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801"/>
  <workbookPr codeName="ThisWorkbook"/>
  <mc:AlternateContent xmlns:mc="http://schemas.openxmlformats.org/markup-compatibility/2006">
    <mc:Choice Requires="x15">
      <x15ac:absPath xmlns:x15ac="http://schemas.microsoft.com/office/spreadsheetml/2010/11/ac" url="C:\Users\IC WFH 02\Desktop\CSW AND CL for AS SUBMISSION\"/>
    </mc:Choice>
  </mc:AlternateContent>
  <xr:revisionPtr revIDLastSave="0" documentId="13_ncr:1_{A48847AF-133F-4161-8BDA-D40CDEA38DA6}" xr6:coauthVersionLast="46" xr6:coauthVersionMax="46" xr10:uidLastSave="{00000000-0000-0000-0000-000000000000}"/>
  <bookViews>
    <workbookView xWindow="-120" yWindow="-120" windowWidth="20730" windowHeight="11160" firstSheet="98" activeTab="104" xr2:uid="{00000000-000D-0000-FFFF-FFFF00000000}"/>
  </bookViews>
  <sheets>
    <sheet name="Index" sheetId="1" r:id="rId1"/>
    <sheet name="Page 1" sheetId="116" r:id="rId2"/>
    <sheet name="Page 1 Annex" sheetId="3" r:id="rId3"/>
    <sheet name="Page 2" sheetId="4" r:id="rId4"/>
    <sheet name="Page 3" sheetId="5" r:id="rId5"/>
    <sheet name="Page 4" sheetId="6" r:id="rId6"/>
    <sheet name="Page 19" sheetId="7" r:id="rId7"/>
    <sheet name="Page 20A" sheetId="8" r:id="rId8"/>
    <sheet name="Page 20B" sheetId="9" r:id="rId9"/>
    <sheet name="Page 21" sheetId="10" r:id="rId10"/>
    <sheet name="X1A" sheetId="11" r:id="rId11"/>
    <sheet name="X1B" sheetId="112" r:id="rId12"/>
    <sheet name="X2-4" sheetId="13" r:id="rId13"/>
    <sheet name="X5" sheetId="14" r:id="rId14"/>
    <sheet name="X6-7" sheetId="15" r:id="rId15"/>
    <sheet name="X8" sheetId="16" r:id="rId16"/>
    <sheet name="X8A,9 &amp; 10" sheetId="17" r:id="rId17"/>
    <sheet name="X11" sheetId="18" r:id="rId18"/>
    <sheet name="X12" sheetId="19" r:id="rId19"/>
    <sheet name="X13" sheetId="20" r:id="rId20"/>
    <sheet name="X14" sheetId="21" r:id="rId21"/>
    <sheet name="X15" sheetId="22" r:id="rId22"/>
    <sheet name="X16" sheetId="23" r:id="rId23"/>
    <sheet name="A" sheetId="24" r:id="rId24"/>
    <sheet name="B" sheetId="25" r:id="rId25"/>
    <sheet name="B.1" sheetId="26" r:id="rId26"/>
    <sheet name="C" sheetId="27" r:id="rId27"/>
    <sheet name="C.1" sheetId="28" r:id="rId28"/>
    <sheet name="D" sheetId="29" r:id="rId29"/>
    <sheet name="E" sheetId="30" r:id="rId30"/>
    <sheet name="F" sheetId="31" r:id="rId31"/>
    <sheet name="G" sheetId="32" r:id="rId32"/>
    <sheet name="H" sheetId="33" r:id="rId33"/>
    <sheet name="I" sheetId="34" r:id="rId34"/>
    <sheet name="J" sheetId="35" r:id="rId35"/>
    <sheet name="K" sheetId="36" r:id="rId36"/>
    <sheet name="K.1" sheetId="37" r:id="rId37"/>
    <sheet name="L" sheetId="38" r:id="rId38"/>
    <sheet name="L.1" sheetId="39" r:id="rId39"/>
    <sheet name="M" sheetId="40" r:id="rId40"/>
    <sheet name="N" sheetId="41" r:id="rId41"/>
    <sheet name="O" sheetId="42" r:id="rId42"/>
    <sheet name="P" sheetId="43" r:id="rId43"/>
    <sheet name="P.1" sheetId="44" r:id="rId44"/>
    <sheet name="P.2" sheetId="45" r:id="rId45"/>
    <sheet name="P.3" sheetId="46" r:id="rId46"/>
    <sheet name="P.4" sheetId="47" r:id="rId47"/>
    <sheet name="P.5" sheetId="48" r:id="rId48"/>
    <sheet name="P.6" sheetId="49" r:id="rId49"/>
    <sheet name="P.7" sheetId="50" r:id="rId50"/>
    <sheet name="P.8" sheetId="51" r:id="rId51"/>
    <sheet name="P.9" sheetId="52" r:id="rId52"/>
    <sheet name="P.10" sheetId="53" r:id="rId53"/>
    <sheet name="P.11" sheetId="54" r:id="rId54"/>
    <sheet name="P.12" sheetId="55" r:id="rId55"/>
    <sheet name="P.13" sheetId="56" r:id="rId56"/>
    <sheet name="P.14" sheetId="57" r:id="rId57"/>
    <sheet name="Q" sheetId="58" r:id="rId58"/>
    <sheet name="R" sheetId="59" r:id="rId59"/>
    <sheet name="R.1" sheetId="110" r:id="rId60"/>
    <sheet name="S" sheetId="60" r:id="rId61"/>
    <sheet name="T" sheetId="61" r:id="rId62"/>
    <sheet name="U" sheetId="62" r:id="rId63"/>
    <sheet name="U.1" sheetId="123" r:id="rId64"/>
    <sheet name="U.2" sheetId="63" r:id="rId65"/>
    <sheet name="U.3" sheetId="64" r:id="rId66"/>
    <sheet name="U.4" sheetId="66" r:id="rId67"/>
    <sheet name="V" sheetId="70" r:id="rId68"/>
    <sheet name="V.1" sheetId="71" r:id="rId69"/>
    <sheet name="V.2" sheetId="72" r:id="rId70"/>
    <sheet name="V.3" sheetId="73" r:id="rId71"/>
    <sheet name="V.4" sheetId="74" r:id="rId72"/>
    <sheet name="V.5" sheetId="75" r:id="rId73"/>
    <sheet name="X" sheetId="124" r:id="rId74"/>
    <sheet name="Y" sheetId="76" r:id="rId75"/>
    <sheet name="Z" sheetId="77" r:id="rId76"/>
    <sheet name="AA" sheetId="78" r:id="rId77"/>
    <sheet name="AB" sheetId="79" r:id="rId78"/>
    <sheet name="AC" sheetId="80" r:id="rId79"/>
    <sheet name="AD" sheetId="81" r:id="rId80"/>
    <sheet name="AE" sheetId="126" r:id="rId81"/>
    <sheet name="AF" sheetId="127" r:id="rId82"/>
    <sheet name="AG" sheetId="128" r:id="rId83"/>
    <sheet name="AH" sheetId="82" r:id="rId84"/>
    <sheet name="AI" sheetId="83" r:id="rId85"/>
    <sheet name="AJ" sheetId="84" r:id="rId86"/>
    <sheet name="AK" sheetId="85" r:id="rId87"/>
    <sheet name="AL" sheetId="87" r:id="rId88"/>
    <sheet name="AM" sheetId="86" r:id="rId89"/>
    <sheet name="AN" sheetId="88" r:id="rId90"/>
    <sheet name="AO" sheetId="89" r:id="rId91"/>
    <sheet name="AP" sheetId="90" r:id="rId92"/>
    <sheet name="AQ" sheetId="111" r:id="rId93"/>
    <sheet name="AR" sheetId="91" r:id="rId94"/>
    <sheet name="AS" sheetId="92" r:id="rId95"/>
    <sheet name="AT" sheetId="93" r:id="rId96"/>
    <sheet name="AU" sheetId="94" r:id="rId97"/>
    <sheet name="AV" sheetId="95" r:id="rId98"/>
    <sheet name="AW" sheetId="96" r:id="rId99"/>
    <sheet name="AX" sheetId="97" r:id="rId100"/>
    <sheet name="AY" sheetId="98" r:id="rId101"/>
    <sheet name="AZ" sheetId="99" r:id="rId102"/>
    <sheet name=" BA " sheetId="100" r:id="rId103"/>
    <sheet name="BB " sheetId="101" r:id="rId104"/>
    <sheet name="BC" sheetId="114" r:id="rId105"/>
    <sheet name="BD" sheetId="118" r:id="rId106"/>
    <sheet name="CA" sheetId="113" r:id="rId107"/>
    <sheet name="CB" sheetId="104" r:id="rId108"/>
    <sheet name="CC" sheetId="115" r:id="rId109"/>
    <sheet name="CD" sheetId="121" r:id="rId110"/>
    <sheet name="CE" sheetId="119" r:id="rId111"/>
    <sheet name="CF" sheetId="120" r:id="rId112"/>
    <sheet name="CG" sheetId="106" r:id="rId113"/>
    <sheet name="CH" sheetId="108" r:id="rId114"/>
    <sheet name="CI" sheetId="109" r:id="rId115"/>
    <sheet name="CJ" sheetId="122" r:id="rId116"/>
    <sheet name="CK" sheetId="125" r:id="rId117"/>
    <sheet name="CL" sheetId="129" r:id="rId118"/>
    <sheet name="CN" sheetId="132" state="hidden" r:id="rId119"/>
    <sheet name="CN " sheetId="133" r:id="rId120"/>
    <sheet name="CM" sheetId="117" r:id="rId121"/>
    <sheet name="SWORN STATEMENT" sheetId="135" r:id="rId122"/>
    <sheet name="Summary of Changes" sheetId="130" r:id="rId123"/>
  </sheets>
  <externalReferences>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s>
  <definedNames>
    <definedName name="_EXH8" localSheetId="107">#REF!</definedName>
    <definedName name="_EXH8" localSheetId="120">#REF!</definedName>
    <definedName name="_EXH8" localSheetId="118">#REF!</definedName>
    <definedName name="_EXH8" localSheetId="119">#REF!</definedName>
    <definedName name="_EXH8" localSheetId="62">#REF!</definedName>
    <definedName name="_EXH8" localSheetId="67">#REF!</definedName>
    <definedName name="_EXH8" localSheetId="73">#REF!</definedName>
    <definedName name="_EXH8" localSheetId="13">#REF!</definedName>
    <definedName name="_EXH8">#REF!</definedName>
    <definedName name="_xlnm._FilterDatabase" localSheetId="23" hidden="1">A!$A$10:$Z$140</definedName>
    <definedName name="_xlnm._FilterDatabase" localSheetId="24" hidden="1">B!$B$9:$AO$169</definedName>
    <definedName name="_xlnm._FilterDatabase" localSheetId="25" hidden="1">B.1!$B$9:$V$100</definedName>
    <definedName name="_xlnm._FilterDatabase" localSheetId="26" hidden="1">'C'!$A$10:$AQ$95</definedName>
    <definedName name="_xlnm._FilterDatabase" localSheetId="27" hidden="1">'C.1'!$B$11:$V$47</definedName>
    <definedName name="_xlnm._FilterDatabase" localSheetId="120" hidden="1">CM!$A$10:$AE$200</definedName>
    <definedName name="_xlnm._FilterDatabase" localSheetId="118" hidden="1">CN!$A$8:$I$28</definedName>
    <definedName name="_xlnm._FilterDatabase" localSheetId="119" hidden="1">'CN '!$A$8:$I$37</definedName>
    <definedName name="_xlnm._FilterDatabase" localSheetId="28" hidden="1">D!$B$14:$AC$71</definedName>
    <definedName name="_xlnm._FilterDatabase" localSheetId="29" hidden="1">E!$B$16:$AD$136</definedName>
    <definedName name="_xlnm._FilterDatabase" localSheetId="30" hidden="1">F!$B$11:$AD$67</definedName>
    <definedName name="_xlnm._FilterDatabase" localSheetId="31" hidden="1">G!$A$16:$AE$139</definedName>
    <definedName name="_xlnm._FilterDatabase" localSheetId="35" hidden="1">K!$B$12:$AM$413</definedName>
    <definedName name="_xlnm._FilterDatabase" localSheetId="4" hidden="1">'Page 3'!$B$11:$Q$201</definedName>
    <definedName name="_xlnm._FilterDatabase" localSheetId="18" hidden="1">'X12'!$B$6:$O$174</definedName>
    <definedName name="_xlnm._FilterDatabase" localSheetId="21" hidden="1">'X15'!$B$13:$BG$66</definedName>
    <definedName name="_Key1" localSheetId="107" hidden="1">#REF!</definedName>
    <definedName name="_Key1" localSheetId="120" hidden="1">#REF!</definedName>
    <definedName name="_Key1" localSheetId="118" hidden="1">#REF!</definedName>
    <definedName name="_Key1" localSheetId="119" hidden="1">#REF!</definedName>
    <definedName name="_Key1" localSheetId="62" hidden="1">#REF!</definedName>
    <definedName name="_Key1" localSheetId="67" hidden="1">#REF!</definedName>
    <definedName name="_Key1" localSheetId="73" hidden="1">#REF!</definedName>
    <definedName name="_Key1" localSheetId="13" hidden="1">#REF!</definedName>
    <definedName name="_Key1" hidden="1">#REF!</definedName>
    <definedName name="_Sort" localSheetId="107" hidden="1">#REF!</definedName>
    <definedName name="_Sort" localSheetId="120" hidden="1">#REF!</definedName>
    <definedName name="_Sort" localSheetId="118" hidden="1">#REF!</definedName>
    <definedName name="_Sort" localSheetId="119" hidden="1">#REF!</definedName>
    <definedName name="_Sort" localSheetId="62" hidden="1">#REF!</definedName>
    <definedName name="_Sort" localSheetId="67" hidden="1">#REF!</definedName>
    <definedName name="_Sort" localSheetId="73" hidden="1">#REF!</definedName>
    <definedName name="_Sort" localSheetId="13" hidden="1">#REF!</definedName>
    <definedName name="_Sort" hidden="1">#REF!</definedName>
    <definedName name="ACCT">[1]BSIS!$A$9:$A$339</definedName>
    <definedName name="ACCT2">[1]DOWNLOAD!$A$3:$C$651</definedName>
    <definedName name="AS2DocOpenMode" hidden="1">"AS2DocumentEdit"</definedName>
    <definedName name="AS2ReportLS" hidden="1">1</definedName>
    <definedName name="AS2SyncStepLS" hidden="1">0</definedName>
    <definedName name="AS2TickmarkLS" localSheetId="107" hidden="1">#REF!</definedName>
    <definedName name="AS2TickmarkLS" localSheetId="120" hidden="1">#REF!</definedName>
    <definedName name="AS2TickmarkLS" localSheetId="118" hidden="1">#REF!</definedName>
    <definedName name="AS2TickmarkLS" localSheetId="119" hidden="1">#REF!</definedName>
    <definedName name="AS2TickmarkLS" localSheetId="62" hidden="1">#REF!</definedName>
    <definedName name="AS2TickmarkLS" localSheetId="67" hidden="1">#REF!</definedName>
    <definedName name="AS2TickmarkLS" localSheetId="73" hidden="1">#REF!</definedName>
    <definedName name="AS2TickmarkLS" localSheetId="13" hidden="1">#REF!</definedName>
    <definedName name="AS2TickmarkLS" hidden="1">#REF!</definedName>
    <definedName name="AS2VersionLS" hidden="1">300</definedName>
    <definedName name="BASIC_VUL_DEC2004_COMPLETE_DATA_C" localSheetId="107">#REF!</definedName>
    <definedName name="BASIC_VUL_DEC2004_COMPLETE_DATA_C" localSheetId="120">#REF!</definedName>
    <definedName name="BASIC_VUL_DEC2004_COMPLETE_DATA_C" localSheetId="118">#REF!</definedName>
    <definedName name="BASIC_VUL_DEC2004_COMPLETE_DATA_C" localSheetId="119">#REF!</definedName>
    <definedName name="BASIC_VUL_DEC2004_COMPLETE_DATA_C" localSheetId="62">#REF!</definedName>
    <definedName name="BASIC_VUL_DEC2004_COMPLETE_DATA_C" localSheetId="67">#REF!</definedName>
    <definedName name="BASIC_VUL_DEC2004_COMPLETE_DATA_C" localSheetId="73">#REF!</definedName>
    <definedName name="BASIC_VUL_DEC2004_COMPLETE_DATA_C" localSheetId="13">#REF!</definedName>
    <definedName name="BASIC_VUL_DEC2004_COMPLETE_DATA_C">#REF!</definedName>
    <definedName name="BASIC_VUL_DEC2005_COMPLETE_DATA" localSheetId="107">#REF!</definedName>
    <definedName name="BASIC_VUL_DEC2005_COMPLETE_DATA" localSheetId="120">#REF!</definedName>
    <definedName name="BASIC_VUL_DEC2005_COMPLETE_DATA" localSheetId="118">#REF!</definedName>
    <definedName name="BASIC_VUL_DEC2005_COMPLETE_DATA" localSheetId="119">#REF!</definedName>
    <definedName name="BASIC_VUL_DEC2005_COMPLETE_DATA" localSheetId="62">#REF!</definedName>
    <definedName name="BASIC_VUL_DEC2005_COMPLETE_DATA" localSheetId="67">#REF!</definedName>
    <definedName name="BASIC_VUL_DEC2005_COMPLETE_DATA" localSheetId="73">#REF!</definedName>
    <definedName name="BASIC_VUL_DEC2005_COMPLETE_DATA" localSheetId="13">#REF!</definedName>
    <definedName name="BASIC_VUL_DEC2005_COMPLETE_DATA">#REF!</definedName>
    <definedName name="BG_Del" hidden="1">15</definedName>
    <definedName name="BG_Ins" hidden="1">4</definedName>
    <definedName name="BG_Mod" hidden="1">6</definedName>
    <definedName name="BS">[1]BSIS!$A$9:$I$198</definedName>
    <definedName name="BUSINESS" localSheetId="107">'[2]Page 1'!$F$9</definedName>
    <definedName name="BUSINESS" localSheetId="118">#REF!</definedName>
    <definedName name="BUSINESS" localSheetId="119">#REF!</definedName>
    <definedName name="BUSINESS" localSheetId="73">#REF!</definedName>
    <definedName name="BUSINESS" localSheetId="13">'[2]Page 1'!$F$9</definedName>
    <definedName name="BUSINESS">#REF!</definedName>
    <definedName name="ClaimsRatio1" localSheetId="24">#REF!</definedName>
    <definedName name="ClaimsRatio1" localSheetId="107">#REF!</definedName>
    <definedName name="ClaimsRatio1" localSheetId="120">#REF!</definedName>
    <definedName name="ClaimsRatio1" localSheetId="118">#REF!</definedName>
    <definedName name="ClaimsRatio1" localSheetId="119">#REF!</definedName>
    <definedName name="ClaimsRatio1" localSheetId="42">#REF!</definedName>
    <definedName name="ClaimsRatio1" localSheetId="62">#REF!</definedName>
    <definedName name="ClaimsRatio1" localSheetId="67">#REF!</definedName>
    <definedName name="ClaimsRatio1" localSheetId="73">#REF!</definedName>
    <definedName name="ClaimsRatio1" localSheetId="13">#REF!</definedName>
    <definedName name="ClaimsRatio1">#REF!</definedName>
    <definedName name="ClaimsRatio2" localSheetId="24">#REF!</definedName>
    <definedName name="ClaimsRatio2" localSheetId="107">#REF!</definedName>
    <definedName name="ClaimsRatio2" localSheetId="120">#REF!</definedName>
    <definedName name="ClaimsRatio2" localSheetId="118">#REF!</definedName>
    <definedName name="ClaimsRatio2" localSheetId="119">#REF!</definedName>
    <definedName name="ClaimsRatio2" localSheetId="42">#REF!</definedName>
    <definedName name="ClaimsRatio2" localSheetId="62">#REF!</definedName>
    <definedName name="ClaimsRatio2" localSheetId="67">#REF!</definedName>
    <definedName name="ClaimsRatio2" localSheetId="73">#REF!</definedName>
    <definedName name="ClaimsRatio2" localSheetId="13">#REF!</definedName>
    <definedName name="ClaimsRatio2">#REF!</definedName>
    <definedName name="ClaimsRatio3" localSheetId="24">#REF!</definedName>
    <definedName name="ClaimsRatio3" localSheetId="107">#REF!</definedName>
    <definedName name="ClaimsRatio3" localSheetId="120">#REF!</definedName>
    <definedName name="ClaimsRatio3" localSheetId="118">#REF!</definedName>
    <definedName name="ClaimsRatio3" localSheetId="119">#REF!</definedName>
    <definedName name="ClaimsRatio3" localSheetId="42">#REF!</definedName>
    <definedName name="ClaimsRatio3" localSheetId="62">#REF!</definedName>
    <definedName name="ClaimsRatio3" localSheetId="67">#REF!</definedName>
    <definedName name="ClaimsRatio3" localSheetId="73">#REF!</definedName>
    <definedName name="ClaimsRatio3" localSheetId="13">#REF!</definedName>
    <definedName name="ClaimsRatio3">#REF!</definedName>
    <definedName name="ClaimsRejectionRatio1">[3]PS2!$BV$19</definedName>
    <definedName name="ClaimsRejectionRatio2">[3]PS2!$BW$19</definedName>
    <definedName name="ClaimsRejectionRatio3">[3]PS2!$BX$19</definedName>
    <definedName name="CoHasMI" localSheetId="24">#REF!</definedName>
    <definedName name="CoHasMI" localSheetId="107">#REF!</definedName>
    <definedName name="CoHasMI" localSheetId="120">#REF!</definedName>
    <definedName name="CoHasMI" localSheetId="118">#REF!</definedName>
    <definedName name="CoHasMI" localSheetId="119">#REF!</definedName>
    <definedName name="CoHasMI" localSheetId="42">#REF!</definedName>
    <definedName name="CoHasMI" localSheetId="62">#REF!</definedName>
    <definedName name="CoHasMI" localSheetId="67">#REF!</definedName>
    <definedName name="CoHasMI" localSheetId="73">#REF!</definedName>
    <definedName name="CoHasMI" localSheetId="13">#REF!</definedName>
    <definedName name="CoHasMI">#REF!</definedName>
    <definedName name="CoIsACooperativeInsurer" localSheetId="24">#REF!</definedName>
    <definedName name="CoIsACooperativeInsurer" localSheetId="107">#REF!</definedName>
    <definedName name="CoIsACooperativeInsurer" localSheetId="120">#REF!</definedName>
    <definedName name="CoIsACooperativeInsurer" localSheetId="118">#REF!</definedName>
    <definedName name="CoIsACooperativeInsurer" localSheetId="119">#REF!</definedName>
    <definedName name="CoIsACooperativeInsurer" localSheetId="42">#REF!</definedName>
    <definedName name="CoIsACooperativeInsurer" localSheetId="62">#REF!</definedName>
    <definedName name="CoIsACooperativeInsurer" localSheetId="67">#REF!</definedName>
    <definedName name="CoIsACooperativeInsurer" localSheetId="73">#REF!</definedName>
    <definedName name="CoIsACooperativeInsurer" localSheetId="13">#REF!</definedName>
    <definedName name="CoIsACooperativeInsurer">#REF!</definedName>
    <definedName name="com">[4]A!$B$1</definedName>
    <definedName name="company" localSheetId="120">CM!$C$4</definedName>
    <definedName name="company" localSheetId="118">CN!$C$4</definedName>
    <definedName name="company" localSheetId="119">'CN '!$C$4</definedName>
    <definedName name="company">'C'!$C$4</definedName>
    <definedName name="CoName">[5]main!$E$5</definedName>
    <definedName name="CorpGov131a" localSheetId="24">#REF!</definedName>
    <definedName name="CorpGov131a" localSheetId="107">#REF!</definedName>
    <definedName name="CorpGov131a" localSheetId="120">#REF!</definedName>
    <definedName name="CorpGov131a" localSheetId="118">#REF!</definedName>
    <definedName name="CorpGov131a" localSheetId="119">#REF!</definedName>
    <definedName name="CorpGov131a" localSheetId="42">#REF!</definedName>
    <definedName name="CorpGov131a" localSheetId="62">#REF!</definedName>
    <definedName name="CorpGov131a" localSheetId="67">#REF!</definedName>
    <definedName name="CorpGov131a" localSheetId="73">#REF!</definedName>
    <definedName name="CorpGov131a" localSheetId="13">#REF!</definedName>
    <definedName name="CorpGov131a">#REF!</definedName>
    <definedName name="CorpGov132a" localSheetId="24">#REF!</definedName>
    <definedName name="CorpGov132a" localSheetId="107">#REF!</definedName>
    <definedName name="CorpGov132a" localSheetId="120">#REF!</definedName>
    <definedName name="CorpGov132a" localSheetId="118">#REF!</definedName>
    <definedName name="CorpGov132a" localSheetId="119">#REF!</definedName>
    <definedName name="CorpGov132a" localSheetId="42">#REF!</definedName>
    <definedName name="CorpGov132a" localSheetId="62">#REF!</definedName>
    <definedName name="CorpGov132a" localSheetId="67">#REF!</definedName>
    <definedName name="CorpGov132a" localSheetId="73">#REF!</definedName>
    <definedName name="CorpGov132a" localSheetId="13">#REF!</definedName>
    <definedName name="CorpGov132a">#REF!</definedName>
    <definedName name="CorpGov133a" localSheetId="24">#REF!</definedName>
    <definedName name="CorpGov133a" localSheetId="107">#REF!</definedName>
    <definedName name="CorpGov133a" localSheetId="120">#REF!</definedName>
    <definedName name="CorpGov133a" localSheetId="118">#REF!</definedName>
    <definedName name="CorpGov133a" localSheetId="119">#REF!</definedName>
    <definedName name="CorpGov133a" localSheetId="42">#REF!</definedName>
    <definedName name="CorpGov133a" localSheetId="62">#REF!</definedName>
    <definedName name="CorpGov133a" localSheetId="67">#REF!</definedName>
    <definedName name="CorpGov133a" localSheetId="73">#REF!</definedName>
    <definedName name="CorpGov133a" localSheetId="13">#REF!</definedName>
    <definedName name="CorpGov133a">#REF!</definedName>
    <definedName name="CorpGov133b" localSheetId="24">#REF!</definedName>
    <definedName name="CorpGov133b" localSheetId="107">#REF!</definedName>
    <definedName name="CorpGov133b" localSheetId="120">#REF!</definedName>
    <definedName name="CorpGov133b" localSheetId="118">#REF!</definedName>
    <definedName name="CorpGov133b" localSheetId="119">#REF!</definedName>
    <definedName name="CorpGov133b" localSheetId="42">#REF!</definedName>
    <definedName name="CorpGov133b" localSheetId="62">#REF!</definedName>
    <definedName name="CorpGov133b" localSheetId="67">#REF!</definedName>
    <definedName name="CorpGov133b" localSheetId="73">#REF!</definedName>
    <definedName name="CorpGov133b" localSheetId="13">#REF!</definedName>
    <definedName name="CorpGov133b">#REF!</definedName>
    <definedName name="CorpGov133c" localSheetId="24">#REF!</definedName>
    <definedName name="CorpGov133c" localSheetId="107">#REF!</definedName>
    <definedName name="CorpGov133c" localSheetId="120">#REF!</definedName>
    <definedName name="CorpGov133c" localSheetId="118">#REF!</definedName>
    <definedName name="CorpGov133c" localSheetId="119">#REF!</definedName>
    <definedName name="CorpGov133c" localSheetId="42">#REF!</definedName>
    <definedName name="CorpGov133c" localSheetId="62">#REF!</definedName>
    <definedName name="CorpGov133c" localSheetId="67">#REF!</definedName>
    <definedName name="CorpGov133c" localSheetId="73">#REF!</definedName>
    <definedName name="CorpGov133c" localSheetId="13">#REF!</definedName>
    <definedName name="CorpGov133c">#REF!</definedName>
    <definedName name="CorpGov133d" localSheetId="24">#REF!</definedName>
    <definedName name="CorpGov133d" localSheetId="107">#REF!</definedName>
    <definedName name="CorpGov133d" localSheetId="120">#REF!</definedName>
    <definedName name="CorpGov133d" localSheetId="118">#REF!</definedName>
    <definedName name="CorpGov133d" localSheetId="119">#REF!</definedName>
    <definedName name="CorpGov133d" localSheetId="42">#REF!</definedName>
    <definedName name="CorpGov133d" localSheetId="62">#REF!</definedName>
    <definedName name="CorpGov133d" localSheetId="67">#REF!</definedName>
    <definedName name="CorpGov133d" localSheetId="73">#REF!</definedName>
    <definedName name="CorpGov133d" localSheetId="13">#REF!</definedName>
    <definedName name="CorpGov133d">#REF!</definedName>
    <definedName name="CorpGov133e" localSheetId="24">#REF!</definedName>
    <definedName name="CorpGov133e" localSheetId="107">#REF!</definedName>
    <definedName name="CorpGov133e" localSheetId="120">#REF!</definedName>
    <definedName name="CorpGov133e" localSheetId="118">#REF!</definedName>
    <definedName name="CorpGov133e" localSheetId="119">#REF!</definedName>
    <definedName name="CorpGov133e" localSheetId="42">#REF!</definedName>
    <definedName name="CorpGov133e" localSheetId="62">#REF!</definedName>
    <definedName name="CorpGov133e" localSheetId="67">#REF!</definedName>
    <definedName name="CorpGov133e" localSheetId="73">#REF!</definedName>
    <definedName name="CorpGov133e" localSheetId="13">#REF!</definedName>
    <definedName name="CorpGov133e">#REF!</definedName>
    <definedName name="CorpGovPct">[3]PS4!$L$11</definedName>
    <definedName name="CoType" localSheetId="118">#REF!</definedName>
    <definedName name="CoType" localSheetId="119">#REF!</definedName>
    <definedName name="CoType">#REF!</definedName>
    <definedName name="CROSSCHECK">#N/A</definedName>
    <definedName name="cy">[4]A!$H$5</definedName>
    <definedName name="Date" localSheetId="107">'[2]Page 1'!$F$8</definedName>
    <definedName name="Date" localSheetId="118">#REF!</definedName>
    <definedName name="Date" localSheetId="119">#REF!</definedName>
    <definedName name="Date" localSheetId="73">#REF!</definedName>
    <definedName name="Date" localSheetId="13">'[2]Page 1'!$F$8</definedName>
    <definedName name="Date">#REF!</definedName>
    <definedName name="DirectPremiumGrowth1">[3]PS2!$CX$12</definedName>
    <definedName name="DirectPremiumGrowth2">[3]PS2!$CY$12</definedName>
    <definedName name="DirectPremiumGrowth3">[3]PS2!$CZ$12</definedName>
    <definedName name="dol_rate" localSheetId="107">#REF!</definedName>
    <definedName name="dol_rate" localSheetId="120">#REF!</definedName>
    <definedName name="dol_rate" localSheetId="118">#REF!</definedName>
    <definedName name="dol_rate" localSheetId="119">#REF!</definedName>
    <definedName name="dol_rate" localSheetId="62">#REF!</definedName>
    <definedName name="dol_rate" localSheetId="67">#REF!</definedName>
    <definedName name="dol_rate" localSheetId="73">#REF!</definedName>
    <definedName name="dol_rate" localSheetId="13">#REF!</definedName>
    <definedName name="dol_rate">#REF!</definedName>
    <definedName name="dst">[4]A!$C$67</definedName>
    <definedName name="EndDate" localSheetId="118">#REF!</definedName>
    <definedName name="EndDate" localSheetId="119">#REF!</definedName>
    <definedName name="EndDate">#REF!</definedName>
    <definedName name="ETI_DEC2005_W_REGION_05MAY2006" localSheetId="107">#REF!</definedName>
    <definedName name="ETI_DEC2005_W_REGION_05MAY2006" localSheetId="120">#REF!</definedName>
    <definedName name="ETI_DEC2005_W_REGION_05MAY2006" localSheetId="118">#REF!</definedName>
    <definedName name="ETI_DEC2005_W_REGION_05MAY2006" localSheetId="119">#REF!</definedName>
    <definedName name="ETI_DEC2005_W_REGION_05MAY2006" localSheetId="62">#REF!</definedName>
    <definedName name="ETI_DEC2005_W_REGION_05MAY2006" localSheetId="67">#REF!</definedName>
    <definedName name="ETI_DEC2005_W_REGION_05MAY2006" localSheetId="73">#REF!</definedName>
    <definedName name="ETI_DEC2005_W_REGION_05MAY2006" localSheetId="13">#REF!</definedName>
    <definedName name="ETI_DEC2005_W_REGION_05MAY2006">#REF!</definedName>
    <definedName name="fst">[4]A!$C$66</definedName>
    <definedName name="Heading" localSheetId="107">#REF!</definedName>
    <definedName name="Heading" localSheetId="120">#REF!</definedName>
    <definedName name="Heading" localSheetId="118">#REF!</definedName>
    <definedName name="Heading" localSheetId="119">#REF!</definedName>
    <definedName name="Heading" localSheetId="62">#REF!</definedName>
    <definedName name="Heading" localSheetId="67">#REF!</definedName>
    <definedName name="Heading" localSheetId="73">#REF!</definedName>
    <definedName name="Heading" localSheetId="13">#REF!</definedName>
    <definedName name="Heading">#REF!</definedName>
    <definedName name="INFORCE_TERMINATED" localSheetId="107">#REF!</definedName>
    <definedName name="INFORCE_TERMINATED" localSheetId="120">#REF!</definedName>
    <definedName name="INFORCE_TERMINATED" localSheetId="118">#REF!</definedName>
    <definedName name="INFORCE_TERMINATED" localSheetId="119">#REF!</definedName>
    <definedName name="INFORCE_TERMINATED" localSheetId="62">#REF!</definedName>
    <definedName name="INFORCE_TERMINATED" localSheetId="67">#REF!</definedName>
    <definedName name="INFORCE_TERMINATED" localSheetId="73">#REF!</definedName>
    <definedName name="INFORCE_TERMINATED" localSheetId="13">#REF!</definedName>
    <definedName name="INFORCE_TERMINATED">#REF!</definedName>
    <definedName name="InsuredGrowth1">[3]PS2!$CX$6</definedName>
    <definedName name="InsuredGrowth2">[3]PS2!$CY$6</definedName>
    <definedName name="InsuredGrowth3">[3]PS2!$CZ$6</definedName>
    <definedName name="INT_RATE" localSheetId="107">#REF!</definedName>
    <definedName name="INT_RATE" localSheetId="120">#REF!</definedName>
    <definedName name="INT_RATE" localSheetId="118">#REF!</definedName>
    <definedName name="INT_RATE" localSheetId="119">#REF!</definedName>
    <definedName name="INT_RATE" localSheetId="62">#REF!</definedName>
    <definedName name="INT_RATE" localSheetId="67">#REF!</definedName>
    <definedName name="INT_RATE" localSheetId="73">#REF!</definedName>
    <definedName name="INT_RATE" localSheetId="13">#REF!</definedName>
    <definedName name="INT_RATE">#REF!</definedName>
    <definedName name="IS">[1]BSIS!$A$200:$I$323</definedName>
    <definedName name="isLifeCo">[5]main!$F$24</definedName>
    <definedName name="isMBA" localSheetId="118">#REF!</definedName>
    <definedName name="isMBA" localSheetId="119">#REF!</definedName>
    <definedName name="isMBA">#REF!</definedName>
    <definedName name="isNLco">[5]main!$F$25</definedName>
    <definedName name="isNonMBA" localSheetId="118">#REF!</definedName>
    <definedName name="isNonMBA" localSheetId="119">#REF!</definedName>
    <definedName name="isNonMBA">#REF!</definedName>
    <definedName name="isValidCoType">[5]main!$F$23</definedName>
    <definedName name="it">[4]A!$C$69</definedName>
    <definedName name="L_Adjust">[6]Links!$H$1:$H$65536</definedName>
    <definedName name="L_AJE_Tot">[6]Links!$G$1:$G$65536</definedName>
    <definedName name="L_CY_Beg">[6]Links!$F$1:$F$65536</definedName>
    <definedName name="L_CY_End">[6]Links!$J$1:$J$65536</definedName>
    <definedName name="L_PY_End">[6]Links!$K$1:$K$65536</definedName>
    <definedName name="L_RJE_Tot">[6]Links!$I$1:$I$65536</definedName>
    <definedName name="LeverageRatio" localSheetId="24">#REF!</definedName>
    <definedName name="LeverageRatio" localSheetId="107">#REF!</definedName>
    <definedName name="LeverageRatio" localSheetId="120">#REF!</definedName>
    <definedName name="LeverageRatio" localSheetId="118">#REF!</definedName>
    <definedName name="LeverageRatio" localSheetId="119">#REF!</definedName>
    <definedName name="LeverageRatio" localSheetId="42">#REF!</definedName>
    <definedName name="LeverageRatio" localSheetId="62">#REF!</definedName>
    <definedName name="LeverageRatio" localSheetId="67">#REF!</definedName>
    <definedName name="LeverageRatio" localSheetId="73">#REF!</definedName>
    <definedName name="LeverageRatio" localSheetId="13">#REF!</definedName>
    <definedName name="LeverageRatio">#REF!</definedName>
    <definedName name="lgt">[4]A!$C$71</definedName>
    <definedName name="LiquidityRatio" localSheetId="24">#REF!</definedName>
    <definedName name="LiquidityRatio" localSheetId="107">#REF!</definedName>
    <definedName name="LiquidityRatio" localSheetId="120">#REF!</definedName>
    <definedName name="LiquidityRatio" localSheetId="118">#REF!</definedName>
    <definedName name="LiquidityRatio" localSheetId="119">#REF!</definedName>
    <definedName name="LiquidityRatio" localSheetId="42">#REF!</definedName>
    <definedName name="LiquidityRatio" localSheetId="62">#REF!</definedName>
    <definedName name="LiquidityRatio" localSheetId="67">#REF!</definedName>
    <definedName name="LiquidityRatio" localSheetId="73">#REF!</definedName>
    <definedName name="LiquidityRatio" localSheetId="13">#REF!</definedName>
    <definedName name="LiquidityRatio">#REF!</definedName>
    <definedName name="LNDESC">[1]MACROS!$K$4:$L$62</definedName>
    <definedName name="MaxDate" localSheetId="24">#REF!</definedName>
    <definedName name="MaxDate" localSheetId="107">#REF!</definedName>
    <definedName name="MaxDate" localSheetId="120">#REF!</definedName>
    <definedName name="MaxDate" localSheetId="118">#REF!</definedName>
    <definedName name="MaxDate" localSheetId="119">#REF!</definedName>
    <definedName name="MaxDate" localSheetId="42">#REF!</definedName>
    <definedName name="MaxDate" localSheetId="62">#REF!</definedName>
    <definedName name="MaxDate" localSheetId="67">#REF!</definedName>
    <definedName name="MaxDate" localSheetId="73">#REF!</definedName>
    <definedName name="MaxDate" localSheetId="13">#REF!</definedName>
    <definedName name="MaxDate">#REF!</definedName>
    <definedName name="MinDate" localSheetId="24">#REF!</definedName>
    <definedName name="MinDate" localSheetId="107">#REF!</definedName>
    <definedName name="MinDate" localSheetId="120">#REF!</definedName>
    <definedName name="MinDate" localSheetId="118">#REF!</definedName>
    <definedName name="MinDate" localSheetId="119">#REF!</definedName>
    <definedName name="MinDate" localSheetId="42">#REF!</definedName>
    <definedName name="MinDate" localSheetId="62">#REF!</definedName>
    <definedName name="MinDate" localSheetId="67">#REF!</definedName>
    <definedName name="MinDate" localSheetId="73">#REF!</definedName>
    <definedName name="MinDate" localSheetId="13">#REF!</definedName>
    <definedName name="MinDate">#REF!</definedName>
    <definedName name="MOSRatio" localSheetId="24">#REF!</definedName>
    <definedName name="MOSRatio" localSheetId="107">#REF!</definedName>
    <definedName name="MOSRatio" localSheetId="120">#REF!</definedName>
    <definedName name="MOSRatio" localSheetId="118">#REF!</definedName>
    <definedName name="MOSRatio" localSheetId="119">#REF!</definedName>
    <definedName name="MOSRatio" localSheetId="42">#REF!</definedName>
    <definedName name="MOSRatio" localSheetId="62">#REF!</definedName>
    <definedName name="MOSRatio" localSheetId="67">#REF!</definedName>
    <definedName name="MOSRatio" localSheetId="73">#REF!</definedName>
    <definedName name="MOSRatio" localSheetId="13">#REF!</definedName>
    <definedName name="MOSRatio">#REF!</definedName>
    <definedName name="MOSRation" localSheetId="24">#REF!</definedName>
    <definedName name="MOSRation" localSheetId="107">#REF!</definedName>
    <definedName name="MOSRation" localSheetId="120">#REF!</definedName>
    <definedName name="MOSRation" localSheetId="118">#REF!</definedName>
    <definedName name="MOSRation" localSheetId="119">#REF!</definedName>
    <definedName name="MOSRation" localSheetId="42">#REF!</definedName>
    <definedName name="MOSRation" localSheetId="62">#REF!</definedName>
    <definedName name="MOSRation" localSheetId="67">#REF!</definedName>
    <definedName name="MOSRation" localSheetId="73">#REF!</definedName>
    <definedName name="MOSRation" localSheetId="13">#REF!</definedName>
    <definedName name="MOSRation">#REF!</definedName>
    <definedName name="NB" localSheetId="107">#REF!</definedName>
    <definedName name="NB" localSheetId="120">#REF!</definedName>
    <definedName name="NB" localSheetId="118">#REF!</definedName>
    <definedName name="NB" localSheetId="119">#REF!</definedName>
    <definedName name="NB" localSheetId="62">#REF!</definedName>
    <definedName name="NB" localSheetId="67">#REF!</definedName>
    <definedName name="NB" localSheetId="73">#REF!</definedName>
    <definedName name="NB" localSheetId="13">#REF!</definedName>
    <definedName name="NB">#REF!</definedName>
    <definedName name="none" localSheetId="24">#REF!</definedName>
    <definedName name="none" localSheetId="107">#REF!</definedName>
    <definedName name="none" localSheetId="120">#REF!</definedName>
    <definedName name="none" localSheetId="118">#REF!</definedName>
    <definedName name="none" localSheetId="119">#REF!</definedName>
    <definedName name="none" localSheetId="42">#REF!</definedName>
    <definedName name="none" localSheetId="62">#REF!</definedName>
    <definedName name="none" localSheetId="67">#REF!</definedName>
    <definedName name="none" localSheetId="73">#REF!</definedName>
    <definedName name="none" localSheetId="13">#REF!</definedName>
    <definedName name="none">#REF!</definedName>
    <definedName name="NONETI_DEC2005_W_REGION_05MAY2006" localSheetId="107">#REF!</definedName>
    <definedName name="NONETI_DEC2005_W_REGION_05MAY2006" localSheetId="120">#REF!</definedName>
    <definedName name="NONETI_DEC2005_W_REGION_05MAY2006" localSheetId="118">#REF!</definedName>
    <definedName name="NONETI_DEC2005_W_REGION_05MAY2006" localSheetId="119">#REF!</definedName>
    <definedName name="NONETI_DEC2005_W_REGION_05MAY2006" localSheetId="62">#REF!</definedName>
    <definedName name="NONETI_DEC2005_W_REGION_05MAY2006" localSheetId="67">#REF!</definedName>
    <definedName name="NONETI_DEC2005_W_REGION_05MAY2006" localSheetId="73">#REF!</definedName>
    <definedName name="NONETI_DEC2005_W_REGION_05MAY2006" localSheetId="13">#REF!</definedName>
    <definedName name="NONETI_DEC2005_W_REGION_05MAY2006">#REF!</definedName>
    <definedName name="OpExpRatio1" localSheetId="24">#REF!</definedName>
    <definedName name="OpExpRatio1" localSheetId="107">#REF!</definedName>
    <definedName name="OpExpRatio1" localSheetId="120">#REF!</definedName>
    <definedName name="OpExpRatio1" localSheetId="118">#REF!</definedName>
    <definedName name="OpExpRatio1" localSheetId="119">#REF!</definedName>
    <definedName name="OpExpRatio1" localSheetId="42">#REF!</definedName>
    <definedName name="OpExpRatio1" localSheetId="62">#REF!</definedName>
    <definedName name="OpExpRatio1" localSheetId="67">#REF!</definedName>
    <definedName name="OpExpRatio1" localSheetId="73">#REF!</definedName>
    <definedName name="OpExpRatio1" localSheetId="13">#REF!</definedName>
    <definedName name="OpExpRatio1">#REF!</definedName>
    <definedName name="OpExpRatio2" localSheetId="24">#REF!</definedName>
    <definedName name="OpExpRatio2" localSheetId="107">#REF!</definedName>
    <definedName name="OpExpRatio2" localSheetId="120">#REF!</definedName>
    <definedName name="OpExpRatio2" localSheetId="118">#REF!</definedName>
    <definedName name="OpExpRatio2" localSheetId="119">#REF!</definedName>
    <definedName name="OpExpRatio2" localSheetId="42">#REF!</definedName>
    <definedName name="OpExpRatio2" localSheetId="62">#REF!</definedName>
    <definedName name="OpExpRatio2" localSheetId="67">#REF!</definedName>
    <definedName name="OpExpRatio2" localSheetId="73">#REF!</definedName>
    <definedName name="OpExpRatio2" localSheetId="13">#REF!</definedName>
    <definedName name="OpExpRatio2">#REF!</definedName>
    <definedName name="OpExpRatio3" localSheetId="24">#REF!</definedName>
    <definedName name="OpExpRatio3" localSheetId="107">#REF!</definedName>
    <definedName name="OpExpRatio3" localSheetId="120">#REF!</definedName>
    <definedName name="OpExpRatio3" localSheetId="118">#REF!</definedName>
    <definedName name="OpExpRatio3" localSheetId="119">#REF!</definedName>
    <definedName name="OpExpRatio3" localSheetId="42">#REF!</definedName>
    <definedName name="OpExpRatio3" localSheetId="62">#REF!</definedName>
    <definedName name="OpExpRatio3" localSheetId="67">#REF!</definedName>
    <definedName name="OpExpRatio3" localSheetId="73">#REF!</definedName>
    <definedName name="OpExpRatio3" localSheetId="13">#REF!</definedName>
    <definedName name="OpExpRatio3">#REF!</definedName>
    <definedName name="ot">[4]A!$C$72</definedName>
    <definedName name="OUTPUT">[1]BSIS!$A$6</definedName>
    <definedName name="PAGE_02">#N/A</definedName>
    <definedName name="PAGE_03">#N/A</definedName>
    <definedName name="PAGE_04">#N/A</definedName>
    <definedName name="PAGE_05">#N/A</definedName>
    <definedName name="PAGE_06">#N/A</definedName>
    <definedName name="PAGE_07">#N/A</definedName>
    <definedName name="PAGE_08">#N/A</definedName>
    <definedName name="PAGE_09">#N/A</definedName>
    <definedName name="PAGE_10" localSheetId="107">#REF!</definedName>
    <definedName name="PAGE_10" localSheetId="120">#REF!</definedName>
    <definedName name="PAGE_10" localSheetId="118">#REF!</definedName>
    <definedName name="PAGE_10" localSheetId="119">#REF!</definedName>
    <definedName name="PAGE_10" localSheetId="62">#REF!</definedName>
    <definedName name="PAGE_10" localSheetId="67">#REF!</definedName>
    <definedName name="PAGE_10" localSheetId="73">#REF!</definedName>
    <definedName name="PAGE_10" localSheetId="13">#REF!</definedName>
    <definedName name="PAGE_10">#REF!</definedName>
    <definedName name="PAGE_11">#N/A</definedName>
    <definedName name="PAGE_12">#N/A</definedName>
    <definedName name="PAGE_13">#N/A</definedName>
    <definedName name="PAGE_14">#N/A</definedName>
    <definedName name="PAGE_15">#N/A</definedName>
    <definedName name="PAGE_16">#N/A</definedName>
    <definedName name="PAGE_17">#N/A</definedName>
    <definedName name="PAGE_18">#N/A</definedName>
    <definedName name="PAGE_20">#N/A</definedName>
    <definedName name="PAGE_21">#N/A</definedName>
    <definedName name="PAGE_33">#N/A</definedName>
    <definedName name="PAGE_34">#N/A</definedName>
    <definedName name="PAGE_35">#N/A</definedName>
    <definedName name="PAGE_37">#N/A</definedName>
    <definedName name="PAGE10" localSheetId="107">#REF!</definedName>
    <definedName name="PAGE10" localSheetId="120">#REF!</definedName>
    <definedName name="PAGE10" localSheetId="118">#REF!</definedName>
    <definedName name="PAGE10" localSheetId="119">#REF!</definedName>
    <definedName name="PAGE10" localSheetId="62">#REF!</definedName>
    <definedName name="PAGE10" localSheetId="67">#REF!</definedName>
    <definedName name="PAGE10" localSheetId="73">#REF!</definedName>
    <definedName name="PAGE10" localSheetId="13">#REF!</definedName>
    <definedName name="PAGE10">#REF!</definedName>
    <definedName name="PAGE11" localSheetId="107">#REF!</definedName>
    <definedName name="PAGE11" localSheetId="120">#REF!</definedName>
    <definedName name="PAGE11" localSheetId="118">#REF!</definedName>
    <definedName name="PAGE11" localSheetId="119">#REF!</definedName>
    <definedName name="PAGE11" localSheetId="62">#REF!</definedName>
    <definedName name="PAGE11" localSheetId="67">#REF!</definedName>
    <definedName name="PAGE11" localSheetId="73">#REF!</definedName>
    <definedName name="PAGE11" localSheetId="13">#REF!</definedName>
    <definedName name="PAGE11">#REF!</definedName>
    <definedName name="PAGE14" localSheetId="107">#REF!</definedName>
    <definedName name="PAGE14" localSheetId="120">#REF!</definedName>
    <definedName name="PAGE14" localSheetId="118">#REF!</definedName>
    <definedName name="PAGE14" localSheetId="119">#REF!</definedName>
    <definedName name="PAGE14" localSheetId="62">#REF!</definedName>
    <definedName name="PAGE14" localSheetId="67">#REF!</definedName>
    <definedName name="PAGE14" localSheetId="73">#REF!</definedName>
    <definedName name="PAGE14" localSheetId="13">#REF!</definedName>
    <definedName name="PAGE14">#REF!</definedName>
    <definedName name="PAGE22" localSheetId="107">#REF!</definedName>
    <definedName name="PAGE22" localSheetId="120">#REF!</definedName>
    <definedName name="PAGE22" localSheetId="118">#REF!</definedName>
    <definedName name="PAGE22" localSheetId="119">#REF!</definedName>
    <definedName name="PAGE22" localSheetId="62">#REF!</definedName>
    <definedName name="PAGE22" localSheetId="67">#REF!</definedName>
    <definedName name="PAGE22" localSheetId="73">#REF!</definedName>
    <definedName name="PAGE22" localSheetId="13">#REF!</definedName>
    <definedName name="PAGE22">#REF!</definedName>
    <definedName name="PAGE23" localSheetId="107">#REF!</definedName>
    <definedName name="PAGE23" localSheetId="120">#REF!</definedName>
    <definedName name="PAGE23" localSheetId="118">#REF!</definedName>
    <definedName name="PAGE23" localSheetId="119">#REF!</definedName>
    <definedName name="PAGE23" localSheetId="62">#REF!</definedName>
    <definedName name="PAGE23" localSheetId="67">#REF!</definedName>
    <definedName name="PAGE23" localSheetId="73">#REF!</definedName>
    <definedName name="PAGE23" localSheetId="13">#REF!</definedName>
    <definedName name="PAGE23">#REF!</definedName>
    <definedName name="PAGE29" localSheetId="107">#REF!</definedName>
    <definedName name="PAGE29" localSheetId="120">#REF!</definedName>
    <definedName name="PAGE29" localSheetId="118">#REF!</definedName>
    <definedName name="PAGE29" localSheetId="119">#REF!</definedName>
    <definedName name="PAGE29" localSheetId="62">#REF!</definedName>
    <definedName name="PAGE29" localSheetId="67">#REF!</definedName>
    <definedName name="PAGE29" localSheetId="73">#REF!</definedName>
    <definedName name="PAGE29" localSheetId="13">#REF!</definedName>
    <definedName name="PAGE29">#REF!</definedName>
    <definedName name="PAGE31" localSheetId="107">#REF!</definedName>
    <definedName name="PAGE31" localSheetId="120">#REF!</definedName>
    <definedName name="PAGE31" localSheetId="118">#REF!</definedName>
    <definedName name="PAGE31" localSheetId="119">#REF!</definedName>
    <definedName name="PAGE31" localSheetId="62">#REF!</definedName>
    <definedName name="PAGE31" localSheetId="67">#REF!</definedName>
    <definedName name="PAGE31" localSheetId="73">#REF!</definedName>
    <definedName name="PAGE31" localSheetId="13">#REF!</definedName>
    <definedName name="PAGE31">#REF!</definedName>
    <definedName name="PAGE32" localSheetId="107">#REF!</definedName>
    <definedName name="PAGE32" localSheetId="120">#REF!</definedName>
    <definedName name="PAGE32" localSheetId="118">#REF!</definedName>
    <definedName name="PAGE32" localSheetId="119">#REF!</definedName>
    <definedName name="PAGE32" localSheetId="62">#REF!</definedName>
    <definedName name="PAGE32" localSheetId="67">#REF!</definedName>
    <definedName name="PAGE32" localSheetId="73">#REF!</definedName>
    <definedName name="PAGE32" localSheetId="13">#REF!</definedName>
    <definedName name="PAGE32">#REF!</definedName>
    <definedName name="PAGE33" localSheetId="107">#REF!</definedName>
    <definedName name="PAGE33" localSheetId="120">#REF!</definedName>
    <definedName name="PAGE33" localSheetId="118">#REF!</definedName>
    <definedName name="PAGE33" localSheetId="119">#REF!</definedName>
    <definedName name="PAGE33" localSheetId="62">#REF!</definedName>
    <definedName name="PAGE33" localSheetId="67">#REF!</definedName>
    <definedName name="PAGE33" localSheetId="73">#REF!</definedName>
    <definedName name="PAGE33" localSheetId="13">#REF!</definedName>
    <definedName name="PAGE33">#REF!</definedName>
    <definedName name="PAGE39" localSheetId="107">#REF!</definedName>
    <definedName name="PAGE39" localSheetId="120">#REF!</definedName>
    <definedName name="PAGE39" localSheetId="118">#REF!</definedName>
    <definedName name="PAGE39" localSheetId="119">#REF!</definedName>
    <definedName name="PAGE39" localSheetId="62">#REF!</definedName>
    <definedName name="PAGE39" localSheetId="67">#REF!</definedName>
    <definedName name="PAGE39" localSheetId="73">#REF!</definedName>
    <definedName name="PAGE39" localSheetId="13">#REF!</definedName>
    <definedName name="PAGE39">#REF!</definedName>
    <definedName name="_xlnm.Print_Area" localSheetId="23">A!$C$3:$Y$139</definedName>
    <definedName name="_xlnm.Print_Area" localSheetId="77">AB!$C$4:$E$51</definedName>
    <definedName name="_xlnm.Print_Area" localSheetId="24">B!$C$3:$AB$147</definedName>
    <definedName name="_xlnm.Print_Area" localSheetId="108">CC!$C$3:$L$21</definedName>
    <definedName name="_xlnm.Print_Area" localSheetId="109">CD!$A$2:$M$119</definedName>
    <definedName name="_xlnm.Print_Area" localSheetId="113">CH!$C$2:$AY$260</definedName>
    <definedName name="_xlnm.Print_Area" localSheetId="114">CI!$B$3:$I$23</definedName>
    <definedName name="_xlnm.Print_Area" localSheetId="119">'CN '!$C$2:$I$32</definedName>
    <definedName name="_xlnm.Print_Area" localSheetId="3">'Page 2'!$B$2:$N$169</definedName>
    <definedName name="_xlnm.Print_Area" localSheetId="121">'SWORN STATEMENT'!$A$1:$J$63</definedName>
    <definedName name="Print_Area_MI" localSheetId="107">#REF!</definedName>
    <definedName name="Print_Area_MI" localSheetId="120">#REF!</definedName>
    <definedName name="Print_Area_MI" localSheetId="118">#REF!</definedName>
    <definedName name="Print_Area_MI" localSheetId="119">#REF!</definedName>
    <definedName name="Print_Area_MI" localSheetId="62">#REF!</definedName>
    <definedName name="Print_Area_MI" localSheetId="67">#REF!</definedName>
    <definedName name="Print_Area_MI" localSheetId="73">#REF!</definedName>
    <definedName name="Print_Area_MI" localSheetId="13">#REF!</definedName>
    <definedName name="Print_Area_MI">#REF!</definedName>
    <definedName name="pt">[4]A!$C$65</definedName>
    <definedName name="RBCratio_CY">'[3]RBC-x17'!$E$14</definedName>
    <definedName name="S_Adjust_Data">'[6]Lead (Orig)'!$I$1:$I$948</definedName>
    <definedName name="S_AJE_Tot_Data">'[6]Lead (Orig)'!$H$1:$H$948</definedName>
    <definedName name="S_CY_Beg_Data">'[6]Lead (Orig)'!$F$1:$F$948</definedName>
    <definedName name="S_CY_End_Data">'[6]Lead (Orig)'!$K$1:$K$948</definedName>
    <definedName name="S_PY_End_Data">'[6]Lead (Orig)'!$M$1:$M$948</definedName>
    <definedName name="S_RJE_Tot_Data">'[6]Lead (Orig)'!$J$1:$J$948</definedName>
    <definedName name="sched24_DivDue">'[7]24'!$I$2975</definedName>
    <definedName name="SchedA1_BondsValueTypeCY" localSheetId="119">[8]A1!$T$110</definedName>
    <definedName name="SchedA1_BondsValueTypeCY">[8]A1!$T$110</definedName>
    <definedName name="schedA1_LA" localSheetId="119">[8]A1!$U$110</definedName>
    <definedName name="schedA1_LA">[8]A1!$U$110</definedName>
    <definedName name="schedA1_NLA" localSheetId="119">[8]A1!$V$110</definedName>
    <definedName name="schedA1_NLA">[8]A1!$V$110</definedName>
    <definedName name="schedA1_NotAdmitted" localSheetId="119">[8]A1!$W$110</definedName>
    <definedName name="schedA1_NotAdmitted">[8]A1!$W$110</definedName>
    <definedName name="schedA2_LA" localSheetId="119">[8]A2!$T$46</definedName>
    <definedName name="schedA2_LA">[8]A2!$T$46</definedName>
    <definedName name="schedA2_NLA" localSheetId="119">[8]A2!$U$46</definedName>
    <definedName name="schedA2_NLA">[8]A2!$U$46</definedName>
    <definedName name="schedA2_notAdmitted" localSheetId="119">[8]A2!$V$46</definedName>
    <definedName name="schedA2_notAdmitted">[8]A2!$V$46</definedName>
    <definedName name="SchedA2_TBillsValueTypeCY" localSheetId="119">[8]A2!$S$46</definedName>
    <definedName name="SchedA2_TBillsValueTypeCY">[8]A2!$S$46</definedName>
    <definedName name="schedB_Encumbrances" localSheetId="119">[8]B!$S$85</definedName>
    <definedName name="schedB_Encumbrances">[8]B!$S$85</definedName>
    <definedName name="schedB_LA" localSheetId="119">[8]B!$T$85</definedName>
    <definedName name="schedB_LA">[8]B!$T$85</definedName>
    <definedName name="schedB_NLA" localSheetId="119">[8]B!$U$85</definedName>
    <definedName name="schedB_NLA">[8]B!$U$85</definedName>
    <definedName name="schedB_notAdmitted" localSheetId="119">[8]B!$V$85</definedName>
    <definedName name="schedB_notAdmitted">[8]B!$V$85</definedName>
    <definedName name="SchedB_StocksValueTypeCY" localSheetId="119">[8]B!$R$85</definedName>
    <definedName name="SchedB_StocksValueTypeCY">[8]B!$R$85</definedName>
    <definedName name="SchedC_basis1" localSheetId="119">[8]C!$P$43</definedName>
    <definedName name="SchedC_basis1">[8]C!$P$43</definedName>
    <definedName name="schedC_basis2" localSheetId="119">[8]C!$P$44</definedName>
    <definedName name="schedC_basis2">[8]C!$P$44</definedName>
    <definedName name="schedC_basis3" localSheetId="119">[8]C!$P$45</definedName>
    <definedName name="schedC_basis3">[8]C!$P$45</definedName>
    <definedName name="schedC_encumb1" localSheetId="119">[8]C!$Q$43</definedName>
    <definedName name="schedC_encumb1">[8]C!$Q$43</definedName>
    <definedName name="schedC_encumb2" localSheetId="119">[8]C!$Q$44</definedName>
    <definedName name="schedC_encumb2">[8]C!$Q$44</definedName>
    <definedName name="schedC_encumb3" localSheetId="119">[8]C!$Q$45</definedName>
    <definedName name="schedC_encumb3">[8]C!$Q$45</definedName>
    <definedName name="schedC_LA1" localSheetId="119">[8]C!$R$43</definedName>
    <definedName name="schedC_LA1">[8]C!$R$43</definedName>
    <definedName name="schedC_LA2" localSheetId="119">[8]C!$R$44</definedName>
    <definedName name="schedC_LA2">[8]C!$R$44</definedName>
    <definedName name="schedC_LA3" localSheetId="119">[8]C!$R$45</definedName>
    <definedName name="schedC_LA3">[8]C!$R$45</definedName>
    <definedName name="schedC_NLA1" localSheetId="119">[8]C!$S$43</definedName>
    <definedName name="schedC_NLA1">[8]C!$S$43</definedName>
    <definedName name="schedC_NLA2" localSheetId="119">[8]C!$S$44</definedName>
    <definedName name="schedC_NLA2">[8]C!$S$44</definedName>
    <definedName name="schedC_NLA3" localSheetId="119">[8]C!$S$45</definedName>
    <definedName name="schedC_NLA3">[8]C!$S$45</definedName>
    <definedName name="schedC_notAdmitted1" localSheetId="119">[8]C!$T$43</definedName>
    <definedName name="schedC_notAdmitted1">[8]C!$T$43</definedName>
    <definedName name="schedC_NotAdmitted2" localSheetId="119">[8]C!$T$44</definedName>
    <definedName name="schedC_NotAdmitted2">[8]C!$T$44</definedName>
    <definedName name="schedC_notAdmitted3" localSheetId="119">[8]C!$T$45</definedName>
    <definedName name="schedC_notAdmitted3">[8]C!$T$45</definedName>
    <definedName name="schedD_LA" localSheetId="119">[8]D!$Y$23</definedName>
    <definedName name="schedD_LA">[8]D!$Y$23</definedName>
    <definedName name="schedD_NLA" localSheetId="119">[8]D!$Z$23</definedName>
    <definedName name="schedD_NLA">[8]D!$Z$23</definedName>
    <definedName name="schedD_notAdmitted" localSheetId="119">[8]D!$AA$23</definedName>
    <definedName name="schedD_notAdmitted">[8]D!$AA$23</definedName>
    <definedName name="schedE_LA" localSheetId="119">[8]E!$U$22</definedName>
    <definedName name="schedE_LA">[8]E!$U$22</definedName>
    <definedName name="schedE_NLA" localSheetId="119">[8]E!$V$22</definedName>
    <definedName name="schedE_NLA">[8]E!$V$22</definedName>
    <definedName name="schedE_NotAdmitted" localSheetId="119">[8]E!$W$22</definedName>
    <definedName name="schedE_NotAdmitted">[8]E!$W$22</definedName>
    <definedName name="schedF_LA" localSheetId="119">[8]F!$R$1060</definedName>
    <definedName name="schedF_LA">[8]F!$R$1060</definedName>
    <definedName name="schedF_NLA" localSheetId="119">[8]F!$S$1060</definedName>
    <definedName name="schedF_NLA">[8]F!$S$1060</definedName>
    <definedName name="schedF_notAdmitted" localSheetId="119">[8]F!$T$1060</definedName>
    <definedName name="schedF_notAdmitted">[8]F!$T$1060</definedName>
    <definedName name="schedG_LA" localSheetId="119">[8]G!$P$22</definedName>
    <definedName name="schedG_LA">[8]G!$P$22</definedName>
    <definedName name="schedG_NLA" localSheetId="119">[8]G!$Q$22</definedName>
    <definedName name="schedG_NLA">[8]G!$Q$22</definedName>
    <definedName name="schedG_notAdmitted" localSheetId="119">[8]G!$R$22</definedName>
    <definedName name="schedG_notAdmitted">[8]G!$R$22</definedName>
    <definedName name="schedH_LA" localSheetId="119">[8]H!$P$22</definedName>
    <definedName name="schedH_LA">[8]H!$P$22</definedName>
    <definedName name="schedH_NLA" localSheetId="119">[8]H!$Q$22</definedName>
    <definedName name="schedH_NLA">[8]H!$Q$22</definedName>
    <definedName name="schedH_notAdmitted" localSheetId="119">[8]H!$R$22</definedName>
    <definedName name="schedH_notAdmitted">[8]H!$R$22</definedName>
    <definedName name="schedI_LA" localSheetId="119">[8]I!$P$23</definedName>
    <definedName name="schedI_LA">[8]I!$P$23</definedName>
    <definedName name="schedI_NLA" localSheetId="119">[8]I!$Q$23</definedName>
    <definedName name="schedI_NLA">[8]I!$Q$23</definedName>
    <definedName name="schedI_notAdmitted" localSheetId="119">[8]I!$R$23</definedName>
    <definedName name="schedI_notAdmitted">[8]I!$R$23</definedName>
    <definedName name="schedJ_LA" localSheetId="119">[8]J!$P$34</definedName>
    <definedName name="schedJ_LA">[8]J!$P$34</definedName>
    <definedName name="schedJ_NLA" localSheetId="119">[8]J!$Q$34</definedName>
    <definedName name="schedJ_NLA">[8]J!$Q$34</definedName>
    <definedName name="schedJ_notAdmitted" localSheetId="119">[8]J!$R$34</definedName>
    <definedName name="schedJ_notAdmitted">[8]J!$R$34</definedName>
    <definedName name="schedK_basis" localSheetId="119">[8]K!$S$29</definedName>
    <definedName name="schedK_basis">[8]K!$S$29</definedName>
    <definedName name="schedK_encumb" localSheetId="119">[8]K!$T$29</definedName>
    <definedName name="schedK_encumb">[8]K!$T$29</definedName>
    <definedName name="schedK_LA" localSheetId="119">[8]K!$U$29</definedName>
    <definedName name="schedK_LA">[8]K!$U$29</definedName>
    <definedName name="schedK_NLA" localSheetId="119">[8]K!$V$29</definedName>
    <definedName name="schedK_NLA">[8]K!$V$29</definedName>
    <definedName name="schedK_notAdmitted" localSheetId="119">[8]K!$W$29</definedName>
    <definedName name="schedK_notAdmitted">[8]K!$W$29</definedName>
    <definedName name="schedL_CoHLA" localSheetId="119">[8]L!$V$112</definedName>
    <definedName name="schedL_CoHLA">[8]L!$V$112</definedName>
    <definedName name="schedL_CoHNLA" localSheetId="119">[8]L!$W$112</definedName>
    <definedName name="schedL_CoHNLA">[8]L!$W$112</definedName>
    <definedName name="schedL_CoHnotAdmitted" localSheetId="119">[8]L!$X$112</definedName>
    <definedName name="schedL_CoHnotAdmitted">[8]L!$X$112</definedName>
    <definedName name="schedL_LA2" localSheetId="119">[8]L!$V$113</definedName>
    <definedName name="schedL_LA2">[8]L!$V$113</definedName>
    <definedName name="schedL_NLA2" localSheetId="119">[8]L!$W$113</definedName>
    <definedName name="schedL_NLA2">[8]L!$W$113</definedName>
    <definedName name="schedL_notAdmitted2" localSheetId="119">[8]L!$X$113</definedName>
    <definedName name="schedL_notAdmitted2">[8]L!$X$113</definedName>
    <definedName name="schedM_hardwareAdmitted" localSheetId="119">[8]M!$N$143</definedName>
    <definedName name="schedM_hardwareAdmitted">[8]M!$N$143</definedName>
    <definedName name="schedM_hardwareLA" localSheetId="119">[8]M!$K$143</definedName>
    <definedName name="schedM_hardwareLA">[8]M!$K$143</definedName>
    <definedName name="schedM_hardwareNA" localSheetId="119">[8]M!$M$143</definedName>
    <definedName name="schedM_hardwareNA">[8]M!$M$143</definedName>
    <definedName name="schedM_hardwareNLA" localSheetId="119">[8]M!$L$143</definedName>
    <definedName name="schedM_hardwareNLA">[8]M!$L$143</definedName>
    <definedName name="schedM_softwareAdmitted" localSheetId="119">[8]M!$N$142</definedName>
    <definedName name="schedM_softwareAdmitted">[8]M!$N$142</definedName>
    <definedName name="schedM_softwareLA" localSheetId="119">[8]M!$K$142</definedName>
    <definedName name="schedM_softwareLA">[8]M!$K$142</definedName>
    <definedName name="schedM_SoftwareNA" localSheetId="119">[8]M!$M$142</definedName>
    <definedName name="schedM_SoftwareNA">[8]M!$M$142</definedName>
    <definedName name="schedM_softwareNLA" localSheetId="119">[8]M!$L$142</definedName>
    <definedName name="schedM_softwareNLA">[8]M!$L$142</definedName>
    <definedName name="schedN_Admitted" localSheetId="119">[8]N!$O$36</definedName>
    <definedName name="schedN_Admitted">[8]N!$O$36</definedName>
    <definedName name="schedN_LA" localSheetId="119">[8]N!$L$36</definedName>
    <definedName name="schedN_LA">[8]N!$L$36</definedName>
    <definedName name="schedN_NLA" localSheetId="119">[8]N!$M$36</definedName>
    <definedName name="schedN_NLA">[8]N!$M$36</definedName>
    <definedName name="schedN_notAdmitted" localSheetId="119">[8]N!$N$36</definedName>
    <definedName name="schedN_notAdmitted">[8]N!$N$36</definedName>
    <definedName name="schedO_Admitted" localSheetId="119">[8]O!$P$38</definedName>
    <definedName name="schedO_Admitted">[8]O!$P$38</definedName>
    <definedName name="schedO_LA" localSheetId="119">[8]O!$M$38</definedName>
    <definedName name="schedO_LA">[8]O!$M$38</definedName>
    <definedName name="schedO_NLA" localSheetId="119">[8]O!$N$38</definedName>
    <definedName name="schedO_NLA">[8]O!$N$38</definedName>
    <definedName name="schedO_notAdmitted" localSheetId="119">[8]O!$O$38</definedName>
    <definedName name="schedO_notAdmitted">[8]O!$O$38</definedName>
    <definedName name="schedP_Admitted" localSheetId="119">[8]P!$P$45</definedName>
    <definedName name="schedP_Admitted">[8]P!$P$45</definedName>
    <definedName name="schedP_LA" localSheetId="119">[8]P!$M$45</definedName>
    <definedName name="schedP_LA">[8]P!$M$45</definedName>
    <definedName name="schedP_NLA" localSheetId="119">[8]P!$N$45</definedName>
    <definedName name="schedP_NLA">[8]P!$N$45</definedName>
    <definedName name="schedP_notAdmitted" localSheetId="119">[8]P!$O$45</definedName>
    <definedName name="schedP_notAdmitted">[8]P!$O$45</definedName>
    <definedName name="schedQ_admitted" localSheetId="119">[8]Q!$Q$36</definedName>
    <definedName name="schedQ_admitted">[8]Q!$Q$36</definedName>
    <definedName name="schedQ_LA" localSheetId="119">[8]Q!$N$36</definedName>
    <definedName name="schedQ_LA">[8]Q!$N$36</definedName>
    <definedName name="schedQ_NLA" localSheetId="119">[8]Q!$O$36</definedName>
    <definedName name="schedQ_NLA">[8]Q!$O$36</definedName>
    <definedName name="schedQ_notAdmitted" localSheetId="119">[8]Q!$P$36</definedName>
    <definedName name="schedQ_notAdmitted">[8]Q!$P$36</definedName>
    <definedName name="schedS_Admitted" localSheetId="119">[8]S!$K$25</definedName>
    <definedName name="schedS_Admitted">[8]S!$K$25</definedName>
    <definedName name="schedS_LA" localSheetId="119">[8]S!$H$25</definedName>
    <definedName name="schedS_LA">[8]S!$H$25</definedName>
    <definedName name="schedS_NLA" localSheetId="119">[8]S!$I$25</definedName>
    <definedName name="schedS_NLA">[8]S!$I$25</definedName>
    <definedName name="schedS_notAdmitted" localSheetId="119">[8]S!$J$25</definedName>
    <definedName name="schedS_notAdmitted">[8]S!$J$25</definedName>
    <definedName name="schedU1_LA" localSheetId="119">[8]U1!$E$44</definedName>
    <definedName name="schedU1_LA">[8]U1!$E$44</definedName>
    <definedName name="schedU1_NLA" localSheetId="119">[8]U1!$F$44</definedName>
    <definedName name="schedU1_NLA">[8]U1!$F$44</definedName>
    <definedName name="schedU1_notAdmitted" localSheetId="119">[8]U1!$G$44</definedName>
    <definedName name="schedU1_notAdmitted">[8]U1!$G$44</definedName>
    <definedName name="StartDate">[5]main!$E$7</definedName>
    <definedName name="TB">[1]tb!$A$1:$B$330</definedName>
    <definedName name="TextRefCopy1" localSheetId="107">#REF!</definedName>
    <definedName name="TextRefCopy1" localSheetId="120">#REF!</definedName>
    <definedName name="TextRefCopy1" localSheetId="118">#REF!</definedName>
    <definedName name="TextRefCopy1" localSheetId="119">#REF!</definedName>
    <definedName name="TextRefCopy1" localSheetId="62">#REF!</definedName>
    <definedName name="TextRefCopy1" localSheetId="67">#REF!</definedName>
    <definedName name="TextRefCopy1" localSheetId="73">#REF!</definedName>
    <definedName name="TextRefCopy1" localSheetId="13">#REF!</definedName>
    <definedName name="TextRefCopy1">#REF!</definedName>
    <definedName name="TextRefCopy10" localSheetId="107">#REF!</definedName>
    <definedName name="TextRefCopy10" localSheetId="120">#REF!</definedName>
    <definedName name="TextRefCopy10" localSheetId="118">#REF!</definedName>
    <definedName name="TextRefCopy10" localSheetId="119">#REF!</definedName>
    <definedName name="TextRefCopy10" localSheetId="62">#REF!</definedName>
    <definedName name="TextRefCopy10" localSheetId="67">#REF!</definedName>
    <definedName name="TextRefCopy10" localSheetId="73">#REF!</definedName>
    <definedName name="TextRefCopy10" localSheetId="13">#REF!</definedName>
    <definedName name="TextRefCopy10">#REF!</definedName>
    <definedName name="TextRefCopy11" localSheetId="107">#REF!</definedName>
    <definedName name="TextRefCopy11" localSheetId="120">#REF!</definedName>
    <definedName name="TextRefCopy11" localSheetId="118">#REF!</definedName>
    <definedName name="TextRefCopy11" localSheetId="119">#REF!</definedName>
    <definedName name="TextRefCopy11" localSheetId="62">#REF!</definedName>
    <definedName name="TextRefCopy11" localSheetId="67">#REF!</definedName>
    <definedName name="TextRefCopy11" localSheetId="73">#REF!</definedName>
    <definedName name="TextRefCopy11" localSheetId="13">#REF!</definedName>
    <definedName name="TextRefCopy11">#REF!</definedName>
    <definedName name="TextRefCopy12" localSheetId="107">#REF!</definedName>
    <definedName name="TextRefCopy12" localSheetId="120">#REF!</definedName>
    <definedName name="TextRefCopy12" localSheetId="118">#REF!</definedName>
    <definedName name="TextRefCopy12" localSheetId="119">#REF!</definedName>
    <definedName name="TextRefCopy12" localSheetId="62">#REF!</definedName>
    <definedName name="TextRefCopy12" localSheetId="67">#REF!</definedName>
    <definedName name="TextRefCopy12" localSheetId="73">#REF!</definedName>
    <definedName name="TextRefCopy12" localSheetId="13">#REF!</definedName>
    <definedName name="TextRefCopy12">#REF!</definedName>
    <definedName name="TextRefCopy13" localSheetId="107">#REF!</definedName>
    <definedName name="TextRefCopy13" localSheetId="120">#REF!</definedName>
    <definedName name="TextRefCopy13" localSheetId="118">#REF!</definedName>
    <definedName name="TextRefCopy13" localSheetId="119">#REF!</definedName>
    <definedName name="TextRefCopy13" localSheetId="62">#REF!</definedName>
    <definedName name="TextRefCopy13" localSheetId="67">#REF!</definedName>
    <definedName name="TextRefCopy13" localSheetId="73">#REF!</definedName>
    <definedName name="TextRefCopy13" localSheetId="13">#REF!</definedName>
    <definedName name="TextRefCopy13">#REF!</definedName>
    <definedName name="TextRefCopy14" localSheetId="107">#REF!</definedName>
    <definedName name="TextRefCopy14" localSheetId="120">#REF!</definedName>
    <definedName name="TextRefCopy14" localSheetId="118">#REF!</definedName>
    <definedName name="TextRefCopy14" localSheetId="119">#REF!</definedName>
    <definedName name="TextRefCopy14" localSheetId="62">#REF!</definedName>
    <definedName name="TextRefCopy14" localSheetId="67">#REF!</definedName>
    <definedName name="TextRefCopy14" localSheetId="73">#REF!</definedName>
    <definedName name="TextRefCopy14" localSheetId="13">#REF!</definedName>
    <definedName name="TextRefCopy14">#REF!</definedName>
    <definedName name="TextRefCopy15" localSheetId="107">#REF!</definedName>
    <definedName name="TextRefCopy15" localSheetId="120">#REF!</definedName>
    <definedName name="TextRefCopy15" localSheetId="118">#REF!</definedName>
    <definedName name="TextRefCopy15" localSheetId="119">#REF!</definedName>
    <definedName name="TextRefCopy15" localSheetId="62">#REF!</definedName>
    <definedName name="TextRefCopy15" localSheetId="67">#REF!</definedName>
    <definedName name="TextRefCopy15" localSheetId="73">#REF!</definedName>
    <definedName name="TextRefCopy15" localSheetId="13">#REF!</definedName>
    <definedName name="TextRefCopy15">#REF!</definedName>
    <definedName name="TextRefCopy16" localSheetId="107">#REF!</definedName>
    <definedName name="TextRefCopy16" localSheetId="120">#REF!</definedName>
    <definedName name="TextRefCopy16" localSheetId="118">#REF!</definedName>
    <definedName name="TextRefCopy16" localSheetId="119">#REF!</definedName>
    <definedName name="TextRefCopy16" localSheetId="62">#REF!</definedName>
    <definedName name="TextRefCopy16" localSheetId="67">#REF!</definedName>
    <definedName name="TextRefCopy16" localSheetId="73">#REF!</definedName>
    <definedName name="TextRefCopy16" localSheetId="13">#REF!</definedName>
    <definedName name="TextRefCopy16">#REF!</definedName>
    <definedName name="TextRefCopy17" localSheetId="107">#REF!</definedName>
    <definedName name="TextRefCopy17" localSheetId="120">#REF!</definedName>
    <definedName name="TextRefCopy17" localSheetId="118">#REF!</definedName>
    <definedName name="TextRefCopy17" localSheetId="119">#REF!</definedName>
    <definedName name="TextRefCopy17" localSheetId="62">#REF!</definedName>
    <definedName name="TextRefCopy17" localSheetId="67">#REF!</definedName>
    <definedName name="TextRefCopy17" localSheetId="73">#REF!</definedName>
    <definedName name="TextRefCopy17" localSheetId="13">#REF!</definedName>
    <definedName name="TextRefCopy17">#REF!</definedName>
    <definedName name="TextRefCopy18" localSheetId="107">#REF!</definedName>
    <definedName name="TextRefCopy18" localSheetId="120">#REF!</definedName>
    <definedName name="TextRefCopy18" localSheetId="118">#REF!</definedName>
    <definedName name="TextRefCopy18" localSheetId="119">#REF!</definedName>
    <definedName name="TextRefCopy18" localSheetId="62">#REF!</definedName>
    <definedName name="TextRefCopy18" localSheetId="67">#REF!</definedName>
    <definedName name="TextRefCopy18" localSheetId="73">#REF!</definedName>
    <definedName name="TextRefCopy18" localSheetId="13">#REF!</definedName>
    <definedName name="TextRefCopy18">#REF!</definedName>
    <definedName name="TextRefCopy19" localSheetId="107">#REF!</definedName>
    <definedName name="TextRefCopy19" localSheetId="120">#REF!</definedName>
    <definedName name="TextRefCopy19" localSheetId="118">#REF!</definedName>
    <definedName name="TextRefCopy19" localSheetId="119">#REF!</definedName>
    <definedName name="TextRefCopy19" localSheetId="62">#REF!</definedName>
    <definedName name="TextRefCopy19" localSheetId="67">#REF!</definedName>
    <definedName name="TextRefCopy19" localSheetId="73">#REF!</definedName>
    <definedName name="TextRefCopy19" localSheetId="13">#REF!</definedName>
    <definedName name="TextRefCopy19">#REF!</definedName>
    <definedName name="TextRefCopy2" localSheetId="107">#REF!</definedName>
    <definedName name="TextRefCopy2" localSheetId="120">#REF!</definedName>
    <definedName name="TextRefCopy2" localSheetId="118">#REF!</definedName>
    <definedName name="TextRefCopy2" localSheetId="119">#REF!</definedName>
    <definedName name="TextRefCopy2" localSheetId="62">#REF!</definedName>
    <definedName name="TextRefCopy2" localSheetId="67">#REF!</definedName>
    <definedName name="TextRefCopy2" localSheetId="73">#REF!</definedName>
    <definedName name="TextRefCopy2" localSheetId="13">#REF!</definedName>
    <definedName name="TextRefCopy2">#REF!</definedName>
    <definedName name="TextRefCopy20" localSheetId="107">#REF!</definedName>
    <definedName name="TextRefCopy20" localSheetId="120">#REF!</definedName>
    <definedName name="TextRefCopy20" localSheetId="118">#REF!</definedName>
    <definedName name="TextRefCopy20" localSheetId="119">#REF!</definedName>
    <definedName name="TextRefCopy20" localSheetId="62">#REF!</definedName>
    <definedName name="TextRefCopy20" localSheetId="67">#REF!</definedName>
    <definedName name="TextRefCopy20" localSheetId="73">#REF!</definedName>
    <definedName name="TextRefCopy20" localSheetId="13">#REF!</definedName>
    <definedName name="TextRefCopy20">#REF!</definedName>
    <definedName name="TextRefCopy21" localSheetId="107">#REF!</definedName>
    <definedName name="TextRefCopy21" localSheetId="120">#REF!</definedName>
    <definedName name="TextRefCopy21" localSheetId="118">#REF!</definedName>
    <definedName name="TextRefCopy21" localSheetId="119">#REF!</definedName>
    <definedName name="TextRefCopy21" localSheetId="62">#REF!</definedName>
    <definedName name="TextRefCopy21" localSheetId="67">#REF!</definedName>
    <definedName name="TextRefCopy21" localSheetId="73">#REF!</definedName>
    <definedName name="TextRefCopy21" localSheetId="13">#REF!</definedName>
    <definedName name="TextRefCopy21">#REF!</definedName>
    <definedName name="TextRefCopy22" localSheetId="107">#REF!</definedName>
    <definedName name="TextRefCopy22" localSheetId="120">#REF!</definedName>
    <definedName name="TextRefCopy22" localSheetId="118">#REF!</definedName>
    <definedName name="TextRefCopy22" localSheetId="119">#REF!</definedName>
    <definedName name="TextRefCopy22" localSheetId="62">#REF!</definedName>
    <definedName name="TextRefCopy22" localSheetId="67">#REF!</definedName>
    <definedName name="TextRefCopy22" localSheetId="73">#REF!</definedName>
    <definedName name="TextRefCopy22" localSheetId="13">#REF!</definedName>
    <definedName name="TextRefCopy22">#REF!</definedName>
    <definedName name="TextRefCopy23" localSheetId="107">#REF!</definedName>
    <definedName name="TextRefCopy23" localSheetId="120">#REF!</definedName>
    <definedName name="TextRefCopy23" localSheetId="118">#REF!</definedName>
    <definedName name="TextRefCopy23" localSheetId="119">#REF!</definedName>
    <definedName name="TextRefCopy23" localSheetId="62">#REF!</definedName>
    <definedName name="TextRefCopy23" localSheetId="67">#REF!</definedName>
    <definedName name="TextRefCopy23" localSheetId="73">#REF!</definedName>
    <definedName name="TextRefCopy23" localSheetId="13">#REF!</definedName>
    <definedName name="TextRefCopy23">#REF!</definedName>
    <definedName name="TextRefCopy24" localSheetId="107">#REF!</definedName>
    <definedName name="TextRefCopy24" localSheetId="120">#REF!</definedName>
    <definedName name="TextRefCopy24" localSheetId="118">#REF!</definedName>
    <definedName name="TextRefCopy24" localSheetId="119">#REF!</definedName>
    <definedName name="TextRefCopy24" localSheetId="62">#REF!</definedName>
    <definedName name="TextRefCopy24" localSheetId="67">#REF!</definedName>
    <definedName name="TextRefCopy24" localSheetId="73">#REF!</definedName>
    <definedName name="TextRefCopy24" localSheetId="13">#REF!</definedName>
    <definedName name="TextRefCopy24">#REF!</definedName>
    <definedName name="TextRefCopy25" localSheetId="107">#REF!</definedName>
    <definedName name="TextRefCopy25" localSheetId="120">#REF!</definedName>
    <definedName name="TextRefCopy25" localSheetId="118">#REF!</definedName>
    <definedName name="TextRefCopy25" localSheetId="119">#REF!</definedName>
    <definedName name="TextRefCopy25" localSheetId="62">#REF!</definedName>
    <definedName name="TextRefCopy25" localSheetId="67">#REF!</definedName>
    <definedName name="TextRefCopy25" localSheetId="73">#REF!</definedName>
    <definedName name="TextRefCopy25" localSheetId="13">#REF!</definedName>
    <definedName name="TextRefCopy25">#REF!</definedName>
    <definedName name="TextRefCopy26" localSheetId="107">#REF!</definedName>
    <definedName name="TextRefCopy26" localSheetId="120">#REF!</definedName>
    <definedName name="TextRefCopy26" localSheetId="118">#REF!</definedName>
    <definedName name="TextRefCopy26" localSheetId="119">#REF!</definedName>
    <definedName name="TextRefCopy26" localSheetId="62">#REF!</definedName>
    <definedName name="TextRefCopy26" localSheetId="67">#REF!</definedName>
    <definedName name="TextRefCopy26" localSheetId="73">#REF!</definedName>
    <definedName name="TextRefCopy26" localSheetId="13">#REF!</definedName>
    <definedName name="TextRefCopy26">#REF!</definedName>
    <definedName name="TextRefCopy27" localSheetId="107">#REF!</definedName>
    <definedName name="TextRefCopy27" localSheetId="120">#REF!</definedName>
    <definedName name="TextRefCopy27" localSheetId="118">#REF!</definedName>
    <definedName name="TextRefCopy27" localSheetId="119">#REF!</definedName>
    <definedName name="TextRefCopy27" localSheetId="62">#REF!</definedName>
    <definedName name="TextRefCopy27" localSheetId="67">#REF!</definedName>
    <definedName name="TextRefCopy27" localSheetId="73">#REF!</definedName>
    <definedName name="TextRefCopy27" localSheetId="13">#REF!</definedName>
    <definedName name="TextRefCopy27">#REF!</definedName>
    <definedName name="TextRefCopy28" localSheetId="107">#REF!</definedName>
    <definedName name="TextRefCopy28" localSheetId="120">#REF!</definedName>
    <definedName name="TextRefCopy28" localSheetId="118">#REF!</definedName>
    <definedName name="TextRefCopy28" localSheetId="119">#REF!</definedName>
    <definedName name="TextRefCopy28" localSheetId="62">#REF!</definedName>
    <definedName name="TextRefCopy28" localSheetId="67">#REF!</definedName>
    <definedName name="TextRefCopy28" localSheetId="73">#REF!</definedName>
    <definedName name="TextRefCopy28" localSheetId="13">#REF!</definedName>
    <definedName name="TextRefCopy28">#REF!</definedName>
    <definedName name="TextRefCopy29" localSheetId="107">#REF!</definedName>
    <definedName name="TextRefCopy29" localSheetId="120">#REF!</definedName>
    <definedName name="TextRefCopy29" localSheetId="118">#REF!</definedName>
    <definedName name="TextRefCopy29" localSheetId="119">#REF!</definedName>
    <definedName name="TextRefCopy29" localSheetId="62">#REF!</definedName>
    <definedName name="TextRefCopy29" localSheetId="67">#REF!</definedName>
    <definedName name="TextRefCopy29" localSheetId="73">#REF!</definedName>
    <definedName name="TextRefCopy29" localSheetId="13">#REF!</definedName>
    <definedName name="TextRefCopy29">#REF!</definedName>
    <definedName name="TextRefCopy3" localSheetId="107">#REF!</definedName>
    <definedName name="TextRefCopy3" localSheetId="120">#REF!</definedName>
    <definedName name="TextRefCopy3" localSheetId="118">#REF!</definedName>
    <definedName name="TextRefCopy3" localSheetId="119">#REF!</definedName>
    <definedName name="TextRefCopy3" localSheetId="62">#REF!</definedName>
    <definedName name="TextRefCopy3" localSheetId="67">#REF!</definedName>
    <definedName name="TextRefCopy3" localSheetId="73">#REF!</definedName>
    <definedName name="TextRefCopy3" localSheetId="13">#REF!</definedName>
    <definedName name="TextRefCopy3">#REF!</definedName>
    <definedName name="TextRefCopy30" localSheetId="107">#REF!</definedName>
    <definedName name="TextRefCopy30" localSheetId="120">#REF!</definedName>
    <definedName name="TextRefCopy30" localSheetId="118">#REF!</definedName>
    <definedName name="TextRefCopy30" localSheetId="119">#REF!</definedName>
    <definedName name="TextRefCopy30" localSheetId="62">#REF!</definedName>
    <definedName name="TextRefCopy30" localSheetId="67">#REF!</definedName>
    <definedName name="TextRefCopy30" localSheetId="73">#REF!</definedName>
    <definedName name="TextRefCopy30" localSheetId="13">#REF!</definedName>
    <definedName name="TextRefCopy30">#REF!</definedName>
    <definedName name="TextRefCopy31" localSheetId="107">#REF!</definedName>
    <definedName name="TextRefCopy31" localSheetId="120">#REF!</definedName>
    <definedName name="TextRefCopy31" localSheetId="118">#REF!</definedName>
    <definedName name="TextRefCopy31" localSheetId="119">#REF!</definedName>
    <definedName name="TextRefCopy31" localSheetId="62">#REF!</definedName>
    <definedName name="TextRefCopy31" localSheetId="67">#REF!</definedName>
    <definedName name="TextRefCopy31" localSheetId="73">#REF!</definedName>
    <definedName name="TextRefCopy31" localSheetId="13">#REF!</definedName>
    <definedName name="TextRefCopy31">#REF!</definedName>
    <definedName name="TextRefCopy32" localSheetId="107">#REF!</definedName>
    <definedName name="TextRefCopy32" localSheetId="120">#REF!</definedName>
    <definedName name="TextRefCopy32" localSheetId="118">#REF!</definedName>
    <definedName name="TextRefCopy32" localSheetId="119">#REF!</definedName>
    <definedName name="TextRefCopy32" localSheetId="62">#REF!</definedName>
    <definedName name="TextRefCopy32" localSheetId="67">#REF!</definedName>
    <definedName name="TextRefCopy32" localSheetId="73">#REF!</definedName>
    <definedName name="TextRefCopy32" localSheetId="13">#REF!</definedName>
    <definedName name="TextRefCopy32">#REF!</definedName>
    <definedName name="TextRefCopy33" localSheetId="107">#REF!</definedName>
    <definedName name="TextRefCopy33" localSheetId="120">#REF!</definedName>
    <definedName name="TextRefCopy33" localSheetId="118">#REF!</definedName>
    <definedName name="TextRefCopy33" localSheetId="119">#REF!</definedName>
    <definedName name="TextRefCopy33" localSheetId="62">#REF!</definedName>
    <definedName name="TextRefCopy33" localSheetId="67">#REF!</definedName>
    <definedName name="TextRefCopy33" localSheetId="73">#REF!</definedName>
    <definedName name="TextRefCopy33" localSheetId="13">#REF!</definedName>
    <definedName name="TextRefCopy33">#REF!</definedName>
    <definedName name="TextRefCopy34" localSheetId="107">#REF!</definedName>
    <definedName name="TextRefCopy34" localSheetId="120">#REF!</definedName>
    <definedName name="TextRefCopy34" localSheetId="118">#REF!</definedName>
    <definedName name="TextRefCopy34" localSheetId="119">#REF!</definedName>
    <definedName name="TextRefCopy34" localSheetId="62">#REF!</definedName>
    <definedName name="TextRefCopy34" localSheetId="67">#REF!</definedName>
    <definedName name="TextRefCopy34" localSheetId="73">#REF!</definedName>
    <definedName name="TextRefCopy34" localSheetId="13">#REF!</definedName>
    <definedName name="TextRefCopy34">#REF!</definedName>
    <definedName name="TextRefCopy35" localSheetId="107">#REF!</definedName>
    <definedName name="TextRefCopy35" localSheetId="120">#REF!</definedName>
    <definedName name="TextRefCopy35" localSheetId="118">#REF!</definedName>
    <definedName name="TextRefCopy35" localSheetId="119">#REF!</definedName>
    <definedName name="TextRefCopy35" localSheetId="62">#REF!</definedName>
    <definedName name="TextRefCopy35" localSheetId="67">#REF!</definedName>
    <definedName name="TextRefCopy35" localSheetId="73">#REF!</definedName>
    <definedName name="TextRefCopy35" localSheetId="13">#REF!</definedName>
    <definedName name="TextRefCopy35">#REF!</definedName>
    <definedName name="TextRefCopy36" localSheetId="107">#REF!</definedName>
    <definedName name="TextRefCopy36" localSheetId="120">#REF!</definedName>
    <definedName name="TextRefCopy36" localSheetId="118">#REF!</definedName>
    <definedName name="TextRefCopy36" localSheetId="119">#REF!</definedName>
    <definedName name="TextRefCopy36" localSheetId="62">#REF!</definedName>
    <definedName name="TextRefCopy36" localSheetId="67">#REF!</definedName>
    <definedName name="TextRefCopy36" localSheetId="73">#REF!</definedName>
    <definedName name="TextRefCopy36" localSheetId="13">#REF!</definedName>
    <definedName name="TextRefCopy36">#REF!</definedName>
    <definedName name="TextRefCopy37" localSheetId="107">#REF!</definedName>
    <definedName name="TextRefCopy37" localSheetId="120">#REF!</definedName>
    <definedName name="TextRefCopy37" localSheetId="118">#REF!</definedName>
    <definedName name="TextRefCopy37" localSheetId="119">#REF!</definedName>
    <definedName name="TextRefCopy37" localSheetId="62">#REF!</definedName>
    <definedName name="TextRefCopy37" localSheetId="67">#REF!</definedName>
    <definedName name="TextRefCopy37" localSheetId="73">#REF!</definedName>
    <definedName name="TextRefCopy37" localSheetId="13">#REF!</definedName>
    <definedName name="TextRefCopy37">#REF!</definedName>
    <definedName name="TextRefCopy38" localSheetId="107">#REF!</definedName>
    <definedName name="TextRefCopy38" localSheetId="120">#REF!</definedName>
    <definedName name="TextRefCopy38" localSheetId="118">#REF!</definedName>
    <definedName name="TextRefCopy38" localSheetId="119">#REF!</definedName>
    <definedName name="TextRefCopy38" localSheetId="62">#REF!</definedName>
    <definedName name="TextRefCopy38" localSheetId="67">#REF!</definedName>
    <definedName name="TextRefCopy38" localSheetId="73">#REF!</definedName>
    <definedName name="TextRefCopy38" localSheetId="13">#REF!</definedName>
    <definedName name="TextRefCopy38">#REF!</definedName>
    <definedName name="TextRefCopy39" localSheetId="107">#REF!</definedName>
    <definedName name="TextRefCopy39" localSheetId="120">#REF!</definedName>
    <definedName name="TextRefCopy39" localSheetId="118">#REF!</definedName>
    <definedName name="TextRefCopy39" localSheetId="119">#REF!</definedName>
    <definedName name="TextRefCopy39" localSheetId="62">#REF!</definedName>
    <definedName name="TextRefCopy39" localSheetId="67">#REF!</definedName>
    <definedName name="TextRefCopy39" localSheetId="73">#REF!</definedName>
    <definedName name="TextRefCopy39" localSheetId="13">#REF!</definedName>
    <definedName name="TextRefCopy39">#REF!</definedName>
    <definedName name="TextRefCopy4" localSheetId="107">#REF!</definedName>
    <definedName name="TextRefCopy4" localSheetId="120">#REF!</definedName>
    <definedName name="TextRefCopy4" localSheetId="118">#REF!</definedName>
    <definedName name="TextRefCopy4" localSheetId="119">#REF!</definedName>
    <definedName name="TextRefCopy4" localSheetId="62">#REF!</definedName>
    <definedName name="TextRefCopy4" localSheetId="67">#REF!</definedName>
    <definedName name="TextRefCopy4" localSheetId="73">#REF!</definedName>
    <definedName name="TextRefCopy4" localSheetId="13">#REF!</definedName>
    <definedName name="TextRefCopy4">#REF!</definedName>
    <definedName name="TextRefCopy40" localSheetId="107">#REF!</definedName>
    <definedName name="TextRefCopy40" localSheetId="120">#REF!</definedName>
    <definedName name="TextRefCopy40" localSheetId="118">#REF!</definedName>
    <definedName name="TextRefCopy40" localSheetId="119">#REF!</definedName>
    <definedName name="TextRefCopy40" localSheetId="62">#REF!</definedName>
    <definedName name="TextRefCopy40" localSheetId="67">#REF!</definedName>
    <definedName name="TextRefCopy40" localSheetId="73">#REF!</definedName>
    <definedName name="TextRefCopy40" localSheetId="13">#REF!</definedName>
    <definedName name="TextRefCopy40">#REF!</definedName>
    <definedName name="TextRefCopy41" localSheetId="107">#REF!</definedName>
    <definedName name="TextRefCopy41" localSheetId="120">#REF!</definedName>
    <definedName name="TextRefCopy41" localSheetId="118">#REF!</definedName>
    <definedName name="TextRefCopy41" localSheetId="119">#REF!</definedName>
    <definedName name="TextRefCopy41" localSheetId="62">#REF!</definedName>
    <definedName name="TextRefCopy41" localSheetId="67">#REF!</definedName>
    <definedName name="TextRefCopy41" localSheetId="73">#REF!</definedName>
    <definedName name="TextRefCopy41" localSheetId="13">#REF!</definedName>
    <definedName name="TextRefCopy41">#REF!</definedName>
    <definedName name="TextRefCopy5" localSheetId="107">#REF!</definedName>
    <definedName name="TextRefCopy5" localSheetId="120">#REF!</definedName>
    <definedName name="TextRefCopy5" localSheetId="118">#REF!</definedName>
    <definedName name="TextRefCopy5" localSheetId="119">#REF!</definedName>
    <definedName name="TextRefCopy5" localSheetId="62">#REF!</definedName>
    <definedName name="TextRefCopy5" localSheetId="67">#REF!</definedName>
    <definedName name="TextRefCopy5" localSheetId="73">#REF!</definedName>
    <definedName name="TextRefCopy5" localSheetId="13">#REF!</definedName>
    <definedName name="TextRefCopy5">#REF!</definedName>
    <definedName name="TextRefCopy6" localSheetId="107">#REF!</definedName>
    <definedName name="TextRefCopy6" localSheetId="120">#REF!</definedName>
    <definedName name="TextRefCopy6" localSheetId="118">#REF!</definedName>
    <definedName name="TextRefCopy6" localSheetId="119">#REF!</definedName>
    <definedName name="TextRefCopy6" localSheetId="62">#REF!</definedName>
    <definedName name="TextRefCopy6" localSheetId="67">#REF!</definedName>
    <definedName name="TextRefCopy6" localSheetId="73">#REF!</definedName>
    <definedName name="TextRefCopy6" localSheetId="13">#REF!</definedName>
    <definedName name="TextRefCopy6">#REF!</definedName>
    <definedName name="TextRefCopy7" localSheetId="107">#REF!</definedName>
    <definedName name="TextRefCopy7" localSheetId="120">#REF!</definedName>
    <definedName name="TextRefCopy7" localSheetId="118">#REF!</definedName>
    <definedName name="TextRefCopy7" localSheetId="119">#REF!</definedName>
    <definedName name="TextRefCopy7" localSheetId="62">#REF!</definedName>
    <definedName name="TextRefCopy7" localSheetId="67">#REF!</definedName>
    <definedName name="TextRefCopy7" localSheetId="73">#REF!</definedName>
    <definedName name="TextRefCopy7" localSheetId="13">#REF!</definedName>
    <definedName name="TextRefCopy7">#REF!</definedName>
    <definedName name="TextRefCopy8" localSheetId="107">#REF!</definedName>
    <definedName name="TextRefCopy8" localSheetId="120">#REF!</definedName>
    <definedName name="TextRefCopy8" localSheetId="118">#REF!</definedName>
    <definedName name="TextRefCopy8" localSheetId="119">#REF!</definedName>
    <definedName name="TextRefCopy8" localSheetId="62">#REF!</definedName>
    <definedName name="TextRefCopy8" localSheetId="67">#REF!</definedName>
    <definedName name="TextRefCopy8" localSheetId="73">#REF!</definedName>
    <definedName name="TextRefCopy8" localSheetId="13">#REF!</definedName>
    <definedName name="TextRefCopy8">#REF!</definedName>
    <definedName name="TextRefCopy9" localSheetId="107">#REF!</definedName>
    <definedName name="TextRefCopy9" localSheetId="120">#REF!</definedName>
    <definedName name="TextRefCopy9" localSheetId="118">#REF!</definedName>
    <definedName name="TextRefCopy9" localSheetId="119">#REF!</definedName>
    <definedName name="TextRefCopy9" localSheetId="62">#REF!</definedName>
    <definedName name="TextRefCopy9" localSheetId="67">#REF!</definedName>
    <definedName name="TextRefCopy9" localSheetId="73">#REF!</definedName>
    <definedName name="TextRefCopy9" localSheetId="13">#REF!</definedName>
    <definedName name="TextRefCopy9">#REF!</definedName>
    <definedName name="TextRefCopyRangeCount" hidden="1">1</definedName>
    <definedName name="TimeToPay1">[3]PS2!$AG$31</definedName>
    <definedName name="TimeToPay2">[3]PS2!$AH$31</definedName>
    <definedName name="TimeToPay3">[3]PS2!$AI$31</definedName>
    <definedName name="top">[9]Main!$E$3</definedName>
    <definedName name="tp">[4]wbs!$G$25</definedName>
    <definedName name="tppy">[4]wbs!$M$25</definedName>
    <definedName name="useRBC2">[5]main!$F$30</definedName>
    <definedName name="UWcostRatio_1" localSheetId="24">#REF!</definedName>
    <definedName name="UWcostRatio_1" localSheetId="107">#REF!</definedName>
    <definedName name="UWcostRatio_1" localSheetId="120">#REF!</definedName>
    <definedName name="UWcostRatio_1" localSheetId="118">#REF!</definedName>
    <definedName name="UWcostRatio_1" localSheetId="119">#REF!</definedName>
    <definedName name="UWcostRatio_1" localSheetId="42">#REF!</definedName>
    <definedName name="UWcostRatio_1" localSheetId="62">#REF!</definedName>
    <definedName name="UWcostRatio_1" localSheetId="67">#REF!</definedName>
    <definedName name="UWcostRatio_1" localSheetId="73">#REF!</definedName>
    <definedName name="UWcostRatio_1" localSheetId="13">#REF!</definedName>
    <definedName name="UWcostRatio_1">#REF!</definedName>
    <definedName name="UWcostRatio1" localSheetId="24">#REF!</definedName>
    <definedName name="UWcostRatio1" localSheetId="107">#REF!</definedName>
    <definedName name="UWcostRatio1" localSheetId="120">#REF!</definedName>
    <definedName name="UWcostRatio1" localSheetId="118">#REF!</definedName>
    <definedName name="UWcostRatio1" localSheetId="119">#REF!</definedName>
    <definedName name="UWcostRatio1" localSheetId="42">#REF!</definedName>
    <definedName name="UWcostRatio1" localSheetId="62">#REF!</definedName>
    <definedName name="UWcostRatio1" localSheetId="67">#REF!</definedName>
    <definedName name="UWcostRatio1" localSheetId="73">#REF!</definedName>
    <definedName name="UWcostRatio1" localSheetId="13">#REF!</definedName>
    <definedName name="UWcostRatio1">#REF!</definedName>
    <definedName name="UWcostRatio2" localSheetId="24">#REF!</definedName>
    <definedName name="UWcostRatio2" localSheetId="107">#REF!</definedName>
    <definedName name="UWcostRatio2" localSheetId="120">#REF!</definedName>
    <definedName name="UWcostRatio2" localSheetId="118">#REF!</definedName>
    <definedName name="UWcostRatio2" localSheetId="119">#REF!</definedName>
    <definedName name="UWcostRatio2" localSheetId="42">#REF!</definedName>
    <definedName name="UWcostRatio2" localSheetId="62">#REF!</definedName>
    <definedName name="UWcostRatio2" localSheetId="67">#REF!</definedName>
    <definedName name="UWcostRatio2" localSheetId="73">#REF!</definedName>
    <definedName name="UWcostRatio2" localSheetId="13">#REF!</definedName>
    <definedName name="UWcostRatio2">#REF!</definedName>
    <definedName name="UWcostRatio3" localSheetId="24">#REF!</definedName>
    <definedName name="UWcostRatio3" localSheetId="107">#REF!</definedName>
    <definedName name="UWcostRatio3" localSheetId="120">#REF!</definedName>
    <definedName name="UWcostRatio3" localSheetId="118">#REF!</definedName>
    <definedName name="UWcostRatio3" localSheetId="119">#REF!</definedName>
    <definedName name="UWcostRatio3" localSheetId="42">#REF!</definedName>
    <definedName name="UWcostRatio3" localSheetId="62">#REF!</definedName>
    <definedName name="UWcostRatio3" localSheetId="67">#REF!</definedName>
    <definedName name="UWcostRatio3" localSheetId="73">#REF!</definedName>
    <definedName name="UWcostRatio3" localSheetId="13">#REF!</definedName>
    <definedName name="UWcostRatio3">#REF!</definedName>
    <definedName name="vat">[4]A!$C$68</definedName>
    <definedName name="WorkingDays" localSheetId="24">#REF!</definedName>
    <definedName name="WorkingDays" localSheetId="107">#REF!</definedName>
    <definedName name="WorkingDays" localSheetId="120">#REF!</definedName>
    <definedName name="WorkingDays" localSheetId="118">#REF!</definedName>
    <definedName name="WorkingDays" localSheetId="119">#REF!</definedName>
    <definedName name="WorkingDays" localSheetId="42">#REF!</definedName>
    <definedName name="WorkingDays" localSheetId="62">#REF!</definedName>
    <definedName name="WorkingDays" localSheetId="67">#REF!</definedName>
    <definedName name="WorkingDays" localSheetId="73">#REF!</definedName>
    <definedName name="WorkingDays" localSheetId="13">#REF!</definedName>
    <definedName name="WorkingDays">#REF!</definedName>
    <definedName name="wt">[4]A!$C$70</definedName>
    <definedName name="X_RATE" localSheetId="120">'[10]Exh 1'!#REF!</definedName>
    <definedName name="X_RATE" localSheetId="118">'[10]Exh 1'!#REF!</definedName>
    <definedName name="X_RATE" localSheetId="119">'[10]Exh 1'!#REF!</definedName>
    <definedName name="X_RATE" localSheetId="62">'[10]Exh 1'!#REF!</definedName>
    <definedName name="X_RATE" localSheetId="67">'[10]Exh 1'!#REF!</definedName>
    <definedName name="X_RATE" localSheetId="73">'[10]Exh 1'!#REF!</definedName>
    <definedName name="X_RATE">'[10]Exh 1'!#REF!</definedName>
    <definedName name="Xrate">[11]Main!$B$4</definedName>
    <definedName name="Year1MI">[3]PS4!$P$5</definedName>
    <definedName name="Yearended" localSheetId="120">CM!$C$5</definedName>
    <definedName name="Yearended" localSheetId="118">CN!$C$5</definedName>
    <definedName name="Yearended" localSheetId="119">'CN '!$C$5</definedName>
    <definedName name="Yearended">'C'!$C$5</definedName>
    <definedName name="YEdate" localSheetId="9">[8]p1!$G$3</definedName>
    <definedName name="YEdate" localSheetId="18">[8]p1!$G$3</definedName>
    <definedName name="YEdate" localSheetId="12">[8]p1!$G$3</definedName>
    <definedName name="YEdate">[3]p1!$G$3</definedName>
    <definedName name="Yr">[11]Main!$B$3</definedName>
    <definedName name="Z_1D109122_9D5D_4B58_9833_78E86830465D_.wvu.FilterData" localSheetId="18" hidden="1">'X12'!$B$6:$O$174</definedName>
    <definedName name="Z_41E394DC_1FDD_4D1F_8620_137B7012DC10_.wvu.Cols" localSheetId="0" hidden="1">Index!$F:$F</definedName>
    <definedName name="Z_41E394DC_1FDD_4D1F_8620_137B7012DC10_.wvu.Cols" localSheetId="51" hidden="1">P.9!#REF!</definedName>
    <definedName name="Z_41E394DC_1FDD_4D1F_8620_137B7012DC10_.wvu.FilterData" localSheetId="18" hidden="1">'X12'!$B$6:$O$174</definedName>
    <definedName name="Z_41E394DC_1FDD_4D1F_8620_137B7012DC10_.wvu.PrintArea" localSheetId="23" hidden="1">A!$C$3:$Y$139</definedName>
    <definedName name="Z_41E394DC_1FDD_4D1F_8620_137B7012DC10_.wvu.PrintArea" localSheetId="77" hidden="1">AB!$C$4:$E$51</definedName>
    <definedName name="Z_41E394DC_1FDD_4D1F_8620_137B7012DC10_.wvu.PrintArea" localSheetId="24" hidden="1">B!$C$3:$AB$147</definedName>
    <definedName name="Z_41E394DC_1FDD_4D1F_8620_137B7012DC10_.wvu.PrintArea" localSheetId="51" hidden="1">P.9!$C$3:$AE$14</definedName>
    <definedName name="Z_41E394DC_1FDD_4D1F_8620_137B7012DC10_.wvu.PrintTitles" localSheetId="51" hidden="1">P.9!$C:$C,P.9!$3:$15</definedName>
    <definedName name="Z_41E394DC_1FDD_4D1F_8620_137B7012DC10_.wvu.Rows" localSheetId="3" hidden="1">'Page 2'!$306:$1048576</definedName>
    <definedName name="Z_41E394DC_1FDD_4D1F_8620_137B7012DC10_.wvu.Rows" localSheetId="4" hidden="1">'Page 3'!$295:$1048576</definedName>
    <definedName name="Z_7727EC5D_D78D_4B9D_8911_F65D0CF04DF9_.wvu.FilterData" localSheetId="18" hidden="1">'X12'!$B$6:$O$174</definedName>
    <definedName name="Z_CC70D5D3_3A1F_46AA_BDCE_F692C2C36BEE_.wvu.Cols" localSheetId="0" hidden="1">Index!$F:$F</definedName>
    <definedName name="Z_CC70D5D3_3A1F_46AA_BDCE_F692C2C36BEE_.wvu.FilterData" localSheetId="18" hidden="1">'X12'!$B$6:$O$174</definedName>
    <definedName name="Z_CC70D5D3_3A1F_46AA_BDCE_F692C2C36BEE_.wvu.PrintArea" localSheetId="23" hidden="1">A!$C$3:$Y$139</definedName>
    <definedName name="Z_CC70D5D3_3A1F_46AA_BDCE_F692C2C36BEE_.wvu.PrintArea" localSheetId="77" hidden="1">AB!$C$4:$E$51</definedName>
    <definedName name="Z_CC70D5D3_3A1F_46AA_BDCE_F692C2C36BEE_.wvu.PrintArea" localSheetId="24" hidden="1">B!$C$3:$AB$147</definedName>
    <definedName name="Z_CC70D5D3_3A1F_46AA_BDCE_F692C2C36BEE_.wvu.PrintArea" localSheetId="3" hidden="1">'Page 2'!$B$2:$N$169</definedName>
    <definedName name="Z_CC70D5D3_3A1F_46AA_BDCE_F692C2C36BEE_.wvu.Rows" localSheetId="102" hidden="1">' BA '!$25:$50</definedName>
    <definedName name="Z_CC70D5D3_3A1F_46AA_BDCE_F692C2C36BEE_.wvu.Rows" localSheetId="87" hidden="1">AL!$13:$50</definedName>
    <definedName name="Z_CC70D5D3_3A1F_46AA_BDCE_F692C2C36BEE_.wvu.Rows" localSheetId="89" hidden="1">AN!$14:$44</definedName>
    <definedName name="Z_CC70D5D3_3A1F_46AA_BDCE_F692C2C36BEE_.wvu.Rows" localSheetId="91" hidden="1">AP!$16:$16</definedName>
    <definedName name="Z_CC70D5D3_3A1F_46AA_BDCE_F692C2C36BEE_.wvu.Rows" localSheetId="93" hidden="1">AR!$14:$53</definedName>
    <definedName name="Z_CC70D5D3_3A1F_46AA_BDCE_F692C2C36BEE_.wvu.Rows" localSheetId="94" hidden="1">AS!$14:$57</definedName>
    <definedName name="Z_CC70D5D3_3A1F_46AA_BDCE_F692C2C36BEE_.wvu.Rows" localSheetId="95" hidden="1">AT!$14:$57</definedName>
    <definedName name="Z_CC70D5D3_3A1F_46AA_BDCE_F692C2C36BEE_.wvu.Rows" localSheetId="96" hidden="1">AU!$14:$50</definedName>
    <definedName name="Z_CC70D5D3_3A1F_46AA_BDCE_F692C2C36BEE_.wvu.Rows" localSheetId="97" hidden="1">AV!$14:$55</definedName>
    <definedName name="Z_CC70D5D3_3A1F_46AA_BDCE_F692C2C36BEE_.wvu.Rows" localSheetId="98" hidden="1">AW!$14:$55</definedName>
    <definedName name="Z_CC70D5D3_3A1F_46AA_BDCE_F692C2C36BEE_.wvu.Rows" localSheetId="100" hidden="1">AY!#REF!</definedName>
    <definedName name="Z_CC70D5D3_3A1F_46AA_BDCE_F692C2C36BEE_.wvu.Rows" localSheetId="101" hidden="1">AZ!$21:$41</definedName>
    <definedName name="Z_CC70D5D3_3A1F_46AA_BDCE_F692C2C36BEE_.wvu.Rows" localSheetId="103" hidden="1">'BB '!$26:$68</definedName>
    <definedName name="Z_CC70D5D3_3A1F_46AA_BDCE_F692C2C36BEE_.wvu.Rows" localSheetId="3" hidden="1">'Page 2'!$306:$1048576</definedName>
    <definedName name="Z_CC70D5D3_3A1F_46AA_BDCE_F692C2C36BEE_.wvu.Rows" localSheetId="4" hidden="1">'Page 3'!$295:$1048576</definedName>
    <definedName name="Z_DD364770_73A1_4C6D_9516_629A57F0EB18_.wvu.Cols" localSheetId="26" hidden="1">'C'!#REF!</definedName>
    <definedName name="Z_DD364770_73A1_4C6D_9516_629A57F0EB18_.wvu.Cols" localSheetId="120" hidden="1">CM!#REF!</definedName>
    <definedName name="Z_DD364770_73A1_4C6D_9516_629A57F0EB18_.wvu.Cols" localSheetId="118" hidden="1">CN!#REF!</definedName>
    <definedName name="Z_DD364770_73A1_4C6D_9516_629A57F0EB18_.wvu.Cols" localSheetId="119" hidden="1">'CN '!#REF!</definedName>
    <definedName name="Z_DD364770_73A1_4C6D_9516_629A57F0EB18_.wvu.Cols" localSheetId="28" hidden="1">D!#REF!</definedName>
    <definedName name="Z_DD364770_73A1_4C6D_9516_629A57F0EB18_.wvu.Cols" localSheetId="29" hidden="1">E!#REF!</definedName>
    <definedName name="Z_DD364770_73A1_4C6D_9516_629A57F0EB18_.wvu.Cols" localSheetId="30" hidden="1">F!#REF!</definedName>
    <definedName name="Z_DD364770_73A1_4C6D_9516_629A57F0EB18_.wvu.Cols" localSheetId="31" hidden="1">G!#REF!</definedName>
    <definedName name="Z_DD364770_73A1_4C6D_9516_629A57F0EB18_.wvu.Cols" localSheetId="32" hidden="1">H!#REF!</definedName>
    <definedName name="Z_DD364770_73A1_4C6D_9516_629A57F0EB18_.wvu.Cols" localSheetId="0" hidden="1">Index!$F:$F</definedName>
    <definedName name="Z_DD364770_73A1_4C6D_9516_629A57F0EB18_.wvu.Cols" localSheetId="51" hidden="1">P.9!#REF!</definedName>
    <definedName name="Z_DD364770_73A1_4C6D_9516_629A57F0EB18_.wvu.PrintArea" localSheetId="23" hidden="1">A!$C$3:$Y$139</definedName>
    <definedName name="Z_DD364770_73A1_4C6D_9516_629A57F0EB18_.wvu.PrintArea" localSheetId="77" hidden="1">AB!$C$4:$E$51</definedName>
    <definedName name="Z_DD364770_73A1_4C6D_9516_629A57F0EB18_.wvu.PrintArea" localSheetId="24" hidden="1">B!$C$3:$AB$147</definedName>
    <definedName name="Z_DD364770_73A1_4C6D_9516_629A57F0EB18_.wvu.PrintArea" localSheetId="51" hidden="1">P.9!$C$3:$AE$14</definedName>
    <definedName name="Z_DD364770_73A1_4C6D_9516_629A57F0EB18_.wvu.PrintTitles" localSheetId="51" hidden="1">P.9!$C:$C,P.9!$3:$15</definedName>
    <definedName name="Z_DD364770_73A1_4C6D_9516_629A57F0EB18_.wvu.Rows" localSheetId="3" hidden="1">'Page 2'!$297:$1048576</definedName>
    <definedName name="Z_DD364770_73A1_4C6D_9516_629A57F0EB18_.wvu.Rows" localSheetId="4" hidden="1">'Page 3'!$295:$1048576</definedName>
    <definedName name="Z_E14211BF_3959_45CF_A937_AD36AACCEFAC_.wvu.Cols" localSheetId="0" hidden="1">Index!$F:$F</definedName>
    <definedName name="Z_E14211BF_3959_45CF_A937_AD36AACCEFAC_.wvu.Cols" localSheetId="51" hidden="1">P.9!#REF!</definedName>
    <definedName name="Z_E14211BF_3959_45CF_A937_AD36AACCEFAC_.wvu.FilterData" localSheetId="18" hidden="1">'X12'!$B$6:$O$174</definedName>
    <definedName name="Z_E14211BF_3959_45CF_A937_AD36AACCEFAC_.wvu.PrintArea" localSheetId="23" hidden="1">A!$C$3:$Y$139</definedName>
    <definedName name="Z_E14211BF_3959_45CF_A937_AD36AACCEFAC_.wvu.PrintArea" localSheetId="77" hidden="1">AB!$C$4:$E$51</definedName>
    <definedName name="Z_E14211BF_3959_45CF_A937_AD36AACCEFAC_.wvu.PrintArea" localSheetId="24" hidden="1">B!$C$3:$AB$147</definedName>
    <definedName name="Z_E14211BF_3959_45CF_A937_AD36AACCEFAC_.wvu.PrintArea" localSheetId="51" hidden="1">P.9!$C$3:$AE$14</definedName>
    <definedName name="Z_E14211BF_3959_45CF_A937_AD36AACCEFAC_.wvu.PrintTitles" localSheetId="51" hidden="1">P.9!$C:$C,P.9!$3:$15</definedName>
    <definedName name="Z_E14211BF_3959_45CF_A937_AD36AACCEFAC_.wvu.Rows" localSheetId="3" hidden="1">'Page 2'!$306:$1048576,'Page 2'!$297:$305</definedName>
    <definedName name="Z_E14211BF_3959_45CF_A937_AD36AACCEFAC_.wvu.Rows" localSheetId="4" hidden="1">'Page 3'!$295:$1048576</definedName>
    <definedName name="Z_F0626CE8_A69C_4BEB_8AD3_3A64D3D92C26_.wvu.FilterData" localSheetId="18" hidden="1">'X12'!$B$6:$O$174</definedName>
    <definedName name="Z_F416BD5B_C3AD_4F61_AAB2_55950A9B7E72_.wvu.Cols" localSheetId="0" hidden="1">Index!$F:$F</definedName>
    <definedName name="Z_F416BD5B_C3AD_4F61_AAB2_55950A9B7E72_.wvu.FilterData" localSheetId="18" hidden="1">'X12'!$B$6:$O$174</definedName>
    <definedName name="Z_F416BD5B_C3AD_4F61_AAB2_55950A9B7E72_.wvu.PrintArea" localSheetId="23" hidden="1">A!$C$3:$Y$139</definedName>
    <definedName name="Z_F416BD5B_C3AD_4F61_AAB2_55950A9B7E72_.wvu.PrintArea" localSheetId="77" hidden="1">AB!$C$4:$E$51</definedName>
    <definedName name="Z_F416BD5B_C3AD_4F61_AAB2_55950A9B7E72_.wvu.PrintArea" localSheetId="24" hidden="1">B!$C$3:$AB$147</definedName>
    <definedName name="Z_F416BD5B_C3AD_4F61_AAB2_55950A9B7E72_.wvu.PrintArea" localSheetId="3" hidden="1">'Page 2'!$B$2:$N$169</definedName>
    <definedName name="Z_F416BD5B_C3AD_4F61_AAB2_55950A9B7E72_.wvu.Rows" localSheetId="3" hidden="1">'Page 2'!$306:$1048576</definedName>
    <definedName name="Z_F416BD5B_C3AD_4F61_AAB2_55950A9B7E72_.wvu.Rows" localSheetId="4" hidden="1">'Page 3'!$295:$1048576</definedName>
  </definedNames>
  <calcPr calcId="191029"/>
  <customWorkbookViews>
    <customWorkbookView name="Allan M. Abella - Personal View" guid="{CC70D5D3-3A1F-46AA-BDCE-F692C2C36BEE}" mergeInterval="0" personalView="1" maximized="1" xWindow="-8" yWindow="-8" windowWidth="1936" windowHeight="1056" tabRatio="1000" activeSheetId="1"/>
    <customWorkbookView name="Priscilla Norita D. Arrojo - Personal View" guid="{41E394DC-1FDD-4D1F-8620-137B7012DC10}" mergeInterval="0" personalView="1" maximized="1" xWindow="-8" yWindow="-8" windowWidth="1616" windowHeight="876" tabRatio="989" activeSheetId="38"/>
    <customWorkbookView name="IC - Personal View" guid="{DD364770-73A1-4C6D-9516-629A57F0EB18}" mergeInterval="0" personalView="1" maximized="1" xWindow="-8" yWindow="-8" windowWidth="1382" windowHeight="744" tabRatio="989" activeSheetId="75"/>
    <customWorkbookView name="Bryan Howell Y. Zapanta - Personal View" guid="{E14211BF-3959-45CF-A937-AD36AACCEFAC}" mergeInterval="0" personalView="1" maximized="1" xWindow="-8" yWindow="-8" windowWidth="1936" windowHeight="1056" tabRatio="989" activeSheetId="13"/>
    <customWorkbookView name="Emmanuel M. Dela Peña - Personal View" guid="{F416BD5B-C3AD-4F61-AAB2-55950A9B7E72}" mergeInterval="0" personalView="1" maximized="1" xWindow="-8" yWindow="-8" windowWidth="1616" windowHeight="876" tabRatio="999" activeSheetId="98"/>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D15" i="22" l="1"/>
  <c r="G38" i="10" l="1"/>
  <c r="G37" i="10"/>
  <c r="G36" i="10"/>
  <c r="G35" i="10"/>
  <c r="G34" i="10"/>
  <c r="K19" i="10"/>
  <c r="J19" i="10"/>
  <c r="I19" i="10"/>
  <c r="H19" i="10"/>
  <c r="K49" i="10"/>
  <c r="K56" i="10" s="1"/>
  <c r="J49" i="10"/>
  <c r="J56" i="10" s="1"/>
  <c r="I49" i="10"/>
  <c r="I56" i="10" s="1"/>
  <c r="H49" i="10"/>
  <c r="H56" i="10" s="1"/>
  <c r="K33" i="10"/>
  <c r="J33" i="10"/>
  <c r="I33" i="10"/>
  <c r="H33" i="10"/>
  <c r="G27" i="10"/>
  <c r="G26" i="10"/>
  <c r="M54" i="11"/>
  <c r="R54" i="11"/>
  <c r="G32" i="10"/>
  <c r="G31" i="10"/>
  <c r="G30" i="10"/>
  <c r="G29" i="10"/>
  <c r="G28" i="10"/>
  <c r="H9" i="10"/>
  <c r="I9" i="10" s="1"/>
  <c r="J9" i="10" s="1"/>
  <c r="K9" i="10" s="1"/>
  <c r="G33" i="10" l="1"/>
  <c r="E10" i="16"/>
  <c r="K172" i="117" l="1"/>
  <c r="K187" i="117"/>
  <c r="C187" i="117"/>
  <c r="AB185" i="117"/>
  <c r="AA185" i="117"/>
  <c r="Z185" i="117"/>
  <c r="Y185" i="117"/>
  <c r="X185" i="117"/>
  <c r="W185" i="117"/>
  <c r="V185" i="117"/>
  <c r="R185" i="117"/>
  <c r="Q185" i="117"/>
  <c r="P185" i="117"/>
  <c r="K185" i="117"/>
  <c r="AB184" i="117"/>
  <c r="AA184" i="117"/>
  <c r="Z184" i="117"/>
  <c r="Y184" i="117"/>
  <c r="X184" i="117"/>
  <c r="W184" i="117"/>
  <c r="V184" i="117"/>
  <c r="R184" i="117"/>
  <c r="Q184" i="117"/>
  <c r="P184" i="117"/>
  <c r="K184" i="117"/>
  <c r="AD183" i="117"/>
  <c r="AC183" i="117"/>
  <c r="U183" i="117"/>
  <c r="S183" i="117"/>
  <c r="O183" i="117"/>
  <c r="AD182" i="117"/>
  <c r="AC182" i="117"/>
  <c r="U182" i="117"/>
  <c r="S182" i="117"/>
  <c r="O182" i="117"/>
  <c r="AD181" i="117"/>
  <c r="AC181" i="117"/>
  <c r="U181" i="117"/>
  <c r="S181" i="117"/>
  <c r="O181" i="117"/>
  <c r="AD178" i="117"/>
  <c r="AC178" i="117"/>
  <c r="U178" i="117"/>
  <c r="S178" i="117"/>
  <c r="O178" i="117"/>
  <c r="AD177" i="117"/>
  <c r="AC177" i="117"/>
  <c r="U177" i="117"/>
  <c r="S177" i="117"/>
  <c r="O177" i="117"/>
  <c r="AD176" i="117"/>
  <c r="AC176" i="117"/>
  <c r="U176" i="117"/>
  <c r="S176" i="117"/>
  <c r="O176" i="117"/>
  <c r="C172" i="117"/>
  <c r="AB170" i="117"/>
  <c r="AA170" i="117"/>
  <c r="Z170" i="117"/>
  <c r="Y170" i="117"/>
  <c r="X170" i="117"/>
  <c r="W170" i="117"/>
  <c r="V170" i="117"/>
  <c r="R170" i="117"/>
  <c r="Q170" i="117"/>
  <c r="P170" i="117"/>
  <c r="K170" i="117"/>
  <c r="AB169" i="117"/>
  <c r="AA169" i="117"/>
  <c r="Z169" i="117"/>
  <c r="Y169" i="117"/>
  <c r="X169" i="117"/>
  <c r="W169" i="117"/>
  <c r="V169" i="117"/>
  <c r="R169" i="117"/>
  <c r="Q169" i="117"/>
  <c r="P169" i="117"/>
  <c r="K169" i="117"/>
  <c r="AD168" i="117"/>
  <c r="AC168" i="117"/>
  <c r="U168" i="117"/>
  <c r="S168" i="117"/>
  <c r="O168" i="117"/>
  <c r="AD167" i="117"/>
  <c r="AC167" i="117"/>
  <c r="U167" i="117"/>
  <c r="S167" i="117"/>
  <c r="O167" i="117"/>
  <c r="AD166" i="117"/>
  <c r="AC166" i="117"/>
  <c r="U166" i="117"/>
  <c r="U169" i="117" s="1"/>
  <c r="S166" i="117"/>
  <c r="O166" i="117"/>
  <c r="AD163" i="117"/>
  <c r="AC163" i="117"/>
  <c r="U163" i="117"/>
  <c r="S163" i="117"/>
  <c r="O163" i="117"/>
  <c r="AD162" i="117"/>
  <c r="AC162" i="117"/>
  <c r="U162" i="117"/>
  <c r="S162" i="117"/>
  <c r="O162" i="117"/>
  <c r="AD161" i="117"/>
  <c r="AC161" i="117"/>
  <c r="U161" i="117"/>
  <c r="S161" i="117"/>
  <c r="O161" i="117"/>
  <c r="BJ18" i="112"/>
  <c r="BJ17" i="112"/>
  <c r="BJ16" i="112"/>
  <c r="BJ15" i="112"/>
  <c r="BJ14" i="112"/>
  <c r="BJ13" i="112"/>
  <c r="BJ12" i="112"/>
  <c r="BJ11" i="112"/>
  <c r="BJ19" i="112" s="1"/>
  <c r="BB18" i="112"/>
  <c r="BB17" i="112"/>
  <c r="BB16" i="112"/>
  <c r="BB15" i="112"/>
  <c r="BB14" i="112"/>
  <c r="BB13" i="112"/>
  <c r="BB12" i="112"/>
  <c r="BB11" i="112"/>
  <c r="AT18" i="112"/>
  <c r="AT17" i="112"/>
  <c r="AT16" i="112"/>
  <c r="AT15" i="112"/>
  <c r="AT14" i="112"/>
  <c r="AT13" i="112"/>
  <c r="AT12" i="112"/>
  <c r="AT11" i="112"/>
  <c r="AL18" i="112"/>
  <c r="AL17" i="112"/>
  <c r="AL16" i="112"/>
  <c r="AL15" i="112"/>
  <c r="AL14" i="112"/>
  <c r="AL13" i="112"/>
  <c r="AL12" i="112"/>
  <c r="AL11" i="112"/>
  <c r="AD18" i="112"/>
  <c r="AD17" i="112"/>
  <c r="AD16" i="112"/>
  <c r="AD15" i="112"/>
  <c r="AD14" i="112"/>
  <c r="AD13" i="112"/>
  <c r="AD12" i="112"/>
  <c r="AD11" i="112"/>
  <c r="O18" i="112"/>
  <c r="O17" i="112"/>
  <c r="O16" i="112"/>
  <c r="O15" i="112"/>
  <c r="O14" i="112"/>
  <c r="O13" i="112"/>
  <c r="O12" i="112"/>
  <c r="O11" i="112"/>
  <c r="E10" i="112"/>
  <c r="F10" i="112" s="1"/>
  <c r="G10" i="112" s="1"/>
  <c r="H10" i="112" s="1"/>
  <c r="I10" i="112" s="1"/>
  <c r="J10" i="112" s="1"/>
  <c r="K10" i="112" s="1"/>
  <c r="L10" i="112" s="1"/>
  <c r="M10" i="112" s="1"/>
  <c r="N10" i="112" s="1"/>
  <c r="O10" i="112" s="1"/>
  <c r="P10" i="112" s="1"/>
  <c r="W18" i="112"/>
  <c r="W17" i="112"/>
  <c r="W16" i="112"/>
  <c r="W15" i="112"/>
  <c r="W14" i="112"/>
  <c r="W13" i="112"/>
  <c r="W12" i="112"/>
  <c r="W11" i="112"/>
  <c r="F11" i="112"/>
  <c r="BB19" i="112" l="1"/>
  <c r="K190" i="117"/>
  <c r="S170" i="117"/>
  <c r="AD169" i="117"/>
  <c r="S185" i="117"/>
  <c r="U184" i="117"/>
  <c r="AC184" i="117"/>
  <c r="AD185" i="117"/>
  <c r="AD184" i="117"/>
  <c r="S184" i="117"/>
  <c r="AC169" i="117"/>
  <c r="U185" i="117"/>
  <c r="AC185" i="117"/>
  <c r="AD170" i="117"/>
  <c r="S169" i="117"/>
  <c r="U170" i="117"/>
  <c r="AC170" i="117"/>
  <c r="AT19" i="112"/>
  <c r="AD19" i="112"/>
  <c r="AL19" i="112"/>
  <c r="O19" i="112"/>
  <c r="W19" i="112"/>
  <c r="Q10" i="112"/>
  <c r="R10" i="112" s="1"/>
  <c r="S10" i="112" s="1"/>
  <c r="T10" i="112" s="1"/>
  <c r="U10" i="112" s="1"/>
  <c r="V10" i="112" s="1"/>
  <c r="W10" i="112" s="1"/>
  <c r="X10" i="112" s="1"/>
  <c r="Y10" i="112" s="1"/>
  <c r="Z10" i="112" s="1"/>
  <c r="AA10" i="112" s="1"/>
  <c r="AB10" i="112" s="1"/>
  <c r="AC10" i="112" s="1"/>
  <c r="AD10" i="112" l="1"/>
  <c r="AE10" i="112" s="1"/>
  <c r="AF10" i="112" s="1"/>
  <c r="AG10" i="112" s="1"/>
  <c r="AH10" i="112" s="1"/>
  <c r="AI10" i="112" s="1"/>
  <c r="AJ10" i="112" s="1"/>
  <c r="AK10" i="112" s="1"/>
  <c r="C95" i="117"/>
  <c r="C110" i="117"/>
  <c r="C123" i="117"/>
  <c r="AB139" i="117"/>
  <c r="AA139" i="117"/>
  <c r="Z139" i="117"/>
  <c r="Y139" i="117"/>
  <c r="X139" i="117"/>
  <c r="W139" i="117"/>
  <c r="V139" i="117"/>
  <c r="R139" i="117"/>
  <c r="Q139" i="117"/>
  <c r="P139" i="117"/>
  <c r="C139" i="117"/>
  <c r="AB138" i="117"/>
  <c r="AB172" i="117" s="1"/>
  <c r="AA138" i="117"/>
  <c r="AA172" i="117" s="1"/>
  <c r="Z138" i="117"/>
  <c r="Z172" i="117" s="1"/>
  <c r="Y138" i="117"/>
  <c r="Y172" i="117" s="1"/>
  <c r="X138" i="117"/>
  <c r="X172" i="117" s="1"/>
  <c r="W138" i="117"/>
  <c r="W172" i="117" s="1"/>
  <c r="V138" i="117"/>
  <c r="V172" i="117" s="1"/>
  <c r="R138" i="117"/>
  <c r="R172" i="117" s="1"/>
  <c r="Q138" i="117"/>
  <c r="Q172" i="117" s="1"/>
  <c r="P138" i="117"/>
  <c r="P172" i="117" s="1"/>
  <c r="K138" i="117"/>
  <c r="AB137" i="117"/>
  <c r="AB171" i="117" s="1"/>
  <c r="AA137" i="117"/>
  <c r="AA171" i="117" s="1"/>
  <c r="Z137" i="117"/>
  <c r="Z171" i="117" s="1"/>
  <c r="Y137" i="117"/>
  <c r="Y171" i="117" s="1"/>
  <c r="X137" i="117"/>
  <c r="X171" i="117" s="1"/>
  <c r="W137" i="117"/>
  <c r="W171" i="117" s="1"/>
  <c r="V137" i="117"/>
  <c r="V171" i="117" s="1"/>
  <c r="R137" i="117"/>
  <c r="R171" i="117" s="1"/>
  <c r="Q137" i="117"/>
  <c r="Q171" i="117" s="1"/>
  <c r="P137" i="117"/>
  <c r="P171" i="117" s="1"/>
  <c r="K137" i="117"/>
  <c r="K171" i="117" s="1"/>
  <c r="AB136" i="117"/>
  <c r="AA136" i="117"/>
  <c r="Z136" i="117"/>
  <c r="Y136" i="117"/>
  <c r="X136" i="117"/>
  <c r="W136" i="117"/>
  <c r="V136" i="117"/>
  <c r="R136" i="117"/>
  <c r="Q136" i="117"/>
  <c r="P136" i="117"/>
  <c r="K136" i="117"/>
  <c r="AD135" i="117"/>
  <c r="AC135" i="117"/>
  <c r="U135" i="117"/>
  <c r="S135" i="117"/>
  <c r="O135" i="117"/>
  <c r="AD134" i="117"/>
  <c r="AC134" i="117"/>
  <c r="U134" i="117"/>
  <c r="S134" i="117"/>
  <c r="O134" i="117"/>
  <c r="AD133" i="117"/>
  <c r="AC133" i="117"/>
  <c r="U133" i="117"/>
  <c r="S133" i="117"/>
  <c r="O133" i="117"/>
  <c r="AD130" i="117"/>
  <c r="AC130" i="117"/>
  <c r="U130" i="117"/>
  <c r="S130" i="117"/>
  <c r="O130" i="117"/>
  <c r="AD129" i="117"/>
  <c r="AC129" i="117"/>
  <c r="U129" i="117"/>
  <c r="S129" i="117"/>
  <c r="O129" i="117"/>
  <c r="AD127" i="117"/>
  <c r="AC127" i="117"/>
  <c r="U127" i="117"/>
  <c r="S127" i="117"/>
  <c r="O127" i="117"/>
  <c r="C154" i="117"/>
  <c r="AB153" i="117"/>
  <c r="AB187" i="117" s="1"/>
  <c r="AA153" i="117"/>
  <c r="AA187" i="117" s="1"/>
  <c r="Z153" i="117"/>
  <c r="Z187" i="117" s="1"/>
  <c r="Y153" i="117"/>
  <c r="Y187" i="117" s="1"/>
  <c r="X153" i="117"/>
  <c r="X187" i="117" s="1"/>
  <c r="W153" i="117"/>
  <c r="W187" i="117" s="1"/>
  <c r="V153" i="117"/>
  <c r="V187" i="117" s="1"/>
  <c r="R153" i="117"/>
  <c r="R187" i="117" s="1"/>
  <c r="Q153" i="117"/>
  <c r="Q187" i="117" s="1"/>
  <c r="P153" i="117"/>
  <c r="P187" i="117" s="1"/>
  <c r="K153" i="117"/>
  <c r="AB152" i="117"/>
  <c r="AB186" i="117" s="1"/>
  <c r="AA152" i="117"/>
  <c r="AA186" i="117" s="1"/>
  <c r="Z152" i="117"/>
  <c r="Z186" i="117" s="1"/>
  <c r="Y152" i="117"/>
  <c r="Y186" i="117" s="1"/>
  <c r="X152" i="117"/>
  <c r="X186" i="117" s="1"/>
  <c r="W152" i="117"/>
  <c r="W186" i="117" s="1"/>
  <c r="V152" i="117"/>
  <c r="V186" i="117" s="1"/>
  <c r="R152" i="117"/>
  <c r="R186" i="117" s="1"/>
  <c r="Q152" i="117"/>
  <c r="Q186" i="117" s="1"/>
  <c r="P152" i="117"/>
  <c r="P186" i="117" s="1"/>
  <c r="K152" i="117"/>
  <c r="K186" i="117" s="1"/>
  <c r="K189" i="117" s="1"/>
  <c r="AB151" i="117"/>
  <c r="AA151" i="117"/>
  <c r="Z151" i="117"/>
  <c r="Y151" i="117"/>
  <c r="X151" i="117"/>
  <c r="W151" i="117"/>
  <c r="V151" i="117"/>
  <c r="R151" i="117"/>
  <c r="Q151" i="117"/>
  <c r="P151" i="117"/>
  <c r="K151" i="117"/>
  <c r="AD150" i="117"/>
  <c r="AC150" i="117"/>
  <c r="U150" i="117"/>
  <c r="S150" i="117"/>
  <c r="O150" i="117"/>
  <c r="AD149" i="117"/>
  <c r="AC149" i="117"/>
  <c r="U149" i="117"/>
  <c r="S149" i="117"/>
  <c r="O149" i="117"/>
  <c r="AD148" i="117"/>
  <c r="AC148" i="117"/>
  <c r="U148" i="117"/>
  <c r="S148" i="117"/>
  <c r="O148" i="117"/>
  <c r="AD145" i="117"/>
  <c r="AC145" i="117"/>
  <c r="U145" i="117"/>
  <c r="S145" i="117"/>
  <c r="O145" i="117"/>
  <c r="AD144" i="117"/>
  <c r="AC144" i="117"/>
  <c r="U144" i="117"/>
  <c r="S144" i="117"/>
  <c r="O144" i="117"/>
  <c r="AD143" i="117"/>
  <c r="AC143" i="117"/>
  <c r="U143" i="117"/>
  <c r="S143" i="117"/>
  <c r="O143" i="117"/>
  <c r="AB122" i="117"/>
  <c r="AA122" i="117"/>
  <c r="Z122" i="117"/>
  <c r="Y122" i="117"/>
  <c r="X122" i="117"/>
  <c r="W122" i="117"/>
  <c r="V122" i="117"/>
  <c r="R122" i="117"/>
  <c r="Q122" i="117"/>
  <c r="P122" i="117"/>
  <c r="K122" i="117"/>
  <c r="AB121" i="117"/>
  <c r="AA121" i="117"/>
  <c r="Z121" i="117"/>
  <c r="Y121" i="117"/>
  <c r="X121" i="117"/>
  <c r="W121" i="117"/>
  <c r="V121" i="117"/>
  <c r="R121" i="117"/>
  <c r="Q121" i="117"/>
  <c r="P121" i="117"/>
  <c r="K121" i="117"/>
  <c r="AB120" i="117"/>
  <c r="AB154" i="117" s="1"/>
  <c r="AA120" i="117"/>
  <c r="AA154" i="117" s="1"/>
  <c r="Z120" i="117"/>
  <c r="Z154" i="117" s="1"/>
  <c r="Y120" i="117"/>
  <c r="Y154" i="117" s="1"/>
  <c r="X120" i="117"/>
  <c r="X154" i="117" s="1"/>
  <c r="W120" i="117"/>
  <c r="W154" i="117" s="1"/>
  <c r="V120" i="117"/>
  <c r="V154" i="117" s="1"/>
  <c r="R120" i="117"/>
  <c r="R154" i="117" s="1"/>
  <c r="Q120" i="117"/>
  <c r="Q154" i="117" s="1"/>
  <c r="P120" i="117"/>
  <c r="P154" i="117" s="1"/>
  <c r="K120" i="117"/>
  <c r="AD119" i="117"/>
  <c r="AC119" i="117"/>
  <c r="U119" i="117"/>
  <c r="S119" i="117"/>
  <c r="O119" i="117"/>
  <c r="AD118" i="117"/>
  <c r="AC118" i="117"/>
  <c r="U118" i="117"/>
  <c r="S118" i="117"/>
  <c r="O118" i="117"/>
  <c r="AD117" i="117"/>
  <c r="AC117" i="117"/>
  <c r="U117" i="117"/>
  <c r="S117" i="117"/>
  <c r="O117" i="117"/>
  <c r="AD116" i="117"/>
  <c r="AC116" i="117"/>
  <c r="U116" i="117"/>
  <c r="S116" i="117"/>
  <c r="O116" i="117"/>
  <c r="AD115" i="117"/>
  <c r="AC115" i="117"/>
  <c r="U115" i="117"/>
  <c r="S115" i="117"/>
  <c r="O115" i="117"/>
  <c r="AD114" i="117"/>
  <c r="AC114" i="117"/>
  <c r="U114" i="117"/>
  <c r="S114" i="117"/>
  <c r="O114" i="117"/>
  <c r="AB109" i="117"/>
  <c r="AA109" i="117"/>
  <c r="Z109" i="117"/>
  <c r="Y109" i="117"/>
  <c r="X109" i="117"/>
  <c r="W109" i="117"/>
  <c r="V109" i="117"/>
  <c r="R109" i="117"/>
  <c r="Q109" i="117"/>
  <c r="P109" i="117"/>
  <c r="K109" i="117"/>
  <c r="AB108" i="117"/>
  <c r="AA108" i="117"/>
  <c r="Z108" i="117"/>
  <c r="Y108" i="117"/>
  <c r="X108" i="117"/>
  <c r="W108" i="117"/>
  <c r="V108" i="117"/>
  <c r="R108" i="117"/>
  <c r="Q108" i="117"/>
  <c r="P108" i="117"/>
  <c r="K108" i="117"/>
  <c r="AB107" i="117"/>
  <c r="AB123" i="117" s="1"/>
  <c r="AA107" i="117"/>
  <c r="AA123" i="117" s="1"/>
  <c r="Z107" i="117"/>
  <c r="Z123" i="117" s="1"/>
  <c r="Y107" i="117"/>
  <c r="Y123" i="117" s="1"/>
  <c r="X107" i="117"/>
  <c r="X123" i="117" s="1"/>
  <c r="W107" i="117"/>
  <c r="W123" i="117" s="1"/>
  <c r="V107" i="117"/>
  <c r="V123" i="117" s="1"/>
  <c r="R107" i="117"/>
  <c r="R123" i="117" s="1"/>
  <c r="Q107" i="117"/>
  <c r="Q123" i="117" s="1"/>
  <c r="P107" i="117"/>
  <c r="P123" i="117" s="1"/>
  <c r="K107" i="117"/>
  <c r="AD106" i="117"/>
  <c r="AC106" i="117"/>
  <c r="U106" i="117"/>
  <c r="S106" i="117"/>
  <c r="O106" i="117"/>
  <c r="AD105" i="117"/>
  <c r="AD138" i="117" s="1"/>
  <c r="AC105" i="117"/>
  <c r="AC138" i="117" s="1"/>
  <c r="U105" i="117"/>
  <c r="U138" i="117" s="1"/>
  <c r="S105" i="117"/>
  <c r="S138" i="117" s="1"/>
  <c r="O105" i="117"/>
  <c r="AD104" i="117"/>
  <c r="AC104" i="117"/>
  <c r="U104" i="117"/>
  <c r="S104" i="117"/>
  <c r="O104" i="117"/>
  <c r="AD101" i="117"/>
  <c r="AC101" i="117"/>
  <c r="U101" i="117"/>
  <c r="S101" i="117"/>
  <c r="O101" i="117"/>
  <c r="AD100" i="117"/>
  <c r="AC100" i="117"/>
  <c r="U100" i="117"/>
  <c r="S100" i="117"/>
  <c r="O100" i="117"/>
  <c r="AD99" i="117"/>
  <c r="AC99" i="117"/>
  <c r="U99" i="117"/>
  <c r="S99" i="117"/>
  <c r="O99" i="117"/>
  <c r="AB94" i="117"/>
  <c r="AA94" i="117"/>
  <c r="Z94" i="117"/>
  <c r="Y94" i="117"/>
  <c r="X94" i="117"/>
  <c r="W94" i="117"/>
  <c r="V94" i="117"/>
  <c r="R94" i="117"/>
  <c r="Q94" i="117"/>
  <c r="P94" i="117"/>
  <c r="K94" i="117"/>
  <c r="AB93" i="117"/>
  <c r="AA93" i="117"/>
  <c r="Z93" i="117"/>
  <c r="Y93" i="117"/>
  <c r="X93" i="117"/>
  <c r="W93" i="117"/>
  <c r="V93" i="117"/>
  <c r="R93" i="117"/>
  <c r="Q93" i="117"/>
  <c r="P93" i="117"/>
  <c r="K93" i="117"/>
  <c r="AB92" i="117"/>
  <c r="AB110" i="117" s="1"/>
  <c r="AA92" i="117"/>
  <c r="AA110" i="117" s="1"/>
  <c r="Z92" i="117"/>
  <c r="Z110" i="117" s="1"/>
  <c r="Y92" i="117"/>
  <c r="Y110" i="117" s="1"/>
  <c r="X92" i="117"/>
  <c r="X110" i="117" s="1"/>
  <c r="W92" i="117"/>
  <c r="W110" i="117" s="1"/>
  <c r="V92" i="117"/>
  <c r="V110" i="117" s="1"/>
  <c r="R92" i="117"/>
  <c r="R110" i="117" s="1"/>
  <c r="Q92" i="117"/>
  <c r="Q110" i="117" s="1"/>
  <c r="P92" i="117"/>
  <c r="P110" i="117" s="1"/>
  <c r="K92" i="117"/>
  <c r="AD91" i="117"/>
  <c r="AC91" i="117"/>
  <c r="U91" i="117"/>
  <c r="S91" i="117"/>
  <c r="O91" i="117"/>
  <c r="AD90" i="117"/>
  <c r="AC90" i="117"/>
  <c r="U90" i="117"/>
  <c r="S90" i="117"/>
  <c r="O90" i="117"/>
  <c r="AD89" i="117"/>
  <c r="AC89" i="117"/>
  <c r="U89" i="117"/>
  <c r="S89" i="117"/>
  <c r="O89" i="117"/>
  <c r="AD86" i="117"/>
  <c r="AC86" i="117"/>
  <c r="U86" i="117"/>
  <c r="S86" i="117"/>
  <c r="O86" i="117"/>
  <c r="AD85" i="117"/>
  <c r="AC85" i="117"/>
  <c r="U85" i="117"/>
  <c r="S85" i="117"/>
  <c r="O85" i="117"/>
  <c r="AD84" i="117"/>
  <c r="AC84" i="117"/>
  <c r="U84" i="117"/>
  <c r="S84" i="117"/>
  <c r="O84" i="117"/>
  <c r="AB78" i="117"/>
  <c r="AA78" i="117"/>
  <c r="Z78" i="117"/>
  <c r="Y78" i="117"/>
  <c r="X78" i="117"/>
  <c r="W78" i="117"/>
  <c r="V78" i="117"/>
  <c r="R78" i="117"/>
  <c r="Q78" i="117"/>
  <c r="P78" i="117"/>
  <c r="K78" i="117"/>
  <c r="AB77" i="117"/>
  <c r="AA77" i="117"/>
  <c r="Z77" i="117"/>
  <c r="Y77" i="117"/>
  <c r="X77" i="117"/>
  <c r="W77" i="117"/>
  <c r="V77" i="117"/>
  <c r="R77" i="117"/>
  <c r="Q77" i="117"/>
  <c r="P77" i="117"/>
  <c r="K77" i="117"/>
  <c r="AD76" i="117"/>
  <c r="AC76" i="117"/>
  <c r="U76" i="117"/>
  <c r="S76" i="117"/>
  <c r="O76" i="117"/>
  <c r="AD75" i="117"/>
  <c r="AC75" i="117"/>
  <c r="U75" i="117"/>
  <c r="S75" i="117"/>
  <c r="O75" i="117"/>
  <c r="AD74" i="117"/>
  <c r="AC74" i="117"/>
  <c r="U74" i="117"/>
  <c r="S74" i="117"/>
  <c r="O74" i="117"/>
  <c r="AB71" i="117"/>
  <c r="AA71" i="117"/>
  <c r="Z71" i="117"/>
  <c r="Y71" i="117"/>
  <c r="X71" i="117"/>
  <c r="W71" i="117"/>
  <c r="V71" i="117"/>
  <c r="R71" i="117"/>
  <c r="Q71" i="117"/>
  <c r="P71" i="117"/>
  <c r="K71" i="117"/>
  <c r="AB70" i="117"/>
  <c r="AA70" i="117"/>
  <c r="Z70" i="117"/>
  <c r="Y70" i="117"/>
  <c r="X70" i="117"/>
  <c r="W70" i="117"/>
  <c r="V70" i="117"/>
  <c r="R70" i="117"/>
  <c r="Q70" i="117"/>
  <c r="P70" i="117"/>
  <c r="K70" i="117"/>
  <c r="AD69" i="117"/>
  <c r="AC69" i="117"/>
  <c r="U69" i="117"/>
  <c r="S69" i="117"/>
  <c r="O69" i="117"/>
  <c r="AD68" i="117"/>
  <c r="AD70" i="117" s="1"/>
  <c r="AC68" i="117"/>
  <c r="AC70" i="117" s="1"/>
  <c r="U68" i="117"/>
  <c r="U70" i="117" s="1"/>
  <c r="S68" i="117"/>
  <c r="S70" i="117" s="1"/>
  <c r="O68" i="117"/>
  <c r="AD67" i="117"/>
  <c r="AC67" i="117"/>
  <c r="U67" i="117"/>
  <c r="S67" i="117"/>
  <c r="O67" i="117"/>
  <c r="S172" i="117" l="1"/>
  <c r="Q95" i="117"/>
  <c r="AB95" i="117"/>
  <c r="AD172" i="117"/>
  <c r="AD120" i="117"/>
  <c r="AD154" i="117" s="1"/>
  <c r="AC92" i="117"/>
  <c r="AC110" i="117" s="1"/>
  <c r="U172" i="117"/>
  <c r="AC172" i="117"/>
  <c r="P95" i="117"/>
  <c r="AA95" i="117"/>
  <c r="S122" i="117"/>
  <c r="AC139" i="117"/>
  <c r="AC109" i="117"/>
  <c r="AD153" i="117"/>
  <c r="AD187" i="117" s="1"/>
  <c r="U153" i="117"/>
  <c r="U187" i="117" s="1"/>
  <c r="U108" i="117"/>
  <c r="U152" i="117"/>
  <c r="U186" i="117" s="1"/>
  <c r="Y95" i="117"/>
  <c r="S109" i="117"/>
  <c r="U139" i="117"/>
  <c r="S153" i="117"/>
  <c r="S187" i="117" s="1"/>
  <c r="AC151" i="117"/>
  <c r="S151" i="117"/>
  <c r="AD122" i="117"/>
  <c r="AD109" i="117"/>
  <c r="AL10" i="112"/>
  <c r="AM10" i="112" s="1"/>
  <c r="AN10" i="112" s="1"/>
  <c r="AO10" i="112" s="1"/>
  <c r="AP10" i="112" s="1"/>
  <c r="AQ10" i="112" s="1"/>
  <c r="AR10" i="112" s="1"/>
  <c r="AS10" i="112" s="1"/>
  <c r="W95" i="117"/>
  <c r="U107" i="117"/>
  <c r="U123" i="117" s="1"/>
  <c r="AC153" i="117"/>
  <c r="AC187" i="117" s="1"/>
  <c r="AC94" i="117"/>
  <c r="X95" i="117"/>
  <c r="U109" i="117"/>
  <c r="AD107" i="117"/>
  <c r="AD123" i="117" s="1"/>
  <c r="U122" i="117"/>
  <c r="AD151" i="117"/>
  <c r="AD139" i="117"/>
  <c r="AC122" i="117"/>
  <c r="U121" i="117"/>
  <c r="U78" i="117"/>
  <c r="Z95" i="117"/>
  <c r="AC77" i="117"/>
  <c r="S94" i="117"/>
  <c r="V95" i="117"/>
  <c r="S121" i="117"/>
  <c r="AC137" i="117"/>
  <c r="AC171" i="117" s="1"/>
  <c r="U120" i="117"/>
  <c r="U154" i="117" s="1"/>
  <c r="S107" i="117"/>
  <c r="S123" i="117" s="1"/>
  <c r="U136" i="117"/>
  <c r="AC108" i="117"/>
  <c r="S108" i="117"/>
  <c r="S152" i="117"/>
  <c r="S186" i="117" s="1"/>
  <c r="U151" i="117"/>
  <c r="U94" i="117"/>
  <c r="R95" i="117"/>
  <c r="S137" i="117"/>
  <c r="S171" i="117" s="1"/>
  <c r="S93" i="117"/>
  <c r="AD94" i="117"/>
  <c r="AC120" i="117"/>
  <c r="AC154" i="117" s="1"/>
  <c r="S120" i="117"/>
  <c r="S154" i="117" s="1"/>
  <c r="U137" i="117"/>
  <c r="U171" i="117" s="1"/>
  <c r="S139" i="117"/>
  <c r="S92" i="117"/>
  <c r="S110" i="117" s="1"/>
  <c r="AC136" i="117"/>
  <c r="AD137" i="117"/>
  <c r="AD171" i="117" s="1"/>
  <c r="S136" i="117"/>
  <c r="AD136" i="117"/>
  <c r="AD152" i="117"/>
  <c r="AD186" i="117" s="1"/>
  <c r="AC152" i="117"/>
  <c r="AC186" i="117" s="1"/>
  <c r="AD121" i="117"/>
  <c r="AC121" i="117"/>
  <c r="AC107" i="117"/>
  <c r="AC123" i="117" s="1"/>
  <c r="AD108" i="117"/>
  <c r="S77" i="117"/>
  <c r="AD93" i="117"/>
  <c r="AD77" i="117"/>
  <c r="S71" i="117"/>
  <c r="U92" i="117"/>
  <c r="U110" i="117" s="1"/>
  <c r="AD92" i="117"/>
  <c r="AD110" i="117" s="1"/>
  <c r="U93" i="117"/>
  <c r="AC93" i="117"/>
  <c r="U71" i="117"/>
  <c r="AC71" i="117"/>
  <c r="U77" i="117"/>
  <c r="AD71" i="117"/>
  <c r="AC78" i="117"/>
  <c r="AD78" i="117"/>
  <c r="S78" i="117"/>
  <c r="S95" i="117" l="1"/>
  <c r="AC95" i="117"/>
  <c r="U95" i="117"/>
  <c r="AD95" i="117"/>
  <c r="AT10" i="112"/>
  <c r="AU10" i="112" s="1"/>
  <c r="AV10" i="112" s="1"/>
  <c r="AW10" i="112" s="1"/>
  <c r="AX10" i="112" s="1"/>
  <c r="AY10" i="112" s="1"/>
  <c r="AZ10" i="112" s="1"/>
  <c r="BA10" i="112" s="1"/>
  <c r="Z15" i="60"/>
  <c r="N13" i="79"/>
  <c r="N12" i="79"/>
  <c r="M11" i="79"/>
  <c r="N14" i="79"/>
  <c r="M17" i="79"/>
  <c r="AJ15" i="22"/>
  <c r="AI15" i="22"/>
  <c r="BB10" i="112" l="1"/>
  <c r="BC10" i="112" s="1"/>
  <c r="BD10" i="112" s="1"/>
  <c r="BE10" i="112" s="1"/>
  <c r="BF10" i="112" s="1"/>
  <c r="BG10" i="112" s="1"/>
  <c r="BH10" i="112" s="1"/>
  <c r="BI10" i="112" s="1"/>
  <c r="BJ10" i="112" s="1"/>
  <c r="BK10" i="112" s="1"/>
  <c r="BL10" i="112" s="1"/>
  <c r="BM10" i="112" s="1"/>
  <c r="BN10" i="112" s="1"/>
  <c r="N17" i="79"/>
  <c r="H10" i="16"/>
  <c r="C11" i="133"/>
  <c r="C12" i="133" s="1"/>
  <c r="C13" i="133" s="1"/>
  <c r="C14" i="133" s="1"/>
  <c r="C15" i="133" s="1"/>
  <c r="C16" i="133" s="1"/>
  <c r="C17" i="133" s="1"/>
  <c r="E5" i="133"/>
  <c r="E4" i="133"/>
  <c r="D11" i="125"/>
  <c r="D12" i="125" s="1"/>
  <c r="D13" i="125" s="1"/>
  <c r="D14" i="125" s="1"/>
  <c r="D15" i="125" s="1"/>
  <c r="D16" i="125" s="1"/>
  <c r="D17" i="125" s="1"/>
  <c r="D18" i="125" s="1"/>
  <c r="D19" i="125" s="1"/>
  <c r="D29" i="127"/>
  <c r="D30" i="127" s="1"/>
  <c r="D31" i="127" s="1"/>
  <c r="D32" i="127" s="1"/>
  <c r="D33" i="127" s="1"/>
  <c r="D34" i="127" s="1"/>
  <c r="D35" i="127" s="1"/>
  <c r="D36" i="127" s="1"/>
  <c r="D37" i="127" s="1"/>
  <c r="D38" i="127" s="1"/>
  <c r="D39" i="127" s="1"/>
  <c r="D40" i="127" s="1"/>
  <c r="AY256" i="108"/>
  <c r="AW228" i="108"/>
  <c r="AW163" i="108"/>
  <c r="AW166" i="108"/>
  <c r="AW172" i="108"/>
  <c r="AW162" i="108"/>
  <c r="I92" i="5"/>
  <c r="M92" i="5"/>
  <c r="L97" i="5"/>
  <c r="O97" i="5" s="1"/>
  <c r="P97" i="5" s="1"/>
  <c r="L96" i="5"/>
  <c r="O96" i="5" s="1"/>
  <c r="P96" i="5" s="1"/>
  <c r="K92" i="5"/>
  <c r="J92" i="5"/>
  <c r="F6" i="4"/>
  <c r="U17" i="45" l="1"/>
  <c r="AB15" i="44"/>
  <c r="AD16" i="44"/>
  <c r="AM15" i="44"/>
  <c r="AL15" i="44"/>
  <c r="AD15" i="44"/>
  <c r="C11" i="132" l="1"/>
  <c r="C12" i="132" s="1"/>
  <c r="C13" i="132" s="1"/>
  <c r="C14" i="132" s="1"/>
  <c r="C15" i="132" s="1"/>
  <c r="C16" i="132" s="1"/>
  <c r="C17" i="132" s="1"/>
  <c r="G92" i="8" l="1"/>
  <c r="G88" i="8"/>
  <c r="G84" i="8"/>
  <c r="G78" i="8"/>
  <c r="G74" i="8"/>
  <c r="G70" i="8"/>
  <c r="G64" i="8"/>
  <c r="G60" i="8"/>
  <c r="G56" i="8"/>
  <c r="G50" i="8"/>
  <c r="G46" i="8"/>
  <c r="G42" i="8"/>
  <c r="G36" i="8"/>
  <c r="G32" i="8"/>
  <c r="G28" i="8"/>
  <c r="G22" i="8"/>
  <c r="G18" i="8"/>
  <c r="G14" i="8"/>
  <c r="H22" i="9"/>
  <c r="H18" i="9"/>
  <c r="H14" i="9"/>
  <c r="H36" i="9"/>
  <c r="H32" i="9"/>
  <c r="H28" i="9"/>
  <c r="H50" i="9"/>
  <c r="H46" i="9"/>
  <c r="H42" i="9"/>
  <c r="H64" i="9"/>
  <c r="H60" i="9"/>
  <c r="H56" i="9"/>
  <c r="F53" i="6" l="1"/>
  <c r="G53" i="6"/>
  <c r="H53" i="6"/>
  <c r="F20" i="6"/>
  <c r="F21" i="6"/>
  <c r="H12" i="14" l="1"/>
  <c r="BS21" i="22" l="1"/>
  <c r="BT21" i="22"/>
  <c r="BT22" i="22" s="1"/>
  <c r="BT28" i="22" s="1"/>
  <c r="BU21" i="22"/>
  <c r="BV21" i="22"/>
  <c r="BV22" i="22" s="1"/>
  <c r="BV28" i="22" s="1"/>
  <c r="BW21" i="22"/>
  <c r="BS22" i="22"/>
  <c r="BU22" i="22"/>
  <c r="BU28" i="22" s="1"/>
  <c r="BU42" i="22" s="1"/>
  <c r="BU45" i="22" s="1"/>
  <c r="BU47" i="22" s="1"/>
  <c r="BW22" i="22"/>
  <c r="BW28" i="22" s="1"/>
  <c r="BS27" i="22"/>
  <c r="BT27" i="22"/>
  <c r="BU27" i="22"/>
  <c r="BV27" i="22"/>
  <c r="BW27" i="22"/>
  <c r="BS28" i="22"/>
  <c r="BS41" i="22"/>
  <c r="BT41" i="22"/>
  <c r="BU41" i="22"/>
  <c r="BV41" i="22"/>
  <c r="BW41" i="22"/>
  <c r="BG21" i="22"/>
  <c r="BG22" i="22" s="1"/>
  <c r="BG28" i="22" s="1"/>
  <c r="BH21" i="22"/>
  <c r="BH22" i="22" s="1"/>
  <c r="BH28" i="22" s="1"/>
  <c r="BI21" i="22"/>
  <c r="BI22" i="22" s="1"/>
  <c r="BI28" i="22" s="1"/>
  <c r="BJ21" i="22"/>
  <c r="BJ22" i="22" s="1"/>
  <c r="BJ28" i="22" s="1"/>
  <c r="BJ42" i="22" s="1"/>
  <c r="BJ45" i="22" s="1"/>
  <c r="BJ47" i="22" s="1"/>
  <c r="BK21" i="22"/>
  <c r="BK22" i="22" s="1"/>
  <c r="BG27" i="22"/>
  <c r="BH27" i="22"/>
  <c r="BI27" i="22"/>
  <c r="BJ27" i="22"/>
  <c r="BK27" i="22"/>
  <c r="BG41" i="22"/>
  <c r="BH41" i="22"/>
  <c r="BI41" i="22"/>
  <c r="BJ41" i="22"/>
  <c r="BK41" i="22"/>
  <c r="AU21" i="22"/>
  <c r="AV21" i="22"/>
  <c r="AV22" i="22" s="1"/>
  <c r="AV28" i="22" s="1"/>
  <c r="AV42" i="22" s="1"/>
  <c r="AV45" i="22" s="1"/>
  <c r="AV47" i="22" s="1"/>
  <c r="AW21" i="22"/>
  <c r="AW22" i="22" s="1"/>
  <c r="AW28" i="22" s="1"/>
  <c r="AW42" i="22" s="1"/>
  <c r="AW45" i="22" s="1"/>
  <c r="AW47" i="22" s="1"/>
  <c r="AX21" i="22"/>
  <c r="AX22" i="22" s="1"/>
  <c r="AX28" i="22" s="1"/>
  <c r="AY21" i="22"/>
  <c r="AY22" i="22" s="1"/>
  <c r="AY28" i="22" s="1"/>
  <c r="AY42" i="22" s="1"/>
  <c r="AU27" i="22"/>
  <c r="AV27" i="22"/>
  <c r="AW27" i="22"/>
  <c r="AX27" i="22"/>
  <c r="AY27" i="22"/>
  <c r="AU41" i="22"/>
  <c r="BC41" i="22" s="1"/>
  <c r="AV41" i="22"/>
  <c r="AW41" i="22"/>
  <c r="AX41" i="22"/>
  <c r="AY41" i="22"/>
  <c r="AM21" i="22"/>
  <c r="AM22" i="22" s="1"/>
  <c r="AM28" i="22" s="1"/>
  <c r="AN21" i="22"/>
  <c r="AN22" i="22" s="1"/>
  <c r="AN28" i="22" s="1"/>
  <c r="AO21" i="22"/>
  <c r="AO22" i="22" s="1"/>
  <c r="AO28" i="22" s="1"/>
  <c r="AO42" i="22" s="1"/>
  <c r="AO45" i="22" s="1"/>
  <c r="AO47" i="22" s="1"/>
  <c r="AP21" i="22"/>
  <c r="AP22" i="22" s="1"/>
  <c r="AP28" i="22" s="1"/>
  <c r="AQ21" i="22"/>
  <c r="AQ22" i="22" s="1"/>
  <c r="AQ28" i="22" s="1"/>
  <c r="AM27" i="22"/>
  <c r="AN27" i="22"/>
  <c r="AO27" i="22"/>
  <c r="AP27" i="22"/>
  <c r="AQ27" i="22"/>
  <c r="AM41" i="22"/>
  <c r="AN41" i="22"/>
  <c r="AO41" i="22"/>
  <c r="AP41" i="22"/>
  <c r="AQ41" i="22"/>
  <c r="AA41" i="22"/>
  <c r="AB41" i="22"/>
  <c r="AC41" i="22"/>
  <c r="AD41" i="22"/>
  <c r="AE41" i="22"/>
  <c r="AA27" i="22"/>
  <c r="AB27" i="22"/>
  <c r="AC27" i="22"/>
  <c r="AD27" i="22"/>
  <c r="AE27" i="22"/>
  <c r="AA21" i="22"/>
  <c r="AA22" i="22" s="1"/>
  <c r="AB21" i="22"/>
  <c r="AB22" i="22" s="1"/>
  <c r="AB28" i="22" s="1"/>
  <c r="AB42" i="22" s="1"/>
  <c r="AB45" i="22" s="1"/>
  <c r="AB47" i="22" s="1"/>
  <c r="AC21" i="22"/>
  <c r="AC22" i="22" s="1"/>
  <c r="AC28" i="22" s="1"/>
  <c r="AD21" i="22"/>
  <c r="AD22" i="22" s="1"/>
  <c r="AD28" i="22" s="1"/>
  <c r="AE21" i="22"/>
  <c r="AE22" i="22" s="1"/>
  <c r="AE28" i="22" s="1"/>
  <c r="J41" i="22"/>
  <c r="K41" i="22"/>
  <c r="L41" i="22"/>
  <c r="M41" i="22"/>
  <c r="N41" i="22"/>
  <c r="O41" i="22"/>
  <c r="P41" i="22"/>
  <c r="Q41" i="22"/>
  <c r="R41" i="22"/>
  <c r="S41" i="22"/>
  <c r="T41" i="22"/>
  <c r="J27" i="22"/>
  <c r="K27" i="22"/>
  <c r="L27" i="22"/>
  <c r="M27" i="22"/>
  <c r="N27" i="22"/>
  <c r="O27" i="22"/>
  <c r="P27" i="22"/>
  <c r="Q27" i="22"/>
  <c r="R27" i="22"/>
  <c r="S27" i="22"/>
  <c r="T27" i="22"/>
  <c r="K21" i="22"/>
  <c r="K22" i="22" s="1"/>
  <c r="L21" i="22"/>
  <c r="L22" i="22" s="1"/>
  <c r="L28" i="22" s="1"/>
  <c r="M21" i="22"/>
  <c r="M22" i="22" s="1"/>
  <c r="M28" i="22" s="1"/>
  <c r="N21" i="22"/>
  <c r="N22" i="22" s="1"/>
  <c r="N28" i="22" s="1"/>
  <c r="O21" i="22"/>
  <c r="O22" i="22" s="1"/>
  <c r="O28" i="22" s="1"/>
  <c r="P21" i="22"/>
  <c r="P22" i="22" s="1"/>
  <c r="P28" i="22" s="1"/>
  <c r="P42" i="22" s="1"/>
  <c r="P45" i="22" s="1"/>
  <c r="P47" i="22" s="1"/>
  <c r="Q21" i="22"/>
  <c r="Q22" i="22" s="1"/>
  <c r="Q28" i="22" s="1"/>
  <c r="R21" i="22"/>
  <c r="R22" i="22" s="1"/>
  <c r="R28" i="22" s="1"/>
  <c r="S21" i="22"/>
  <c r="S22" i="22" s="1"/>
  <c r="S28" i="22" s="1"/>
  <c r="BO46" i="22"/>
  <c r="BO44" i="22"/>
  <c r="BO40" i="22"/>
  <c r="BO39" i="22"/>
  <c r="BO38" i="22"/>
  <c r="BO37" i="22"/>
  <c r="BO36" i="22"/>
  <c r="BO35" i="22"/>
  <c r="BO34" i="22"/>
  <c r="BO33" i="22"/>
  <c r="BO32" i="22"/>
  <c r="BO31" i="22"/>
  <c r="BO26" i="22"/>
  <c r="BO25" i="22"/>
  <c r="BO20" i="22"/>
  <c r="BO19" i="22"/>
  <c r="BO18" i="22"/>
  <c r="BO17" i="22"/>
  <c r="BO16" i="22"/>
  <c r="BO15" i="22"/>
  <c r="BC46" i="22"/>
  <c r="BC44" i="22"/>
  <c r="BC40" i="22"/>
  <c r="BC39" i="22"/>
  <c r="BC38" i="22"/>
  <c r="BC37" i="22"/>
  <c r="BC36" i="22"/>
  <c r="BC35" i="22"/>
  <c r="BC34" i="22"/>
  <c r="BC33" i="22"/>
  <c r="BC32" i="22"/>
  <c r="BC31" i="22"/>
  <c r="BC26" i="22"/>
  <c r="BC25" i="22"/>
  <c r="BC20" i="22"/>
  <c r="BC19" i="22"/>
  <c r="BC18" i="22"/>
  <c r="BC17" i="22"/>
  <c r="BC16" i="22"/>
  <c r="BC15" i="22"/>
  <c r="AI46" i="22"/>
  <c r="AI44" i="22"/>
  <c r="AI40" i="22"/>
  <c r="AI39" i="22"/>
  <c r="AI38" i="22"/>
  <c r="AI37" i="22"/>
  <c r="AI36" i="22"/>
  <c r="AI35" i="22"/>
  <c r="AI34" i="22"/>
  <c r="AI33" i="22"/>
  <c r="AI32" i="22"/>
  <c r="AI31" i="22"/>
  <c r="AI26" i="22"/>
  <c r="AI25" i="22"/>
  <c r="AI20" i="22"/>
  <c r="AI19" i="22"/>
  <c r="AI18" i="22"/>
  <c r="AI17" i="22"/>
  <c r="AI16" i="22"/>
  <c r="W46" i="22"/>
  <c r="W44" i="22"/>
  <c r="W40" i="22"/>
  <c r="W39" i="22"/>
  <c r="W38" i="22"/>
  <c r="W37" i="22"/>
  <c r="W36" i="22"/>
  <c r="W35" i="22"/>
  <c r="W34" i="22"/>
  <c r="W33" i="22"/>
  <c r="W32" i="22"/>
  <c r="W31" i="22"/>
  <c r="W26" i="22"/>
  <c r="W25" i="22"/>
  <c r="W20" i="22"/>
  <c r="W19" i="22"/>
  <c r="W18" i="22"/>
  <c r="W17" i="22"/>
  <c r="G17" i="22" s="1"/>
  <c r="W16" i="22"/>
  <c r="W15" i="22"/>
  <c r="BP46" i="22"/>
  <c r="BN46" i="22"/>
  <c r="BM46" i="22"/>
  <c r="BD46" i="22"/>
  <c r="BB46" i="22"/>
  <c r="BA46" i="22"/>
  <c r="AJ46" i="22"/>
  <c r="AH46" i="22"/>
  <c r="AG46" i="22"/>
  <c r="X46" i="22"/>
  <c r="V46" i="22"/>
  <c r="U46" i="22"/>
  <c r="BP44" i="22"/>
  <c r="BN44" i="22"/>
  <c r="BM44" i="22"/>
  <c r="BD44" i="22"/>
  <c r="BB44" i="22"/>
  <c r="BA44" i="22"/>
  <c r="AJ44" i="22"/>
  <c r="AH44" i="22"/>
  <c r="AG44" i="22"/>
  <c r="X44" i="22"/>
  <c r="H44" i="22" s="1"/>
  <c r="V44" i="22"/>
  <c r="U44" i="22"/>
  <c r="BX41" i="22"/>
  <c r="BR41" i="22"/>
  <c r="BQ41" i="22"/>
  <c r="BL41" i="22"/>
  <c r="BF41" i="22"/>
  <c r="BE41" i="22"/>
  <c r="AZ41" i="22"/>
  <c r="BD41" i="22" s="1"/>
  <c r="AT41" i="22"/>
  <c r="AS41" i="22"/>
  <c r="AR41" i="22"/>
  <c r="AL41" i="22"/>
  <c r="AK41" i="22"/>
  <c r="AF41" i="22"/>
  <c r="Z41" i="22"/>
  <c r="Y41" i="22"/>
  <c r="AG41" i="22" s="1"/>
  <c r="X41" i="22"/>
  <c r="I41" i="22"/>
  <c r="BP40" i="22"/>
  <c r="BN40" i="22"/>
  <c r="BM40" i="22"/>
  <c r="BD40" i="22"/>
  <c r="BB40" i="22"/>
  <c r="BA40" i="22"/>
  <c r="AJ40" i="22"/>
  <c r="AH40" i="22"/>
  <c r="AG40" i="22"/>
  <c r="X40" i="22"/>
  <c r="V40" i="22"/>
  <c r="U40" i="22"/>
  <c r="BP39" i="22"/>
  <c r="BN39" i="22"/>
  <c r="BM39" i="22"/>
  <c r="BD39" i="22"/>
  <c r="BB39" i="22"/>
  <c r="BA39" i="22"/>
  <c r="AJ39" i="22"/>
  <c r="AH39" i="22"/>
  <c r="AG39" i="22"/>
  <c r="X39" i="22"/>
  <c r="V39" i="22"/>
  <c r="U39" i="22"/>
  <c r="BP38" i="22"/>
  <c r="BN38" i="22"/>
  <c r="BM38" i="22"/>
  <c r="BD38" i="22"/>
  <c r="BB38" i="22"/>
  <c r="BA38" i="22"/>
  <c r="AJ38" i="22"/>
  <c r="AH38" i="22"/>
  <c r="AG38" i="22"/>
  <c r="X38" i="22"/>
  <c r="V38" i="22"/>
  <c r="U38" i="22"/>
  <c r="BP37" i="22"/>
  <c r="BN37" i="22"/>
  <c r="BM37" i="22"/>
  <c r="BD37" i="22"/>
  <c r="BB37" i="22"/>
  <c r="BA37" i="22"/>
  <c r="AJ37" i="22"/>
  <c r="AH37" i="22"/>
  <c r="AG37" i="22"/>
  <c r="X37" i="22"/>
  <c r="V37" i="22"/>
  <c r="U37" i="22"/>
  <c r="BP36" i="22"/>
  <c r="BN36" i="22"/>
  <c r="BM36" i="22"/>
  <c r="BD36" i="22"/>
  <c r="BB36" i="22"/>
  <c r="BA36" i="22"/>
  <c r="AJ36" i="22"/>
  <c r="AH36" i="22"/>
  <c r="AG36" i="22"/>
  <c r="X36" i="22"/>
  <c r="V36" i="22"/>
  <c r="U36" i="22"/>
  <c r="BP35" i="22"/>
  <c r="BN35" i="22"/>
  <c r="BM35" i="22"/>
  <c r="BD35" i="22"/>
  <c r="BB35" i="22"/>
  <c r="BA35" i="22"/>
  <c r="AJ35" i="22"/>
  <c r="AH35" i="22"/>
  <c r="AG35" i="22"/>
  <c r="X35" i="22"/>
  <c r="V35" i="22"/>
  <c r="U35" i="22"/>
  <c r="BP34" i="22"/>
  <c r="BN34" i="22"/>
  <c r="BM34" i="22"/>
  <c r="BD34" i="22"/>
  <c r="BB34" i="22"/>
  <c r="BA34" i="22"/>
  <c r="AJ34" i="22"/>
  <c r="AH34" i="22"/>
  <c r="AG34" i="22"/>
  <c r="X34" i="22"/>
  <c r="V34" i="22"/>
  <c r="U34" i="22"/>
  <c r="BP33" i="22"/>
  <c r="BN33" i="22"/>
  <c r="BM33" i="22"/>
  <c r="BD33" i="22"/>
  <c r="BB33" i="22"/>
  <c r="BA33" i="22"/>
  <c r="AJ33" i="22"/>
  <c r="AH33" i="22"/>
  <c r="AG33" i="22"/>
  <c r="X33" i="22"/>
  <c r="V33" i="22"/>
  <c r="U33" i="22"/>
  <c r="BP32" i="22"/>
  <c r="BN32" i="22"/>
  <c r="BM32" i="22"/>
  <c r="BD32" i="22"/>
  <c r="BB32" i="22"/>
  <c r="BA32" i="22"/>
  <c r="AJ32" i="22"/>
  <c r="AH32" i="22"/>
  <c r="AG32" i="22"/>
  <c r="X32" i="22"/>
  <c r="V32" i="22"/>
  <c r="U32" i="22"/>
  <c r="BP31" i="22"/>
  <c r="BN31" i="22"/>
  <c r="BM31" i="22"/>
  <c r="BD31" i="22"/>
  <c r="BB31" i="22"/>
  <c r="BA31" i="22"/>
  <c r="AJ31" i="22"/>
  <c r="AH31" i="22"/>
  <c r="AG31" i="22"/>
  <c r="X31" i="22"/>
  <c r="V31" i="22"/>
  <c r="U31" i="22"/>
  <c r="X30" i="22"/>
  <c r="U30" i="22"/>
  <c r="X29" i="22"/>
  <c r="U29" i="22"/>
  <c r="BX27" i="22"/>
  <c r="BR27" i="22"/>
  <c r="BQ27" i="22"/>
  <c r="BL27" i="22"/>
  <c r="BF27" i="22"/>
  <c r="BE27" i="22"/>
  <c r="AZ27" i="22"/>
  <c r="AT27" i="22"/>
  <c r="AS27" i="22"/>
  <c r="AR27" i="22"/>
  <c r="AL27" i="22"/>
  <c r="AK27" i="22"/>
  <c r="AF27" i="22"/>
  <c r="Z27" i="22"/>
  <c r="Y27" i="22"/>
  <c r="I27" i="22"/>
  <c r="BP26" i="22"/>
  <c r="BN26" i="22"/>
  <c r="BM26" i="22"/>
  <c r="BD26" i="22"/>
  <c r="BB26" i="22"/>
  <c r="BA26" i="22"/>
  <c r="AJ26" i="22"/>
  <c r="AH26" i="22"/>
  <c r="AG26" i="22"/>
  <c r="X26" i="22"/>
  <c r="V26" i="22"/>
  <c r="U26" i="22"/>
  <c r="BP25" i="22"/>
  <c r="BN25" i="22"/>
  <c r="BM25" i="22"/>
  <c r="BD25" i="22"/>
  <c r="BB25" i="22"/>
  <c r="BA25" i="22"/>
  <c r="AJ25" i="22"/>
  <c r="AJ27" i="22" s="1"/>
  <c r="AH25" i="22"/>
  <c r="AG25" i="22"/>
  <c r="X25" i="22"/>
  <c r="V25" i="22"/>
  <c r="U25" i="22"/>
  <c r="BX21" i="22"/>
  <c r="BX22" i="22" s="1"/>
  <c r="BX28" i="22" s="1"/>
  <c r="BR21" i="22"/>
  <c r="BR22" i="22" s="1"/>
  <c r="BR28" i="22" s="1"/>
  <c r="BR42" i="22" s="1"/>
  <c r="BR45" i="22" s="1"/>
  <c r="BR47" i="22" s="1"/>
  <c r="BQ21" i="22"/>
  <c r="BQ22" i="22" s="1"/>
  <c r="BQ28" i="22" s="1"/>
  <c r="BQ42" i="22" s="1"/>
  <c r="BQ45" i="22" s="1"/>
  <c r="BQ47" i="22" s="1"/>
  <c r="BL21" i="22"/>
  <c r="BP21" i="22" s="1"/>
  <c r="BF21" i="22"/>
  <c r="BF22" i="22" s="1"/>
  <c r="BF28" i="22" s="1"/>
  <c r="BE21" i="22"/>
  <c r="BE22" i="22" s="1"/>
  <c r="BE28" i="22" s="1"/>
  <c r="AZ21" i="22"/>
  <c r="AZ22" i="22" s="1"/>
  <c r="AZ28" i="22" s="1"/>
  <c r="AZ42" i="22" s="1"/>
  <c r="AZ45" i="22" s="1"/>
  <c r="AT21" i="22"/>
  <c r="AT22" i="22" s="1"/>
  <c r="AT28" i="22" s="1"/>
  <c r="AT42" i="22" s="1"/>
  <c r="AT45" i="22" s="1"/>
  <c r="AT47" i="22" s="1"/>
  <c r="AS21" i="22"/>
  <c r="AS22" i="22" s="1"/>
  <c r="AS28" i="22" s="1"/>
  <c r="AR21" i="22"/>
  <c r="AR22" i="22" s="1"/>
  <c r="AR28" i="22" s="1"/>
  <c r="AR42" i="22" s="1"/>
  <c r="AR45" i="22" s="1"/>
  <c r="AR47" i="22" s="1"/>
  <c r="AL21" i="22"/>
  <c r="AL22" i="22" s="1"/>
  <c r="AL28" i="22" s="1"/>
  <c r="AK21" i="22"/>
  <c r="AK22" i="22" s="1"/>
  <c r="AK28" i="22" s="1"/>
  <c r="AF21" i="22"/>
  <c r="AF22" i="22" s="1"/>
  <c r="AF28" i="22" s="1"/>
  <c r="Z21" i="22"/>
  <c r="Z22" i="22" s="1"/>
  <c r="Z28" i="22" s="1"/>
  <c r="Y21" i="22"/>
  <c r="T21" i="22"/>
  <c r="T22" i="22" s="1"/>
  <c r="T28" i="22" s="1"/>
  <c r="J21" i="22"/>
  <c r="J22" i="22" s="1"/>
  <c r="J28" i="22" s="1"/>
  <c r="I21" i="22"/>
  <c r="I22" i="22" s="1"/>
  <c r="I28" i="22" s="1"/>
  <c r="BP20" i="22"/>
  <c r="BN20" i="22"/>
  <c r="BM20" i="22"/>
  <c r="BD20" i="22"/>
  <c r="BB20" i="22"/>
  <c r="BA20" i="22"/>
  <c r="AJ20" i="22"/>
  <c r="AH20" i="22"/>
  <c r="AG20" i="22"/>
  <c r="X20" i="22"/>
  <c r="V20" i="22"/>
  <c r="U20" i="22"/>
  <c r="BP19" i="22"/>
  <c r="BN19" i="22"/>
  <c r="BM19" i="22"/>
  <c r="BD19" i="22"/>
  <c r="BB19" i="22"/>
  <c r="BA19" i="22"/>
  <c r="AJ19" i="22"/>
  <c r="AH19" i="22"/>
  <c r="AG19" i="22"/>
  <c r="X19" i="22"/>
  <c r="V19" i="22"/>
  <c r="U19" i="22"/>
  <c r="BP18" i="22"/>
  <c r="BN18" i="22"/>
  <c r="BM18" i="22"/>
  <c r="BD18" i="22"/>
  <c r="BB18" i="22"/>
  <c r="BA18" i="22"/>
  <c r="AJ18" i="22"/>
  <c r="AH18" i="22"/>
  <c r="AG18" i="22"/>
  <c r="X18" i="22"/>
  <c r="V18" i="22"/>
  <c r="U18" i="22"/>
  <c r="BP17" i="22"/>
  <c r="BN17" i="22"/>
  <c r="BM17" i="22"/>
  <c r="BD17" i="22"/>
  <c r="BB17" i="22"/>
  <c r="BA17" i="22"/>
  <c r="AJ17" i="22"/>
  <c r="AH17" i="22"/>
  <c r="AG17" i="22"/>
  <c r="X17" i="22"/>
  <c r="V17" i="22"/>
  <c r="U17" i="22"/>
  <c r="BP16" i="22"/>
  <c r="BN16" i="22"/>
  <c r="BM16" i="22"/>
  <c r="BD16" i="22"/>
  <c r="BB16" i="22"/>
  <c r="BA16" i="22"/>
  <c r="AJ16" i="22"/>
  <c r="AH16" i="22"/>
  <c r="AG16" i="22"/>
  <c r="X16" i="22"/>
  <c r="V16" i="22"/>
  <c r="U16" i="22"/>
  <c r="BP15" i="22"/>
  <c r="BN15" i="22"/>
  <c r="BM15" i="22"/>
  <c r="BB15" i="22"/>
  <c r="BA15" i="22"/>
  <c r="AH15" i="22"/>
  <c r="AG15" i="22"/>
  <c r="X15" i="22"/>
  <c r="V15" i="22"/>
  <c r="U15" i="22"/>
  <c r="AE114" i="16"/>
  <c r="AD114" i="16"/>
  <c r="AC114" i="16"/>
  <c r="AB114" i="16"/>
  <c r="AA114" i="16"/>
  <c r="Z114" i="16"/>
  <c r="Y114" i="16"/>
  <c r="X114" i="16"/>
  <c r="W114" i="16"/>
  <c r="V114" i="16"/>
  <c r="U114" i="16"/>
  <c r="T114" i="16"/>
  <c r="S114" i="16"/>
  <c r="R114" i="16"/>
  <c r="Q114" i="16"/>
  <c r="P114" i="16"/>
  <c r="O114" i="16"/>
  <c r="N114" i="16"/>
  <c r="M114" i="16"/>
  <c r="L114" i="16"/>
  <c r="K114" i="16"/>
  <c r="J114" i="16"/>
  <c r="I114" i="16"/>
  <c r="AE113" i="16"/>
  <c r="AD113" i="16"/>
  <c r="AC113" i="16"/>
  <c r="AB113" i="16"/>
  <c r="AA113" i="16"/>
  <c r="Z113" i="16"/>
  <c r="Y113" i="16"/>
  <c r="X113" i="16"/>
  <c r="W113" i="16"/>
  <c r="V113" i="16"/>
  <c r="U113" i="16"/>
  <c r="T113" i="16"/>
  <c r="S113" i="16"/>
  <c r="R113" i="16"/>
  <c r="Q113" i="16"/>
  <c r="P113" i="16"/>
  <c r="O113" i="16"/>
  <c r="N113" i="16"/>
  <c r="M113" i="16"/>
  <c r="E113" i="16" s="1"/>
  <c r="L113" i="16"/>
  <c r="K113" i="16"/>
  <c r="J113" i="16"/>
  <c r="I113" i="16"/>
  <c r="H108" i="16"/>
  <c r="G108" i="16"/>
  <c r="F108" i="16"/>
  <c r="E108" i="16"/>
  <c r="H107" i="16"/>
  <c r="G107" i="16"/>
  <c r="F107" i="16"/>
  <c r="E107" i="16"/>
  <c r="AE106" i="16"/>
  <c r="AE109" i="16" s="1"/>
  <c r="AD106" i="16"/>
  <c r="AD109" i="16" s="1"/>
  <c r="AC106" i="16"/>
  <c r="AC109" i="16" s="1"/>
  <c r="AB106" i="16"/>
  <c r="AB109" i="16" s="1"/>
  <c r="AA106" i="16"/>
  <c r="AA109" i="16" s="1"/>
  <c r="Z106" i="16"/>
  <c r="Z109" i="16" s="1"/>
  <c r="Y106" i="16"/>
  <c r="Y109" i="16" s="1"/>
  <c r="X106" i="16"/>
  <c r="X109" i="16" s="1"/>
  <c r="W106" i="16"/>
  <c r="W109" i="16" s="1"/>
  <c r="V106" i="16"/>
  <c r="V109" i="16" s="1"/>
  <c r="U106" i="16"/>
  <c r="T106" i="16"/>
  <c r="T109" i="16" s="1"/>
  <c r="S106" i="16"/>
  <c r="S109" i="16" s="1"/>
  <c r="R106" i="16"/>
  <c r="R109" i="16" s="1"/>
  <c r="Q106" i="16"/>
  <c r="Q109" i="16" s="1"/>
  <c r="P106" i="16"/>
  <c r="P109" i="16" s="1"/>
  <c r="O106" i="16"/>
  <c r="O109" i="16" s="1"/>
  <c r="N106" i="16"/>
  <c r="N109" i="16" s="1"/>
  <c r="M106" i="16"/>
  <c r="M109" i="16" s="1"/>
  <c r="L106" i="16"/>
  <c r="L109" i="16" s="1"/>
  <c r="K106" i="16"/>
  <c r="K109" i="16" s="1"/>
  <c r="G109" i="16" s="1"/>
  <c r="J106" i="16"/>
  <c r="J109" i="16" s="1"/>
  <c r="I106" i="16"/>
  <c r="I109" i="16" s="1"/>
  <c r="E109" i="16" s="1"/>
  <c r="H105" i="16"/>
  <c r="G105" i="16"/>
  <c r="F105" i="16"/>
  <c r="E105" i="16"/>
  <c r="H104" i="16"/>
  <c r="G104" i="16"/>
  <c r="F104" i="16"/>
  <c r="E104" i="16"/>
  <c r="H103" i="16"/>
  <c r="G103" i="16"/>
  <c r="F103" i="16"/>
  <c r="E103" i="16"/>
  <c r="H102" i="16"/>
  <c r="G102" i="16"/>
  <c r="F102" i="16"/>
  <c r="E102" i="16"/>
  <c r="H101" i="16"/>
  <c r="G101" i="16"/>
  <c r="F101" i="16"/>
  <c r="E101" i="16"/>
  <c r="H100" i="16"/>
  <c r="G100" i="16"/>
  <c r="F100" i="16"/>
  <c r="E100" i="16"/>
  <c r="H99" i="16"/>
  <c r="G99" i="16"/>
  <c r="F99" i="16"/>
  <c r="E99" i="16"/>
  <c r="H98" i="16"/>
  <c r="G98" i="16"/>
  <c r="F98" i="16"/>
  <c r="E98" i="16"/>
  <c r="H97" i="16"/>
  <c r="G97" i="16"/>
  <c r="F97" i="16"/>
  <c r="E97" i="16"/>
  <c r="H96" i="16"/>
  <c r="G96" i="16"/>
  <c r="F96" i="16"/>
  <c r="E96" i="16"/>
  <c r="H92" i="16"/>
  <c r="G92" i="16"/>
  <c r="F92" i="16"/>
  <c r="E92" i="16"/>
  <c r="H91" i="16"/>
  <c r="G91" i="16"/>
  <c r="F91" i="16"/>
  <c r="E91" i="16"/>
  <c r="AE90" i="16"/>
  <c r="AE93" i="16" s="1"/>
  <c r="AD90" i="16"/>
  <c r="AD93" i="16" s="1"/>
  <c r="AC90" i="16"/>
  <c r="AC93" i="16" s="1"/>
  <c r="AB90" i="16"/>
  <c r="AB93" i="16" s="1"/>
  <c r="AA90" i="16"/>
  <c r="AA93" i="16" s="1"/>
  <c r="Z90" i="16"/>
  <c r="Z93" i="16" s="1"/>
  <c r="Y90" i="16"/>
  <c r="Y93" i="16" s="1"/>
  <c r="X90" i="16"/>
  <c r="X93" i="16" s="1"/>
  <c r="W90" i="16"/>
  <c r="W93" i="16" s="1"/>
  <c r="V90" i="16"/>
  <c r="V93" i="16" s="1"/>
  <c r="U90" i="16"/>
  <c r="T90" i="16"/>
  <c r="T93" i="16" s="1"/>
  <c r="S90" i="16"/>
  <c r="S93" i="16" s="1"/>
  <c r="R90" i="16"/>
  <c r="R93" i="16" s="1"/>
  <c r="Q90" i="16"/>
  <c r="Q93" i="16" s="1"/>
  <c r="P90" i="16"/>
  <c r="P93" i="16" s="1"/>
  <c r="O90" i="16"/>
  <c r="O93" i="16" s="1"/>
  <c r="N90" i="16"/>
  <c r="N93" i="16" s="1"/>
  <c r="M90" i="16"/>
  <c r="M93" i="16" s="1"/>
  <c r="L90" i="16"/>
  <c r="L93" i="16" s="1"/>
  <c r="K90" i="16"/>
  <c r="K93" i="16" s="1"/>
  <c r="J90" i="16"/>
  <c r="J93" i="16" s="1"/>
  <c r="I90" i="16"/>
  <c r="I93" i="16" s="1"/>
  <c r="H89" i="16"/>
  <c r="G89" i="16"/>
  <c r="F89" i="16"/>
  <c r="E89" i="16"/>
  <c r="H88" i="16"/>
  <c r="G88" i="16"/>
  <c r="F88" i="16"/>
  <c r="E88" i="16"/>
  <c r="H87" i="16"/>
  <c r="G87" i="16"/>
  <c r="F87" i="16"/>
  <c r="E87" i="16"/>
  <c r="H86" i="16"/>
  <c r="G86" i="16"/>
  <c r="F86" i="16"/>
  <c r="E86" i="16"/>
  <c r="H85" i="16"/>
  <c r="G85" i="16"/>
  <c r="F85" i="16"/>
  <c r="E85" i="16"/>
  <c r="H81" i="16"/>
  <c r="G81" i="16"/>
  <c r="F81" i="16"/>
  <c r="E81" i="16"/>
  <c r="H80" i="16"/>
  <c r="G80" i="16"/>
  <c r="F80" i="16"/>
  <c r="E80" i="16"/>
  <c r="AE79" i="16"/>
  <c r="AE82" i="16" s="1"/>
  <c r="AD79" i="16"/>
  <c r="AD82" i="16" s="1"/>
  <c r="AC79" i="16"/>
  <c r="AC82" i="16" s="1"/>
  <c r="AB79" i="16"/>
  <c r="AB82" i="16" s="1"/>
  <c r="AA79" i="16"/>
  <c r="AA82" i="16" s="1"/>
  <c r="Z79" i="16"/>
  <c r="Z82" i="16" s="1"/>
  <c r="Y79" i="16"/>
  <c r="Y82" i="16" s="1"/>
  <c r="X79" i="16"/>
  <c r="X82" i="16" s="1"/>
  <c r="W79" i="16"/>
  <c r="W82" i="16" s="1"/>
  <c r="V79" i="16"/>
  <c r="V82" i="16" s="1"/>
  <c r="U79" i="16"/>
  <c r="U82" i="16" s="1"/>
  <c r="T79" i="16"/>
  <c r="S79" i="16"/>
  <c r="S82" i="16" s="1"/>
  <c r="R79" i="16"/>
  <c r="R82" i="16" s="1"/>
  <c r="Q79" i="16"/>
  <c r="Q82" i="16" s="1"/>
  <c r="P79" i="16"/>
  <c r="P82" i="16" s="1"/>
  <c r="O79" i="16"/>
  <c r="O82" i="16" s="1"/>
  <c r="N79" i="16"/>
  <c r="N82" i="16" s="1"/>
  <c r="M79" i="16"/>
  <c r="M82" i="16" s="1"/>
  <c r="L79" i="16"/>
  <c r="L82" i="16" s="1"/>
  <c r="K79" i="16"/>
  <c r="K82" i="16" s="1"/>
  <c r="J79" i="16"/>
  <c r="J82" i="16" s="1"/>
  <c r="I79" i="16"/>
  <c r="I82" i="16" s="1"/>
  <c r="H78" i="16"/>
  <c r="G78" i="16"/>
  <c r="F78" i="16"/>
  <c r="E78" i="16"/>
  <c r="H77" i="16"/>
  <c r="G77" i="16"/>
  <c r="F77" i="16"/>
  <c r="E77" i="16"/>
  <c r="H76" i="16"/>
  <c r="G76" i="16"/>
  <c r="F76" i="16"/>
  <c r="E76" i="16"/>
  <c r="H75" i="16"/>
  <c r="G75" i="16"/>
  <c r="F75" i="16"/>
  <c r="E75" i="16"/>
  <c r="H74" i="16"/>
  <c r="G74" i="16"/>
  <c r="F74" i="16"/>
  <c r="E74" i="16"/>
  <c r="H70" i="16"/>
  <c r="G70" i="16"/>
  <c r="F70" i="16"/>
  <c r="E70" i="16"/>
  <c r="H69" i="16"/>
  <c r="G69" i="16"/>
  <c r="F69" i="16"/>
  <c r="E69" i="16"/>
  <c r="AE68" i="16"/>
  <c r="AE71" i="16" s="1"/>
  <c r="AD68" i="16"/>
  <c r="AD71" i="16" s="1"/>
  <c r="AC68" i="16"/>
  <c r="AC71" i="16" s="1"/>
  <c r="AB68" i="16"/>
  <c r="AB71" i="16" s="1"/>
  <c r="AA68" i="16"/>
  <c r="AA71" i="16" s="1"/>
  <c r="Z68" i="16"/>
  <c r="Z71" i="16" s="1"/>
  <c r="Y68" i="16"/>
  <c r="Y71" i="16" s="1"/>
  <c r="X68" i="16"/>
  <c r="X71" i="16" s="1"/>
  <c r="W68" i="16"/>
  <c r="W71" i="16" s="1"/>
  <c r="V68" i="16"/>
  <c r="V71" i="16" s="1"/>
  <c r="U68" i="16"/>
  <c r="U71" i="16" s="1"/>
  <c r="T68" i="16"/>
  <c r="T71" i="16" s="1"/>
  <c r="S68" i="16"/>
  <c r="R68" i="16"/>
  <c r="R71" i="16" s="1"/>
  <c r="Q68" i="16"/>
  <c r="Q71" i="16" s="1"/>
  <c r="P68" i="16"/>
  <c r="P71" i="16" s="1"/>
  <c r="O68" i="16"/>
  <c r="O71" i="16" s="1"/>
  <c r="N68" i="16"/>
  <c r="N71" i="16" s="1"/>
  <c r="M68" i="16"/>
  <c r="M71" i="16" s="1"/>
  <c r="L68" i="16"/>
  <c r="L71" i="16" s="1"/>
  <c r="K68" i="16"/>
  <c r="K71" i="16" s="1"/>
  <c r="J68" i="16"/>
  <c r="J71" i="16" s="1"/>
  <c r="I68" i="16"/>
  <c r="I71" i="16" s="1"/>
  <c r="E68" i="16"/>
  <c r="H67" i="16"/>
  <c r="G67" i="16"/>
  <c r="F67" i="16"/>
  <c r="E67" i="16"/>
  <c r="H66" i="16"/>
  <c r="G66" i="16"/>
  <c r="F66" i="16"/>
  <c r="E66" i="16"/>
  <c r="H65" i="16"/>
  <c r="G65" i="16"/>
  <c r="F65" i="16"/>
  <c r="E65" i="16"/>
  <c r="H64" i="16"/>
  <c r="G64" i="16"/>
  <c r="F64" i="16"/>
  <c r="E64" i="16"/>
  <c r="H63" i="16"/>
  <c r="G63" i="16"/>
  <c r="F63" i="16"/>
  <c r="E63" i="16"/>
  <c r="H59" i="16"/>
  <c r="G59" i="16"/>
  <c r="F59" i="16"/>
  <c r="E59" i="16"/>
  <c r="H58" i="16"/>
  <c r="G58" i="16"/>
  <c r="F58" i="16"/>
  <c r="E58" i="16"/>
  <c r="AE57" i="16"/>
  <c r="AE60" i="16" s="1"/>
  <c r="AD57" i="16"/>
  <c r="AD60" i="16" s="1"/>
  <c r="AC57" i="16"/>
  <c r="AC60" i="16" s="1"/>
  <c r="AB57" i="16"/>
  <c r="AB60" i="16" s="1"/>
  <c r="AA57" i="16"/>
  <c r="AA60" i="16" s="1"/>
  <c r="Z57" i="16"/>
  <c r="Z60" i="16" s="1"/>
  <c r="Y57" i="16"/>
  <c r="Y60" i="16" s="1"/>
  <c r="X57" i="16"/>
  <c r="X60" i="16" s="1"/>
  <c r="W57" i="16"/>
  <c r="W60" i="16" s="1"/>
  <c r="V57" i="16"/>
  <c r="V60" i="16" s="1"/>
  <c r="U57" i="16"/>
  <c r="U60" i="16" s="1"/>
  <c r="T57" i="16"/>
  <c r="T60" i="16" s="1"/>
  <c r="S57" i="16"/>
  <c r="S60" i="16" s="1"/>
  <c r="R57" i="16"/>
  <c r="R60" i="16" s="1"/>
  <c r="Q57" i="16"/>
  <c r="Q60" i="16" s="1"/>
  <c r="P57" i="16"/>
  <c r="P60" i="16" s="1"/>
  <c r="O57" i="16"/>
  <c r="O60" i="16" s="1"/>
  <c r="N57" i="16"/>
  <c r="N60" i="16" s="1"/>
  <c r="M57" i="16"/>
  <c r="M60" i="16" s="1"/>
  <c r="L57" i="16"/>
  <c r="L60" i="16" s="1"/>
  <c r="K57" i="16"/>
  <c r="K60" i="16" s="1"/>
  <c r="J57" i="16"/>
  <c r="J60" i="16" s="1"/>
  <c r="I57" i="16"/>
  <c r="I60" i="16" s="1"/>
  <c r="H56" i="16"/>
  <c r="G56" i="16"/>
  <c r="F56" i="16"/>
  <c r="E56" i="16"/>
  <c r="H55" i="16"/>
  <c r="G55" i="16"/>
  <c r="F55" i="16"/>
  <c r="E55" i="16"/>
  <c r="H54" i="16"/>
  <c r="G54" i="16"/>
  <c r="F54" i="16"/>
  <c r="E54" i="16"/>
  <c r="H53" i="16"/>
  <c r="G53" i="16"/>
  <c r="F53" i="16"/>
  <c r="E53" i="16"/>
  <c r="H52" i="16"/>
  <c r="G52" i="16"/>
  <c r="F52" i="16"/>
  <c r="E52" i="16"/>
  <c r="H48" i="16"/>
  <c r="G48" i="16"/>
  <c r="F48" i="16"/>
  <c r="E48" i="16"/>
  <c r="H47" i="16"/>
  <c r="G47" i="16"/>
  <c r="F47" i="16"/>
  <c r="E47" i="16"/>
  <c r="H46" i="16"/>
  <c r="G46" i="16"/>
  <c r="F46" i="16"/>
  <c r="E46" i="16"/>
  <c r="H45" i="16"/>
  <c r="G45" i="16"/>
  <c r="F45" i="16"/>
  <c r="E45" i="16"/>
  <c r="AE44" i="16"/>
  <c r="AE49" i="16" s="1"/>
  <c r="AD44" i="16"/>
  <c r="AD49" i="16" s="1"/>
  <c r="AC44" i="16"/>
  <c r="AC49" i="16" s="1"/>
  <c r="AB44" i="16"/>
  <c r="AB49" i="16" s="1"/>
  <c r="AA44" i="16"/>
  <c r="AA49" i="16" s="1"/>
  <c r="Z44" i="16"/>
  <c r="Z49" i="16" s="1"/>
  <c r="Y44" i="16"/>
  <c r="Y49" i="16" s="1"/>
  <c r="X44" i="16"/>
  <c r="X49" i="16" s="1"/>
  <c r="W44" i="16"/>
  <c r="W49" i="16" s="1"/>
  <c r="V44" i="16"/>
  <c r="V49" i="16" s="1"/>
  <c r="U44" i="16"/>
  <c r="U49" i="16" s="1"/>
  <c r="T44" i="16"/>
  <c r="T49" i="16" s="1"/>
  <c r="S44" i="16"/>
  <c r="R44" i="16"/>
  <c r="R49" i="16" s="1"/>
  <c r="Q44" i="16"/>
  <c r="Q49" i="16" s="1"/>
  <c r="P44" i="16"/>
  <c r="P49" i="16" s="1"/>
  <c r="O44" i="16"/>
  <c r="O49" i="16" s="1"/>
  <c r="N44" i="16"/>
  <c r="N49" i="16" s="1"/>
  <c r="M44" i="16"/>
  <c r="M49" i="16" s="1"/>
  <c r="L44" i="16"/>
  <c r="L49" i="16" s="1"/>
  <c r="K44" i="16"/>
  <c r="K49" i="16" s="1"/>
  <c r="G49" i="16" s="1"/>
  <c r="J44" i="16"/>
  <c r="J49" i="16" s="1"/>
  <c r="I44" i="16"/>
  <c r="I49" i="16" s="1"/>
  <c r="H43" i="16"/>
  <c r="G43" i="16"/>
  <c r="F43" i="16"/>
  <c r="E43" i="16"/>
  <c r="H42" i="16"/>
  <c r="G42" i="16"/>
  <c r="F42" i="16"/>
  <c r="E42" i="16"/>
  <c r="H41" i="16"/>
  <c r="G41" i="16"/>
  <c r="F41" i="16"/>
  <c r="E41" i="16"/>
  <c r="H40" i="16"/>
  <c r="G40" i="16"/>
  <c r="F40" i="16"/>
  <c r="E40" i="16"/>
  <c r="H39" i="16"/>
  <c r="G39" i="16"/>
  <c r="F39" i="16"/>
  <c r="E39" i="16"/>
  <c r="H35" i="16"/>
  <c r="G35" i="16"/>
  <c r="F35" i="16"/>
  <c r="E35" i="16"/>
  <c r="H34" i="16"/>
  <c r="G34" i="16"/>
  <c r="F34" i="16"/>
  <c r="E34" i="16"/>
  <c r="H33" i="16"/>
  <c r="G33" i="16"/>
  <c r="F33" i="16"/>
  <c r="E33" i="16"/>
  <c r="H32" i="16"/>
  <c r="G32" i="16"/>
  <c r="F32" i="16"/>
  <c r="E32" i="16"/>
  <c r="H31" i="16"/>
  <c r="G31" i="16"/>
  <c r="F31" i="16"/>
  <c r="E31" i="16"/>
  <c r="H30" i="16"/>
  <c r="G30" i="16"/>
  <c r="F30" i="16"/>
  <c r="E30" i="16"/>
  <c r="H29" i="16"/>
  <c r="G29" i="16"/>
  <c r="F29" i="16"/>
  <c r="E29" i="16"/>
  <c r="H28" i="16"/>
  <c r="G28" i="16"/>
  <c r="F28" i="16"/>
  <c r="E28" i="16"/>
  <c r="AE27" i="16"/>
  <c r="AE36" i="16" s="1"/>
  <c r="AD27" i="16"/>
  <c r="AC27" i="16"/>
  <c r="AB27" i="16"/>
  <c r="AA27" i="16"/>
  <c r="Z27" i="16"/>
  <c r="Y27" i="16"/>
  <c r="X27" i="16"/>
  <c r="W27" i="16"/>
  <c r="V27" i="16"/>
  <c r="U27" i="16"/>
  <c r="T27" i="16"/>
  <c r="S27" i="16"/>
  <c r="R27" i="16"/>
  <c r="Q27" i="16"/>
  <c r="P27" i="16"/>
  <c r="O27" i="16"/>
  <c r="N27" i="16"/>
  <c r="M27" i="16"/>
  <c r="L27" i="16"/>
  <c r="K27" i="16"/>
  <c r="J27" i="16"/>
  <c r="I27" i="16"/>
  <c r="E27" i="16"/>
  <c r="H26" i="16"/>
  <c r="G26" i="16"/>
  <c r="F26" i="16"/>
  <c r="E26" i="16"/>
  <c r="H25" i="16"/>
  <c r="G25" i="16"/>
  <c r="F25" i="16"/>
  <c r="E25" i="16"/>
  <c r="H24" i="16"/>
  <c r="G24" i="16"/>
  <c r="F24" i="16"/>
  <c r="E24" i="16"/>
  <c r="H23" i="16"/>
  <c r="G23" i="16"/>
  <c r="F23" i="16"/>
  <c r="E23" i="16"/>
  <c r="H22" i="16"/>
  <c r="G22" i="16"/>
  <c r="F22" i="16"/>
  <c r="E22" i="16"/>
  <c r="H21" i="16"/>
  <c r="G21" i="16"/>
  <c r="F21" i="16"/>
  <c r="E21" i="16"/>
  <c r="H20" i="16"/>
  <c r="G20" i="16"/>
  <c r="F20" i="16"/>
  <c r="E20" i="16"/>
  <c r="H19" i="16"/>
  <c r="G19" i="16"/>
  <c r="F19" i="16"/>
  <c r="E19" i="16"/>
  <c r="H18" i="16"/>
  <c r="G18" i="16"/>
  <c r="F18" i="16"/>
  <c r="E18" i="16"/>
  <c r="H17" i="16"/>
  <c r="G17" i="16"/>
  <c r="F17" i="16"/>
  <c r="E17" i="16"/>
  <c r="H16" i="16"/>
  <c r="G16" i="16"/>
  <c r="F16" i="16"/>
  <c r="E16" i="16"/>
  <c r="H15" i="16"/>
  <c r="G15" i="16"/>
  <c r="F15" i="16"/>
  <c r="E15" i="16"/>
  <c r="H14" i="16"/>
  <c r="G14" i="16"/>
  <c r="F14" i="16"/>
  <c r="E14" i="16"/>
  <c r="H13" i="16"/>
  <c r="G13" i="16"/>
  <c r="F13" i="16"/>
  <c r="E13" i="16"/>
  <c r="H12" i="16"/>
  <c r="G12" i="16"/>
  <c r="F12" i="16"/>
  <c r="E12" i="16"/>
  <c r="H11" i="16"/>
  <c r="G11" i="16"/>
  <c r="F11" i="16"/>
  <c r="E11" i="16"/>
  <c r="C11" i="16"/>
  <c r="C12" i="16" s="1"/>
  <c r="C13" i="16" s="1"/>
  <c r="C14" i="16" s="1"/>
  <c r="C15" i="16" s="1"/>
  <c r="C16" i="16" s="1"/>
  <c r="C17" i="16" s="1"/>
  <c r="C18" i="16" s="1"/>
  <c r="C19" i="16" s="1"/>
  <c r="C20" i="16" s="1"/>
  <c r="C21" i="16" s="1"/>
  <c r="C22" i="16" s="1"/>
  <c r="C23" i="16" s="1"/>
  <c r="C24" i="16" s="1"/>
  <c r="C25" i="16" s="1"/>
  <c r="C26" i="16" s="1"/>
  <c r="C27" i="16" s="1"/>
  <c r="C28" i="16" s="1"/>
  <c r="C29" i="16" s="1"/>
  <c r="C30" i="16" s="1"/>
  <c r="C31" i="16" s="1"/>
  <c r="C32" i="16" s="1"/>
  <c r="C33" i="16" s="1"/>
  <c r="C34" i="16" s="1"/>
  <c r="C35" i="16" s="1"/>
  <c r="C36" i="16" s="1"/>
  <c r="C39" i="16" s="1"/>
  <c r="C40" i="16" s="1"/>
  <c r="C41" i="16" s="1"/>
  <c r="C42" i="16" s="1"/>
  <c r="C43" i="16" s="1"/>
  <c r="C44" i="16" s="1"/>
  <c r="C45" i="16" s="1"/>
  <c r="C46" i="16" s="1"/>
  <c r="G10" i="16"/>
  <c r="F10" i="16"/>
  <c r="G64" i="9"/>
  <c r="G60" i="9"/>
  <c r="G56" i="9"/>
  <c r="G50" i="9"/>
  <c r="G46" i="9"/>
  <c r="G42" i="9"/>
  <c r="G36" i="9"/>
  <c r="G32" i="9"/>
  <c r="G28" i="9"/>
  <c r="G22" i="9"/>
  <c r="G18" i="9"/>
  <c r="G14" i="9"/>
  <c r="F92" i="8"/>
  <c r="F88" i="8"/>
  <c r="F84" i="8"/>
  <c r="F78" i="8"/>
  <c r="F74" i="8"/>
  <c r="F70" i="8"/>
  <c r="F64" i="8"/>
  <c r="F60" i="8"/>
  <c r="F56" i="8"/>
  <c r="F50" i="8"/>
  <c r="F46" i="8"/>
  <c r="F42" i="8"/>
  <c r="F36" i="8"/>
  <c r="F32" i="8"/>
  <c r="F28" i="8"/>
  <c r="F22" i="8"/>
  <c r="F18" i="8"/>
  <c r="F14" i="8"/>
  <c r="AE42" i="22" l="1"/>
  <c r="AE45" i="22" s="1"/>
  <c r="F79" i="16"/>
  <c r="F27" i="16"/>
  <c r="AS42" i="22"/>
  <c r="AS45" i="22" s="1"/>
  <c r="AS47" i="22" s="1"/>
  <c r="AI21" i="22"/>
  <c r="BI42" i="22"/>
  <c r="BI45" i="22" s="1"/>
  <c r="BI47" i="22" s="1"/>
  <c r="BX42" i="22"/>
  <c r="BX45" i="22" s="1"/>
  <c r="BX47" i="22" s="1"/>
  <c r="BM41" i="22"/>
  <c r="E41" i="22" s="1"/>
  <c r="BO21" i="22"/>
  <c r="R42" i="22"/>
  <c r="R45" i="22" s="1"/>
  <c r="R47" i="22" s="1"/>
  <c r="AG21" i="22"/>
  <c r="K112" i="16"/>
  <c r="H68" i="16"/>
  <c r="F90" i="16"/>
  <c r="E106" i="16"/>
  <c r="Z42" i="22"/>
  <c r="Z45" i="22" s="1"/>
  <c r="BD21" i="22"/>
  <c r="BP41" i="22"/>
  <c r="AN42" i="22"/>
  <c r="AN45" i="22" s="1"/>
  <c r="AN47" i="22" s="1"/>
  <c r="AA112" i="16"/>
  <c r="AA115" i="16" s="1"/>
  <c r="AA119" i="16" s="1"/>
  <c r="G68" i="16"/>
  <c r="F114" i="16"/>
  <c r="AF42" i="22"/>
  <c r="AF45" i="22" s="1"/>
  <c r="AF47" i="22" s="1"/>
  <c r="BE42" i="22"/>
  <c r="BE45" i="22" s="1"/>
  <c r="BE47" i="22" s="1"/>
  <c r="BO41" i="22"/>
  <c r="S112" i="16"/>
  <c r="S115" i="16" s="1"/>
  <c r="S119" i="16" s="1"/>
  <c r="F57" i="16"/>
  <c r="G113" i="16"/>
  <c r="H114" i="16"/>
  <c r="H16" i="22"/>
  <c r="N42" i="22"/>
  <c r="N45" i="22" s="1"/>
  <c r="N47" i="22" s="1"/>
  <c r="T42" i="22"/>
  <c r="T45" i="22" s="1"/>
  <c r="T47" i="22" s="1"/>
  <c r="W27" i="22"/>
  <c r="BL22" i="22"/>
  <c r="BL28" i="22" s="1"/>
  <c r="H15" i="22"/>
  <c r="AH21" i="22"/>
  <c r="F31" i="22"/>
  <c r="AI41" i="22"/>
  <c r="L42" i="22"/>
  <c r="L45" i="22" s="1"/>
  <c r="L47" i="22" s="1"/>
  <c r="F37" i="22"/>
  <c r="F36" i="22"/>
  <c r="V41" i="22"/>
  <c r="G16" i="22"/>
  <c r="BC21" i="22"/>
  <c r="E15" i="22"/>
  <c r="F20" i="22"/>
  <c r="AE47" i="22"/>
  <c r="G114" i="10"/>
  <c r="G17" i="10"/>
  <c r="E57" i="16"/>
  <c r="E71" i="16"/>
  <c r="G93" i="16"/>
  <c r="E16" i="22"/>
  <c r="H17" i="22"/>
  <c r="J42" i="22"/>
  <c r="J45" i="22" s="1"/>
  <c r="J47" i="22" s="1"/>
  <c r="E39" i="22"/>
  <c r="AJ41" i="22"/>
  <c r="BW42" i="22"/>
  <c r="BW45" i="22" s="1"/>
  <c r="G114" i="16"/>
  <c r="E31" i="22"/>
  <c r="AC42" i="22"/>
  <c r="AC45" i="22" s="1"/>
  <c r="AC47" i="22" s="1"/>
  <c r="AB112" i="16"/>
  <c r="E44" i="16"/>
  <c r="E60" i="16"/>
  <c r="E79" i="16"/>
  <c r="F82" i="16"/>
  <c r="H113" i="16"/>
  <c r="BN41" i="22"/>
  <c r="BH42" i="22"/>
  <c r="BH45" i="22" s="1"/>
  <c r="BH47" i="22" s="1"/>
  <c r="L112" i="16"/>
  <c r="G44" i="16"/>
  <c r="E90" i="16"/>
  <c r="F16" i="22"/>
  <c r="E40" i="22"/>
  <c r="AU22" i="22"/>
  <c r="AU28" i="22" s="1"/>
  <c r="AU42" i="22" s="1"/>
  <c r="AU45" i="22" s="1"/>
  <c r="BV42" i="22"/>
  <c r="BV45" i="22" s="1"/>
  <c r="BV47" i="22" s="1"/>
  <c r="G57" i="16"/>
  <c r="O112" i="16"/>
  <c r="O115" i="16" s="1"/>
  <c r="O119" i="16" s="1"/>
  <c r="W112" i="16"/>
  <c r="W115" i="16" s="1"/>
  <c r="W119" i="16" s="1"/>
  <c r="E49" i="16"/>
  <c r="H79" i="16"/>
  <c r="H34" i="22"/>
  <c r="G20" i="22"/>
  <c r="BO22" i="22"/>
  <c r="BO28" i="22" s="1"/>
  <c r="T112" i="16"/>
  <c r="P112" i="16"/>
  <c r="P115" i="16" s="1"/>
  <c r="P119" i="16" s="1"/>
  <c r="X112" i="16"/>
  <c r="X115" i="16" s="1"/>
  <c r="X119" i="16" s="1"/>
  <c r="X36" i="16"/>
  <c r="E82" i="16"/>
  <c r="E93" i="16"/>
  <c r="F106" i="16"/>
  <c r="E19" i="22"/>
  <c r="AK42" i="22"/>
  <c r="AK45" i="22" s="1"/>
  <c r="AK47" i="22" s="1"/>
  <c r="BF42" i="22"/>
  <c r="BF45" i="22" s="1"/>
  <c r="BF47" i="22" s="1"/>
  <c r="H33" i="22"/>
  <c r="F44" i="22"/>
  <c r="BB41" i="22"/>
  <c r="BT42" i="22"/>
  <c r="BT45" i="22" s="1"/>
  <c r="BT47" i="22" s="1"/>
  <c r="E114" i="16"/>
  <c r="I42" i="22"/>
  <c r="I45" i="22" s="1"/>
  <c r="AL42" i="22"/>
  <c r="AL45" i="22" s="1"/>
  <c r="AL47" i="22" s="1"/>
  <c r="H25" i="22"/>
  <c r="G26" i="22"/>
  <c r="G37" i="22"/>
  <c r="W22" i="22"/>
  <c r="W28" i="22" s="1"/>
  <c r="K28" i="22"/>
  <c r="K42" i="22" s="1"/>
  <c r="K45" i="22" s="1"/>
  <c r="G16" i="10" s="1"/>
  <c r="V27" i="22"/>
  <c r="Q42" i="22"/>
  <c r="Q45" i="22" s="1"/>
  <c r="Q47" i="22" s="1"/>
  <c r="U41" i="22"/>
  <c r="AI22" i="22"/>
  <c r="AI28" i="22" s="1"/>
  <c r="AX42" i="22"/>
  <c r="AX45" i="22" s="1"/>
  <c r="AX47" i="22" s="1"/>
  <c r="H27" i="16"/>
  <c r="AB115" i="16"/>
  <c r="AB119" i="16" s="1"/>
  <c r="S36" i="16"/>
  <c r="G90" i="16"/>
  <c r="G106" i="16"/>
  <c r="F113" i="16"/>
  <c r="F19" i="22"/>
  <c r="Y22" i="22"/>
  <c r="BL42" i="22"/>
  <c r="BL45" i="22" s="1"/>
  <c r="BA27" i="22"/>
  <c r="F38" i="22"/>
  <c r="W21" i="22"/>
  <c r="G21" i="22" s="1"/>
  <c r="G46" i="22"/>
  <c r="G32" i="22"/>
  <c r="G36" i="22"/>
  <c r="G40" i="22"/>
  <c r="AA28" i="22"/>
  <c r="AA42" i="22" s="1"/>
  <c r="AD42" i="22"/>
  <c r="AD45" i="22" s="1"/>
  <c r="AD47" i="22" s="1"/>
  <c r="BK28" i="22"/>
  <c r="BK42" i="22" s="1"/>
  <c r="BO42" i="22" s="1"/>
  <c r="T115" i="16"/>
  <c r="T119" i="16" s="1"/>
  <c r="F44" i="16"/>
  <c r="G60" i="16"/>
  <c r="H71" i="16"/>
  <c r="H19" i="22"/>
  <c r="I112" i="16"/>
  <c r="I115" i="16" s="1"/>
  <c r="M112" i="16"/>
  <c r="M115" i="16" s="1"/>
  <c r="M119" i="16" s="1"/>
  <c r="W36" i="16"/>
  <c r="H44" i="16"/>
  <c r="H57" i="16"/>
  <c r="F15" i="22"/>
  <c r="E17" i="22"/>
  <c r="F17" i="22"/>
  <c r="E25" i="22"/>
  <c r="F32" i="22"/>
  <c r="AI27" i="22"/>
  <c r="S42" i="22"/>
  <c r="S45" i="22" s="1"/>
  <c r="O42" i="22"/>
  <c r="O45" i="22" s="1"/>
  <c r="O47" i="22" s="1"/>
  <c r="AQ42" i="22"/>
  <c r="AQ45" i="22" s="1"/>
  <c r="AM42" i="22"/>
  <c r="AM45" i="22" s="1"/>
  <c r="BG42" i="22"/>
  <c r="BG45" i="22" s="1"/>
  <c r="BS42" i="22"/>
  <c r="J112" i="16"/>
  <c r="N112" i="16"/>
  <c r="N115" i="16" s="1"/>
  <c r="N119" i="16" s="1"/>
  <c r="R112" i="16"/>
  <c r="R115" i="16" s="1"/>
  <c r="R119" i="16" s="1"/>
  <c r="V112" i="16"/>
  <c r="V115" i="16" s="1"/>
  <c r="V119" i="16" s="1"/>
  <c r="H60" i="16"/>
  <c r="E18" i="22"/>
  <c r="F18" i="22"/>
  <c r="H18" i="22"/>
  <c r="H20" i="22"/>
  <c r="E20" i="22"/>
  <c r="U21" i="22"/>
  <c r="E26" i="22"/>
  <c r="G34" i="22"/>
  <c r="G38" i="22"/>
  <c r="AP42" i="22"/>
  <c r="AP45" i="22" s="1"/>
  <c r="AP47" i="22" s="1"/>
  <c r="BM27" i="22"/>
  <c r="E32" i="22"/>
  <c r="H37" i="22"/>
  <c r="E38" i="22"/>
  <c r="H38" i="22"/>
  <c r="BN27" i="22"/>
  <c r="BN21" i="22"/>
  <c r="F25" i="22"/>
  <c r="F33" i="22"/>
  <c r="H36" i="22"/>
  <c r="E36" i="22"/>
  <c r="F46" i="22"/>
  <c r="G33" i="22"/>
  <c r="BO27" i="22"/>
  <c r="BC42" i="22"/>
  <c r="AY45" i="22"/>
  <c r="G21" i="10" s="1"/>
  <c r="H31" i="22"/>
  <c r="E33" i="22"/>
  <c r="BB21" i="22"/>
  <c r="E34" i="22"/>
  <c r="F34" i="22"/>
  <c r="F39" i="22"/>
  <c r="H39" i="22"/>
  <c r="E44" i="22"/>
  <c r="H46" i="22"/>
  <c r="BC27" i="22"/>
  <c r="H32" i="22"/>
  <c r="F35" i="22"/>
  <c r="H35" i="22"/>
  <c r="E35" i="22"/>
  <c r="E37" i="22"/>
  <c r="H40" i="22"/>
  <c r="F40" i="22"/>
  <c r="H41" i="22"/>
  <c r="AH41" i="22"/>
  <c r="F41" i="22" s="1"/>
  <c r="E46" i="22"/>
  <c r="M42" i="22"/>
  <c r="M45" i="22" s="1"/>
  <c r="M47" i="22" s="1"/>
  <c r="W41" i="22"/>
  <c r="X21" i="22"/>
  <c r="G18" i="22"/>
  <c r="G31" i="22"/>
  <c r="G35" i="22"/>
  <c r="G44" i="22"/>
  <c r="G39" i="22"/>
  <c r="G15" i="22"/>
  <c r="G19" i="22"/>
  <c r="G25" i="22"/>
  <c r="V22" i="22"/>
  <c r="BP42" i="22"/>
  <c r="I47" i="22"/>
  <c r="BD45" i="22"/>
  <c r="AZ47" i="22"/>
  <c r="BD47" i="22" s="1"/>
  <c r="BM22" i="22"/>
  <c r="BM28" i="22" s="1"/>
  <c r="BD22" i="22"/>
  <c r="BD28" i="22" s="1"/>
  <c r="AJ21" i="22"/>
  <c r="AJ22" i="22"/>
  <c r="AJ28" i="22" s="1"/>
  <c r="BP22" i="22"/>
  <c r="BP28" i="22" s="1"/>
  <c r="X27" i="22"/>
  <c r="U27" i="22"/>
  <c r="BA41" i="22"/>
  <c r="AH22" i="22"/>
  <c r="AH28" i="22" s="1"/>
  <c r="BA21" i="22"/>
  <c r="X22" i="22"/>
  <c r="BD42" i="22"/>
  <c r="AG27" i="22"/>
  <c r="BB27" i="22"/>
  <c r="BP27" i="22"/>
  <c r="V21" i="22"/>
  <c r="AJ42" i="22"/>
  <c r="BA47" i="22"/>
  <c r="BA45" i="22"/>
  <c r="BM21" i="22"/>
  <c r="Y28" i="22"/>
  <c r="Y42" i="22" s="1"/>
  <c r="BA22" i="22"/>
  <c r="BA28" i="22" s="1"/>
  <c r="BN22" i="22"/>
  <c r="BN28" i="22" s="1"/>
  <c r="AH27" i="22"/>
  <c r="F26" i="22"/>
  <c r="H26" i="22"/>
  <c r="BD27" i="22"/>
  <c r="BA42" i="22"/>
  <c r="C47" i="16"/>
  <c r="C48" i="16" s="1"/>
  <c r="C49" i="16"/>
  <c r="C52" i="16" s="1"/>
  <c r="C53" i="16" s="1"/>
  <c r="C54" i="16" s="1"/>
  <c r="C55" i="16" s="1"/>
  <c r="C56" i="16" s="1"/>
  <c r="C57" i="16" s="1"/>
  <c r="C58" i="16" s="1"/>
  <c r="C59" i="16" s="1"/>
  <c r="C60" i="16" s="1"/>
  <c r="C63" i="16" s="1"/>
  <c r="C64" i="16" s="1"/>
  <c r="C65" i="16" s="1"/>
  <c r="C66" i="16" s="1"/>
  <c r="C67" i="16" s="1"/>
  <c r="C68" i="16" s="1"/>
  <c r="C69" i="16" s="1"/>
  <c r="C70" i="16" s="1"/>
  <c r="C71" i="16" s="1"/>
  <c r="C74" i="16" s="1"/>
  <c r="C75" i="16" s="1"/>
  <c r="C76" i="16" s="1"/>
  <c r="C77" i="16" s="1"/>
  <c r="C78" i="16" s="1"/>
  <c r="C79" i="16" s="1"/>
  <c r="C80" i="16" s="1"/>
  <c r="C81" i="16" s="1"/>
  <c r="C82" i="16" s="1"/>
  <c r="C85" i="16" s="1"/>
  <c r="C86" i="16" s="1"/>
  <c r="C87" i="16" s="1"/>
  <c r="C88" i="16" s="1"/>
  <c r="C89" i="16" s="1"/>
  <c r="C90" i="16" s="1"/>
  <c r="C91" i="16" s="1"/>
  <c r="C92" i="16" s="1"/>
  <c r="C93" i="16" s="1"/>
  <c r="C96" i="16" s="1"/>
  <c r="C97" i="16" s="1"/>
  <c r="C98" i="16" s="1"/>
  <c r="C99" i="16" s="1"/>
  <c r="C100" i="16" s="1"/>
  <c r="C101" i="16" s="1"/>
  <c r="C102" i="16" s="1"/>
  <c r="C103" i="16" s="1"/>
  <c r="C104" i="16" s="1"/>
  <c r="C105" i="16" s="1"/>
  <c r="C106" i="16" s="1"/>
  <c r="C107" i="16" s="1"/>
  <c r="C108" i="16" s="1"/>
  <c r="C109" i="16" s="1"/>
  <c r="C112" i="16" s="1"/>
  <c r="C113" i="16" s="1"/>
  <c r="C114" i="16" s="1"/>
  <c r="C115" i="16" s="1"/>
  <c r="K115" i="16"/>
  <c r="Z112" i="16"/>
  <c r="Z115" i="16" s="1"/>
  <c r="Z119" i="16" s="1"/>
  <c r="Z36" i="16"/>
  <c r="J36" i="16"/>
  <c r="G82" i="16"/>
  <c r="G27" i="16"/>
  <c r="K36" i="16"/>
  <c r="O36" i="16"/>
  <c r="T36" i="16"/>
  <c r="AA36" i="16"/>
  <c r="F60" i="16"/>
  <c r="G71" i="16"/>
  <c r="F68" i="16"/>
  <c r="S71" i="16"/>
  <c r="F71" i="16" s="1"/>
  <c r="H82" i="16"/>
  <c r="G79" i="16"/>
  <c r="T82" i="16"/>
  <c r="H90" i="16"/>
  <c r="U93" i="16"/>
  <c r="H93" i="16" s="1"/>
  <c r="H106" i="16"/>
  <c r="U109" i="16"/>
  <c r="H109" i="16" s="1"/>
  <c r="L36" i="16"/>
  <c r="P36" i="16"/>
  <c r="V36" i="16"/>
  <c r="AB36" i="16"/>
  <c r="F93" i="16"/>
  <c r="F109" i="16"/>
  <c r="AE112" i="16"/>
  <c r="AE115" i="16" s="1"/>
  <c r="AE119" i="16" s="1"/>
  <c r="J115" i="16"/>
  <c r="F112" i="16"/>
  <c r="AD112" i="16"/>
  <c r="AD115" i="16" s="1"/>
  <c r="AD119" i="16" s="1"/>
  <c r="AD36" i="16"/>
  <c r="N36" i="16"/>
  <c r="L115" i="16"/>
  <c r="Q112" i="16"/>
  <c r="Q115" i="16" s="1"/>
  <c r="Q119" i="16" s="1"/>
  <c r="Q36" i="16"/>
  <c r="U112" i="16"/>
  <c r="U115" i="16" s="1"/>
  <c r="U119" i="16" s="1"/>
  <c r="U36" i="16"/>
  <c r="Y112" i="16"/>
  <c r="Y115" i="16" s="1"/>
  <c r="Y119" i="16" s="1"/>
  <c r="Y36" i="16"/>
  <c r="AC112" i="16"/>
  <c r="AC115" i="16" s="1"/>
  <c r="AC119" i="16" s="1"/>
  <c r="AC36" i="16"/>
  <c r="I36" i="16"/>
  <c r="M36" i="16"/>
  <c r="R36" i="16"/>
  <c r="H49" i="16"/>
  <c r="S49" i="16"/>
  <c r="F49" i="16" s="1"/>
  <c r="L19" i="112"/>
  <c r="BS45" i="22" l="1"/>
  <c r="G12" i="10" s="1"/>
  <c r="BW47" i="22"/>
  <c r="G13" i="10"/>
  <c r="G41" i="22"/>
  <c r="X42" i="22"/>
  <c r="H42" i="22" s="1"/>
  <c r="BK45" i="22"/>
  <c r="G22" i="10" s="1"/>
  <c r="AQ47" i="22"/>
  <c r="G20" i="10"/>
  <c r="AH42" i="22"/>
  <c r="BG47" i="22"/>
  <c r="G24" i="10"/>
  <c r="F21" i="22"/>
  <c r="AU47" i="22"/>
  <c r="G23" i="10"/>
  <c r="AM47" i="22"/>
  <c r="G14" i="10"/>
  <c r="S47" i="22"/>
  <c r="G15" i="10"/>
  <c r="W42" i="22"/>
  <c r="G112" i="16"/>
  <c r="BC22" i="22"/>
  <c r="BC28" i="22" s="1"/>
  <c r="G28" i="22" s="1"/>
  <c r="F27" i="22"/>
  <c r="K47" i="22"/>
  <c r="W45" i="22"/>
  <c r="H21" i="22"/>
  <c r="G27" i="22"/>
  <c r="AA45" i="22"/>
  <c r="G18" i="10" s="1"/>
  <c r="AI42" i="22"/>
  <c r="H112" i="16"/>
  <c r="E21" i="22"/>
  <c r="E27" i="22"/>
  <c r="AY47" i="22"/>
  <c r="BC45" i="22"/>
  <c r="U45" i="22"/>
  <c r="H22" i="22"/>
  <c r="X28" i="22"/>
  <c r="H28" i="22" s="1"/>
  <c r="H27" i="22"/>
  <c r="U47" i="22"/>
  <c r="BL47" i="22"/>
  <c r="BP47" i="22" s="1"/>
  <c r="BP45" i="22"/>
  <c r="BM42" i="22"/>
  <c r="AG22" i="22"/>
  <c r="AG28" i="22" s="1"/>
  <c r="U42" i="22"/>
  <c r="U22" i="22"/>
  <c r="BN42" i="22"/>
  <c r="AG42" i="22"/>
  <c r="Y45" i="22"/>
  <c r="AJ47" i="22"/>
  <c r="AJ45" i="22"/>
  <c r="X47" i="22"/>
  <c r="X45" i="22"/>
  <c r="BB22" i="22"/>
  <c r="BB28" i="22" s="1"/>
  <c r="AH45" i="22"/>
  <c r="Z47" i="22"/>
  <c r="AH47" i="22" s="1"/>
  <c r="V28" i="22"/>
  <c r="V42" i="22"/>
  <c r="E36" i="16"/>
  <c r="H115" i="16"/>
  <c r="L119" i="16"/>
  <c r="H119" i="16" s="1"/>
  <c r="I12" i="5" s="1"/>
  <c r="E112" i="16"/>
  <c r="H36" i="16"/>
  <c r="G36" i="16"/>
  <c r="E115" i="16"/>
  <c r="I119" i="16"/>
  <c r="E119" i="16" s="1"/>
  <c r="F115" i="16"/>
  <c r="J119" i="16"/>
  <c r="F119" i="16" s="1"/>
  <c r="F36" i="16"/>
  <c r="K119" i="16"/>
  <c r="G119" i="16" s="1"/>
  <c r="G115" i="16"/>
  <c r="I11" i="114"/>
  <c r="E163" i="114"/>
  <c r="F163" i="114"/>
  <c r="G163" i="114"/>
  <c r="H163" i="114"/>
  <c r="I142" i="114"/>
  <c r="I81" i="114"/>
  <c r="E87" i="114"/>
  <c r="F87" i="114"/>
  <c r="G87" i="114"/>
  <c r="H87" i="114"/>
  <c r="I46" i="114"/>
  <c r="E51" i="114"/>
  <c r="F51" i="114"/>
  <c r="G51" i="114"/>
  <c r="H51" i="114"/>
  <c r="E43" i="114"/>
  <c r="F43" i="114"/>
  <c r="G43" i="114"/>
  <c r="H43" i="114"/>
  <c r="E158" i="3"/>
  <c r="G158" i="3"/>
  <c r="H158" i="3"/>
  <c r="I158" i="3"/>
  <c r="J158" i="3"/>
  <c r="K158" i="3"/>
  <c r="L158" i="3"/>
  <c r="M158" i="3"/>
  <c r="D158" i="3"/>
  <c r="F164" i="3"/>
  <c r="D143" i="3"/>
  <c r="F116" i="3"/>
  <c r="D81" i="3"/>
  <c r="F87" i="3"/>
  <c r="E46" i="3"/>
  <c r="G46" i="3"/>
  <c r="H46" i="3"/>
  <c r="I46" i="3"/>
  <c r="J46" i="3"/>
  <c r="K46" i="3"/>
  <c r="L46" i="3"/>
  <c r="M46" i="3"/>
  <c r="D46" i="3"/>
  <c r="F52" i="3"/>
  <c r="E39" i="3"/>
  <c r="G39" i="3"/>
  <c r="H39" i="3"/>
  <c r="I39" i="3"/>
  <c r="J39" i="3"/>
  <c r="K39" i="3"/>
  <c r="L39" i="3"/>
  <c r="M39" i="3"/>
  <c r="D39" i="3"/>
  <c r="F44" i="3"/>
  <c r="BK47" i="22" l="1"/>
  <c r="BO47" i="22" s="1"/>
  <c r="H45" i="22"/>
  <c r="BS47" i="22"/>
  <c r="BO45" i="22"/>
  <c r="BC47" i="22"/>
  <c r="W47" i="22"/>
  <c r="G42" i="22"/>
  <c r="G19" i="10"/>
  <c r="F22" i="22"/>
  <c r="G22" i="22"/>
  <c r="AI45" i="22"/>
  <c r="AA47" i="22"/>
  <c r="AI47" i="22" s="1"/>
  <c r="F28" i="22"/>
  <c r="BB42" i="22"/>
  <c r="F42" i="22" s="1"/>
  <c r="BN45" i="22"/>
  <c r="BN47" i="22"/>
  <c r="V47" i="22"/>
  <c r="V45" i="22"/>
  <c r="AG45" i="22"/>
  <c r="Y47" i="22"/>
  <c r="AG47" i="22" s="1"/>
  <c r="U28" i="22"/>
  <c r="E28" i="22" s="1"/>
  <c r="E22" i="22"/>
  <c r="H47" i="22"/>
  <c r="E42" i="22"/>
  <c r="BM45" i="22"/>
  <c r="BM47" i="22"/>
  <c r="AD43" i="48"/>
  <c r="G47" i="22" l="1"/>
  <c r="E45" i="22"/>
  <c r="G45" i="22"/>
  <c r="E47" i="22"/>
  <c r="BB45" i="22"/>
  <c r="F45" i="22" s="1"/>
  <c r="BB47" i="22"/>
  <c r="F47" i="22" s="1"/>
  <c r="G15" i="128"/>
  <c r="H71" i="123" l="1"/>
  <c r="G71" i="123"/>
  <c r="F71" i="123"/>
  <c r="E71" i="123"/>
  <c r="H65" i="123"/>
  <c r="G65" i="123"/>
  <c r="F65" i="123"/>
  <c r="E65" i="123"/>
  <c r="H52" i="123"/>
  <c r="G52" i="123"/>
  <c r="F52" i="123"/>
  <c r="E52" i="123"/>
  <c r="H46" i="123"/>
  <c r="G46" i="123"/>
  <c r="F46" i="123"/>
  <c r="E46" i="123"/>
  <c r="H36" i="123"/>
  <c r="G36" i="123"/>
  <c r="F36" i="123"/>
  <c r="E36" i="123"/>
  <c r="H30" i="123"/>
  <c r="G30" i="123"/>
  <c r="F30" i="123"/>
  <c r="E30" i="123"/>
  <c r="H20" i="123"/>
  <c r="G20" i="123"/>
  <c r="F20" i="123"/>
  <c r="E20" i="123"/>
  <c r="H14" i="123"/>
  <c r="G14" i="123"/>
  <c r="F14" i="123"/>
  <c r="E14" i="123"/>
  <c r="J30" i="5"/>
  <c r="J123" i="4"/>
  <c r="N164" i="19"/>
  <c r="E19" i="110" l="1"/>
  <c r="E13" i="110"/>
  <c r="E12" i="110"/>
  <c r="E22" i="110" s="1"/>
  <c r="E29" i="110"/>
  <c r="E28" i="110"/>
  <c r="O41" i="110"/>
  <c r="Q23" i="59" s="1"/>
  <c r="N41" i="110"/>
  <c r="P23" i="59" s="1"/>
  <c r="L40" i="110"/>
  <c r="H40" i="110"/>
  <c r="L39" i="110"/>
  <c r="H39" i="110"/>
  <c r="L38" i="110"/>
  <c r="H38" i="110"/>
  <c r="L37" i="110"/>
  <c r="H37" i="110"/>
  <c r="E42" i="110"/>
  <c r="G24" i="59" s="1"/>
  <c r="K42" i="110"/>
  <c r="M24" i="59" s="1"/>
  <c r="J42" i="110"/>
  <c r="L24" i="59" s="1"/>
  <c r="I42" i="110"/>
  <c r="K24" i="59" s="1"/>
  <c r="K131" i="19" s="1"/>
  <c r="G42" i="110"/>
  <c r="I24" i="59" s="1"/>
  <c r="F42" i="110"/>
  <c r="H24" i="59" s="1"/>
  <c r="L41" i="110"/>
  <c r="N23" i="59" s="1"/>
  <c r="K41" i="110"/>
  <c r="M23" i="59" s="1"/>
  <c r="J41" i="110"/>
  <c r="L23" i="59" s="1"/>
  <c r="I41" i="110"/>
  <c r="K23" i="59" s="1"/>
  <c r="H41" i="110"/>
  <c r="J23" i="59" s="1"/>
  <c r="G41" i="110"/>
  <c r="I23" i="59" s="1"/>
  <c r="F41" i="110"/>
  <c r="H23" i="59" s="1"/>
  <c r="E41" i="110"/>
  <c r="G23" i="59" s="1"/>
  <c r="E20" i="110"/>
  <c r="F15" i="128" l="1"/>
  <c r="E15" i="128"/>
  <c r="C5" i="128"/>
  <c r="C4" i="128"/>
  <c r="C5" i="127"/>
  <c r="C4" i="127"/>
  <c r="H23" i="127"/>
  <c r="H13" i="127"/>
  <c r="H12" i="127"/>
  <c r="H11" i="127"/>
  <c r="G14" i="127"/>
  <c r="F14" i="127"/>
  <c r="H14" i="127" l="1"/>
  <c r="E46" i="79"/>
  <c r="E24" i="79" s="1"/>
  <c r="E11" i="79" s="1"/>
  <c r="E33" i="79"/>
  <c r="E23" i="79" s="1"/>
  <c r="E10" i="79" s="1"/>
  <c r="E25" i="79" l="1"/>
  <c r="J128" i="4"/>
  <c r="L35" i="110"/>
  <c r="H35" i="110"/>
  <c r="K49" i="56" l="1"/>
  <c r="K48" i="56"/>
  <c r="Q26" i="124"/>
  <c r="J61" i="5" s="1"/>
  <c r="O26" i="124"/>
  <c r="N26" i="124"/>
  <c r="I26" i="124"/>
  <c r="M163" i="19" s="1"/>
  <c r="H26" i="124"/>
  <c r="L163" i="19" s="1"/>
  <c r="F26" i="124"/>
  <c r="E26" i="124"/>
  <c r="P25" i="124"/>
  <c r="R25" i="124" s="1"/>
  <c r="P24" i="124"/>
  <c r="R24" i="124" s="1"/>
  <c r="P23" i="124"/>
  <c r="R23" i="124" s="1"/>
  <c r="P22" i="124"/>
  <c r="R22" i="124" s="1"/>
  <c r="P21" i="124"/>
  <c r="R21" i="124" s="1"/>
  <c r="P19" i="124"/>
  <c r="R19" i="124" s="1"/>
  <c r="P18" i="124"/>
  <c r="R18" i="124" s="1"/>
  <c r="P17" i="124"/>
  <c r="R17" i="124" s="1"/>
  <c r="P16" i="124"/>
  <c r="R16" i="124" s="1"/>
  <c r="P15" i="124"/>
  <c r="R15" i="124" s="1"/>
  <c r="P13" i="124"/>
  <c r="R13" i="124" s="1"/>
  <c r="P12" i="124"/>
  <c r="R12" i="124" s="1"/>
  <c r="P11" i="124"/>
  <c r="P10" i="124"/>
  <c r="R10" i="124" s="1"/>
  <c r="P9" i="124"/>
  <c r="R9" i="124" s="1"/>
  <c r="G25" i="124"/>
  <c r="J25" i="124" s="1"/>
  <c r="G24" i="124"/>
  <c r="J24" i="124" s="1"/>
  <c r="G23" i="124"/>
  <c r="J23" i="124" s="1"/>
  <c r="G22" i="124"/>
  <c r="J22" i="124" s="1"/>
  <c r="G21" i="124"/>
  <c r="J21" i="124" s="1"/>
  <c r="G19" i="124"/>
  <c r="J19" i="124" s="1"/>
  <c r="G18" i="124"/>
  <c r="J18" i="124" s="1"/>
  <c r="G17" i="124"/>
  <c r="J17" i="124" s="1"/>
  <c r="G16" i="124"/>
  <c r="J16" i="124" s="1"/>
  <c r="G15" i="124"/>
  <c r="J15" i="124" s="1"/>
  <c r="G13" i="124"/>
  <c r="J13" i="124" s="1"/>
  <c r="G12" i="124"/>
  <c r="J12" i="124" s="1"/>
  <c r="G11" i="124"/>
  <c r="J11" i="124" s="1"/>
  <c r="G10" i="124"/>
  <c r="J10" i="124" s="1"/>
  <c r="G9" i="124"/>
  <c r="J9" i="124" s="1"/>
  <c r="R26" i="62"/>
  <c r="R24" i="62"/>
  <c r="P26" i="62"/>
  <c r="P24" i="62"/>
  <c r="N26" i="62"/>
  <c r="N24" i="62"/>
  <c r="M26" i="62"/>
  <c r="M24" i="62"/>
  <c r="L26" i="62"/>
  <c r="K26" i="62" s="1"/>
  <c r="L24" i="62"/>
  <c r="K24" i="62" s="1"/>
  <c r="I26" i="62"/>
  <c r="I24" i="62"/>
  <c r="F26" i="62"/>
  <c r="F24" i="62"/>
  <c r="E26" i="62"/>
  <c r="E24" i="62"/>
  <c r="D26" i="62"/>
  <c r="D24" i="62"/>
  <c r="R22" i="62"/>
  <c r="P22" i="62"/>
  <c r="N22" i="62"/>
  <c r="M22" i="62"/>
  <c r="L22" i="62"/>
  <c r="K22" i="62" s="1"/>
  <c r="I22" i="62"/>
  <c r="F22" i="62"/>
  <c r="E22" i="62"/>
  <c r="D22" i="62"/>
  <c r="R18" i="62"/>
  <c r="P18" i="62"/>
  <c r="N18" i="62"/>
  <c r="M18" i="62"/>
  <c r="L18" i="62"/>
  <c r="K18" i="62" s="1"/>
  <c r="I18" i="62"/>
  <c r="F18" i="62"/>
  <c r="E18" i="62"/>
  <c r="D18" i="62"/>
  <c r="K17" i="62"/>
  <c r="L25" i="62"/>
  <c r="O25" i="62" s="1"/>
  <c r="G25" i="62"/>
  <c r="L23" i="62"/>
  <c r="O23" i="62" s="1"/>
  <c r="G23" i="62"/>
  <c r="L21" i="62"/>
  <c r="O21" i="62" s="1"/>
  <c r="G21" i="62"/>
  <c r="G17" i="62"/>
  <c r="H73" i="123"/>
  <c r="H76" i="123" s="1"/>
  <c r="G73" i="123"/>
  <c r="G76" i="123" s="1"/>
  <c r="F73" i="123"/>
  <c r="F76" i="123" s="1"/>
  <c r="E73" i="123"/>
  <c r="E76" i="123" s="1"/>
  <c r="H54" i="123"/>
  <c r="H57" i="123" s="1"/>
  <c r="G54" i="123"/>
  <c r="G57" i="123" s="1"/>
  <c r="F54" i="123"/>
  <c r="F57" i="123" s="1"/>
  <c r="E54" i="123"/>
  <c r="E57" i="123" s="1"/>
  <c r="H38" i="123"/>
  <c r="G38" i="123"/>
  <c r="F38" i="123"/>
  <c r="E38" i="123"/>
  <c r="H22" i="123"/>
  <c r="G22" i="123"/>
  <c r="F22" i="123"/>
  <c r="E22" i="123"/>
  <c r="J26" i="124" l="1"/>
  <c r="G22" i="62"/>
  <c r="P26" i="124"/>
  <c r="I61" i="5" s="1"/>
  <c r="L61" i="5" s="1"/>
  <c r="G26" i="124"/>
  <c r="R11" i="124"/>
  <c r="R26" i="124" s="1"/>
  <c r="N42" i="110"/>
  <c r="P24" i="59" s="1"/>
  <c r="O42" i="110"/>
  <c r="Q24" i="59" s="1"/>
  <c r="M131" i="19"/>
  <c r="L131" i="19"/>
  <c r="L36" i="110"/>
  <c r="H36" i="110"/>
  <c r="N28" i="110"/>
  <c r="P19" i="59" s="1"/>
  <c r="G20" i="59"/>
  <c r="G19" i="59"/>
  <c r="L34" i="110"/>
  <c r="H34" i="110"/>
  <c r="L33" i="110"/>
  <c r="H33" i="110"/>
  <c r="N131" i="19" l="1"/>
  <c r="K163" i="19"/>
  <c r="N163" i="19" s="1"/>
  <c r="I158" i="4" s="1"/>
  <c r="L158" i="4" s="1"/>
  <c r="M158" i="4" s="1"/>
  <c r="L42" i="110"/>
  <c r="N24" i="59" s="1"/>
  <c r="H42" i="110"/>
  <c r="J24" i="59" s="1"/>
  <c r="O61" i="5"/>
  <c r="P61" i="5" s="1"/>
  <c r="I126" i="4"/>
  <c r="L126" i="4" s="1"/>
  <c r="M126" i="4" s="1"/>
  <c r="J31" i="19" l="1"/>
  <c r="J30" i="19"/>
  <c r="I256" i="108" l="1"/>
  <c r="AB43" i="25" l="1"/>
  <c r="AB42" i="25"/>
  <c r="AB41" i="25"/>
  <c r="AB40" i="25"/>
  <c r="AB39" i="25"/>
  <c r="AB38" i="25"/>
  <c r="AB37" i="25"/>
  <c r="AB36" i="25"/>
  <c r="AB35" i="25"/>
  <c r="AB34" i="25"/>
  <c r="AB33" i="25"/>
  <c r="AB32" i="25"/>
  <c r="AD43" i="25"/>
  <c r="AD42" i="25"/>
  <c r="AD41" i="25"/>
  <c r="AD40" i="25"/>
  <c r="AD39" i="25"/>
  <c r="AD38" i="25"/>
  <c r="AD37" i="25"/>
  <c r="AD36" i="25"/>
  <c r="AD35" i="25"/>
  <c r="AD34" i="25"/>
  <c r="AD33" i="25"/>
  <c r="AD32" i="25"/>
  <c r="AM43" i="25"/>
  <c r="AL43" i="25"/>
  <c r="AM42" i="25"/>
  <c r="AL42" i="25"/>
  <c r="AM41" i="25"/>
  <c r="AL41" i="25"/>
  <c r="AM40" i="25"/>
  <c r="AL40" i="25"/>
  <c r="AM39" i="25"/>
  <c r="AL39" i="25"/>
  <c r="AM38" i="25"/>
  <c r="AL38" i="25"/>
  <c r="AM37" i="25"/>
  <c r="AL37" i="25"/>
  <c r="AM36" i="25"/>
  <c r="AL36" i="25"/>
  <c r="AM35" i="25"/>
  <c r="AL35" i="25"/>
  <c r="AM34" i="25"/>
  <c r="AL34" i="25"/>
  <c r="AM33" i="25"/>
  <c r="AL33" i="25"/>
  <c r="AM32" i="25"/>
  <c r="AL32" i="25"/>
  <c r="AK44" i="25"/>
  <c r="AJ44" i="25"/>
  <c r="AI44" i="25"/>
  <c r="AH44" i="25"/>
  <c r="AG44" i="25"/>
  <c r="AF44" i="25"/>
  <c r="AE44" i="25"/>
  <c r="R44" i="25"/>
  <c r="R45" i="25" s="1"/>
  <c r="AA44" i="25"/>
  <c r="Z44" i="25"/>
  <c r="Z45" i="25" s="1"/>
  <c r="Y44" i="25"/>
  <c r="Y45" i="25" s="1"/>
  <c r="X44" i="25"/>
  <c r="W44" i="25"/>
  <c r="W45" i="25" s="1"/>
  <c r="V44" i="25"/>
  <c r="V45" i="25" s="1"/>
  <c r="U44" i="25"/>
  <c r="U45" i="25" s="1"/>
  <c r="T44" i="25"/>
  <c r="T45" i="25" s="1"/>
  <c r="S44" i="25"/>
  <c r="S45" i="25" s="1"/>
  <c r="Q44" i="25"/>
  <c r="Q45" i="25" s="1"/>
  <c r="P44" i="25"/>
  <c r="O44" i="25"/>
  <c r="O45" i="25" s="1"/>
  <c r="N44" i="25"/>
  <c r="N45" i="25" s="1"/>
  <c r="M44" i="25"/>
  <c r="M45" i="25" s="1"/>
  <c r="L44" i="25"/>
  <c r="L45" i="25" s="1"/>
  <c r="J44" i="25"/>
  <c r="J45" i="25" s="1"/>
  <c r="AK45" i="25"/>
  <c r="AJ45" i="25"/>
  <c r="AI45" i="25"/>
  <c r="AH45" i="25"/>
  <c r="AG45" i="25"/>
  <c r="AF45" i="25"/>
  <c r="AE45" i="25"/>
  <c r="AA45" i="25"/>
  <c r="X45" i="25"/>
  <c r="P45" i="25"/>
  <c r="C13" i="122"/>
  <c r="C12" i="122"/>
  <c r="C11" i="122"/>
  <c r="C10" i="122"/>
  <c r="C9" i="122"/>
  <c r="C8" i="122"/>
  <c r="C7" i="122"/>
  <c r="E28" i="114"/>
  <c r="E27" i="114"/>
  <c r="E26" i="114"/>
  <c r="E25" i="114"/>
  <c r="M11" i="114"/>
  <c r="L11" i="114"/>
  <c r="K11" i="114"/>
  <c r="J11" i="114"/>
  <c r="I30" i="114"/>
  <c r="E29" i="114"/>
  <c r="H29" i="114"/>
  <c r="H28" i="114"/>
  <c r="G28" i="114"/>
  <c r="F28" i="114"/>
  <c r="P68" i="77"/>
  <c r="O68" i="77"/>
  <c r="N68" i="77"/>
  <c r="M68" i="77"/>
  <c r="L68" i="77"/>
  <c r="K68" i="77"/>
  <c r="J68" i="77"/>
  <c r="I68" i="77"/>
  <c r="H68" i="77"/>
  <c r="P69" i="77"/>
  <c r="O69" i="77"/>
  <c r="N69" i="77"/>
  <c r="M69" i="77"/>
  <c r="L69" i="77"/>
  <c r="K69" i="77"/>
  <c r="J69" i="77"/>
  <c r="I69" i="77"/>
  <c r="H69" i="77"/>
  <c r="G34" i="29"/>
  <c r="F34" i="29"/>
  <c r="F51" i="29"/>
  <c r="G51" i="29"/>
  <c r="I99" i="5" l="1"/>
  <c r="M84" i="5"/>
  <c r="K84" i="5"/>
  <c r="J84" i="5"/>
  <c r="I84" i="5"/>
  <c r="M77" i="5"/>
  <c r="K77" i="5"/>
  <c r="M71" i="5"/>
  <c r="K71" i="5"/>
  <c r="M67" i="5"/>
  <c r="K67" i="5"/>
  <c r="M55" i="5"/>
  <c r="K55" i="5"/>
  <c r="K45" i="5"/>
  <c r="M45" i="5"/>
  <c r="M37" i="5"/>
  <c r="K37" i="5"/>
  <c r="M30" i="5"/>
  <c r="K30" i="5"/>
  <c r="K23" i="5"/>
  <c r="M23" i="5"/>
  <c r="M20" i="5"/>
  <c r="K20" i="5"/>
  <c r="J20" i="5"/>
  <c r="M15" i="5"/>
  <c r="K15" i="5"/>
  <c r="J15" i="5"/>
  <c r="M169" i="19"/>
  <c r="L169" i="19"/>
  <c r="K169" i="19"/>
  <c r="L94" i="19"/>
  <c r="L97" i="19"/>
  <c r="L100" i="19"/>
  <c r="L103" i="19"/>
  <c r="L121" i="19"/>
  <c r="L106" i="19"/>
  <c r="J133" i="4"/>
  <c r="J89" i="4"/>
  <c r="J92" i="4"/>
  <c r="J88" i="4" s="1"/>
  <c r="J95" i="4"/>
  <c r="J98" i="4"/>
  <c r="J101" i="4"/>
  <c r="J116" i="4"/>
  <c r="J135" i="24"/>
  <c r="J85" i="4" l="1"/>
  <c r="J164" i="4"/>
  <c r="J150" i="4"/>
  <c r="J77" i="4"/>
  <c r="J60" i="4"/>
  <c r="J54" i="4"/>
  <c r="J46" i="4"/>
  <c r="J41" i="4"/>
  <c r="J34" i="4"/>
  <c r="J31" i="4"/>
  <c r="J27" i="4"/>
  <c r="J23" i="4"/>
  <c r="J18" i="4"/>
  <c r="J11" i="4"/>
  <c r="I134" i="4"/>
  <c r="I86" i="104"/>
  <c r="I85" i="104"/>
  <c r="J85" i="104" s="1"/>
  <c r="K85" i="104" s="1"/>
  <c r="I84" i="104"/>
  <c r="I83" i="104"/>
  <c r="I75" i="104"/>
  <c r="J75" i="104" s="1"/>
  <c r="K75" i="104" s="1"/>
  <c r="I91" i="104"/>
  <c r="I87" i="104"/>
  <c r="I82" i="104" l="1"/>
  <c r="J40" i="4"/>
  <c r="H57" i="104"/>
  <c r="H18" i="104"/>
  <c r="H21" i="104" s="1"/>
  <c r="H15" i="104"/>
  <c r="H74" i="104"/>
  <c r="H82" i="104"/>
  <c r="J82" i="104" s="1"/>
  <c r="K82" i="104" s="1"/>
  <c r="H89" i="104"/>
  <c r="J91" i="104"/>
  <c r="K91" i="104" s="1"/>
  <c r="J87" i="104"/>
  <c r="K87" i="104" s="1"/>
  <c r="J86" i="104"/>
  <c r="K86" i="104" s="1"/>
  <c r="J84" i="104"/>
  <c r="K84" i="104" s="1"/>
  <c r="J83" i="104"/>
  <c r="K83" i="104" s="1"/>
  <c r="H64" i="104"/>
  <c r="I63" i="104"/>
  <c r="I13" i="104"/>
  <c r="J13" i="104" s="1"/>
  <c r="I12" i="104"/>
  <c r="J12" i="104" s="1"/>
  <c r="K12" i="104" s="1"/>
  <c r="I11" i="104"/>
  <c r="J11" i="104" s="1"/>
  <c r="K11" i="104" s="1"/>
  <c r="K13" i="104" l="1"/>
  <c r="I116" i="121"/>
  <c r="G23" i="121"/>
  <c r="H23" i="121"/>
  <c r="H119" i="121"/>
  <c r="G119" i="121"/>
  <c r="D119" i="121"/>
  <c r="C119" i="121"/>
  <c r="B119" i="121"/>
  <c r="I118" i="121"/>
  <c r="I117" i="121"/>
  <c r="I115" i="121"/>
  <c r="I114" i="121"/>
  <c r="I113" i="121"/>
  <c r="I112" i="121"/>
  <c r="I111" i="121"/>
  <c r="I110" i="121"/>
  <c r="I109" i="121"/>
  <c r="I108" i="121"/>
  <c r="I107" i="121"/>
  <c r="I106" i="121"/>
  <c r="I105" i="121"/>
  <c r="A105" i="121"/>
  <c r="A106" i="121" s="1"/>
  <c r="A107" i="121" s="1"/>
  <c r="A108" i="121" s="1"/>
  <c r="A109" i="121" s="1"/>
  <c r="A110" i="121" s="1"/>
  <c r="A111" i="121" s="1"/>
  <c r="A112" i="121" s="1"/>
  <c r="A113" i="121" s="1"/>
  <c r="A114" i="121" s="1"/>
  <c r="A115" i="121" s="1"/>
  <c r="A116" i="121" s="1"/>
  <c r="A117" i="121" s="1"/>
  <c r="A118" i="121" s="1"/>
  <c r="I104" i="121"/>
  <c r="H103" i="121"/>
  <c r="G103" i="121"/>
  <c r="D103" i="121"/>
  <c r="C103" i="121"/>
  <c r="B103" i="121"/>
  <c r="I102" i="121"/>
  <c r="I101" i="121"/>
  <c r="I100" i="121"/>
  <c r="I99" i="121"/>
  <c r="I98" i="121"/>
  <c r="I97" i="121"/>
  <c r="I96" i="121"/>
  <c r="I95" i="121"/>
  <c r="I94" i="121"/>
  <c r="I93" i="121"/>
  <c r="I92" i="121"/>
  <c r="I91" i="121"/>
  <c r="I90" i="121"/>
  <c r="I89" i="121"/>
  <c r="A89" i="121"/>
  <c r="A90" i="121" s="1"/>
  <c r="A91" i="121" s="1"/>
  <c r="A92" i="121" s="1"/>
  <c r="A93" i="121" s="1"/>
  <c r="A94" i="121" s="1"/>
  <c r="A95" i="121" s="1"/>
  <c r="A96" i="121" s="1"/>
  <c r="A97" i="121" s="1"/>
  <c r="A98" i="121" s="1"/>
  <c r="A99" i="121" s="1"/>
  <c r="A100" i="121" s="1"/>
  <c r="A101" i="121" s="1"/>
  <c r="A102" i="121" s="1"/>
  <c r="I88" i="121"/>
  <c r="H87" i="121"/>
  <c r="G87" i="121"/>
  <c r="D87" i="121"/>
  <c r="C87" i="121"/>
  <c r="B87" i="121"/>
  <c r="I86" i="121"/>
  <c r="I85" i="121"/>
  <c r="I84" i="121"/>
  <c r="I83" i="121"/>
  <c r="I82" i="121"/>
  <c r="I81" i="121"/>
  <c r="I80" i="121"/>
  <c r="I79" i="121"/>
  <c r="I78" i="121"/>
  <c r="I77" i="121"/>
  <c r="I76" i="121"/>
  <c r="I75" i="121"/>
  <c r="I74" i="121"/>
  <c r="I73" i="121"/>
  <c r="A73" i="121"/>
  <c r="A74" i="121" s="1"/>
  <c r="A75" i="121" s="1"/>
  <c r="A76" i="121" s="1"/>
  <c r="A77" i="121" s="1"/>
  <c r="A78" i="121" s="1"/>
  <c r="A79" i="121" s="1"/>
  <c r="A80" i="121" s="1"/>
  <c r="A81" i="121" s="1"/>
  <c r="A82" i="121" s="1"/>
  <c r="A83" i="121" s="1"/>
  <c r="A84" i="121" s="1"/>
  <c r="A85" i="121" s="1"/>
  <c r="A86" i="121" s="1"/>
  <c r="I72" i="121"/>
  <c r="H71" i="121"/>
  <c r="G71" i="121"/>
  <c r="D71" i="121"/>
  <c r="C71" i="121"/>
  <c r="B71" i="121"/>
  <c r="I70" i="121"/>
  <c r="I69" i="121"/>
  <c r="I68" i="121"/>
  <c r="I67" i="121"/>
  <c r="I66" i="121"/>
  <c r="I65" i="121"/>
  <c r="I64" i="121"/>
  <c r="I63" i="121"/>
  <c r="I62" i="121"/>
  <c r="I61" i="121"/>
  <c r="I60" i="121"/>
  <c r="I59" i="121"/>
  <c r="I58" i="121"/>
  <c r="I57" i="121"/>
  <c r="A57" i="121"/>
  <c r="A58" i="121" s="1"/>
  <c r="A59" i="121" s="1"/>
  <c r="A60" i="121" s="1"/>
  <c r="A61" i="121" s="1"/>
  <c r="A62" i="121" s="1"/>
  <c r="A63" i="121" s="1"/>
  <c r="A64" i="121" s="1"/>
  <c r="A65" i="121" s="1"/>
  <c r="A66" i="121" s="1"/>
  <c r="A67" i="121" s="1"/>
  <c r="A68" i="121" s="1"/>
  <c r="A69" i="121" s="1"/>
  <c r="A70" i="121" s="1"/>
  <c r="I56" i="121"/>
  <c r="H55" i="121"/>
  <c r="G55" i="121"/>
  <c r="D55" i="121"/>
  <c r="C55" i="121"/>
  <c r="B55" i="121"/>
  <c r="I54" i="121"/>
  <c r="I53" i="121"/>
  <c r="I52" i="121"/>
  <c r="I51" i="121"/>
  <c r="I50" i="121"/>
  <c r="I49" i="121"/>
  <c r="I48" i="121"/>
  <c r="I47" i="121"/>
  <c r="I46" i="121"/>
  <c r="I45" i="121"/>
  <c r="I44" i="121"/>
  <c r="I43" i="121"/>
  <c r="I42" i="121"/>
  <c r="I41" i="121"/>
  <c r="A41" i="121"/>
  <c r="A42" i="121" s="1"/>
  <c r="A43" i="121" s="1"/>
  <c r="A44" i="121" s="1"/>
  <c r="A45" i="121" s="1"/>
  <c r="A46" i="121" s="1"/>
  <c r="A47" i="121" s="1"/>
  <c r="A48" i="121" s="1"/>
  <c r="A49" i="121" s="1"/>
  <c r="A50" i="121" s="1"/>
  <c r="A51" i="121" s="1"/>
  <c r="A52" i="121" s="1"/>
  <c r="A53" i="121" s="1"/>
  <c r="A54" i="121" s="1"/>
  <c r="I40" i="121"/>
  <c r="H39" i="121"/>
  <c r="G39" i="121"/>
  <c r="D39" i="121"/>
  <c r="C39" i="121"/>
  <c r="B39" i="121"/>
  <c r="I38" i="121"/>
  <c r="I37" i="121"/>
  <c r="I36" i="121"/>
  <c r="I35" i="121"/>
  <c r="I34" i="121"/>
  <c r="I33" i="121"/>
  <c r="I32" i="121"/>
  <c r="I31" i="121"/>
  <c r="I30" i="121"/>
  <c r="I29" i="121"/>
  <c r="I28" i="121"/>
  <c r="I27" i="121"/>
  <c r="I26" i="121"/>
  <c r="I25" i="121"/>
  <c r="A25" i="121"/>
  <c r="A26" i="121" s="1"/>
  <c r="A27" i="121" s="1"/>
  <c r="A28" i="121" s="1"/>
  <c r="A29" i="121" s="1"/>
  <c r="A30" i="121" s="1"/>
  <c r="A31" i="121" s="1"/>
  <c r="A32" i="121" s="1"/>
  <c r="A33" i="121" s="1"/>
  <c r="A34" i="121" s="1"/>
  <c r="A35" i="121" s="1"/>
  <c r="A36" i="121" s="1"/>
  <c r="A37" i="121" s="1"/>
  <c r="A38" i="121" s="1"/>
  <c r="I24" i="121"/>
  <c r="D23" i="121"/>
  <c r="C23" i="121"/>
  <c r="B23" i="121"/>
  <c r="I22" i="121"/>
  <c r="I21" i="121"/>
  <c r="I20" i="121"/>
  <c r="I19" i="121"/>
  <c r="I18" i="121"/>
  <c r="I17" i="121"/>
  <c r="I16" i="121"/>
  <c r="I15" i="121"/>
  <c r="I14" i="121"/>
  <c r="I13" i="121"/>
  <c r="I12" i="121"/>
  <c r="I11" i="121"/>
  <c r="I10" i="121"/>
  <c r="I9" i="121"/>
  <c r="A9" i="121"/>
  <c r="A10" i="121" s="1"/>
  <c r="A11" i="121" s="1"/>
  <c r="A12" i="121" s="1"/>
  <c r="A13" i="121" s="1"/>
  <c r="A14" i="121" s="1"/>
  <c r="A15" i="121" s="1"/>
  <c r="A16" i="121" s="1"/>
  <c r="A17" i="121" s="1"/>
  <c r="A18" i="121" s="1"/>
  <c r="A19" i="121" s="1"/>
  <c r="A20" i="121" s="1"/>
  <c r="A21" i="121" s="1"/>
  <c r="A22" i="121" s="1"/>
  <c r="I8" i="121"/>
  <c r="I23" i="121" l="1"/>
  <c r="L23" i="121" s="1"/>
  <c r="I87" i="121"/>
  <c r="J87" i="121" s="1"/>
  <c r="I119" i="121"/>
  <c r="J117" i="121" s="1"/>
  <c r="I55" i="121"/>
  <c r="J50" i="121" s="1"/>
  <c r="I103" i="121"/>
  <c r="J101" i="121" s="1"/>
  <c r="J51" i="121"/>
  <c r="I71" i="121"/>
  <c r="J59" i="121" s="1"/>
  <c r="J79" i="121"/>
  <c r="J75" i="121"/>
  <c r="J86" i="121"/>
  <c r="J82" i="121"/>
  <c r="J46" i="121"/>
  <c r="J76" i="121"/>
  <c r="J100" i="121"/>
  <c r="J95" i="121"/>
  <c r="I39" i="121"/>
  <c r="J81" i="121"/>
  <c r="J85" i="121"/>
  <c r="J20" i="121"/>
  <c r="J72" i="121"/>
  <c r="H54" i="42"/>
  <c r="J60" i="121" l="1"/>
  <c r="J68" i="121"/>
  <c r="J41" i="121"/>
  <c r="J113" i="121"/>
  <c r="J52" i="121"/>
  <c r="J48" i="121"/>
  <c r="J45" i="121"/>
  <c r="J47" i="121"/>
  <c r="J54" i="121"/>
  <c r="J63" i="121"/>
  <c r="J42" i="121"/>
  <c r="J77" i="121"/>
  <c r="J84" i="121"/>
  <c r="J74" i="121"/>
  <c r="J83" i="121"/>
  <c r="J56" i="121"/>
  <c r="J115" i="121"/>
  <c r="J118" i="121"/>
  <c r="J73" i="121"/>
  <c r="L103" i="121"/>
  <c r="J80" i="121"/>
  <c r="J78" i="121"/>
  <c r="L87" i="121"/>
  <c r="J109" i="121"/>
  <c r="J114" i="121"/>
  <c r="J108" i="121"/>
  <c r="J112" i="121"/>
  <c r="J110" i="121"/>
  <c r="J111" i="121"/>
  <c r="J116" i="121"/>
  <c r="J119" i="121"/>
  <c r="J105" i="121"/>
  <c r="J90" i="121"/>
  <c r="J97" i="121"/>
  <c r="J94" i="121"/>
  <c r="J91" i="121"/>
  <c r="J88" i="121"/>
  <c r="J93" i="121"/>
  <c r="J40" i="121"/>
  <c r="J44" i="121"/>
  <c r="J99" i="121"/>
  <c r="J92" i="121"/>
  <c r="J9" i="121"/>
  <c r="J43" i="121"/>
  <c r="J55" i="121"/>
  <c r="J49" i="121"/>
  <c r="J102" i="121"/>
  <c r="J89" i="121"/>
  <c r="J107" i="121"/>
  <c r="J106" i="121"/>
  <c r="J103" i="121"/>
  <c r="J96" i="121"/>
  <c r="J104" i="121"/>
  <c r="L119" i="121"/>
  <c r="L55" i="121"/>
  <c r="J53" i="121"/>
  <c r="J98" i="121"/>
  <c r="J36" i="121"/>
  <c r="J32" i="121"/>
  <c r="J28" i="121"/>
  <c r="J24" i="121"/>
  <c r="L39" i="121"/>
  <c r="J35" i="121"/>
  <c r="J27" i="121"/>
  <c r="J39" i="121"/>
  <c r="J31" i="121"/>
  <c r="J34" i="121"/>
  <c r="J23" i="121"/>
  <c r="J14" i="121"/>
  <c r="J18" i="121"/>
  <c r="J10" i="121"/>
  <c r="J22" i="121"/>
  <c r="J19" i="121"/>
  <c r="J30" i="121"/>
  <c r="J26" i="121"/>
  <c r="J15" i="121"/>
  <c r="J8" i="121"/>
  <c r="J37" i="121"/>
  <c r="J16" i="121"/>
  <c r="J21" i="121"/>
  <c r="L71" i="121"/>
  <c r="J70" i="121"/>
  <c r="J66" i="121"/>
  <c r="J62" i="121"/>
  <c r="J58" i="121"/>
  <c r="J69" i="121"/>
  <c r="J65" i="121"/>
  <c r="J71" i="121"/>
  <c r="J61" i="121"/>
  <c r="J57" i="121"/>
  <c r="J33" i="121"/>
  <c r="J12" i="121"/>
  <c r="J29" i="121"/>
  <c r="J11" i="121"/>
  <c r="J13" i="121"/>
  <c r="J64" i="121"/>
  <c r="J25" i="121"/>
  <c r="J67" i="121"/>
  <c r="J17" i="121"/>
  <c r="J38" i="121"/>
  <c r="G31" i="120"/>
  <c r="M103" i="121" l="1"/>
  <c r="M87" i="121"/>
  <c r="M55" i="121"/>
  <c r="M119" i="121"/>
  <c r="M23" i="121"/>
  <c r="M39" i="121"/>
  <c r="M71" i="121"/>
  <c r="G83" i="120"/>
  <c r="F83" i="120"/>
  <c r="G70" i="120"/>
  <c r="F70" i="120"/>
  <c r="G57" i="120"/>
  <c r="F57" i="120"/>
  <c r="G44" i="120"/>
  <c r="F44" i="120"/>
  <c r="F31" i="120"/>
  <c r="G18" i="120"/>
  <c r="F18" i="120"/>
  <c r="E83" i="120" l="1"/>
  <c r="E70" i="120"/>
  <c r="E57" i="120"/>
  <c r="E44" i="120"/>
  <c r="E31" i="120"/>
  <c r="E18" i="120"/>
  <c r="K57" i="42" l="1"/>
  <c r="H57" i="42"/>
  <c r="J57" i="42"/>
  <c r="I57" i="42"/>
  <c r="AD62" i="56" l="1"/>
  <c r="AC62" i="56"/>
  <c r="AB62" i="56"/>
  <c r="AA62" i="56"/>
  <c r="AF61" i="55"/>
  <c r="AE61" i="55"/>
  <c r="AD61" i="55"/>
  <c r="AC61" i="55"/>
  <c r="AM61" i="52" l="1"/>
  <c r="AL61" i="52"/>
  <c r="AK61" i="52"/>
  <c r="AJ61" i="52"/>
  <c r="AD63" i="51"/>
  <c r="AC63" i="51"/>
  <c r="AB63" i="51"/>
  <c r="AA63" i="51"/>
  <c r="AG62" i="50"/>
  <c r="AF62" i="50"/>
  <c r="AE62" i="50"/>
  <c r="AD62" i="50"/>
  <c r="AD63" i="49"/>
  <c r="AC63" i="49"/>
  <c r="AB63" i="49"/>
  <c r="AA63" i="49"/>
  <c r="AC62" i="47"/>
  <c r="AB62" i="47"/>
  <c r="AA62" i="47"/>
  <c r="Z62" i="47"/>
  <c r="AC61" i="46"/>
  <c r="AB61" i="46"/>
  <c r="AA61" i="46"/>
  <c r="Z61" i="46"/>
  <c r="AB63" i="45"/>
  <c r="AE63" i="45"/>
  <c r="AD63" i="45"/>
  <c r="AC63" i="45"/>
  <c r="AH414" i="36"/>
  <c r="AG414" i="36"/>
  <c r="AJ414" i="36"/>
  <c r="AI414" i="36"/>
  <c r="U52" i="44"/>
  <c r="U51" i="44"/>
  <c r="T51" i="44"/>
  <c r="T52" i="44"/>
  <c r="AL65" i="44"/>
  <c r="AK65" i="44"/>
  <c r="AJ65" i="44"/>
  <c r="AI65" i="44"/>
  <c r="AK196" i="40"/>
  <c r="AJ196" i="40"/>
  <c r="AI196" i="40"/>
  <c r="AH196" i="40"/>
  <c r="AF331" i="38"/>
  <c r="AE331" i="38"/>
  <c r="AD331" i="38"/>
  <c r="AC331" i="38"/>
  <c r="AL97" i="27"/>
  <c r="AO97" i="27"/>
  <c r="AN97" i="27"/>
  <c r="AM97" i="27"/>
  <c r="AM175" i="25"/>
  <c r="AL175" i="25"/>
  <c r="AK175" i="25"/>
  <c r="C14" i="118" l="1"/>
  <c r="C13" i="118"/>
  <c r="C12" i="118"/>
  <c r="C11" i="118"/>
  <c r="C10" i="118"/>
  <c r="C9" i="118"/>
  <c r="AJ292" i="38"/>
  <c r="AJ294" i="38" s="1"/>
  <c r="AJ291" i="38"/>
  <c r="AJ271" i="38"/>
  <c r="AJ270" i="38"/>
  <c r="AJ247" i="38"/>
  <c r="AJ246" i="38"/>
  <c r="AJ226" i="38"/>
  <c r="AJ225" i="38"/>
  <c r="AJ197" i="38"/>
  <c r="AJ196" i="38"/>
  <c r="AJ176" i="38"/>
  <c r="AJ175" i="38"/>
  <c r="AJ152" i="38"/>
  <c r="AJ151" i="38"/>
  <c r="AJ131" i="38"/>
  <c r="AJ130" i="38"/>
  <c r="AJ104" i="38"/>
  <c r="AJ103" i="38"/>
  <c r="AJ83" i="38"/>
  <c r="AJ82" i="38"/>
  <c r="AJ59" i="38"/>
  <c r="AJ311" i="38" s="1"/>
  <c r="AJ58" i="38"/>
  <c r="AJ38" i="38"/>
  <c r="AJ309" i="38" s="1"/>
  <c r="AJ37" i="38"/>
  <c r="AJ308" i="38" s="1"/>
  <c r="AN118" i="36"/>
  <c r="AN336" i="36"/>
  <c r="AN335" i="36"/>
  <c r="AN330" i="36"/>
  <c r="AN329" i="36"/>
  <c r="AN337" i="36" s="1"/>
  <c r="AN321" i="36"/>
  <c r="AN320" i="36"/>
  <c r="AN397" i="36" s="1"/>
  <c r="W18" i="35" s="1"/>
  <c r="AN315" i="36"/>
  <c r="AN394" i="36" s="1"/>
  <c r="W16" i="35" s="1"/>
  <c r="AN314" i="36"/>
  <c r="AN393" i="36" s="1"/>
  <c r="W15" i="35" s="1"/>
  <c r="AN302" i="36"/>
  <c r="AN301" i="36"/>
  <c r="AN296" i="36"/>
  <c r="AN295" i="36"/>
  <c r="AN287" i="36"/>
  <c r="AN286" i="36"/>
  <c r="AN281" i="36"/>
  <c r="AN280" i="36"/>
  <c r="AN382" i="36" s="1"/>
  <c r="AN266" i="36"/>
  <c r="AN265" i="36"/>
  <c r="AN260" i="36"/>
  <c r="AN259" i="36"/>
  <c r="AN251" i="36"/>
  <c r="AN250" i="36"/>
  <c r="AN245" i="36"/>
  <c r="AN244" i="36"/>
  <c r="AN372" i="36" s="1"/>
  <c r="AN233" i="36"/>
  <c r="AN232" i="36"/>
  <c r="AN227" i="36"/>
  <c r="AN226" i="36"/>
  <c r="AN218" i="36"/>
  <c r="AN217" i="36"/>
  <c r="AN366" i="36" s="1"/>
  <c r="AN119" i="36"/>
  <c r="AN363" i="36" s="1"/>
  <c r="AN367" i="36" l="1"/>
  <c r="AN398" i="36"/>
  <c r="W19" i="35" s="1"/>
  <c r="E8" i="122" s="1"/>
  <c r="AJ310" i="38"/>
  <c r="AN234" i="36"/>
  <c r="AJ198" i="38"/>
  <c r="AJ293" i="38"/>
  <c r="AJ106" i="38"/>
  <c r="AJ154" i="38"/>
  <c r="AJ249" i="38"/>
  <c r="AJ105" i="38"/>
  <c r="AJ153" i="38"/>
  <c r="AJ248" i="38"/>
  <c r="AJ199" i="38"/>
  <c r="D9" i="118"/>
  <c r="E7" i="122"/>
  <c r="D10" i="118"/>
  <c r="AN362" i="36"/>
  <c r="AN377" i="36"/>
  <c r="AN387" i="36"/>
  <c r="AN235" i="36"/>
  <c r="AN253" i="36"/>
  <c r="AN289" i="36"/>
  <c r="AN338" i="36"/>
  <c r="AN376" i="36"/>
  <c r="AN386" i="36"/>
  <c r="AJ296" i="38"/>
  <c r="AJ61" i="38"/>
  <c r="AJ60" i="38"/>
  <c r="AN252" i="36"/>
  <c r="AN288" i="36"/>
  <c r="AN219" i="36"/>
  <c r="AN267" i="36"/>
  <c r="AN271" i="36"/>
  <c r="AN303" i="36"/>
  <c r="AN322" i="36"/>
  <c r="AN339" i="36" s="1"/>
  <c r="AN352" i="36"/>
  <c r="AN220" i="36"/>
  <c r="AN268" i="36"/>
  <c r="AN270" i="36" s="1"/>
  <c r="AN304" i="36"/>
  <c r="AN323" i="36"/>
  <c r="AN353" i="36"/>
  <c r="AN373" i="36"/>
  <c r="AN383" i="36"/>
  <c r="AN354" i="36"/>
  <c r="AN355" i="36"/>
  <c r="F15" i="109"/>
  <c r="F9" i="109"/>
  <c r="AJ201" i="38" l="1"/>
  <c r="AJ321" i="38" s="1"/>
  <c r="AJ306" i="38"/>
  <c r="AJ304" i="38"/>
  <c r="AJ200" i="38"/>
  <c r="AJ320" i="38" s="1"/>
  <c r="AJ305" i="38"/>
  <c r="AN340" i="36"/>
  <c r="AJ295" i="38"/>
  <c r="AJ324" i="38" s="1"/>
  <c r="W21" i="35" s="1"/>
  <c r="AJ303" i="38"/>
  <c r="AN237" i="36"/>
  <c r="AN272" i="36" s="1"/>
  <c r="AN306" i="36"/>
  <c r="AN349" i="36"/>
  <c r="AN348" i="36"/>
  <c r="AJ107" i="38"/>
  <c r="AJ325" i="38"/>
  <c r="W22" i="35" s="1"/>
  <c r="AJ108" i="38"/>
  <c r="AN347" i="36"/>
  <c r="AN236" i="36"/>
  <c r="AN305" i="36"/>
  <c r="AN342" i="36" s="1"/>
  <c r="AN350" i="36"/>
  <c r="AN269" i="36"/>
  <c r="S21" i="117"/>
  <c r="AB16" i="117"/>
  <c r="AA16" i="117"/>
  <c r="Z16" i="117"/>
  <c r="Y16" i="117"/>
  <c r="X16" i="117"/>
  <c r="W16" i="117"/>
  <c r="V16" i="117"/>
  <c r="AB23" i="117"/>
  <c r="AA23" i="117"/>
  <c r="Z23" i="117"/>
  <c r="Y23" i="117"/>
  <c r="X23" i="117"/>
  <c r="W23" i="117"/>
  <c r="V23" i="117"/>
  <c r="AB34" i="117"/>
  <c r="AA34" i="117"/>
  <c r="Z34" i="117"/>
  <c r="Y34" i="117"/>
  <c r="X34" i="117"/>
  <c r="W34" i="117"/>
  <c r="V34" i="117"/>
  <c r="AB41" i="117"/>
  <c r="AA41" i="117"/>
  <c r="Z41" i="117"/>
  <c r="Y41" i="117"/>
  <c r="X41" i="117"/>
  <c r="W41" i="117"/>
  <c r="V41" i="117"/>
  <c r="AB52" i="117"/>
  <c r="AA52" i="117"/>
  <c r="Z52" i="117"/>
  <c r="Y52" i="117"/>
  <c r="X52" i="117"/>
  <c r="W52" i="117"/>
  <c r="V52" i="117"/>
  <c r="AB59" i="117"/>
  <c r="AA59" i="117"/>
  <c r="AA189" i="117" s="1"/>
  <c r="Z59" i="117"/>
  <c r="Z189" i="117" s="1"/>
  <c r="Y59" i="117"/>
  <c r="Y189" i="117" s="1"/>
  <c r="X59" i="117"/>
  <c r="X189" i="117" s="1"/>
  <c r="W59" i="117"/>
  <c r="W189" i="117" s="1"/>
  <c r="V59" i="117"/>
  <c r="V189" i="117" s="1"/>
  <c r="R59" i="117"/>
  <c r="R189" i="117" s="1"/>
  <c r="Q59" i="117"/>
  <c r="Q189" i="117" s="1"/>
  <c r="P59" i="117"/>
  <c r="P189" i="117" s="1"/>
  <c r="K59" i="117"/>
  <c r="K60" i="117"/>
  <c r="K52" i="117"/>
  <c r="K41" i="117"/>
  <c r="R52" i="117"/>
  <c r="Q52" i="117"/>
  <c r="P52" i="117"/>
  <c r="R41" i="117"/>
  <c r="Q41" i="117"/>
  <c r="P41" i="117"/>
  <c r="K42" i="117"/>
  <c r="R34" i="117"/>
  <c r="Q34" i="117"/>
  <c r="P34" i="117"/>
  <c r="K35" i="117"/>
  <c r="K34" i="117"/>
  <c r="K16" i="117"/>
  <c r="AB60" i="117"/>
  <c r="AB190" i="117" s="1"/>
  <c r="AA60" i="117"/>
  <c r="AA190" i="117" s="1"/>
  <c r="Z60" i="117"/>
  <c r="Z190" i="117" s="1"/>
  <c r="Y60" i="117"/>
  <c r="Y190" i="117" s="1"/>
  <c r="X60" i="117"/>
  <c r="X190" i="117" s="1"/>
  <c r="W60" i="117"/>
  <c r="W190" i="117" s="1"/>
  <c r="V60" i="117"/>
  <c r="V190" i="117" s="1"/>
  <c r="AD58" i="117"/>
  <c r="AC58" i="117"/>
  <c r="U58" i="117"/>
  <c r="AD57" i="117"/>
  <c r="AC57" i="117"/>
  <c r="U57" i="117"/>
  <c r="AD56" i="117"/>
  <c r="AC56" i="117"/>
  <c r="U56" i="117"/>
  <c r="AB53" i="117"/>
  <c r="AA53" i="117"/>
  <c r="AA63" i="117" s="1"/>
  <c r="Z53" i="117"/>
  <c r="Z63" i="117" s="1"/>
  <c r="Y53" i="117"/>
  <c r="X53" i="117"/>
  <c r="W53" i="117"/>
  <c r="V53" i="117"/>
  <c r="V63" i="117" s="1"/>
  <c r="AD51" i="117"/>
  <c r="AC51" i="117"/>
  <c r="U51" i="117"/>
  <c r="AD50" i="117"/>
  <c r="AD52" i="117" s="1"/>
  <c r="AC50" i="117"/>
  <c r="AC52" i="117" s="1"/>
  <c r="U50" i="117"/>
  <c r="U52" i="117" s="1"/>
  <c r="AD49" i="117"/>
  <c r="AC49" i="117"/>
  <c r="U49" i="117"/>
  <c r="R60" i="117"/>
  <c r="R190" i="117" s="1"/>
  <c r="Q60" i="117"/>
  <c r="Q190" i="117" s="1"/>
  <c r="P60" i="117"/>
  <c r="P190" i="117" s="1"/>
  <c r="S58" i="117"/>
  <c r="O58" i="117"/>
  <c r="S57" i="117"/>
  <c r="O57" i="117"/>
  <c r="S56" i="117"/>
  <c r="O56" i="117"/>
  <c r="R53" i="117"/>
  <c r="Q53" i="117"/>
  <c r="P53" i="117"/>
  <c r="K53" i="117"/>
  <c r="S51" i="117"/>
  <c r="O51" i="117"/>
  <c r="S50" i="117"/>
  <c r="S52" i="117" s="1"/>
  <c r="O50" i="117"/>
  <c r="S49" i="117"/>
  <c r="O49" i="117"/>
  <c r="AB42" i="117"/>
  <c r="AA42" i="117"/>
  <c r="Z42" i="117"/>
  <c r="Y42" i="117"/>
  <c r="X42" i="117"/>
  <c r="W42" i="117"/>
  <c r="V42" i="117"/>
  <c r="R42" i="117"/>
  <c r="Q42" i="117"/>
  <c r="P42" i="117"/>
  <c r="AD40" i="117"/>
  <c r="AC40" i="117"/>
  <c r="U40" i="117"/>
  <c r="S40" i="117"/>
  <c r="O40" i="117"/>
  <c r="AD39" i="117"/>
  <c r="AC39" i="117"/>
  <c r="U39" i="117"/>
  <c r="S39" i="117"/>
  <c r="O39" i="117"/>
  <c r="AD38" i="117"/>
  <c r="AC38" i="117"/>
  <c r="U38" i="117"/>
  <c r="S38" i="117"/>
  <c r="O38" i="117"/>
  <c r="AB35" i="117"/>
  <c r="AA35" i="117"/>
  <c r="Z35" i="117"/>
  <c r="Y35" i="117"/>
  <c r="X35" i="117"/>
  <c r="W35" i="117"/>
  <c r="V35" i="117"/>
  <c r="R35" i="117"/>
  <c r="Q35" i="117"/>
  <c r="P35" i="117"/>
  <c r="AD33" i="117"/>
  <c r="AC33" i="117"/>
  <c r="U33" i="117"/>
  <c r="S33" i="117"/>
  <c r="O33" i="117"/>
  <c r="AD32" i="117"/>
  <c r="AD34" i="117" s="1"/>
  <c r="AC32" i="117"/>
  <c r="AC34" i="117" s="1"/>
  <c r="U32" i="117"/>
  <c r="U34" i="117" s="1"/>
  <c r="S32" i="117"/>
  <c r="S34" i="117" s="1"/>
  <c r="O32" i="117"/>
  <c r="AD31" i="117"/>
  <c r="AC31" i="117"/>
  <c r="U31" i="117"/>
  <c r="S31" i="117"/>
  <c r="O31" i="117"/>
  <c r="AB24" i="117"/>
  <c r="AA24" i="117"/>
  <c r="Z24" i="117"/>
  <c r="Y24" i="117"/>
  <c r="X24" i="117"/>
  <c r="W24" i="117"/>
  <c r="V24" i="117"/>
  <c r="R24" i="117"/>
  <c r="Q24" i="117"/>
  <c r="K24" i="117"/>
  <c r="R23" i="117"/>
  <c r="Q23" i="117"/>
  <c r="K23" i="117"/>
  <c r="AD22" i="117"/>
  <c r="AC22" i="117"/>
  <c r="U22" i="117"/>
  <c r="S22" i="117"/>
  <c r="O22" i="117"/>
  <c r="AD21" i="117"/>
  <c r="AC21" i="117"/>
  <c r="U21" i="117"/>
  <c r="O21" i="117"/>
  <c r="AD20" i="117"/>
  <c r="AC20" i="117"/>
  <c r="U20" i="117"/>
  <c r="O20" i="117"/>
  <c r="AB17" i="117"/>
  <c r="AA17" i="117"/>
  <c r="Z17" i="117"/>
  <c r="Y17" i="117"/>
  <c r="X17" i="117"/>
  <c r="W17" i="117"/>
  <c r="V17" i="117"/>
  <c r="R17" i="117"/>
  <c r="Q17" i="117"/>
  <c r="K17" i="117"/>
  <c r="R16" i="117"/>
  <c r="Q16" i="117"/>
  <c r="AD15" i="117"/>
  <c r="AC15" i="117"/>
  <c r="U15" i="117"/>
  <c r="S15" i="117"/>
  <c r="O15" i="117"/>
  <c r="AD14" i="117"/>
  <c r="AD16" i="117" s="1"/>
  <c r="AC14" i="117"/>
  <c r="AC16" i="117" s="1"/>
  <c r="U14" i="117"/>
  <c r="U16" i="117" s="1"/>
  <c r="P16" i="117"/>
  <c r="O14" i="117"/>
  <c r="AD13" i="117"/>
  <c r="AC13" i="117"/>
  <c r="U13" i="117"/>
  <c r="S13" i="117"/>
  <c r="O13" i="117"/>
  <c r="W63" i="117" l="1"/>
  <c r="AB62" i="117"/>
  <c r="AB189" i="117"/>
  <c r="R63" i="117"/>
  <c r="X62" i="117"/>
  <c r="AA62" i="117"/>
  <c r="AC23" i="117"/>
  <c r="AC26" i="117" s="1"/>
  <c r="R62" i="117"/>
  <c r="Q63" i="117"/>
  <c r="W62" i="117"/>
  <c r="K62" i="117"/>
  <c r="Z62" i="117"/>
  <c r="Y62" i="117"/>
  <c r="P62" i="117"/>
  <c r="V44" i="117"/>
  <c r="AB80" i="117"/>
  <c r="AB63" i="117"/>
  <c r="Q62" i="117"/>
  <c r="K63" i="117"/>
  <c r="X80" i="117"/>
  <c r="X63" i="117"/>
  <c r="AD23" i="117"/>
  <c r="AD26" i="117" s="1"/>
  <c r="Y80" i="117"/>
  <c r="Y63" i="117"/>
  <c r="V62" i="117"/>
  <c r="X44" i="117"/>
  <c r="P63" i="117"/>
  <c r="AD59" i="117"/>
  <c r="P45" i="117"/>
  <c r="P80" i="117"/>
  <c r="Y44" i="117"/>
  <c r="R80" i="117"/>
  <c r="S60" i="117"/>
  <c r="S190" i="117" s="1"/>
  <c r="Q45" i="117"/>
  <c r="AB45" i="117"/>
  <c r="S41" i="117"/>
  <c r="S44" i="117" s="1"/>
  <c r="U59" i="117"/>
  <c r="U189" i="117" s="1"/>
  <c r="AC59" i="117"/>
  <c r="AC189" i="117" s="1"/>
  <c r="U41" i="117"/>
  <c r="U44" i="117" s="1"/>
  <c r="Z44" i="117"/>
  <c r="U23" i="117"/>
  <c r="U26" i="117" s="1"/>
  <c r="X45" i="117"/>
  <c r="AD53" i="117"/>
  <c r="K44" i="117"/>
  <c r="K79" i="117"/>
  <c r="Y45" i="117"/>
  <c r="K26" i="117"/>
  <c r="AN343" i="36"/>
  <c r="AC41" i="117"/>
  <c r="AC44" i="117" s="1"/>
  <c r="AD41" i="117"/>
  <c r="AD44" i="117" s="1"/>
  <c r="AD35" i="117"/>
  <c r="P44" i="117"/>
  <c r="K45" i="117"/>
  <c r="D11" i="118"/>
  <c r="E9" i="122"/>
  <c r="U60" i="117"/>
  <c r="U190" i="117" s="1"/>
  <c r="AC53" i="117"/>
  <c r="AC60" i="117"/>
  <c r="AC190" i="117" s="1"/>
  <c r="S59" i="117"/>
  <c r="S189" i="117" s="1"/>
  <c r="AJ317" i="38"/>
  <c r="AJ203" i="38"/>
  <c r="AJ299" i="38" s="1"/>
  <c r="AJ202" i="38"/>
  <c r="AJ298" i="38" s="1"/>
  <c r="AJ316" i="38"/>
  <c r="AB44" i="117"/>
  <c r="Q79" i="117"/>
  <c r="Z79" i="117"/>
  <c r="AD42" i="117"/>
  <c r="AD45" i="117" s="1"/>
  <c r="W44" i="117"/>
  <c r="AA44" i="117"/>
  <c r="W45" i="117"/>
  <c r="AA45" i="117"/>
  <c r="R79" i="117"/>
  <c r="W80" i="117"/>
  <c r="AA80" i="117"/>
  <c r="W79" i="117"/>
  <c r="AA79" i="117"/>
  <c r="V79" i="117"/>
  <c r="U35" i="117"/>
  <c r="V45" i="117"/>
  <c r="Z45" i="117"/>
  <c r="S42" i="117"/>
  <c r="Q44" i="117"/>
  <c r="S53" i="117"/>
  <c r="Q80" i="117"/>
  <c r="U53" i="117"/>
  <c r="X79" i="117"/>
  <c r="AB79" i="117"/>
  <c r="AC35" i="117"/>
  <c r="R44" i="117"/>
  <c r="R45" i="117"/>
  <c r="P79" i="117"/>
  <c r="AD60" i="117"/>
  <c r="AD190" i="117" s="1"/>
  <c r="Y79" i="117"/>
  <c r="V80" i="117"/>
  <c r="Z80" i="117"/>
  <c r="S35" i="117"/>
  <c r="U42" i="117"/>
  <c r="AC42" i="117"/>
  <c r="Q26" i="117"/>
  <c r="V27" i="117"/>
  <c r="Z27" i="117"/>
  <c r="W26" i="117"/>
  <c r="AA26" i="117"/>
  <c r="V26" i="117"/>
  <c r="Z26" i="117"/>
  <c r="Q27" i="117"/>
  <c r="R26" i="117"/>
  <c r="Y26" i="117"/>
  <c r="AC17" i="117"/>
  <c r="S14" i="117"/>
  <c r="S16" i="117" s="1"/>
  <c r="AD17" i="117"/>
  <c r="P23" i="117"/>
  <c r="P26" i="117" s="1"/>
  <c r="U17" i="117"/>
  <c r="X26" i="117"/>
  <c r="AB26" i="117"/>
  <c r="P17" i="117"/>
  <c r="S20" i="117"/>
  <c r="S23" i="117" s="1"/>
  <c r="P24" i="117"/>
  <c r="U24" i="117"/>
  <c r="AC24" i="117"/>
  <c r="R27" i="117"/>
  <c r="W27" i="117"/>
  <c r="AA27" i="117"/>
  <c r="AD24" i="117"/>
  <c r="K27" i="117"/>
  <c r="X27" i="117"/>
  <c r="AB27" i="117"/>
  <c r="Y27" i="117"/>
  <c r="F5" i="5"/>
  <c r="F5" i="4"/>
  <c r="F6" i="5"/>
  <c r="AD62" i="117" l="1"/>
  <c r="AD189" i="117"/>
  <c r="AC63" i="117"/>
  <c r="AD80" i="117"/>
  <c r="U63" i="117"/>
  <c r="AC79" i="117"/>
  <c r="AC156" i="117" s="1"/>
  <c r="AC62" i="117"/>
  <c r="AD79" i="117"/>
  <c r="AD156" i="117" s="1"/>
  <c r="S79" i="117"/>
  <c r="S62" i="117"/>
  <c r="AD63" i="117"/>
  <c r="U79" i="117"/>
  <c r="U156" i="117" s="1"/>
  <c r="U62" i="117"/>
  <c r="AB157" i="117"/>
  <c r="S63" i="117"/>
  <c r="Y157" i="117"/>
  <c r="S80" i="117"/>
  <c r="AC80" i="117"/>
  <c r="X157" i="117"/>
  <c r="K156" i="117"/>
  <c r="S45" i="117"/>
  <c r="U45" i="117"/>
  <c r="AC45" i="117"/>
  <c r="R157" i="117"/>
  <c r="U80" i="117"/>
  <c r="Y156" i="117"/>
  <c r="AB156" i="117"/>
  <c r="R156" i="117"/>
  <c r="Q156" i="117"/>
  <c r="K157" i="117"/>
  <c r="Z157" i="117"/>
  <c r="Q157" i="117"/>
  <c r="AA157" i="117"/>
  <c r="V157" i="117"/>
  <c r="P156" i="117"/>
  <c r="W157" i="117"/>
  <c r="X156" i="117"/>
  <c r="AA156" i="117"/>
  <c r="Z156" i="117"/>
  <c r="V156" i="117"/>
  <c r="W156" i="117"/>
  <c r="AD27" i="117"/>
  <c r="AD157" i="117" s="1"/>
  <c r="S17" i="117"/>
  <c r="U27" i="117"/>
  <c r="P27" i="117"/>
  <c r="P157" i="117" s="1"/>
  <c r="AC27" i="117"/>
  <c r="S24" i="117"/>
  <c r="S26" i="117"/>
  <c r="S156" i="117" l="1"/>
  <c r="AC157" i="117"/>
  <c r="U157" i="117"/>
  <c r="S27" i="117"/>
  <c r="S157" i="117" s="1"/>
  <c r="J10" i="115" l="1"/>
  <c r="J18" i="115"/>
  <c r="O20" i="115"/>
  <c r="Q168" i="104" s="1"/>
  <c r="K20" i="115"/>
  <c r="L20" i="115"/>
  <c r="N168" i="104" s="1"/>
  <c r="M168" i="104"/>
  <c r="R20" i="115"/>
  <c r="T168" i="104" s="1"/>
  <c r="Q20" i="115"/>
  <c r="S168" i="104" s="1"/>
  <c r="P20" i="115"/>
  <c r="R168" i="104" s="1"/>
  <c r="N20" i="115"/>
  <c r="P168" i="104" s="1"/>
  <c r="M20" i="115"/>
  <c r="O168" i="104" s="1"/>
  <c r="I162" i="104"/>
  <c r="J162" i="104" s="1"/>
  <c r="K162" i="104" s="1"/>
  <c r="I163" i="104"/>
  <c r="I20" i="115"/>
  <c r="H168" i="104" s="1"/>
  <c r="J163" i="104" l="1"/>
  <c r="K163" i="104" s="1"/>
  <c r="I168" i="104"/>
  <c r="J168" i="104" s="1"/>
  <c r="K168" i="104" s="1"/>
  <c r="AB167" i="114" l="1"/>
  <c r="AA167" i="114"/>
  <c r="Z167" i="114"/>
  <c r="Y167" i="114"/>
  <c r="X167" i="114"/>
  <c r="W167" i="114"/>
  <c r="V167" i="114"/>
  <c r="U167" i="114"/>
  <c r="T167" i="114"/>
  <c r="S167" i="114"/>
  <c r="R167" i="114"/>
  <c r="Q167" i="114"/>
  <c r="P167" i="114"/>
  <c r="O167" i="114"/>
  <c r="N167" i="114"/>
  <c r="M167" i="114"/>
  <c r="L167" i="114"/>
  <c r="K167" i="114"/>
  <c r="G167" i="114" s="1"/>
  <c r="J167" i="114"/>
  <c r="I167" i="114"/>
  <c r="H164" i="114"/>
  <c r="G164" i="114"/>
  <c r="F164" i="114"/>
  <c r="E164" i="114"/>
  <c r="H162" i="114"/>
  <c r="G162" i="114"/>
  <c r="F162" i="114"/>
  <c r="E162" i="114"/>
  <c r="H161" i="114"/>
  <c r="G161" i="114"/>
  <c r="F161" i="114"/>
  <c r="E161" i="114"/>
  <c r="H160" i="114"/>
  <c r="G160" i="114"/>
  <c r="F160" i="114"/>
  <c r="E160" i="114"/>
  <c r="H159" i="114"/>
  <c r="G159" i="114"/>
  <c r="F159" i="114"/>
  <c r="E159" i="114"/>
  <c r="AB158" i="114"/>
  <c r="AA158" i="114"/>
  <c r="Z158" i="114"/>
  <c r="Y158" i="114"/>
  <c r="X158" i="114"/>
  <c r="W158" i="114"/>
  <c r="V158" i="114"/>
  <c r="U158" i="114"/>
  <c r="T158" i="114"/>
  <c r="S158" i="114"/>
  <c r="R158" i="114"/>
  <c r="Q158" i="114"/>
  <c r="P158" i="114"/>
  <c r="O158" i="114"/>
  <c r="N158" i="114"/>
  <c r="M158" i="114"/>
  <c r="L158" i="114"/>
  <c r="H158" i="114" s="1"/>
  <c r="K158" i="114"/>
  <c r="J158" i="114"/>
  <c r="I158" i="114"/>
  <c r="H157" i="114"/>
  <c r="G157" i="114"/>
  <c r="F157" i="114"/>
  <c r="E157" i="114"/>
  <c r="H156" i="114"/>
  <c r="G156" i="114"/>
  <c r="F156" i="114"/>
  <c r="E156" i="114"/>
  <c r="H155" i="114"/>
  <c r="G155" i="114"/>
  <c r="F155" i="114"/>
  <c r="E155" i="114"/>
  <c r="H154" i="114"/>
  <c r="G154" i="114"/>
  <c r="F154" i="114"/>
  <c r="E154" i="114"/>
  <c r="H153" i="114"/>
  <c r="G153" i="114"/>
  <c r="F153" i="114"/>
  <c r="E153" i="114"/>
  <c r="H152" i="114"/>
  <c r="G152" i="114"/>
  <c r="F152" i="114"/>
  <c r="E152" i="114"/>
  <c r="H151" i="114"/>
  <c r="G151" i="114"/>
  <c r="F151" i="114"/>
  <c r="E151" i="114"/>
  <c r="AB150" i="114"/>
  <c r="AA150" i="114"/>
  <c r="Z150" i="114"/>
  <c r="Y150" i="114"/>
  <c r="X150" i="114"/>
  <c r="W150" i="114"/>
  <c r="V150" i="114"/>
  <c r="U150" i="114"/>
  <c r="T150" i="114"/>
  <c r="S150" i="114"/>
  <c r="R150" i="114"/>
  <c r="Q150" i="114"/>
  <c r="P150" i="114"/>
  <c r="O150" i="114"/>
  <c r="N150" i="114"/>
  <c r="M150" i="114"/>
  <c r="L150" i="114"/>
  <c r="H150" i="114" s="1"/>
  <c r="K150" i="114"/>
  <c r="G150" i="114" s="1"/>
  <c r="J150" i="114"/>
  <c r="I150" i="114"/>
  <c r="H149" i="114"/>
  <c r="G149" i="114"/>
  <c r="F149" i="114"/>
  <c r="E149" i="114"/>
  <c r="H148" i="114"/>
  <c r="G148" i="114"/>
  <c r="F148" i="114"/>
  <c r="E148" i="114"/>
  <c r="H147" i="114"/>
  <c r="G147" i="114"/>
  <c r="F147" i="114"/>
  <c r="E147" i="114"/>
  <c r="H146" i="114"/>
  <c r="G146" i="114"/>
  <c r="F146" i="114"/>
  <c r="E146" i="114"/>
  <c r="H145" i="114"/>
  <c r="G145" i="114"/>
  <c r="F145" i="114"/>
  <c r="E145" i="114"/>
  <c r="H144" i="114"/>
  <c r="G144" i="114"/>
  <c r="F144" i="114"/>
  <c r="E144" i="114"/>
  <c r="H143" i="114"/>
  <c r="G143" i="114"/>
  <c r="F143" i="114"/>
  <c r="E143" i="114"/>
  <c r="AB142" i="114"/>
  <c r="AA142" i="114"/>
  <c r="Z142" i="114"/>
  <c r="Y142" i="114"/>
  <c r="X142" i="114"/>
  <c r="W142" i="114"/>
  <c r="V142" i="114"/>
  <c r="U142" i="114"/>
  <c r="T142" i="114"/>
  <c r="S142" i="114"/>
  <c r="R142" i="114"/>
  <c r="Q142" i="114"/>
  <c r="P142" i="114"/>
  <c r="O142" i="114"/>
  <c r="N142" i="114"/>
  <c r="M142" i="114"/>
  <c r="E142" i="114" s="1"/>
  <c r="L142" i="114"/>
  <c r="K142" i="114"/>
  <c r="J142" i="114"/>
  <c r="G142" i="114"/>
  <c r="H141" i="114"/>
  <c r="G141" i="114"/>
  <c r="F141" i="114"/>
  <c r="E141" i="114"/>
  <c r="H140" i="114"/>
  <c r="G140" i="114"/>
  <c r="F140" i="114"/>
  <c r="E140" i="114"/>
  <c r="H139" i="114"/>
  <c r="G139" i="114"/>
  <c r="F139" i="114"/>
  <c r="E139" i="114"/>
  <c r="H138" i="114"/>
  <c r="G138" i="114"/>
  <c r="F138" i="114"/>
  <c r="E138" i="114"/>
  <c r="H137" i="114"/>
  <c r="G137" i="114"/>
  <c r="F137" i="114"/>
  <c r="E137" i="114"/>
  <c r="H136" i="114"/>
  <c r="G136" i="114"/>
  <c r="F136" i="114"/>
  <c r="E136" i="114"/>
  <c r="H135" i="114"/>
  <c r="G135" i="114"/>
  <c r="F135" i="114"/>
  <c r="E135" i="114"/>
  <c r="AB134" i="114"/>
  <c r="AA134" i="114"/>
  <c r="Z134" i="114"/>
  <c r="Y134" i="114"/>
  <c r="X134" i="114"/>
  <c r="W134" i="114"/>
  <c r="V134" i="114"/>
  <c r="U134" i="114"/>
  <c r="T134" i="114"/>
  <c r="S134" i="114"/>
  <c r="R134" i="114"/>
  <c r="Q134" i="114"/>
  <c r="P134" i="114"/>
  <c r="O134" i="114"/>
  <c r="N134" i="114"/>
  <c r="M134" i="114"/>
  <c r="L134" i="114"/>
  <c r="K134" i="114"/>
  <c r="J134" i="114"/>
  <c r="I134" i="114"/>
  <c r="E134" i="114" s="1"/>
  <c r="H133" i="114"/>
  <c r="G133" i="114"/>
  <c r="F133" i="114"/>
  <c r="E133" i="114"/>
  <c r="H132" i="114"/>
  <c r="G132" i="114"/>
  <c r="F132" i="114"/>
  <c r="E132" i="114"/>
  <c r="H131" i="114"/>
  <c r="G131" i="114"/>
  <c r="F131" i="114"/>
  <c r="E131" i="114"/>
  <c r="H130" i="114"/>
  <c r="G130" i="114"/>
  <c r="F130" i="114"/>
  <c r="E130" i="114"/>
  <c r="H129" i="114"/>
  <c r="G129" i="114"/>
  <c r="F129" i="114"/>
  <c r="E129" i="114"/>
  <c r="H128" i="114"/>
  <c r="G128" i="114"/>
  <c r="F128" i="114"/>
  <c r="E128" i="114"/>
  <c r="H127" i="114"/>
  <c r="G127" i="114"/>
  <c r="F127" i="114"/>
  <c r="E127" i="114"/>
  <c r="H126" i="114"/>
  <c r="G126" i="114"/>
  <c r="F126" i="114"/>
  <c r="E126" i="114"/>
  <c r="AB125" i="114"/>
  <c r="AA125" i="114"/>
  <c r="Z125" i="114"/>
  <c r="Y125" i="114"/>
  <c r="X125" i="114"/>
  <c r="W125" i="114"/>
  <c r="V125" i="114"/>
  <c r="U125" i="114"/>
  <c r="T125" i="114"/>
  <c r="S125" i="114"/>
  <c r="R125" i="114"/>
  <c r="Q125" i="114"/>
  <c r="P125" i="114"/>
  <c r="O125" i="114"/>
  <c r="N125" i="114"/>
  <c r="M125" i="114"/>
  <c r="L125" i="114"/>
  <c r="H125" i="114" s="1"/>
  <c r="K125" i="114"/>
  <c r="J125" i="114"/>
  <c r="I125" i="114"/>
  <c r="H124" i="114"/>
  <c r="G124" i="114"/>
  <c r="F124" i="114"/>
  <c r="E124" i="114"/>
  <c r="H123" i="114"/>
  <c r="G123" i="114"/>
  <c r="F123" i="114"/>
  <c r="E123" i="114"/>
  <c r="H122" i="114"/>
  <c r="G122" i="114"/>
  <c r="F122" i="114"/>
  <c r="E122" i="114"/>
  <c r="H121" i="114"/>
  <c r="G121" i="114"/>
  <c r="F121" i="114"/>
  <c r="E121" i="114"/>
  <c r="H120" i="114"/>
  <c r="G120" i="114"/>
  <c r="F120" i="114"/>
  <c r="E120" i="114"/>
  <c r="H119" i="114"/>
  <c r="G119" i="114"/>
  <c r="F119" i="114"/>
  <c r="E119" i="114"/>
  <c r="AB118" i="114"/>
  <c r="AA118" i="114"/>
  <c r="Z118" i="114"/>
  <c r="Y118" i="114"/>
  <c r="X118" i="114"/>
  <c r="W118" i="114"/>
  <c r="V118" i="114"/>
  <c r="U118" i="114"/>
  <c r="T118" i="114"/>
  <c r="S118" i="114"/>
  <c r="R118" i="114"/>
  <c r="Q118" i="114"/>
  <c r="P118" i="114"/>
  <c r="O118" i="114"/>
  <c r="N118" i="114"/>
  <c r="M118" i="114"/>
  <c r="L118" i="114"/>
  <c r="H118" i="114" s="1"/>
  <c r="K118" i="114"/>
  <c r="J118" i="114"/>
  <c r="I118" i="114"/>
  <c r="E118" i="114" s="1"/>
  <c r="H117" i="114"/>
  <c r="G117" i="114"/>
  <c r="F117" i="114"/>
  <c r="E117" i="114"/>
  <c r="H116" i="114"/>
  <c r="G116" i="114"/>
  <c r="F116" i="114"/>
  <c r="E116" i="114"/>
  <c r="H115" i="114"/>
  <c r="G115" i="114"/>
  <c r="F115" i="114"/>
  <c r="E115" i="114"/>
  <c r="H114" i="114"/>
  <c r="G114" i="114"/>
  <c r="F114" i="114"/>
  <c r="E114" i="114"/>
  <c r="H113" i="114"/>
  <c r="G113" i="114"/>
  <c r="F113" i="114"/>
  <c r="E113" i="114"/>
  <c r="H112" i="114"/>
  <c r="G112" i="114"/>
  <c r="F112" i="114"/>
  <c r="E112" i="114"/>
  <c r="H111" i="114"/>
  <c r="G111" i="114"/>
  <c r="F111" i="114"/>
  <c r="E111" i="114"/>
  <c r="H110" i="114"/>
  <c r="G110" i="114"/>
  <c r="F110" i="114"/>
  <c r="E110" i="114"/>
  <c r="AB109" i="114"/>
  <c r="AA109" i="114"/>
  <c r="Z109" i="114"/>
  <c r="Y109" i="114"/>
  <c r="X109" i="114"/>
  <c r="W109" i="114"/>
  <c r="V109" i="114"/>
  <c r="U109" i="114"/>
  <c r="T109" i="114"/>
  <c r="S109" i="114"/>
  <c r="R109" i="114"/>
  <c r="Q109" i="114"/>
  <c r="P109" i="114"/>
  <c r="O109" i="114"/>
  <c r="N109" i="114"/>
  <c r="M109" i="114"/>
  <c r="L109" i="114"/>
  <c r="H109" i="114" s="1"/>
  <c r="K109" i="114"/>
  <c r="J109" i="114"/>
  <c r="I109" i="114"/>
  <c r="H108" i="114"/>
  <c r="G108" i="114"/>
  <c r="F108" i="114"/>
  <c r="E108" i="114"/>
  <c r="H107" i="114"/>
  <c r="G107" i="114"/>
  <c r="F107" i="114"/>
  <c r="E107" i="114"/>
  <c r="H106" i="114"/>
  <c r="G106" i="114"/>
  <c r="F106" i="114"/>
  <c r="E106" i="114"/>
  <c r="H105" i="114"/>
  <c r="G105" i="114"/>
  <c r="F105" i="114"/>
  <c r="E105" i="114"/>
  <c r="H104" i="114"/>
  <c r="G104" i="114"/>
  <c r="F104" i="114"/>
  <c r="E104" i="114"/>
  <c r="H103" i="114"/>
  <c r="G103" i="114"/>
  <c r="F103" i="114"/>
  <c r="E103" i="114"/>
  <c r="H102" i="114"/>
  <c r="G102" i="114"/>
  <c r="F102" i="114"/>
  <c r="E102" i="114"/>
  <c r="H101" i="114"/>
  <c r="G101" i="114"/>
  <c r="F101" i="114"/>
  <c r="E101" i="114"/>
  <c r="AB100" i="114"/>
  <c r="AA100" i="114"/>
  <c r="Z100" i="114"/>
  <c r="Y100" i="114"/>
  <c r="X100" i="114"/>
  <c r="W100" i="114"/>
  <c r="V100" i="114"/>
  <c r="U100" i="114"/>
  <c r="T100" i="114"/>
  <c r="S100" i="114"/>
  <c r="R100" i="114"/>
  <c r="Q100" i="114"/>
  <c r="P100" i="114"/>
  <c r="O100" i="114"/>
  <c r="N100" i="114"/>
  <c r="M100" i="114"/>
  <c r="L100" i="114"/>
  <c r="H100" i="114" s="1"/>
  <c r="K100" i="114"/>
  <c r="J100" i="114"/>
  <c r="I100" i="114"/>
  <c r="E100" i="114" s="1"/>
  <c r="H99" i="114"/>
  <c r="G99" i="114"/>
  <c r="F99" i="114"/>
  <c r="E99" i="114"/>
  <c r="H98" i="114"/>
  <c r="G98" i="114"/>
  <c r="F98" i="114"/>
  <c r="E98" i="114"/>
  <c r="H97" i="114"/>
  <c r="G97" i="114"/>
  <c r="F97" i="114"/>
  <c r="E97" i="114"/>
  <c r="H96" i="114"/>
  <c r="G96" i="114"/>
  <c r="F96" i="114"/>
  <c r="E96" i="114"/>
  <c r="H95" i="114"/>
  <c r="G95" i="114"/>
  <c r="F95" i="114"/>
  <c r="E95" i="114"/>
  <c r="H94" i="114"/>
  <c r="G94" i="114"/>
  <c r="F94" i="114"/>
  <c r="E94" i="114"/>
  <c r="H93" i="114"/>
  <c r="G93" i="114"/>
  <c r="F93" i="114"/>
  <c r="E93" i="114"/>
  <c r="H92" i="114"/>
  <c r="G92" i="114"/>
  <c r="F92" i="114"/>
  <c r="E92" i="114"/>
  <c r="H91" i="114"/>
  <c r="G91" i="114"/>
  <c r="F91" i="114"/>
  <c r="E91" i="114"/>
  <c r="AB90" i="114"/>
  <c r="AA90" i="114"/>
  <c r="Z90" i="114"/>
  <c r="Y90" i="114"/>
  <c r="X90" i="114"/>
  <c r="W90" i="114"/>
  <c r="V90" i="114"/>
  <c r="U90" i="114"/>
  <c r="T90" i="114"/>
  <c r="S90" i="114"/>
  <c r="R90" i="114"/>
  <c r="Q90" i="114"/>
  <c r="P90" i="114"/>
  <c r="O90" i="114"/>
  <c r="N90" i="114"/>
  <c r="M90" i="114"/>
  <c r="L90" i="114"/>
  <c r="K90" i="114"/>
  <c r="J90" i="114"/>
  <c r="I90" i="114"/>
  <c r="H89" i="114"/>
  <c r="G89" i="114"/>
  <c r="F89" i="114"/>
  <c r="E89" i="114"/>
  <c r="H88" i="114"/>
  <c r="G88" i="114"/>
  <c r="F88" i="114"/>
  <c r="E88" i="114"/>
  <c r="H86" i="114"/>
  <c r="G86" i="114"/>
  <c r="F86" i="114"/>
  <c r="E86" i="114"/>
  <c r="H85" i="114"/>
  <c r="G85" i="114"/>
  <c r="F85" i="114"/>
  <c r="E85" i="114"/>
  <c r="H84" i="114"/>
  <c r="G84" i="114"/>
  <c r="F84" i="114"/>
  <c r="E84" i="114"/>
  <c r="H83" i="114"/>
  <c r="G83" i="114"/>
  <c r="F83" i="114"/>
  <c r="E83" i="114"/>
  <c r="H82" i="114"/>
  <c r="G82" i="114"/>
  <c r="F82" i="114"/>
  <c r="E82" i="114"/>
  <c r="AB81" i="114"/>
  <c r="AA81" i="114"/>
  <c r="Z81" i="114"/>
  <c r="Y81" i="114"/>
  <c r="X81" i="114"/>
  <c r="W81" i="114"/>
  <c r="V81" i="114"/>
  <c r="U81" i="114"/>
  <c r="T81" i="114"/>
  <c r="S81" i="114"/>
  <c r="R81" i="114"/>
  <c r="Q81" i="114"/>
  <c r="P81" i="114"/>
  <c r="O81" i="114"/>
  <c r="N81" i="114"/>
  <c r="M81" i="114"/>
  <c r="L81" i="114"/>
  <c r="K81" i="114"/>
  <c r="J81" i="114"/>
  <c r="H80" i="114"/>
  <c r="G80" i="114"/>
  <c r="F80" i="114"/>
  <c r="E80" i="114"/>
  <c r="H79" i="114"/>
  <c r="G79" i="114"/>
  <c r="F79" i="114"/>
  <c r="E79" i="114"/>
  <c r="H78" i="114"/>
  <c r="G78" i="114"/>
  <c r="F78" i="114"/>
  <c r="E78" i="114"/>
  <c r="H77" i="114"/>
  <c r="G77" i="114"/>
  <c r="F77" i="114"/>
  <c r="E77" i="114"/>
  <c r="H76" i="114"/>
  <c r="G76" i="114"/>
  <c r="F76" i="114"/>
  <c r="E76" i="114"/>
  <c r="H75" i="114"/>
  <c r="G75" i="114"/>
  <c r="F75" i="114"/>
  <c r="E75" i="114"/>
  <c r="H74" i="114"/>
  <c r="G74" i="114"/>
  <c r="F74" i="114"/>
  <c r="E74" i="114"/>
  <c r="AB73" i="114"/>
  <c r="AA73" i="114"/>
  <c r="Z73" i="114"/>
  <c r="Y73" i="114"/>
  <c r="X73" i="114"/>
  <c r="W73" i="114"/>
  <c r="V73" i="114"/>
  <c r="U73" i="114"/>
  <c r="T73" i="114"/>
  <c r="S73" i="114"/>
  <c r="R73" i="114"/>
  <c r="Q73" i="114"/>
  <c r="P73" i="114"/>
  <c r="O73" i="114"/>
  <c r="N73" i="114"/>
  <c r="M73" i="114"/>
  <c r="L73" i="114"/>
  <c r="K73" i="114"/>
  <c r="J73" i="114"/>
  <c r="I73" i="114"/>
  <c r="H72" i="114"/>
  <c r="G72" i="114"/>
  <c r="F72" i="114"/>
  <c r="E72" i="114"/>
  <c r="H71" i="114"/>
  <c r="G71" i="114"/>
  <c r="F71" i="114"/>
  <c r="E71" i="114"/>
  <c r="H70" i="114"/>
  <c r="G70" i="114"/>
  <c r="F70" i="114"/>
  <c r="E70" i="114"/>
  <c r="H69" i="114"/>
  <c r="G69" i="114"/>
  <c r="F69" i="114"/>
  <c r="E69" i="114"/>
  <c r="H68" i="114"/>
  <c r="G68" i="114"/>
  <c r="F68" i="114"/>
  <c r="E68" i="114"/>
  <c r="H67" i="114"/>
  <c r="G67" i="114"/>
  <c r="F67" i="114"/>
  <c r="E67" i="114"/>
  <c r="H66" i="114"/>
  <c r="G66" i="114"/>
  <c r="F66" i="114"/>
  <c r="E66" i="114"/>
  <c r="AB65" i="114"/>
  <c r="AA65" i="114"/>
  <c r="Z65" i="114"/>
  <c r="Y65" i="114"/>
  <c r="X65" i="114"/>
  <c r="W65" i="114"/>
  <c r="V65" i="114"/>
  <c r="U65" i="114"/>
  <c r="T65" i="114"/>
  <c r="S65" i="114"/>
  <c r="R65" i="114"/>
  <c r="Q65" i="114"/>
  <c r="P65" i="114"/>
  <c r="O65" i="114"/>
  <c r="N65" i="114"/>
  <c r="M65" i="114"/>
  <c r="L65" i="114"/>
  <c r="K65" i="114"/>
  <c r="J65" i="114"/>
  <c r="I65" i="114"/>
  <c r="E65" i="114" s="1"/>
  <c r="H64" i="114"/>
  <c r="G64" i="114"/>
  <c r="F64" i="114"/>
  <c r="E64" i="114"/>
  <c r="H63" i="114"/>
  <c r="G63" i="114"/>
  <c r="F63" i="114"/>
  <c r="E63" i="114"/>
  <c r="H62" i="114"/>
  <c r="G62" i="114"/>
  <c r="F62" i="114"/>
  <c r="E62" i="114"/>
  <c r="H61" i="114"/>
  <c r="G61" i="114"/>
  <c r="F61" i="114"/>
  <c r="E61" i="114"/>
  <c r="H60" i="114"/>
  <c r="G60" i="114"/>
  <c r="F60" i="114"/>
  <c r="E60" i="114"/>
  <c r="H59" i="114"/>
  <c r="G59" i="114"/>
  <c r="F59" i="114"/>
  <c r="E59" i="114"/>
  <c r="H58" i="114"/>
  <c r="G58" i="114"/>
  <c r="F58" i="114"/>
  <c r="E58" i="114"/>
  <c r="H57" i="114"/>
  <c r="G57" i="114"/>
  <c r="F57" i="114"/>
  <c r="E57" i="114"/>
  <c r="H56" i="114"/>
  <c r="G56" i="114"/>
  <c r="F56" i="114"/>
  <c r="E56" i="114"/>
  <c r="H55" i="114"/>
  <c r="G55" i="114"/>
  <c r="F55" i="114"/>
  <c r="E55" i="114"/>
  <c r="AB54" i="114"/>
  <c r="AA54" i="114"/>
  <c r="Z54" i="114"/>
  <c r="Y54" i="114"/>
  <c r="X54" i="114"/>
  <c r="W54" i="114"/>
  <c r="V54" i="114"/>
  <c r="U54" i="114"/>
  <c r="T54" i="114"/>
  <c r="S54" i="114"/>
  <c r="R54" i="114"/>
  <c r="Q54" i="114"/>
  <c r="P54" i="114"/>
  <c r="O54" i="114"/>
  <c r="N54" i="114"/>
  <c r="M54" i="114"/>
  <c r="L54" i="114"/>
  <c r="K54" i="114"/>
  <c r="J54" i="114"/>
  <c r="F54" i="114" s="1"/>
  <c r="I54" i="114"/>
  <c r="H54" i="114"/>
  <c r="H53" i="114"/>
  <c r="G53" i="114"/>
  <c r="F53" i="114"/>
  <c r="E53" i="114"/>
  <c r="H52" i="114"/>
  <c r="G52" i="114"/>
  <c r="F52" i="114"/>
  <c r="E52" i="114"/>
  <c r="H50" i="114"/>
  <c r="G50" i="114"/>
  <c r="F50" i="114"/>
  <c r="E50" i="114"/>
  <c r="H49" i="114"/>
  <c r="G49" i="114"/>
  <c r="F49" i="114"/>
  <c r="E49" i="114"/>
  <c r="H48" i="114"/>
  <c r="G48" i="114"/>
  <c r="F48" i="114"/>
  <c r="E48" i="114"/>
  <c r="H47" i="114"/>
  <c r="G47" i="114"/>
  <c r="F47" i="114"/>
  <c r="E47" i="114"/>
  <c r="AB46" i="114"/>
  <c r="AA46" i="114"/>
  <c r="Z46" i="114"/>
  <c r="Y46" i="114"/>
  <c r="X46" i="114"/>
  <c r="W46" i="114"/>
  <c r="V46" i="114"/>
  <c r="U46" i="114"/>
  <c r="T46" i="114"/>
  <c r="S46" i="114"/>
  <c r="R46" i="114"/>
  <c r="Q46" i="114"/>
  <c r="P46" i="114"/>
  <c r="O46" i="114"/>
  <c r="N46" i="114"/>
  <c r="M46" i="114"/>
  <c r="L46" i="114"/>
  <c r="K46" i="114"/>
  <c r="J46" i="114"/>
  <c r="F46" i="114" s="1"/>
  <c r="H45" i="114"/>
  <c r="G45" i="114"/>
  <c r="F45" i="114"/>
  <c r="E45" i="114"/>
  <c r="H44" i="114"/>
  <c r="G44" i="114"/>
  <c r="F44" i="114"/>
  <c r="E44" i="114"/>
  <c r="H42" i="114"/>
  <c r="G42" i="114"/>
  <c r="F42" i="114"/>
  <c r="E42" i="114"/>
  <c r="H41" i="114"/>
  <c r="G41" i="114"/>
  <c r="F41" i="114"/>
  <c r="E41" i="114"/>
  <c r="H40" i="114"/>
  <c r="G40" i="114"/>
  <c r="F40" i="114"/>
  <c r="E40" i="114"/>
  <c r="AB39" i="114"/>
  <c r="AA39" i="114"/>
  <c r="Z39" i="114"/>
  <c r="Y39" i="114"/>
  <c r="X39" i="114"/>
  <c r="W39" i="114"/>
  <c r="V39" i="114"/>
  <c r="U39" i="114"/>
  <c r="T39" i="114"/>
  <c r="S39" i="114"/>
  <c r="R39" i="114"/>
  <c r="Q39" i="114"/>
  <c r="P39" i="114"/>
  <c r="O39" i="114"/>
  <c r="G39" i="114" s="1"/>
  <c r="N39" i="114"/>
  <c r="M39" i="114"/>
  <c r="L39" i="114"/>
  <c r="H39" i="114" s="1"/>
  <c r="K39" i="114"/>
  <c r="J39" i="114"/>
  <c r="I39" i="114"/>
  <c r="H38" i="114"/>
  <c r="G38" i="114"/>
  <c r="F38" i="114"/>
  <c r="E38" i="114"/>
  <c r="H37" i="114"/>
  <c r="G37" i="114"/>
  <c r="F37" i="114"/>
  <c r="E37" i="114"/>
  <c r="H36" i="114"/>
  <c r="G36" i="114"/>
  <c r="F36" i="114"/>
  <c r="E36" i="114"/>
  <c r="H35" i="114"/>
  <c r="G35" i="114"/>
  <c r="F35" i="114"/>
  <c r="E35" i="114"/>
  <c r="H34" i="114"/>
  <c r="G34" i="114"/>
  <c r="F34" i="114"/>
  <c r="E34" i="114"/>
  <c r="H33" i="114"/>
  <c r="G33" i="114"/>
  <c r="F33" i="114"/>
  <c r="E33" i="114"/>
  <c r="H32" i="114"/>
  <c r="G32" i="114"/>
  <c r="F32" i="114"/>
  <c r="E32" i="114"/>
  <c r="H31" i="114"/>
  <c r="G31" i="114"/>
  <c r="F31" i="114"/>
  <c r="E31" i="114"/>
  <c r="AB30" i="114"/>
  <c r="AA30" i="114"/>
  <c r="Z30" i="114"/>
  <c r="Y30" i="114"/>
  <c r="X30" i="114"/>
  <c r="W30" i="114"/>
  <c r="V30" i="114"/>
  <c r="U30" i="114"/>
  <c r="T30" i="114"/>
  <c r="S30" i="114"/>
  <c r="R30" i="114"/>
  <c r="Q30" i="114"/>
  <c r="P30" i="114"/>
  <c r="O30" i="114"/>
  <c r="N30" i="114"/>
  <c r="M30" i="114"/>
  <c r="E30" i="114" s="1"/>
  <c r="L30" i="114"/>
  <c r="K30" i="114"/>
  <c r="J30" i="114"/>
  <c r="G29" i="114"/>
  <c r="F29" i="114"/>
  <c r="H27" i="114"/>
  <c r="G27" i="114"/>
  <c r="F27" i="114"/>
  <c r="H26" i="114"/>
  <c r="G26" i="114"/>
  <c r="F26" i="114"/>
  <c r="H25" i="114"/>
  <c r="G25" i="114"/>
  <c r="F25" i="114"/>
  <c r="H24" i="114"/>
  <c r="G24" i="114"/>
  <c r="F24" i="114"/>
  <c r="E24" i="114"/>
  <c r="H23" i="114"/>
  <c r="G23" i="114"/>
  <c r="F23" i="114"/>
  <c r="E23" i="114"/>
  <c r="H22" i="114"/>
  <c r="G22" i="114"/>
  <c r="F22" i="114"/>
  <c r="E22" i="114"/>
  <c r="H21" i="114"/>
  <c r="G21" i="114"/>
  <c r="F21" i="114"/>
  <c r="E21" i="114"/>
  <c r="H20" i="114"/>
  <c r="G20" i="114"/>
  <c r="F20" i="114"/>
  <c r="E20" i="114"/>
  <c r="H19" i="114"/>
  <c r="G19" i="114"/>
  <c r="F19" i="114"/>
  <c r="E19" i="114"/>
  <c r="H18" i="114"/>
  <c r="G18" i="114"/>
  <c r="F18" i="114"/>
  <c r="E18" i="114"/>
  <c r="H17" i="114"/>
  <c r="G17" i="114"/>
  <c r="F17" i="114"/>
  <c r="E17" i="114"/>
  <c r="H16" i="114"/>
  <c r="G16" i="114"/>
  <c r="F16" i="114"/>
  <c r="E16" i="114"/>
  <c r="H15" i="114"/>
  <c r="G15" i="114"/>
  <c r="F15" i="114"/>
  <c r="E15" i="114"/>
  <c r="H14" i="114"/>
  <c r="G14" i="114"/>
  <c r="F14" i="114"/>
  <c r="E14" i="114"/>
  <c r="H13" i="114"/>
  <c r="G13" i="114"/>
  <c r="F13" i="114"/>
  <c r="E13" i="114"/>
  <c r="H12" i="114"/>
  <c r="G12" i="114"/>
  <c r="F12" i="114"/>
  <c r="E12" i="114"/>
  <c r="AB11" i="114"/>
  <c r="AA11" i="114"/>
  <c r="Z11" i="114"/>
  <c r="Y11" i="114"/>
  <c r="X11" i="114"/>
  <c r="W11" i="114"/>
  <c r="V11" i="114"/>
  <c r="U11" i="114"/>
  <c r="T11" i="114"/>
  <c r="S11" i="114"/>
  <c r="R11" i="114"/>
  <c r="Q11" i="114"/>
  <c r="P11" i="114"/>
  <c r="O11" i="114"/>
  <c r="N11" i="114"/>
  <c r="F10" i="114"/>
  <c r="G10" i="114" s="1"/>
  <c r="H10" i="114" s="1"/>
  <c r="I10" i="114" s="1"/>
  <c r="J10" i="114" s="1"/>
  <c r="K10" i="114" s="1"/>
  <c r="L10" i="114" s="1"/>
  <c r="M10" i="114" s="1"/>
  <c r="N10" i="114" s="1"/>
  <c r="O10" i="114" s="1"/>
  <c r="P10" i="114" s="1"/>
  <c r="Q10" i="114" s="1"/>
  <c r="R10" i="114" s="1"/>
  <c r="S10" i="114" s="1"/>
  <c r="T10" i="114" s="1"/>
  <c r="U10" i="114" s="1"/>
  <c r="V10" i="114" s="1"/>
  <c r="W10" i="114" s="1"/>
  <c r="X10" i="114" s="1"/>
  <c r="Y10" i="114" s="1"/>
  <c r="Z10" i="114" s="1"/>
  <c r="AA10" i="114" s="1"/>
  <c r="AB10" i="114" s="1"/>
  <c r="I60" i="113"/>
  <c r="I53" i="113"/>
  <c r="I42" i="113"/>
  <c r="I32" i="113"/>
  <c r="I20" i="113"/>
  <c r="I14" i="113"/>
  <c r="I21" i="113" s="1"/>
  <c r="BN19" i="112"/>
  <c r="BM19" i="112"/>
  <c r="BL19" i="112"/>
  <c r="BK19" i="112"/>
  <c r="BI19" i="112"/>
  <c r="BH19" i="112"/>
  <c r="BG19" i="112"/>
  <c r="BF19" i="112"/>
  <c r="BE19" i="112"/>
  <c r="BD19" i="112"/>
  <c r="BC19" i="112"/>
  <c r="BA19" i="112"/>
  <c r="AZ19" i="112"/>
  <c r="AY19" i="112"/>
  <c r="AX19" i="112"/>
  <c r="AW19" i="112"/>
  <c r="AV19" i="112"/>
  <c r="AU19" i="112"/>
  <c r="AS19" i="112"/>
  <c r="AR19" i="112"/>
  <c r="AQ19" i="112"/>
  <c r="AP19" i="112"/>
  <c r="AO19" i="112"/>
  <c r="AN19" i="112"/>
  <c r="AM19" i="112"/>
  <c r="AK19" i="112"/>
  <c r="AJ19" i="112"/>
  <c r="AI19" i="112"/>
  <c r="AH19" i="112"/>
  <c r="AG19" i="112"/>
  <c r="AF19" i="112"/>
  <c r="AE19" i="112"/>
  <c r="AC19" i="112"/>
  <c r="AB19" i="112"/>
  <c r="AA19" i="112"/>
  <c r="Z19" i="112"/>
  <c r="Y19" i="112"/>
  <c r="X19" i="112"/>
  <c r="V19" i="112"/>
  <c r="U19" i="112"/>
  <c r="T19" i="112"/>
  <c r="S19" i="112"/>
  <c r="R19" i="112"/>
  <c r="Q19" i="112"/>
  <c r="P19" i="112"/>
  <c r="N19" i="112"/>
  <c r="M19" i="112"/>
  <c r="K18" i="112"/>
  <c r="J18" i="112"/>
  <c r="I18" i="112"/>
  <c r="H18" i="112"/>
  <c r="F18" i="112"/>
  <c r="E18" i="112"/>
  <c r="D18" i="112"/>
  <c r="K17" i="112"/>
  <c r="J17" i="112"/>
  <c r="I17" i="112"/>
  <c r="H17" i="112"/>
  <c r="F17" i="112"/>
  <c r="E17" i="112"/>
  <c r="D17" i="112"/>
  <c r="K16" i="112"/>
  <c r="J16" i="112"/>
  <c r="I16" i="112"/>
  <c r="H16" i="112"/>
  <c r="F16" i="112"/>
  <c r="E16" i="112"/>
  <c r="D16" i="112"/>
  <c r="K15" i="112"/>
  <c r="J15" i="112"/>
  <c r="I15" i="112"/>
  <c r="H15" i="112"/>
  <c r="F15" i="112"/>
  <c r="E15" i="112"/>
  <c r="D15" i="112"/>
  <c r="K14" i="112"/>
  <c r="J14" i="112"/>
  <c r="I14" i="112"/>
  <c r="H14" i="112"/>
  <c r="F14" i="112"/>
  <c r="E14" i="112"/>
  <c r="D14" i="112"/>
  <c r="K13" i="112"/>
  <c r="J13" i="112"/>
  <c r="I13" i="112"/>
  <c r="H13" i="112"/>
  <c r="F13" i="112"/>
  <c r="E13" i="112"/>
  <c r="D13" i="112"/>
  <c r="K12" i="112"/>
  <c r="J12" i="112"/>
  <c r="I12" i="112"/>
  <c r="H12" i="112"/>
  <c r="F12" i="112"/>
  <c r="E12" i="112"/>
  <c r="D12" i="112"/>
  <c r="K11" i="112"/>
  <c r="J11" i="112"/>
  <c r="I11" i="112"/>
  <c r="H11" i="112"/>
  <c r="E11" i="112"/>
  <c r="D11" i="112"/>
  <c r="F30" i="114" l="1"/>
  <c r="G46" i="114"/>
  <c r="H30" i="114"/>
  <c r="H90" i="114"/>
  <c r="F39" i="114"/>
  <c r="E73" i="114"/>
  <c r="F81" i="114"/>
  <c r="F118" i="114"/>
  <c r="E150" i="114"/>
  <c r="E167" i="114"/>
  <c r="E11" i="114"/>
  <c r="F65" i="114"/>
  <c r="G100" i="114"/>
  <c r="G118" i="114"/>
  <c r="G125" i="114"/>
  <c r="F142" i="114"/>
  <c r="F158" i="114"/>
  <c r="H65" i="114"/>
  <c r="E109" i="114"/>
  <c r="E125" i="114"/>
  <c r="H142" i="114"/>
  <c r="H167" i="114"/>
  <c r="E158" i="114"/>
  <c r="H73" i="114"/>
  <c r="E90" i="114"/>
  <c r="G109" i="114"/>
  <c r="H134" i="114"/>
  <c r="G90" i="114"/>
  <c r="F125" i="114"/>
  <c r="G65" i="114"/>
  <c r="G73" i="114"/>
  <c r="F150" i="114"/>
  <c r="G54" i="114"/>
  <c r="G17" i="112"/>
  <c r="G14" i="112"/>
  <c r="G13" i="112"/>
  <c r="G11" i="112"/>
  <c r="G18" i="112"/>
  <c r="G16" i="112"/>
  <c r="G15" i="112"/>
  <c r="G12" i="112"/>
  <c r="E19" i="112"/>
  <c r="H11" i="114"/>
  <c r="E54" i="114"/>
  <c r="F134" i="114"/>
  <c r="G158" i="114"/>
  <c r="G134" i="114"/>
  <c r="R166" i="114"/>
  <c r="Z166" i="114"/>
  <c r="J19" i="112"/>
  <c r="I61" i="113"/>
  <c r="F73" i="114"/>
  <c r="G81" i="114"/>
  <c r="F90" i="114"/>
  <c r="F109" i="114"/>
  <c r="G30" i="114"/>
  <c r="E46" i="114"/>
  <c r="E81" i="114"/>
  <c r="F100" i="114"/>
  <c r="F167" i="114"/>
  <c r="D19" i="112"/>
  <c r="V166" i="114"/>
  <c r="I34" i="113"/>
  <c r="E39" i="114"/>
  <c r="I166" i="114"/>
  <c r="I19" i="112"/>
  <c r="I44" i="113"/>
  <c r="I63" i="113" s="1"/>
  <c r="I65" i="113" s="1"/>
  <c r="H81" i="114"/>
  <c r="F19" i="112"/>
  <c r="K19" i="112"/>
  <c r="L166" i="114"/>
  <c r="H46" i="114"/>
  <c r="N166" i="114"/>
  <c r="F11" i="114"/>
  <c r="J166" i="114"/>
  <c r="O166" i="114"/>
  <c r="G11" i="114"/>
  <c r="S166" i="114"/>
  <c r="W166" i="114"/>
  <c r="AA166" i="114"/>
  <c r="P166" i="114"/>
  <c r="T166" i="114"/>
  <c r="X166" i="114"/>
  <c r="AB166" i="114"/>
  <c r="H19" i="112"/>
  <c r="M166" i="114"/>
  <c r="Q166" i="114"/>
  <c r="U166" i="114"/>
  <c r="Y166" i="114"/>
  <c r="K166" i="114"/>
  <c r="G19" i="112" l="1"/>
  <c r="E166" i="114"/>
  <c r="H166" i="114"/>
  <c r="F166" i="114"/>
  <c r="G166" i="114"/>
  <c r="D11" i="3"/>
  <c r="E11" i="3"/>
  <c r="M11" i="3"/>
  <c r="L11" i="3"/>
  <c r="K11" i="3"/>
  <c r="J11" i="3"/>
  <c r="I11" i="3"/>
  <c r="H11" i="3"/>
  <c r="G11" i="3"/>
  <c r="D30" i="3"/>
  <c r="E30" i="3"/>
  <c r="F31" i="3"/>
  <c r="F28" i="3"/>
  <c r="F27" i="3"/>
  <c r="V81" i="40"/>
  <c r="V82" i="40" s="1"/>
  <c r="V80" i="40"/>
  <c r="V79" i="40"/>
  <c r="V74" i="40"/>
  <c r="V73" i="40"/>
  <c r="S105" i="40"/>
  <c r="S104" i="40"/>
  <c r="S103" i="40"/>
  <c r="S99" i="40"/>
  <c r="S98" i="40"/>
  <c r="S97" i="40"/>
  <c r="S93" i="40"/>
  <c r="S92" i="40"/>
  <c r="S91" i="40"/>
  <c r="S68" i="40"/>
  <c r="S67" i="40"/>
  <c r="S66" i="40"/>
  <c r="S62" i="40"/>
  <c r="S61" i="40"/>
  <c r="S60" i="40"/>
  <c r="S56" i="40"/>
  <c r="S55" i="40"/>
  <c r="S54" i="40"/>
  <c r="S33" i="40"/>
  <c r="S32" i="40"/>
  <c r="S31" i="40"/>
  <c r="S27" i="40"/>
  <c r="S26" i="40"/>
  <c r="S25" i="40"/>
  <c r="S21" i="40"/>
  <c r="S20" i="40"/>
  <c r="S19" i="40"/>
  <c r="Z19" i="40"/>
  <c r="AJ19" i="40"/>
  <c r="T17" i="41" l="1"/>
  <c r="T23" i="41"/>
  <c r="T41" i="41" s="1"/>
  <c r="T29" i="41"/>
  <c r="T45" i="41" s="1"/>
  <c r="Z30" i="41"/>
  <c r="Z46" i="41" s="1"/>
  <c r="Y30" i="41"/>
  <c r="Y46" i="41" s="1"/>
  <c r="X30" i="41"/>
  <c r="W30" i="41"/>
  <c r="W46" i="41" s="1"/>
  <c r="V30" i="41"/>
  <c r="V46" i="41" s="1"/>
  <c r="U30" i="41"/>
  <c r="U46" i="41" s="1"/>
  <c r="T30" i="41"/>
  <c r="Z29" i="41"/>
  <c r="Z45" i="41" s="1"/>
  <c r="Y29" i="41"/>
  <c r="Y45" i="41" s="1"/>
  <c r="X29" i="41"/>
  <c r="X45" i="41" s="1"/>
  <c r="W29" i="41"/>
  <c r="W45" i="41" s="1"/>
  <c r="V29" i="41"/>
  <c r="V45" i="41" s="1"/>
  <c r="U29" i="41"/>
  <c r="U45" i="41" s="1"/>
  <c r="Z24" i="41"/>
  <c r="Z42" i="41" s="1"/>
  <c r="Y24" i="41"/>
  <c r="Y42" i="41" s="1"/>
  <c r="X24" i="41"/>
  <c r="X42" i="41" s="1"/>
  <c r="W24" i="41"/>
  <c r="W42" i="41" s="1"/>
  <c r="V24" i="41"/>
  <c r="U24" i="41"/>
  <c r="U42" i="41" s="1"/>
  <c r="T24" i="41"/>
  <c r="T42" i="41" s="1"/>
  <c r="Z23" i="41"/>
  <c r="Z41" i="41" s="1"/>
  <c r="Y23" i="41"/>
  <c r="Y41" i="41" s="1"/>
  <c r="X23" i="41"/>
  <c r="X41" i="41" s="1"/>
  <c r="W23" i="41"/>
  <c r="W41" i="41" s="1"/>
  <c r="V23" i="41"/>
  <c r="V41" i="41" s="1"/>
  <c r="U23" i="41"/>
  <c r="U41" i="41" s="1"/>
  <c r="Z18" i="41"/>
  <c r="Z38" i="41" s="1"/>
  <c r="Y18" i="41"/>
  <c r="Y38" i="41" s="1"/>
  <c r="X18" i="41"/>
  <c r="X38" i="41" s="1"/>
  <c r="W18" i="41"/>
  <c r="W38" i="41" s="1"/>
  <c r="V18" i="41"/>
  <c r="V38" i="41" s="1"/>
  <c r="U18" i="41"/>
  <c r="U38" i="41" s="1"/>
  <c r="T18" i="41"/>
  <c r="T38" i="41" s="1"/>
  <c r="Z17" i="41"/>
  <c r="Z37" i="41" s="1"/>
  <c r="Y17" i="41"/>
  <c r="Y37" i="41" s="1"/>
  <c r="X17" i="41"/>
  <c r="X37" i="41" s="1"/>
  <c r="W17" i="41"/>
  <c r="V17" i="41"/>
  <c r="V37" i="41" s="1"/>
  <c r="U17" i="41"/>
  <c r="U37" i="41" s="1"/>
  <c r="T37" i="41"/>
  <c r="L17" i="41"/>
  <c r="AB28" i="41"/>
  <c r="AB27" i="41"/>
  <c r="AB26" i="41"/>
  <c r="AB22" i="41"/>
  <c r="AB21" i="41"/>
  <c r="AB20" i="41"/>
  <c r="AB16" i="41"/>
  <c r="AB15" i="41"/>
  <c r="AB14" i="41"/>
  <c r="S28" i="41"/>
  <c r="S27" i="41"/>
  <c r="S26" i="41"/>
  <c r="S22" i="41"/>
  <c r="S21" i="41"/>
  <c r="S20" i="41"/>
  <c r="S16" i="41"/>
  <c r="S15" i="41"/>
  <c r="S14" i="41"/>
  <c r="S29" i="41"/>
  <c r="S45" i="41" s="1"/>
  <c r="AA28" i="41"/>
  <c r="AA29" i="41" s="1"/>
  <c r="AA45" i="41" s="1"/>
  <c r="AA27" i="41"/>
  <c r="AA26" i="41"/>
  <c r="AA22" i="41"/>
  <c r="AA21" i="41"/>
  <c r="AA20" i="41"/>
  <c r="AA16" i="41"/>
  <c r="AA15" i="41"/>
  <c r="AA17" i="41" s="1"/>
  <c r="AA14" i="41"/>
  <c r="Q14" i="41"/>
  <c r="AC47" i="40"/>
  <c r="O89" i="58"/>
  <c r="P89" i="58"/>
  <c r="P88" i="58"/>
  <c r="O88" i="58"/>
  <c r="O86" i="58"/>
  <c r="O85" i="58"/>
  <c r="O83" i="58"/>
  <c r="O82" i="58"/>
  <c r="V32" i="41" l="1"/>
  <c r="M64" i="33" s="1"/>
  <c r="AA18" i="41"/>
  <c r="AA38" i="41" s="1"/>
  <c r="AA23" i="41"/>
  <c r="AA41" i="41" s="1"/>
  <c r="S30" i="41"/>
  <c r="S46" i="41" s="1"/>
  <c r="AB17" i="41"/>
  <c r="W31" i="41"/>
  <c r="N63" i="33" s="1"/>
  <c r="T32" i="41"/>
  <c r="K64" i="33" s="1"/>
  <c r="X32" i="41"/>
  <c r="O64" i="33" s="1"/>
  <c r="S17" i="41"/>
  <c r="S37" i="41" s="1"/>
  <c r="AB23" i="41"/>
  <c r="AB41" i="41" s="1"/>
  <c r="AB30" i="41"/>
  <c r="Y31" i="41"/>
  <c r="P63" i="33" s="1"/>
  <c r="Z32" i="41"/>
  <c r="Q64" i="33" s="1"/>
  <c r="V42" i="41"/>
  <c r="X46" i="41"/>
  <c r="AA30" i="41"/>
  <c r="AA46" i="41" s="1"/>
  <c r="AB29" i="41"/>
  <c r="AB45" i="41" s="1"/>
  <c r="V31" i="41"/>
  <c r="M63" i="33" s="1"/>
  <c r="Z31" i="41"/>
  <c r="Q63" i="33" s="1"/>
  <c r="W32" i="41"/>
  <c r="N64" i="33" s="1"/>
  <c r="T31" i="41"/>
  <c r="K63" i="33" s="1"/>
  <c r="X31" i="41"/>
  <c r="O63" i="33" s="1"/>
  <c r="U32" i="41"/>
  <c r="L64" i="33" s="1"/>
  <c r="Y32" i="41"/>
  <c r="P64" i="33" s="1"/>
  <c r="U31" i="41"/>
  <c r="L63" i="33" s="1"/>
  <c r="W37" i="41"/>
  <c r="T46" i="41"/>
  <c r="AA24" i="41"/>
  <c r="AA42" i="41" s="1"/>
  <c r="S23" i="41"/>
  <c r="S41" i="41" s="1"/>
  <c r="AB24" i="41"/>
  <c r="AB42" i="41" s="1"/>
  <c r="AB18" i="41"/>
  <c r="AB38" i="41" s="1"/>
  <c r="S24" i="41"/>
  <c r="S42" i="41" s="1"/>
  <c r="S18" i="41"/>
  <c r="S38" i="41" s="1"/>
  <c r="AB31" i="41"/>
  <c r="AB37" i="41"/>
  <c r="AB46" i="41"/>
  <c r="S31" i="41"/>
  <c r="AA31" i="41"/>
  <c r="AA37" i="41"/>
  <c r="I21" i="111"/>
  <c r="I20" i="111"/>
  <c r="I19" i="111"/>
  <c r="I18" i="111"/>
  <c r="I17" i="111"/>
  <c r="I14" i="111"/>
  <c r="I13" i="111"/>
  <c r="L22" i="111"/>
  <c r="K16" i="90" s="1"/>
  <c r="K22" i="111"/>
  <c r="J16" i="90" s="1"/>
  <c r="J22" i="111"/>
  <c r="I16" i="90" s="1"/>
  <c r="G22" i="111"/>
  <c r="F22" i="111"/>
  <c r="E22" i="111"/>
  <c r="H21" i="111"/>
  <c r="H20" i="111"/>
  <c r="H19" i="111"/>
  <c r="H18" i="111"/>
  <c r="H17" i="111"/>
  <c r="H16" i="111"/>
  <c r="H15" i="111"/>
  <c r="H14" i="111"/>
  <c r="H13" i="111"/>
  <c r="H12" i="111"/>
  <c r="AI336" i="36"/>
  <c r="AH336" i="36"/>
  <c r="AG336" i="36"/>
  <c r="AF336" i="36"/>
  <c r="AE336" i="36"/>
  <c r="AI335" i="36"/>
  <c r="AH335" i="36"/>
  <c r="AG335" i="36"/>
  <c r="AF335" i="36"/>
  <c r="AE335" i="36"/>
  <c r="AI330" i="36"/>
  <c r="AH330" i="36"/>
  <c r="AG330" i="36"/>
  <c r="AF330" i="36"/>
  <c r="AE330" i="36"/>
  <c r="AE338" i="36" s="1"/>
  <c r="AI329" i="36"/>
  <c r="AH329" i="36"/>
  <c r="AG329" i="36"/>
  <c r="AF329" i="36"/>
  <c r="AE329" i="36"/>
  <c r="AI321" i="36"/>
  <c r="AH321" i="36"/>
  <c r="AH398" i="36" s="1"/>
  <c r="AG321" i="36"/>
  <c r="AF321" i="36"/>
  <c r="AE321" i="36"/>
  <c r="AI320" i="36"/>
  <c r="AI397" i="36" s="1"/>
  <c r="AH320" i="36"/>
  <c r="AG320" i="36"/>
  <c r="AF320" i="36"/>
  <c r="AE320" i="36"/>
  <c r="AI315" i="36"/>
  <c r="AH315" i="36"/>
  <c r="AH394" i="36" s="1"/>
  <c r="AG315" i="36"/>
  <c r="AG394" i="36" s="1"/>
  <c r="P16" i="35" s="1"/>
  <c r="M34" i="58" s="1"/>
  <c r="AF315" i="36"/>
  <c r="AF394" i="36" s="1"/>
  <c r="O16" i="35" s="1"/>
  <c r="L34" i="58" s="1"/>
  <c r="AE315" i="36"/>
  <c r="AI314" i="36"/>
  <c r="AH314" i="36"/>
  <c r="AG314" i="36"/>
  <c r="AF314" i="36"/>
  <c r="AE314" i="36"/>
  <c r="AE393" i="36" s="1"/>
  <c r="AI302" i="36"/>
  <c r="AH302" i="36"/>
  <c r="AG302" i="36"/>
  <c r="AF302" i="36"/>
  <c r="AE302" i="36"/>
  <c r="AI301" i="36"/>
  <c r="AH301" i="36"/>
  <c r="AG301" i="36"/>
  <c r="AF301" i="36"/>
  <c r="AE301" i="36"/>
  <c r="AI296" i="36"/>
  <c r="AH296" i="36"/>
  <c r="AG296" i="36"/>
  <c r="AF296" i="36"/>
  <c r="AE296" i="36"/>
  <c r="AI295" i="36"/>
  <c r="AH295" i="36"/>
  <c r="AG295" i="36"/>
  <c r="AF295" i="36"/>
  <c r="AE295" i="36"/>
  <c r="AI287" i="36"/>
  <c r="AH287" i="36"/>
  <c r="AG287" i="36"/>
  <c r="AF287" i="36"/>
  <c r="AF387" i="36" s="1"/>
  <c r="Q20" i="34" s="1"/>
  <c r="L42" i="58" s="1"/>
  <c r="AE287" i="36"/>
  <c r="AI286" i="36"/>
  <c r="AI386" i="36" s="1"/>
  <c r="AH286" i="36"/>
  <c r="AG286" i="36"/>
  <c r="AF286" i="36"/>
  <c r="AE286" i="36"/>
  <c r="AI281" i="36"/>
  <c r="AI383" i="36" s="1"/>
  <c r="AH281" i="36"/>
  <c r="AH383" i="36" s="1"/>
  <c r="AG281" i="36"/>
  <c r="AF281" i="36"/>
  <c r="AF383" i="36" s="1"/>
  <c r="Q16" i="34" s="1"/>
  <c r="L40" i="58" s="1"/>
  <c r="AE281" i="36"/>
  <c r="AI280" i="36"/>
  <c r="AI382" i="36" s="1"/>
  <c r="AH280" i="36"/>
  <c r="AG280" i="36"/>
  <c r="AF280" i="36"/>
  <c r="AF382" i="36" s="1"/>
  <c r="Q15" i="34" s="1"/>
  <c r="L39" i="58" s="1"/>
  <c r="AE280" i="36"/>
  <c r="AE382" i="36" s="1"/>
  <c r="AI266" i="36"/>
  <c r="AH266" i="36"/>
  <c r="AG266" i="36"/>
  <c r="AF266" i="36"/>
  <c r="AE266" i="36"/>
  <c r="AI265" i="36"/>
  <c r="AH265" i="36"/>
  <c r="AG265" i="36"/>
  <c r="AF265" i="36"/>
  <c r="AE265" i="36"/>
  <c r="AI260" i="36"/>
  <c r="AH260" i="36"/>
  <c r="AG260" i="36"/>
  <c r="AF260" i="36"/>
  <c r="AE260" i="36"/>
  <c r="AI259" i="36"/>
  <c r="AH259" i="36"/>
  <c r="AG259" i="36"/>
  <c r="AF259" i="36"/>
  <c r="AE259" i="36"/>
  <c r="AI251" i="36"/>
  <c r="AH251" i="36"/>
  <c r="AG251" i="36"/>
  <c r="AF251" i="36"/>
  <c r="AF377" i="36" s="1"/>
  <c r="O43" i="33" s="1"/>
  <c r="L30" i="58" s="1"/>
  <c r="AE251" i="36"/>
  <c r="AI250" i="36"/>
  <c r="AI376" i="36" s="1"/>
  <c r="AH250" i="36"/>
  <c r="AG250" i="36"/>
  <c r="AF250" i="36"/>
  <c r="AE250" i="36"/>
  <c r="AI245" i="36"/>
  <c r="AH245" i="36"/>
  <c r="AH373" i="36" s="1"/>
  <c r="AG245" i="36"/>
  <c r="AF245" i="36"/>
  <c r="AF373" i="36" s="1"/>
  <c r="O40" i="33" s="1"/>
  <c r="L28" i="58" s="1"/>
  <c r="AE245" i="36"/>
  <c r="AI244" i="36"/>
  <c r="AH244" i="36"/>
  <c r="AG244" i="36"/>
  <c r="AF244" i="36"/>
  <c r="AE244" i="36"/>
  <c r="AE372" i="36" s="1"/>
  <c r="AI233" i="36"/>
  <c r="AH233" i="36"/>
  <c r="AG233" i="36"/>
  <c r="AF233" i="36"/>
  <c r="AE233" i="36"/>
  <c r="AI232" i="36"/>
  <c r="AH232" i="36"/>
  <c r="AG232" i="36"/>
  <c r="AF232" i="36"/>
  <c r="AE232" i="36"/>
  <c r="AI227" i="36"/>
  <c r="AH227" i="36"/>
  <c r="AG227" i="36"/>
  <c r="AF227" i="36"/>
  <c r="AE227" i="36"/>
  <c r="AE235" i="36" s="1"/>
  <c r="AI226" i="36"/>
  <c r="AH226" i="36"/>
  <c r="AG226" i="36"/>
  <c r="AF226" i="36"/>
  <c r="AE226" i="36"/>
  <c r="AI218" i="36"/>
  <c r="AH218" i="36"/>
  <c r="AG218" i="36"/>
  <c r="AG367" i="36" s="1"/>
  <c r="P19" i="33" s="1"/>
  <c r="M26" i="58" s="1"/>
  <c r="AF218" i="36"/>
  <c r="AE218" i="36"/>
  <c r="AI217" i="36"/>
  <c r="AI366" i="36" s="1"/>
  <c r="AH217" i="36"/>
  <c r="AG217" i="36"/>
  <c r="AF217" i="36"/>
  <c r="AE217" i="36"/>
  <c r="AE366" i="36" s="1"/>
  <c r="AH119" i="36"/>
  <c r="AH363" i="36" s="1"/>
  <c r="AG119" i="36"/>
  <c r="AF119" i="36"/>
  <c r="AE119" i="36"/>
  <c r="AH118" i="36"/>
  <c r="AG118" i="36"/>
  <c r="AF118" i="36"/>
  <c r="AE118" i="36"/>
  <c r="AE292" i="38"/>
  <c r="AD292" i="38"/>
  <c r="AC292" i="38"/>
  <c r="AB292" i="38"/>
  <c r="AE291" i="38"/>
  <c r="AD291" i="38"/>
  <c r="AC291" i="38"/>
  <c r="AB291" i="38"/>
  <c r="AD271" i="38"/>
  <c r="AC271" i="38"/>
  <c r="AB271" i="38"/>
  <c r="AD270" i="38"/>
  <c r="AC270" i="38"/>
  <c r="AB270" i="38"/>
  <c r="AD247" i="38"/>
  <c r="AC247" i="38"/>
  <c r="AB247" i="38"/>
  <c r="AA247" i="38"/>
  <c r="AD246" i="38"/>
  <c r="AC246" i="38"/>
  <c r="AB246" i="38"/>
  <c r="AA246" i="38"/>
  <c r="AD226" i="38"/>
  <c r="AC226" i="38"/>
  <c r="AB226" i="38"/>
  <c r="AA226" i="38"/>
  <c r="Z226" i="38"/>
  <c r="AD225" i="38"/>
  <c r="AC225" i="38"/>
  <c r="AB225" i="38"/>
  <c r="AA225" i="38"/>
  <c r="Z225" i="38"/>
  <c r="AD197" i="38"/>
  <c r="AC197" i="38"/>
  <c r="AB197" i="38"/>
  <c r="AD196" i="38"/>
  <c r="AC196" i="38"/>
  <c r="AB196" i="38"/>
  <c r="AD176" i="38"/>
  <c r="AC176" i="38"/>
  <c r="AB176" i="38"/>
  <c r="AA176" i="38"/>
  <c r="AD175" i="38"/>
  <c r="AC175" i="38"/>
  <c r="AB175" i="38"/>
  <c r="AA175" i="38"/>
  <c r="AD152" i="38"/>
  <c r="AC152" i="38"/>
  <c r="AB152" i="38"/>
  <c r="AD151" i="38"/>
  <c r="AC151" i="38"/>
  <c r="AB151" i="38"/>
  <c r="AD59" i="38"/>
  <c r="AC59" i="38"/>
  <c r="AD58" i="38"/>
  <c r="AC58" i="38"/>
  <c r="AD83" i="38"/>
  <c r="AC83" i="38"/>
  <c r="AB83" i="38"/>
  <c r="AD82" i="38"/>
  <c r="AC82" i="38"/>
  <c r="AB82" i="38"/>
  <c r="AD104" i="38"/>
  <c r="AC104" i="38"/>
  <c r="AD103" i="38"/>
  <c r="AC103" i="38"/>
  <c r="AD131" i="38"/>
  <c r="AC131" i="38"/>
  <c r="AB131" i="38"/>
  <c r="AD130" i="38"/>
  <c r="AC130" i="38"/>
  <c r="AB130" i="38"/>
  <c r="AD106" i="38"/>
  <c r="AB104" i="38"/>
  <c r="AA104" i="38"/>
  <c r="Z104" i="38"/>
  <c r="AB103" i="38"/>
  <c r="AA103" i="38"/>
  <c r="Z103" i="38"/>
  <c r="AB59" i="38"/>
  <c r="AB58" i="38"/>
  <c r="AC37" i="38"/>
  <c r="AH179" i="40"/>
  <c r="AI29" i="40"/>
  <c r="Q28" i="33" s="1"/>
  <c r="AH29" i="40"/>
  <c r="P28" i="33" s="1"/>
  <c r="AG29" i="40"/>
  <c r="O28" i="33" s="1"/>
  <c r="AF29" i="40"/>
  <c r="AE29" i="40"/>
  <c r="M28" i="33" s="1"/>
  <c r="AD29" i="40"/>
  <c r="L28" i="33" s="1"/>
  <c r="AC29" i="40"/>
  <c r="K28" i="33" s="1"/>
  <c r="AI28" i="40"/>
  <c r="Q27" i="33" s="1"/>
  <c r="R27" i="33" s="1"/>
  <c r="AH28" i="40"/>
  <c r="P27" i="33" s="1"/>
  <c r="AG28" i="40"/>
  <c r="O27" i="33" s="1"/>
  <c r="AF28" i="40"/>
  <c r="N27" i="33" s="1"/>
  <c r="AE28" i="40"/>
  <c r="M27" i="33" s="1"/>
  <c r="AD28" i="40"/>
  <c r="L27" i="33" s="1"/>
  <c r="AC28" i="40"/>
  <c r="K27" i="33" s="1"/>
  <c r="AI35" i="40"/>
  <c r="Q31" i="33" s="1"/>
  <c r="AH35" i="40"/>
  <c r="P31" i="33" s="1"/>
  <c r="AG35" i="40"/>
  <c r="O31" i="33" s="1"/>
  <c r="AF35" i="40"/>
  <c r="AF152" i="40" s="1"/>
  <c r="AE35" i="40"/>
  <c r="M31" i="33" s="1"/>
  <c r="AD35" i="40"/>
  <c r="L31" i="33" s="1"/>
  <c r="AC35" i="40"/>
  <c r="K31" i="33" s="1"/>
  <c r="AI34" i="40"/>
  <c r="Q30" i="33" s="1"/>
  <c r="AH34" i="40"/>
  <c r="P30" i="33" s="1"/>
  <c r="AG34" i="40"/>
  <c r="O30" i="33" s="1"/>
  <c r="AF34" i="40"/>
  <c r="AE34" i="40"/>
  <c r="M30" i="33" s="1"/>
  <c r="AD34" i="40"/>
  <c r="L30" i="33" s="1"/>
  <c r="AC34" i="40"/>
  <c r="K30" i="33" s="1"/>
  <c r="AI42" i="40"/>
  <c r="AH42" i="40"/>
  <c r="AG42" i="40"/>
  <c r="AF42" i="40"/>
  <c r="AE42" i="40"/>
  <c r="AD42" i="40"/>
  <c r="AC42" i="40"/>
  <c r="AI41" i="40"/>
  <c r="AH41" i="40"/>
  <c r="AG41" i="40"/>
  <c r="AF41" i="40"/>
  <c r="AE41" i="40"/>
  <c r="AD41" i="40"/>
  <c r="AC41" i="40"/>
  <c r="K33" i="33" s="1"/>
  <c r="AI48" i="40"/>
  <c r="AH48" i="40"/>
  <c r="AG48" i="40"/>
  <c r="AF48" i="40"/>
  <c r="AE48" i="40"/>
  <c r="AD48" i="40"/>
  <c r="AC48" i="40"/>
  <c r="AI47" i="40"/>
  <c r="AH47" i="40"/>
  <c r="AG47" i="40"/>
  <c r="AF47" i="40"/>
  <c r="AE47" i="40"/>
  <c r="AD47" i="40"/>
  <c r="AI58" i="40"/>
  <c r="AH58" i="40"/>
  <c r="AG58" i="40"/>
  <c r="AF58" i="40"/>
  <c r="N49" i="33" s="1"/>
  <c r="AE58" i="40"/>
  <c r="AD58" i="40"/>
  <c r="AC58" i="40"/>
  <c r="AI57" i="40"/>
  <c r="AH57" i="40"/>
  <c r="P48" i="33" s="1"/>
  <c r="AG57" i="40"/>
  <c r="AF57" i="40"/>
  <c r="AE57" i="40"/>
  <c r="AD57" i="40"/>
  <c r="L48" i="33" s="1"/>
  <c r="AC57" i="40"/>
  <c r="AI64" i="40"/>
  <c r="Q52" i="33" s="1"/>
  <c r="AH64" i="40"/>
  <c r="P52" i="33" s="1"/>
  <c r="AG64" i="40"/>
  <c r="O52" i="33" s="1"/>
  <c r="AF64" i="40"/>
  <c r="AE64" i="40"/>
  <c r="M52" i="33" s="1"/>
  <c r="AD64" i="40"/>
  <c r="L52" i="33" s="1"/>
  <c r="AC64" i="40"/>
  <c r="K52" i="33" s="1"/>
  <c r="AI63" i="40"/>
  <c r="Q51" i="33" s="1"/>
  <c r="AH63" i="40"/>
  <c r="AG63" i="40"/>
  <c r="O51" i="33" s="1"/>
  <c r="AF63" i="40"/>
  <c r="N51" i="33" s="1"/>
  <c r="AE63" i="40"/>
  <c r="M51" i="33" s="1"/>
  <c r="AD63" i="40"/>
  <c r="L51" i="33" s="1"/>
  <c r="AC63" i="40"/>
  <c r="K51" i="33" s="1"/>
  <c r="AI70" i="40"/>
  <c r="AH70" i="40"/>
  <c r="AG70" i="40"/>
  <c r="AF70" i="40"/>
  <c r="N55" i="33" s="1"/>
  <c r="AE70" i="40"/>
  <c r="AD70" i="40"/>
  <c r="AC70" i="40"/>
  <c r="AI69" i="40"/>
  <c r="AH69" i="40"/>
  <c r="P54" i="33" s="1"/>
  <c r="AG69" i="40"/>
  <c r="AF69" i="40"/>
  <c r="AE69" i="40"/>
  <c r="AD69" i="40"/>
  <c r="L54" i="33" s="1"/>
  <c r="AC69" i="40"/>
  <c r="AI77" i="40"/>
  <c r="AH77" i="40"/>
  <c r="AG77" i="40"/>
  <c r="AF77" i="40"/>
  <c r="AE77" i="40"/>
  <c r="AD77" i="40"/>
  <c r="AC77" i="40"/>
  <c r="AI76" i="40"/>
  <c r="AH76" i="40"/>
  <c r="AG76" i="40"/>
  <c r="AF76" i="40"/>
  <c r="AE76" i="40"/>
  <c r="AD76" i="40"/>
  <c r="AC76" i="40"/>
  <c r="AI83" i="40"/>
  <c r="AH83" i="40"/>
  <c r="AG83" i="40"/>
  <c r="AF83" i="40"/>
  <c r="AE83" i="40"/>
  <c r="AD83" i="40"/>
  <c r="AC83" i="40"/>
  <c r="AI82" i="40"/>
  <c r="AH82" i="40"/>
  <c r="AG82" i="40"/>
  <c r="AF82" i="40"/>
  <c r="AE82" i="40"/>
  <c r="AD82" i="40"/>
  <c r="AC82" i="40"/>
  <c r="AI95" i="40"/>
  <c r="AH95" i="40"/>
  <c r="AG95" i="40"/>
  <c r="AF95" i="40"/>
  <c r="AE95" i="40"/>
  <c r="AD95" i="40"/>
  <c r="AC95" i="40"/>
  <c r="AI94" i="40"/>
  <c r="AH94" i="40"/>
  <c r="AG94" i="40"/>
  <c r="AF94" i="40"/>
  <c r="AE94" i="40"/>
  <c r="AD94" i="40"/>
  <c r="AC94" i="40"/>
  <c r="AC100" i="40"/>
  <c r="AI101" i="40"/>
  <c r="AH101" i="40"/>
  <c r="AG101" i="40"/>
  <c r="AF101" i="40"/>
  <c r="AE101" i="40"/>
  <c r="AD101" i="40"/>
  <c r="AC101" i="40"/>
  <c r="AI100" i="40"/>
  <c r="AH100" i="40"/>
  <c r="AH175" i="40" s="1"/>
  <c r="AG100" i="40"/>
  <c r="AF100" i="40"/>
  <c r="AE100" i="40"/>
  <c r="AD100" i="40"/>
  <c r="AI107" i="40"/>
  <c r="AI180" i="40" s="1"/>
  <c r="AH107" i="40"/>
  <c r="AH180" i="40" s="1"/>
  <c r="AG107" i="40"/>
  <c r="AG180" i="40" s="1"/>
  <c r="AF107" i="40"/>
  <c r="AF180" i="40" s="1"/>
  <c r="AE107" i="40"/>
  <c r="AE180" i="40" s="1"/>
  <c r="AD107" i="40"/>
  <c r="AD180" i="40" s="1"/>
  <c r="AC107" i="40"/>
  <c r="AC180" i="40" s="1"/>
  <c r="AI106" i="40"/>
  <c r="AI179" i="40" s="1"/>
  <c r="AH106" i="40"/>
  <c r="AG106" i="40"/>
  <c r="AG179" i="40" s="1"/>
  <c r="AF106" i="40"/>
  <c r="AF179" i="40" s="1"/>
  <c r="AE106" i="40"/>
  <c r="AE179" i="40" s="1"/>
  <c r="AD106" i="40"/>
  <c r="AD179" i="40" s="1"/>
  <c r="AC106" i="40"/>
  <c r="AC179" i="40" s="1"/>
  <c r="AI114" i="40"/>
  <c r="AH114" i="40"/>
  <c r="AG114" i="40"/>
  <c r="AF114" i="40"/>
  <c r="AE114" i="40"/>
  <c r="AD114" i="40"/>
  <c r="AC114" i="40"/>
  <c r="AI113" i="40"/>
  <c r="AH113" i="40"/>
  <c r="AG113" i="40"/>
  <c r="AF113" i="40"/>
  <c r="AE113" i="40"/>
  <c r="AD113" i="40"/>
  <c r="AC113" i="40"/>
  <c r="AI120" i="40"/>
  <c r="AH120" i="40"/>
  <c r="AG120" i="40"/>
  <c r="AF120" i="40"/>
  <c r="AE120" i="40"/>
  <c r="AD120" i="40"/>
  <c r="AD122" i="40" s="1"/>
  <c r="AC120" i="40"/>
  <c r="AI119" i="40"/>
  <c r="AH119" i="40"/>
  <c r="AG119" i="40"/>
  <c r="AF119" i="40"/>
  <c r="AE119" i="40"/>
  <c r="AD119" i="40"/>
  <c r="AC119" i="40"/>
  <c r="AK118" i="40"/>
  <c r="AJ118" i="40"/>
  <c r="AB118" i="40"/>
  <c r="AK117" i="40"/>
  <c r="AJ117" i="40"/>
  <c r="AB117" i="40"/>
  <c r="AK116" i="40"/>
  <c r="AJ116" i="40"/>
  <c r="AB116" i="40"/>
  <c r="AK112" i="40"/>
  <c r="AJ112" i="40"/>
  <c r="AB112" i="40"/>
  <c r="AK111" i="40"/>
  <c r="AJ111" i="40"/>
  <c r="AB111" i="40"/>
  <c r="AB113" i="40" s="1"/>
  <c r="AK110" i="40"/>
  <c r="AJ110" i="40"/>
  <c r="AB110" i="40"/>
  <c r="AK105" i="40"/>
  <c r="AJ105" i="40"/>
  <c r="AB105" i="40"/>
  <c r="AK104" i="40"/>
  <c r="AJ104" i="40"/>
  <c r="AB104" i="40"/>
  <c r="AK103" i="40"/>
  <c r="AJ103" i="40"/>
  <c r="AB103" i="40"/>
  <c r="AK99" i="40"/>
  <c r="AJ99" i="40"/>
  <c r="AB99" i="40"/>
  <c r="AB100" i="40" s="1"/>
  <c r="AK98" i="40"/>
  <c r="AK100" i="40" s="1"/>
  <c r="AJ98" i="40"/>
  <c r="AB98" i="40"/>
  <c r="AK97" i="40"/>
  <c r="AJ97" i="40"/>
  <c r="AB97" i="40"/>
  <c r="AK93" i="40"/>
  <c r="AJ93" i="40"/>
  <c r="AB93" i="40"/>
  <c r="AK92" i="40"/>
  <c r="AJ92" i="40"/>
  <c r="AB92" i="40"/>
  <c r="AK91" i="40"/>
  <c r="AJ91" i="40"/>
  <c r="AB91" i="40"/>
  <c r="AK81" i="40"/>
  <c r="AJ81" i="40"/>
  <c r="AB81" i="40"/>
  <c r="AK80" i="40"/>
  <c r="AJ80" i="40"/>
  <c r="AB80" i="40"/>
  <c r="AK79" i="40"/>
  <c r="AJ79" i="40"/>
  <c r="AB79" i="40"/>
  <c r="AK75" i="40"/>
  <c r="AJ75" i="40"/>
  <c r="AB75" i="40"/>
  <c r="AK74" i="40"/>
  <c r="AJ74" i="40"/>
  <c r="AB74" i="40"/>
  <c r="AB76" i="40" s="1"/>
  <c r="AK73" i="40"/>
  <c r="AJ73" i="40"/>
  <c r="AB73" i="40"/>
  <c r="AK68" i="40"/>
  <c r="AJ68" i="40"/>
  <c r="AB68" i="40"/>
  <c r="AK67" i="40"/>
  <c r="AJ67" i="40"/>
  <c r="AB67" i="40"/>
  <c r="AK66" i="40"/>
  <c r="AJ66" i="40"/>
  <c r="AB66" i="40"/>
  <c r="AK62" i="40"/>
  <c r="AJ62" i="40"/>
  <c r="AM62" i="40" s="1"/>
  <c r="AB62" i="40"/>
  <c r="AK61" i="40"/>
  <c r="AJ61" i="40"/>
  <c r="AB61" i="40"/>
  <c r="AK60" i="40"/>
  <c r="AJ60" i="40"/>
  <c r="AB60" i="40"/>
  <c r="AK56" i="40"/>
  <c r="AJ56" i="40"/>
  <c r="AB56" i="40"/>
  <c r="AK55" i="40"/>
  <c r="AJ55" i="40"/>
  <c r="AB55" i="40"/>
  <c r="AB57" i="40" s="1"/>
  <c r="AK54" i="40"/>
  <c r="AJ54" i="40"/>
  <c r="AB54" i="40"/>
  <c r="AK46" i="40"/>
  <c r="AJ46" i="40"/>
  <c r="AB46" i="40"/>
  <c r="AK45" i="40"/>
  <c r="AJ45" i="40"/>
  <c r="AB45" i="40"/>
  <c r="AK44" i="40"/>
  <c r="AJ44" i="40"/>
  <c r="AB44" i="40"/>
  <c r="AK40" i="40"/>
  <c r="AJ40" i="40"/>
  <c r="AB40" i="40"/>
  <c r="AK39" i="40"/>
  <c r="AK41" i="40" s="1"/>
  <c r="AJ39" i="40"/>
  <c r="AB39" i="40"/>
  <c r="AK38" i="40"/>
  <c r="AJ38" i="40"/>
  <c r="AB38" i="40"/>
  <c r="AK33" i="40"/>
  <c r="AJ33" i="40"/>
  <c r="AB33" i="40"/>
  <c r="AK32" i="40"/>
  <c r="AJ32" i="40"/>
  <c r="AB32" i="40"/>
  <c r="AK31" i="40"/>
  <c r="AJ31" i="40"/>
  <c r="AB31" i="40"/>
  <c r="AK27" i="40"/>
  <c r="AJ27" i="40"/>
  <c r="AB27" i="40"/>
  <c r="AK26" i="40"/>
  <c r="AJ26" i="40"/>
  <c r="AB26" i="40"/>
  <c r="AK25" i="40"/>
  <c r="AJ25" i="40"/>
  <c r="AB25" i="40"/>
  <c r="AI23" i="40"/>
  <c r="AH23" i="40"/>
  <c r="AG23" i="40"/>
  <c r="AF23" i="40"/>
  <c r="N25" i="33" s="1"/>
  <c r="AE23" i="40"/>
  <c r="AD23" i="40"/>
  <c r="AC23" i="40"/>
  <c r="AI22" i="40"/>
  <c r="AH22" i="40"/>
  <c r="P24" i="33" s="1"/>
  <c r="AG22" i="40"/>
  <c r="AF22" i="40"/>
  <c r="AE22" i="40"/>
  <c r="AD22" i="40"/>
  <c r="L24" i="33" s="1"/>
  <c r="AC22" i="40"/>
  <c r="Y22" i="40"/>
  <c r="AK21" i="40"/>
  <c r="AJ21" i="40"/>
  <c r="AB21" i="40"/>
  <c r="AK20" i="40"/>
  <c r="AJ20" i="40"/>
  <c r="AB20" i="40"/>
  <c r="AK19" i="40"/>
  <c r="AB19" i="40"/>
  <c r="G30" i="97"/>
  <c r="G29" i="97"/>
  <c r="G28" i="97"/>
  <c r="AI151" i="25"/>
  <c r="L17" i="58" s="1"/>
  <c r="X76" i="25"/>
  <c r="X75" i="25"/>
  <c r="X152" i="25" s="1"/>
  <c r="X151" i="25"/>
  <c r="X112" i="25"/>
  <c r="X162" i="25" s="1"/>
  <c r="X111" i="25"/>
  <c r="X154" i="25" s="1"/>
  <c r="X150" i="25"/>
  <c r="X144" i="25"/>
  <c r="X157" i="25" s="1"/>
  <c r="X143" i="25"/>
  <c r="X156" i="25" s="1"/>
  <c r="AJ144" i="25"/>
  <c r="AI144" i="25"/>
  <c r="AI157" i="25" s="1"/>
  <c r="AJ143" i="25"/>
  <c r="AI143" i="25"/>
  <c r="AJ112" i="25"/>
  <c r="AI112" i="25"/>
  <c r="AI155" i="25" s="1"/>
  <c r="AJ111" i="25"/>
  <c r="AJ154" i="25" s="1"/>
  <c r="AI111" i="25"/>
  <c r="AI154" i="25" s="1"/>
  <c r="AJ76" i="25"/>
  <c r="AJ163" i="25" s="1"/>
  <c r="AI76" i="25"/>
  <c r="AI163" i="25" s="1"/>
  <c r="AJ75" i="25"/>
  <c r="AJ152" i="25" s="1"/>
  <c r="AI75" i="25"/>
  <c r="AI152" i="25" s="1"/>
  <c r="AJ162" i="25"/>
  <c r="AI162" i="25"/>
  <c r="AJ150" i="25"/>
  <c r="M16" i="58" s="1"/>
  <c r="AI150" i="25"/>
  <c r="L16" i="58" s="1"/>
  <c r="AN13" i="27"/>
  <c r="AL39" i="27"/>
  <c r="AL83" i="27" s="1"/>
  <c r="AK39" i="27"/>
  <c r="AK83" i="27" s="1"/>
  <c r="AL38" i="27"/>
  <c r="AK38" i="27"/>
  <c r="AL76" i="27"/>
  <c r="AL79" i="27" s="1"/>
  <c r="M20" i="58" s="1"/>
  <c r="AK76" i="27"/>
  <c r="AK84" i="27" s="1"/>
  <c r="AL75" i="27"/>
  <c r="AL78" i="27" s="1"/>
  <c r="M19" i="58" s="1"/>
  <c r="AK75" i="27"/>
  <c r="AK78" i="27" s="1"/>
  <c r="L19" i="58" s="1"/>
  <c r="AN74" i="27"/>
  <c r="AN73" i="27"/>
  <c r="AN72" i="27"/>
  <c r="AN71" i="27"/>
  <c r="AN70" i="27"/>
  <c r="AN69" i="27"/>
  <c r="AN68" i="27"/>
  <c r="AN67" i="27"/>
  <c r="AN66" i="27"/>
  <c r="AN65" i="27"/>
  <c r="AN64" i="27"/>
  <c r="AN63" i="27"/>
  <c r="AN62" i="27"/>
  <c r="AN61" i="27"/>
  <c r="AN60" i="27"/>
  <c r="AN59" i="27"/>
  <c r="AN58" i="27"/>
  <c r="AN57" i="27"/>
  <c r="AN56" i="27"/>
  <c r="AN55" i="27"/>
  <c r="AN54" i="27"/>
  <c r="AN53" i="27"/>
  <c r="AN52" i="27"/>
  <c r="AN51" i="27"/>
  <c r="AN50" i="27"/>
  <c r="AN49" i="27"/>
  <c r="AN48" i="27"/>
  <c r="AN47" i="27"/>
  <c r="AN46" i="27"/>
  <c r="AN45" i="27"/>
  <c r="AN44" i="27"/>
  <c r="AN43" i="27"/>
  <c r="AN42" i="27"/>
  <c r="AN37" i="27"/>
  <c r="AN36" i="27"/>
  <c r="AN35" i="27"/>
  <c r="AN34" i="27"/>
  <c r="AN33" i="27"/>
  <c r="AN32" i="27"/>
  <c r="AN31" i="27"/>
  <c r="AN30" i="27"/>
  <c r="AN29" i="27"/>
  <c r="AN28" i="27"/>
  <c r="AN27" i="27"/>
  <c r="AN26" i="27"/>
  <c r="AN25" i="27"/>
  <c r="AN24" i="27"/>
  <c r="AN23" i="27"/>
  <c r="AN22" i="27"/>
  <c r="AN21" i="27"/>
  <c r="AN20" i="27"/>
  <c r="AN19" i="27"/>
  <c r="AN18" i="27"/>
  <c r="AN17" i="27"/>
  <c r="AN16" i="27"/>
  <c r="AN15" i="27"/>
  <c r="AN14" i="27"/>
  <c r="R64" i="33"/>
  <c r="R63" i="33"/>
  <c r="R28" i="33"/>
  <c r="R34" i="35"/>
  <c r="R33" i="35"/>
  <c r="R31" i="35"/>
  <c r="R30" i="35"/>
  <c r="R28" i="35"/>
  <c r="R27" i="35"/>
  <c r="R25" i="35"/>
  <c r="R24" i="35"/>
  <c r="R336" i="36"/>
  <c r="R335" i="36"/>
  <c r="R330" i="36"/>
  <c r="R329" i="36"/>
  <c r="R321" i="36"/>
  <c r="R398" i="36" s="1"/>
  <c r="R320" i="36"/>
  <c r="R397" i="36" s="1"/>
  <c r="R315" i="36"/>
  <c r="R314" i="36"/>
  <c r="R302" i="36"/>
  <c r="R301" i="36"/>
  <c r="R296" i="36"/>
  <c r="R295" i="36"/>
  <c r="R287" i="36"/>
  <c r="R387" i="36" s="1"/>
  <c r="R286" i="36"/>
  <c r="R386" i="36" s="1"/>
  <c r="R281" i="36"/>
  <c r="R280" i="36"/>
  <c r="R266" i="36"/>
  <c r="R265" i="36"/>
  <c r="R260" i="36"/>
  <c r="R259" i="36"/>
  <c r="R251" i="36"/>
  <c r="R377" i="36" s="1"/>
  <c r="R250" i="36"/>
  <c r="R376" i="36" s="1"/>
  <c r="R245" i="36"/>
  <c r="R244" i="36"/>
  <c r="R233" i="36"/>
  <c r="R232" i="36"/>
  <c r="R227" i="36"/>
  <c r="R226" i="36"/>
  <c r="R218" i="36"/>
  <c r="R367" i="36" s="1"/>
  <c r="R217" i="36"/>
  <c r="R366" i="36" s="1"/>
  <c r="R119" i="36"/>
  <c r="R118" i="36"/>
  <c r="AI20" i="36"/>
  <c r="AI19" i="36"/>
  <c r="AI18" i="36"/>
  <c r="AB154" i="38"/>
  <c r="AE269" i="38"/>
  <c r="AE268" i="38"/>
  <c r="AE267" i="38"/>
  <c r="AE265" i="38"/>
  <c r="AE264" i="38"/>
  <c r="AE263" i="38"/>
  <c r="AE260" i="38"/>
  <c r="AE259" i="38"/>
  <c r="AE258" i="38"/>
  <c r="AE256" i="38"/>
  <c r="AE255" i="38"/>
  <c r="AE254" i="38"/>
  <c r="AE245" i="38"/>
  <c r="AE244" i="38"/>
  <c r="AE243" i="38"/>
  <c r="AE241" i="38"/>
  <c r="AE240" i="38"/>
  <c r="AE239" i="38"/>
  <c r="AE236" i="38"/>
  <c r="AE235" i="38"/>
  <c r="AE234" i="38"/>
  <c r="AE232" i="38"/>
  <c r="AE231" i="38"/>
  <c r="AE230" i="38"/>
  <c r="AE224" i="38"/>
  <c r="AE223" i="38"/>
  <c r="AE222" i="38"/>
  <c r="AE220" i="38"/>
  <c r="AE219" i="38"/>
  <c r="AE218" i="38"/>
  <c r="AE215" i="38"/>
  <c r="AE214" i="38"/>
  <c r="AE213" i="38"/>
  <c r="AE211" i="38"/>
  <c r="AE210" i="38"/>
  <c r="AE209" i="38"/>
  <c r="AE195" i="38"/>
  <c r="AE194" i="38"/>
  <c r="AE193" i="38"/>
  <c r="AE191" i="38"/>
  <c r="AE190" i="38"/>
  <c r="AE189" i="38"/>
  <c r="AE186" i="38"/>
  <c r="AE185" i="38"/>
  <c r="AE184" i="38"/>
  <c r="AE182" i="38"/>
  <c r="AE181" i="38"/>
  <c r="AE180" i="38"/>
  <c r="AE174" i="38"/>
  <c r="AE173" i="38"/>
  <c r="AE172" i="38"/>
  <c r="AE170" i="38"/>
  <c r="AE169" i="38"/>
  <c r="AE168" i="38"/>
  <c r="AE165" i="38"/>
  <c r="AE164" i="38"/>
  <c r="AE163" i="38"/>
  <c r="AE161" i="38"/>
  <c r="AE160" i="38"/>
  <c r="AE159" i="38"/>
  <c r="AE150" i="38"/>
  <c r="AE149" i="38"/>
  <c r="AE148" i="38"/>
  <c r="AE146" i="38"/>
  <c r="AE145" i="38"/>
  <c r="AE144" i="38"/>
  <c r="AE141" i="38"/>
  <c r="AE140" i="38"/>
  <c r="AE139" i="38"/>
  <c r="AE137" i="38"/>
  <c r="AE136" i="38"/>
  <c r="AE135" i="38"/>
  <c r="AE129" i="38"/>
  <c r="AE128" i="38"/>
  <c r="AE127" i="38"/>
  <c r="AE125" i="38"/>
  <c r="AE124" i="38"/>
  <c r="AE123" i="38"/>
  <c r="AE120" i="38"/>
  <c r="AE119" i="38"/>
  <c r="AE118" i="38"/>
  <c r="AE116" i="38"/>
  <c r="AE115" i="38"/>
  <c r="AE114" i="38"/>
  <c r="AE102" i="38"/>
  <c r="AE101" i="38"/>
  <c r="AE100" i="38"/>
  <c r="AE98" i="38"/>
  <c r="AE97" i="38"/>
  <c r="AE96" i="38"/>
  <c r="AE93" i="38"/>
  <c r="AE92" i="38"/>
  <c r="AE91" i="38"/>
  <c r="AE89" i="38"/>
  <c r="AE88" i="38"/>
  <c r="AE87" i="38"/>
  <c r="AE81" i="38"/>
  <c r="AE80" i="38"/>
  <c r="AE79" i="38"/>
  <c r="AE77" i="38"/>
  <c r="AE76" i="38"/>
  <c r="AE75" i="38"/>
  <c r="AE72" i="38"/>
  <c r="AE71" i="38"/>
  <c r="AE70" i="38"/>
  <c r="AE68" i="38"/>
  <c r="AE67" i="38"/>
  <c r="AE66" i="38"/>
  <c r="AE57" i="38"/>
  <c r="AE56" i="38"/>
  <c r="AE55" i="38"/>
  <c r="AE53" i="38"/>
  <c r="AE52" i="38"/>
  <c r="AE51" i="38"/>
  <c r="AE48" i="38"/>
  <c r="AE47" i="38"/>
  <c r="AE46" i="38"/>
  <c r="AE44" i="38"/>
  <c r="AE43" i="38"/>
  <c r="AE42" i="38"/>
  <c r="AC38" i="38"/>
  <c r="AB38" i="38"/>
  <c r="AB37" i="38"/>
  <c r="AE36" i="38"/>
  <c r="AE35" i="38"/>
  <c r="AE34" i="38"/>
  <c r="AE32" i="38"/>
  <c r="AE31" i="38"/>
  <c r="AE30" i="38"/>
  <c r="AE27" i="38"/>
  <c r="AE26" i="38"/>
  <c r="AE25" i="38"/>
  <c r="AE23" i="38"/>
  <c r="AE22" i="38"/>
  <c r="AE21" i="38"/>
  <c r="Q23" i="43"/>
  <c r="AA49" i="57"/>
  <c r="N42" i="43" s="1"/>
  <c r="L72" i="58" s="1"/>
  <c r="AA48" i="57"/>
  <c r="N41" i="43" s="1"/>
  <c r="L71" i="58" s="1"/>
  <c r="AB49" i="57"/>
  <c r="O42" i="43" s="1"/>
  <c r="M72" i="58" s="1"/>
  <c r="AB48" i="57"/>
  <c r="O41" i="43" s="1"/>
  <c r="M71" i="58" s="1"/>
  <c r="AD47" i="57"/>
  <c r="AD46" i="57"/>
  <c r="AD45" i="57"/>
  <c r="AD44" i="57"/>
  <c r="AD43" i="57"/>
  <c r="AD42" i="57"/>
  <c r="AD41" i="57"/>
  <c r="AD40" i="57"/>
  <c r="AD39" i="57"/>
  <c r="AD38" i="57"/>
  <c r="AD37" i="57"/>
  <c r="AD36" i="57"/>
  <c r="AD35" i="57"/>
  <c r="AD34" i="57"/>
  <c r="AD33" i="57"/>
  <c r="AD32" i="57"/>
  <c r="AD31" i="57"/>
  <c r="AD30" i="57"/>
  <c r="AD29" i="57"/>
  <c r="AD28" i="57"/>
  <c r="AD27" i="57"/>
  <c r="AD26" i="57"/>
  <c r="AD25" i="57"/>
  <c r="AD24" i="57"/>
  <c r="AD23" i="57"/>
  <c r="AD22" i="57"/>
  <c r="AD21" i="57"/>
  <c r="AD20" i="57"/>
  <c r="AD19" i="57"/>
  <c r="AD18" i="57"/>
  <c r="AD17" i="57"/>
  <c r="AD16" i="57"/>
  <c r="AD15" i="57"/>
  <c r="AD46" i="56"/>
  <c r="AB49" i="56"/>
  <c r="O40" i="43" s="1"/>
  <c r="M70" i="58" s="1"/>
  <c r="AA49" i="56"/>
  <c r="N40" i="43" s="1"/>
  <c r="L70" i="58" s="1"/>
  <c r="AB48" i="56"/>
  <c r="O39" i="43" s="1"/>
  <c r="M69" i="58" s="1"/>
  <c r="AA48" i="56"/>
  <c r="N39" i="43" s="1"/>
  <c r="L69" i="58" s="1"/>
  <c r="AD47" i="56"/>
  <c r="AD45" i="56"/>
  <c r="AD44" i="56"/>
  <c r="AD43" i="56"/>
  <c r="AD42" i="56"/>
  <c r="AD41" i="56"/>
  <c r="AD40" i="56"/>
  <c r="AD39" i="56"/>
  <c r="AD38" i="56"/>
  <c r="AD37" i="56"/>
  <c r="AD36" i="56"/>
  <c r="AD35" i="56"/>
  <c r="AD34" i="56"/>
  <c r="AD33" i="56"/>
  <c r="AD32" i="56"/>
  <c r="AD31" i="56"/>
  <c r="AD30" i="56"/>
  <c r="AD29" i="56"/>
  <c r="AD28" i="56"/>
  <c r="AD27" i="56"/>
  <c r="AD26" i="56"/>
  <c r="AD25" i="56"/>
  <c r="AD24" i="56"/>
  <c r="AD23" i="56"/>
  <c r="AD22" i="56"/>
  <c r="AD21" i="56"/>
  <c r="AD20" i="56"/>
  <c r="AD19" i="56"/>
  <c r="AD18" i="56"/>
  <c r="AD17" i="56"/>
  <c r="AD16" i="56"/>
  <c r="AD15" i="56"/>
  <c r="AD48" i="56" s="1"/>
  <c r="AH46" i="55"/>
  <c r="AF48" i="55"/>
  <c r="O38" i="43" s="1"/>
  <c r="M68" i="58" s="1"/>
  <c r="AF47" i="55"/>
  <c r="O37" i="43" s="1"/>
  <c r="M67" i="58" s="1"/>
  <c r="AE48" i="55"/>
  <c r="N38" i="43" s="1"/>
  <c r="L68" i="58" s="1"/>
  <c r="AE47" i="55"/>
  <c r="N37" i="43" s="1"/>
  <c r="L67" i="58" s="1"/>
  <c r="AH45" i="55"/>
  <c r="AH44" i="55"/>
  <c r="AH43" i="55"/>
  <c r="AH42" i="55"/>
  <c r="AH41" i="55"/>
  <c r="AH40" i="55"/>
  <c r="AH39" i="55"/>
  <c r="AH38" i="55"/>
  <c r="AH37" i="55"/>
  <c r="AH36" i="55"/>
  <c r="AH35" i="55"/>
  <c r="AH34" i="55"/>
  <c r="AH33" i="55"/>
  <c r="AH32" i="55"/>
  <c r="AH31" i="55"/>
  <c r="AH30" i="55"/>
  <c r="AH29" i="55"/>
  <c r="AH28" i="55"/>
  <c r="AH27" i="55"/>
  <c r="AH26" i="55"/>
  <c r="AH25" i="55"/>
  <c r="AH24" i="55"/>
  <c r="AH23" i="55"/>
  <c r="AH22" i="55"/>
  <c r="AH21" i="55"/>
  <c r="AH20" i="55"/>
  <c r="AH19" i="55"/>
  <c r="AH18" i="55"/>
  <c r="AH17" i="55"/>
  <c r="AH16" i="55"/>
  <c r="AH15" i="55"/>
  <c r="AH14" i="55"/>
  <c r="AD49" i="54"/>
  <c r="N35" i="43" s="1"/>
  <c r="L65" i="58" s="1"/>
  <c r="AE50" i="54"/>
  <c r="O36" i="43" s="1"/>
  <c r="M66" i="58" s="1"/>
  <c r="AD50" i="54"/>
  <c r="N36" i="43" s="1"/>
  <c r="L66" i="58" s="1"/>
  <c r="AE49" i="54"/>
  <c r="O35" i="43" s="1"/>
  <c r="M65" i="58" s="1"/>
  <c r="AG48" i="54"/>
  <c r="AG47" i="54"/>
  <c r="AG46" i="54"/>
  <c r="AG45" i="54"/>
  <c r="AG44" i="54"/>
  <c r="AG43" i="54"/>
  <c r="AG42" i="54"/>
  <c r="AG41" i="54"/>
  <c r="AG40" i="54"/>
  <c r="AG39" i="54"/>
  <c r="AG38" i="54"/>
  <c r="AG37" i="54"/>
  <c r="AG36" i="54"/>
  <c r="AG35" i="54"/>
  <c r="AG34" i="54"/>
  <c r="AG33" i="54"/>
  <c r="AG32" i="54"/>
  <c r="AG31" i="54"/>
  <c r="AG30" i="54"/>
  <c r="AG29" i="54"/>
  <c r="AG28" i="54"/>
  <c r="AG27" i="54"/>
  <c r="AG26" i="54"/>
  <c r="AG25" i="54"/>
  <c r="AG24" i="54"/>
  <c r="AG23" i="54"/>
  <c r="AG22" i="54"/>
  <c r="AG21" i="54"/>
  <c r="AG20" i="54"/>
  <c r="AG19" i="54"/>
  <c r="AG18" i="54"/>
  <c r="AG17" i="54"/>
  <c r="AG16" i="54"/>
  <c r="AB50" i="53"/>
  <c r="O26" i="43" s="1"/>
  <c r="M56" i="58" s="1"/>
  <c r="AB49" i="53"/>
  <c r="O25" i="43" s="1"/>
  <c r="M55" i="58" s="1"/>
  <c r="AA50" i="53"/>
  <c r="N26" i="43" s="1"/>
  <c r="L56" i="58" s="1"/>
  <c r="AA49" i="53"/>
  <c r="N25" i="43" s="1"/>
  <c r="L55" i="58" s="1"/>
  <c r="AD48" i="53"/>
  <c r="AD47" i="53"/>
  <c r="AD46" i="53"/>
  <c r="AD45" i="53"/>
  <c r="AD44" i="53"/>
  <c r="AD43" i="53"/>
  <c r="AD42" i="53"/>
  <c r="AD41" i="53"/>
  <c r="AD40" i="53"/>
  <c r="AD39" i="53"/>
  <c r="AD38" i="53"/>
  <c r="AD37" i="53"/>
  <c r="AD36" i="53"/>
  <c r="AD35" i="53"/>
  <c r="AD34" i="53"/>
  <c r="AD33" i="53"/>
  <c r="AD32" i="53"/>
  <c r="AD31" i="53"/>
  <c r="AD30" i="53"/>
  <c r="AD29" i="53"/>
  <c r="AD28" i="53"/>
  <c r="AD27" i="53"/>
  <c r="AD26" i="53"/>
  <c r="AD25" i="53"/>
  <c r="AD24" i="53"/>
  <c r="AD23" i="53"/>
  <c r="AD22" i="53"/>
  <c r="AD21" i="53"/>
  <c r="AD20" i="53"/>
  <c r="AD19" i="53"/>
  <c r="AD18" i="53"/>
  <c r="AD17" i="53"/>
  <c r="AD16" i="53"/>
  <c r="AJ48" i="52"/>
  <c r="N33" i="43" s="1"/>
  <c r="L63" i="58" s="1"/>
  <c r="AK49" i="52"/>
  <c r="O34" i="43" s="1"/>
  <c r="M64" i="58" s="1"/>
  <c r="AJ49" i="52"/>
  <c r="N34" i="43" s="1"/>
  <c r="L64" i="58" s="1"/>
  <c r="AK48" i="52"/>
  <c r="O33" i="43" s="1"/>
  <c r="M63" i="58" s="1"/>
  <c r="AM47" i="52"/>
  <c r="AM46" i="52"/>
  <c r="AM45" i="52"/>
  <c r="AM44" i="52"/>
  <c r="AM43" i="52"/>
  <c r="AM42" i="52"/>
  <c r="AM41" i="52"/>
  <c r="AM40" i="52"/>
  <c r="AM39" i="52"/>
  <c r="AM38" i="52"/>
  <c r="AM37" i="52"/>
  <c r="AM36" i="52"/>
  <c r="AM35" i="52"/>
  <c r="AM34" i="52"/>
  <c r="AM33" i="52"/>
  <c r="AM32" i="52"/>
  <c r="AM31" i="52"/>
  <c r="AM30" i="52"/>
  <c r="AM29" i="52"/>
  <c r="AM28" i="52"/>
  <c r="AM27" i="52"/>
  <c r="AM26" i="52"/>
  <c r="AM25" i="52"/>
  <c r="AM24" i="52"/>
  <c r="AM23" i="52"/>
  <c r="AM22" i="52"/>
  <c r="AM21" i="52"/>
  <c r="AM20" i="52"/>
  <c r="AM19" i="52"/>
  <c r="AM18" i="52"/>
  <c r="AM17" i="52"/>
  <c r="AM16" i="52"/>
  <c r="AM15" i="52"/>
  <c r="AB49" i="51"/>
  <c r="N31" i="43" s="1"/>
  <c r="L61" i="58" s="1"/>
  <c r="AC50" i="51"/>
  <c r="O32" i="43" s="1"/>
  <c r="M62" i="58" s="1"/>
  <c r="AB50" i="51"/>
  <c r="N32" i="43" s="1"/>
  <c r="L62" i="58" s="1"/>
  <c r="AC49" i="51"/>
  <c r="O31" i="43" s="1"/>
  <c r="M61" i="58" s="1"/>
  <c r="AE48" i="51"/>
  <c r="AE47" i="51"/>
  <c r="AE46" i="51"/>
  <c r="AE45" i="51"/>
  <c r="AE44" i="51"/>
  <c r="AE43" i="51"/>
  <c r="AE42" i="51"/>
  <c r="AE41" i="51"/>
  <c r="AE40" i="51"/>
  <c r="AE39" i="51"/>
  <c r="AE38" i="51"/>
  <c r="AE37" i="51"/>
  <c r="AE36" i="51"/>
  <c r="AE35" i="51"/>
  <c r="AE34" i="51"/>
  <c r="AE33" i="51"/>
  <c r="AE32" i="51"/>
  <c r="AE31" i="51"/>
  <c r="AE30" i="51"/>
  <c r="AE29" i="51"/>
  <c r="AE28" i="51"/>
  <c r="AE27" i="51"/>
  <c r="AE26" i="51"/>
  <c r="AE25" i="51"/>
  <c r="AE24" i="51"/>
  <c r="AE23" i="51"/>
  <c r="AE22" i="51"/>
  <c r="AE21" i="51"/>
  <c r="AE20" i="51"/>
  <c r="AE19" i="51"/>
  <c r="AE18" i="51"/>
  <c r="AE17" i="51"/>
  <c r="AE16" i="51"/>
  <c r="AF48" i="50"/>
  <c r="O29" i="43" s="1"/>
  <c r="M59" i="58" s="1"/>
  <c r="AF49" i="50"/>
  <c r="O30" i="43" s="1"/>
  <c r="M60" i="58" s="1"/>
  <c r="AE49" i="50"/>
  <c r="N30" i="43" s="1"/>
  <c r="L60" i="58" s="1"/>
  <c r="AE48" i="50"/>
  <c r="N29" i="43" s="1"/>
  <c r="L59" i="58" s="1"/>
  <c r="AH47" i="50"/>
  <c r="AH46" i="50"/>
  <c r="AH45" i="50"/>
  <c r="AH44" i="50"/>
  <c r="AH43" i="50"/>
  <c r="AH42" i="50"/>
  <c r="AH41" i="50"/>
  <c r="AH40" i="50"/>
  <c r="AH39" i="50"/>
  <c r="AH38" i="50"/>
  <c r="AH37" i="50"/>
  <c r="AH36" i="50"/>
  <c r="AH35" i="50"/>
  <c r="AH34" i="50"/>
  <c r="AH33" i="50"/>
  <c r="AH32" i="50"/>
  <c r="AH31" i="50"/>
  <c r="AH30" i="50"/>
  <c r="AH29" i="50"/>
  <c r="AH28" i="50"/>
  <c r="AH27" i="50"/>
  <c r="AH26" i="50"/>
  <c r="AH25" i="50"/>
  <c r="AH24" i="50"/>
  <c r="AH23" i="50"/>
  <c r="AH22" i="50"/>
  <c r="AH21" i="50"/>
  <c r="AH20" i="50"/>
  <c r="AH19" i="50"/>
  <c r="AH18" i="50"/>
  <c r="AH17" i="50"/>
  <c r="AH16" i="50"/>
  <c r="AH15" i="50"/>
  <c r="AE47" i="49"/>
  <c r="AC50" i="49"/>
  <c r="O28" i="43" s="1"/>
  <c r="M58" i="58" s="1"/>
  <c r="AB50" i="49"/>
  <c r="N28" i="43" s="1"/>
  <c r="L58" i="58" s="1"/>
  <c r="AC49" i="49"/>
  <c r="O27" i="43" s="1"/>
  <c r="M57" i="58" s="1"/>
  <c r="AB49" i="49"/>
  <c r="N27" i="43" s="1"/>
  <c r="L57" i="58" s="1"/>
  <c r="AE48" i="49"/>
  <c r="AE46" i="49"/>
  <c r="AE45" i="49"/>
  <c r="AE44" i="49"/>
  <c r="AE43" i="49"/>
  <c r="AE42" i="49"/>
  <c r="AE41" i="49"/>
  <c r="AE40" i="49"/>
  <c r="AE39" i="49"/>
  <c r="AE38" i="49"/>
  <c r="AE37" i="49"/>
  <c r="AE36" i="49"/>
  <c r="AE35" i="49"/>
  <c r="AE34" i="49"/>
  <c r="AE33" i="49"/>
  <c r="AE32" i="49"/>
  <c r="AE31" i="49"/>
  <c r="AE30" i="49"/>
  <c r="AE29" i="49"/>
  <c r="AE28" i="49"/>
  <c r="AE27" i="49"/>
  <c r="AE26" i="49"/>
  <c r="AE25" i="49"/>
  <c r="AE24" i="49"/>
  <c r="AE23" i="49"/>
  <c r="AE22" i="49"/>
  <c r="AE21" i="49"/>
  <c r="AE20" i="49"/>
  <c r="AE19" i="49"/>
  <c r="AE18" i="49"/>
  <c r="AE17" i="49"/>
  <c r="AE16" i="49"/>
  <c r="AA50" i="48"/>
  <c r="O22" i="43" s="1"/>
  <c r="M54" i="58" s="1"/>
  <c r="AA49" i="48"/>
  <c r="O21" i="43" s="1"/>
  <c r="M53" i="58" s="1"/>
  <c r="Z50" i="48"/>
  <c r="N22" i="43" s="1"/>
  <c r="L54" i="58" s="1"/>
  <c r="Z49" i="48"/>
  <c r="N21" i="43" s="1"/>
  <c r="L53" i="58" s="1"/>
  <c r="AC47" i="48"/>
  <c r="AC48" i="48"/>
  <c r="AC46" i="48"/>
  <c r="AC45" i="48"/>
  <c r="AC44" i="48"/>
  <c r="AC43" i="48"/>
  <c r="AC42" i="48"/>
  <c r="AC41" i="48"/>
  <c r="AC40" i="48"/>
  <c r="AC39" i="48"/>
  <c r="AC38" i="48"/>
  <c r="AC37" i="48"/>
  <c r="AC36" i="48"/>
  <c r="AC35" i="48"/>
  <c r="AC34" i="48"/>
  <c r="AC33" i="48"/>
  <c r="AC32" i="48"/>
  <c r="AC31" i="48"/>
  <c r="AC30" i="48"/>
  <c r="AC29" i="48"/>
  <c r="AC28" i="48"/>
  <c r="AC27" i="48"/>
  <c r="AC26" i="48"/>
  <c r="AC25" i="48"/>
  <c r="AC24" i="48"/>
  <c r="AC23" i="48"/>
  <c r="AC22" i="48"/>
  <c r="AC21" i="48"/>
  <c r="AC20" i="48"/>
  <c r="AC19" i="48"/>
  <c r="AC18" i="48"/>
  <c r="AC17" i="48"/>
  <c r="AC16" i="48"/>
  <c r="AC15" i="48"/>
  <c r="AE48" i="47"/>
  <c r="AC50" i="47"/>
  <c r="O20" i="43" s="1"/>
  <c r="M52" i="58" s="1"/>
  <c r="AC49" i="47"/>
  <c r="O19" i="43" s="1"/>
  <c r="M51" i="58" s="1"/>
  <c r="AB50" i="47"/>
  <c r="N20" i="43" s="1"/>
  <c r="L52" i="58" s="1"/>
  <c r="AB49" i="47"/>
  <c r="N19" i="43" s="1"/>
  <c r="L51" i="58" s="1"/>
  <c r="AE47" i="47"/>
  <c r="AE46" i="47"/>
  <c r="AE45" i="47"/>
  <c r="AE44" i="47"/>
  <c r="AE43" i="47"/>
  <c r="AE42" i="47"/>
  <c r="AE41" i="47"/>
  <c r="AE40" i="47"/>
  <c r="AE39" i="47"/>
  <c r="AE38" i="47"/>
  <c r="AE37" i="47"/>
  <c r="AE36" i="47"/>
  <c r="AE35" i="47"/>
  <c r="AE34" i="47"/>
  <c r="AE33" i="47"/>
  <c r="AE32" i="47"/>
  <c r="AE31" i="47"/>
  <c r="AE30" i="47"/>
  <c r="AE29" i="47"/>
  <c r="AE28" i="47"/>
  <c r="AE27" i="47"/>
  <c r="AE26" i="47"/>
  <c r="AE25" i="47"/>
  <c r="AE24" i="47"/>
  <c r="AE23" i="47"/>
  <c r="AE22" i="47"/>
  <c r="AE21" i="47"/>
  <c r="AE20" i="47"/>
  <c r="AE19" i="47"/>
  <c r="AE18" i="47"/>
  <c r="AE17" i="47"/>
  <c r="AE16" i="47"/>
  <c r="AB49" i="46"/>
  <c r="O18" i="43" s="1"/>
  <c r="M50" i="58" s="1"/>
  <c r="AA49" i="46"/>
  <c r="N18" i="43" s="1"/>
  <c r="L50" i="58" s="1"/>
  <c r="AB48" i="46"/>
  <c r="O17" i="43" s="1"/>
  <c r="M49" i="58" s="1"/>
  <c r="AA48" i="46"/>
  <c r="N17" i="43" s="1"/>
  <c r="L49" i="58" s="1"/>
  <c r="AD47" i="46"/>
  <c r="AD46" i="46"/>
  <c r="AD45" i="46"/>
  <c r="AD44" i="46"/>
  <c r="AD43" i="46"/>
  <c r="AD42" i="46"/>
  <c r="AD41" i="46"/>
  <c r="AD40" i="46"/>
  <c r="AD39" i="46"/>
  <c r="AD38" i="46"/>
  <c r="AD37" i="46"/>
  <c r="AD36" i="46"/>
  <c r="AD35" i="46"/>
  <c r="AD34" i="46"/>
  <c r="AD33" i="46"/>
  <c r="AD32" i="46"/>
  <c r="AD31" i="46"/>
  <c r="AD30" i="46"/>
  <c r="AD29" i="46"/>
  <c r="AD28" i="46"/>
  <c r="AD27" i="46"/>
  <c r="AD26" i="46"/>
  <c r="AD25" i="46"/>
  <c r="AD24" i="46"/>
  <c r="AD23" i="46"/>
  <c r="AD22" i="46"/>
  <c r="AD21" i="46"/>
  <c r="AD20" i="46"/>
  <c r="AD19" i="46"/>
  <c r="AD18" i="46"/>
  <c r="AD17" i="46"/>
  <c r="AD16" i="46"/>
  <c r="AD15" i="46"/>
  <c r="AC50" i="45"/>
  <c r="O16" i="43" s="1"/>
  <c r="M48" i="58" s="1"/>
  <c r="AB50" i="45"/>
  <c r="N16" i="43" s="1"/>
  <c r="L48" i="58" s="1"/>
  <c r="AC49" i="45"/>
  <c r="O15" i="43" s="1"/>
  <c r="M47" i="58" s="1"/>
  <c r="AB49" i="45"/>
  <c r="N15" i="43" s="1"/>
  <c r="L47" i="58" s="1"/>
  <c r="AE48" i="45"/>
  <c r="AE21" i="45"/>
  <c r="AE20" i="45"/>
  <c r="AE19" i="45"/>
  <c r="AE18" i="45"/>
  <c r="AE17" i="45"/>
  <c r="AE47" i="45"/>
  <c r="AE46" i="45"/>
  <c r="AE45" i="45"/>
  <c r="AE44" i="45"/>
  <c r="AE43" i="45"/>
  <c r="AE42" i="45"/>
  <c r="AE41" i="45"/>
  <c r="AE40" i="45"/>
  <c r="AE39" i="45"/>
  <c r="AE38" i="45"/>
  <c r="AE37" i="45"/>
  <c r="AE36" i="45"/>
  <c r="AE35" i="45"/>
  <c r="AE34" i="45"/>
  <c r="AE33" i="45"/>
  <c r="AE32" i="45"/>
  <c r="AE31" i="45"/>
  <c r="AE30" i="45"/>
  <c r="AE29" i="45"/>
  <c r="AE28" i="45"/>
  <c r="AE27" i="45"/>
  <c r="AE26" i="45"/>
  <c r="AE25" i="45"/>
  <c r="AE24" i="45"/>
  <c r="AE23" i="45"/>
  <c r="AE22" i="45"/>
  <c r="AE16" i="45"/>
  <c r="AI52" i="44"/>
  <c r="N14" i="43" s="1"/>
  <c r="L46" i="58" s="1"/>
  <c r="AI51" i="44"/>
  <c r="N13" i="43" s="1"/>
  <c r="L45" i="58" s="1"/>
  <c r="AJ52" i="44"/>
  <c r="O14" i="43" s="1"/>
  <c r="M46" i="58" s="1"/>
  <c r="AJ51" i="44"/>
  <c r="O13" i="43" s="1"/>
  <c r="M45" i="58" s="1"/>
  <c r="AK52" i="44"/>
  <c r="AK51" i="44"/>
  <c r="AL49" i="44"/>
  <c r="AL50" i="44"/>
  <c r="AL48" i="44"/>
  <c r="AL47" i="44"/>
  <c r="AL46" i="44"/>
  <c r="AL45" i="44"/>
  <c r="AL44" i="44"/>
  <c r="AL43" i="44"/>
  <c r="AL42" i="44"/>
  <c r="AL41" i="44"/>
  <c r="AL40" i="44"/>
  <c r="AL39" i="44"/>
  <c r="AL38" i="44"/>
  <c r="AL37" i="44"/>
  <c r="AL36" i="44"/>
  <c r="AL35" i="44"/>
  <c r="AL34" i="44"/>
  <c r="AL33" i="44"/>
  <c r="AL32" i="44"/>
  <c r="AL31" i="44"/>
  <c r="AL30" i="44"/>
  <c r="AL29" i="44"/>
  <c r="AL28" i="44"/>
  <c r="AL27" i="44"/>
  <c r="AL26" i="44"/>
  <c r="AL25" i="44"/>
  <c r="AL24" i="44"/>
  <c r="AL23" i="44"/>
  <c r="AL22" i="44"/>
  <c r="AL21" i="44"/>
  <c r="AL20" i="44"/>
  <c r="AL19" i="44"/>
  <c r="AL18" i="44"/>
  <c r="AL17" i="44"/>
  <c r="AL51" i="44" s="1"/>
  <c r="AL16" i="44"/>
  <c r="AM33" i="40" l="1"/>
  <c r="AM55" i="40"/>
  <c r="AB153" i="38"/>
  <c r="R31" i="33"/>
  <c r="R30" i="33"/>
  <c r="AJ22" i="40"/>
  <c r="AB69" i="40"/>
  <c r="AB165" i="40" s="1"/>
  <c r="AK113" i="40"/>
  <c r="AF170" i="40"/>
  <c r="AH139" i="40"/>
  <c r="AE184" i="40"/>
  <c r="AK34" i="40"/>
  <c r="AB47" i="40"/>
  <c r="AK94" i="40"/>
  <c r="AB106" i="40"/>
  <c r="AB179" i="40" s="1"/>
  <c r="AF184" i="40"/>
  <c r="R362" i="36"/>
  <c r="AL84" i="27"/>
  <c r="AE176" i="40"/>
  <c r="AH322" i="36"/>
  <c r="AG338" i="36"/>
  <c r="AI153" i="25"/>
  <c r="AK48" i="40"/>
  <c r="AK156" i="40" s="1"/>
  <c r="AF166" i="40"/>
  <c r="AC248" i="38"/>
  <c r="AK64" i="40"/>
  <c r="AB77" i="40"/>
  <c r="AK120" i="40"/>
  <c r="AD183" i="40"/>
  <c r="AD176" i="40"/>
  <c r="AB29" i="40"/>
  <c r="AH49" i="40"/>
  <c r="AH337" i="36"/>
  <c r="AJ29" i="40"/>
  <c r="AB35" i="40"/>
  <c r="AB152" i="40" s="1"/>
  <c r="AI184" i="40"/>
  <c r="AC154" i="38"/>
  <c r="AG372" i="36"/>
  <c r="P39" i="33" s="1"/>
  <c r="M27" i="58" s="1"/>
  <c r="AE376" i="36"/>
  <c r="AH377" i="36"/>
  <c r="AG382" i="36"/>
  <c r="R15" i="34" s="1"/>
  <c r="M39" i="58" s="1"/>
  <c r="AE386" i="36"/>
  <c r="AH387" i="36"/>
  <c r="AG393" i="36"/>
  <c r="P15" i="35" s="1"/>
  <c r="M33" i="58" s="1"/>
  <c r="AE397" i="36"/>
  <c r="AK79" i="27"/>
  <c r="L20" i="58" s="1"/>
  <c r="AJ35" i="40"/>
  <c r="AJ152" i="40" s="1"/>
  <c r="AB42" i="40"/>
  <c r="AK63" i="40"/>
  <c r="AJ69" i="40"/>
  <c r="AJ165" i="40" s="1"/>
  <c r="AK119" i="40"/>
  <c r="AK183" i="40" s="1"/>
  <c r="AH122" i="40"/>
  <c r="AC153" i="38"/>
  <c r="AH393" i="36"/>
  <c r="AB28" i="40"/>
  <c r="AB147" i="40" s="1"/>
  <c r="AK35" i="40"/>
  <c r="AJ42" i="40"/>
  <c r="AB48" i="40"/>
  <c r="AK69" i="40"/>
  <c r="AK165" i="40" s="1"/>
  <c r="AJ76" i="40"/>
  <c r="AB82" i="40"/>
  <c r="AK95" i="40"/>
  <c r="AJ101" i="40"/>
  <c r="AB107" i="40"/>
  <c r="AB180" i="40" s="1"/>
  <c r="AH176" i="40"/>
  <c r="AD147" i="40"/>
  <c r="AI372" i="36"/>
  <c r="AG376" i="36"/>
  <c r="P42" i="33" s="1"/>
  <c r="M29" i="58" s="1"/>
  <c r="AG386" i="36"/>
  <c r="R19" i="34" s="1"/>
  <c r="M41" i="58" s="1"/>
  <c r="AI393" i="36"/>
  <c r="R353" i="36"/>
  <c r="AJ160" i="25"/>
  <c r="AM80" i="40"/>
  <c r="AI176" i="40"/>
  <c r="AD49" i="40"/>
  <c r="AD165" i="40"/>
  <c r="AB248" i="38"/>
  <c r="AH362" i="36"/>
  <c r="AH366" i="36"/>
  <c r="AF234" i="36"/>
  <c r="AI235" i="36"/>
  <c r="AE383" i="36"/>
  <c r="AF337" i="36"/>
  <c r="AD49" i="46"/>
  <c r="AE176" i="38"/>
  <c r="AE197" i="38"/>
  <c r="AC122" i="40"/>
  <c r="AG122" i="40"/>
  <c r="AH183" i="40"/>
  <c r="AE85" i="40"/>
  <c r="AI85" i="40"/>
  <c r="R52" i="33"/>
  <c r="AD105" i="38"/>
  <c r="AB249" i="38"/>
  <c r="AC249" i="38"/>
  <c r="AE83" i="38"/>
  <c r="AE226" i="38"/>
  <c r="AB23" i="40"/>
  <c r="AK22" i="40"/>
  <c r="AB34" i="40"/>
  <c r="AB151" i="40" s="1"/>
  <c r="AK42" i="40"/>
  <c r="AK47" i="40"/>
  <c r="AB58" i="40"/>
  <c r="AK58" i="40"/>
  <c r="AB63" i="40"/>
  <c r="AK70" i="40"/>
  <c r="AB83" i="40"/>
  <c r="AB170" i="40" s="1"/>
  <c r="AK83" i="40"/>
  <c r="AB94" i="40"/>
  <c r="AB175" i="40" s="1"/>
  <c r="AK101" i="40"/>
  <c r="AK176" i="40" s="1"/>
  <c r="AK106" i="40"/>
  <c r="AK179" i="40" s="1"/>
  <c r="AB114" i="40"/>
  <c r="AB119" i="40"/>
  <c r="AB183" i="40" s="1"/>
  <c r="AE121" i="40"/>
  <c r="AI121" i="40"/>
  <c r="AF175" i="40"/>
  <c r="AF176" i="40"/>
  <c r="AE49" i="40"/>
  <c r="AI49" i="40"/>
  <c r="AF132" i="40"/>
  <c r="AD161" i="40"/>
  <c r="AD248" i="38"/>
  <c r="AB293" i="38"/>
  <c r="AB295" i="38" s="1"/>
  <c r="AB324" i="38" s="1"/>
  <c r="O21" i="35" s="1"/>
  <c r="L79" i="58" s="1"/>
  <c r="AE362" i="36"/>
  <c r="AE234" i="36"/>
  <c r="AI234" i="36"/>
  <c r="AH235" i="36"/>
  <c r="AF338" i="36"/>
  <c r="AB22" i="40"/>
  <c r="AF121" i="40"/>
  <c r="AC175" i="40"/>
  <c r="AG175" i="40"/>
  <c r="AC84" i="40"/>
  <c r="AG84" i="40"/>
  <c r="AD169" i="40"/>
  <c r="AC50" i="40"/>
  <c r="AG50" i="40"/>
  <c r="AH135" i="40"/>
  <c r="AH161" i="40"/>
  <c r="AA249" i="38"/>
  <c r="AE199" i="38"/>
  <c r="AB148" i="40"/>
  <c r="AK175" i="40"/>
  <c r="N34" i="33"/>
  <c r="AF140" i="40"/>
  <c r="AF156" i="40"/>
  <c r="AL52" i="44"/>
  <c r="AE58" i="38"/>
  <c r="AE59" i="38"/>
  <c r="L25" i="33"/>
  <c r="AD148" i="40"/>
  <c r="AD132" i="40"/>
  <c r="P25" i="33"/>
  <c r="AH148" i="40"/>
  <c r="AH132" i="40"/>
  <c r="AB70" i="40"/>
  <c r="AB166" i="40" s="1"/>
  <c r="AJ95" i="40"/>
  <c r="AK114" i="40"/>
  <c r="AJ120" i="40"/>
  <c r="AC121" i="40"/>
  <c r="AG121" i="40"/>
  <c r="AB101" i="40"/>
  <c r="L58" i="33"/>
  <c r="AD170" i="40"/>
  <c r="P58" i="33"/>
  <c r="AH170" i="40"/>
  <c r="L55" i="33"/>
  <c r="AD166" i="40"/>
  <c r="AH85" i="40"/>
  <c r="P55" i="33"/>
  <c r="AH166" i="40"/>
  <c r="AD85" i="40"/>
  <c r="L49" i="33"/>
  <c r="AD162" i="40"/>
  <c r="P49" i="33"/>
  <c r="AH162" i="40"/>
  <c r="AD48" i="46"/>
  <c r="AM19" i="40"/>
  <c r="AK23" i="40"/>
  <c r="N24" i="33"/>
  <c r="AF147" i="40"/>
  <c r="AF131" i="40"/>
  <c r="AM26" i="40"/>
  <c r="AJ28" i="40"/>
  <c r="AM44" i="40"/>
  <c r="AJ48" i="40"/>
  <c r="AJ156" i="40" s="1"/>
  <c r="AK162" i="40"/>
  <c r="AK85" i="40"/>
  <c r="AK166" i="40"/>
  <c r="AM73" i="40"/>
  <c r="AJ77" i="40"/>
  <c r="AK76" i="40"/>
  <c r="AK77" i="40"/>
  <c r="AM93" i="40"/>
  <c r="AJ94" i="40"/>
  <c r="AM103" i="40"/>
  <c r="AJ107" i="40"/>
  <c r="AJ180" i="40" s="1"/>
  <c r="AM111" i="40"/>
  <c r="AJ113" i="40"/>
  <c r="AM118" i="40"/>
  <c r="AJ119" i="40"/>
  <c r="AE122" i="40"/>
  <c r="AI122" i="40"/>
  <c r="AJ82" i="40"/>
  <c r="AB169" i="40"/>
  <c r="N57" i="33"/>
  <c r="AF169" i="40"/>
  <c r="N54" i="33"/>
  <c r="AF165" i="40"/>
  <c r="AJ63" i="40"/>
  <c r="AB161" i="40"/>
  <c r="N48" i="33"/>
  <c r="AF161" i="40"/>
  <c r="AJ57" i="40"/>
  <c r="AC61" i="38"/>
  <c r="AE196" i="38"/>
  <c r="N31" i="33"/>
  <c r="AF136" i="40"/>
  <c r="N28" i="33"/>
  <c r="AF148" i="40"/>
  <c r="AK57" i="40"/>
  <c r="AK161" i="40" s="1"/>
  <c r="AB64" i="40"/>
  <c r="AK82" i="40"/>
  <c r="AK139" i="40" s="1"/>
  <c r="AB95" i="40"/>
  <c r="AK107" i="40"/>
  <c r="AK180" i="40" s="1"/>
  <c r="AB120" i="40"/>
  <c r="AB140" i="40" s="1"/>
  <c r="AK121" i="40"/>
  <c r="AC183" i="40"/>
  <c r="AG183" i="40"/>
  <c r="AD175" i="40"/>
  <c r="AI160" i="25"/>
  <c r="M24" i="33"/>
  <c r="AE147" i="40"/>
  <c r="AE131" i="40"/>
  <c r="Q24" i="33"/>
  <c r="AI147" i="40"/>
  <c r="AI131" i="40"/>
  <c r="K25" i="33"/>
  <c r="AC148" i="40"/>
  <c r="AC132" i="40"/>
  <c r="O25" i="33"/>
  <c r="AG148" i="40"/>
  <c r="AG132" i="40"/>
  <c r="AM27" i="40"/>
  <c r="AK152" i="40"/>
  <c r="AM38" i="40"/>
  <c r="AK155" i="40"/>
  <c r="AM45" i="40"/>
  <c r="AM56" i="40"/>
  <c r="AM57" i="40" s="1"/>
  <c r="AM66" i="40"/>
  <c r="AM74" i="40"/>
  <c r="AM81" i="40"/>
  <c r="AM82" i="40" s="1"/>
  <c r="AM97" i="40"/>
  <c r="AM104" i="40"/>
  <c r="AM112" i="40"/>
  <c r="AF183" i="40"/>
  <c r="AD184" i="40"/>
  <c r="AH184" i="40"/>
  <c r="AJ106" i="40"/>
  <c r="AJ179" i="40" s="1"/>
  <c r="M57" i="33"/>
  <c r="AE169" i="40"/>
  <c r="Q57" i="33"/>
  <c r="AI169" i="40"/>
  <c r="K58" i="33"/>
  <c r="AC170" i="40"/>
  <c r="O58" i="33"/>
  <c r="AG170" i="40"/>
  <c r="M54" i="33"/>
  <c r="AE165" i="40"/>
  <c r="Q54" i="33"/>
  <c r="AI165" i="40"/>
  <c r="AC85" i="40"/>
  <c r="K55" i="33"/>
  <c r="AC166" i="40"/>
  <c r="AG85" i="40"/>
  <c r="AG87" i="40" s="1"/>
  <c r="AG125" i="40" s="1"/>
  <c r="O55" i="33"/>
  <c r="AG166" i="40"/>
  <c r="M48" i="33"/>
  <c r="AE161" i="40"/>
  <c r="Q48" i="33"/>
  <c r="AI161" i="40"/>
  <c r="K49" i="33"/>
  <c r="AC162" i="40"/>
  <c r="O49" i="33"/>
  <c r="AG162" i="40"/>
  <c r="AF50" i="40"/>
  <c r="AD139" i="40"/>
  <c r="AH155" i="40"/>
  <c r="AB61" i="38"/>
  <c r="AB304" i="38" s="1"/>
  <c r="AB294" i="38"/>
  <c r="AB296" i="38" s="1"/>
  <c r="AE103" i="38"/>
  <c r="AE131" i="38"/>
  <c r="AE130" i="38"/>
  <c r="AE152" i="38"/>
  <c r="AE151" i="38"/>
  <c r="AE175" i="38"/>
  <c r="AE225" i="38"/>
  <c r="AE247" i="38"/>
  <c r="AE249" i="38" s="1"/>
  <c r="AE246" i="38"/>
  <c r="AE271" i="38"/>
  <c r="AE270" i="38"/>
  <c r="R323" i="36"/>
  <c r="AM21" i="40"/>
  <c r="K24" i="33"/>
  <c r="AC49" i="40"/>
  <c r="AC147" i="40"/>
  <c r="AC131" i="40"/>
  <c r="O24" i="33"/>
  <c r="AG147" i="40"/>
  <c r="AG131" i="40"/>
  <c r="M25" i="33"/>
  <c r="AE148" i="40"/>
  <c r="AE132" i="40"/>
  <c r="Q25" i="33"/>
  <c r="AI148" i="40"/>
  <c r="AI132" i="40"/>
  <c r="AM25" i="40"/>
  <c r="AK28" i="40"/>
  <c r="AM32" i="40"/>
  <c r="AM34" i="40" s="1"/>
  <c r="AJ34" i="40"/>
  <c r="AB41" i="40"/>
  <c r="AM40" i="40"/>
  <c r="AM54" i="40"/>
  <c r="AM61" i="40"/>
  <c r="AM63" i="40" s="1"/>
  <c r="AM68" i="40"/>
  <c r="AM79" i="40"/>
  <c r="AM83" i="40" s="1"/>
  <c r="AM92" i="40"/>
  <c r="AM99" i="40"/>
  <c r="AM110" i="40"/>
  <c r="AM117" i="40"/>
  <c r="AM119" i="40" s="1"/>
  <c r="AD121" i="40"/>
  <c r="AH121" i="40"/>
  <c r="AF122" i="40"/>
  <c r="AJ114" i="40"/>
  <c r="K57" i="33"/>
  <c r="AC169" i="40"/>
  <c r="O57" i="33"/>
  <c r="AG169" i="40"/>
  <c r="M58" i="33"/>
  <c r="AE170" i="40"/>
  <c r="Q58" i="33"/>
  <c r="AI170" i="40"/>
  <c r="K54" i="33"/>
  <c r="AC165" i="40"/>
  <c r="O54" i="33"/>
  <c r="R54" i="33" s="1"/>
  <c r="AG165" i="40"/>
  <c r="M55" i="33"/>
  <c r="AE166" i="40"/>
  <c r="Q55" i="33"/>
  <c r="AI166" i="40"/>
  <c r="K48" i="33"/>
  <c r="AC161" i="40"/>
  <c r="O48" i="33"/>
  <c r="R48" i="33" s="1"/>
  <c r="AG161" i="40"/>
  <c r="M49" i="33"/>
  <c r="AE162" i="40"/>
  <c r="Q49" i="33"/>
  <c r="AI162" i="40"/>
  <c r="AF49" i="40"/>
  <c r="AJ47" i="40"/>
  <c r="AD50" i="40"/>
  <c r="AH50" i="40"/>
  <c r="AH87" i="40" s="1"/>
  <c r="AH125" i="40" s="1"/>
  <c r="AD131" i="40"/>
  <c r="AH147" i="40"/>
  <c r="AD151" i="40"/>
  <c r="AH165" i="40"/>
  <c r="AE104" i="38"/>
  <c r="AE82" i="38"/>
  <c r="X160" i="25"/>
  <c r="AM20" i="40"/>
  <c r="AM22" i="40" s="1"/>
  <c r="AJ23" i="40"/>
  <c r="AK29" i="40"/>
  <c r="AM31" i="40"/>
  <c r="AK151" i="40"/>
  <c r="AM39" i="40"/>
  <c r="AJ41" i="40"/>
  <c r="AM46" i="40"/>
  <c r="AM60" i="40"/>
  <c r="AM64" i="40" s="1"/>
  <c r="AM67" i="40"/>
  <c r="AM69" i="40" s="1"/>
  <c r="AM165" i="40" s="1"/>
  <c r="AM75" i="40"/>
  <c r="AM91" i="40"/>
  <c r="AM98" i="40"/>
  <c r="AM105" i="40"/>
  <c r="AM116" i="40"/>
  <c r="AE183" i="40"/>
  <c r="AI183" i="40"/>
  <c r="AC184" i="40"/>
  <c r="AG184" i="40"/>
  <c r="AJ100" i="40"/>
  <c r="AE175" i="40"/>
  <c r="AI175" i="40"/>
  <c r="AC176" i="40"/>
  <c r="AG176" i="40"/>
  <c r="AJ83" i="40"/>
  <c r="L57" i="33"/>
  <c r="P57" i="33"/>
  <c r="N58" i="33"/>
  <c r="AJ70" i="40"/>
  <c r="AJ166" i="40" s="1"/>
  <c r="AH84" i="40"/>
  <c r="P51" i="33"/>
  <c r="R51" i="33" s="1"/>
  <c r="AF85" i="40"/>
  <c r="AF87" i="40" s="1"/>
  <c r="AF125" i="40" s="1"/>
  <c r="N52" i="33"/>
  <c r="AJ64" i="40"/>
  <c r="AJ58" i="40"/>
  <c r="AG49" i="40"/>
  <c r="AE50" i="40"/>
  <c r="AI50" i="40"/>
  <c r="L33" i="33"/>
  <c r="P33" i="33"/>
  <c r="AH131" i="40"/>
  <c r="AD135" i="40"/>
  <c r="AH151" i="40"/>
  <c r="AD155" i="40"/>
  <c r="AF162" i="40"/>
  <c r="AH169" i="40"/>
  <c r="M33" i="33"/>
  <c r="Q33" i="33"/>
  <c r="K34" i="33"/>
  <c r="O34" i="33"/>
  <c r="AE135" i="40"/>
  <c r="AI135" i="40"/>
  <c r="AC136" i="40"/>
  <c r="AG136" i="40"/>
  <c r="AE139" i="40"/>
  <c r="AI139" i="40"/>
  <c r="AC140" i="40"/>
  <c r="AG140" i="40"/>
  <c r="AE151" i="40"/>
  <c r="AI151" i="40"/>
  <c r="AC152" i="40"/>
  <c r="AG152" i="40"/>
  <c r="AE155" i="40"/>
  <c r="AI155" i="40"/>
  <c r="AC156" i="40"/>
  <c r="AG156" i="40"/>
  <c r="AB105" i="38"/>
  <c r="AC60" i="38"/>
  <c r="AC308" i="38"/>
  <c r="AB198" i="38"/>
  <c r="AB200" i="38" s="1"/>
  <c r="AB199" i="38"/>
  <c r="AB201" i="38" s="1"/>
  <c r="AB321" i="38" s="1"/>
  <c r="O46" i="33" s="1"/>
  <c r="AA248" i="38"/>
  <c r="AD249" i="38"/>
  <c r="AC293" i="38"/>
  <c r="AC295" i="38" s="1"/>
  <c r="AC294" i="38"/>
  <c r="N33" i="33"/>
  <c r="L34" i="33"/>
  <c r="P34" i="33"/>
  <c r="AF86" i="40"/>
  <c r="AF124" i="40" s="1"/>
  <c r="N30" i="33"/>
  <c r="AF135" i="40"/>
  <c r="AD136" i="40"/>
  <c r="AH136" i="40"/>
  <c r="AF139" i="40"/>
  <c r="AD140" i="40"/>
  <c r="AH140" i="40"/>
  <c r="AF151" i="40"/>
  <c r="AD152" i="40"/>
  <c r="AH152" i="40"/>
  <c r="AF155" i="40"/>
  <c r="AD156" i="40"/>
  <c r="AH156" i="40"/>
  <c r="AC309" i="38"/>
  <c r="AC198" i="38"/>
  <c r="AC200" i="38" s="1"/>
  <c r="AC199" i="38"/>
  <c r="AC201" i="38" s="1"/>
  <c r="AC321" i="38" s="1"/>
  <c r="P46" i="33" s="1"/>
  <c r="M78" i="58" s="1"/>
  <c r="AD293" i="38"/>
  <c r="AD295" i="38" s="1"/>
  <c r="AD294" i="38"/>
  <c r="AD296" i="38" s="1"/>
  <c r="AA32" i="41"/>
  <c r="O33" i="33"/>
  <c r="M34" i="33"/>
  <c r="Q34" i="33"/>
  <c r="AC135" i="40"/>
  <c r="AG135" i="40"/>
  <c r="AE136" i="40"/>
  <c r="AI136" i="40"/>
  <c r="AC139" i="40"/>
  <c r="AG139" i="40"/>
  <c r="AE140" i="40"/>
  <c r="AI140" i="40"/>
  <c r="AC151" i="40"/>
  <c r="AG151" i="40"/>
  <c r="AE152" i="40"/>
  <c r="AI152" i="40"/>
  <c r="AC155" i="40"/>
  <c r="AG155" i="40"/>
  <c r="AE156" i="40"/>
  <c r="AI156" i="40"/>
  <c r="AB60" i="38"/>
  <c r="AD198" i="38"/>
  <c r="AD199" i="38"/>
  <c r="AC310" i="38"/>
  <c r="AE293" i="38"/>
  <c r="AE294" i="38"/>
  <c r="H22" i="111"/>
  <c r="G16" i="90" s="1"/>
  <c r="AE363" i="36"/>
  <c r="AF362" i="36"/>
  <c r="O15" i="33" s="1"/>
  <c r="L23" i="58" s="1"/>
  <c r="AF363" i="36"/>
  <c r="O16" i="33" s="1"/>
  <c r="L24" i="58" s="1"/>
  <c r="AI253" i="36"/>
  <c r="AF288" i="36"/>
  <c r="AH382" i="36"/>
  <c r="AG383" i="36"/>
  <c r="R16" i="34" s="1"/>
  <c r="M40" i="58" s="1"/>
  <c r="AI338" i="36"/>
  <c r="R322" i="36"/>
  <c r="AG362" i="36"/>
  <c r="P15" i="33" s="1"/>
  <c r="M23" i="58" s="1"/>
  <c r="N45" i="43"/>
  <c r="O44" i="43"/>
  <c r="O45" i="43"/>
  <c r="N44" i="43"/>
  <c r="AJ146" i="25"/>
  <c r="AI145" i="25"/>
  <c r="X159" i="25"/>
  <c r="X163" i="25"/>
  <c r="AJ151" i="25"/>
  <c r="M17" i="58" s="1"/>
  <c r="AJ153" i="25"/>
  <c r="AJ155" i="25"/>
  <c r="AJ157" i="25"/>
  <c r="AJ145" i="25"/>
  <c r="X155" i="25"/>
  <c r="AI156" i="25"/>
  <c r="AI159" i="25"/>
  <c r="AI146" i="25"/>
  <c r="AJ156" i="25"/>
  <c r="AJ159" i="25"/>
  <c r="R373" i="36"/>
  <c r="R383" i="36"/>
  <c r="AG219" i="36"/>
  <c r="AF220" i="36"/>
  <c r="AG220" i="36"/>
  <c r="AE267" i="36"/>
  <c r="AI267" i="36"/>
  <c r="AH268" i="36"/>
  <c r="AG303" i="36"/>
  <c r="AF304" i="36"/>
  <c r="AG304" i="36"/>
  <c r="AE337" i="36"/>
  <c r="AI337" i="36"/>
  <c r="AH338" i="36"/>
  <c r="R234" i="36"/>
  <c r="R337" i="36"/>
  <c r="AG234" i="36"/>
  <c r="AF235" i="36"/>
  <c r="AH372" i="36"/>
  <c r="AG373" i="36"/>
  <c r="P40" i="33" s="1"/>
  <c r="M28" i="58" s="1"/>
  <c r="AG322" i="36"/>
  <c r="AF323" i="36"/>
  <c r="AF340" i="36" s="1"/>
  <c r="R235" i="36"/>
  <c r="R338" i="36"/>
  <c r="AH367" i="36"/>
  <c r="AH234" i="36"/>
  <c r="AG235" i="36"/>
  <c r="AF372" i="36"/>
  <c r="O39" i="33" s="1"/>
  <c r="L27" i="58" s="1"/>
  <c r="AE373" i="36"/>
  <c r="AI373" i="36"/>
  <c r="AG267" i="36"/>
  <c r="AF268" i="36"/>
  <c r="AE303" i="36"/>
  <c r="AI303" i="36"/>
  <c r="AH304" i="36"/>
  <c r="AG337" i="36"/>
  <c r="R372" i="36"/>
  <c r="R382" i="36"/>
  <c r="R393" i="36"/>
  <c r="AI289" i="36"/>
  <c r="AH339" i="36"/>
  <c r="AB32" i="41"/>
  <c r="S32" i="41"/>
  <c r="AF267" i="36"/>
  <c r="AF376" i="36"/>
  <c r="O42" i="33" s="1"/>
  <c r="L29" i="58" s="1"/>
  <c r="AE377" i="36"/>
  <c r="AE268" i="36"/>
  <c r="AI268" i="36"/>
  <c r="AI377" i="36"/>
  <c r="AH267" i="36"/>
  <c r="AH386" i="36"/>
  <c r="AH288" i="36"/>
  <c r="AG387" i="36"/>
  <c r="R20" i="34" s="1"/>
  <c r="M42" i="58" s="1"/>
  <c r="AG289" i="36"/>
  <c r="AE289" i="36"/>
  <c r="AF393" i="36"/>
  <c r="O15" i="35" s="1"/>
  <c r="L33" i="58" s="1"/>
  <c r="AE394" i="36"/>
  <c r="AI394" i="36"/>
  <c r="AH397" i="36"/>
  <c r="AG398" i="36"/>
  <c r="P19" i="35" s="1"/>
  <c r="M36" i="58" s="1"/>
  <c r="AG323" i="36"/>
  <c r="AG340" i="36" s="1"/>
  <c r="AG363" i="36"/>
  <c r="P16" i="33" s="1"/>
  <c r="M24" i="58" s="1"/>
  <c r="AG353" i="36"/>
  <c r="AF219" i="36"/>
  <c r="AF366" i="36"/>
  <c r="O18" i="33" s="1"/>
  <c r="L25" i="58" s="1"/>
  <c r="AF354" i="36"/>
  <c r="AE355" i="36"/>
  <c r="AE220" i="36"/>
  <c r="AE367" i="36"/>
  <c r="AI367" i="36"/>
  <c r="AI355" i="36"/>
  <c r="AF252" i="36"/>
  <c r="AG268" i="36"/>
  <c r="AH271" i="36"/>
  <c r="R22" i="34"/>
  <c r="Q23" i="34"/>
  <c r="AF303" i="36"/>
  <c r="AF305" i="36" s="1"/>
  <c r="AF386" i="36"/>
  <c r="Q19" i="34" s="1"/>
  <c r="L41" i="58" s="1"/>
  <c r="AE304" i="36"/>
  <c r="AE387" i="36"/>
  <c r="AI387" i="36"/>
  <c r="AI304" i="36"/>
  <c r="AH219" i="36"/>
  <c r="AH376" i="36"/>
  <c r="AH252" i="36"/>
  <c r="AG377" i="36"/>
  <c r="P43" i="33" s="1"/>
  <c r="M30" i="58" s="1"/>
  <c r="AG253" i="36"/>
  <c r="AE253" i="36"/>
  <c r="AH303" i="36"/>
  <c r="AF322" i="36"/>
  <c r="AF397" i="36"/>
  <c r="O18" i="35" s="1"/>
  <c r="L35" i="58" s="1"/>
  <c r="AE398" i="36"/>
  <c r="AE323" i="36"/>
  <c r="AE340" i="36" s="1"/>
  <c r="AI323" i="36"/>
  <c r="AI398" i="36"/>
  <c r="AH352" i="36"/>
  <c r="AE219" i="36"/>
  <c r="AH220" i="36"/>
  <c r="AG252" i="36"/>
  <c r="AF253" i="36"/>
  <c r="AE271" i="36"/>
  <c r="AG288" i="36"/>
  <c r="AF289" i="36"/>
  <c r="AE322" i="36"/>
  <c r="AE339" i="36" s="1"/>
  <c r="AI322" i="36"/>
  <c r="AH323" i="36"/>
  <c r="AE352" i="36"/>
  <c r="AH353" i="36"/>
  <c r="AG354" i="36"/>
  <c r="AF355" i="36"/>
  <c r="AG366" i="36"/>
  <c r="P18" i="33" s="1"/>
  <c r="M25" i="58" s="1"/>
  <c r="AF367" i="36"/>
  <c r="O19" i="33" s="1"/>
  <c r="L26" i="58" s="1"/>
  <c r="AG397" i="36"/>
  <c r="P18" i="35" s="1"/>
  <c r="M35" i="58" s="1"/>
  <c r="AF398" i="36"/>
  <c r="O19" i="35" s="1"/>
  <c r="L36" i="58" s="1"/>
  <c r="AF271" i="36"/>
  <c r="AF352" i="36"/>
  <c r="AE353" i="36"/>
  <c r="AH354" i="36"/>
  <c r="AG355" i="36"/>
  <c r="AE252" i="36"/>
  <c r="AI252" i="36"/>
  <c r="AH253" i="36"/>
  <c r="AG271" i="36"/>
  <c r="AE288" i="36"/>
  <c r="AI288" i="36"/>
  <c r="AH289" i="36"/>
  <c r="AG352" i="36"/>
  <c r="AF353" i="36"/>
  <c r="AE354" i="36"/>
  <c r="AI354" i="36"/>
  <c r="AH355" i="36"/>
  <c r="AB309" i="38"/>
  <c r="AB311" i="38"/>
  <c r="AC303" i="38"/>
  <c r="AB107" i="38"/>
  <c r="AB316" i="38" s="1"/>
  <c r="O21" i="33" s="1"/>
  <c r="L75" i="58" s="1"/>
  <c r="AB308" i="38"/>
  <c r="AB106" i="38"/>
  <c r="AC106" i="38"/>
  <c r="AC108" i="38" s="1"/>
  <c r="AC317" i="38" s="1"/>
  <c r="P22" i="33" s="1"/>
  <c r="M76" i="58" s="1"/>
  <c r="AC105" i="38"/>
  <c r="AC107" i="38" s="1"/>
  <c r="AC316" i="38" s="1"/>
  <c r="P21" i="33" s="1"/>
  <c r="AC311" i="38"/>
  <c r="AB303" i="38"/>
  <c r="AI86" i="40"/>
  <c r="AC87" i="40"/>
  <c r="AE86" i="40"/>
  <c r="AE87" i="40"/>
  <c r="AE125" i="40" s="1"/>
  <c r="AI87" i="40"/>
  <c r="AD86" i="40"/>
  <c r="AD84" i="40"/>
  <c r="AH86" i="40"/>
  <c r="AH124" i="40" s="1"/>
  <c r="AE84" i="40"/>
  <c r="AI84" i="40"/>
  <c r="AF84" i="40"/>
  <c r="AE124" i="40"/>
  <c r="AC86" i="40"/>
  <c r="AG86" i="40"/>
  <c r="AG124" i="40" s="1"/>
  <c r="X146" i="25"/>
  <c r="X153" i="25"/>
  <c r="X145" i="25"/>
  <c r="R339" i="36"/>
  <c r="R220" i="36"/>
  <c r="R363" i="36"/>
  <c r="R394" i="36"/>
  <c r="R252" i="36"/>
  <c r="R288" i="36"/>
  <c r="R354" i="36"/>
  <c r="R219" i="36"/>
  <c r="R267" i="36"/>
  <c r="R269" i="36" s="1"/>
  <c r="R271" i="36"/>
  <c r="R303" i="36"/>
  <c r="R352" i="36"/>
  <c r="R268" i="36"/>
  <c r="R304" i="36"/>
  <c r="R253" i="36"/>
  <c r="R289" i="36"/>
  <c r="R355" i="36"/>
  <c r="AB310" i="38"/>
  <c r="AC320" i="38"/>
  <c r="P45" i="33" s="1"/>
  <c r="AI125" i="40" l="1"/>
  <c r="AC296" i="38"/>
  <c r="AB84" i="40"/>
  <c r="AC125" i="40"/>
  <c r="AG305" i="36"/>
  <c r="AC304" i="38"/>
  <c r="AB121" i="40"/>
  <c r="AE305" i="36"/>
  <c r="AE342" i="36" s="1"/>
  <c r="AM100" i="40"/>
  <c r="W27" i="35" s="1"/>
  <c r="AB162" i="40"/>
  <c r="AJ183" i="40"/>
  <c r="AD124" i="40"/>
  <c r="AM35" i="40"/>
  <c r="AM152" i="40" s="1"/>
  <c r="AB131" i="40"/>
  <c r="AJ140" i="40"/>
  <c r="AM58" i="40"/>
  <c r="AB50" i="40"/>
  <c r="AF270" i="36"/>
  <c r="AK184" i="40"/>
  <c r="AM120" i="40"/>
  <c r="AK135" i="40"/>
  <c r="AM113" i="40"/>
  <c r="AB176" i="40"/>
  <c r="AK170" i="40"/>
  <c r="AJ176" i="40"/>
  <c r="AH270" i="36"/>
  <c r="AF339" i="36"/>
  <c r="AI306" i="36"/>
  <c r="AJ184" i="40"/>
  <c r="AK86" i="40"/>
  <c r="AK124" i="40" s="1"/>
  <c r="AB156" i="40"/>
  <c r="AI124" i="40"/>
  <c r="AB108" i="38"/>
  <c r="AB317" i="38" s="1"/>
  <c r="O22" i="33" s="1"/>
  <c r="L76" i="58" s="1"/>
  <c r="R33" i="33"/>
  <c r="AM29" i="40"/>
  <c r="AJ161" i="40"/>
  <c r="AB135" i="40"/>
  <c r="AC124" i="40"/>
  <c r="AB86" i="40"/>
  <c r="AB124" i="40" s="1"/>
  <c r="AG349" i="36"/>
  <c r="R24" i="33"/>
  <c r="AF237" i="36"/>
  <c r="AB305" i="38"/>
  <c r="AJ162" i="40"/>
  <c r="AJ84" i="40"/>
  <c r="AB184" i="40"/>
  <c r="AD87" i="40"/>
  <c r="AD125" i="40" s="1"/>
  <c r="AM23" i="40"/>
  <c r="AM148" i="40" s="1"/>
  <c r="AC306" i="38"/>
  <c r="AH350" i="36"/>
  <c r="AI349" i="36"/>
  <c r="AM41" i="40"/>
  <c r="AK140" i="40"/>
  <c r="AJ131" i="40"/>
  <c r="AK131" i="40"/>
  <c r="AC324" i="38"/>
  <c r="P21" i="35" s="1"/>
  <c r="AH340" i="36"/>
  <c r="R340" i="36"/>
  <c r="AC202" i="38"/>
  <c r="AC298" i="38" s="1"/>
  <c r="AB203" i="38"/>
  <c r="AB299" i="38" s="1"/>
  <c r="AM95" i="40"/>
  <c r="AM94" i="40"/>
  <c r="AM162" i="40"/>
  <c r="AM151" i="40"/>
  <c r="AE248" i="38"/>
  <c r="R49" i="33"/>
  <c r="R55" i="33"/>
  <c r="AM47" i="40"/>
  <c r="AM155" i="40" s="1"/>
  <c r="AK136" i="40"/>
  <c r="AB122" i="40"/>
  <c r="AB85" i="40"/>
  <c r="AB87" i="40" s="1"/>
  <c r="AE198" i="38"/>
  <c r="AJ121" i="40"/>
  <c r="AJ175" i="40"/>
  <c r="AJ170" i="40"/>
  <c r="AM48" i="40"/>
  <c r="AJ147" i="40"/>
  <c r="AK148" i="40"/>
  <c r="AK132" i="40"/>
  <c r="AB136" i="40"/>
  <c r="AJ136" i="40"/>
  <c r="AM183" i="40"/>
  <c r="W33" i="35"/>
  <c r="R25" i="33"/>
  <c r="AE296" i="38"/>
  <c r="R34" i="33"/>
  <c r="AJ85" i="40"/>
  <c r="R57" i="33"/>
  <c r="AM114" i="40"/>
  <c r="AB155" i="40"/>
  <c r="AB139" i="40"/>
  <c r="R58" i="33"/>
  <c r="AM106" i="40"/>
  <c r="AM70" i="40"/>
  <c r="AM166" i="40" s="1"/>
  <c r="AK49" i="40"/>
  <c r="AM28" i="40"/>
  <c r="AK147" i="40"/>
  <c r="AJ122" i="40"/>
  <c r="AB49" i="40"/>
  <c r="AB132" i="40"/>
  <c r="AB202" i="38"/>
  <c r="AB298" i="38" s="1"/>
  <c r="AJ155" i="40"/>
  <c r="AJ139" i="40"/>
  <c r="AM76" i="40"/>
  <c r="AM169" i="40" s="1"/>
  <c r="AJ169" i="40"/>
  <c r="AM77" i="40"/>
  <c r="AM170" i="40" s="1"/>
  <c r="AK122" i="40"/>
  <c r="AJ86" i="40"/>
  <c r="AJ124" i="40" s="1"/>
  <c r="AF306" i="36"/>
  <c r="AE295" i="38"/>
  <c r="AC203" i="38"/>
  <c r="AC299" i="38" s="1"/>
  <c r="AJ132" i="40"/>
  <c r="AJ148" i="40"/>
  <c r="AJ49" i="40"/>
  <c r="AJ151" i="40"/>
  <c r="AJ135" i="40"/>
  <c r="AM101" i="40"/>
  <c r="W28" i="35" s="1"/>
  <c r="E11" i="122" s="1"/>
  <c r="AM161" i="40"/>
  <c r="AM42" i="40"/>
  <c r="AK84" i="40"/>
  <c r="AM107" i="40"/>
  <c r="AK169" i="40"/>
  <c r="AJ50" i="40"/>
  <c r="AK50" i="40"/>
  <c r="AK87" i="40" s="1"/>
  <c r="R305" i="36"/>
  <c r="R342" i="36" s="1"/>
  <c r="R270" i="36"/>
  <c r="AG269" i="36"/>
  <c r="AG347" i="36"/>
  <c r="AI305" i="36"/>
  <c r="AE349" i="36"/>
  <c r="R348" i="36"/>
  <c r="AE269" i="36"/>
  <c r="R23" i="34"/>
  <c r="AF350" i="36"/>
  <c r="AG306" i="36"/>
  <c r="AH306" i="36"/>
  <c r="AI340" i="36"/>
  <c r="AG270" i="36"/>
  <c r="AG339" i="36"/>
  <c r="AG342" i="36" s="1"/>
  <c r="AG236" i="36"/>
  <c r="AI270" i="36"/>
  <c r="Q22" i="34"/>
  <c r="AG237" i="36"/>
  <c r="AI269" i="36"/>
  <c r="AE347" i="36"/>
  <c r="AH349" i="36"/>
  <c r="AI339" i="36"/>
  <c r="P36" i="33"/>
  <c r="M75" i="58"/>
  <c r="P36" i="35"/>
  <c r="M79" i="58"/>
  <c r="O61" i="33"/>
  <c r="L78" i="58"/>
  <c r="P60" i="33"/>
  <c r="M77" i="58"/>
  <c r="AH347" i="36"/>
  <c r="AH236" i="36"/>
  <c r="AE348" i="36"/>
  <c r="AF347" i="36"/>
  <c r="AH305" i="36"/>
  <c r="AH342" i="36" s="1"/>
  <c r="AI350" i="36"/>
  <c r="AF349" i="36"/>
  <c r="O36" i="35"/>
  <c r="P37" i="33"/>
  <c r="AF348" i="36"/>
  <c r="AE306" i="36"/>
  <c r="AF269" i="36"/>
  <c r="AF236" i="36"/>
  <c r="AH348" i="36"/>
  <c r="AH237" i="36"/>
  <c r="AH272" i="36" s="1"/>
  <c r="AE236" i="36"/>
  <c r="AG350" i="36"/>
  <c r="AH269" i="36"/>
  <c r="AF272" i="36"/>
  <c r="AE270" i="36"/>
  <c r="AE350" i="36"/>
  <c r="AF342" i="36"/>
  <c r="AE237" i="36"/>
  <c r="AG348" i="36"/>
  <c r="AC305" i="38"/>
  <c r="P61" i="33"/>
  <c r="O36" i="33"/>
  <c r="O37" i="33"/>
  <c r="R237" i="36"/>
  <c r="R350" i="36"/>
  <c r="R306" i="36"/>
  <c r="R347" i="36"/>
  <c r="R349" i="36"/>
  <c r="R236" i="36"/>
  <c r="AB325" i="38"/>
  <c r="O22" i="35" s="1"/>
  <c r="L80" i="58" s="1"/>
  <c r="AB306" i="38"/>
  <c r="AB320" i="38"/>
  <c r="O45" i="33" s="1"/>
  <c r="L77" i="58" s="1"/>
  <c r="AC325" i="38"/>
  <c r="P22" i="35" s="1"/>
  <c r="AM50" i="40" l="1"/>
  <c r="R272" i="36"/>
  <c r="AH343" i="36"/>
  <c r="R343" i="36"/>
  <c r="AM86" i="40"/>
  <c r="AK125" i="40"/>
  <c r="AM147" i="40"/>
  <c r="AM136" i="40"/>
  <c r="AB125" i="40"/>
  <c r="AM184" i="40"/>
  <c r="W34" i="35"/>
  <c r="W24" i="35"/>
  <c r="AM121" i="40"/>
  <c r="AM175" i="40"/>
  <c r="AF343" i="36"/>
  <c r="AM180" i="40"/>
  <c r="W31" i="35"/>
  <c r="AM49" i="40"/>
  <c r="AM156" i="40"/>
  <c r="AM140" i="40"/>
  <c r="AM132" i="40"/>
  <c r="AM131" i="40"/>
  <c r="W25" i="35"/>
  <c r="AM176" i="40"/>
  <c r="AM122" i="40"/>
  <c r="AM139" i="40"/>
  <c r="AM179" i="40"/>
  <c r="W30" i="35"/>
  <c r="AM135" i="40"/>
  <c r="AM84" i="40"/>
  <c r="AJ87" i="40"/>
  <c r="AJ125" i="40" s="1"/>
  <c r="AM85" i="40"/>
  <c r="AM87" i="40" s="1"/>
  <c r="AG272" i="36"/>
  <c r="AG343" i="36" s="1"/>
  <c r="P66" i="33"/>
  <c r="P37" i="35"/>
  <c r="M80" i="58"/>
  <c r="M91" i="58" s="1"/>
  <c r="L91" i="58"/>
  <c r="M90" i="58"/>
  <c r="L90" i="58"/>
  <c r="P67" i="33"/>
  <c r="AE272" i="36"/>
  <c r="AE343" i="36" s="1"/>
  <c r="O37" i="35"/>
  <c r="O60" i="33"/>
  <c r="O66" i="33" s="1"/>
  <c r="O67" i="33"/>
  <c r="AM124" i="40" l="1"/>
  <c r="AM125" i="40"/>
  <c r="E10" i="122"/>
  <c r="D12" i="118"/>
  <c r="W37" i="35"/>
  <c r="W36" i="35"/>
  <c r="D14" i="118"/>
  <c r="E13" i="122"/>
  <c r="D13" i="118"/>
  <c r="E12" i="122"/>
  <c r="J18" i="90"/>
  <c r="H22" i="90" s="1"/>
  <c r="I18" i="90"/>
  <c r="I12" i="111" s="1"/>
  <c r="G18" i="90"/>
  <c r="K11" i="90"/>
  <c r="K13" i="90"/>
  <c r="K14" i="90"/>
  <c r="K15" i="90"/>
  <c r="K12" i="90"/>
  <c r="G17" i="90"/>
  <c r="I17" i="90"/>
  <c r="G21" i="90" s="1"/>
  <c r="L27" i="110"/>
  <c r="H27" i="110"/>
  <c r="L18" i="110"/>
  <c r="H18" i="110"/>
  <c r="L17" i="110"/>
  <c r="H17" i="110"/>
  <c r="L11" i="110"/>
  <c r="L10" i="110"/>
  <c r="H11" i="110"/>
  <c r="H10" i="110"/>
  <c r="O29" i="110"/>
  <c r="Q20" i="59" s="1"/>
  <c r="N29" i="110"/>
  <c r="P20" i="59" s="1"/>
  <c r="O28" i="110"/>
  <c r="Q19" i="59" s="1"/>
  <c r="O13" i="110"/>
  <c r="O20" i="110"/>
  <c r="N13" i="110"/>
  <c r="N20" i="110"/>
  <c r="O12" i="110"/>
  <c r="O19" i="110"/>
  <c r="N12" i="110"/>
  <c r="N19" i="110"/>
  <c r="L28" i="110"/>
  <c r="N19" i="59" s="1"/>
  <c r="K28" i="110"/>
  <c r="M19" i="59" s="1"/>
  <c r="J28" i="110"/>
  <c r="L19" i="59" s="1"/>
  <c r="I28" i="110"/>
  <c r="K19" i="59" s="1"/>
  <c r="H28" i="110"/>
  <c r="J19" i="59" s="1"/>
  <c r="G28" i="110"/>
  <c r="I19" i="59" s="1"/>
  <c r="F28" i="110"/>
  <c r="H19" i="59" s="1"/>
  <c r="L19" i="110"/>
  <c r="L12" i="110"/>
  <c r="K29" i="110"/>
  <c r="M20" i="59" s="1"/>
  <c r="M130" i="19" s="1"/>
  <c r="J29" i="110"/>
  <c r="L20" i="59" s="1"/>
  <c r="L130" i="19" s="1"/>
  <c r="I29" i="110"/>
  <c r="K20" i="59" s="1"/>
  <c r="K130" i="19" s="1"/>
  <c r="G29" i="110"/>
  <c r="I20" i="59" s="1"/>
  <c r="F29" i="110"/>
  <c r="H20" i="59" s="1"/>
  <c r="K13" i="110"/>
  <c r="K20" i="110"/>
  <c r="J13" i="110"/>
  <c r="J20" i="110"/>
  <c r="I13" i="110"/>
  <c r="I20" i="110"/>
  <c r="G13" i="110"/>
  <c r="G20" i="110"/>
  <c r="F13" i="110"/>
  <c r="F20" i="110"/>
  <c r="E23" i="110"/>
  <c r="K12" i="110"/>
  <c r="K19" i="110"/>
  <c r="J12" i="110"/>
  <c r="J19" i="110"/>
  <c r="I12" i="110"/>
  <c r="I19" i="110"/>
  <c r="H12" i="110"/>
  <c r="H19" i="110"/>
  <c r="G12" i="110"/>
  <c r="G19" i="110"/>
  <c r="F12" i="110"/>
  <c r="F19" i="110"/>
  <c r="F18" i="109"/>
  <c r="H161" i="104"/>
  <c r="H29" i="104"/>
  <c r="H32" i="104"/>
  <c r="H35" i="104"/>
  <c r="H38" i="104"/>
  <c r="H41" i="104"/>
  <c r="I25" i="104"/>
  <c r="J25" i="104" s="1"/>
  <c r="I17" i="104"/>
  <c r="J17" i="104" s="1"/>
  <c r="I16" i="104"/>
  <c r="J16" i="104" s="1"/>
  <c r="H97" i="104"/>
  <c r="H144" i="104"/>
  <c r="H145" i="104"/>
  <c r="F13" i="109"/>
  <c r="F10" i="109"/>
  <c r="D18" i="109"/>
  <c r="D15" i="109"/>
  <c r="D13" i="109"/>
  <c r="D10" i="109"/>
  <c r="D9" i="109"/>
  <c r="AY168" i="108"/>
  <c r="AY154" i="108"/>
  <c r="AY137" i="108"/>
  <c r="AY132" i="108"/>
  <c r="AY128" i="108"/>
  <c r="AY94" i="108"/>
  <c r="AY97" i="108"/>
  <c r="AY100" i="108"/>
  <c r="AY103" i="108"/>
  <c r="AY106" i="108"/>
  <c r="AY121" i="108"/>
  <c r="AY82" i="108"/>
  <c r="AY65" i="108"/>
  <c r="AY59" i="108"/>
  <c r="AY43" i="108"/>
  <c r="AY48" i="108"/>
  <c r="AY55" i="108"/>
  <c r="AY36" i="108"/>
  <c r="AY33" i="108"/>
  <c r="AY29" i="108"/>
  <c r="AY25" i="108"/>
  <c r="AY20" i="108"/>
  <c r="AY13" i="108"/>
  <c r="AY244" i="108"/>
  <c r="AY238" i="108"/>
  <c r="AY234" i="108"/>
  <c r="AY222" i="108"/>
  <c r="AY219" i="108" s="1"/>
  <c r="AY209" i="108"/>
  <c r="AY201" i="108"/>
  <c r="AY194" i="108"/>
  <c r="AY187" i="108"/>
  <c r="AY184" i="108"/>
  <c r="AY179" i="108"/>
  <c r="I168" i="108"/>
  <c r="I154" i="108"/>
  <c r="I137" i="108"/>
  <c r="I132" i="108"/>
  <c r="I128" i="108"/>
  <c r="I94" i="108"/>
  <c r="I93" i="108" s="1"/>
  <c r="I97" i="108"/>
  <c r="I100" i="108"/>
  <c r="I103" i="108"/>
  <c r="I106" i="108"/>
  <c r="I121" i="108"/>
  <c r="I82" i="108"/>
  <c r="I65" i="108"/>
  <c r="I59" i="108"/>
  <c r="I43" i="108"/>
  <c r="I48" i="108"/>
  <c r="I55" i="108"/>
  <c r="I36" i="108"/>
  <c r="I33" i="108"/>
  <c r="I29" i="108"/>
  <c r="I25" i="108"/>
  <c r="I20" i="108"/>
  <c r="I13" i="108"/>
  <c r="I244" i="108"/>
  <c r="I238" i="108"/>
  <c r="I234" i="108"/>
  <c r="I222" i="108"/>
  <c r="I219" i="108" s="1"/>
  <c r="I209" i="108"/>
  <c r="I201" i="108"/>
  <c r="I194" i="108"/>
  <c r="I187" i="108"/>
  <c r="I184" i="108"/>
  <c r="I179" i="108"/>
  <c r="J168" i="108"/>
  <c r="J154" i="108"/>
  <c r="J137" i="108"/>
  <c r="J132" i="108"/>
  <c r="J128" i="108"/>
  <c r="J94" i="108"/>
  <c r="J97" i="108"/>
  <c r="J100" i="108"/>
  <c r="J103" i="108"/>
  <c r="J106" i="108"/>
  <c r="J121" i="108"/>
  <c r="J82" i="108"/>
  <c r="J65" i="108"/>
  <c r="J59" i="108"/>
  <c r="J43" i="108"/>
  <c r="J48" i="108"/>
  <c r="J55" i="108"/>
  <c r="J36" i="108"/>
  <c r="J33" i="108"/>
  <c r="J29" i="108"/>
  <c r="J25" i="108"/>
  <c r="J20" i="108"/>
  <c r="J13" i="108"/>
  <c r="J244" i="108"/>
  <c r="J238" i="108"/>
  <c r="J234" i="108"/>
  <c r="J222" i="108"/>
  <c r="J219" i="108" s="1"/>
  <c r="J209" i="108"/>
  <c r="J201" i="108"/>
  <c r="J194" i="108"/>
  <c r="J187" i="108"/>
  <c r="J184" i="108"/>
  <c r="J179" i="108"/>
  <c r="J256" i="108"/>
  <c r="K168" i="108"/>
  <c r="K154" i="108"/>
  <c r="K137" i="108"/>
  <c r="K132" i="108"/>
  <c r="K128" i="108"/>
  <c r="K94" i="108"/>
  <c r="K97" i="108"/>
  <c r="K100" i="108"/>
  <c r="K103" i="108"/>
  <c r="K106" i="108"/>
  <c r="K121" i="108"/>
  <c r="K82" i="108"/>
  <c r="K65" i="108"/>
  <c r="K59" i="108"/>
  <c r="K43" i="108"/>
  <c r="K48" i="108"/>
  <c r="K55" i="108"/>
  <c r="K36" i="108"/>
  <c r="K33" i="108"/>
  <c r="K29" i="108"/>
  <c r="K25" i="108"/>
  <c r="K20" i="108"/>
  <c r="K13" i="108"/>
  <c r="K244" i="108"/>
  <c r="K238" i="108"/>
  <c r="K234" i="108"/>
  <c r="K222" i="108"/>
  <c r="K219" i="108" s="1"/>
  <c r="K209" i="108"/>
  <c r="K201" i="108"/>
  <c r="K194" i="108"/>
  <c r="K187" i="108"/>
  <c r="K184" i="108"/>
  <c r="K179" i="108"/>
  <c r="K256" i="108"/>
  <c r="L168" i="108"/>
  <c r="L154" i="108"/>
  <c r="L137" i="108"/>
  <c r="L132" i="108"/>
  <c r="L128" i="108"/>
  <c r="L94" i="108"/>
  <c r="L97" i="108"/>
  <c r="L100" i="108"/>
  <c r="L103" i="108"/>
  <c r="L106" i="108"/>
  <c r="L121" i="108"/>
  <c r="L82" i="108"/>
  <c r="L65" i="108"/>
  <c r="L59" i="108"/>
  <c r="L43" i="108"/>
  <c r="L48" i="108"/>
  <c r="L55" i="108"/>
  <c r="L36" i="108"/>
  <c r="L33" i="108"/>
  <c r="L29" i="108"/>
  <c r="L25" i="108"/>
  <c r="L20" i="108"/>
  <c r="L13" i="108"/>
  <c r="L244" i="108"/>
  <c r="L238" i="108"/>
  <c r="L234" i="108"/>
  <c r="L222" i="108"/>
  <c r="L209" i="108"/>
  <c r="L201" i="108"/>
  <c r="L194" i="108"/>
  <c r="L187" i="108"/>
  <c r="L184" i="108"/>
  <c r="L179" i="108"/>
  <c r="L256" i="108"/>
  <c r="M168" i="108"/>
  <c r="M154" i="108"/>
  <c r="M137" i="108"/>
  <c r="M132" i="108"/>
  <c r="M128" i="108"/>
  <c r="M94" i="108"/>
  <c r="M97" i="108"/>
  <c r="M100" i="108"/>
  <c r="M103" i="108"/>
  <c r="M106" i="108"/>
  <c r="M121" i="108"/>
  <c r="M82" i="108"/>
  <c r="M65" i="108"/>
  <c r="M59" i="108"/>
  <c r="M43" i="108"/>
  <c r="M48" i="108"/>
  <c r="M55" i="108"/>
  <c r="M36" i="108"/>
  <c r="M33" i="108"/>
  <c r="M29" i="108"/>
  <c r="M25" i="108"/>
  <c r="M20" i="108"/>
  <c r="M13" i="108"/>
  <c r="M244" i="108"/>
  <c r="M238" i="108"/>
  <c r="M234" i="108"/>
  <c r="M222" i="108"/>
  <c r="M219" i="108" s="1"/>
  <c r="M209" i="108"/>
  <c r="M201" i="108"/>
  <c r="M194" i="108"/>
  <c r="M187" i="108"/>
  <c r="M184" i="108"/>
  <c r="M179" i="108"/>
  <c r="M256" i="108"/>
  <c r="N168" i="108"/>
  <c r="N154" i="108"/>
  <c r="N137" i="108"/>
  <c r="N132" i="108"/>
  <c r="N128" i="108"/>
  <c r="N94" i="108"/>
  <c r="N97" i="108"/>
  <c r="N100" i="108"/>
  <c r="N103" i="108"/>
  <c r="N106" i="108"/>
  <c r="N121" i="108"/>
  <c r="N82" i="108"/>
  <c r="N65" i="108"/>
  <c r="N59" i="108"/>
  <c r="N43" i="108"/>
  <c r="N48" i="108"/>
  <c r="N55" i="108"/>
  <c r="N36" i="108"/>
  <c r="N33" i="108"/>
  <c r="N29" i="108"/>
  <c r="N25" i="108"/>
  <c r="N20" i="108"/>
  <c r="N13" i="108"/>
  <c r="N244" i="108"/>
  <c r="N238" i="108"/>
  <c r="N234" i="108"/>
  <c r="N222" i="108"/>
  <c r="N219" i="108" s="1"/>
  <c r="N209" i="108"/>
  <c r="N201" i="108"/>
  <c r="N194" i="108"/>
  <c r="N187" i="108"/>
  <c r="N184" i="108"/>
  <c r="N179" i="108"/>
  <c r="N256" i="108"/>
  <c r="O168" i="108"/>
  <c r="O154" i="108"/>
  <c r="O137" i="108"/>
  <c r="O132" i="108"/>
  <c r="O128" i="108"/>
  <c r="O94" i="108"/>
  <c r="O97" i="108"/>
  <c r="O93" i="108" s="1"/>
  <c r="O100" i="108"/>
  <c r="O103" i="108"/>
  <c r="O106" i="108"/>
  <c r="O121" i="108"/>
  <c r="O82" i="108"/>
  <c r="O65" i="108"/>
  <c r="O59" i="108"/>
  <c r="O43" i="108"/>
  <c r="O48" i="108"/>
  <c r="O55" i="108"/>
  <c r="O36" i="108"/>
  <c r="O33" i="108"/>
  <c r="O29" i="108"/>
  <c r="O25" i="108"/>
  <c r="O20" i="108"/>
  <c r="O13" i="108"/>
  <c r="O244" i="108"/>
  <c r="O238" i="108"/>
  <c r="O234" i="108"/>
  <c r="O222" i="108"/>
  <c r="O219" i="108" s="1"/>
  <c r="O209" i="108"/>
  <c r="O201" i="108"/>
  <c r="O194" i="108"/>
  <c r="O187" i="108"/>
  <c r="O184" i="108"/>
  <c r="O179" i="108"/>
  <c r="O256" i="108"/>
  <c r="P168" i="108"/>
  <c r="P154" i="108"/>
  <c r="P137" i="108"/>
  <c r="P132" i="108"/>
  <c r="P128" i="108"/>
  <c r="P94" i="108"/>
  <c r="P97" i="108"/>
  <c r="P100" i="108"/>
  <c r="P103" i="108"/>
  <c r="P106" i="108"/>
  <c r="P121" i="108"/>
  <c r="P82" i="108"/>
  <c r="P65" i="108"/>
  <c r="P59" i="108"/>
  <c r="P43" i="108"/>
  <c r="P48" i="108"/>
  <c r="P55" i="108"/>
  <c r="P36" i="108"/>
  <c r="P33" i="108"/>
  <c r="P29" i="108"/>
  <c r="P25" i="108"/>
  <c r="P20" i="108"/>
  <c r="P13" i="108"/>
  <c r="P244" i="108"/>
  <c r="P238" i="108"/>
  <c r="P234" i="108"/>
  <c r="P222" i="108"/>
  <c r="P219" i="108" s="1"/>
  <c r="P209" i="108"/>
  <c r="P201" i="108"/>
  <c r="P194" i="108"/>
  <c r="P187" i="108"/>
  <c r="P184" i="108"/>
  <c r="P179" i="108"/>
  <c r="P256" i="108"/>
  <c r="Q168" i="108"/>
  <c r="Q154" i="108"/>
  <c r="Q137" i="108"/>
  <c r="Q132" i="108"/>
  <c r="Q128" i="108"/>
  <c r="Q94" i="108"/>
  <c r="Q97" i="108"/>
  <c r="Q100" i="108"/>
  <c r="Q103" i="108"/>
  <c r="Q106" i="108"/>
  <c r="Q121" i="108"/>
  <c r="Q82" i="108"/>
  <c r="Q65" i="108"/>
  <c r="Q59" i="108"/>
  <c r="Q43" i="108"/>
  <c r="Q48" i="108"/>
  <c r="Q55" i="108"/>
  <c r="Q36" i="108"/>
  <c r="Q33" i="108"/>
  <c r="Q29" i="108"/>
  <c r="Q25" i="108"/>
  <c r="Q20" i="108"/>
  <c r="Q13" i="108"/>
  <c r="Q244" i="108"/>
  <c r="Q238" i="108"/>
  <c r="Q234" i="108"/>
  <c r="Q222" i="108"/>
  <c r="Q219" i="108" s="1"/>
  <c r="Q209" i="108"/>
  <c r="Q201" i="108"/>
  <c r="Q194" i="108"/>
  <c r="Q187" i="108"/>
  <c r="Q184" i="108"/>
  <c r="Q179" i="108"/>
  <c r="Q256" i="108"/>
  <c r="R168" i="108"/>
  <c r="R154" i="108"/>
  <c r="R137" i="108"/>
  <c r="R132" i="108"/>
  <c r="R128" i="108"/>
  <c r="R94" i="108"/>
  <c r="R97" i="108"/>
  <c r="R100" i="108"/>
  <c r="R103" i="108"/>
  <c r="R106" i="108"/>
  <c r="R121" i="108"/>
  <c r="R82" i="108"/>
  <c r="R65" i="108"/>
  <c r="R59" i="108"/>
  <c r="R43" i="108"/>
  <c r="R48" i="108"/>
  <c r="R55" i="108"/>
  <c r="R36" i="108"/>
  <c r="R33" i="108"/>
  <c r="R29" i="108"/>
  <c r="R25" i="108"/>
  <c r="R20" i="108"/>
  <c r="R13" i="108"/>
  <c r="R244" i="108"/>
  <c r="R238" i="108"/>
  <c r="R234" i="108"/>
  <c r="R222" i="108"/>
  <c r="R219" i="108" s="1"/>
  <c r="R209" i="108"/>
  <c r="R201" i="108"/>
  <c r="R194" i="108"/>
  <c r="R187" i="108"/>
  <c r="R184" i="108"/>
  <c r="R179" i="108"/>
  <c r="R256" i="108"/>
  <c r="S168" i="108"/>
  <c r="S154" i="108"/>
  <c r="S137" i="108"/>
  <c r="S132" i="108"/>
  <c r="S128" i="108"/>
  <c r="S94" i="108"/>
  <c r="S97" i="108"/>
  <c r="S100" i="108"/>
  <c r="S103" i="108"/>
  <c r="S106" i="108"/>
  <c r="S121" i="108"/>
  <c r="S82" i="108"/>
  <c r="S65" i="108"/>
  <c r="S59" i="108"/>
  <c r="S43" i="108"/>
  <c r="S48" i="108"/>
  <c r="S55" i="108"/>
  <c r="S36" i="108"/>
  <c r="S33" i="108"/>
  <c r="S29" i="108"/>
  <c r="S25" i="108"/>
  <c r="S20" i="108"/>
  <c r="S13" i="108"/>
  <c r="S244" i="108"/>
  <c r="S238" i="108"/>
  <c r="S234" i="108"/>
  <c r="S222" i="108"/>
  <c r="S219" i="108" s="1"/>
  <c r="S209" i="108"/>
  <c r="S201" i="108"/>
  <c r="S194" i="108"/>
  <c r="S187" i="108"/>
  <c r="S184" i="108"/>
  <c r="S179" i="108"/>
  <c r="S256" i="108"/>
  <c r="T168" i="108"/>
  <c r="T154" i="108"/>
  <c r="T137" i="108"/>
  <c r="T132" i="108"/>
  <c r="T128" i="108"/>
  <c r="T94" i="108"/>
  <c r="T97" i="108"/>
  <c r="T100" i="108"/>
  <c r="T103" i="108"/>
  <c r="T106" i="108"/>
  <c r="T121" i="108"/>
  <c r="T82" i="108"/>
  <c r="T65" i="108"/>
  <c r="T59" i="108"/>
  <c r="T43" i="108"/>
  <c r="T48" i="108"/>
  <c r="T55" i="108"/>
  <c r="T36" i="108"/>
  <c r="T33" i="108"/>
  <c r="T29" i="108"/>
  <c r="T25" i="108"/>
  <c r="T20" i="108"/>
  <c r="T13" i="108"/>
  <c r="T244" i="108"/>
  <c r="T238" i="108"/>
  <c r="T234" i="108"/>
  <c r="T222" i="108"/>
  <c r="T219" i="108" s="1"/>
  <c r="T209" i="108"/>
  <c r="T201" i="108"/>
  <c r="T194" i="108"/>
  <c r="T187" i="108"/>
  <c r="T184" i="108"/>
  <c r="T179" i="108"/>
  <c r="T256" i="108"/>
  <c r="U168" i="108"/>
  <c r="U154" i="108"/>
  <c r="U137" i="108"/>
  <c r="U132" i="108"/>
  <c r="U128" i="108"/>
  <c r="U94" i="108"/>
  <c r="U97" i="108"/>
  <c r="U100" i="108"/>
  <c r="U103" i="108"/>
  <c r="U106" i="108"/>
  <c r="U121" i="108"/>
  <c r="U82" i="108"/>
  <c r="U65" i="108"/>
  <c r="U59" i="108"/>
  <c r="U43" i="108"/>
  <c r="U48" i="108"/>
  <c r="U55" i="108"/>
  <c r="U36" i="108"/>
  <c r="U33" i="108"/>
  <c r="U29" i="108"/>
  <c r="U25" i="108"/>
  <c r="U20" i="108"/>
  <c r="U13" i="108"/>
  <c r="U244" i="108"/>
  <c r="U238" i="108"/>
  <c r="U234" i="108"/>
  <c r="U222" i="108"/>
  <c r="U219" i="108" s="1"/>
  <c r="U209" i="108"/>
  <c r="U201" i="108"/>
  <c r="U194" i="108"/>
  <c r="U187" i="108"/>
  <c r="U184" i="108"/>
  <c r="U179" i="108"/>
  <c r="U256" i="108"/>
  <c r="V168" i="108"/>
  <c r="V154" i="108"/>
  <c r="V137" i="108"/>
  <c r="V132" i="108"/>
  <c r="V128" i="108"/>
  <c r="V94" i="108"/>
  <c r="V97" i="108"/>
  <c r="V100" i="108"/>
  <c r="V103" i="108"/>
  <c r="V106" i="108"/>
  <c r="V121" i="108"/>
  <c r="V82" i="108"/>
  <c r="V65" i="108"/>
  <c r="V59" i="108"/>
  <c r="V43" i="108"/>
  <c r="V48" i="108"/>
  <c r="V55" i="108"/>
  <c r="V36" i="108"/>
  <c r="V33" i="108"/>
  <c r="V29" i="108"/>
  <c r="V25" i="108"/>
  <c r="V20" i="108"/>
  <c r="V13" i="108"/>
  <c r="V244" i="108"/>
  <c r="V238" i="108"/>
  <c r="V234" i="108"/>
  <c r="V222" i="108"/>
  <c r="V219" i="108" s="1"/>
  <c r="V209" i="108"/>
  <c r="V201" i="108"/>
  <c r="V194" i="108"/>
  <c r="V187" i="108"/>
  <c r="V184" i="108"/>
  <c r="V179" i="108"/>
  <c r="V256" i="108"/>
  <c r="W168" i="108"/>
  <c r="W154" i="108"/>
  <c r="W137" i="108"/>
  <c r="W132" i="108"/>
  <c r="W128" i="108"/>
  <c r="W94" i="108"/>
  <c r="W97" i="108"/>
  <c r="W100" i="108"/>
  <c r="W103" i="108"/>
  <c r="W106" i="108"/>
  <c r="W121" i="108"/>
  <c r="W82" i="108"/>
  <c r="W65" i="108"/>
  <c r="W59" i="108"/>
  <c r="W43" i="108"/>
  <c r="W48" i="108"/>
  <c r="W55" i="108"/>
  <c r="W36" i="108"/>
  <c r="W33" i="108"/>
  <c r="W29" i="108"/>
  <c r="W25" i="108"/>
  <c r="W20" i="108"/>
  <c r="W13" i="108"/>
  <c r="W244" i="108"/>
  <c r="W238" i="108"/>
  <c r="W234" i="108"/>
  <c r="W222" i="108"/>
  <c r="W219" i="108" s="1"/>
  <c r="W209" i="108"/>
  <c r="W201" i="108"/>
  <c r="W194" i="108"/>
  <c r="W187" i="108"/>
  <c r="W184" i="108"/>
  <c r="W179" i="108"/>
  <c r="W256" i="108"/>
  <c r="X168" i="108"/>
  <c r="X154" i="108"/>
  <c r="X137" i="108"/>
  <c r="X132" i="108"/>
  <c r="X128" i="108"/>
  <c r="X94" i="108"/>
  <c r="X97" i="108"/>
  <c r="X100" i="108"/>
  <c r="X103" i="108"/>
  <c r="X106" i="108"/>
  <c r="X121" i="108"/>
  <c r="X82" i="108"/>
  <c r="X65" i="108"/>
  <c r="X59" i="108"/>
  <c r="X43" i="108"/>
  <c r="X48" i="108"/>
  <c r="X55" i="108"/>
  <c r="X36" i="108"/>
  <c r="X33" i="108"/>
  <c r="X29" i="108"/>
  <c r="X25" i="108"/>
  <c r="X20" i="108"/>
  <c r="X13" i="108"/>
  <c r="X244" i="108"/>
  <c r="X238" i="108"/>
  <c r="X234" i="108"/>
  <c r="X222" i="108"/>
  <c r="X219" i="108" s="1"/>
  <c r="X209" i="108"/>
  <c r="X201" i="108"/>
  <c r="X194" i="108"/>
  <c r="X187" i="108"/>
  <c r="X184" i="108"/>
  <c r="X179" i="108"/>
  <c r="X256" i="108"/>
  <c r="Y168" i="108"/>
  <c r="Y154" i="108"/>
  <c r="Y137" i="108"/>
  <c r="Y132" i="108"/>
  <c r="Y128" i="108"/>
  <c r="Y94" i="108"/>
  <c r="Y97" i="108"/>
  <c r="Y100" i="108"/>
  <c r="Y103" i="108"/>
  <c r="Y106" i="108"/>
  <c r="Y121" i="108"/>
  <c r="Y82" i="108"/>
  <c r="Y65" i="108"/>
  <c r="Y59" i="108"/>
  <c r="Y43" i="108"/>
  <c r="Y48" i="108"/>
  <c r="Y55" i="108"/>
  <c r="Y36" i="108"/>
  <c r="Y33" i="108"/>
  <c r="Y29" i="108"/>
  <c r="Y25" i="108"/>
  <c r="Y20" i="108"/>
  <c r="Y13" i="108"/>
  <c r="Y244" i="108"/>
  <c r="Y238" i="108"/>
  <c r="Y234" i="108"/>
  <c r="Y222" i="108"/>
  <c r="Y219" i="108" s="1"/>
  <c r="Y209" i="108"/>
  <c r="Y201" i="108"/>
  <c r="Y194" i="108"/>
  <c r="Y187" i="108"/>
  <c r="Y184" i="108"/>
  <c r="Y179" i="108"/>
  <c r="Y256" i="108"/>
  <c r="Z168" i="108"/>
  <c r="Z154" i="108"/>
  <c r="Z137" i="108"/>
  <c r="Z132" i="108"/>
  <c r="Z128" i="108"/>
  <c r="Z94" i="108"/>
  <c r="Z97" i="108"/>
  <c r="Z100" i="108"/>
  <c r="Z103" i="108"/>
  <c r="Z106" i="108"/>
  <c r="Z121" i="108"/>
  <c r="Z82" i="108"/>
  <c r="Z65" i="108"/>
  <c r="Z59" i="108"/>
  <c r="Z43" i="108"/>
  <c r="Z48" i="108"/>
  <c r="Z55" i="108"/>
  <c r="Z36" i="108"/>
  <c r="Z33" i="108"/>
  <c r="Z29" i="108"/>
  <c r="Z25" i="108"/>
  <c r="Z20" i="108"/>
  <c r="Z13" i="108"/>
  <c r="Z244" i="108"/>
  <c r="Z238" i="108"/>
  <c r="Z234" i="108"/>
  <c r="Z222" i="108"/>
  <c r="Z219" i="108" s="1"/>
  <c r="Z209" i="108"/>
  <c r="Z201" i="108"/>
  <c r="Z194" i="108"/>
  <c r="Z187" i="108"/>
  <c r="Z184" i="108"/>
  <c r="Z179" i="108"/>
  <c r="Z256" i="108"/>
  <c r="AA168" i="108"/>
  <c r="AA154" i="108"/>
  <c r="AA137" i="108"/>
  <c r="AA132" i="108"/>
  <c r="AA128" i="108"/>
  <c r="AA94" i="108"/>
  <c r="AA97" i="108"/>
  <c r="AA100" i="108"/>
  <c r="AA103" i="108"/>
  <c r="AA106" i="108"/>
  <c r="AA121" i="108"/>
  <c r="AA82" i="108"/>
  <c r="AA65" i="108"/>
  <c r="AA59" i="108"/>
  <c r="AA43" i="108"/>
  <c r="AA48" i="108"/>
  <c r="AA55" i="108"/>
  <c r="AA36" i="108"/>
  <c r="AA33" i="108"/>
  <c r="AA29" i="108"/>
  <c r="AA25" i="108"/>
  <c r="AA20" i="108"/>
  <c r="AA13" i="108"/>
  <c r="AA244" i="108"/>
  <c r="AA238" i="108"/>
  <c r="AA234" i="108"/>
  <c r="AA222" i="108"/>
  <c r="AA219" i="108" s="1"/>
  <c r="AA209" i="108"/>
  <c r="AA201" i="108"/>
  <c r="AA194" i="108"/>
  <c r="AA187" i="108"/>
  <c r="AA184" i="108"/>
  <c r="AA179" i="108"/>
  <c r="AA256" i="108"/>
  <c r="AB168" i="108"/>
  <c r="AB154" i="108"/>
  <c r="AB137" i="108"/>
  <c r="AB132" i="108"/>
  <c r="AB128" i="108"/>
  <c r="AB94" i="108"/>
  <c r="AB97" i="108"/>
  <c r="AB100" i="108"/>
  <c r="AB103" i="108"/>
  <c r="AB106" i="108"/>
  <c r="AB121" i="108"/>
  <c r="AB82" i="108"/>
  <c r="AB65" i="108"/>
  <c r="AB59" i="108"/>
  <c r="AB43" i="108"/>
  <c r="AB48" i="108"/>
  <c r="AB55" i="108"/>
  <c r="AB36" i="108"/>
  <c r="AB33" i="108"/>
  <c r="AB29" i="108"/>
  <c r="AB25" i="108"/>
  <c r="AB20" i="108"/>
  <c r="AB13" i="108"/>
  <c r="AB244" i="108"/>
  <c r="AB238" i="108"/>
  <c r="AB234" i="108"/>
  <c r="AB222" i="108"/>
  <c r="AB219" i="108" s="1"/>
  <c r="AB209" i="108"/>
  <c r="AB201" i="108"/>
  <c r="AB194" i="108"/>
  <c r="AB187" i="108"/>
  <c r="AB184" i="108"/>
  <c r="AB179" i="108"/>
  <c r="AB256" i="108"/>
  <c r="AC168" i="108"/>
  <c r="AC154" i="108"/>
  <c r="AC137" i="108"/>
  <c r="AC132" i="108"/>
  <c r="AC128" i="108"/>
  <c r="AC94" i="108"/>
  <c r="AC97" i="108"/>
  <c r="AC100" i="108"/>
  <c r="AC103" i="108"/>
  <c r="AC106" i="108"/>
  <c r="AC121" i="108"/>
  <c r="AC82" i="108"/>
  <c r="AC65" i="108"/>
  <c r="AC59" i="108"/>
  <c r="AC43" i="108"/>
  <c r="AC48" i="108"/>
  <c r="AC55" i="108"/>
  <c r="AC36" i="108"/>
  <c r="AC33" i="108"/>
  <c r="AC29" i="108"/>
  <c r="AC25" i="108"/>
  <c r="AC20" i="108"/>
  <c r="AC13" i="108"/>
  <c r="AC244" i="108"/>
  <c r="AC238" i="108"/>
  <c r="AC234" i="108"/>
  <c r="AC222" i="108"/>
  <c r="AC219" i="108" s="1"/>
  <c r="AC209" i="108"/>
  <c r="AC201" i="108"/>
  <c r="AC194" i="108"/>
  <c r="AC187" i="108"/>
  <c r="AC184" i="108"/>
  <c r="AC179" i="108"/>
  <c r="AC256" i="108"/>
  <c r="AD168" i="108"/>
  <c r="AD154" i="108"/>
  <c r="AD137" i="108"/>
  <c r="AD132" i="108"/>
  <c r="AD128" i="108"/>
  <c r="AD94" i="108"/>
  <c r="AD97" i="108"/>
  <c r="AD100" i="108"/>
  <c r="AD103" i="108"/>
  <c r="AD106" i="108"/>
  <c r="AD121" i="108"/>
  <c r="AD82" i="108"/>
  <c r="AD65" i="108"/>
  <c r="AD59" i="108"/>
  <c r="AD43" i="108"/>
  <c r="AD48" i="108"/>
  <c r="AD55" i="108"/>
  <c r="AD36" i="108"/>
  <c r="AD33" i="108"/>
  <c r="AD29" i="108"/>
  <c r="AD25" i="108"/>
  <c r="AD20" i="108"/>
  <c r="AD13" i="108"/>
  <c r="AD244" i="108"/>
  <c r="AD238" i="108"/>
  <c r="AD234" i="108"/>
  <c r="AD222" i="108"/>
  <c r="AD219" i="108" s="1"/>
  <c r="AD209" i="108"/>
  <c r="AD201" i="108"/>
  <c r="AD194" i="108"/>
  <c r="AD187" i="108"/>
  <c r="AD184" i="108"/>
  <c r="AD179" i="108"/>
  <c r="AD256" i="108"/>
  <c r="AE168" i="108"/>
  <c r="AE154" i="108"/>
  <c r="AE137" i="108"/>
  <c r="AE132" i="108"/>
  <c r="AE128" i="108"/>
  <c r="AE94" i="108"/>
  <c r="AE97" i="108"/>
  <c r="AE100" i="108"/>
  <c r="AE103" i="108"/>
  <c r="AE106" i="108"/>
  <c r="AE121" i="108"/>
  <c r="AE82" i="108"/>
  <c r="AE65" i="108"/>
  <c r="AE59" i="108"/>
  <c r="AE43" i="108"/>
  <c r="AE48" i="108"/>
  <c r="AE55" i="108"/>
  <c r="AE36" i="108"/>
  <c r="AE33" i="108"/>
  <c r="AE29" i="108"/>
  <c r="AE25" i="108"/>
  <c r="AE20" i="108"/>
  <c r="AE13" i="108"/>
  <c r="AE244" i="108"/>
  <c r="AE238" i="108"/>
  <c r="AE234" i="108"/>
  <c r="AE222" i="108"/>
  <c r="AE219" i="108" s="1"/>
  <c r="AE209" i="108"/>
  <c r="AE201" i="108"/>
  <c r="AE194" i="108"/>
  <c r="AE187" i="108"/>
  <c r="AE184" i="108"/>
  <c r="AE179" i="108"/>
  <c r="AE256" i="108"/>
  <c r="AF168" i="108"/>
  <c r="AF154" i="108"/>
  <c r="AF137" i="108"/>
  <c r="AF132" i="108"/>
  <c r="AF128" i="108"/>
  <c r="AF94" i="108"/>
  <c r="AF97" i="108"/>
  <c r="AF100" i="108"/>
  <c r="AF103" i="108"/>
  <c r="AF106" i="108"/>
  <c r="AF121" i="108"/>
  <c r="AF82" i="108"/>
  <c r="AF65" i="108"/>
  <c r="AF59" i="108"/>
  <c r="AF43" i="108"/>
  <c r="AF48" i="108"/>
  <c r="AF55" i="108"/>
  <c r="AF36" i="108"/>
  <c r="AF33" i="108"/>
  <c r="AF29" i="108"/>
  <c r="AF25" i="108"/>
  <c r="AF20" i="108"/>
  <c r="AF13" i="108"/>
  <c r="AF244" i="108"/>
  <c r="AF238" i="108"/>
  <c r="AF234" i="108"/>
  <c r="AF222" i="108"/>
  <c r="AF219" i="108" s="1"/>
  <c r="AF209" i="108"/>
  <c r="AF201" i="108"/>
  <c r="AF194" i="108"/>
  <c r="AF187" i="108"/>
  <c r="AF184" i="108"/>
  <c r="AF179" i="108"/>
  <c r="AF256" i="108"/>
  <c r="AG168" i="108"/>
  <c r="AG154" i="108"/>
  <c r="AG137" i="108"/>
  <c r="AG132" i="108"/>
  <c r="AG128" i="108"/>
  <c r="AG94" i="108"/>
  <c r="AG97" i="108"/>
  <c r="AG100" i="108"/>
  <c r="AG103" i="108"/>
  <c r="AG106" i="108"/>
  <c r="AG121" i="108"/>
  <c r="AG82" i="108"/>
  <c r="AG65" i="108"/>
  <c r="AG59" i="108"/>
  <c r="AG43" i="108"/>
  <c r="AG48" i="108"/>
  <c r="AG55" i="108"/>
  <c r="AG36" i="108"/>
  <c r="AG33" i="108"/>
  <c r="AG29" i="108"/>
  <c r="AG25" i="108"/>
  <c r="AG20" i="108"/>
  <c r="AG13" i="108"/>
  <c r="AG244" i="108"/>
  <c r="AG238" i="108"/>
  <c r="AG234" i="108"/>
  <c r="AG222" i="108"/>
  <c r="AG219" i="108" s="1"/>
  <c r="AG209" i="108"/>
  <c r="AG201" i="108"/>
  <c r="AG194" i="108"/>
  <c r="AG187" i="108"/>
  <c r="AG184" i="108"/>
  <c r="AG179" i="108"/>
  <c r="AG256" i="108"/>
  <c r="AH168" i="108"/>
  <c r="AH154" i="108"/>
  <c r="AH137" i="108"/>
  <c r="AH132" i="108"/>
  <c r="AH128" i="108"/>
  <c r="AH94" i="108"/>
  <c r="AH97" i="108"/>
  <c r="AH100" i="108"/>
  <c r="AH103" i="108"/>
  <c r="AH106" i="108"/>
  <c r="AH121" i="108"/>
  <c r="AH82" i="108"/>
  <c r="AH65" i="108"/>
  <c r="AH59" i="108"/>
  <c r="AH43" i="108"/>
  <c r="AH48" i="108"/>
  <c r="AH55" i="108"/>
  <c r="AH36" i="108"/>
  <c r="AH33" i="108"/>
  <c r="AH29" i="108"/>
  <c r="AH25" i="108"/>
  <c r="AH20" i="108"/>
  <c r="AH13" i="108"/>
  <c r="AH244" i="108"/>
  <c r="AH238" i="108"/>
  <c r="AH234" i="108"/>
  <c r="AH222" i="108"/>
  <c r="AH219" i="108" s="1"/>
  <c r="AH209" i="108"/>
  <c r="AH201" i="108"/>
  <c r="AH194" i="108"/>
  <c r="AH187" i="108"/>
  <c r="AH184" i="108"/>
  <c r="AH179" i="108"/>
  <c r="AH256" i="108"/>
  <c r="AI168" i="108"/>
  <c r="AI154" i="108"/>
  <c r="AI137" i="108"/>
  <c r="AI132" i="108"/>
  <c r="AI128" i="108"/>
  <c r="AI94" i="108"/>
  <c r="AI97" i="108"/>
  <c r="AI100" i="108"/>
  <c r="AI103" i="108"/>
  <c r="AI106" i="108"/>
  <c r="AI121" i="108"/>
  <c r="AI82" i="108"/>
  <c r="AI65" i="108"/>
  <c r="AI59" i="108"/>
  <c r="AI43" i="108"/>
  <c r="AI48" i="108"/>
  <c r="AI55" i="108"/>
  <c r="AI36" i="108"/>
  <c r="AI33" i="108"/>
  <c r="AI29" i="108"/>
  <c r="AI25" i="108"/>
  <c r="AI20" i="108"/>
  <c r="AI13" i="108"/>
  <c r="AI244" i="108"/>
  <c r="AI238" i="108"/>
  <c r="AI234" i="108"/>
  <c r="AI222" i="108"/>
  <c r="AI219" i="108" s="1"/>
  <c r="AI209" i="108"/>
  <c r="AI201" i="108"/>
  <c r="AI194" i="108"/>
  <c r="AI187" i="108"/>
  <c r="AI184" i="108"/>
  <c r="AI179" i="108"/>
  <c r="AI256" i="108"/>
  <c r="AJ168" i="108"/>
  <c r="AJ154" i="108"/>
  <c r="AJ137" i="108"/>
  <c r="AJ132" i="108"/>
  <c r="AJ128" i="108"/>
  <c r="AJ94" i="108"/>
  <c r="AJ97" i="108"/>
  <c r="AJ100" i="108"/>
  <c r="AJ103" i="108"/>
  <c r="AJ106" i="108"/>
  <c r="AJ121" i="108"/>
  <c r="AJ82" i="108"/>
  <c r="AJ65" i="108"/>
  <c r="AJ59" i="108"/>
  <c r="AJ43" i="108"/>
  <c r="AJ48" i="108"/>
  <c r="AJ55" i="108"/>
  <c r="AJ36" i="108"/>
  <c r="AJ33" i="108"/>
  <c r="AJ29" i="108"/>
  <c r="AJ25" i="108"/>
  <c r="AJ20" i="108"/>
  <c r="AJ13" i="108"/>
  <c r="AJ244" i="108"/>
  <c r="AJ238" i="108"/>
  <c r="AJ234" i="108"/>
  <c r="AJ222" i="108"/>
  <c r="AJ219" i="108" s="1"/>
  <c r="AJ209" i="108"/>
  <c r="AJ201" i="108"/>
  <c r="AJ194" i="108"/>
  <c r="AJ187" i="108"/>
  <c r="AJ184" i="108"/>
  <c r="AJ179" i="108"/>
  <c r="AJ256" i="108"/>
  <c r="AK168" i="108"/>
  <c r="AK154" i="108"/>
  <c r="AK137" i="108"/>
  <c r="AK132" i="108"/>
  <c r="AK128" i="108"/>
  <c r="AK94" i="108"/>
  <c r="AK97" i="108"/>
  <c r="AK100" i="108"/>
  <c r="AK103" i="108"/>
  <c r="AK106" i="108"/>
  <c r="AK121" i="108"/>
  <c r="AK82" i="108"/>
  <c r="AK65" i="108"/>
  <c r="AK59" i="108"/>
  <c r="AK43" i="108"/>
  <c r="AK48" i="108"/>
  <c r="AK55" i="108"/>
  <c r="AK36" i="108"/>
  <c r="AK33" i="108"/>
  <c r="AK29" i="108"/>
  <c r="AK25" i="108"/>
  <c r="AK20" i="108"/>
  <c r="AK13" i="108"/>
  <c r="AK244" i="108"/>
  <c r="AK238" i="108"/>
  <c r="AK234" i="108"/>
  <c r="AK222" i="108"/>
  <c r="AK219" i="108" s="1"/>
  <c r="AK209" i="108"/>
  <c r="AK201" i="108"/>
  <c r="AK194" i="108"/>
  <c r="AK187" i="108"/>
  <c r="AK184" i="108"/>
  <c r="AK179" i="108"/>
  <c r="AK256" i="108"/>
  <c r="AL168" i="108"/>
  <c r="AL154" i="108"/>
  <c r="AL137" i="108"/>
  <c r="AL132" i="108"/>
  <c r="AL128" i="108"/>
  <c r="AL94" i="108"/>
  <c r="AL97" i="108"/>
  <c r="AL100" i="108"/>
  <c r="AL103" i="108"/>
  <c r="AL106" i="108"/>
  <c r="AL121" i="108"/>
  <c r="AL82" i="108"/>
  <c r="AL65" i="108"/>
  <c r="AL59" i="108"/>
  <c r="AL43" i="108"/>
  <c r="AL48" i="108"/>
  <c r="AL55" i="108"/>
  <c r="AL36" i="108"/>
  <c r="AL33" i="108"/>
  <c r="AL29" i="108"/>
  <c r="AL25" i="108"/>
  <c r="AL20" i="108"/>
  <c r="AL13" i="108"/>
  <c r="AL244" i="108"/>
  <c r="AL238" i="108"/>
  <c r="AL234" i="108"/>
  <c r="AL222" i="108"/>
  <c r="AL219" i="108" s="1"/>
  <c r="AL209" i="108"/>
  <c r="AL201" i="108"/>
  <c r="AL194" i="108"/>
  <c r="AL187" i="108"/>
  <c r="AL184" i="108"/>
  <c r="AL179" i="108"/>
  <c r="AL256" i="108"/>
  <c r="AM168" i="108"/>
  <c r="AM154" i="108"/>
  <c r="AM137" i="108"/>
  <c r="AM132" i="108"/>
  <c r="AM128" i="108"/>
  <c r="AM94" i="108"/>
  <c r="AM97" i="108"/>
  <c r="AM93" i="108" s="1"/>
  <c r="AM100" i="108"/>
  <c r="AM103" i="108"/>
  <c r="AM106" i="108"/>
  <c r="AM121" i="108"/>
  <c r="AM82" i="108"/>
  <c r="AM65" i="108"/>
  <c r="AM59" i="108"/>
  <c r="AM43" i="108"/>
  <c r="AM48" i="108"/>
  <c r="AM55" i="108"/>
  <c r="AM36" i="108"/>
  <c r="AM33" i="108"/>
  <c r="AM29" i="108"/>
  <c r="AM25" i="108"/>
  <c r="AM20" i="108"/>
  <c r="AM13" i="108"/>
  <c r="AM244" i="108"/>
  <c r="AM238" i="108"/>
  <c r="AM234" i="108"/>
  <c r="AM222" i="108"/>
  <c r="AM219" i="108" s="1"/>
  <c r="AM209" i="108"/>
  <c r="AM201" i="108"/>
  <c r="AM194" i="108"/>
  <c r="AM187" i="108"/>
  <c r="AM184" i="108"/>
  <c r="AM179" i="108"/>
  <c r="AM256" i="108"/>
  <c r="AN168" i="108"/>
  <c r="AN154" i="108"/>
  <c r="AN137" i="108"/>
  <c r="AN132" i="108"/>
  <c r="AN128" i="108"/>
  <c r="AN94" i="108"/>
  <c r="AN97" i="108"/>
  <c r="AN100" i="108"/>
  <c r="AN103" i="108"/>
  <c r="AN106" i="108"/>
  <c r="AN121" i="108"/>
  <c r="AN82" i="108"/>
  <c r="AN65" i="108"/>
  <c r="AN59" i="108"/>
  <c r="AN43" i="108"/>
  <c r="AN48" i="108"/>
  <c r="AN55" i="108"/>
  <c r="AN36" i="108"/>
  <c r="AN33" i="108"/>
  <c r="AN29" i="108"/>
  <c r="AN25" i="108"/>
  <c r="AN20" i="108"/>
  <c r="AN13" i="108"/>
  <c r="AN244" i="108"/>
  <c r="AN238" i="108"/>
  <c r="AN234" i="108"/>
  <c r="AN222" i="108"/>
  <c r="AN219" i="108" s="1"/>
  <c r="AN209" i="108"/>
  <c r="AN201" i="108"/>
  <c r="AN194" i="108"/>
  <c r="AN187" i="108"/>
  <c r="AN184" i="108"/>
  <c r="AN179" i="108"/>
  <c r="AN256" i="108"/>
  <c r="AO168" i="108"/>
  <c r="AO154" i="108"/>
  <c r="AO137" i="108"/>
  <c r="AO132" i="108"/>
  <c r="AO128" i="108"/>
  <c r="AO94" i="108"/>
  <c r="AO97" i="108"/>
  <c r="AO100" i="108"/>
  <c r="AO103" i="108"/>
  <c r="AO106" i="108"/>
  <c r="AO121" i="108"/>
  <c r="AO82" i="108"/>
  <c r="AO65" i="108"/>
  <c r="AO59" i="108"/>
  <c r="AO43" i="108"/>
  <c r="AO48" i="108"/>
  <c r="AO55" i="108"/>
  <c r="AO36" i="108"/>
  <c r="AO33" i="108"/>
  <c r="AO29" i="108"/>
  <c r="AO25" i="108"/>
  <c r="AO20" i="108"/>
  <c r="AO13" i="108"/>
  <c r="AO244" i="108"/>
  <c r="AO238" i="108"/>
  <c r="AO234" i="108"/>
  <c r="AO222" i="108"/>
  <c r="AO219" i="108" s="1"/>
  <c r="AO209" i="108"/>
  <c r="AO201" i="108"/>
  <c r="AO194" i="108"/>
  <c r="AO187" i="108"/>
  <c r="AO184" i="108"/>
  <c r="AO179" i="108"/>
  <c r="AO256" i="108"/>
  <c r="AP168" i="108"/>
  <c r="AP154" i="108"/>
  <c r="AP137" i="108"/>
  <c r="AP132" i="108"/>
  <c r="AP128" i="108"/>
  <c r="AP94" i="108"/>
  <c r="AP97" i="108"/>
  <c r="AP100" i="108"/>
  <c r="AP103" i="108"/>
  <c r="AP106" i="108"/>
  <c r="AP121" i="108"/>
  <c r="AP82" i="108"/>
  <c r="AP65" i="108"/>
  <c r="AP59" i="108"/>
  <c r="AP43" i="108"/>
  <c r="AP48" i="108"/>
  <c r="AP55" i="108"/>
  <c r="AP36" i="108"/>
  <c r="AP33" i="108"/>
  <c r="AP29" i="108"/>
  <c r="AP25" i="108"/>
  <c r="AP20" i="108"/>
  <c r="AP13" i="108"/>
  <c r="AP244" i="108"/>
  <c r="AP238" i="108"/>
  <c r="AP234" i="108"/>
  <c r="AP222" i="108"/>
  <c r="AP219" i="108" s="1"/>
  <c r="AP209" i="108"/>
  <c r="AP201" i="108"/>
  <c r="AP194" i="108"/>
  <c r="AP187" i="108"/>
  <c r="AP184" i="108"/>
  <c r="AP179" i="108"/>
  <c r="AP256" i="108"/>
  <c r="AQ168" i="108"/>
  <c r="AQ154" i="108"/>
  <c r="AQ137" i="108"/>
  <c r="AQ132" i="108"/>
  <c r="AQ128" i="108"/>
  <c r="AQ94" i="108"/>
  <c r="AQ97" i="108"/>
  <c r="AQ100" i="108"/>
  <c r="AQ103" i="108"/>
  <c r="AQ106" i="108"/>
  <c r="AQ121" i="108"/>
  <c r="AQ82" i="108"/>
  <c r="AQ65" i="108"/>
  <c r="AQ59" i="108"/>
  <c r="AQ43" i="108"/>
  <c r="AQ48" i="108"/>
  <c r="AQ55" i="108"/>
  <c r="AQ36" i="108"/>
  <c r="AQ33" i="108"/>
  <c r="AQ29" i="108"/>
  <c r="AQ25" i="108"/>
  <c r="AQ20" i="108"/>
  <c r="AQ13" i="108"/>
  <c r="AQ244" i="108"/>
  <c r="AQ238" i="108"/>
  <c r="AQ234" i="108"/>
  <c r="AQ222" i="108"/>
  <c r="AQ219" i="108" s="1"/>
  <c r="AQ209" i="108"/>
  <c r="AQ201" i="108"/>
  <c r="AQ194" i="108"/>
  <c r="AQ187" i="108"/>
  <c r="AQ184" i="108"/>
  <c r="AQ179" i="108"/>
  <c r="AQ256" i="108"/>
  <c r="AR168" i="108"/>
  <c r="AR154" i="108"/>
  <c r="AR137" i="108"/>
  <c r="AR132" i="108"/>
  <c r="AR128" i="108"/>
  <c r="AR94" i="108"/>
  <c r="AR97" i="108"/>
  <c r="AR100" i="108"/>
  <c r="AR103" i="108"/>
  <c r="AR106" i="108"/>
  <c r="AR121" i="108"/>
  <c r="AR82" i="108"/>
  <c r="AR65" i="108"/>
  <c r="AR59" i="108"/>
  <c r="AR43" i="108"/>
  <c r="AR48" i="108"/>
  <c r="AR55" i="108"/>
  <c r="AR36" i="108"/>
  <c r="AR33" i="108"/>
  <c r="AR29" i="108"/>
  <c r="AR25" i="108"/>
  <c r="AR20" i="108"/>
  <c r="AR13" i="108"/>
  <c r="AR244" i="108"/>
  <c r="AR238" i="108"/>
  <c r="AR234" i="108"/>
  <c r="AR222" i="108"/>
  <c r="AR219" i="108" s="1"/>
  <c r="AR209" i="108"/>
  <c r="AR201" i="108"/>
  <c r="AR194" i="108"/>
  <c r="AR187" i="108"/>
  <c r="AR184" i="108"/>
  <c r="AR179" i="108"/>
  <c r="AR256" i="108"/>
  <c r="AS168" i="108"/>
  <c r="AS154" i="108"/>
  <c r="AS137" i="108"/>
  <c r="AS132" i="108"/>
  <c r="AS128" i="108"/>
  <c r="AS94" i="108"/>
  <c r="AS97" i="108"/>
  <c r="AS100" i="108"/>
  <c r="AS103" i="108"/>
  <c r="AS106" i="108"/>
  <c r="AS121" i="108"/>
  <c r="AS82" i="108"/>
  <c r="AS65" i="108"/>
  <c r="AS59" i="108"/>
  <c r="AS43" i="108"/>
  <c r="AS48" i="108"/>
  <c r="AS55" i="108"/>
  <c r="AS36" i="108"/>
  <c r="AS33" i="108"/>
  <c r="AS29" i="108"/>
  <c r="AS25" i="108"/>
  <c r="AS20" i="108"/>
  <c r="AS13" i="108"/>
  <c r="AS244" i="108"/>
  <c r="AS238" i="108"/>
  <c r="AS234" i="108"/>
  <c r="AS222" i="108"/>
  <c r="AS219" i="108" s="1"/>
  <c r="AS209" i="108"/>
  <c r="AS201" i="108"/>
  <c r="AS194" i="108"/>
  <c r="AS187" i="108"/>
  <c r="AS184" i="108"/>
  <c r="AS179" i="108"/>
  <c r="AS256" i="108"/>
  <c r="AT168" i="108"/>
  <c r="AT154" i="108"/>
  <c r="AT137" i="108"/>
  <c r="AT132" i="108"/>
  <c r="AT128" i="108"/>
  <c r="AT94" i="108"/>
  <c r="AT97" i="108"/>
  <c r="AT100" i="108"/>
  <c r="AT103" i="108"/>
  <c r="AT106" i="108"/>
  <c r="AT121" i="108"/>
  <c r="AT82" i="108"/>
  <c r="AT65" i="108"/>
  <c r="AT59" i="108"/>
  <c r="AT43" i="108"/>
  <c r="AT48" i="108"/>
  <c r="AT55" i="108"/>
  <c r="AT36" i="108"/>
  <c r="AT33" i="108"/>
  <c r="AT29" i="108"/>
  <c r="AT25" i="108"/>
  <c r="AT20" i="108"/>
  <c r="AT13" i="108"/>
  <c r="AT244" i="108"/>
  <c r="AT238" i="108"/>
  <c r="AT234" i="108"/>
  <c r="AT222" i="108"/>
  <c r="AT219" i="108" s="1"/>
  <c r="AT209" i="108"/>
  <c r="AT201" i="108"/>
  <c r="AT194" i="108"/>
  <c r="AT187" i="108"/>
  <c r="AT184" i="108"/>
  <c r="AT179" i="108"/>
  <c r="AT256" i="108"/>
  <c r="AU168" i="108"/>
  <c r="AU154" i="108"/>
  <c r="AU137" i="108"/>
  <c r="AU132" i="108"/>
  <c r="AU128" i="108"/>
  <c r="AU94" i="108"/>
  <c r="AU97" i="108"/>
  <c r="AU100" i="108"/>
  <c r="AU103" i="108"/>
  <c r="AU106" i="108"/>
  <c r="AU121" i="108"/>
  <c r="AU82" i="108"/>
  <c r="AU65" i="108"/>
  <c r="AU59" i="108"/>
  <c r="AU43" i="108"/>
  <c r="AU48" i="108"/>
  <c r="AU55" i="108"/>
  <c r="AU36" i="108"/>
  <c r="AU33" i="108"/>
  <c r="AU29" i="108"/>
  <c r="AU25" i="108"/>
  <c r="AU20" i="108"/>
  <c r="AU13" i="108"/>
  <c r="AU244" i="108"/>
  <c r="AU238" i="108"/>
  <c r="AU234" i="108"/>
  <c r="AU222" i="108"/>
  <c r="AU219" i="108" s="1"/>
  <c r="AU209" i="108"/>
  <c r="AU201" i="108"/>
  <c r="AU194" i="108"/>
  <c r="AU187" i="108"/>
  <c r="AU184" i="108"/>
  <c r="AU179" i="108"/>
  <c r="AU256" i="108"/>
  <c r="AV168" i="108"/>
  <c r="AV154" i="108"/>
  <c r="AV137" i="108"/>
  <c r="AV132" i="108"/>
  <c r="AV128" i="108"/>
  <c r="AV94" i="108"/>
  <c r="AV97" i="108"/>
  <c r="AV100" i="108"/>
  <c r="AV103" i="108"/>
  <c r="AV106" i="108"/>
  <c r="AV121" i="108"/>
  <c r="AV82" i="108"/>
  <c r="AV65" i="108"/>
  <c r="AV59" i="108"/>
  <c r="AV43" i="108"/>
  <c r="AV48" i="108"/>
  <c r="AV55" i="108"/>
  <c r="AV36" i="108"/>
  <c r="AV33" i="108"/>
  <c r="AV29" i="108"/>
  <c r="AV25" i="108"/>
  <c r="AV20" i="108"/>
  <c r="AV13" i="108"/>
  <c r="AV244" i="108"/>
  <c r="AV238" i="108"/>
  <c r="AV234" i="108"/>
  <c r="AV222" i="108"/>
  <c r="AV219" i="108" s="1"/>
  <c r="AV209" i="108"/>
  <c r="AV201" i="108"/>
  <c r="AV194" i="108"/>
  <c r="AV187" i="108"/>
  <c r="AV184" i="108"/>
  <c r="AV179" i="108"/>
  <c r="AV256" i="108"/>
  <c r="AW255" i="108"/>
  <c r="AW254" i="108"/>
  <c r="AW253" i="108"/>
  <c r="AW252" i="108"/>
  <c r="AW258" i="108"/>
  <c r="AW247" i="108"/>
  <c r="AW246" i="108"/>
  <c r="AW245" i="108"/>
  <c r="AW243" i="108"/>
  <c r="AW242" i="108"/>
  <c r="AW241" i="108"/>
  <c r="AW240" i="108"/>
  <c r="AW239" i="108"/>
  <c r="AW237" i="108"/>
  <c r="AW236" i="108"/>
  <c r="AW235" i="108"/>
  <c r="AW233" i="108"/>
  <c r="AW232" i="108"/>
  <c r="AW231" i="108"/>
  <c r="AW230" i="108"/>
  <c r="AW229" i="108"/>
  <c r="AW227" i="108"/>
  <c r="AW226" i="108"/>
  <c r="AW225" i="108"/>
  <c r="AW224" i="108"/>
  <c r="AW223" i="108"/>
  <c r="AW221" i="108"/>
  <c r="AW220" i="108"/>
  <c r="AW218" i="108"/>
  <c r="AW217" i="108"/>
  <c r="AW216" i="108"/>
  <c r="AW215" i="108"/>
  <c r="AW214" i="108"/>
  <c r="AW213" i="108"/>
  <c r="AW212" i="108"/>
  <c r="AW211" i="108"/>
  <c r="AW210" i="108"/>
  <c r="AW208" i="108"/>
  <c r="AW207" i="108"/>
  <c r="AW206" i="108"/>
  <c r="AW205" i="108"/>
  <c r="AW204" i="108"/>
  <c r="AW203" i="108"/>
  <c r="AW202" i="108"/>
  <c r="AW200" i="108"/>
  <c r="AW199" i="108"/>
  <c r="AW198" i="108"/>
  <c r="AW197" i="108"/>
  <c r="AW196" i="108"/>
  <c r="AW195" i="108"/>
  <c r="AW193" i="108"/>
  <c r="AW192" i="108"/>
  <c r="AW191" i="108"/>
  <c r="AW190" i="108"/>
  <c r="AW189" i="108"/>
  <c r="AW188" i="108"/>
  <c r="AW186" i="108"/>
  <c r="AW185" i="108"/>
  <c r="AW183" i="108"/>
  <c r="AW182" i="108"/>
  <c r="AW181" i="108"/>
  <c r="AW180" i="108"/>
  <c r="AW178" i="108"/>
  <c r="AW177" i="108"/>
  <c r="AW176" i="108"/>
  <c r="AW171" i="108"/>
  <c r="AW170" i="108"/>
  <c r="AW169" i="108"/>
  <c r="AW167" i="108"/>
  <c r="AW165" i="108"/>
  <c r="AW164" i="108"/>
  <c r="AW161" i="108"/>
  <c r="AW160" i="108"/>
  <c r="AW159" i="108"/>
  <c r="AW158" i="108"/>
  <c r="AW157" i="108"/>
  <c r="AW156" i="108"/>
  <c r="AW155" i="108"/>
  <c r="AW153" i="108"/>
  <c r="AW152" i="108"/>
  <c r="AW151" i="108"/>
  <c r="AW150" i="108"/>
  <c r="AW149" i="108"/>
  <c r="AW148" i="108"/>
  <c r="AW147" i="108"/>
  <c r="AW146" i="108"/>
  <c r="AW145" i="108"/>
  <c r="AW144" i="108"/>
  <c r="AW143" i="108"/>
  <c r="AW142" i="108"/>
  <c r="AW141" i="108"/>
  <c r="AW140" i="108"/>
  <c r="AW139" i="108"/>
  <c r="AW138" i="108"/>
  <c r="AW136" i="108"/>
  <c r="AW135" i="108"/>
  <c r="AW134" i="108"/>
  <c r="AW133" i="108"/>
  <c r="AW131" i="108"/>
  <c r="AW130" i="108"/>
  <c r="AW129" i="108"/>
  <c r="AW127" i="108"/>
  <c r="AW126" i="108"/>
  <c r="AW125" i="108"/>
  <c r="AW124" i="108"/>
  <c r="AW123" i="108"/>
  <c r="AW122" i="108"/>
  <c r="AW120" i="108"/>
  <c r="AW119" i="108"/>
  <c r="AW118" i="108"/>
  <c r="AW117" i="108"/>
  <c r="AW116" i="108"/>
  <c r="AW115" i="108"/>
  <c r="AW114" i="108"/>
  <c r="AW113" i="108"/>
  <c r="AW112" i="108"/>
  <c r="AW111" i="108"/>
  <c r="AW110" i="108"/>
  <c r="AW109" i="108"/>
  <c r="AW108" i="108"/>
  <c r="AW107" i="108"/>
  <c r="AW105" i="108"/>
  <c r="AW104" i="108"/>
  <c r="AW102" i="108"/>
  <c r="AW101" i="108"/>
  <c r="AW99" i="108"/>
  <c r="AW98" i="108"/>
  <c r="AW96" i="108"/>
  <c r="AW95" i="108"/>
  <c r="AW92" i="108"/>
  <c r="AW91" i="108"/>
  <c r="AW89" i="108"/>
  <c r="AW88" i="108"/>
  <c r="AW87" i="108"/>
  <c r="AW86" i="108"/>
  <c r="AW85" i="108"/>
  <c r="AW84" i="108"/>
  <c r="AW83" i="108"/>
  <c r="AW81" i="108"/>
  <c r="AW80" i="108"/>
  <c r="AW79" i="108"/>
  <c r="AW78" i="108"/>
  <c r="AW77" i="108"/>
  <c r="AW76" i="108"/>
  <c r="AW75" i="108"/>
  <c r="AW74" i="108"/>
  <c r="AW73" i="108"/>
  <c r="AW72" i="108"/>
  <c r="AW71" i="108"/>
  <c r="AW70" i="108"/>
  <c r="AW69" i="108"/>
  <c r="AW68" i="108"/>
  <c r="AW67" i="108"/>
  <c r="AW66" i="108"/>
  <c r="AW64" i="108"/>
  <c r="AW63" i="108"/>
  <c r="AW62" i="108"/>
  <c r="AW61" i="108"/>
  <c r="AW60" i="108"/>
  <c r="AW58" i="108"/>
  <c r="AW57" i="108"/>
  <c r="AW56" i="108"/>
  <c r="AW54" i="108"/>
  <c r="AW53" i="108"/>
  <c r="AW52" i="108"/>
  <c r="AW51" i="108"/>
  <c r="AW50" i="108"/>
  <c r="AW49" i="108"/>
  <c r="AW47" i="108"/>
  <c r="AW46" i="108"/>
  <c r="AW45" i="108"/>
  <c r="AW44" i="108"/>
  <c r="AW41" i="108"/>
  <c r="AW40" i="108"/>
  <c r="AW39" i="108"/>
  <c r="AW38" i="108"/>
  <c r="AW37" i="108"/>
  <c r="AW35" i="108"/>
  <c r="AW34" i="108"/>
  <c r="AW32" i="108"/>
  <c r="AW31" i="108"/>
  <c r="AW30" i="108"/>
  <c r="AW28" i="108"/>
  <c r="AW27" i="108"/>
  <c r="AW26" i="108"/>
  <c r="AW24" i="108"/>
  <c r="AW23" i="108"/>
  <c r="AW22" i="108"/>
  <c r="AW21" i="108"/>
  <c r="AW19" i="108"/>
  <c r="AW18" i="108"/>
  <c r="AW17" i="108"/>
  <c r="AW16" i="108"/>
  <c r="AW15" i="108"/>
  <c r="AW14" i="108"/>
  <c r="U16" i="47"/>
  <c r="AE50" i="47"/>
  <c r="AE49" i="47"/>
  <c r="M50" i="47"/>
  <c r="M49" i="47"/>
  <c r="AL128" i="25"/>
  <c r="AL127" i="25"/>
  <c r="AL126" i="25"/>
  <c r="AL125" i="25"/>
  <c r="AL124" i="25"/>
  <c r="AL123" i="25"/>
  <c r="AL144" i="25" s="1"/>
  <c r="AL157" i="25" s="1"/>
  <c r="AL122" i="25"/>
  <c r="AL121" i="25"/>
  <c r="AL120" i="25"/>
  <c r="AL119" i="25"/>
  <c r="AL118" i="25"/>
  <c r="AL117" i="25"/>
  <c r="AL116" i="25"/>
  <c r="AL142" i="25"/>
  <c r="AL141" i="25"/>
  <c r="AL140" i="25"/>
  <c r="AL139" i="25"/>
  <c r="AL138" i="25"/>
  <c r="AL137" i="25"/>
  <c r="AL136" i="25"/>
  <c r="AL135" i="25"/>
  <c r="AL134" i="25"/>
  <c r="AL133" i="25"/>
  <c r="AL132" i="25"/>
  <c r="AL131" i="25"/>
  <c r="AL130" i="25"/>
  <c r="AL129" i="25"/>
  <c r="AL115" i="25"/>
  <c r="AL107" i="25"/>
  <c r="AL92" i="25"/>
  <c r="AL112" i="25" s="1"/>
  <c r="AL91" i="25"/>
  <c r="AL90" i="25"/>
  <c r="AL89" i="25"/>
  <c r="AL88" i="25"/>
  <c r="AL87" i="25"/>
  <c r="AL86" i="25"/>
  <c r="AL85" i="25"/>
  <c r="AL110" i="25"/>
  <c r="AL109" i="25"/>
  <c r="AL108" i="25"/>
  <c r="AL106" i="25"/>
  <c r="AL105" i="25"/>
  <c r="AL104" i="25"/>
  <c r="AL103" i="25"/>
  <c r="AL102" i="25"/>
  <c r="AL101" i="25"/>
  <c r="AL100" i="25"/>
  <c r="AL99" i="25"/>
  <c r="AL98" i="25"/>
  <c r="AL97" i="25"/>
  <c r="AL96" i="25"/>
  <c r="AL95" i="25"/>
  <c r="AL94" i="25"/>
  <c r="AL93" i="25"/>
  <c r="AL84" i="25"/>
  <c r="AL83" i="25"/>
  <c r="AL82" i="25"/>
  <c r="AL81" i="25"/>
  <c r="AL80" i="25"/>
  <c r="AL79" i="25"/>
  <c r="AL50" i="25"/>
  <c r="AL49" i="25"/>
  <c r="AL76" i="25" s="1"/>
  <c r="AL74" i="25"/>
  <c r="AL73" i="25"/>
  <c r="AL72" i="25"/>
  <c r="AL71" i="25"/>
  <c r="AL70" i="25"/>
  <c r="AL69" i="25"/>
  <c r="AL68" i="25"/>
  <c r="AL67" i="25"/>
  <c r="AL66" i="25"/>
  <c r="AL65" i="25"/>
  <c r="AL64" i="25"/>
  <c r="AL63" i="25"/>
  <c r="AL62" i="25"/>
  <c r="AL61" i="25"/>
  <c r="AL60" i="25"/>
  <c r="AL59" i="25"/>
  <c r="AL58" i="25"/>
  <c r="AL57" i="25"/>
  <c r="AL56" i="25"/>
  <c r="AL55" i="25"/>
  <c r="AL54" i="25"/>
  <c r="AL53" i="25"/>
  <c r="AL52" i="25"/>
  <c r="AL51" i="25"/>
  <c r="AL48" i="25"/>
  <c r="AB13" i="25"/>
  <c r="AL31" i="25"/>
  <c r="AM31" i="25"/>
  <c r="AM13" i="25"/>
  <c r="AL13" i="25"/>
  <c r="AL30" i="25"/>
  <c r="AL29" i="25"/>
  <c r="AL28" i="25"/>
  <c r="AL27" i="25"/>
  <c r="AL26" i="25"/>
  <c r="AL25" i="25"/>
  <c r="AL24" i="25"/>
  <c r="AL23" i="25"/>
  <c r="AL22" i="25"/>
  <c r="AL21" i="25"/>
  <c r="AL20" i="25"/>
  <c r="AL19" i="25"/>
  <c r="AL18" i="25"/>
  <c r="AL17" i="25"/>
  <c r="AL16" i="25"/>
  <c r="AL15" i="25"/>
  <c r="AL14" i="25"/>
  <c r="AH151" i="25"/>
  <c r="AK151" i="25"/>
  <c r="AJ39" i="27"/>
  <c r="AJ76" i="27"/>
  <c r="AM39" i="27"/>
  <c r="AM76" i="27"/>
  <c r="Y76" i="25"/>
  <c r="Y153" i="25" s="1"/>
  <c r="K16" i="19" s="1"/>
  <c r="J17" i="90"/>
  <c r="I50" i="5"/>
  <c r="AA13" i="27"/>
  <c r="AA14" i="27"/>
  <c r="AA15" i="27"/>
  <c r="AA16" i="27"/>
  <c r="AA17" i="27"/>
  <c r="AD17" i="27" s="1"/>
  <c r="AA18" i="27"/>
  <c r="AA19" i="27"/>
  <c r="AA20" i="27"/>
  <c r="AD20" i="27" s="1"/>
  <c r="AA21" i="27"/>
  <c r="AA22" i="27"/>
  <c r="AA23" i="27"/>
  <c r="AA24" i="27"/>
  <c r="AD24" i="27" s="1"/>
  <c r="AA25" i="27"/>
  <c r="AD25" i="27" s="1"/>
  <c r="AA26" i="27"/>
  <c r="AA27" i="27"/>
  <c r="AA28" i="27"/>
  <c r="AD28" i="27" s="1"/>
  <c r="AA29" i="27"/>
  <c r="AA30" i="27"/>
  <c r="AA31" i="27"/>
  <c r="AA32" i="27"/>
  <c r="AD32" i="27" s="1"/>
  <c r="AA33" i="27"/>
  <c r="AA34" i="27"/>
  <c r="AA35" i="27"/>
  <c r="AA36" i="27"/>
  <c r="AD36" i="27" s="1"/>
  <c r="AA37" i="27"/>
  <c r="AA42" i="27"/>
  <c r="AA43" i="27"/>
  <c r="AA44" i="27"/>
  <c r="AA45" i="27"/>
  <c r="AD45" i="27" s="1"/>
  <c r="AA46" i="27"/>
  <c r="AA47" i="27"/>
  <c r="AA48" i="27"/>
  <c r="AD48" i="27" s="1"/>
  <c r="AA49" i="27"/>
  <c r="AA50" i="27"/>
  <c r="AA51" i="27"/>
  <c r="AA52" i="27"/>
  <c r="AA53" i="27"/>
  <c r="AD53" i="27" s="1"/>
  <c r="AA54" i="27"/>
  <c r="AA55" i="27"/>
  <c r="AA56" i="27"/>
  <c r="AD56" i="27" s="1"/>
  <c r="AA57" i="27"/>
  <c r="AA58" i="27"/>
  <c r="AA59" i="27"/>
  <c r="AA60" i="27"/>
  <c r="AA61" i="27"/>
  <c r="AD61" i="27" s="1"/>
  <c r="AA62" i="27"/>
  <c r="AA63" i="27"/>
  <c r="AA64" i="27"/>
  <c r="AD64" i="27" s="1"/>
  <c r="AA65" i="27"/>
  <c r="AA66" i="27"/>
  <c r="AA67" i="27"/>
  <c r="AA68" i="27"/>
  <c r="AA69" i="27"/>
  <c r="AD69" i="27" s="1"/>
  <c r="AA70" i="27"/>
  <c r="AA71" i="27"/>
  <c r="AA72" i="27"/>
  <c r="AD72" i="27" s="1"/>
  <c r="AA73" i="27"/>
  <c r="AA74" i="27"/>
  <c r="T281" i="36"/>
  <c r="T280" i="36"/>
  <c r="V31" i="24"/>
  <c r="V144" i="24" s="1"/>
  <c r="K8" i="19" s="1"/>
  <c r="W31" i="24"/>
  <c r="W144" i="24" s="1"/>
  <c r="L8" i="19" s="1"/>
  <c r="X31" i="24"/>
  <c r="X144" i="24" s="1"/>
  <c r="M8" i="19" s="1"/>
  <c r="V52" i="24"/>
  <c r="V146" i="24" s="1"/>
  <c r="K9" i="19" s="1"/>
  <c r="W52" i="24"/>
  <c r="W146" i="24" s="1"/>
  <c r="L9" i="19" s="1"/>
  <c r="X52" i="24"/>
  <c r="X146" i="24" s="1"/>
  <c r="M9" i="19" s="1"/>
  <c r="V73" i="24"/>
  <c r="V148" i="24" s="1"/>
  <c r="K10" i="19" s="1"/>
  <c r="W73" i="24"/>
  <c r="W148" i="24" s="1"/>
  <c r="L10" i="19" s="1"/>
  <c r="X73" i="24"/>
  <c r="X148" i="24" s="1"/>
  <c r="M10" i="19" s="1"/>
  <c r="V94" i="24"/>
  <c r="V150" i="24" s="1"/>
  <c r="K11" i="19" s="1"/>
  <c r="W94" i="24"/>
  <c r="W150" i="24" s="1"/>
  <c r="L11" i="19" s="1"/>
  <c r="X94" i="24"/>
  <c r="X150" i="24" s="1"/>
  <c r="M11" i="19" s="1"/>
  <c r="V115" i="24"/>
  <c r="V152" i="24" s="1"/>
  <c r="K12" i="19" s="1"/>
  <c r="W115" i="24"/>
  <c r="W152" i="24" s="1"/>
  <c r="L12" i="19" s="1"/>
  <c r="X115" i="24"/>
  <c r="X152" i="24" s="1"/>
  <c r="M12" i="19" s="1"/>
  <c r="V136" i="24"/>
  <c r="V154" i="24" s="1"/>
  <c r="K13" i="19" s="1"/>
  <c r="W136" i="24"/>
  <c r="W154" i="24" s="1"/>
  <c r="L13" i="19" s="1"/>
  <c r="X136" i="24"/>
  <c r="X154" i="24" s="1"/>
  <c r="M13" i="19" s="1"/>
  <c r="I145" i="4"/>
  <c r="I149" i="4"/>
  <c r="L149" i="4" s="1"/>
  <c r="M149" i="4" s="1"/>
  <c r="L134" i="4"/>
  <c r="M134" i="4" s="1"/>
  <c r="I135" i="4"/>
  <c r="L135" i="4" s="1"/>
  <c r="M135" i="4" s="1"/>
  <c r="I137" i="4"/>
  <c r="I139" i="4"/>
  <c r="L139" i="4" s="1"/>
  <c r="M139" i="4" s="1"/>
  <c r="I141" i="4"/>
  <c r="L141" i="4" s="1"/>
  <c r="M141" i="4" s="1"/>
  <c r="I143" i="4"/>
  <c r="L143" i="4" s="1"/>
  <c r="M143" i="4" s="1"/>
  <c r="I151" i="4"/>
  <c r="I152" i="4"/>
  <c r="L152" i="4" s="1"/>
  <c r="M152" i="4" s="1"/>
  <c r="I154" i="4"/>
  <c r="L154" i="4" s="1"/>
  <c r="M154" i="4" s="1"/>
  <c r="I155" i="4"/>
  <c r="L155" i="4" s="1"/>
  <c r="M155" i="4" s="1"/>
  <c r="I156" i="4"/>
  <c r="L156" i="4" s="1"/>
  <c r="M156" i="4" s="1"/>
  <c r="I157" i="4"/>
  <c r="L157" i="4" s="1"/>
  <c r="M157" i="4" s="1"/>
  <c r="Y151" i="25"/>
  <c r="K15" i="19" s="1"/>
  <c r="Z151" i="25"/>
  <c r="L15" i="19" s="1"/>
  <c r="AA151" i="25"/>
  <c r="M15" i="19" s="1"/>
  <c r="Z76" i="25"/>
  <c r="Z153" i="25" s="1"/>
  <c r="L16" i="19" s="1"/>
  <c r="AA76" i="25"/>
  <c r="AA153" i="25" s="1"/>
  <c r="M16" i="19" s="1"/>
  <c r="Y112" i="25"/>
  <c r="Y155" i="25" s="1"/>
  <c r="K17" i="19" s="1"/>
  <c r="Z112" i="25"/>
  <c r="Z155" i="25" s="1"/>
  <c r="L17" i="19" s="1"/>
  <c r="AA112" i="25"/>
  <c r="AA155" i="25" s="1"/>
  <c r="M17" i="19" s="1"/>
  <c r="Y144" i="25"/>
  <c r="Y157" i="25" s="1"/>
  <c r="K18" i="19" s="1"/>
  <c r="Z144" i="25"/>
  <c r="Z157" i="25" s="1"/>
  <c r="L18" i="19" s="1"/>
  <c r="AA144" i="25"/>
  <c r="AA157" i="25" s="1"/>
  <c r="M18" i="19" s="1"/>
  <c r="R50" i="51"/>
  <c r="D32" i="43" s="1"/>
  <c r="K75" i="19" s="1"/>
  <c r="S50" i="51"/>
  <c r="E32" i="43" s="1"/>
  <c r="L75" i="19" s="1"/>
  <c r="T50" i="51"/>
  <c r="F32" i="43"/>
  <c r="Z49" i="52"/>
  <c r="D34" i="43" s="1"/>
  <c r="K76" i="19" s="1"/>
  <c r="AA49" i="52"/>
  <c r="E34" i="43"/>
  <c r="AB49" i="52"/>
  <c r="F34" i="43" s="1"/>
  <c r="M76" i="19" s="1"/>
  <c r="T50" i="54"/>
  <c r="D36" i="43"/>
  <c r="U50" i="54"/>
  <c r="E36" i="43" s="1"/>
  <c r="L77" i="19" s="1"/>
  <c r="V50" i="54"/>
  <c r="F36" i="43"/>
  <c r="M77" i="19" s="1"/>
  <c r="F58" i="120" s="1"/>
  <c r="S48" i="55"/>
  <c r="D38" i="43" s="1"/>
  <c r="K78" i="19" s="1"/>
  <c r="T48" i="55"/>
  <c r="E38" i="43"/>
  <c r="L78" i="19" s="1"/>
  <c r="U48" i="55"/>
  <c r="F38" i="43" s="1"/>
  <c r="M78" i="19" s="1"/>
  <c r="Q49" i="56"/>
  <c r="D40" i="43" s="1"/>
  <c r="K79" i="19" s="1"/>
  <c r="R49" i="56"/>
  <c r="E40" i="43" s="1"/>
  <c r="L79" i="19" s="1"/>
  <c r="S49" i="56"/>
  <c r="F40" i="43" s="1"/>
  <c r="Q49" i="57"/>
  <c r="D42" i="43" s="1"/>
  <c r="K80" i="19" s="1"/>
  <c r="R49" i="57"/>
  <c r="E42" i="43" s="1"/>
  <c r="L80" i="19" s="1"/>
  <c r="S49" i="57"/>
  <c r="F42" i="43" s="1"/>
  <c r="M80" i="19" s="1"/>
  <c r="F71" i="120" s="1"/>
  <c r="AG49" i="46"/>
  <c r="T18" i="43" s="1"/>
  <c r="AH50" i="47"/>
  <c r="T20" i="43"/>
  <c r="AH50" i="51"/>
  <c r="T32" i="43" s="1"/>
  <c r="AG50" i="53"/>
  <c r="T26" i="43" s="1"/>
  <c r="AH50" i="45"/>
  <c r="T16" i="43" s="1"/>
  <c r="AH50" i="49"/>
  <c r="T28" i="43" s="1"/>
  <c r="AK49" i="50"/>
  <c r="T30" i="43" s="1"/>
  <c r="AP49" i="52"/>
  <c r="T34" i="43" s="1"/>
  <c r="AF50" i="48"/>
  <c r="T22" i="43"/>
  <c r="AJ50" i="54"/>
  <c r="T36" i="43" s="1"/>
  <c r="AK48" i="55"/>
  <c r="T38" i="43"/>
  <c r="AG49" i="56"/>
  <c r="T40" i="43" s="1"/>
  <c r="AG49" i="57"/>
  <c r="T42" i="43" s="1"/>
  <c r="AO52" i="44"/>
  <c r="T14" i="43" s="1"/>
  <c r="R50" i="45"/>
  <c r="D16" i="43" s="1"/>
  <c r="S50" i="45"/>
  <c r="E16" i="43" s="1"/>
  <c r="L67" i="19" s="1"/>
  <c r="T50" i="45"/>
  <c r="F16" i="43" s="1"/>
  <c r="M67" i="19" s="1"/>
  <c r="Q49" i="46"/>
  <c r="D18" i="43" s="1"/>
  <c r="K68" i="19" s="1"/>
  <c r="R49" i="46"/>
  <c r="E18" i="43" s="1"/>
  <c r="L68" i="19" s="1"/>
  <c r="S49" i="46"/>
  <c r="F18" i="43" s="1"/>
  <c r="M68" i="19" s="1"/>
  <c r="R50" i="47"/>
  <c r="D20" i="43" s="1"/>
  <c r="K69" i="19" s="1"/>
  <c r="S50" i="47"/>
  <c r="E20" i="43" s="1"/>
  <c r="T50" i="47"/>
  <c r="F20" i="43" s="1"/>
  <c r="M69" i="19" s="1"/>
  <c r="P50" i="48"/>
  <c r="D22" i="43" s="1"/>
  <c r="Q50" i="48"/>
  <c r="E22" i="43" s="1"/>
  <c r="L70" i="19" s="1"/>
  <c r="R50" i="48"/>
  <c r="F22" i="43" s="1"/>
  <c r="M70" i="19" s="1"/>
  <c r="Q50" i="53"/>
  <c r="D26" i="43" s="1"/>
  <c r="R50" i="53"/>
  <c r="E26" i="43" s="1"/>
  <c r="L72" i="19" s="1"/>
  <c r="S50" i="53"/>
  <c r="F26" i="43" s="1"/>
  <c r="M72" i="19" s="1"/>
  <c r="F45" i="120" s="1"/>
  <c r="R50" i="49"/>
  <c r="D28" i="43" s="1"/>
  <c r="K73" i="19" s="1"/>
  <c r="S50" i="49"/>
  <c r="E28" i="43" s="1"/>
  <c r="L73" i="19" s="1"/>
  <c r="T50" i="49"/>
  <c r="F28" i="43" s="1"/>
  <c r="M73" i="19" s="1"/>
  <c r="U49" i="50"/>
  <c r="D30" i="43" s="1"/>
  <c r="K74" i="19" s="1"/>
  <c r="V49" i="50"/>
  <c r="E30" i="43" s="1"/>
  <c r="L74" i="19" s="1"/>
  <c r="W49" i="50"/>
  <c r="F30" i="43" s="1"/>
  <c r="Y52" i="44"/>
  <c r="D14" i="43" s="1"/>
  <c r="K66" i="19" s="1"/>
  <c r="Z52" i="44"/>
  <c r="E14" i="43" s="1"/>
  <c r="L66" i="19" s="1"/>
  <c r="AA52" i="44"/>
  <c r="F14" i="43" s="1"/>
  <c r="M66" i="19" s="1"/>
  <c r="T321" i="36"/>
  <c r="T336" i="36"/>
  <c r="U321" i="36"/>
  <c r="U336" i="36"/>
  <c r="V321" i="36"/>
  <c r="V336" i="36"/>
  <c r="AL315" i="36"/>
  <c r="AL394" i="36" s="1"/>
  <c r="U16" i="35" s="1"/>
  <c r="AL330" i="36"/>
  <c r="U19" i="35"/>
  <c r="AH292" i="38"/>
  <c r="T315" i="36"/>
  <c r="T330" i="36"/>
  <c r="U315" i="36"/>
  <c r="U330" i="36"/>
  <c r="V315" i="36"/>
  <c r="V330" i="36"/>
  <c r="N19" i="33"/>
  <c r="K26" i="58" s="1"/>
  <c r="Q19" i="33"/>
  <c r="N40" i="33"/>
  <c r="K28" i="58" s="1"/>
  <c r="Q40" i="33"/>
  <c r="R40" i="33" s="1"/>
  <c r="N43" i="33"/>
  <c r="Q43" i="33"/>
  <c r="N16" i="35"/>
  <c r="K34" i="58" s="1"/>
  <c r="Q16" i="35"/>
  <c r="N19" i="35"/>
  <c r="K36" i="58" s="1"/>
  <c r="Q19" i="35"/>
  <c r="P16" i="34"/>
  <c r="K40" i="58" s="1"/>
  <c r="S16" i="34"/>
  <c r="S23" i="34" s="1"/>
  <c r="P20" i="34"/>
  <c r="S20" i="34"/>
  <c r="AH52" i="44"/>
  <c r="M14" i="43" s="1"/>
  <c r="K46" i="58" s="1"/>
  <c r="P14" i="43"/>
  <c r="N46" i="58" s="1"/>
  <c r="O46" i="58" s="1"/>
  <c r="AA50" i="45"/>
  <c r="M16" i="43" s="1"/>
  <c r="AD50" i="45"/>
  <c r="P16" i="43" s="1"/>
  <c r="N48" i="58" s="1"/>
  <c r="Z49" i="46"/>
  <c r="M18" i="43" s="1"/>
  <c r="K50" i="58" s="1"/>
  <c r="AC49" i="46"/>
  <c r="P18" i="43" s="1"/>
  <c r="AA50" i="47"/>
  <c r="M20" i="43" s="1"/>
  <c r="K52" i="58" s="1"/>
  <c r="K110" i="19" s="1"/>
  <c r="AD50" i="47"/>
  <c r="P20" i="43" s="1"/>
  <c r="N52" i="58" s="1"/>
  <c r="O52" i="58" s="1"/>
  <c r="Y50" i="48"/>
  <c r="M22" i="43" s="1"/>
  <c r="K54" i="58" s="1"/>
  <c r="AB50" i="48"/>
  <c r="P22" i="43" s="1"/>
  <c r="N54" i="58" s="1"/>
  <c r="Z50" i="53"/>
  <c r="M26" i="43" s="1"/>
  <c r="K56" i="58" s="1"/>
  <c r="AC50" i="53"/>
  <c r="P26" i="43" s="1"/>
  <c r="N56" i="58" s="1"/>
  <c r="O56" i="58" s="1"/>
  <c r="AA50" i="49"/>
  <c r="M28" i="43" s="1"/>
  <c r="K58" i="58" s="1"/>
  <c r="AD50" i="49"/>
  <c r="P28" i="43" s="1"/>
  <c r="N58" i="58" s="1"/>
  <c r="O58" i="58" s="1"/>
  <c r="AD49" i="50"/>
  <c r="M30" i="43" s="1"/>
  <c r="AG49" i="50"/>
  <c r="P30" i="43" s="1"/>
  <c r="N60" i="58" s="1"/>
  <c r="AA50" i="51"/>
  <c r="M32" i="43" s="1"/>
  <c r="K62" i="58" s="1"/>
  <c r="AD50" i="51"/>
  <c r="P32" i="43" s="1"/>
  <c r="N62" i="58" s="1"/>
  <c r="O62" i="58" s="1"/>
  <c r="AI49" i="52"/>
  <c r="M34" i="43" s="1"/>
  <c r="K64" i="58" s="1"/>
  <c r="K116" i="19" s="1"/>
  <c r="AL49" i="52"/>
  <c r="P34" i="43" s="1"/>
  <c r="N64" i="58" s="1"/>
  <c r="AC50" i="54"/>
  <c r="M36" i="43" s="1"/>
  <c r="K66" i="58" s="1"/>
  <c r="AF50" i="54"/>
  <c r="P36" i="43" s="1"/>
  <c r="N66" i="58" s="1"/>
  <c r="AD48" i="55"/>
  <c r="M38" i="43" s="1"/>
  <c r="AG48" i="55"/>
  <c r="P38" i="43" s="1"/>
  <c r="N68" i="58" s="1"/>
  <c r="O68" i="58" s="1"/>
  <c r="Z49" i="56"/>
  <c r="M40" i="43" s="1"/>
  <c r="K70" i="58" s="1"/>
  <c r="AC49" i="56"/>
  <c r="P40" i="43" s="1"/>
  <c r="N70" i="58" s="1"/>
  <c r="O70" i="58" s="1"/>
  <c r="Z49" i="57"/>
  <c r="M42" i="43" s="1"/>
  <c r="K72" i="58" s="1"/>
  <c r="K120" i="19" s="1"/>
  <c r="AC49" i="57"/>
  <c r="P42" i="43"/>
  <c r="N72" i="58" s="1"/>
  <c r="AA292" i="38"/>
  <c r="AB39" i="27"/>
  <c r="AB83" i="27" s="1"/>
  <c r="L20" i="19" s="1"/>
  <c r="AC39" i="27"/>
  <c r="AC83" i="27" s="1"/>
  <c r="M20" i="19" s="1"/>
  <c r="AB76" i="27"/>
  <c r="AB84" i="27" s="1"/>
  <c r="L21" i="19" s="1"/>
  <c r="AC76" i="27"/>
  <c r="AC84" i="27"/>
  <c r="M21" i="19" s="1"/>
  <c r="O34" i="29"/>
  <c r="O51" i="29"/>
  <c r="M34" i="29"/>
  <c r="M54" i="29" s="1"/>
  <c r="M51" i="29"/>
  <c r="P64" i="30"/>
  <c r="P116" i="30"/>
  <c r="N64" i="30"/>
  <c r="N116" i="30"/>
  <c r="X34" i="29"/>
  <c r="X51" i="29"/>
  <c r="Y64" i="30"/>
  <c r="Y119" i="30" s="1"/>
  <c r="U124" i="30" s="1"/>
  <c r="Y116" i="30"/>
  <c r="Z34" i="29"/>
  <c r="Z51" i="29"/>
  <c r="AA64" i="30"/>
  <c r="AA116" i="30"/>
  <c r="L34" i="29"/>
  <c r="L51" i="29"/>
  <c r="L54" i="29" s="1"/>
  <c r="N34" i="29"/>
  <c r="N54" i="29" s="1"/>
  <c r="N51" i="29"/>
  <c r="M64" i="30"/>
  <c r="M116" i="30"/>
  <c r="O64" i="30"/>
  <c r="O116" i="30"/>
  <c r="W34" i="29"/>
  <c r="W51" i="29"/>
  <c r="X64" i="30"/>
  <c r="X119" i="30" s="1"/>
  <c r="U123" i="30" s="1"/>
  <c r="X116" i="30"/>
  <c r="Y34" i="29"/>
  <c r="Y51" i="29"/>
  <c r="Z64" i="30"/>
  <c r="Z116" i="30"/>
  <c r="P34" i="29"/>
  <c r="P51" i="29"/>
  <c r="Q64" i="30"/>
  <c r="Q119" i="30" s="1"/>
  <c r="T125" i="30" s="1"/>
  <c r="W125" i="30" s="1"/>
  <c r="Q116" i="30"/>
  <c r="L37" i="19"/>
  <c r="L36" i="19" s="1"/>
  <c r="M37" i="19"/>
  <c r="I29" i="31"/>
  <c r="I46" i="31"/>
  <c r="I49" i="31" s="1"/>
  <c r="J70" i="32"/>
  <c r="J118" i="32"/>
  <c r="L40" i="19"/>
  <c r="M40" i="19"/>
  <c r="H29" i="31"/>
  <c r="H46" i="31"/>
  <c r="I70" i="32"/>
  <c r="I118" i="32"/>
  <c r="I121" i="32" s="1"/>
  <c r="U127" i="32" s="1"/>
  <c r="X127" i="32" s="1"/>
  <c r="L41" i="19"/>
  <c r="M41" i="19"/>
  <c r="K29" i="31"/>
  <c r="K49" i="31" s="1"/>
  <c r="W55" i="31" s="1"/>
  <c r="Z55" i="31" s="1"/>
  <c r="K46" i="31"/>
  <c r="L70" i="32"/>
  <c r="L118" i="32"/>
  <c r="L42" i="19"/>
  <c r="M42" i="19"/>
  <c r="J29" i="31"/>
  <c r="J46" i="31"/>
  <c r="J49" i="31" s="1"/>
  <c r="W56" i="31" s="1"/>
  <c r="K70" i="32"/>
  <c r="K121" i="32" s="1"/>
  <c r="U129" i="32" s="1"/>
  <c r="X129" i="32" s="1"/>
  <c r="K118" i="32"/>
  <c r="L43" i="19"/>
  <c r="M43" i="19"/>
  <c r="L29" i="31"/>
  <c r="L46" i="31"/>
  <c r="M70" i="32"/>
  <c r="M118" i="32"/>
  <c r="L44" i="19"/>
  <c r="M44" i="19"/>
  <c r="T119" i="36"/>
  <c r="T363" i="36" s="1"/>
  <c r="E16" i="33" s="1"/>
  <c r="T227" i="36"/>
  <c r="U119" i="36"/>
  <c r="U227" i="36"/>
  <c r="V119" i="36"/>
  <c r="V227" i="36"/>
  <c r="T218" i="36"/>
  <c r="T233" i="36"/>
  <c r="U218" i="36"/>
  <c r="U367" i="36" s="1"/>
  <c r="F19" i="33" s="1"/>
  <c r="L48" i="19" s="1"/>
  <c r="U233" i="36"/>
  <c r="V218" i="36"/>
  <c r="V233" i="36"/>
  <c r="T245" i="36"/>
  <c r="T260" i="36"/>
  <c r="U245" i="36"/>
  <c r="U260" i="36"/>
  <c r="V245" i="36"/>
  <c r="V373" i="36" s="1"/>
  <c r="G40" i="33" s="1"/>
  <c r="M52" i="19" s="1"/>
  <c r="V260" i="36"/>
  <c r="T251" i="36"/>
  <c r="T266" i="36"/>
  <c r="U251" i="36"/>
  <c r="U266" i="36"/>
  <c r="V251" i="36"/>
  <c r="V266" i="36"/>
  <c r="T296" i="36"/>
  <c r="T383" i="36" s="1"/>
  <c r="G16" i="34" s="1"/>
  <c r="K60" i="19" s="1"/>
  <c r="U281" i="36"/>
  <c r="U296" i="36"/>
  <c r="V281" i="36"/>
  <c r="V296" i="36"/>
  <c r="S281" i="36"/>
  <c r="S296" i="36"/>
  <c r="T287" i="36"/>
  <c r="T302" i="36"/>
  <c r="U287" i="36"/>
  <c r="U302" i="36"/>
  <c r="V287" i="36"/>
  <c r="V302" i="36"/>
  <c r="S287" i="36"/>
  <c r="S302" i="36"/>
  <c r="AL281" i="36"/>
  <c r="AL296" i="36"/>
  <c r="AL287" i="36"/>
  <c r="AL302" i="36"/>
  <c r="AL387" i="36" s="1"/>
  <c r="W20" i="34" s="1"/>
  <c r="AD27" i="60"/>
  <c r="K134" i="19" s="1"/>
  <c r="AE27" i="60"/>
  <c r="L134" i="19" s="1"/>
  <c r="AF27" i="60"/>
  <c r="M134" i="19" s="1"/>
  <c r="I129" i="4" s="1"/>
  <c r="L129" i="4" s="1"/>
  <c r="M129" i="4" s="1"/>
  <c r="AD42" i="60"/>
  <c r="K135" i="19" s="1"/>
  <c r="AE42" i="60"/>
  <c r="L135" i="19" s="1"/>
  <c r="AF42" i="60"/>
  <c r="M135" i="19" s="1"/>
  <c r="I130" i="4" s="1"/>
  <c r="L130" i="4" s="1"/>
  <c r="M130" i="4" s="1"/>
  <c r="N31" i="61"/>
  <c r="K136" i="19" s="1"/>
  <c r="O31" i="61"/>
  <c r="L136" i="19" s="1"/>
  <c r="P31" i="61"/>
  <c r="M136" i="19" s="1"/>
  <c r="I131" i="4" s="1"/>
  <c r="L131" i="4" s="1"/>
  <c r="M131" i="4" s="1"/>
  <c r="I159" i="4"/>
  <c r="P29" i="31"/>
  <c r="P46" i="31"/>
  <c r="N29" i="31"/>
  <c r="N46" i="31"/>
  <c r="Q70" i="32"/>
  <c r="Q118" i="32"/>
  <c r="O70" i="32"/>
  <c r="O118" i="32"/>
  <c r="M29" i="31"/>
  <c r="M46" i="31"/>
  <c r="O29" i="31"/>
  <c r="O46" i="31"/>
  <c r="N70" i="32"/>
  <c r="N118" i="32"/>
  <c r="P70" i="32"/>
  <c r="P118" i="32"/>
  <c r="Q29" i="31"/>
  <c r="Q46" i="31"/>
  <c r="R70" i="32"/>
  <c r="R118" i="32"/>
  <c r="J24" i="5"/>
  <c r="J23" i="5" s="1"/>
  <c r="N36" i="82"/>
  <c r="O36" i="82"/>
  <c r="O137" i="82" s="1"/>
  <c r="J56" i="5" s="1"/>
  <c r="N59" i="82"/>
  <c r="N138" i="82" s="1"/>
  <c r="I57" i="5" s="1"/>
  <c r="O59" i="82"/>
  <c r="O138" i="82" s="1"/>
  <c r="J57" i="5" s="1"/>
  <c r="N83" i="82"/>
  <c r="N106" i="82"/>
  <c r="N129" i="82"/>
  <c r="O83" i="82"/>
  <c r="O106" i="82"/>
  <c r="O129" i="82"/>
  <c r="J50" i="5"/>
  <c r="I46" i="5"/>
  <c r="J46" i="5"/>
  <c r="I47" i="5"/>
  <c r="J47" i="5"/>
  <c r="I48" i="5"/>
  <c r="J48" i="5"/>
  <c r="I49" i="5"/>
  <c r="J49" i="5"/>
  <c r="L86" i="5"/>
  <c r="L85" i="5"/>
  <c r="L87" i="5"/>
  <c r="O87" i="5" s="1"/>
  <c r="P87" i="5" s="1"/>
  <c r="L88" i="5"/>
  <c r="O88" i="5" s="1"/>
  <c r="P88" i="5" s="1"/>
  <c r="L89" i="5"/>
  <c r="L90" i="5"/>
  <c r="O90" i="5" s="1"/>
  <c r="P90" i="5" s="1"/>
  <c r="L91" i="5"/>
  <c r="O91" i="5" s="1"/>
  <c r="P91" i="5" s="1"/>
  <c r="L93" i="5"/>
  <c r="E13" i="109" s="1"/>
  <c r="L94" i="5"/>
  <c r="O94" i="5" s="1"/>
  <c r="P94" i="5" s="1"/>
  <c r="L95" i="5"/>
  <c r="O95" i="5" s="1"/>
  <c r="P95" i="5" s="1"/>
  <c r="L98" i="5"/>
  <c r="O98" i="5" s="1"/>
  <c r="P98" i="5" s="1"/>
  <c r="L100" i="5"/>
  <c r="L101" i="5"/>
  <c r="L102" i="5"/>
  <c r="O102" i="5" s="1"/>
  <c r="P102" i="5" s="1"/>
  <c r="L103" i="5"/>
  <c r="O103" i="5" s="1"/>
  <c r="P103" i="5" s="1"/>
  <c r="L104" i="5"/>
  <c r="E15" i="109" s="1"/>
  <c r="G15" i="109" s="1"/>
  <c r="J15" i="109" s="1"/>
  <c r="L105" i="5"/>
  <c r="O105" i="5" s="1"/>
  <c r="M99" i="5"/>
  <c r="M109" i="5" s="1"/>
  <c r="O101" i="5"/>
  <c r="L106" i="5"/>
  <c r="O106" i="5" s="1"/>
  <c r="P106" i="5" s="1"/>
  <c r="L107" i="5"/>
  <c r="O107" i="5" s="1"/>
  <c r="P107" i="5" s="1"/>
  <c r="L108" i="5"/>
  <c r="O108" i="5" s="1"/>
  <c r="P108" i="5" s="1"/>
  <c r="K99" i="5"/>
  <c r="J99" i="5"/>
  <c r="L62" i="5"/>
  <c r="O62" i="5" s="1"/>
  <c r="P62" i="5" s="1"/>
  <c r="L64" i="5"/>
  <c r="O64" i="5" s="1"/>
  <c r="P64" i="5" s="1"/>
  <c r="L66" i="5"/>
  <c r="O66" i="5" s="1"/>
  <c r="P66" i="5" s="1"/>
  <c r="I72" i="5"/>
  <c r="J72" i="5"/>
  <c r="I73" i="5"/>
  <c r="J73" i="5"/>
  <c r="I74" i="5"/>
  <c r="J74" i="5"/>
  <c r="H14" i="98"/>
  <c r="I75" i="5" s="1"/>
  <c r="I14" i="98"/>
  <c r="J75" i="5" s="1"/>
  <c r="W288" i="38"/>
  <c r="W290" i="38"/>
  <c r="W284" i="38"/>
  <c r="W286" i="38"/>
  <c r="W279" i="38"/>
  <c r="W281" i="38"/>
  <c r="W275" i="38"/>
  <c r="W277" i="38"/>
  <c r="AH291" i="38"/>
  <c r="U18" i="35"/>
  <c r="AL314" i="36"/>
  <c r="AL329" i="36"/>
  <c r="E100" i="21"/>
  <c r="F100" i="21"/>
  <c r="N100" i="21"/>
  <c r="M100" i="21"/>
  <c r="L100" i="21"/>
  <c r="K100" i="21"/>
  <c r="J100" i="21"/>
  <c r="I100" i="21"/>
  <c r="H100" i="21"/>
  <c r="G100" i="21"/>
  <c r="O99" i="21"/>
  <c r="E91" i="21"/>
  <c r="E90" i="21"/>
  <c r="E89" i="21"/>
  <c r="E88" i="21"/>
  <c r="E87" i="21"/>
  <c r="E86" i="21"/>
  <c r="E85" i="21"/>
  <c r="E84" i="21"/>
  <c r="N18" i="21"/>
  <c r="M18" i="21"/>
  <c r="L18" i="21"/>
  <c r="K18" i="21"/>
  <c r="J18" i="21"/>
  <c r="I18" i="21"/>
  <c r="H18" i="21"/>
  <c r="G18" i="21"/>
  <c r="F18" i="21"/>
  <c r="E18" i="21"/>
  <c r="O17" i="21"/>
  <c r="O16" i="21"/>
  <c r="O93" i="21"/>
  <c r="O12" i="21"/>
  <c r="J45" i="15"/>
  <c r="K45" i="15"/>
  <c r="L45" i="15"/>
  <c r="M45" i="15"/>
  <c r="N45" i="15"/>
  <c r="I45" i="15"/>
  <c r="H45" i="15"/>
  <c r="G42" i="15"/>
  <c r="I31" i="5" s="1"/>
  <c r="G43" i="15"/>
  <c r="N37" i="15"/>
  <c r="N41" i="15" s="1"/>
  <c r="N47" i="15" s="1"/>
  <c r="M37" i="15"/>
  <c r="M41" i="15" s="1"/>
  <c r="L37" i="15"/>
  <c r="L41" i="15" s="1"/>
  <c r="L47" i="15" s="1"/>
  <c r="K37" i="15"/>
  <c r="K41" i="15" s="1"/>
  <c r="J37" i="15"/>
  <c r="J41" i="15" s="1"/>
  <c r="J47" i="15" s="1"/>
  <c r="I37" i="15"/>
  <c r="I41" i="15" s="1"/>
  <c r="I47" i="15" s="1"/>
  <c r="H37" i="15"/>
  <c r="H41" i="15" s="1"/>
  <c r="G46" i="15"/>
  <c r="G40" i="15"/>
  <c r="G39" i="15"/>
  <c r="G38" i="15"/>
  <c r="G36" i="15"/>
  <c r="G35" i="15"/>
  <c r="G34" i="15"/>
  <c r="G33" i="15"/>
  <c r="G8" i="15"/>
  <c r="I48" i="14"/>
  <c r="I90" i="14" s="1"/>
  <c r="M48" i="14"/>
  <c r="M90" i="14" s="1"/>
  <c r="M93" i="14" s="1"/>
  <c r="J48" i="14"/>
  <c r="J90" i="14" s="1"/>
  <c r="J93" i="14" s="1"/>
  <c r="K48" i="14"/>
  <c r="K90" i="14" s="1"/>
  <c r="K93" i="14" s="1"/>
  <c r="L48" i="14"/>
  <c r="L90" i="14" s="1"/>
  <c r="L93" i="14" s="1"/>
  <c r="N48" i="14"/>
  <c r="N90" i="14" s="1"/>
  <c r="N93" i="14" s="1"/>
  <c r="H15" i="14"/>
  <c r="H14" i="14" s="1"/>
  <c r="H16" i="14"/>
  <c r="H9" i="14"/>
  <c r="H10" i="14"/>
  <c r="M60" i="106"/>
  <c r="L60" i="106"/>
  <c r="J60" i="106"/>
  <c r="I60" i="106"/>
  <c r="I70" i="101"/>
  <c r="E12" i="18" s="1"/>
  <c r="I18" i="5" s="1"/>
  <c r="L18" i="5" s="1"/>
  <c r="O18" i="5" s="1"/>
  <c r="P18" i="5" s="1"/>
  <c r="H70" i="101"/>
  <c r="G70" i="101"/>
  <c r="I69" i="101"/>
  <c r="H69" i="101"/>
  <c r="G69" i="101"/>
  <c r="I10" i="20"/>
  <c r="Z46" i="55"/>
  <c r="Z45" i="55"/>
  <c r="Z44" i="55"/>
  <c r="Z43" i="55"/>
  <c r="Z42" i="55"/>
  <c r="Z41" i="55"/>
  <c r="Z40" i="55"/>
  <c r="Z39" i="55"/>
  <c r="Z38" i="55"/>
  <c r="Z37" i="55"/>
  <c r="Z36" i="55"/>
  <c r="Z35" i="55"/>
  <c r="Z34" i="55"/>
  <c r="Z33" i="55"/>
  <c r="Z32" i="55"/>
  <c r="Z31" i="55"/>
  <c r="Z30" i="55"/>
  <c r="Z29" i="55"/>
  <c r="Z28" i="55"/>
  <c r="Z27" i="55"/>
  <c r="Z26" i="55"/>
  <c r="Z25" i="55"/>
  <c r="Z24" i="55"/>
  <c r="Z23" i="55"/>
  <c r="Z22" i="55"/>
  <c r="Z21" i="55"/>
  <c r="Z20" i="55"/>
  <c r="Z19" i="55"/>
  <c r="Z18" i="55"/>
  <c r="Z17" i="55"/>
  <c r="Z16" i="55"/>
  <c r="Z15" i="55"/>
  <c r="AL286" i="36"/>
  <c r="AL301" i="36"/>
  <c r="AL280" i="36"/>
  <c r="AL295" i="36"/>
  <c r="W247" i="36"/>
  <c r="W249" i="36"/>
  <c r="W241" i="36"/>
  <c r="W243" i="36"/>
  <c r="W242" i="36"/>
  <c r="V250" i="36"/>
  <c r="V244" i="36"/>
  <c r="U250" i="36"/>
  <c r="U244" i="36"/>
  <c r="T250" i="36"/>
  <c r="T244" i="36"/>
  <c r="AC47" i="52"/>
  <c r="AC46" i="52"/>
  <c r="AC45" i="52"/>
  <c r="AC44" i="52"/>
  <c r="AC43" i="52"/>
  <c r="AC42" i="52"/>
  <c r="AC41" i="52"/>
  <c r="AC40" i="52"/>
  <c r="AC39" i="52"/>
  <c r="AC38" i="52"/>
  <c r="AC37" i="52"/>
  <c r="AC36" i="52"/>
  <c r="AC35" i="52"/>
  <c r="AC34" i="52"/>
  <c r="AC33" i="52"/>
  <c r="AC32" i="52"/>
  <c r="AC31" i="52"/>
  <c r="AC30" i="52"/>
  <c r="AC29" i="52"/>
  <c r="AC28" i="52"/>
  <c r="AC27" i="52"/>
  <c r="AC26" i="52"/>
  <c r="AC25" i="52"/>
  <c r="AC24" i="52"/>
  <c r="AC23" i="52"/>
  <c r="AC22" i="52"/>
  <c r="AC21" i="52"/>
  <c r="AC20" i="52"/>
  <c r="AC19" i="52"/>
  <c r="AC18" i="52"/>
  <c r="AC17" i="52"/>
  <c r="AC16" i="52"/>
  <c r="K52" i="42"/>
  <c r="K15" i="42"/>
  <c r="K16" i="42"/>
  <c r="K17" i="42"/>
  <c r="K18" i="42"/>
  <c r="K19" i="42"/>
  <c r="K20" i="42"/>
  <c r="K21" i="42"/>
  <c r="K22" i="42"/>
  <c r="K23" i="42"/>
  <c r="K24" i="42"/>
  <c r="K25" i="42"/>
  <c r="K26" i="42"/>
  <c r="K27" i="42"/>
  <c r="K29" i="42"/>
  <c r="K30" i="42"/>
  <c r="K31" i="42"/>
  <c r="K32" i="42"/>
  <c r="K33" i="42"/>
  <c r="K34" i="42"/>
  <c r="K35" i="42"/>
  <c r="K36" i="42"/>
  <c r="K37" i="42"/>
  <c r="K38" i="42"/>
  <c r="K39" i="42"/>
  <c r="K40" i="42"/>
  <c r="K41" i="42"/>
  <c r="K42" i="42"/>
  <c r="K43" i="42"/>
  <c r="K44" i="42"/>
  <c r="K45" i="42"/>
  <c r="K46" i="42"/>
  <c r="K47" i="42"/>
  <c r="K48" i="42"/>
  <c r="K49" i="42"/>
  <c r="K50" i="42"/>
  <c r="K51" i="42"/>
  <c r="K53" i="42"/>
  <c r="J55" i="42"/>
  <c r="I55" i="42"/>
  <c r="H55" i="42"/>
  <c r="K54" i="42"/>
  <c r="J54" i="42"/>
  <c r="I54" i="42"/>
  <c r="N119" i="36"/>
  <c r="N118" i="36"/>
  <c r="P15" i="82"/>
  <c r="P16" i="82"/>
  <c r="P17" i="82"/>
  <c r="P18" i="82"/>
  <c r="P19" i="82"/>
  <c r="P20" i="82"/>
  <c r="P21" i="82"/>
  <c r="P22" i="82"/>
  <c r="P23" i="82"/>
  <c r="P24" i="82"/>
  <c r="P25" i="82"/>
  <c r="P26" i="82"/>
  <c r="P27" i="82"/>
  <c r="P28" i="82"/>
  <c r="P29" i="82"/>
  <c r="P30" i="82"/>
  <c r="P31" i="82"/>
  <c r="P32" i="82"/>
  <c r="P33" i="82"/>
  <c r="P34" i="82"/>
  <c r="P38" i="82"/>
  <c r="P39" i="82"/>
  <c r="P40" i="82"/>
  <c r="P41" i="82"/>
  <c r="P42" i="82"/>
  <c r="P43" i="82"/>
  <c r="P44" i="82"/>
  <c r="P45" i="82"/>
  <c r="P46" i="82"/>
  <c r="P47" i="82"/>
  <c r="P48" i="82"/>
  <c r="P49" i="82"/>
  <c r="P50" i="82"/>
  <c r="P51" i="82"/>
  <c r="P52" i="82"/>
  <c r="P53" i="82"/>
  <c r="P54" i="82"/>
  <c r="P55" i="82"/>
  <c r="P56" i="82"/>
  <c r="P57" i="82"/>
  <c r="P62" i="82"/>
  <c r="P63" i="82"/>
  <c r="P64" i="82"/>
  <c r="P65" i="82"/>
  <c r="P66" i="82"/>
  <c r="P67" i="82"/>
  <c r="P68" i="82"/>
  <c r="P69" i="82"/>
  <c r="P70" i="82"/>
  <c r="P71" i="82"/>
  <c r="P72" i="82"/>
  <c r="P73" i="82"/>
  <c r="P74" i="82"/>
  <c r="P75" i="82"/>
  <c r="P76" i="82"/>
  <c r="P77" i="82"/>
  <c r="P78" i="82"/>
  <c r="P79" i="82"/>
  <c r="P80" i="82"/>
  <c r="P81" i="82"/>
  <c r="P85" i="82"/>
  <c r="P86" i="82"/>
  <c r="P87" i="82"/>
  <c r="P88" i="82"/>
  <c r="P89" i="82"/>
  <c r="P90" i="82"/>
  <c r="P91" i="82"/>
  <c r="P92" i="82"/>
  <c r="P93" i="82"/>
  <c r="P94" i="82"/>
  <c r="P95" i="82"/>
  <c r="P96" i="82"/>
  <c r="P97" i="82"/>
  <c r="P98" i="82"/>
  <c r="P99" i="82"/>
  <c r="P100" i="82"/>
  <c r="P101" i="82"/>
  <c r="P102" i="82"/>
  <c r="P103" i="82"/>
  <c r="P104" i="82"/>
  <c r="P108" i="82"/>
  <c r="P109" i="82"/>
  <c r="P110" i="82"/>
  <c r="P111" i="82"/>
  <c r="P112" i="82"/>
  <c r="P113" i="82"/>
  <c r="P114" i="82"/>
  <c r="P115" i="82"/>
  <c r="P116" i="82"/>
  <c r="P117" i="82"/>
  <c r="P118" i="82"/>
  <c r="P119" i="82"/>
  <c r="P120" i="82"/>
  <c r="P121" i="82"/>
  <c r="P122" i="82"/>
  <c r="P123" i="82"/>
  <c r="P124" i="82"/>
  <c r="P125" i="82"/>
  <c r="P126" i="82"/>
  <c r="P127" i="82"/>
  <c r="M36" i="82"/>
  <c r="M59" i="82"/>
  <c r="M83" i="82"/>
  <c r="M106" i="82"/>
  <c r="M129" i="82"/>
  <c r="L36" i="82"/>
  <c r="L59" i="82"/>
  <c r="L83" i="82"/>
  <c r="L106" i="82"/>
  <c r="L129" i="82"/>
  <c r="P35" i="82"/>
  <c r="O35" i="82"/>
  <c r="O58" i="82"/>
  <c r="O82" i="82"/>
  <c r="O105" i="82"/>
  <c r="O128" i="82"/>
  <c r="N35" i="82"/>
  <c r="N58" i="82"/>
  <c r="N82" i="82"/>
  <c r="N105" i="82"/>
  <c r="N128" i="82"/>
  <c r="M35" i="82"/>
  <c r="M58" i="82"/>
  <c r="M82" i="82"/>
  <c r="M105" i="82"/>
  <c r="M128" i="82"/>
  <c r="L58" i="82"/>
  <c r="L35" i="82"/>
  <c r="L82" i="82"/>
  <c r="L105" i="82"/>
  <c r="L128" i="82"/>
  <c r="I19" i="81"/>
  <c r="I18" i="81"/>
  <c r="I17" i="81"/>
  <c r="I16" i="81"/>
  <c r="I15" i="81"/>
  <c r="I14" i="81"/>
  <c r="I13" i="81"/>
  <c r="X18" i="32"/>
  <c r="X19" i="32"/>
  <c r="X20" i="32"/>
  <c r="AC20" i="32" s="1"/>
  <c r="X21" i="32"/>
  <c r="X22" i="32"/>
  <c r="X23" i="32"/>
  <c r="AC23" i="32" s="1"/>
  <c r="X24" i="32"/>
  <c r="AC24" i="32" s="1"/>
  <c r="X25" i="32"/>
  <c r="AC25" i="32" s="1"/>
  <c r="X26" i="32"/>
  <c r="X27" i="32"/>
  <c r="X28" i="32"/>
  <c r="AC28" i="32" s="1"/>
  <c r="X29" i="32"/>
  <c r="X30" i="32"/>
  <c r="X31" i="32"/>
  <c r="AC31" i="32" s="1"/>
  <c r="X32" i="32"/>
  <c r="AC32" i="32" s="1"/>
  <c r="X33" i="32"/>
  <c r="AC33" i="32" s="1"/>
  <c r="X34" i="32"/>
  <c r="X35" i="32"/>
  <c r="X36" i="32"/>
  <c r="AC36" i="32" s="1"/>
  <c r="X37" i="32"/>
  <c r="X38" i="32"/>
  <c r="X39" i="32"/>
  <c r="AC39" i="32" s="1"/>
  <c r="X40" i="32"/>
  <c r="AC40" i="32" s="1"/>
  <c r="X41" i="32"/>
  <c r="AC41" i="32" s="1"/>
  <c r="X42" i="32"/>
  <c r="X43" i="32"/>
  <c r="X45" i="32"/>
  <c r="AC45" i="32" s="1"/>
  <c r="X46" i="32"/>
  <c r="X47" i="32"/>
  <c r="X48" i="32"/>
  <c r="AC48" i="32" s="1"/>
  <c r="X49" i="32"/>
  <c r="AC49" i="32" s="1"/>
  <c r="X50" i="32"/>
  <c r="AC50" i="32" s="1"/>
  <c r="X51" i="32"/>
  <c r="X52" i="32"/>
  <c r="AC52" i="32" s="1"/>
  <c r="X53" i="32"/>
  <c r="AC53" i="32" s="1"/>
  <c r="X54" i="32"/>
  <c r="X55" i="32"/>
  <c r="X56" i="32"/>
  <c r="AC56" i="32" s="1"/>
  <c r="X57" i="32"/>
  <c r="AC57" i="32" s="1"/>
  <c r="X58" i="32"/>
  <c r="AC58" i="32" s="1"/>
  <c r="X59" i="32"/>
  <c r="X60" i="32"/>
  <c r="AC60" i="32" s="1"/>
  <c r="X61" i="32"/>
  <c r="AC61" i="32" s="1"/>
  <c r="X62" i="32"/>
  <c r="X63" i="32"/>
  <c r="X64" i="32"/>
  <c r="AC64" i="32" s="1"/>
  <c r="X65" i="32"/>
  <c r="AC65" i="32" s="1"/>
  <c r="X66" i="32"/>
  <c r="AC66" i="32" s="1"/>
  <c r="X67" i="32"/>
  <c r="X68" i="32"/>
  <c r="AC68" i="32" s="1"/>
  <c r="X73" i="32"/>
  <c r="AC73" i="32" s="1"/>
  <c r="X74" i="32"/>
  <c r="X75" i="32"/>
  <c r="X76" i="32"/>
  <c r="AC76" i="32" s="1"/>
  <c r="X77" i="32"/>
  <c r="AC77" i="32" s="1"/>
  <c r="X78" i="32"/>
  <c r="AC78" i="32" s="1"/>
  <c r="X79" i="32"/>
  <c r="AC79" i="32" s="1"/>
  <c r="X80" i="32"/>
  <c r="X81" i="32"/>
  <c r="AC81" i="32" s="1"/>
  <c r="X82" i="32"/>
  <c r="X83" i="32"/>
  <c r="AC83" i="32" s="1"/>
  <c r="X84" i="32"/>
  <c r="AC84" i="32" s="1"/>
  <c r="X85" i="32"/>
  <c r="AC85" i="32" s="1"/>
  <c r="X86" i="32"/>
  <c r="AC86" i="32" s="1"/>
  <c r="X87" i="32"/>
  <c r="AC87" i="32" s="1"/>
  <c r="X88" i="32"/>
  <c r="X89" i="32"/>
  <c r="X90" i="32"/>
  <c r="X91" i="32"/>
  <c r="AC91" i="32" s="1"/>
  <c r="X92" i="32"/>
  <c r="AC92" i="32" s="1"/>
  <c r="X93" i="32"/>
  <c r="AC93" i="32" s="1"/>
  <c r="X94" i="32"/>
  <c r="AC94" i="32" s="1"/>
  <c r="X96" i="32"/>
  <c r="AC96" i="32" s="1"/>
  <c r="X97" i="32"/>
  <c r="AC97" i="32" s="1"/>
  <c r="X98" i="32"/>
  <c r="AC98" i="32" s="1"/>
  <c r="X99" i="32"/>
  <c r="X100" i="32"/>
  <c r="AC100" i="32" s="1"/>
  <c r="X101" i="32"/>
  <c r="X102" i="32"/>
  <c r="AC102" i="32" s="1"/>
  <c r="X103" i="32"/>
  <c r="AC103" i="32" s="1"/>
  <c r="X104" i="32"/>
  <c r="AC104" i="32" s="1"/>
  <c r="X105" i="32"/>
  <c r="X106" i="32"/>
  <c r="AC106" i="32" s="1"/>
  <c r="X107" i="32"/>
  <c r="X108" i="32"/>
  <c r="AC108" i="32" s="1"/>
  <c r="X109" i="32"/>
  <c r="AC109" i="32" s="1"/>
  <c r="X110" i="32"/>
  <c r="AC110" i="32" s="1"/>
  <c r="X111" i="32"/>
  <c r="X112" i="32"/>
  <c r="AC112" i="32" s="1"/>
  <c r="X113" i="32"/>
  <c r="X114" i="32"/>
  <c r="AC114" i="32" s="1"/>
  <c r="X115" i="32"/>
  <c r="X116" i="32"/>
  <c r="AC116" i="32" s="1"/>
  <c r="Y66" i="31"/>
  <c r="X66" i="31"/>
  <c r="V131" i="32"/>
  <c r="Y70" i="32"/>
  <c r="Y118" i="32"/>
  <c r="Z70" i="32"/>
  <c r="Z121" i="32" s="1"/>
  <c r="Z118" i="32"/>
  <c r="AC17" i="32"/>
  <c r="AC18" i="32"/>
  <c r="AC19" i="32"/>
  <c r="AC21" i="32"/>
  <c r="AC22" i="32"/>
  <c r="AC26" i="32"/>
  <c r="AC27" i="32"/>
  <c r="AC29" i="32"/>
  <c r="AC30" i="32"/>
  <c r="AC34" i="32"/>
  <c r="AC35" i="32"/>
  <c r="AC37" i="32"/>
  <c r="AC38" i="32"/>
  <c r="AC42" i="32"/>
  <c r="AC43" i="32"/>
  <c r="AC44" i="32"/>
  <c r="AC46" i="32"/>
  <c r="AC47" i="32"/>
  <c r="AC51" i="32"/>
  <c r="AC54" i="32"/>
  <c r="AC55" i="32"/>
  <c r="AC59" i="32"/>
  <c r="AC62" i="32"/>
  <c r="AC63" i="32"/>
  <c r="AC67" i="32"/>
  <c r="AC74" i="32"/>
  <c r="AC80" i="32"/>
  <c r="AC82" i="32"/>
  <c r="AC88" i="32"/>
  <c r="AC89" i="32"/>
  <c r="AC90" i="32"/>
  <c r="AC99" i="32"/>
  <c r="AC101" i="32"/>
  <c r="AC105" i="32"/>
  <c r="AC107" i="32"/>
  <c r="AC111" i="32"/>
  <c r="AC113" i="32"/>
  <c r="AC115" i="32"/>
  <c r="W131" i="32"/>
  <c r="AA70" i="32"/>
  <c r="AA118" i="32"/>
  <c r="AB70" i="32"/>
  <c r="AB118" i="32"/>
  <c r="AO51" i="44"/>
  <c r="T13" i="43" s="1"/>
  <c r="AH49" i="45"/>
  <c r="T15" i="43" s="1"/>
  <c r="AG48" i="46"/>
  <c r="T17" i="43" s="1"/>
  <c r="AH49" i="47"/>
  <c r="T19" i="43" s="1"/>
  <c r="AF49" i="48"/>
  <c r="T21" i="43" s="1"/>
  <c r="AH49" i="49"/>
  <c r="T27" i="43" s="1"/>
  <c r="AK48" i="50"/>
  <c r="T29" i="43" s="1"/>
  <c r="AH49" i="51"/>
  <c r="T31" i="43" s="1"/>
  <c r="AP48" i="52"/>
  <c r="T33" i="43" s="1"/>
  <c r="AG49" i="53"/>
  <c r="T25" i="43" s="1"/>
  <c r="AJ49" i="54"/>
  <c r="T35" i="43" s="1"/>
  <c r="AK47" i="55"/>
  <c r="T37" i="43" s="1"/>
  <c r="AG48" i="56"/>
  <c r="T39" i="43" s="1"/>
  <c r="AG48" i="57"/>
  <c r="T41" i="43" s="1"/>
  <c r="W118" i="32"/>
  <c r="W121" i="32" s="1"/>
  <c r="V118" i="32"/>
  <c r="U118" i="32"/>
  <c r="T118" i="32"/>
  <c r="S118" i="32"/>
  <c r="H118" i="32"/>
  <c r="G118" i="32"/>
  <c r="F118" i="32"/>
  <c r="AB117" i="32"/>
  <c r="AB120" i="32" s="1"/>
  <c r="AA117" i="32"/>
  <c r="Z117" i="32"/>
  <c r="Y117" i="32"/>
  <c r="W117" i="32"/>
  <c r="V117" i="32"/>
  <c r="U117" i="32"/>
  <c r="T117" i="32"/>
  <c r="S117" i="32"/>
  <c r="S120" i="32" s="1"/>
  <c r="R117" i="32"/>
  <c r="Q117" i="32"/>
  <c r="P117" i="32"/>
  <c r="O117" i="32"/>
  <c r="N117" i="32"/>
  <c r="M117" i="32"/>
  <c r="L117" i="32"/>
  <c r="K117" i="32"/>
  <c r="K120" i="32" s="1"/>
  <c r="J117" i="32"/>
  <c r="I117" i="32"/>
  <c r="H117" i="32"/>
  <c r="G117" i="32"/>
  <c r="F117" i="32"/>
  <c r="Z53" i="31"/>
  <c r="Z56" i="31"/>
  <c r="W14" i="31"/>
  <c r="AB14" i="31" s="1"/>
  <c r="W15" i="31"/>
  <c r="AB15" i="31" s="1"/>
  <c r="W16" i="31"/>
  <c r="AB16" i="31"/>
  <c r="W17" i="31"/>
  <c r="AB17" i="31" s="1"/>
  <c r="W18" i="31"/>
  <c r="AB18" i="31" s="1"/>
  <c r="W19" i="31"/>
  <c r="AB19" i="31" s="1"/>
  <c r="W20" i="31"/>
  <c r="AB20" i="31" s="1"/>
  <c r="W21" i="31"/>
  <c r="AB21" i="31" s="1"/>
  <c r="W22" i="31"/>
  <c r="AB22" i="31"/>
  <c r="W23" i="31"/>
  <c r="AB23" i="31" s="1"/>
  <c r="W24" i="31"/>
  <c r="AB24" i="31" s="1"/>
  <c r="W25" i="31"/>
  <c r="AB25" i="31" s="1"/>
  <c r="W26" i="31"/>
  <c r="AB26" i="31" s="1"/>
  <c r="W27" i="31"/>
  <c r="AB27" i="31" s="1"/>
  <c r="W31" i="31"/>
  <c r="AB31" i="31" s="1"/>
  <c r="W32" i="31"/>
  <c r="AB32" i="31" s="1"/>
  <c r="W33" i="31"/>
  <c r="AB33" i="31" s="1"/>
  <c r="W34" i="31"/>
  <c r="AB34" i="31" s="1"/>
  <c r="W35" i="31"/>
  <c r="W36" i="31"/>
  <c r="AB36" i="31" s="1"/>
  <c r="W37" i="31"/>
  <c r="AB37" i="31" s="1"/>
  <c r="W38" i="31"/>
  <c r="AB38" i="31" s="1"/>
  <c r="W39" i="31"/>
  <c r="AB39" i="31" s="1"/>
  <c r="W40" i="31"/>
  <c r="AB40" i="31" s="1"/>
  <c r="W41" i="31"/>
  <c r="AB41" i="31" s="1"/>
  <c r="W42" i="31"/>
  <c r="AB42" i="31" s="1"/>
  <c r="W43" i="31"/>
  <c r="AB43" i="31" s="1"/>
  <c r="W44" i="31"/>
  <c r="AB44" i="31" s="1"/>
  <c r="X58" i="31"/>
  <c r="X29" i="31"/>
  <c r="X49" i="31" s="1"/>
  <c r="X46" i="31"/>
  <c r="Y29" i="31"/>
  <c r="Y46" i="31"/>
  <c r="AA28" i="31"/>
  <c r="Z28" i="31"/>
  <c r="Y28" i="31"/>
  <c r="Y48" i="31" s="1"/>
  <c r="X28" i="31"/>
  <c r="V28" i="31"/>
  <c r="U28" i="31"/>
  <c r="T28" i="31"/>
  <c r="S28" i="31"/>
  <c r="R28" i="31"/>
  <c r="Q28" i="31"/>
  <c r="P28" i="31"/>
  <c r="P48" i="31" s="1"/>
  <c r="O28" i="31"/>
  <c r="N28" i="31"/>
  <c r="M28" i="31"/>
  <c r="L28" i="31"/>
  <c r="K28" i="31"/>
  <c r="J28" i="31"/>
  <c r="I28" i="31"/>
  <c r="H28" i="31"/>
  <c r="H48" i="31" s="1"/>
  <c r="G28" i="31"/>
  <c r="J39" i="27"/>
  <c r="J38" i="27"/>
  <c r="J76" i="27"/>
  <c r="J84" i="27" s="1"/>
  <c r="J75" i="27"/>
  <c r="W18" i="30"/>
  <c r="AB18" i="30" s="1"/>
  <c r="W19" i="30"/>
  <c r="AB19" i="30" s="1"/>
  <c r="W20" i="30"/>
  <c r="AB20" i="30" s="1"/>
  <c r="W21" i="30"/>
  <c r="AB21" i="30" s="1"/>
  <c r="W22" i="30"/>
  <c r="AB22" i="30" s="1"/>
  <c r="W23" i="30"/>
  <c r="AB23" i="30" s="1"/>
  <c r="W24" i="30"/>
  <c r="AB24" i="30" s="1"/>
  <c r="W25" i="30"/>
  <c r="AB25" i="30" s="1"/>
  <c r="W26" i="30"/>
  <c r="AB26" i="30" s="1"/>
  <c r="W27" i="30"/>
  <c r="AB27" i="30" s="1"/>
  <c r="W28" i="30"/>
  <c r="AB28" i="30" s="1"/>
  <c r="W29" i="30"/>
  <c r="AB29" i="30" s="1"/>
  <c r="W30" i="30"/>
  <c r="AB30" i="30" s="1"/>
  <c r="W31" i="30"/>
  <c r="AB31" i="30" s="1"/>
  <c r="W32" i="30"/>
  <c r="AB32" i="30" s="1"/>
  <c r="W33" i="30"/>
  <c r="AB33" i="30" s="1"/>
  <c r="W34" i="30"/>
  <c r="AB34" i="30" s="1"/>
  <c r="W35" i="30"/>
  <c r="AB35" i="30" s="1"/>
  <c r="W37" i="30"/>
  <c r="AB37" i="30" s="1"/>
  <c r="W38" i="30"/>
  <c r="AB38" i="30" s="1"/>
  <c r="W39" i="30"/>
  <c r="AB39" i="30" s="1"/>
  <c r="W40" i="30"/>
  <c r="AB40" i="30" s="1"/>
  <c r="W41" i="30"/>
  <c r="AB41" i="30" s="1"/>
  <c r="W42" i="30"/>
  <c r="AB42" i="30" s="1"/>
  <c r="W43" i="30"/>
  <c r="AB43" i="30" s="1"/>
  <c r="W44" i="30"/>
  <c r="AB44" i="30" s="1"/>
  <c r="W45" i="30"/>
  <c r="AB45" i="30" s="1"/>
  <c r="W46" i="30"/>
  <c r="AB46" i="30" s="1"/>
  <c r="W47" i="30"/>
  <c r="AB47" i="30" s="1"/>
  <c r="W48" i="30"/>
  <c r="AB48" i="30"/>
  <c r="W49" i="30"/>
  <c r="AB49" i="30" s="1"/>
  <c r="W50" i="30"/>
  <c r="AB50" i="30" s="1"/>
  <c r="W51" i="30"/>
  <c r="AB51" i="30" s="1"/>
  <c r="W52" i="30"/>
  <c r="AB52" i="30" s="1"/>
  <c r="W53" i="30"/>
  <c r="AB53" i="30" s="1"/>
  <c r="W54" i="30"/>
  <c r="AB54" i="30" s="1"/>
  <c r="W55" i="30"/>
  <c r="AB55" i="30" s="1"/>
  <c r="W56" i="30"/>
  <c r="AB56" i="30" s="1"/>
  <c r="W57" i="30"/>
  <c r="AB57" i="30" s="1"/>
  <c r="W58" i="30"/>
  <c r="AB58" i="30" s="1"/>
  <c r="W59" i="30"/>
  <c r="AB59" i="30" s="1"/>
  <c r="W60" i="30"/>
  <c r="AB60" i="30" s="1"/>
  <c r="W61" i="30"/>
  <c r="AB61" i="30" s="1"/>
  <c r="W62" i="30"/>
  <c r="AB62" i="30" s="1"/>
  <c r="W91" i="30"/>
  <c r="AB91" i="30" s="1"/>
  <c r="W92" i="30"/>
  <c r="AB92" i="30" s="1"/>
  <c r="W93" i="30"/>
  <c r="AB93" i="30" s="1"/>
  <c r="W94" i="30"/>
  <c r="AB94" i="30" s="1"/>
  <c r="W95" i="30"/>
  <c r="AB95" i="30" s="1"/>
  <c r="W96" i="30"/>
  <c r="AB96" i="30" s="1"/>
  <c r="W97" i="30"/>
  <c r="AB97" i="30" s="1"/>
  <c r="W98" i="30"/>
  <c r="AB98" i="30" s="1"/>
  <c r="W99" i="30"/>
  <c r="AB99" i="30" s="1"/>
  <c r="W100" i="30"/>
  <c r="AB100" i="30" s="1"/>
  <c r="W101" i="30"/>
  <c r="AB101" i="30" s="1"/>
  <c r="W102" i="30"/>
  <c r="AB102" i="30" s="1"/>
  <c r="W103" i="30"/>
  <c r="AB103" i="30" s="1"/>
  <c r="W104" i="30"/>
  <c r="AB104" i="30" s="1"/>
  <c r="W105" i="30"/>
  <c r="AB105" i="30" s="1"/>
  <c r="W106" i="30"/>
  <c r="AB106" i="30" s="1"/>
  <c r="W107" i="30"/>
  <c r="AB107" i="30" s="1"/>
  <c r="W108" i="30"/>
  <c r="AB108" i="30" s="1"/>
  <c r="W109" i="30"/>
  <c r="AB109" i="30" s="1"/>
  <c r="W110" i="30"/>
  <c r="AB110" i="30" s="1"/>
  <c r="W111" i="30"/>
  <c r="AB111" i="30" s="1"/>
  <c r="W112" i="30"/>
  <c r="AB112" i="30" s="1"/>
  <c r="W113" i="30"/>
  <c r="AB113" i="30"/>
  <c r="W114" i="30"/>
  <c r="AB114" i="30" s="1"/>
  <c r="W67" i="30"/>
  <c r="AB67" i="30"/>
  <c r="W68" i="30"/>
  <c r="W69" i="30"/>
  <c r="AB69" i="30" s="1"/>
  <c r="W70" i="30"/>
  <c r="AB70" i="30" s="1"/>
  <c r="W71" i="30"/>
  <c r="AB71" i="30" s="1"/>
  <c r="W72" i="30"/>
  <c r="AB72" i="30" s="1"/>
  <c r="W73" i="30"/>
  <c r="AB73" i="30" s="1"/>
  <c r="W74" i="30"/>
  <c r="AB74" i="30" s="1"/>
  <c r="W75" i="30"/>
  <c r="AB75" i="30" s="1"/>
  <c r="W76" i="30"/>
  <c r="AB76" i="30" s="1"/>
  <c r="W77" i="30"/>
  <c r="AB77" i="30" s="1"/>
  <c r="W78" i="30"/>
  <c r="AB78" i="30" s="1"/>
  <c r="W79" i="30"/>
  <c r="AB79" i="30" s="1"/>
  <c r="W80" i="30"/>
  <c r="AB80" i="30" s="1"/>
  <c r="W81" i="30"/>
  <c r="AB81" i="30" s="1"/>
  <c r="W82" i="30"/>
  <c r="AB82" i="30" s="1"/>
  <c r="W83" i="30"/>
  <c r="AB83" i="30" s="1"/>
  <c r="W84" i="30"/>
  <c r="AB84" i="30" s="1"/>
  <c r="W85" i="30"/>
  <c r="AB85" i="30" s="1"/>
  <c r="W86" i="30"/>
  <c r="AB86" i="30" s="1"/>
  <c r="W87" i="30"/>
  <c r="AB87" i="30" s="1"/>
  <c r="W88" i="30"/>
  <c r="AB88" i="30" s="1"/>
  <c r="W90" i="30"/>
  <c r="AB90" i="30" s="1"/>
  <c r="V64" i="30"/>
  <c r="V116" i="30"/>
  <c r="U64" i="30"/>
  <c r="U116" i="30"/>
  <c r="T64" i="30"/>
  <c r="T116" i="30"/>
  <c r="S64" i="30"/>
  <c r="S116" i="30"/>
  <c r="R64" i="30"/>
  <c r="R116" i="30"/>
  <c r="L64" i="30"/>
  <c r="L116" i="30"/>
  <c r="K64" i="30"/>
  <c r="K116" i="30"/>
  <c r="J64" i="30"/>
  <c r="J119" i="30" s="1"/>
  <c r="J116" i="30"/>
  <c r="I64" i="30"/>
  <c r="I116" i="30"/>
  <c r="H64" i="30"/>
  <c r="H116" i="30"/>
  <c r="G64" i="30"/>
  <c r="G116" i="30"/>
  <c r="AA63" i="30"/>
  <c r="AA118" i="30" s="1"/>
  <c r="AA115" i="30"/>
  <c r="Z63" i="30"/>
  <c r="Z115" i="30"/>
  <c r="Y63" i="30"/>
  <c r="Y115" i="30"/>
  <c r="X63" i="30"/>
  <c r="X115" i="30"/>
  <c r="V63" i="30"/>
  <c r="V115" i="30"/>
  <c r="U63" i="30"/>
  <c r="U115" i="30"/>
  <c r="T63" i="30"/>
  <c r="T115" i="30"/>
  <c r="S63" i="30"/>
  <c r="S115" i="30"/>
  <c r="R63" i="30"/>
  <c r="R118" i="30" s="1"/>
  <c r="R115" i="30"/>
  <c r="Q63" i="30"/>
  <c r="Q115" i="30"/>
  <c r="P63" i="30"/>
  <c r="P115" i="30"/>
  <c r="O63" i="30"/>
  <c r="O115" i="30"/>
  <c r="N63" i="30"/>
  <c r="N118" i="30" s="1"/>
  <c r="N115" i="30"/>
  <c r="M63" i="30"/>
  <c r="M115" i="30"/>
  <c r="L63" i="30"/>
  <c r="L115" i="30"/>
  <c r="K63" i="30"/>
  <c r="K115" i="30"/>
  <c r="J63" i="30"/>
  <c r="J115" i="30"/>
  <c r="I63" i="30"/>
  <c r="I115" i="30"/>
  <c r="H63" i="30"/>
  <c r="H118" i="30" s="1"/>
  <c r="H115" i="30"/>
  <c r="G63" i="30"/>
  <c r="G115" i="30"/>
  <c r="F64" i="30"/>
  <c r="F116" i="30"/>
  <c r="F63" i="30"/>
  <c r="F115" i="30"/>
  <c r="H34" i="29"/>
  <c r="H51" i="29"/>
  <c r="V39" i="29"/>
  <c r="V40" i="29"/>
  <c r="AA40" i="29" s="1"/>
  <c r="V41" i="29"/>
  <c r="V42" i="29"/>
  <c r="AA42" i="29" s="1"/>
  <c r="V43" i="29"/>
  <c r="V44" i="29"/>
  <c r="V45" i="29"/>
  <c r="AA45" i="29" s="1"/>
  <c r="V46" i="29"/>
  <c r="AA46" i="29" s="1"/>
  <c r="V47" i="29"/>
  <c r="V48" i="29"/>
  <c r="AA48" i="29" s="1"/>
  <c r="V49" i="29"/>
  <c r="V36" i="29"/>
  <c r="V37" i="29"/>
  <c r="V38" i="29"/>
  <c r="U51" i="29"/>
  <c r="U54" i="29" s="1"/>
  <c r="T51" i="29"/>
  <c r="S51" i="29"/>
  <c r="R51" i="29"/>
  <c r="Q51" i="29"/>
  <c r="K51" i="29"/>
  <c r="J51" i="29"/>
  <c r="I51" i="29"/>
  <c r="Z50" i="29"/>
  <c r="Y50" i="29"/>
  <c r="X50" i="29"/>
  <c r="W50" i="29"/>
  <c r="U50" i="29"/>
  <c r="T50" i="29"/>
  <c r="S50" i="29"/>
  <c r="R50" i="29"/>
  <c r="Q50" i="29"/>
  <c r="P50" i="29"/>
  <c r="O50" i="29"/>
  <c r="N50" i="29"/>
  <c r="M50" i="29"/>
  <c r="L50" i="29"/>
  <c r="K50" i="29"/>
  <c r="J50" i="29"/>
  <c r="I50" i="29"/>
  <c r="H50" i="29"/>
  <c r="U34" i="29"/>
  <c r="T34" i="29"/>
  <c r="S34" i="29"/>
  <c r="R34" i="29"/>
  <c r="Q34" i="29"/>
  <c r="K34" i="29"/>
  <c r="K54" i="29" s="1"/>
  <c r="J34" i="29"/>
  <c r="J54" i="29" s="1"/>
  <c r="I34" i="29"/>
  <c r="H33" i="29"/>
  <c r="M22" i="19"/>
  <c r="L22" i="19"/>
  <c r="K22" i="19"/>
  <c r="AO13" i="27"/>
  <c r="AO14" i="27"/>
  <c r="AO38" i="27" s="1"/>
  <c r="AO15" i="27"/>
  <c r="AO16" i="27"/>
  <c r="AO17" i="27"/>
  <c r="AO18" i="27"/>
  <c r="AO19" i="27"/>
  <c r="AO20" i="27"/>
  <c r="AO21" i="27"/>
  <c r="AO22" i="27"/>
  <c r="AO23" i="27"/>
  <c r="AO24" i="27"/>
  <c r="AO25" i="27"/>
  <c r="AO26" i="27"/>
  <c r="AO27" i="27"/>
  <c r="AO28" i="27"/>
  <c r="AO29" i="27"/>
  <c r="AO30" i="27"/>
  <c r="AO31" i="27"/>
  <c r="AO32" i="27"/>
  <c r="AO33" i="27"/>
  <c r="AO34" i="27"/>
  <c r="AO35" i="27"/>
  <c r="AO36" i="27"/>
  <c r="AO37" i="27"/>
  <c r="AN39" i="27"/>
  <c r="AI39" i="27"/>
  <c r="AH39" i="27"/>
  <c r="AG39" i="27"/>
  <c r="AF13" i="27"/>
  <c r="AF14" i="27"/>
  <c r="AF38" i="27" s="1"/>
  <c r="AF15" i="27"/>
  <c r="AF16" i="27"/>
  <c r="AF17" i="27"/>
  <c r="AF18" i="27"/>
  <c r="AF19" i="27"/>
  <c r="AF20" i="27"/>
  <c r="AF21" i="27"/>
  <c r="AF22" i="27"/>
  <c r="AF23" i="27"/>
  <c r="AF24" i="27"/>
  <c r="AF25" i="27"/>
  <c r="AF26" i="27"/>
  <c r="AF27" i="27"/>
  <c r="AF28" i="27"/>
  <c r="AF29" i="27"/>
  <c r="AF30" i="27"/>
  <c r="AF31" i="27"/>
  <c r="AF32" i="27"/>
  <c r="AF33" i="27"/>
  <c r="AF34" i="27"/>
  <c r="AF35" i="27"/>
  <c r="AF36" i="27"/>
  <c r="AF37" i="27"/>
  <c r="AN38" i="27"/>
  <c r="AM38" i="27"/>
  <c r="AJ38" i="27"/>
  <c r="AI38" i="27"/>
  <c r="AH38" i="27"/>
  <c r="AG38" i="27"/>
  <c r="AO42" i="27"/>
  <c r="AO43" i="27"/>
  <c r="AO44" i="27"/>
  <c r="AO45" i="27"/>
  <c r="AO46" i="27"/>
  <c r="AO47" i="27"/>
  <c r="AO48" i="27"/>
  <c r="AO49" i="27"/>
  <c r="AO50" i="27"/>
  <c r="AO51" i="27"/>
  <c r="AO52" i="27"/>
  <c r="AO53" i="27"/>
  <c r="AO54" i="27"/>
  <c r="AO55" i="27"/>
  <c r="AO56" i="27"/>
  <c r="AO57" i="27"/>
  <c r="AO58" i="27"/>
  <c r="AO59" i="27"/>
  <c r="AO60" i="27"/>
  <c r="AO61" i="27"/>
  <c r="AO62" i="27"/>
  <c r="AO63" i="27"/>
  <c r="AO64" i="27"/>
  <c r="AO65" i="27"/>
  <c r="AO66" i="27"/>
  <c r="AO67" i="27"/>
  <c r="AO68" i="27"/>
  <c r="AO69" i="27"/>
  <c r="AO70" i="27"/>
  <c r="AO71" i="27"/>
  <c r="AO72" i="27"/>
  <c r="AO73" i="27"/>
  <c r="AO74" i="27"/>
  <c r="AN76" i="27"/>
  <c r="AI76" i="27"/>
  <c r="AH76" i="27"/>
  <c r="AH79" i="27" s="1"/>
  <c r="AG76" i="27"/>
  <c r="AG79" i="27"/>
  <c r="H20" i="58" s="1"/>
  <c r="AF42" i="27"/>
  <c r="AF43" i="27"/>
  <c r="AF44" i="27"/>
  <c r="AF45" i="27"/>
  <c r="AF46" i="27"/>
  <c r="AF47" i="27"/>
  <c r="AF48" i="27"/>
  <c r="AF49" i="27"/>
  <c r="AF50" i="27"/>
  <c r="AF51" i="27"/>
  <c r="AF52" i="27"/>
  <c r="AF53" i="27"/>
  <c r="AF54" i="27"/>
  <c r="AF55" i="27"/>
  <c r="AF56" i="27"/>
  <c r="AF57" i="27"/>
  <c r="AF58" i="27"/>
  <c r="AF59" i="27"/>
  <c r="AF60" i="27"/>
  <c r="AF61" i="27"/>
  <c r="AF62" i="27"/>
  <c r="AF63" i="27"/>
  <c r="AF64" i="27"/>
  <c r="AF65" i="27"/>
  <c r="AF66" i="27"/>
  <c r="AF67" i="27"/>
  <c r="AF68" i="27"/>
  <c r="AF69" i="27"/>
  <c r="AF70" i="27"/>
  <c r="AF71" i="27"/>
  <c r="AF72" i="27"/>
  <c r="AF73" i="27"/>
  <c r="AF74" i="27"/>
  <c r="AN75" i="27"/>
  <c r="AM75" i="27"/>
  <c r="AJ75" i="27"/>
  <c r="AI75" i="27"/>
  <c r="AI78" i="27" s="1"/>
  <c r="AH75" i="27"/>
  <c r="AG75" i="27"/>
  <c r="AG78" i="27" s="1"/>
  <c r="H19" i="58" s="1"/>
  <c r="G74" i="13" s="1"/>
  <c r="O38" i="27"/>
  <c r="O75" i="27"/>
  <c r="AD42" i="27"/>
  <c r="AD43" i="27"/>
  <c r="AD44" i="27"/>
  <c r="AD46" i="27"/>
  <c r="AD47" i="27"/>
  <c r="AD49" i="27"/>
  <c r="AD50" i="27"/>
  <c r="AD51" i="27"/>
  <c r="AD52" i="27"/>
  <c r="AD54" i="27"/>
  <c r="AD55" i="27"/>
  <c r="AD57" i="27"/>
  <c r="AD58" i="27"/>
  <c r="AD59" i="27"/>
  <c r="AD60" i="27"/>
  <c r="AD62" i="27"/>
  <c r="AD63" i="27"/>
  <c r="AD65" i="27"/>
  <c r="AD66" i="27"/>
  <c r="AD67" i="27"/>
  <c r="AD68" i="27"/>
  <c r="AD70" i="27"/>
  <c r="AD71" i="27"/>
  <c r="AD73" i="27"/>
  <c r="AD74" i="27"/>
  <c r="Y76" i="27"/>
  <c r="Y84" i="27" s="1"/>
  <c r="X76" i="27"/>
  <c r="W76" i="27"/>
  <c r="V76" i="27"/>
  <c r="U76" i="27"/>
  <c r="T76" i="27"/>
  <c r="S76" i="27"/>
  <c r="R76" i="27"/>
  <c r="Q76" i="27"/>
  <c r="P76" i="27"/>
  <c r="P84" i="27" s="1"/>
  <c r="O76" i="27"/>
  <c r="AC75" i="27"/>
  <c r="AB75" i="27"/>
  <c r="Y75" i="27"/>
  <c r="X75" i="27"/>
  <c r="W75" i="27"/>
  <c r="V75" i="27"/>
  <c r="U75" i="27"/>
  <c r="T75" i="27"/>
  <c r="S75" i="27"/>
  <c r="R75" i="27"/>
  <c r="Q75" i="27"/>
  <c r="P75" i="27"/>
  <c r="Z76" i="27"/>
  <c r="Z75" i="27"/>
  <c r="AD13" i="27"/>
  <c r="AD14" i="27"/>
  <c r="AD38" i="27" s="1"/>
  <c r="AD15" i="27"/>
  <c r="AD18" i="27"/>
  <c r="AD19" i="27"/>
  <c r="AD21" i="27"/>
  <c r="AD22" i="27"/>
  <c r="AD23" i="27"/>
  <c r="AD26" i="27"/>
  <c r="AD27" i="27"/>
  <c r="AD29" i="27"/>
  <c r="AD30" i="27"/>
  <c r="AD31" i="27"/>
  <c r="AD33" i="27"/>
  <c r="AD34" i="27"/>
  <c r="AD35" i="27"/>
  <c r="AD37" i="27"/>
  <c r="AC38" i="27"/>
  <c r="AB38" i="27"/>
  <c r="AA38" i="27"/>
  <c r="Z39" i="27"/>
  <c r="Z38" i="27"/>
  <c r="Z83" i="27"/>
  <c r="Y39" i="27"/>
  <c r="X39" i="27"/>
  <c r="W39" i="27"/>
  <c r="V39" i="27"/>
  <c r="U39" i="27"/>
  <c r="T39" i="27"/>
  <c r="S39" i="27"/>
  <c r="R39" i="27"/>
  <c r="Q39" i="27"/>
  <c r="P39" i="27"/>
  <c r="O39" i="27"/>
  <c r="Y38" i="27"/>
  <c r="X38" i="27"/>
  <c r="W38" i="27"/>
  <c r="V38" i="27"/>
  <c r="U38" i="27"/>
  <c r="U78" i="27" s="1"/>
  <c r="T38" i="27"/>
  <c r="S38" i="27"/>
  <c r="R38" i="27"/>
  <c r="Q38" i="27"/>
  <c r="Q78" i="27" s="1"/>
  <c r="P38" i="27"/>
  <c r="K15" i="28"/>
  <c r="K16" i="28"/>
  <c r="K17" i="28"/>
  <c r="K18" i="28"/>
  <c r="K19" i="28"/>
  <c r="K20" i="28"/>
  <c r="K21" i="28"/>
  <c r="K22" i="28"/>
  <c r="K23" i="28"/>
  <c r="K24" i="28"/>
  <c r="K25" i="28"/>
  <c r="K26" i="28"/>
  <c r="K27" i="28"/>
  <c r="K28" i="28"/>
  <c r="K29" i="28"/>
  <c r="K30" i="28"/>
  <c r="K31" i="28"/>
  <c r="K32" i="28"/>
  <c r="K33" i="28"/>
  <c r="K34" i="28"/>
  <c r="K35" i="28"/>
  <c r="K36" i="28"/>
  <c r="K37" i="28"/>
  <c r="K38" i="28"/>
  <c r="K39" i="28"/>
  <c r="K40" i="28"/>
  <c r="K41" i="28"/>
  <c r="K42" i="28"/>
  <c r="K43" i="28"/>
  <c r="K13" i="28"/>
  <c r="K14" i="28"/>
  <c r="N13" i="27"/>
  <c r="K47" i="74"/>
  <c r="K40" i="74"/>
  <c r="AB218" i="36"/>
  <c r="AB367" i="36" s="1"/>
  <c r="K19" i="33" s="1"/>
  <c r="H26" i="58" s="1"/>
  <c r="G32" i="13" s="1"/>
  <c r="AB233" i="36"/>
  <c r="K49" i="57"/>
  <c r="K48" i="57"/>
  <c r="AD49" i="57"/>
  <c r="Y49" i="57"/>
  <c r="X49" i="57"/>
  <c r="W49" i="57"/>
  <c r="J42" i="43" s="1"/>
  <c r="H72" i="58" s="1"/>
  <c r="AE15" i="57"/>
  <c r="AE48" i="57" s="1"/>
  <c r="AD48" i="57"/>
  <c r="AC48" i="57"/>
  <c r="Z48" i="57"/>
  <c r="Y48" i="57"/>
  <c r="X48" i="57"/>
  <c r="W48" i="57"/>
  <c r="V15" i="57"/>
  <c r="V48" i="57" s="1"/>
  <c r="P49" i="57"/>
  <c r="O49" i="57"/>
  <c r="N49" i="57"/>
  <c r="M49" i="57"/>
  <c r="T15" i="57"/>
  <c r="T48" i="57" s="1"/>
  <c r="S48" i="57"/>
  <c r="R48" i="57"/>
  <c r="Q48" i="57"/>
  <c r="P48" i="57"/>
  <c r="O48" i="57"/>
  <c r="N48" i="57"/>
  <c r="M48" i="57"/>
  <c r="AE47" i="57"/>
  <c r="V47" i="57"/>
  <c r="T47" i="57"/>
  <c r="AE46" i="57"/>
  <c r="V46" i="57"/>
  <c r="T46" i="57"/>
  <c r="AE45" i="57"/>
  <c r="V45" i="57"/>
  <c r="T45" i="57"/>
  <c r="AE44" i="57"/>
  <c r="V44" i="57"/>
  <c r="T44" i="57"/>
  <c r="AE43" i="57"/>
  <c r="V43" i="57"/>
  <c r="T43" i="57"/>
  <c r="AE42" i="57"/>
  <c r="V42" i="57"/>
  <c r="T42" i="57"/>
  <c r="AE41" i="57"/>
  <c r="V41" i="57"/>
  <c r="T41" i="57"/>
  <c r="AE40" i="57"/>
  <c r="V40" i="57"/>
  <c r="T40" i="57"/>
  <c r="AE39" i="57"/>
  <c r="V39" i="57"/>
  <c r="T39" i="57"/>
  <c r="AE38" i="57"/>
  <c r="V38" i="57"/>
  <c r="T38" i="57"/>
  <c r="AE37" i="57"/>
  <c r="V37" i="57"/>
  <c r="T37" i="57"/>
  <c r="AE36" i="57"/>
  <c r="V36" i="57"/>
  <c r="T36" i="57"/>
  <c r="AE35" i="57"/>
  <c r="V35" i="57"/>
  <c r="T35" i="57"/>
  <c r="AE34" i="57"/>
  <c r="V34" i="57"/>
  <c r="T34" i="57"/>
  <c r="AE33" i="57"/>
  <c r="V33" i="57"/>
  <c r="T33" i="57"/>
  <c r="AE32" i="57"/>
  <c r="V32" i="57"/>
  <c r="T32" i="57"/>
  <c r="AE31" i="57"/>
  <c r="V31" i="57"/>
  <c r="T31" i="57"/>
  <c r="AE30" i="57"/>
  <c r="V30" i="57"/>
  <c r="T30" i="57"/>
  <c r="AE29" i="57"/>
  <c r="V29" i="57"/>
  <c r="T29" i="57"/>
  <c r="AE28" i="57"/>
  <c r="V28" i="57"/>
  <c r="T28" i="57"/>
  <c r="AE27" i="57"/>
  <c r="V27" i="57"/>
  <c r="T27" i="57"/>
  <c r="AE26" i="57"/>
  <c r="V26" i="57"/>
  <c r="T26" i="57"/>
  <c r="AE25" i="57"/>
  <c r="V25" i="57"/>
  <c r="T25" i="57"/>
  <c r="AE24" i="57"/>
  <c r="V24" i="57"/>
  <c r="T24" i="57"/>
  <c r="AE23" i="57"/>
  <c r="V23" i="57"/>
  <c r="T23" i="57"/>
  <c r="AE22" i="57"/>
  <c r="V22" i="57"/>
  <c r="T22" i="57"/>
  <c r="AE21" i="57"/>
  <c r="V21" i="57"/>
  <c r="T21" i="57"/>
  <c r="AE20" i="57"/>
  <c r="V20" i="57"/>
  <c r="T20" i="57"/>
  <c r="AE19" i="57"/>
  <c r="V19" i="57"/>
  <c r="T19" i="57"/>
  <c r="AE18" i="57"/>
  <c r="AE17" i="57"/>
  <c r="AE16" i="57"/>
  <c r="V18" i="57"/>
  <c r="V17" i="57"/>
  <c r="V16" i="57"/>
  <c r="T18" i="57"/>
  <c r="T17" i="57"/>
  <c r="T16" i="57"/>
  <c r="T20" i="56"/>
  <c r="AE47" i="56"/>
  <c r="V47" i="56"/>
  <c r="T47" i="56"/>
  <c r="AE46" i="56"/>
  <c r="V46" i="56"/>
  <c r="T46" i="56"/>
  <c r="AE45" i="56"/>
  <c r="V45" i="56"/>
  <c r="T45" i="56"/>
  <c r="AE44" i="56"/>
  <c r="V44" i="56"/>
  <c r="T44" i="56"/>
  <c r="AE43" i="56"/>
  <c r="V43" i="56"/>
  <c r="T43" i="56"/>
  <c r="AE42" i="56"/>
  <c r="V42" i="56"/>
  <c r="T42" i="56"/>
  <c r="AE41" i="56"/>
  <c r="V41" i="56"/>
  <c r="T41" i="56"/>
  <c r="AE40" i="56"/>
  <c r="V40" i="56"/>
  <c r="T40" i="56"/>
  <c r="AE39" i="56"/>
  <c r="V39" i="56"/>
  <c r="T39" i="56"/>
  <c r="AE38" i="56"/>
  <c r="V38" i="56"/>
  <c r="T38" i="56"/>
  <c r="AE37" i="56"/>
  <c r="V37" i="56"/>
  <c r="T37" i="56"/>
  <c r="AE36" i="56"/>
  <c r="V36" i="56"/>
  <c r="T36" i="56"/>
  <c r="AE35" i="56"/>
  <c r="V35" i="56"/>
  <c r="T35" i="56"/>
  <c r="AE34" i="56"/>
  <c r="V34" i="56"/>
  <c r="T34" i="56"/>
  <c r="AE33" i="56"/>
  <c r="V33" i="56"/>
  <c r="T33" i="56"/>
  <c r="AE32" i="56"/>
  <c r="V32" i="56"/>
  <c r="T32" i="56"/>
  <c r="AE31" i="56"/>
  <c r="V31" i="56"/>
  <c r="T31" i="56"/>
  <c r="AE30" i="56"/>
  <c r="V30" i="56"/>
  <c r="T30" i="56"/>
  <c r="AE29" i="56"/>
  <c r="V29" i="56"/>
  <c r="T29" i="56"/>
  <c r="AE28" i="56"/>
  <c r="V28" i="56"/>
  <c r="T28" i="56"/>
  <c r="AE27" i="56"/>
  <c r="V27" i="56"/>
  <c r="T27" i="56"/>
  <c r="AE26" i="56"/>
  <c r="V26" i="56"/>
  <c r="T26" i="56"/>
  <c r="AE25" i="56"/>
  <c r="V25" i="56"/>
  <c r="T25" i="56"/>
  <c r="AE24" i="56"/>
  <c r="V24" i="56"/>
  <c r="T24" i="56"/>
  <c r="AE23" i="56"/>
  <c r="V23" i="56"/>
  <c r="T23" i="56"/>
  <c r="AE22" i="56"/>
  <c r="V22" i="56"/>
  <c r="T22" i="56"/>
  <c r="AE21" i="56"/>
  <c r="V21" i="56"/>
  <c r="T21" i="56"/>
  <c r="AE20" i="56"/>
  <c r="V20" i="56"/>
  <c r="AE19" i="56"/>
  <c r="V19" i="56"/>
  <c r="T19" i="56"/>
  <c r="AE18" i="56"/>
  <c r="V18" i="56"/>
  <c r="T18" i="56"/>
  <c r="Y49" i="56"/>
  <c r="X49" i="56"/>
  <c r="K40" i="43" s="1"/>
  <c r="W49" i="56"/>
  <c r="AE15" i="56"/>
  <c r="AE48" i="56" s="1"/>
  <c r="AC48" i="56"/>
  <c r="Z48" i="56"/>
  <c r="Y48" i="56"/>
  <c r="X48" i="56"/>
  <c r="W48" i="56"/>
  <c r="V15" i="56"/>
  <c r="V48" i="56" s="1"/>
  <c r="P49" i="56"/>
  <c r="O49" i="56"/>
  <c r="N49" i="56"/>
  <c r="M49" i="56"/>
  <c r="T15" i="56"/>
  <c r="T48" i="56" s="1"/>
  <c r="S48" i="56"/>
  <c r="R48" i="56"/>
  <c r="E39" i="43" s="1"/>
  <c r="Q48" i="56"/>
  <c r="D39" i="43" s="1"/>
  <c r="P48" i="56"/>
  <c r="O48" i="56"/>
  <c r="N48" i="56"/>
  <c r="M48" i="56"/>
  <c r="J49" i="56"/>
  <c r="J48" i="56"/>
  <c r="AC48" i="55"/>
  <c r="AB48" i="55"/>
  <c r="AA48" i="55"/>
  <c r="AG47" i="55"/>
  <c r="AD47" i="55"/>
  <c r="AC47" i="55"/>
  <c r="AB47" i="55"/>
  <c r="AA47" i="55"/>
  <c r="R48" i="55"/>
  <c r="Q48" i="55"/>
  <c r="P48" i="55"/>
  <c r="O48" i="55"/>
  <c r="U47" i="55"/>
  <c r="T47" i="55"/>
  <c r="S47" i="55"/>
  <c r="R47" i="55"/>
  <c r="Q47" i="55"/>
  <c r="P47" i="55"/>
  <c r="O47" i="55"/>
  <c r="M48" i="55"/>
  <c r="M47" i="55"/>
  <c r="L48" i="55"/>
  <c r="L47" i="55"/>
  <c r="AI46" i="55"/>
  <c r="V46" i="55"/>
  <c r="AI45" i="55"/>
  <c r="V45" i="55"/>
  <c r="AI44" i="55"/>
  <c r="V44" i="55"/>
  <c r="AI43" i="55"/>
  <c r="V43" i="55"/>
  <c r="AI42" i="55"/>
  <c r="V42" i="55"/>
  <c r="AI41" i="55"/>
  <c r="V41" i="55"/>
  <c r="AI40" i="55"/>
  <c r="V40" i="55"/>
  <c r="AI39" i="55"/>
  <c r="V39" i="55"/>
  <c r="AI38" i="55"/>
  <c r="V38" i="55"/>
  <c r="AI37" i="55"/>
  <c r="V37" i="55"/>
  <c r="AI36" i="55"/>
  <c r="V36" i="55"/>
  <c r="AI35" i="55"/>
  <c r="V35" i="55"/>
  <c r="AI34" i="55"/>
  <c r="V34" i="55"/>
  <c r="AI33" i="55"/>
  <c r="V33" i="55"/>
  <c r="AI32" i="55"/>
  <c r="V32" i="55"/>
  <c r="AI31" i="55"/>
  <c r="V31" i="55"/>
  <c r="AI30" i="55"/>
  <c r="V30" i="55"/>
  <c r="AI29" i="55"/>
  <c r="V29" i="55"/>
  <c r="AI28" i="55"/>
  <c r="V28" i="55"/>
  <c r="AI27" i="55"/>
  <c r="V27" i="55"/>
  <c r="AI26" i="55"/>
  <c r="V26" i="55"/>
  <c r="AI25" i="55"/>
  <c r="V25" i="55"/>
  <c r="AI24" i="55"/>
  <c r="V24" i="55"/>
  <c r="AI23" i="55"/>
  <c r="V23" i="55"/>
  <c r="AI22" i="55"/>
  <c r="V22" i="55"/>
  <c r="AI21" i="55"/>
  <c r="V21" i="55"/>
  <c r="AI20" i="55"/>
  <c r="V20" i="55"/>
  <c r="AI19" i="55"/>
  <c r="V19" i="55"/>
  <c r="AI18" i="55"/>
  <c r="V18" i="55"/>
  <c r="AI17" i="55"/>
  <c r="V17" i="55"/>
  <c r="AB50" i="54"/>
  <c r="AA50" i="54"/>
  <c r="Z50" i="54"/>
  <c r="AF49" i="54"/>
  <c r="AC49" i="54"/>
  <c r="AB49" i="54"/>
  <c r="AA49" i="54"/>
  <c r="K35" i="43" s="1"/>
  <c r="I65" i="58" s="1"/>
  <c r="Z49" i="54"/>
  <c r="Y18" i="54"/>
  <c r="Y19" i="54"/>
  <c r="Y20" i="54"/>
  <c r="Y21" i="54"/>
  <c r="Y22" i="54"/>
  <c r="Y23" i="54"/>
  <c r="Y24" i="54"/>
  <c r="Y25" i="54"/>
  <c r="Y26" i="54"/>
  <c r="Y27" i="54"/>
  <c r="Y28" i="54"/>
  <c r="Y29" i="54"/>
  <c r="Y30" i="54"/>
  <c r="Y31" i="54"/>
  <c r="Y32" i="54"/>
  <c r="Y33" i="54"/>
  <c r="Y34" i="54"/>
  <c r="Y35" i="54"/>
  <c r="Y36" i="54"/>
  <c r="Y37" i="54"/>
  <c r="Y38" i="54"/>
  <c r="Y39" i="54"/>
  <c r="Y40" i="54"/>
  <c r="Y41" i="54"/>
  <c r="Y42" i="54"/>
  <c r="Y43" i="54"/>
  <c r="Y44" i="54"/>
  <c r="Y45" i="54"/>
  <c r="Y46" i="54"/>
  <c r="Y47" i="54"/>
  <c r="Y48" i="54"/>
  <c r="Y16" i="54"/>
  <c r="S50" i="54"/>
  <c r="R50" i="54"/>
  <c r="Q50" i="54"/>
  <c r="V49" i="54"/>
  <c r="U49" i="54"/>
  <c r="T49" i="54"/>
  <c r="S49" i="54"/>
  <c r="R49" i="54"/>
  <c r="Q49" i="54"/>
  <c r="N50" i="54"/>
  <c r="N49" i="54"/>
  <c r="AH48" i="54"/>
  <c r="W48" i="54"/>
  <c r="AH47" i="54"/>
  <c r="W47" i="54"/>
  <c r="AH46" i="54"/>
  <c r="W46" i="54"/>
  <c r="AH45" i="54"/>
  <c r="W45" i="54"/>
  <c r="AH44" i="54"/>
  <c r="W44" i="54"/>
  <c r="AH43" i="54"/>
  <c r="W43" i="54"/>
  <c r="AH42" i="54"/>
  <c r="W42" i="54"/>
  <c r="AH41" i="54"/>
  <c r="W41" i="54"/>
  <c r="AH40" i="54"/>
  <c r="W40" i="54"/>
  <c r="AH39" i="54"/>
  <c r="W39" i="54"/>
  <c r="AH38" i="54"/>
  <c r="W38" i="54"/>
  <c r="AH37" i="54"/>
  <c r="W37" i="54"/>
  <c r="AH36" i="54"/>
  <c r="W36" i="54"/>
  <c r="AH35" i="54"/>
  <c r="W35" i="54"/>
  <c r="AH34" i="54"/>
  <c r="W34" i="54"/>
  <c r="AH33" i="54"/>
  <c r="W33" i="54"/>
  <c r="AH32" i="54"/>
  <c r="W32" i="54"/>
  <c r="AH31" i="54"/>
  <c r="W31" i="54"/>
  <c r="AH30" i="54"/>
  <c r="W30" i="54"/>
  <c r="AH29" i="54"/>
  <c r="W29" i="54"/>
  <c r="AH28" i="54"/>
  <c r="W28" i="54"/>
  <c r="AH27" i="54"/>
  <c r="W27" i="54"/>
  <c r="AH26" i="54"/>
  <c r="W26" i="54"/>
  <c r="AH25" i="54"/>
  <c r="W25" i="54"/>
  <c r="AH24" i="54"/>
  <c r="W24" i="54"/>
  <c r="AH23" i="54"/>
  <c r="W23" i="54"/>
  <c r="AH22" i="54"/>
  <c r="W22" i="54"/>
  <c r="AH21" i="54"/>
  <c r="W21" i="54"/>
  <c r="AH20" i="54"/>
  <c r="W20" i="54"/>
  <c r="AH19" i="54"/>
  <c r="AH18" i="54"/>
  <c r="AH49" i="54" s="1"/>
  <c r="AH16" i="54"/>
  <c r="AH17" i="54"/>
  <c r="AG49" i="54"/>
  <c r="Y17" i="54"/>
  <c r="W19" i="54"/>
  <c r="W18" i="54"/>
  <c r="W16" i="54"/>
  <c r="AD50" i="53"/>
  <c r="Y50" i="53"/>
  <c r="X50" i="53"/>
  <c r="K26" i="43" s="1"/>
  <c r="I56" i="58" s="1"/>
  <c r="W50" i="53"/>
  <c r="J26" i="43" s="1"/>
  <c r="H56" i="58" s="1"/>
  <c r="G57" i="13" s="1"/>
  <c r="V18" i="53"/>
  <c r="V19" i="53"/>
  <c r="V20" i="53"/>
  <c r="V21" i="53"/>
  <c r="V22" i="53"/>
  <c r="V23" i="53"/>
  <c r="V24" i="53"/>
  <c r="V25" i="53"/>
  <c r="V26" i="53"/>
  <c r="V27" i="53"/>
  <c r="V28" i="53"/>
  <c r="V29" i="53"/>
  <c r="V30" i="53"/>
  <c r="V31" i="53"/>
  <c r="V32" i="53"/>
  <c r="V33" i="53"/>
  <c r="V34" i="53"/>
  <c r="V35" i="53"/>
  <c r="V36" i="53"/>
  <c r="V37" i="53"/>
  <c r="V38" i="53"/>
  <c r="V39" i="53"/>
  <c r="V40" i="53"/>
  <c r="V41" i="53"/>
  <c r="V42" i="53"/>
  <c r="V43" i="53"/>
  <c r="V44" i="53"/>
  <c r="V45" i="53"/>
  <c r="V46" i="53"/>
  <c r="V47" i="53"/>
  <c r="V48" i="53"/>
  <c r="V16" i="53"/>
  <c r="V17" i="53"/>
  <c r="AD49" i="53"/>
  <c r="AC49" i="53"/>
  <c r="Z49" i="53"/>
  <c r="Y49" i="53"/>
  <c r="L25" i="43" s="1"/>
  <c r="J55" i="58" s="1"/>
  <c r="X49" i="53"/>
  <c r="K25" i="43" s="1"/>
  <c r="W49" i="53"/>
  <c r="P50" i="53"/>
  <c r="O50" i="53"/>
  <c r="N50" i="53"/>
  <c r="M50" i="53"/>
  <c r="S49" i="53"/>
  <c r="R49" i="53"/>
  <c r="Q49" i="53"/>
  <c r="P49" i="53"/>
  <c r="O49" i="53"/>
  <c r="N49" i="53"/>
  <c r="M49" i="53"/>
  <c r="K50" i="53"/>
  <c r="K49" i="53"/>
  <c r="AE48" i="53"/>
  <c r="T48" i="53"/>
  <c r="AE47" i="53"/>
  <c r="T47" i="53"/>
  <c r="AE46" i="53"/>
  <c r="T46" i="53"/>
  <c r="AE45" i="53"/>
  <c r="T45" i="53"/>
  <c r="AE44" i="53"/>
  <c r="T44" i="53"/>
  <c r="AE43" i="53"/>
  <c r="T43" i="53"/>
  <c r="AE42" i="53"/>
  <c r="T42" i="53"/>
  <c r="AE41" i="53"/>
  <c r="T41" i="53"/>
  <c r="AE40" i="53"/>
  <c r="T40" i="53"/>
  <c r="AE39" i="53"/>
  <c r="T39" i="53"/>
  <c r="AE38" i="53"/>
  <c r="T38" i="53"/>
  <c r="AE37" i="53"/>
  <c r="T37" i="53"/>
  <c r="AE36" i="53"/>
  <c r="T36" i="53"/>
  <c r="AE35" i="53"/>
  <c r="T35" i="53"/>
  <c r="AE34" i="53"/>
  <c r="T34" i="53"/>
  <c r="AE33" i="53"/>
  <c r="T33" i="53"/>
  <c r="AE32" i="53"/>
  <c r="T32" i="53"/>
  <c r="AE31" i="53"/>
  <c r="T31" i="53"/>
  <c r="AE30" i="53"/>
  <c r="T30" i="53"/>
  <c r="AE29" i="53"/>
  <c r="T29" i="53"/>
  <c r="AE28" i="53"/>
  <c r="T28" i="53"/>
  <c r="AE27" i="53"/>
  <c r="T27" i="53"/>
  <c r="AE26" i="53"/>
  <c r="T26" i="53"/>
  <c r="AE25" i="53"/>
  <c r="T25" i="53"/>
  <c r="AE24" i="53"/>
  <c r="T24" i="53"/>
  <c r="AE23" i="53"/>
  <c r="T23" i="53"/>
  <c r="AE22" i="53"/>
  <c r="T22" i="53"/>
  <c r="AE21" i="53"/>
  <c r="T21" i="53"/>
  <c r="AE20" i="53"/>
  <c r="T20" i="53"/>
  <c r="AE19" i="53"/>
  <c r="AE18" i="53"/>
  <c r="AE16" i="53"/>
  <c r="AE17" i="53"/>
  <c r="T19" i="53"/>
  <c r="T18" i="53"/>
  <c r="T16" i="53"/>
  <c r="T17" i="53"/>
  <c r="N49" i="52"/>
  <c r="N48" i="52"/>
  <c r="K49" i="52"/>
  <c r="K48" i="52"/>
  <c r="AH49" i="52"/>
  <c r="AG49" i="52"/>
  <c r="AF49" i="52"/>
  <c r="J34" i="43" s="1"/>
  <c r="H64" i="58" s="1"/>
  <c r="AL48" i="52"/>
  <c r="AI48" i="52"/>
  <c r="AH48" i="52"/>
  <c r="AG48" i="52"/>
  <c r="AF48" i="52"/>
  <c r="AC15" i="52"/>
  <c r="Y49" i="52"/>
  <c r="X49" i="52"/>
  <c r="W49" i="52"/>
  <c r="V49" i="52"/>
  <c r="U49" i="52"/>
  <c r="T49" i="52"/>
  <c r="S49" i="52"/>
  <c r="R49" i="52"/>
  <c r="AB48" i="52"/>
  <c r="AA48" i="52"/>
  <c r="Z48" i="52"/>
  <c r="Y48" i="52"/>
  <c r="X48" i="52"/>
  <c r="W48" i="52"/>
  <c r="V48" i="52"/>
  <c r="U48" i="52"/>
  <c r="T48" i="52"/>
  <c r="S48" i="52"/>
  <c r="R48" i="52"/>
  <c r="O49" i="52"/>
  <c r="O48" i="52"/>
  <c r="AN47" i="52"/>
  <c r="AE47" i="52"/>
  <c r="AN46" i="52"/>
  <c r="AE46" i="52"/>
  <c r="AN45" i="52"/>
  <c r="AE45" i="52"/>
  <c r="AN44" i="52"/>
  <c r="AE44" i="52"/>
  <c r="AN43" i="52"/>
  <c r="AE43" i="52"/>
  <c r="AN42" i="52"/>
  <c r="AE42" i="52"/>
  <c r="AN41" i="52"/>
  <c r="AE41" i="52"/>
  <c r="AN40" i="52"/>
  <c r="AE40" i="52"/>
  <c r="AN39" i="52"/>
  <c r="AE39" i="52"/>
  <c r="AN38" i="52"/>
  <c r="AE38" i="52"/>
  <c r="AN37" i="52"/>
  <c r="AE37" i="52"/>
  <c r="AN36" i="52"/>
  <c r="AE36" i="52"/>
  <c r="AN35" i="52"/>
  <c r="AE35" i="52"/>
  <c r="AN34" i="52"/>
  <c r="AE34" i="52"/>
  <c r="AN33" i="52"/>
  <c r="AE33" i="52"/>
  <c r="AN32" i="52"/>
  <c r="AE32" i="52"/>
  <c r="AN31" i="52"/>
  <c r="AE31" i="52"/>
  <c r="AN30" i="52"/>
  <c r="AE30" i="52"/>
  <c r="AN29" i="52"/>
  <c r="AE29" i="52"/>
  <c r="AN28" i="52"/>
  <c r="AE28" i="52"/>
  <c r="AN27" i="52"/>
  <c r="AE27" i="52"/>
  <c r="AN26" i="52"/>
  <c r="AE26" i="52"/>
  <c r="AN25" i="52"/>
  <c r="AE25" i="52"/>
  <c r="AN24" i="52"/>
  <c r="AE24" i="52"/>
  <c r="AN23" i="52"/>
  <c r="AE23" i="52"/>
  <c r="AN22" i="52"/>
  <c r="AE22" i="52"/>
  <c r="AN21" i="52"/>
  <c r="AM49" i="52"/>
  <c r="AE21" i="52"/>
  <c r="AN20" i="52"/>
  <c r="AE20" i="52"/>
  <c r="AN19" i="52"/>
  <c r="AE19" i="52"/>
  <c r="AN18" i="52"/>
  <c r="AN17" i="52"/>
  <c r="AN15" i="52"/>
  <c r="AN16" i="52"/>
  <c r="AE18" i="52"/>
  <c r="AE17" i="52"/>
  <c r="AE15" i="52"/>
  <c r="AE16" i="52"/>
  <c r="U19" i="51"/>
  <c r="U18" i="51"/>
  <c r="U20" i="51"/>
  <c r="U21" i="51"/>
  <c r="U22" i="51"/>
  <c r="U23" i="51"/>
  <c r="U24" i="51"/>
  <c r="U25" i="51"/>
  <c r="U26" i="51"/>
  <c r="U27" i="51"/>
  <c r="U28" i="51"/>
  <c r="U29" i="51"/>
  <c r="U30" i="51"/>
  <c r="U31" i="51"/>
  <c r="U32" i="51"/>
  <c r="U33" i="51"/>
  <c r="U34" i="51"/>
  <c r="U35" i="51"/>
  <c r="U36" i="51"/>
  <c r="U37" i="51"/>
  <c r="U38" i="51"/>
  <c r="U39" i="51"/>
  <c r="U40" i="51"/>
  <c r="U41" i="51"/>
  <c r="U42" i="51"/>
  <c r="U43" i="51"/>
  <c r="U44" i="51"/>
  <c r="U45" i="51"/>
  <c r="U46" i="51"/>
  <c r="U47" i="51"/>
  <c r="U48" i="51"/>
  <c r="U16" i="51"/>
  <c r="U17" i="51"/>
  <c r="Z50" i="51"/>
  <c r="Y50" i="51"/>
  <c r="X50" i="51"/>
  <c r="AD49" i="51"/>
  <c r="AA49" i="51"/>
  <c r="Z49" i="51"/>
  <c r="Y49" i="51"/>
  <c r="X49" i="51"/>
  <c r="Q50" i="51"/>
  <c r="P50" i="51"/>
  <c r="O50" i="51"/>
  <c r="T49" i="51"/>
  <c r="S49" i="51"/>
  <c r="R49" i="51"/>
  <c r="Q49" i="51"/>
  <c r="P49" i="51"/>
  <c r="O49" i="51"/>
  <c r="L50" i="51"/>
  <c r="L49" i="51"/>
  <c r="AF48" i="51"/>
  <c r="W48" i="51"/>
  <c r="AF47" i="51"/>
  <c r="W47" i="51"/>
  <c r="AF46" i="51"/>
  <c r="W46" i="51"/>
  <c r="AF45" i="51"/>
  <c r="W45" i="51"/>
  <c r="AF44" i="51"/>
  <c r="W44" i="51"/>
  <c r="AF43" i="51"/>
  <c r="W43" i="51"/>
  <c r="AF42" i="51"/>
  <c r="W42" i="51"/>
  <c r="AF41" i="51"/>
  <c r="W41" i="51"/>
  <c r="AF40" i="51"/>
  <c r="W40" i="51"/>
  <c r="AF39" i="51"/>
  <c r="W39" i="51"/>
  <c r="AF38" i="51"/>
  <c r="W38" i="51"/>
  <c r="AF37" i="51"/>
  <c r="W37" i="51"/>
  <c r="AF36" i="51"/>
  <c r="W36" i="51"/>
  <c r="AF35" i="51"/>
  <c r="W35" i="51"/>
  <c r="AF34" i="51"/>
  <c r="W34" i="51"/>
  <c r="AF33" i="51"/>
  <c r="W33" i="51"/>
  <c r="AF32" i="51"/>
  <c r="W32" i="51"/>
  <c r="AF31" i="51"/>
  <c r="W31" i="51"/>
  <c r="AF30" i="51"/>
  <c r="W30" i="51"/>
  <c r="AF29" i="51"/>
  <c r="W29" i="51"/>
  <c r="AF28" i="51"/>
  <c r="W28" i="51"/>
  <c r="AF27" i="51"/>
  <c r="W27" i="51"/>
  <c r="AF26" i="51"/>
  <c r="W26" i="51"/>
  <c r="AF25" i="51"/>
  <c r="W25" i="51"/>
  <c r="AF24" i="51"/>
  <c r="W24" i="51"/>
  <c r="AF23" i="51"/>
  <c r="W23" i="51"/>
  <c r="AF22" i="51"/>
  <c r="W22" i="51"/>
  <c r="AF21" i="51"/>
  <c r="W21" i="51"/>
  <c r="AF20" i="51"/>
  <c r="W20" i="51"/>
  <c r="AF19" i="51"/>
  <c r="AF18" i="51"/>
  <c r="AF16" i="51"/>
  <c r="AF17" i="51"/>
  <c r="AE50" i="51"/>
  <c r="W19" i="51"/>
  <c r="W18" i="51"/>
  <c r="W16" i="51"/>
  <c r="W17" i="51"/>
  <c r="AH49" i="50"/>
  <c r="AC49" i="50"/>
  <c r="AB49" i="50"/>
  <c r="K30" i="43" s="1"/>
  <c r="I60" i="58" s="1"/>
  <c r="AA49" i="50"/>
  <c r="Z17" i="50"/>
  <c r="Z18" i="50"/>
  <c r="Z19" i="50"/>
  <c r="Z20" i="50"/>
  <c r="Z21" i="50"/>
  <c r="Z22" i="50"/>
  <c r="Z23" i="50"/>
  <c r="Z24" i="50"/>
  <c r="Z25" i="50"/>
  <c r="Z26" i="50"/>
  <c r="Z27" i="50"/>
  <c r="Z28" i="50"/>
  <c r="Z29" i="50"/>
  <c r="Z30" i="50"/>
  <c r="Z31" i="50"/>
  <c r="Z32" i="50"/>
  <c r="Z33" i="50"/>
  <c r="Z34" i="50"/>
  <c r="Z35" i="50"/>
  <c r="Z36" i="50"/>
  <c r="Z37" i="50"/>
  <c r="Z38" i="50"/>
  <c r="Z39" i="50"/>
  <c r="Z40" i="50"/>
  <c r="Z41" i="50"/>
  <c r="Z42" i="50"/>
  <c r="Z43" i="50"/>
  <c r="Z44" i="50"/>
  <c r="Z45" i="50"/>
  <c r="Z46" i="50"/>
  <c r="Z47" i="50"/>
  <c r="Z15" i="50"/>
  <c r="Z16" i="50"/>
  <c r="AH48" i="50"/>
  <c r="AG48" i="50"/>
  <c r="AD48" i="50"/>
  <c r="AC48" i="50"/>
  <c r="AB48" i="50"/>
  <c r="AA48" i="50"/>
  <c r="T49" i="50"/>
  <c r="S49" i="50"/>
  <c r="R49" i="50"/>
  <c r="Q49" i="50"/>
  <c r="W48" i="50"/>
  <c r="V48" i="50"/>
  <c r="U48" i="50"/>
  <c r="T48" i="50"/>
  <c r="S48" i="50"/>
  <c r="R48" i="50"/>
  <c r="Q48" i="50"/>
  <c r="O49" i="50"/>
  <c r="O48" i="50"/>
  <c r="AI47" i="50"/>
  <c r="X47" i="50"/>
  <c r="AI46" i="50"/>
  <c r="X46" i="50"/>
  <c r="AI45" i="50"/>
  <c r="X45" i="50"/>
  <c r="AI44" i="50"/>
  <c r="X44" i="50"/>
  <c r="AI43" i="50"/>
  <c r="X43" i="50"/>
  <c r="AI42" i="50"/>
  <c r="X42" i="50"/>
  <c r="AI41" i="50"/>
  <c r="X41" i="50"/>
  <c r="AI40" i="50"/>
  <c r="X40" i="50"/>
  <c r="AI39" i="50"/>
  <c r="X39" i="50"/>
  <c r="AI38" i="50"/>
  <c r="X38" i="50"/>
  <c r="AI37" i="50"/>
  <c r="X37" i="50"/>
  <c r="AI36" i="50"/>
  <c r="X36" i="50"/>
  <c r="AI35" i="50"/>
  <c r="X35" i="50"/>
  <c r="AI34" i="50"/>
  <c r="X34" i="50"/>
  <c r="AI33" i="50"/>
  <c r="X33" i="50"/>
  <c r="AI32" i="50"/>
  <c r="X32" i="50"/>
  <c r="AI31" i="50"/>
  <c r="X31" i="50"/>
  <c r="AI30" i="50"/>
  <c r="X30" i="50"/>
  <c r="AI29" i="50"/>
  <c r="X29" i="50"/>
  <c r="AI28" i="50"/>
  <c r="X28" i="50"/>
  <c r="AI27" i="50"/>
  <c r="X27" i="50"/>
  <c r="AI26" i="50"/>
  <c r="X26" i="50"/>
  <c r="AI25" i="50"/>
  <c r="X25" i="50"/>
  <c r="AI24" i="50"/>
  <c r="X24" i="50"/>
  <c r="AI23" i="50"/>
  <c r="X23" i="50"/>
  <c r="AI22" i="50"/>
  <c r="X22" i="50"/>
  <c r="AI21" i="50"/>
  <c r="X21" i="50"/>
  <c r="AI20" i="50"/>
  <c r="X20" i="50"/>
  <c r="AI19" i="50"/>
  <c r="X19" i="50"/>
  <c r="AI18" i="50"/>
  <c r="AI17" i="50"/>
  <c r="AI15" i="50"/>
  <c r="AI16" i="50"/>
  <c r="X18" i="50"/>
  <c r="X17" i="50"/>
  <c r="X48" i="50" s="1"/>
  <c r="X15" i="50"/>
  <c r="X16" i="50"/>
  <c r="AD49" i="49"/>
  <c r="AA49" i="49"/>
  <c r="Y50" i="49"/>
  <c r="Y49" i="49"/>
  <c r="X50" i="49"/>
  <c r="X49" i="49"/>
  <c r="Z50" i="49"/>
  <c r="Z49" i="49"/>
  <c r="Q50" i="49"/>
  <c r="P50" i="49"/>
  <c r="T49" i="49"/>
  <c r="S49" i="49"/>
  <c r="R49" i="49"/>
  <c r="Q49" i="49"/>
  <c r="P49" i="49"/>
  <c r="O50" i="49"/>
  <c r="O49" i="49"/>
  <c r="AF48" i="49"/>
  <c r="W48" i="49"/>
  <c r="AF47" i="49"/>
  <c r="W47" i="49"/>
  <c r="AF46" i="49"/>
  <c r="W46" i="49"/>
  <c r="AF45" i="49"/>
  <c r="W45" i="49"/>
  <c r="AF44" i="49"/>
  <c r="W44" i="49"/>
  <c r="AF43" i="49"/>
  <c r="W43" i="49"/>
  <c r="AF42" i="49"/>
  <c r="W42" i="49"/>
  <c r="AF41" i="49"/>
  <c r="W41" i="49"/>
  <c r="AF40" i="49"/>
  <c r="W40" i="49"/>
  <c r="AF39" i="49"/>
  <c r="W39" i="49"/>
  <c r="AF38" i="49"/>
  <c r="W38" i="49"/>
  <c r="AF37" i="49"/>
  <c r="W37" i="49"/>
  <c r="AF36" i="49"/>
  <c r="W36" i="49"/>
  <c r="AF35" i="49"/>
  <c r="W35" i="49"/>
  <c r="AF34" i="49"/>
  <c r="W34" i="49"/>
  <c r="AF33" i="49"/>
  <c r="W33" i="49"/>
  <c r="AF32" i="49"/>
  <c r="W32" i="49"/>
  <c r="AF31" i="49"/>
  <c r="W31" i="49"/>
  <c r="AF30" i="49"/>
  <c r="W30" i="49"/>
  <c r="AF29" i="49"/>
  <c r="W29" i="49"/>
  <c r="AF28" i="49"/>
  <c r="W28" i="49"/>
  <c r="AF27" i="49"/>
  <c r="W27" i="49"/>
  <c r="AF26" i="49"/>
  <c r="W26" i="49"/>
  <c r="AF25" i="49"/>
  <c r="W25" i="49"/>
  <c r="AF24" i="49"/>
  <c r="W24" i="49"/>
  <c r="AF23" i="49"/>
  <c r="W23" i="49"/>
  <c r="AF22" i="49"/>
  <c r="AE49" i="49"/>
  <c r="W22" i="49"/>
  <c r="AF21" i="49"/>
  <c r="W21" i="49"/>
  <c r="W19" i="49"/>
  <c r="W20" i="49"/>
  <c r="W16" i="49"/>
  <c r="W17" i="49"/>
  <c r="W18" i="49"/>
  <c r="AF20" i="49"/>
  <c r="AF19" i="49"/>
  <c r="AF16" i="49"/>
  <c r="AF17" i="49"/>
  <c r="AF18" i="49"/>
  <c r="AE50" i="49"/>
  <c r="U48" i="49"/>
  <c r="U47" i="49"/>
  <c r="U46" i="49"/>
  <c r="U45" i="49"/>
  <c r="U44" i="49"/>
  <c r="U43" i="49"/>
  <c r="U42" i="49"/>
  <c r="U41" i="49"/>
  <c r="U40" i="49"/>
  <c r="U39" i="49"/>
  <c r="U38" i="49"/>
  <c r="U37" i="49"/>
  <c r="U36" i="49"/>
  <c r="U35" i="49"/>
  <c r="U34" i="49"/>
  <c r="U33" i="49"/>
  <c r="U32" i="49"/>
  <c r="U31" i="49"/>
  <c r="U30" i="49"/>
  <c r="U29" i="49"/>
  <c r="U28" i="49"/>
  <c r="U27" i="49"/>
  <c r="U26" i="49"/>
  <c r="U25" i="49"/>
  <c r="U24" i="49"/>
  <c r="U23" i="49"/>
  <c r="U22" i="49"/>
  <c r="U21" i="49"/>
  <c r="U20" i="49"/>
  <c r="U19" i="49"/>
  <c r="U16" i="49"/>
  <c r="U17" i="49"/>
  <c r="U18" i="49"/>
  <c r="I49" i="48"/>
  <c r="AD16" i="48"/>
  <c r="AD17" i="48"/>
  <c r="AD49" i="48"/>
  <c r="V50" i="48"/>
  <c r="V49" i="48"/>
  <c r="X50" i="48"/>
  <c r="W50" i="48"/>
  <c r="U16" i="48"/>
  <c r="U17" i="48"/>
  <c r="AC49" i="48"/>
  <c r="AB49" i="48"/>
  <c r="Y49" i="48"/>
  <c r="X49" i="48"/>
  <c r="W49" i="48"/>
  <c r="U49" i="48"/>
  <c r="S16" i="48"/>
  <c r="S17" i="48"/>
  <c r="S49" i="48"/>
  <c r="K50" i="48"/>
  <c r="K49" i="48"/>
  <c r="O50" i="48"/>
  <c r="N50" i="48"/>
  <c r="M50" i="48"/>
  <c r="L50" i="48"/>
  <c r="R49" i="48"/>
  <c r="F21" i="43" s="1"/>
  <c r="Q49" i="48"/>
  <c r="E21" i="43" s="1"/>
  <c r="P49" i="48"/>
  <c r="O49" i="48"/>
  <c r="N49" i="48"/>
  <c r="M49" i="48"/>
  <c r="L49" i="48"/>
  <c r="I50" i="48"/>
  <c r="AD48" i="48"/>
  <c r="U48" i="48"/>
  <c r="S48" i="48"/>
  <c r="AD47" i="48"/>
  <c r="U47" i="48"/>
  <c r="S47" i="48"/>
  <c r="AD46" i="48"/>
  <c r="U46" i="48"/>
  <c r="S46" i="48"/>
  <c r="AD45" i="48"/>
  <c r="U45" i="48"/>
  <c r="S45" i="48"/>
  <c r="AD44" i="48"/>
  <c r="U44" i="48"/>
  <c r="S44" i="48"/>
  <c r="U43" i="48"/>
  <c r="S43" i="48"/>
  <c r="AD42" i="48"/>
  <c r="U42" i="48"/>
  <c r="S42" i="48"/>
  <c r="AD41" i="48"/>
  <c r="U41" i="48"/>
  <c r="S41" i="48"/>
  <c r="AD40" i="48"/>
  <c r="U40" i="48"/>
  <c r="S40" i="48"/>
  <c r="AD39" i="48"/>
  <c r="U39" i="48"/>
  <c r="S39" i="48"/>
  <c r="AD38" i="48"/>
  <c r="U38" i="48"/>
  <c r="S38" i="48"/>
  <c r="AD37" i="48"/>
  <c r="U37" i="48"/>
  <c r="S37" i="48"/>
  <c r="AD36" i="48"/>
  <c r="U36" i="48"/>
  <c r="S36" i="48"/>
  <c r="AD35" i="48"/>
  <c r="U35" i="48"/>
  <c r="S35" i="48"/>
  <c r="AD34" i="48"/>
  <c r="U34" i="48"/>
  <c r="S34" i="48"/>
  <c r="AD33" i="48"/>
  <c r="U33" i="48"/>
  <c r="S33" i="48"/>
  <c r="AD32" i="48"/>
  <c r="U32" i="48"/>
  <c r="S32" i="48"/>
  <c r="AD31" i="48"/>
  <c r="U31" i="48"/>
  <c r="S31" i="48"/>
  <c r="AD30" i="48"/>
  <c r="U30" i="48"/>
  <c r="S30" i="48"/>
  <c r="AD29" i="48"/>
  <c r="U29" i="48"/>
  <c r="S29" i="48"/>
  <c r="AD28" i="48"/>
  <c r="U28" i="48"/>
  <c r="S28" i="48"/>
  <c r="AD27" i="48"/>
  <c r="U27" i="48"/>
  <c r="S27" i="48"/>
  <c r="AD26" i="48"/>
  <c r="U26" i="48"/>
  <c r="S26" i="48"/>
  <c r="AD25" i="48"/>
  <c r="U25" i="48"/>
  <c r="S25" i="48"/>
  <c r="AD24" i="48"/>
  <c r="U24" i="48"/>
  <c r="S24" i="48"/>
  <c r="AD23" i="48"/>
  <c r="U23" i="48"/>
  <c r="S23" i="48"/>
  <c r="AD22" i="48"/>
  <c r="U22" i="48"/>
  <c r="S22" i="48"/>
  <c r="AD21" i="48"/>
  <c r="AD18" i="48"/>
  <c r="AD19" i="48"/>
  <c r="AD20" i="48"/>
  <c r="AD15" i="48"/>
  <c r="U21" i="48"/>
  <c r="S21" i="48"/>
  <c r="U20" i="48"/>
  <c r="U18" i="48"/>
  <c r="U19" i="48"/>
  <c r="U15" i="48"/>
  <c r="AC50" i="48"/>
  <c r="S20" i="48"/>
  <c r="S19" i="48"/>
  <c r="S18" i="48"/>
  <c r="S15" i="48"/>
  <c r="Z50" i="47"/>
  <c r="Y50" i="47"/>
  <c r="K20" i="43" s="1"/>
  <c r="R20" i="43" s="1"/>
  <c r="X50" i="47"/>
  <c r="AD49" i="47"/>
  <c r="AA49" i="47"/>
  <c r="Z49" i="47"/>
  <c r="Y49" i="47"/>
  <c r="X49" i="47"/>
  <c r="Q50" i="47"/>
  <c r="P50" i="47"/>
  <c r="O50" i="47"/>
  <c r="N50" i="47"/>
  <c r="T49" i="47"/>
  <c r="S49" i="47"/>
  <c r="R49" i="47"/>
  <c r="Q49" i="47"/>
  <c r="P49" i="47"/>
  <c r="O49" i="47"/>
  <c r="N49" i="47"/>
  <c r="K49" i="47"/>
  <c r="K50" i="47"/>
  <c r="AF48" i="47"/>
  <c r="W48" i="47"/>
  <c r="U48" i="47"/>
  <c r="AF47" i="47"/>
  <c r="W47" i="47"/>
  <c r="U47" i="47"/>
  <c r="AF46" i="47"/>
  <c r="W46" i="47"/>
  <c r="U46" i="47"/>
  <c r="AF45" i="47"/>
  <c r="W45" i="47"/>
  <c r="U45" i="47"/>
  <c r="AF44" i="47"/>
  <c r="W44" i="47"/>
  <c r="U44" i="47"/>
  <c r="AF43" i="47"/>
  <c r="W43" i="47"/>
  <c r="U43" i="47"/>
  <c r="AF42" i="47"/>
  <c r="W42" i="47"/>
  <c r="U42" i="47"/>
  <c r="AF41" i="47"/>
  <c r="W41" i="47"/>
  <c r="U41" i="47"/>
  <c r="AF40" i="47"/>
  <c r="W40" i="47"/>
  <c r="U40" i="47"/>
  <c r="AF39" i="47"/>
  <c r="W39" i="47"/>
  <c r="U39" i="47"/>
  <c r="AF38" i="47"/>
  <c r="W38" i="47"/>
  <c r="U38" i="47"/>
  <c r="AF37" i="47"/>
  <c r="W37" i="47"/>
  <c r="U37" i="47"/>
  <c r="AF36" i="47"/>
  <c r="W36" i="47"/>
  <c r="U36" i="47"/>
  <c r="AF35" i="47"/>
  <c r="W35" i="47"/>
  <c r="U35" i="47"/>
  <c r="AF34" i="47"/>
  <c r="W34" i="47"/>
  <c r="U34" i="47"/>
  <c r="AF33" i="47"/>
  <c r="W33" i="47"/>
  <c r="U33" i="47"/>
  <c r="AF32" i="47"/>
  <c r="W32" i="47"/>
  <c r="U32" i="47"/>
  <c r="AF31" i="47"/>
  <c r="W31" i="47"/>
  <c r="U31" i="47"/>
  <c r="AF30" i="47"/>
  <c r="W30" i="47"/>
  <c r="U30" i="47"/>
  <c r="AF29" i="47"/>
  <c r="W29" i="47"/>
  <c r="U29" i="47"/>
  <c r="AF28" i="47"/>
  <c r="W28" i="47"/>
  <c r="U28" i="47"/>
  <c r="AF27" i="47"/>
  <c r="W27" i="47"/>
  <c r="U27" i="47"/>
  <c r="AF26" i="47"/>
  <c r="W26" i="47"/>
  <c r="U26" i="47"/>
  <c r="AF25" i="47"/>
  <c r="W25" i="47"/>
  <c r="U25" i="47"/>
  <c r="AF24" i="47"/>
  <c r="W24" i="47"/>
  <c r="U24" i="47"/>
  <c r="AF23" i="47"/>
  <c r="W23" i="47"/>
  <c r="U23" i="47"/>
  <c r="AF22" i="47"/>
  <c r="W22" i="47"/>
  <c r="U22" i="47"/>
  <c r="AF21" i="47"/>
  <c r="W21" i="47"/>
  <c r="U21" i="47"/>
  <c r="AF20" i="47"/>
  <c r="W20" i="47"/>
  <c r="U20" i="47"/>
  <c r="AF19" i="47"/>
  <c r="W19" i="47"/>
  <c r="U19" i="47"/>
  <c r="Y49" i="46"/>
  <c r="X49" i="46"/>
  <c r="W49" i="46"/>
  <c r="J18" i="43" s="1"/>
  <c r="H50" i="58" s="1"/>
  <c r="AC48" i="46"/>
  <c r="Z48" i="46"/>
  <c r="Y48" i="46"/>
  <c r="X48" i="46"/>
  <c r="W48" i="46"/>
  <c r="P49" i="46"/>
  <c r="O49" i="46"/>
  <c r="N49" i="46"/>
  <c r="M49" i="46"/>
  <c r="S48" i="46"/>
  <c r="R48" i="46"/>
  <c r="Q48" i="46"/>
  <c r="P48" i="46"/>
  <c r="O48" i="46"/>
  <c r="N48" i="46"/>
  <c r="M48" i="46"/>
  <c r="K49" i="46"/>
  <c r="K48" i="46"/>
  <c r="AE47" i="46"/>
  <c r="V47" i="46"/>
  <c r="T47" i="46"/>
  <c r="AE46" i="46"/>
  <c r="V46" i="46"/>
  <c r="T46" i="46"/>
  <c r="AE45" i="46"/>
  <c r="V45" i="46"/>
  <c r="T45" i="46"/>
  <c r="AE44" i="46"/>
  <c r="V44" i="46"/>
  <c r="T44" i="46"/>
  <c r="AE43" i="46"/>
  <c r="V43" i="46"/>
  <c r="T43" i="46"/>
  <c r="AE42" i="46"/>
  <c r="V42" i="46"/>
  <c r="T42" i="46"/>
  <c r="AE41" i="46"/>
  <c r="V41" i="46"/>
  <c r="T41" i="46"/>
  <c r="AE40" i="46"/>
  <c r="V40" i="46"/>
  <c r="T40" i="46"/>
  <c r="AE39" i="46"/>
  <c r="V39" i="46"/>
  <c r="T39" i="46"/>
  <c r="AE38" i="46"/>
  <c r="V38" i="46"/>
  <c r="T38" i="46"/>
  <c r="AE37" i="46"/>
  <c r="V37" i="46"/>
  <c r="T37" i="46"/>
  <c r="AE36" i="46"/>
  <c r="V36" i="46"/>
  <c r="T36" i="46"/>
  <c r="AE35" i="46"/>
  <c r="V35" i="46"/>
  <c r="T35" i="46"/>
  <c r="AE34" i="46"/>
  <c r="V34" i="46"/>
  <c r="T34" i="46"/>
  <c r="AE33" i="46"/>
  <c r="V33" i="46"/>
  <c r="T33" i="46"/>
  <c r="AE32" i="46"/>
  <c r="V32" i="46"/>
  <c r="T32" i="46"/>
  <c r="AE31" i="46"/>
  <c r="V31" i="46"/>
  <c r="T31" i="46"/>
  <c r="AE30" i="46"/>
  <c r="V30" i="46"/>
  <c r="T30" i="46"/>
  <c r="AE29" i="46"/>
  <c r="V29" i="46"/>
  <c r="T29" i="46"/>
  <c r="AE28" i="46"/>
  <c r="V28" i="46"/>
  <c r="T28" i="46"/>
  <c r="AE27" i="46"/>
  <c r="V27" i="46"/>
  <c r="T27" i="46"/>
  <c r="AE26" i="46"/>
  <c r="V26" i="46"/>
  <c r="T26" i="46"/>
  <c r="AE25" i="46"/>
  <c r="V25" i="46"/>
  <c r="T25" i="46"/>
  <c r="AE24" i="46"/>
  <c r="V24" i="46"/>
  <c r="T24" i="46"/>
  <c r="AE23" i="46"/>
  <c r="V23" i="46"/>
  <c r="T23" i="46"/>
  <c r="AE22" i="46"/>
  <c r="V22" i="46"/>
  <c r="T22" i="46"/>
  <c r="AE21" i="46"/>
  <c r="V21" i="46"/>
  <c r="T21" i="46"/>
  <c r="AE20" i="46"/>
  <c r="V20" i="46"/>
  <c r="T20" i="46"/>
  <c r="AE19" i="46"/>
  <c r="V19" i="46"/>
  <c r="T19" i="46"/>
  <c r="AE18" i="46"/>
  <c r="V18" i="46"/>
  <c r="T18" i="46"/>
  <c r="AF48" i="45"/>
  <c r="W48" i="45"/>
  <c r="U48" i="45"/>
  <c r="AF47" i="45"/>
  <c r="W47" i="45"/>
  <c r="U47" i="45"/>
  <c r="AF46" i="45"/>
  <c r="W46" i="45"/>
  <c r="U46" i="45"/>
  <c r="AF45" i="45"/>
  <c r="W45" i="45"/>
  <c r="U45" i="45"/>
  <c r="AF44" i="45"/>
  <c r="W44" i="45"/>
  <c r="U44" i="45"/>
  <c r="AF43" i="45"/>
  <c r="W43" i="45"/>
  <c r="U43" i="45"/>
  <c r="AF42" i="45"/>
  <c r="W42" i="45"/>
  <c r="U42" i="45"/>
  <c r="AF41" i="45"/>
  <c r="W41" i="45"/>
  <c r="U41" i="45"/>
  <c r="AF40" i="45"/>
  <c r="W40" i="45"/>
  <c r="U40" i="45"/>
  <c r="AF39" i="45"/>
  <c r="W39" i="45"/>
  <c r="U39" i="45"/>
  <c r="AF38" i="45"/>
  <c r="W38" i="45"/>
  <c r="U38" i="45"/>
  <c r="AF37" i="45"/>
  <c r="W37" i="45"/>
  <c r="U37" i="45"/>
  <c r="AF36" i="45"/>
  <c r="W36" i="45"/>
  <c r="U36" i="45"/>
  <c r="AF35" i="45"/>
  <c r="W35" i="45"/>
  <c r="U35" i="45"/>
  <c r="AF34" i="45"/>
  <c r="W34" i="45"/>
  <c r="U34" i="45"/>
  <c r="AF33" i="45"/>
  <c r="W33" i="45"/>
  <c r="U33" i="45"/>
  <c r="AF32" i="45"/>
  <c r="W32" i="45"/>
  <c r="U32" i="45"/>
  <c r="AF31" i="45"/>
  <c r="W31" i="45"/>
  <c r="U31" i="45"/>
  <c r="AF30" i="45"/>
  <c r="W30" i="45"/>
  <c r="U30" i="45"/>
  <c r="AF29" i="45"/>
  <c r="W29" i="45"/>
  <c r="U29" i="45"/>
  <c r="AF28" i="45"/>
  <c r="W28" i="45"/>
  <c r="U28" i="45"/>
  <c r="AF27" i="45"/>
  <c r="W27" i="45"/>
  <c r="U27" i="45"/>
  <c r="AF26" i="45"/>
  <c r="W26" i="45"/>
  <c r="U26" i="45"/>
  <c r="AF25" i="45"/>
  <c r="W25" i="45"/>
  <c r="U25" i="45"/>
  <c r="AF24" i="45"/>
  <c r="W24" i="45"/>
  <c r="U24" i="45"/>
  <c r="AF23" i="45"/>
  <c r="W23" i="45"/>
  <c r="U23" i="45"/>
  <c r="AF22" i="45"/>
  <c r="W22" i="45"/>
  <c r="U22" i="45"/>
  <c r="AF21" i="45"/>
  <c r="W21" i="45"/>
  <c r="U21" i="45"/>
  <c r="AF20" i="45"/>
  <c r="W20" i="45"/>
  <c r="U20" i="45"/>
  <c r="AF19" i="45"/>
  <c r="W19" i="45"/>
  <c r="U19" i="45"/>
  <c r="Z50" i="45"/>
  <c r="Y50" i="45"/>
  <c r="K16" i="43" s="1"/>
  <c r="I48" i="58" s="1"/>
  <c r="X50" i="45"/>
  <c r="AD49" i="45"/>
  <c r="AA49" i="45"/>
  <c r="Z49" i="45"/>
  <c r="Y49" i="45"/>
  <c r="X49" i="45"/>
  <c r="Q50" i="45"/>
  <c r="P50" i="45"/>
  <c r="O50" i="45"/>
  <c r="N50" i="45"/>
  <c r="T49" i="45"/>
  <c r="S49" i="45"/>
  <c r="R49" i="45"/>
  <c r="Q49" i="45"/>
  <c r="P49" i="45"/>
  <c r="O49" i="45"/>
  <c r="N49" i="45"/>
  <c r="K49" i="45"/>
  <c r="K50" i="45"/>
  <c r="AG52" i="44"/>
  <c r="AF52" i="44"/>
  <c r="AE52" i="44"/>
  <c r="P13" i="43"/>
  <c r="AH51" i="44"/>
  <c r="M13" i="43" s="1"/>
  <c r="K45" i="58" s="1"/>
  <c r="AG51" i="44"/>
  <c r="L13" i="43" s="1"/>
  <c r="AF51" i="44"/>
  <c r="AE51" i="44"/>
  <c r="J13" i="43" s="1"/>
  <c r="X52" i="44"/>
  <c r="W52" i="44"/>
  <c r="V52" i="44"/>
  <c r="AA51" i="44"/>
  <c r="F13" i="43" s="1"/>
  <c r="Z51" i="44"/>
  <c r="E13" i="43" s="1"/>
  <c r="Y51" i="44"/>
  <c r="D13" i="43" s="1"/>
  <c r="X51" i="44"/>
  <c r="W51" i="44"/>
  <c r="V51" i="44"/>
  <c r="S52" i="44"/>
  <c r="S51" i="44"/>
  <c r="AM50" i="44"/>
  <c r="AD50" i="44"/>
  <c r="AB50" i="44"/>
  <c r="AM49" i="44"/>
  <c r="AD49" i="44"/>
  <c r="AB49" i="44"/>
  <c r="AM48" i="44"/>
  <c r="AD48" i="44"/>
  <c r="AB48" i="44"/>
  <c r="AM47" i="44"/>
  <c r="AD47" i="44"/>
  <c r="AB47" i="44"/>
  <c r="AM46" i="44"/>
  <c r="AD46" i="44"/>
  <c r="AB46" i="44"/>
  <c r="AM45" i="44"/>
  <c r="AD45" i="44"/>
  <c r="AB45" i="44"/>
  <c r="AM44" i="44"/>
  <c r="AD44" i="44"/>
  <c r="AB44" i="44"/>
  <c r="AM43" i="44"/>
  <c r="AD43" i="44"/>
  <c r="AB43" i="44"/>
  <c r="AM42" i="44"/>
  <c r="AD42" i="44"/>
  <c r="AB42" i="44"/>
  <c r="AM41" i="44"/>
  <c r="AD41" i="44"/>
  <c r="AB41" i="44"/>
  <c r="AM40" i="44"/>
  <c r="AD40" i="44"/>
  <c r="AB40" i="44"/>
  <c r="AM39" i="44"/>
  <c r="AD39" i="44"/>
  <c r="AB39" i="44"/>
  <c r="AM38" i="44"/>
  <c r="AD38" i="44"/>
  <c r="AB38" i="44"/>
  <c r="AM37" i="44"/>
  <c r="AD37" i="44"/>
  <c r="AB37" i="44"/>
  <c r="AM36" i="44"/>
  <c r="AD36" i="44"/>
  <c r="AB36" i="44"/>
  <c r="AM35" i="44"/>
  <c r="AD35" i="44"/>
  <c r="AB35" i="44"/>
  <c r="AM34" i="44"/>
  <c r="AD34" i="44"/>
  <c r="AB34" i="44"/>
  <c r="AM33" i="44"/>
  <c r="AD33" i="44"/>
  <c r="AB33" i="44"/>
  <c r="AM32" i="44"/>
  <c r="AD32" i="44"/>
  <c r="AB32" i="44"/>
  <c r="AM31" i="44"/>
  <c r="AD31" i="44"/>
  <c r="AB31" i="44"/>
  <c r="AM30" i="44"/>
  <c r="AD30" i="44"/>
  <c r="AB30" i="44"/>
  <c r="AM29" i="44"/>
  <c r="AD29" i="44"/>
  <c r="AB29" i="44"/>
  <c r="AM28" i="44"/>
  <c r="AD28" i="44"/>
  <c r="AB28" i="44"/>
  <c r="AM27" i="44"/>
  <c r="AD27" i="44"/>
  <c r="AB27" i="44"/>
  <c r="AM26" i="44"/>
  <c r="AD26" i="44"/>
  <c r="AB26" i="44"/>
  <c r="AM25" i="44"/>
  <c r="AD25" i="44"/>
  <c r="AB25" i="44"/>
  <c r="AM24" i="44"/>
  <c r="AD24" i="44"/>
  <c r="AB24" i="44"/>
  <c r="AM23" i="44"/>
  <c r="AD23" i="44"/>
  <c r="AB23" i="44"/>
  <c r="AM22" i="44"/>
  <c r="AD22" i="44"/>
  <c r="AB22" i="44"/>
  <c r="AM21" i="44"/>
  <c r="AD21" i="44"/>
  <c r="AB21" i="44"/>
  <c r="AM20" i="44"/>
  <c r="AD20" i="44"/>
  <c r="AB20" i="44"/>
  <c r="AM19" i="44"/>
  <c r="AD19" i="44"/>
  <c r="AB19" i="44"/>
  <c r="AM18" i="44"/>
  <c r="AD18" i="44"/>
  <c r="AB18" i="44"/>
  <c r="AL218" i="36"/>
  <c r="AL217" i="36"/>
  <c r="AD218" i="36"/>
  <c r="AC218" i="36"/>
  <c r="AD217" i="36"/>
  <c r="AC217" i="36"/>
  <c r="AB217" i="36"/>
  <c r="S218" i="36"/>
  <c r="Q218" i="36"/>
  <c r="P218" i="36"/>
  <c r="O218" i="36"/>
  <c r="V217" i="36"/>
  <c r="U217" i="36"/>
  <c r="T217" i="36"/>
  <c r="S217" i="36"/>
  <c r="Q217" i="36"/>
  <c r="P217" i="36"/>
  <c r="O217" i="36"/>
  <c r="M218" i="36"/>
  <c r="M217" i="36"/>
  <c r="L217" i="36"/>
  <c r="L218" i="36"/>
  <c r="AJ216" i="36"/>
  <c r="AA216" i="36"/>
  <c r="W216" i="36"/>
  <c r="AJ215" i="36"/>
  <c r="AA215" i="36"/>
  <c r="W215" i="36"/>
  <c r="AJ214" i="36"/>
  <c r="AA214" i="36"/>
  <c r="W214" i="36"/>
  <c r="AJ213" i="36"/>
  <c r="AA213" i="36"/>
  <c r="W213" i="36"/>
  <c r="AJ212" i="36"/>
  <c r="AA212" i="36"/>
  <c r="W212" i="36"/>
  <c r="AJ211" i="36"/>
  <c r="AA211" i="36"/>
  <c r="W211" i="36"/>
  <c r="AJ210" i="36"/>
  <c r="AA210" i="36"/>
  <c r="W210" i="36"/>
  <c r="AJ209" i="36"/>
  <c r="AA209" i="36"/>
  <c r="W209" i="36"/>
  <c r="AJ208" i="36"/>
  <c r="AA208" i="36"/>
  <c r="W208" i="36"/>
  <c r="AJ207" i="36"/>
  <c r="AA207" i="36"/>
  <c r="W207" i="36"/>
  <c r="AJ206" i="36"/>
  <c r="AA206" i="36"/>
  <c r="W206" i="36"/>
  <c r="AJ205" i="36"/>
  <c r="AA205" i="36"/>
  <c r="W205" i="36"/>
  <c r="AJ204" i="36"/>
  <c r="AA204" i="36"/>
  <c r="W204" i="36"/>
  <c r="AJ203" i="36"/>
  <c r="AA203" i="36"/>
  <c r="W203" i="36"/>
  <c r="AJ202" i="36"/>
  <c r="AA202" i="36"/>
  <c r="W202" i="36"/>
  <c r="AJ201" i="36"/>
  <c r="AA201" i="36"/>
  <c r="W201" i="36"/>
  <c r="AJ200" i="36"/>
  <c r="AA200" i="36"/>
  <c r="W200" i="36"/>
  <c r="AJ199" i="36"/>
  <c r="AA199" i="36"/>
  <c r="W199" i="36"/>
  <c r="AJ198" i="36"/>
  <c r="AA198" i="36"/>
  <c r="W198" i="36"/>
  <c r="AJ197" i="36"/>
  <c r="AA197" i="36"/>
  <c r="W197" i="36"/>
  <c r="AJ196" i="36"/>
  <c r="AA196" i="36"/>
  <c r="W196" i="36"/>
  <c r="AJ195" i="36"/>
  <c r="AA195" i="36"/>
  <c r="W195" i="36"/>
  <c r="AJ194" i="36"/>
  <c r="AA194" i="36"/>
  <c r="W194" i="36"/>
  <c r="AJ193" i="36"/>
  <c r="AA193" i="36"/>
  <c r="W193" i="36"/>
  <c r="AJ192" i="36"/>
  <c r="AA192" i="36"/>
  <c r="W192" i="36"/>
  <c r="AJ191" i="36"/>
  <c r="AA191" i="36"/>
  <c r="W191" i="36"/>
  <c r="AJ190" i="36"/>
  <c r="AA190" i="36"/>
  <c r="W190" i="36"/>
  <c r="AJ189" i="36"/>
  <c r="AA189" i="36"/>
  <c r="W189" i="36"/>
  <c r="AJ188" i="36"/>
  <c r="AA188" i="36"/>
  <c r="W188" i="36"/>
  <c r="AJ187" i="36"/>
  <c r="AA187" i="36"/>
  <c r="W187" i="36"/>
  <c r="AJ186" i="36"/>
  <c r="AA186" i="36"/>
  <c r="W186" i="36"/>
  <c r="AJ185" i="36"/>
  <c r="AA185" i="36"/>
  <c r="W185" i="36"/>
  <c r="AJ184" i="36"/>
  <c r="AA184" i="36"/>
  <c r="W184" i="36"/>
  <c r="AJ183" i="36"/>
  <c r="AA183" i="36"/>
  <c r="W183" i="36"/>
  <c r="AJ182" i="36"/>
  <c r="AA182" i="36"/>
  <c r="W182" i="36"/>
  <c r="AJ181" i="36"/>
  <c r="AA181" i="36"/>
  <c r="W181" i="36"/>
  <c r="AJ180" i="36"/>
  <c r="AA180" i="36"/>
  <c r="W180" i="36"/>
  <c r="AJ179" i="36"/>
  <c r="AA179" i="36"/>
  <c r="W179" i="36"/>
  <c r="AJ178" i="36"/>
  <c r="AA178" i="36"/>
  <c r="W178" i="36"/>
  <c r="AJ177" i="36"/>
  <c r="AA177" i="36"/>
  <c r="W177" i="36"/>
  <c r="AJ176" i="36"/>
  <c r="AA176" i="36"/>
  <c r="W176" i="36"/>
  <c r="AJ175" i="36"/>
  <c r="AA175" i="36"/>
  <c r="W175" i="36"/>
  <c r="AJ174" i="36"/>
  <c r="AA174" i="36"/>
  <c r="W174" i="36"/>
  <c r="AJ173" i="36"/>
  <c r="AA173" i="36"/>
  <c r="W173" i="36"/>
  <c r="AJ172" i="36"/>
  <c r="AA172" i="36"/>
  <c r="W172" i="36"/>
  <c r="AJ171" i="36"/>
  <c r="AA171" i="36"/>
  <c r="W171" i="36"/>
  <c r="AJ170" i="36"/>
  <c r="AA170" i="36"/>
  <c r="W170" i="36"/>
  <c r="AJ169" i="36"/>
  <c r="AA169" i="36"/>
  <c r="W169" i="36"/>
  <c r="AJ168" i="36"/>
  <c r="AA168" i="36"/>
  <c r="W168" i="36"/>
  <c r="AJ167" i="36"/>
  <c r="AA167" i="36"/>
  <c r="W167" i="36"/>
  <c r="AJ166" i="36"/>
  <c r="AA166" i="36"/>
  <c r="W166" i="36"/>
  <c r="AJ165" i="36"/>
  <c r="AA165" i="36"/>
  <c r="W165" i="36"/>
  <c r="AJ164" i="36"/>
  <c r="AA164" i="36"/>
  <c r="W164" i="36"/>
  <c r="AJ163" i="36"/>
  <c r="AA163" i="36"/>
  <c r="W163" i="36"/>
  <c r="AJ162" i="36"/>
  <c r="AA162" i="36"/>
  <c r="W162" i="36"/>
  <c r="AJ161" i="36"/>
  <c r="AA161" i="36"/>
  <c r="W161" i="36"/>
  <c r="AJ160" i="36"/>
  <c r="AA160" i="36"/>
  <c r="W160" i="36"/>
  <c r="AJ159" i="36"/>
  <c r="AA159" i="36"/>
  <c r="W159" i="36"/>
  <c r="AJ158" i="36"/>
  <c r="AA158" i="36"/>
  <c r="W158" i="36"/>
  <c r="AJ157" i="36"/>
  <c r="AA157" i="36"/>
  <c r="W157" i="36"/>
  <c r="AJ156" i="36"/>
  <c r="AA156" i="36"/>
  <c r="W156" i="36"/>
  <c r="AJ155" i="36"/>
  <c r="AA155" i="36"/>
  <c r="W155" i="36"/>
  <c r="AJ154" i="36"/>
  <c r="AA154" i="36"/>
  <c r="W154" i="36"/>
  <c r="AJ153" i="36"/>
  <c r="AA153" i="36"/>
  <c r="W153" i="36"/>
  <c r="AJ152" i="36"/>
  <c r="AA152" i="36"/>
  <c r="W152" i="36"/>
  <c r="AJ151" i="36"/>
  <c r="AA151" i="36"/>
  <c r="W151" i="36"/>
  <c r="AJ150" i="36"/>
  <c r="AA150" i="36"/>
  <c r="W150" i="36"/>
  <c r="AJ149" i="36"/>
  <c r="AA149" i="36"/>
  <c r="W149" i="36"/>
  <c r="AJ148" i="36"/>
  <c r="AA148" i="36"/>
  <c r="W148" i="36"/>
  <c r="AJ147" i="36"/>
  <c r="AA147" i="36"/>
  <c r="W147" i="36"/>
  <c r="AJ146" i="36"/>
  <c r="AA146" i="36"/>
  <c r="W146" i="36"/>
  <c r="AJ145" i="36"/>
  <c r="AA145" i="36"/>
  <c r="W145" i="36"/>
  <c r="AJ144" i="36"/>
  <c r="AA144" i="36"/>
  <c r="W144" i="36"/>
  <c r="AJ143" i="36"/>
  <c r="AA143" i="36"/>
  <c r="W143" i="36"/>
  <c r="AJ142" i="36"/>
  <c r="AA142" i="36"/>
  <c r="W142" i="36"/>
  <c r="AJ141" i="36"/>
  <c r="AA141" i="36"/>
  <c r="W141" i="36"/>
  <c r="AJ140" i="36"/>
  <c r="AA140" i="36"/>
  <c r="W140" i="36"/>
  <c r="AJ139" i="36"/>
  <c r="AA139" i="36"/>
  <c r="W139" i="36"/>
  <c r="AJ138" i="36"/>
  <c r="AA138" i="36"/>
  <c r="W138" i="36"/>
  <c r="AJ137" i="36"/>
  <c r="AA137" i="36"/>
  <c r="W137" i="36"/>
  <c r="AJ136" i="36"/>
  <c r="AA136" i="36"/>
  <c r="W136" i="36"/>
  <c r="AJ135" i="36"/>
  <c r="AA135" i="36"/>
  <c r="W135" i="36"/>
  <c r="AJ134" i="36"/>
  <c r="AA134" i="36"/>
  <c r="W134" i="36"/>
  <c r="AJ133" i="36"/>
  <c r="AA133" i="36"/>
  <c r="W133" i="36"/>
  <c r="AJ132" i="36"/>
  <c r="AA132" i="36"/>
  <c r="W132" i="36"/>
  <c r="AJ131" i="36"/>
  <c r="AA131" i="36"/>
  <c r="W131" i="36"/>
  <c r="AJ130" i="36"/>
  <c r="AA130" i="36"/>
  <c r="W130" i="36"/>
  <c r="AJ129" i="36"/>
  <c r="AA129" i="36"/>
  <c r="W129" i="36"/>
  <c r="AJ128" i="36"/>
  <c r="AA128" i="36"/>
  <c r="W128" i="36"/>
  <c r="AJ127" i="36"/>
  <c r="AA127" i="36"/>
  <c r="W127" i="36"/>
  <c r="AJ126" i="36"/>
  <c r="AA126" i="36"/>
  <c r="W126" i="36"/>
  <c r="AJ125" i="36"/>
  <c r="AA125" i="36"/>
  <c r="W125" i="36"/>
  <c r="AJ124" i="36"/>
  <c r="AA124" i="36"/>
  <c r="W124" i="36"/>
  <c r="AL119" i="36"/>
  <c r="AL118" i="36"/>
  <c r="AL219" i="36" s="1"/>
  <c r="N16" i="33"/>
  <c r="AD119" i="36"/>
  <c r="AC119" i="36"/>
  <c r="AB119" i="36"/>
  <c r="AD118" i="36"/>
  <c r="AC118" i="36"/>
  <c r="AB118" i="36"/>
  <c r="AJ117" i="36"/>
  <c r="AI117" i="36"/>
  <c r="AA117" i="36"/>
  <c r="AJ116" i="36"/>
  <c r="AI116" i="36"/>
  <c r="AA116" i="36"/>
  <c r="AJ115" i="36"/>
  <c r="AI115" i="36"/>
  <c r="AA115" i="36"/>
  <c r="AJ114" i="36"/>
  <c r="AI114" i="36"/>
  <c r="AA114" i="36"/>
  <c r="AJ113" i="36"/>
  <c r="AI113" i="36"/>
  <c r="AA113" i="36"/>
  <c r="AJ112" i="36"/>
  <c r="AI112" i="36"/>
  <c r="AA112" i="36"/>
  <c r="AJ111" i="36"/>
  <c r="AI111" i="36"/>
  <c r="AA111" i="36"/>
  <c r="AJ110" i="36"/>
  <c r="AI110" i="36"/>
  <c r="AA110" i="36"/>
  <c r="AJ109" i="36"/>
  <c r="AI109" i="36"/>
  <c r="AA109" i="36"/>
  <c r="AJ108" i="36"/>
  <c r="AI108" i="36"/>
  <c r="AA108" i="36"/>
  <c r="AJ107" i="36"/>
  <c r="AI107" i="36"/>
  <c r="AA107" i="36"/>
  <c r="AJ106" i="36"/>
  <c r="AI106" i="36"/>
  <c r="AA106" i="36"/>
  <c r="AJ105" i="36"/>
  <c r="AI105" i="36"/>
  <c r="AA105" i="36"/>
  <c r="AJ104" i="36"/>
  <c r="AI104" i="36"/>
  <c r="AA104" i="36"/>
  <c r="AJ103" i="36"/>
  <c r="AI103" i="36"/>
  <c r="AA103" i="36"/>
  <c r="AJ102" i="36"/>
  <c r="AI102" i="36"/>
  <c r="AA102" i="36"/>
  <c r="AJ101" i="36"/>
  <c r="AI101" i="36"/>
  <c r="AA101" i="36"/>
  <c r="AJ100" i="36"/>
  <c r="AI100" i="36"/>
  <c r="AA100" i="36"/>
  <c r="AJ99" i="36"/>
  <c r="AI99" i="36"/>
  <c r="AA99" i="36"/>
  <c r="AJ98" i="36"/>
  <c r="AI98" i="36"/>
  <c r="AA98" i="36"/>
  <c r="AJ97" i="36"/>
  <c r="AI97" i="36"/>
  <c r="AA97" i="36"/>
  <c r="AJ96" i="36"/>
  <c r="AI96" i="36"/>
  <c r="AA96" i="36"/>
  <c r="AJ95" i="36"/>
  <c r="AI95" i="36"/>
  <c r="AA95" i="36"/>
  <c r="AJ94" i="36"/>
  <c r="AI94" i="36"/>
  <c r="AA94" i="36"/>
  <c r="AJ93" i="36"/>
  <c r="AI93" i="36"/>
  <c r="AA93" i="36"/>
  <c r="AJ92" i="36"/>
  <c r="AI92" i="36"/>
  <c r="AA92" i="36"/>
  <c r="AJ91" i="36"/>
  <c r="AI91" i="36"/>
  <c r="AA91" i="36"/>
  <c r="AJ90" i="36"/>
  <c r="AI90" i="36"/>
  <c r="AA90" i="36"/>
  <c r="AJ89" i="36"/>
  <c r="AI89" i="36"/>
  <c r="AA89" i="36"/>
  <c r="AJ88" i="36"/>
  <c r="AI88" i="36"/>
  <c r="AA88" i="36"/>
  <c r="AJ87" i="36"/>
  <c r="AI87" i="36"/>
  <c r="AA87" i="36"/>
  <c r="AJ86" i="36"/>
  <c r="AI86" i="36"/>
  <c r="AA86" i="36"/>
  <c r="AJ85" i="36"/>
  <c r="AI85" i="36"/>
  <c r="AA85" i="36"/>
  <c r="AJ84" i="36"/>
  <c r="AI84" i="36"/>
  <c r="AA84" i="36"/>
  <c r="AJ83" i="36"/>
  <c r="AI83" i="36"/>
  <c r="AA83" i="36"/>
  <c r="AJ82" i="36"/>
  <c r="AI82" i="36"/>
  <c r="AA82" i="36"/>
  <c r="AJ81" i="36"/>
  <c r="AI81" i="36"/>
  <c r="AA81" i="36"/>
  <c r="AJ80" i="36"/>
  <c r="AI80" i="36"/>
  <c r="AA80" i="36"/>
  <c r="AJ79" i="36"/>
  <c r="AI79" i="36"/>
  <c r="AA79" i="36"/>
  <c r="AJ78" i="36"/>
  <c r="AI78" i="36"/>
  <c r="AA78" i="36"/>
  <c r="AJ77" i="36"/>
  <c r="AI77" i="36"/>
  <c r="AA77" i="36"/>
  <c r="AJ76" i="36"/>
  <c r="AI76" i="36"/>
  <c r="AA76" i="36"/>
  <c r="AJ75" i="36"/>
  <c r="AI75" i="36"/>
  <c r="AA75" i="36"/>
  <c r="AJ74" i="36"/>
  <c r="AI74" i="36"/>
  <c r="AA74" i="36"/>
  <c r="AJ73" i="36"/>
  <c r="AI73" i="36"/>
  <c r="AA73" i="36"/>
  <c r="AJ72" i="36"/>
  <c r="AI72" i="36"/>
  <c r="AA72" i="36"/>
  <c r="AJ71" i="36"/>
  <c r="AI71" i="36"/>
  <c r="AA71" i="36"/>
  <c r="AJ70" i="36"/>
  <c r="AI70" i="36"/>
  <c r="AA70" i="36"/>
  <c r="AJ69" i="36"/>
  <c r="AI69" i="36"/>
  <c r="AA69" i="36"/>
  <c r="AJ68" i="36"/>
  <c r="AI68" i="36"/>
  <c r="AA68" i="36"/>
  <c r="AJ67" i="36"/>
  <c r="AI67" i="36"/>
  <c r="AA67" i="36"/>
  <c r="AJ66" i="36"/>
  <c r="AI66" i="36"/>
  <c r="AA66" i="36"/>
  <c r="AJ65" i="36"/>
  <c r="AI65" i="36"/>
  <c r="AA65" i="36"/>
  <c r="AJ64" i="36"/>
  <c r="AI64" i="36"/>
  <c r="AA64" i="36"/>
  <c r="AJ63" i="36"/>
  <c r="AI63" i="36"/>
  <c r="AA63" i="36"/>
  <c r="AJ62" i="36"/>
  <c r="AI62" i="36"/>
  <c r="AA62" i="36"/>
  <c r="AJ61" i="36"/>
  <c r="AI61" i="36"/>
  <c r="AA61" i="36"/>
  <c r="AJ60" i="36"/>
  <c r="AI60" i="36"/>
  <c r="AA60" i="36"/>
  <c r="AJ59" i="36"/>
  <c r="AI59" i="36"/>
  <c r="AA59" i="36"/>
  <c r="AJ58" i="36"/>
  <c r="AI58" i="36"/>
  <c r="AA58" i="36"/>
  <c r="AJ57" i="36"/>
  <c r="AI57" i="36"/>
  <c r="AA57" i="36"/>
  <c r="AJ56" i="36"/>
  <c r="AI56" i="36"/>
  <c r="AA56" i="36"/>
  <c r="AJ55" i="36"/>
  <c r="AI55" i="36"/>
  <c r="AA55" i="36"/>
  <c r="AJ54" i="36"/>
  <c r="AI54" i="36"/>
  <c r="AA54" i="36"/>
  <c r="AJ53" i="36"/>
  <c r="AI53" i="36"/>
  <c r="AA53" i="36"/>
  <c r="AJ52" i="36"/>
  <c r="AI52" i="36"/>
  <c r="AA52" i="36"/>
  <c r="AJ51" i="36"/>
  <c r="AI51" i="36"/>
  <c r="AA51" i="36"/>
  <c r="AJ50" i="36"/>
  <c r="AI50" i="36"/>
  <c r="AA50" i="36"/>
  <c r="AJ49" i="36"/>
  <c r="AI49" i="36"/>
  <c r="AA49" i="36"/>
  <c r="AJ48" i="36"/>
  <c r="AI48" i="36"/>
  <c r="AA48" i="36"/>
  <c r="AJ47" i="36"/>
  <c r="AI47" i="36"/>
  <c r="AA47" i="36"/>
  <c r="AJ46" i="36"/>
  <c r="AI46" i="36"/>
  <c r="AA46" i="36"/>
  <c r="AJ45" i="36"/>
  <c r="AI45" i="36"/>
  <c r="AA45" i="36"/>
  <c r="AJ44" i="36"/>
  <c r="AI44" i="36"/>
  <c r="AA44" i="36"/>
  <c r="AJ43" i="36"/>
  <c r="AI43" i="36"/>
  <c r="AA43" i="36"/>
  <c r="AJ42" i="36"/>
  <c r="AI42" i="36"/>
  <c r="AA42" i="36"/>
  <c r="AJ41" i="36"/>
  <c r="AI41" i="36"/>
  <c r="AA41" i="36"/>
  <c r="AJ40" i="36"/>
  <c r="AI40" i="36"/>
  <c r="AA40" i="36"/>
  <c r="AJ39" i="36"/>
  <c r="AI39" i="36"/>
  <c r="AA39" i="36"/>
  <c r="AJ38" i="36"/>
  <c r="AI38" i="36"/>
  <c r="AA38" i="36"/>
  <c r="AJ37" i="36"/>
  <c r="AI37" i="36"/>
  <c r="AA37" i="36"/>
  <c r="AJ36" i="36"/>
  <c r="AI36" i="36"/>
  <c r="AA36" i="36"/>
  <c r="AJ35" i="36"/>
  <c r="AI35" i="36"/>
  <c r="AA35" i="36"/>
  <c r="AJ34" i="36"/>
  <c r="AI34" i="36"/>
  <c r="AA34" i="36"/>
  <c r="AJ33" i="36"/>
  <c r="AI33" i="36"/>
  <c r="AA33" i="36"/>
  <c r="AJ32" i="36"/>
  <c r="AI32" i="36"/>
  <c r="AA32" i="36"/>
  <c r="AJ31" i="36"/>
  <c r="AI31" i="36"/>
  <c r="AA31" i="36"/>
  <c r="AJ30" i="36"/>
  <c r="AI30" i="36"/>
  <c r="AA30" i="36"/>
  <c r="AJ29" i="36"/>
  <c r="AI29" i="36"/>
  <c r="AA29" i="36"/>
  <c r="AJ28" i="36"/>
  <c r="AI28" i="36"/>
  <c r="AA28" i="36"/>
  <c r="AJ27" i="36"/>
  <c r="AI27" i="36"/>
  <c r="AA27" i="36"/>
  <c r="AJ26" i="36"/>
  <c r="AI26" i="36"/>
  <c r="AA26" i="36"/>
  <c r="AJ25" i="36"/>
  <c r="AI25" i="36"/>
  <c r="AA25" i="36"/>
  <c r="AJ24" i="36"/>
  <c r="AI24" i="36"/>
  <c r="AA24" i="36"/>
  <c r="AJ23" i="36"/>
  <c r="AI23" i="36"/>
  <c r="AA23" i="36"/>
  <c r="AJ22" i="36"/>
  <c r="AI22" i="36"/>
  <c r="AA22" i="36"/>
  <c r="AJ21" i="36"/>
  <c r="AI21" i="36"/>
  <c r="AA21" i="36"/>
  <c r="S119" i="36"/>
  <c r="Q119" i="36"/>
  <c r="P119" i="36"/>
  <c r="O119" i="36"/>
  <c r="V118" i="36"/>
  <c r="U118" i="36"/>
  <c r="U219" i="36" s="1"/>
  <c r="T118" i="36"/>
  <c r="S118" i="36"/>
  <c r="Q118" i="36"/>
  <c r="P118" i="36"/>
  <c r="O118" i="36"/>
  <c r="M119" i="36"/>
  <c r="M118" i="36"/>
  <c r="L119" i="36"/>
  <c r="L220" i="36" s="1"/>
  <c r="L118" i="36"/>
  <c r="W117" i="36"/>
  <c r="W116" i="36"/>
  <c r="W115" i="36"/>
  <c r="W114" i="36"/>
  <c r="W113" i="36"/>
  <c r="W112" i="36"/>
  <c r="W111" i="36"/>
  <c r="W110" i="36"/>
  <c r="W109" i="36"/>
  <c r="W108" i="36"/>
  <c r="W107" i="36"/>
  <c r="W106" i="36"/>
  <c r="W105" i="36"/>
  <c r="W104" i="36"/>
  <c r="W103" i="36"/>
  <c r="W102" i="36"/>
  <c r="W101" i="36"/>
  <c r="W100" i="36"/>
  <c r="W99" i="36"/>
  <c r="W98" i="36"/>
  <c r="W97" i="36"/>
  <c r="W96" i="36"/>
  <c r="W95" i="36"/>
  <c r="W94" i="36"/>
  <c r="W93" i="36"/>
  <c r="W92" i="36"/>
  <c r="W91" i="36"/>
  <c r="W90" i="36"/>
  <c r="W89" i="36"/>
  <c r="W88" i="36"/>
  <c r="W87" i="36"/>
  <c r="W86" i="36"/>
  <c r="W85" i="36"/>
  <c r="W84" i="36"/>
  <c r="W83" i="36"/>
  <c r="W82" i="36"/>
  <c r="W81" i="36"/>
  <c r="W80" i="36"/>
  <c r="W79" i="36"/>
  <c r="W78" i="36"/>
  <c r="W77" i="36"/>
  <c r="W76" i="36"/>
  <c r="W75" i="36"/>
  <c r="W74" i="36"/>
  <c r="W73" i="36"/>
  <c r="W72" i="36"/>
  <c r="W71" i="36"/>
  <c r="W70" i="36"/>
  <c r="W69" i="36"/>
  <c r="W68" i="36"/>
  <c r="W67" i="36"/>
  <c r="W66" i="36"/>
  <c r="W65" i="36"/>
  <c r="W64" i="36"/>
  <c r="W63" i="36"/>
  <c r="W62" i="36"/>
  <c r="W61" i="36"/>
  <c r="W60" i="36"/>
  <c r="W59" i="36"/>
  <c r="W58" i="36"/>
  <c r="W57" i="36"/>
  <c r="W56" i="36"/>
  <c r="W55" i="36"/>
  <c r="W54" i="36"/>
  <c r="W53" i="36"/>
  <c r="W52" i="36"/>
  <c r="W51" i="36"/>
  <c r="W50" i="36"/>
  <c r="W49" i="36"/>
  <c r="W48" i="36"/>
  <c r="W47" i="36"/>
  <c r="W46" i="36"/>
  <c r="W45" i="36"/>
  <c r="W44" i="36"/>
  <c r="W43" i="36"/>
  <c r="W42" i="36"/>
  <c r="W41" i="36"/>
  <c r="W40" i="36"/>
  <c r="W39" i="36"/>
  <c r="W38" i="36"/>
  <c r="W37" i="36"/>
  <c r="W36" i="36"/>
  <c r="W35" i="36"/>
  <c r="W34" i="36"/>
  <c r="W33" i="36"/>
  <c r="W32" i="36"/>
  <c r="W31" i="36"/>
  <c r="W30" i="36"/>
  <c r="W29" i="36"/>
  <c r="W28" i="36"/>
  <c r="W27" i="36"/>
  <c r="W26" i="36"/>
  <c r="W25" i="36"/>
  <c r="W24" i="36"/>
  <c r="W23" i="36"/>
  <c r="W22" i="36"/>
  <c r="W21" i="36"/>
  <c r="W70" i="32"/>
  <c r="V70" i="32"/>
  <c r="U70" i="32"/>
  <c r="T70" i="32"/>
  <c r="S70" i="32"/>
  <c r="H70" i="32"/>
  <c r="G70" i="32"/>
  <c r="AB69" i="32"/>
  <c r="AA69" i="32"/>
  <c r="Z69" i="32"/>
  <c r="Y69" i="32"/>
  <c r="W69" i="32"/>
  <c r="V69" i="32"/>
  <c r="U69" i="32"/>
  <c r="U120" i="32" s="1"/>
  <c r="T69" i="32"/>
  <c r="S69" i="32"/>
  <c r="R69" i="32"/>
  <c r="Q69" i="32"/>
  <c r="P69" i="32"/>
  <c r="O69" i="32"/>
  <c r="N69" i="32"/>
  <c r="M69" i="32"/>
  <c r="M120" i="32" s="1"/>
  <c r="L69" i="32"/>
  <c r="K69" i="32"/>
  <c r="J69" i="32"/>
  <c r="I69" i="32"/>
  <c r="H69" i="32"/>
  <c r="G69" i="32"/>
  <c r="F69" i="32"/>
  <c r="F70" i="32"/>
  <c r="F121" i="32" s="1"/>
  <c r="AA46" i="31"/>
  <c r="Z46" i="31"/>
  <c r="V46" i="31"/>
  <c r="U46" i="31"/>
  <c r="T46" i="31"/>
  <c r="T49" i="31" s="1"/>
  <c r="S46" i="31"/>
  <c r="R46" i="31"/>
  <c r="G46" i="31"/>
  <c r="AA45" i="31"/>
  <c r="Z45" i="31"/>
  <c r="Y45" i="31"/>
  <c r="X45" i="31"/>
  <c r="V45" i="31"/>
  <c r="U45" i="31"/>
  <c r="U48" i="31" s="1"/>
  <c r="T45" i="31"/>
  <c r="S45" i="31"/>
  <c r="S48" i="31" s="1"/>
  <c r="R45" i="31"/>
  <c r="Q45" i="31"/>
  <c r="Q48" i="31" s="1"/>
  <c r="P45" i="31"/>
  <c r="O45" i="31"/>
  <c r="N45" i="31"/>
  <c r="N48" i="31" s="1"/>
  <c r="M45" i="31"/>
  <c r="M48" i="31" s="1"/>
  <c r="L45" i="31"/>
  <c r="K45" i="31"/>
  <c r="K48" i="31" s="1"/>
  <c r="J45" i="31"/>
  <c r="I45" i="31"/>
  <c r="I48" i="31" s="1"/>
  <c r="H45" i="31"/>
  <c r="G45" i="31"/>
  <c r="F46" i="31"/>
  <c r="F45" i="31"/>
  <c r="AA29" i="31"/>
  <c r="Z29" i="31"/>
  <c r="Z49" i="31" s="1"/>
  <c r="V29" i="31"/>
  <c r="U29" i="31"/>
  <c r="U49" i="31" s="1"/>
  <c r="T29" i="31"/>
  <c r="S29" i="31"/>
  <c r="R29" i="31"/>
  <c r="G29" i="31"/>
  <c r="F28" i="31"/>
  <c r="R54" i="29"/>
  <c r="Q33" i="29"/>
  <c r="F33" i="29"/>
  <c r="F53" i="29" s="1"/>
  <c r="F50" i="29"/>
  <c r="S54" i="29"/>
  <c r="G54" i="29"/>
  <c r="G55" i="29" s="1"/>
  <c r="U33" i="29"/>
  <c r="U53" i="29"/>
  <c r="S33" i="29"/>
  <c r="S53" i="29" s="1"/>
  <c r="G50" i="29"/>
  <c r="G33" i="29"/>
  <c r="G53" i="29" s="1"/>
  <c r="F54" i="29"/>
  <c r="Z33" i="29"/>
  <c r="Y33" i="29"/>
  <c r="Y53" i="29" s="1"/>
  <c r="X33" i="29"/>
  <c r="X53" i="29" s="1"/>
  <c r="W33" i="29"/>
  <c r="W53" i="29" s="1"/>
  <c r="T33" i="29"/>
  <c r="T53" i="29" s="1"/>
  <c r="R33" i="29"/>
  <c r="P33" i="29"/>
  <c r="P53" i="29" s="1"/>
  <c r="O33" i="29"/>
  <c r="O53" i="29" s="1"/>
  <c r="N33" i="29"/>
  <c r="N53" i="29" s="1"/>
  <c r="M33" i="29"/>
  <c r="L33" i="29"/>
  <c r="L53" i="29" s="1"/>
  <c r="K33" i="29"/>
  <c r="K53" i="29" s="1"/>
  <c r="J33" i="29"/>
  <c r="I33" i="29"/>
  <c r="H53" i="29"/>
  <c r="AA49" i="29"/>
  <c r="AA47" i="29"/>
  <c r="AA44" i="29"/>
  <c r="AA43" i="29"/>
  <c r="AA41" i="29"/>
  <c r="V32" i="29"/>
  <c r="AA32" i="29" s="1"/>
  <c r="V31" i="29"/>
  <c r="AA31" i="29" s="1"/>
  <c r="V30" i="29"/>
  <c r="AA30" i="29" s="1"/>
  <c r="V29" i="29"/>
  <c r="AA29" i="29" s="1"/>
  <c r="V28" i="29"/>
  <c r="AA28" i="29" s="1"/>
  <c r="V27" i="29"/>
  <c r="AA27" i="29" s="1"/>
  <c r="V26" i="29"/>
  <c r="AA26" i="29" s="1"/>
  <c r="V25" i="29"/>
  <c r="AA25" i="29" s="1"/>
  <c r="V24" i="29"/>
  <c r="AA24" i="29" s="1"/>
  <c r="V23" i="29"/>
  <c r="AA23" i="29" s="1"/>
  <c r="V22" i="29"/>
  <c r="AA22" i="29" s="1"/>
  <c r="V21" i="29"/>
  <c r="AA21" i="29" s="1"/>
  <c r="T44" i="28"/>
  <c r="Q44" i="28"/>
  <c r="N44" i="28"/>
  <c r="M44" i="28"/>
  <c r="L44" i="28"/>
  <c r="I44" i="28"/>
  <c r="S43" i="28"/>
  <c r="U43" i="28" s="1"/>
  <c r="O43" i="28"/>
  <c r="S42" i="28"/>
  <c r="U42" i="28" s="1"/>
  <c r="O42" i="28"/>
  <c r="S41" i="28"/>
  <c r="U41" i="28" s="1"/>
  <c r="O41" i="28"/>
  <c r="S40" i="28"/>
  <c r="U40" i="28" s="1"/>
  <c r="O40" i="28"/>
  <c r="S39" i="28"/>
  <c r="U39" i="28" s="1"/>
  <c r="O39" i="28"/>
  <c r="S38" i="28"/>
  <c r="U38" i="28" s="1"/>
  <c r="O38" i="28"/>
  <c r="S37" i="28"/>
  <c r="U37" i="28" s="1"/>
  <c r="O37" i="28"/>
  <c r="S36" i="28"/>
  <c r="U36" i="28" s="1"/>
  <c r="O36" i="28"/>
  <c r="S35" i="28"/>
  <c r="U35" i="28" s="1"/>
  <c r="O35" i="28"/>
  <c r="S34" i="28"/>
  <c r="U34" i="28" s="1"/>
  <c r="O34" i="28"/>
  <c r="S33" i="28"/>
  <c r="U33" i="28" s="1"/>
  <c r="O33" i="28"/>
  <c r="S32" i="28"/>
  <c r="U32" i="28" s="1"/>
  <c r="O32" i="28"/>
  <c r="S31" i="28"/>
  <c r="U31" i="28" s="1"/>
  <c r="O31" i="28"/>
  <c r="S30" i="28"/>
  <c r="U30" i="28" s="1"/>
  <c r="O30" i="28"/>
  <c r="S29" i="28"/>
  <c r="U29" i="28" s="1"/>
  <c r="O29" i="28"/>
  <c r="S28" i="28"/>
  <c r="U28" i="28" s="1"/>
  <c r="O28" i="28"/>
  <c r="S27" i="28"/>
  <c r="U27" i="28"/>
  <c r="O27" i="28"/>
  <c r="S26" i="28"/>
  <c r="U26" i="28" s="1"/>
  <c r="O26" i="28"/>
  <c r="S25" i="28"/>
  <c r="U25" i="28" s="1"/>
  <c r="O25" i="28"/>
  <c r="S24" i="28"/>
  <c r="U24" i="28" s="1"/>
  <c r="O24" i="28"/>
  <c r="S23" i="28"/>
  <c r="U23" i="28" s="1"/>
  <c r="O23" i="28"/>
  <c r="S22" i="28"/>
  <c r="U22" i="28" s="1"/>
  <c r="O22" i="28"/>
  <c r="S21" i="28"/>
  <c r="U21" i="28" s="1"/>
  <c r="O21" i="28"/>
  <c r="S20" i="28"/>
  <c r="U20" i="28" s="1"/>
  <c r="O20" i="28"/>
  <c r="S19" i="28"/>
  <c r="U19" i="28" s="1"/>
  <c r="O19" i="28"/>
  <c r="S18" i="28"/>
  <c r="U18" i="28" s="1"/>
  <c r="O18" i="28"/>
  <c r="S17" i="28"/>
  <c r="U17" i="28" s="1"/>
  <c r="O17" i="28"/>
  <c r="S16" i="28"/>
  <c r="U16" i="28" s="1"/>
  <c r="S15" i="28"/>
  <c r="S13" i="28"/>
  <c r="S14" i="28"/>
  <c r="U14" i="28" s="1"/>
  <c r="O16" i="28"/>
  <c r="N74" i="27"/>
  <c r="N73" i="27"/>
  <c r="N72" i="27"/>
  <c r="N71" i="27"/>
  <c r="N70" i="27"/>
  <c r="N69" i="27"/>
  <c r="N68" i="27"/>
  <c r="N67" i="27"/>
  <c r="N66" i="27"/>
  <c r="N65" i="27"/>
  <c r="N64" i="27"/>
  <c r="N63" i="27"/>
  <c r="N62" i="27"/>
  <c r="N61" i="27"/>
  <c r="N60" i="27"/>
  <c r="N59" i="27"/>
  <c r="N58" i="27"/>
  <c r="N57" i="27"/>
  <c r="N56" i="27"/>
  <c r="N55" i="27"/>
  <c r="N54" i="27"/>
  <c r="N53" i="27"/>
  <c r="N52" i="27"/>
  <c r="N51" i="27"/>
  <c r="N50" i="27"/>
  <c r="N49" i="27"/>
  <c r="N48" i="27"/>
  <c r="N47" i="27"/>
  <c r="N46" i="27"/>
  <c r="N45" i="27"/>
  <c r="N37" i="27"/>
  <c r="N36" i="27"/>
  <c r="N35" i="27"/>
  <c r="N34" i="27"/>
  <c r="N33" i="27"/>
  <c r="N32" i="27"/>
  <c r="N31" i="27"/>
  <c r="N30" i="27"/>
  <c r="N29" i="27"/>
  <c r="N28" i="27"/>
  <c r="N27" i="27"/>
  <c r="N26" i="27"/>
  <c r="N25" i="27"/>
  <c r="N24" i="27"/>
  <c r="N23" i="27"/>
  <c r="N22" i="27"/>
  <c r="N21" i="27"/>
  <c r="N20" i="27"/>
  <c r="N19" i="27"/>
  <c r="N18" i="27"/>
  <c r="N17" i="27"/>
  <c r="N16" i="27"/>
  <c r="T70" i="26"/>
  <c r="R70" i="26"/>
  <c r="Q70" i="26"/>
  <c r="I70" i="26"/>
  <c r="T39" i="26"/>
  <c r="R39" i="26"/>
  <c r="Q39" i="26"/>
  <c r="I39" i="26"/>
  <c r="S69" i="26"/>
  <c r="U69" i="26" s="1"/>
  <c r="O69" i="26"/>
  <c r="K69" i="26"/>
  <c r="S68" i="26"/>
  <c r="U68" i="26" s="1"/>
  <c r="O68" i="26"/>
  <c r="K68" i="26"/>
  <c r="S67" i="26"/>
  <c r="U67" i="26" s="1"/>
  <c r="O67" i="26"/>
  <c r="K67" i="26"/>
  <c r="S66" i="26"/>
  <c r="U66" i="26" s="1"/>
  <c r="O66" i="26"/>
  <c r="K66" i="26"/>
  <c r="S65" i="26"/>
  <c r="U65" i="26" s="1"/>
  <c r="O65" i="26"/>
  <c r="K65" i="26"/>
  <c r="S64" i="26"/>
  <c r="U64" i="26" s="1"/>
  <c r="O64" i="26"/>
  <c r="K64" i="26"/>
  <c r="S63" i="26"/>
  <c r="U63" i="26" s="1"/>
  <c r="O63" i="26"/>
  <c r="K63" i="26"/>
  <c r="S62" i="26"/>
  <c r="U62" i="26" s="1"/>
  <c r="O62" i="26"/>
  <c r="K62" i="26"/>
  <c r="S61" i="26"/>
  <c r="U61" i="26" s="1"/>
  <c r="O61" i="26"/>
  <c r="K61" i="26"/>
  <c r="S60" i="26"/>
  <c r="U60" i="26" s="1"/>
  <c r="O60" i="26"/>
  <c r="K60" i="26"/>
  <c r="S59" i="26"/>
  <c r="U59" i="26" s="1"/>
  <c r="O59" i="26"/>
  <c r="K59" i="26"/>
  <c r="S58" i="26"/>
  <c r="U58" i="26" s="1"/>
  <c r="O58" i="26"/>
  <c r="K58" i="26"/>
  <c r="S57" i="26"/>
  <c r="U57" i="26" s="1"/>
  <c r="O57" i="26"/>
  <c r="K57" i="26"/>
  <c r="S56" i="26"/>
  <c r="U56" i="26" s="1"/>
  <c r="O56" i="26"/>
  <c r="K56" i="26"/>
  <c r="S55" i="26"/>
  <c r="U55" i="26" s="1"/>
  <c r="O55" i="26"/>
  <c r="K55" i="26"/>
  <c r="S54" i="26"/>
  <c r="U54" i="26" s="1"/>
  <c r="O54" i="26"/>
  <c r="K54" i="26"/>
  <c r="S53" i="26"/>
  <c r="U53" i="26" s="1"/>
  <c r="O53" i="26"/>
  <c r="K53" i="26"/>
  <c r="S52" i="26"/>
  <c r="U52" i="26" s="1"/>
  <c r="O52" i="26"/>
  <c r="K52" i="26"/>
  <c r="S51" i="26"/>
  <c r="U51" i="26" s="1"/>
  <c r="O51" i="26"/>
  <c r="K51" i="26"/>
  <c r="S50" i="26"/>
  <c r="U50" i="26" s="1"/>
  <c r="O50" i="26"/>
  <c r="K50" i="26"/>
  <c r="S49" i="26"/>
  <c r="U49" i="26" s="1"/>
  <c r="O49" i="26"/>
  <c r="K49" i="26"/>
  <c r="S48" i="26"/>
  <c r="U48" i="26" s="1"/>
  <c r="O48" i="26"/>
  <c r="K48" i="26"/>
  <c r="S47" i="26"/>
  <c r="U47" i="26" s="1"/>
  <c r="O47" i="26"/>
  <c r="K47" i="26"/>
  <c r="S46" i="26"/>
  <c r="U46" i="26" s="1"/>
  <c r="O46" i="26"/>
  <c r="K46" i="26"/>
  <c r="S45" i="26"/>
  <c r="U45" i="26" s="1"/>
  <c r="O45" i="26"/>
  <c r="K45" i="26"/>
  <c r="S44" i="26"/>
  <c r="U44" i="26" s="1"/>
  <c r="S43" i="26"/>
  <c r="U43" i="26" s="1"/>
  <c r="S41" i="26"/>
  <c r="S42" i="26"/>
  <c r="U42" i="26" s="1"/>
  <c r="O44" i="26"/>
  <c r="K44" i="26"/>
  <c r="S38" i="26"/>
  <c r="U38" i="26" s="1"/>
  <c r="O38" i="26"/>
  <c r="K38" i="26"/>
  <c r="S37" i="26"/>
  <c r="U37" i="26" s="1"/>
  <c r="O37" i="26"/>
  <c r="K37" i="26"/>
  <c r="S36" i="26"/>
  <c r="U36" i="26" s="1"/>
  <c r="O36" i="26"/>
  <c r="K36" i="26"/>
  <c r="S35" i="26"/>
  <c r="U35" i="26" s="1"/>
  <c r="O35" i="26"/>
  <c r="K35" i="26"/>
  <c r="S34" i="26"/>
  <c r="U34" i="26" s="1"/>
  <c r="O34" i="26"/>
  <c r="K34" i="26"/>
  <c r="S33" i="26"/>
  <c r="U33" i="26" s="1"/>
  <c r="O33" i="26"/>
  <c r="K33" i="26"/>
  <c r="S32" i="26"/>
  <c r="U32" i="26" s="1"/>
  <c r="O32" i="26"/>
  <c r="K32" i="26"/>
  <c r="S31" i="26"/>
  <c r="U31" i="26" s="1"/>
  <c r="O31" i="26"/>
  <c r="K31" i="26"/>
  <c r="S30" i="26"/>
  <c r="U30" i="26" s="1"/>
  <c r="O30" i="26"/>
  <c r="K30" i="26"/>
  <c r="S29" i="26"/>
  <c r="U29" i="26" s="1"/>
  <c r="O29" i="26"/>
  <c r="K29" i="26"/>
  <c r="S28" i="26"/>
  <c r="U28" i="26" s="1"/>
  <c r="O28" i="26"/>
  <c r="K28" i="26"/>
  <c r="S27" i="26"/>
  <c r="U27" i="26" s="1"/>
  <c r="O27" i="26"/>
  <c r="K27" i="26"/>
  <c r="S26" i="26"/>
  <c r="U26" i="26" s="1"/>
  <c r="O26" i="26"/>
  <c r="K26" i="26"/>
  <c r="S25" i="26"/>
  <c r="U25" i="26" s="1"/>
  <c r="O25" i="26"/>
  <c r="K25" i="26"/>
  <c r="S24" i="26"/>
  <c r="U24" i="26" s="1"/>
  <c r="O24" i="26"/>
  <c r="K24" i="26"/>
  <c r="S23" i="26"/>
  <c r="U23" i="26" s="1"/>
  <c r="O23" i="26"/>
  <c r="K23" i="26"/>
  <c r="S22" i="26"/>
  <c r="U22" i="26" s="1"/>
  <c r="O22" i="26"/>
  <c r="K22" i="26"/>
  <c r="S21" i="26"/>
  <c r="U21" i="26" s="1"/>
  <c r="O21" i="26"/>
  <c r="K21" i="26"/>
  <c r="S20" i="26"/>
  <c r="U20" i="26" s="1"/>
  <c r="O20" i="26"/>
  <c r="K20" i="26"/>
  <c r="S19" i="26"/>
  <c r="U19" i="26" s="1"/>
  <c r="O19" i="26"/>
  <c r="K19" i="26"/>
  <c r="S18" i="26"/>
  <c r="U18" i="26" s="1"/>
  <c r="O18" i="26"/>
  <c r="K18" i="26"/>
  <c r="S17" i="26"/>
  <c r="O17" i="26"/>
  <c r="K17" i="26"/>
  <c r="S16" i="26"/>
  <c r="U16" i="26" s="1"/>
  <c r="S15" i="26"/>
  <c r="U15" i="26" s="1"/>
  <c r="S14" i="26"/>
  <c r="U14" i="26" s="1"/>
  <c r="S13" i="26"/>
  <c r="U13" i="26" s="1"/>
  <c r="O16" i="26"/>
  <c r="K16" i="26"/>
  <c r="AK144" i="25"/>
  <c r="AH144" i="25"/>
  <c r="AG144" i="25"/>
  <c r="AG157" i="25" s="1"/>
  <c r="AF144" i="25"/>
  <c r="AF163" i="25" s="1"/>
  <c r="AE144" i="25"/>
  <c r="AK143" i="25"/>
  <c r="AH143" i="25"/>
  <c r="AH156" i="25" s="1"/>
  <c r="AG143" i="25"/>
  <c r="AF143" i="25"/>
  <c r="AE143" i="25"/>
  <c r="AK112" i="25"/>
  <c r="AK155" i="25" s="1"/>
  <c r="AH112" i="25"/>
  <c r="AH162" i="25" s="1"/>
  <c r="AG112" i="25"/>
  <c r="AF112" i="25"/>
  <c r="AE112" i="25"/>
  <c r="AK111" i="25"/>
  <c r="AH111" i="25"/>
  <c r="AG111" i="25"/>
  <c r="AF111" i="25"/>
  <c r="AF154" i="25" s="1"/>
  <c r="AE111" i="25"/>
  <c r="AE154" i="25" s="1"/>
  <c r="AK76" i="25"/>
  <c r="AH76" i="25"/>
  <c r="AG76" i="25"/>
  <c r="AF76" i="25"/>
  <c r="AE76" i="25"/>
  <c r="AM49" i="25"/>
  <c r="AM75" i="25" s="1"/>
  <c r="AM152" i="25" s="1"/>
  <c r="AK75" i="25"/>
  <c r="AK152" i="25" s="1"/>
  <c r="AH75" i="25"/>
  <c r="AG75" i="25"/>
  <c r="AF75" i="25"/>
  <c r="AF152" i="25" s="1"/>
  <c r="AE75" i="25"/>
  <c r="AD49" i="25"/>
  <c r="W144" i="25"/>
  <c r="V144" i="25"/>
  <c r="U144" i="25"/>
  <c r="U160" i="25" s="1"/>
  <c r="T144" i="25"/>
  <c r="S144" i="25"/>
  <c r="R144" i="25"/>
  <c r="Q144" i="25"/>
  <c r="P144" i="25"/>
  <c r="O144" i="25"/>
  <c r="N144" i="25"/>
  <c r="M144" i="25"/>
  <c r="M163" i="25" s="1"/>
  <c r="L144" i="25"/>
  <c r="W143" i="25"/>
  <c r="V143" i="25"/>
  <c r="U143" i="25"/>
  <c r="T143" i="25"/>
  <c r="S143" i="25"/>
  <c r="S156" i="25" s="1"/>
  <c r="R143" i="25"/>
  <c r="Q143" i="25"/>
  <c r="Q156" i="25" s="1"/>
  <c r="P143" i="25"/>
  <c r="O143" i="25"/>
  <c r="N143" i="25"/>
  <c r="M143" i="25"/>
  <c r="L143" i="25"/>
  <c r="J144" i="25"/>
  <c r="J143" i="25"/>
  <c r="W112" i="25"/>
  <c r="W146" i="25" s="1"/>
  <c r="V112" i="25"/>
  <c r="U112" i="25"/>
  <c r="T112" i="25"/>
  <c r="T162" i="25" s="1"/>
  <c r="S112" i="25"/>
  <c r="R112" i="25"/>
  <c r="Q112" i="25"/>
  <c r="P112" i="25"/>
  <c r="O112" i="25"/>
  <c r="O146" i="25" s="1"/>
  <c r="N112" i="25"/>
  <c r="M112" i="25"/>
  <c r="L112" i="25"/>
  <c r="W111" i="25"/>
  <c r="V111" i="25"/>
  <c r="U111" i="25"/>
  <c r="T111" i="25"/>
  <c r="T154" i="25" s="1"/>
  <c r="S111" i="25"/>
  <c r="S145" i="25" s="1"/>
  <c r="R111" i="25"/>
  <c r="Q111" i="25"/>
  <c r="P111" i="25"/>
  <c r="P154" i="25" s="1"/>
  <c r="O111" i="25"/>
  <c r="N111" i="25"/>
  <c r="M111" i="25"/>
  <c r="L111" i="25"/>
  <c r="L154" i="25" s="1"/>
  <c r="J112" i="25"/>
  <c r="J162" i="25" s="1"/>
  <c r="J111" i="25"/>
  <c r="W76" i="25"/>
  <c r="V76" i="25"/>
  <c r="U76" i="25"/>
  <c r="T76" i="25"/>
  <c r="S76" i="25"/>
  <c r="S163" i="25" s="1"/>
  <c r="R76" i="25"/>
  <c r="Q76" i="25"/>
  <c r="Q163" i="25" s="1"/>
  <c r="P76" i="25"/>
  <c r="O76" i="25"/>
  <c r="N76" i="25"/>
  <c r="M76" i="25"/>
  <c r="L76" i="25"/>
  <c r="AA75" i="25"/>
  <c r="AA152" i="25" s="1"/>
  <c r="Z75" i="25"/>
  <c r="Z152" i="25" s="1"/>
  <c r="W75" i="25"/>
  <c r="W152" i="25" s="1"/>
  <c r="V75" i="25"/>
  <c r="U75" i="25"/>
  <c r="T75" i="25"/>
  <c r="S75" i="25"/>
  <c r="R75" i="25"/>
  <c r="Q75" i="25"/>
  <c r="P75" i="25"/>
  <c r="P152" i="25" s="1"/>
  <c r="O75" i="25"/>
  <c r="O145" i="25" s="1"/>
  <c r="N75" i="25"/>
  <c r="M75" i="25"/>
  <c r="L75" i="25"/>
  <c r="J76" i="25"/>
  <c r="J75" i="25"/>
  <c r="Z150" i="25"/>
  <c r="P150" i="25"/>
  <c r="AM142" i="25"/>
  <c r="AD142" i="25"/>
  <c r="AB142" i="25"/>
  <c r="AM141" i="25"/>
  <c r="AD141" i="25"/>
  <c r="AM140" i="25"/>
  <c r="AD140" i="25"/>
  <c r="AM139" i="25"/>
  <c r="AD139" i="25"/>
  <c r="AM138" i="25"/>
  <c r="AD138" i="25"/>
  <c r="AD117" i="25"/>
  <c r="AD118" i="25"/>
  <c r="AD119" i="25"/>
  <c r="AD120" i="25"/>
  <c r="AD121" i="25"/>
  <c r="AD122" i="25"/>
  <c r="AD123" i="25"/>
  <c r="AD124" i="25"/>
  <c r="AD125" i="25"/>
  <c r="AD126" i="25"/>
  <c r="AD127" i="25"/>
  <c r="AD128" i="25"/>
  <c r="AD129" i="25"/>
  <c r="AD130" i="25"/>
  <c r="AD131" i="25"/>
  <c r="AD132" i="25"/>
  <c r="AD133" i="25"/>
  <c r="AD134" i="25"/>
  <c r="AD135" i="25"/>
  <c r="AD136" i="25"/>
  <c r="AD137" i="25"/>
  <c r="AD115" i="25"/>
  <c r="AD116" i="25"/>
  <c r="AB138" i="25"/>
  <c r="AM137" i="25"/>
  <c r="AM136" i="25"/>
  <c r="AM135" i="25"/>
  <c r="AM134" i="25"/>
  <c r="AB134" i="25"/>
  <c r="AM133" i="25"/>
  <c r="AM132" i="25"/>
  <c r="AM131" i="25"/>
  <c r="AM130" i="25"/>
  <c r="AB130" i="25"/>
  <c r="AM129" i="25"/>
  <c r="AM128" i="25"/>
  <c r="AM127" i="25"/>
  <c r="AM126" i="25"/>
  <c r="AB126" i="25"/>
  <c r="AM125" i="25"/>
  <c r="AM124" i="25"/>
  <c r="AM123" i="25"/>
  <c r="AM122" i="25"/>
  <c r="AB122" i="25"/>
  <c r="AM121" i="25"/>
  <c r="AM120" i="25"/>
  <c r="AM119" i="25"/>
  <c r="AM118" i="25"/>
  <c r="AM117" i="25"/>
  <c r="AM115" i="25"/>
  <c r="AM116" i="25"/>
  <c r="AB118" i="25"/>
  <c r="AM110" i="25"/>
  <c r="AD110" i="25"/>
  <c r="AM109" i="25"/>
  <c r="AD109" i="25"/>
  <c r="AB109" i="25"/>
  <c r="AM108" i="25"/>
  <c r="AD108" i="25"/>
  <c r="AM107" i="25"/>
  <c r="AD107" i="25"/>
  <c r="AM106" i="25"/>
  <c r="AD106" i="25"/>
  <c r="AM105" i="25"/>
  <c r="AD105" i="25"/>
  <c r="AB105" i="25"/>
  <c r="AM104" i="25"/>
  <c r="AD104" i="25"/>
  <c r="AM103" i="25"/>
  <c r="AD103" i="25"/>
  <c r="AM102" i="25"/>
  <c r="AD102" i="25"/>
  <c r="AM101" i="25"/>
  <c r="AD101" i="25"/>
  <c r="AB101" i="25"/>
  <c r="AM100" i="25"/>
  <c r="AD100" i="25"/>
  <c r="AM99" i="25"/>
  <c r="AD99" i="25"/>
  <c r="AM98" i="25"/>
  <c r="AD98" i="25"/>
  <c r="AM97" i="25"/>
  <c r="AD97" i="25"/>
  <c r="AB97" i="25"/>
  <c r="AM96" i="25"/>
  <c r="AD96" i="25"/>
  <c r="AM95" i="25"/>
  <c r="AD95" i="25"/>
  <c r="AM94" i="25"/>
  <c r="AD94" i="25"/>
  <c r="AM93" i="25"/>
  <c r="AD93" i="25"/>
  <c r="AB93" i="25"/>
  <c r="AM92" i="25"/>
  <c r="AD92" i="25"/>
  <c r="AM91" i="25"/>
  <c r="AD91" i="25"/>
  <c r="AM90" i="25"/>
  <c r="AD90" i="25"/>
  <c r="AM89" i="25"/>
  <c r="AD89" i="25"/>
  <c r="AB89" i="25"/>
  <c r="AM88" i="25"/>
  <c r="AD88" i="25"/>
  <c r="AM87" i="25"/>
  <c r="AD87" i="25"/>
  <c r="AM86" i="25"/>
  <c r="AD86" i="25"/>
  <c r="AM85" i="25"/>
  <c r="AD85" i="25"/>
  <c r="AB85" i="25"/>
  <c r="AM84" i="25"/>
  <c r="AD84" i="25"/>
  <c r="AM83" i="25"/>
  <c r="AD83" i="25"/>
  <c r="AM82" i="25"/>
  <c r="AM81" i="25"/>
  <c r="AM79" i="25"/>
  <c r="AM80" i="25"/>
  <c r="AD82" i="25"/>
  <c r="AD81" i="25"/>
  <c r="AD79" i="25"/>
  <c r="AD80" i="25"/>
  <c r="AM74" i="25"/>
  <c r="AD74" i="25"/>
  <c r="AB74" i="25"/>
  <c r="AM73" i="25"/>
  <c r="AD73" i="25"/>
  <c r="AM72" i="25"/>
  <c r="AD72" i="25"/>
  <c r="AM71" i="25"/>
  <c r="AD71" i="25"/>
  <c r="AM70" i="25"/>
  <c r="AD70" i="25"/>
  <c r="AB70" i="25"/>
  <c r="AM69" i="25"/>
  <c r="AD69" i="25"/>
  <c r="AM68" i="25"/>
  <c r="AD68" i="25"/>
  <c r="AM67" i="25"/>
  <c r="AD67" i="25"/>
  <c r="AM66" i="25"/>
  <c r="AD66" i="25"/>
  <c r="AB66" i="25"/>
  <c r="AM65" i="25"/>
  <c r="AD65" i="25"/>
  <c r="AM64" i="25"/>
  <c r="AD64" i="25"/>
  <c r="AM63" i="25"/>
  <c r="AD63" i="25"/>
  <c r="AM62" i="25"/>
  <c r="AD62" i="25"/>
  <c r="AB62" i="25"/>
  <c r="AM61" i="25"/>
  <c r="AD61" i="25"/>
  <c r="AM60" i="25"/>
  <c r="AD60" i="25"/>
  <c r="AM59" i="25"/>
  <c r="AD59" i="25"/>
  <c r="AM58" i="25"/>
  <c r="AD58" i="25"/>
  <c r="AB58" i="25"/>
  <c r="AM57" i="25"/>
  <c r="AD57" i="25"/>
  <c r="AM56" i="25"/>
  <c r="AD56" i="25"/>
  <c r="AM55" i="25"/>
  <c r="AD55" i="25"/>
  <c r="AM54" i="25"/>
  <c r="AD54" i="25"/>
  <c r="AB54" i="25"/>
  <c r="AM53" i="25"/>
  <c r="AD53" i="25"/>
  <c r="AM52" i="25"/>
  <c r="AD52" i="25"/>
  <c r="AM51" i="25"/>
  <c r="AM50" i="25"/>
  <c r="AM48" i="25"/>
  <c r="AD51" i="25"/>
  <c r="AD50" i="25"/>
  <c r="AD48" i="25"/>
  <c r="AD31" i="25"/>
  <c r="AB31" i="25"/>
  <c r="AM30" i="25"/>
  <c r="AD30" i="25"/>
  <c r="AB30" i="25"/>
  <c r="AM29" i="25"/>
  <c r="AD29" i="25"/>
  <c r="AB29" i="25"/>
  <c r="AM28" i="25"/>
  <c r="AD28" i="25"/>
  <c r="AB28" i="25"/>
  <c r="AM27" i="25"/>
  <c r="AD27" i="25"/>
  <c r="AB27" i="25"/>
  <c r="AM26" i="25"/>
  <c r="AD26" i="25"/>
  <c r="AB26" i="25"/>
  <c r="AM25" i="25"/>
  <c r="AD25" i="25"/>
  <c r="AB25" i="25"/>
  <c r="AM24" i="25"/>
  <c r="AD24" i="25"/>
  <c r="AB24" i="25"/>
  <c r="AM23" i="25"/>
  <c r="AD23" i="25"/>
  <c r="AB23" i="25"/>
  <c r="AM22" i="25"/>
  <c r="AD22" i="25"/>
  <c r="AB22" i="25"/>
  <c r="AM21" i="25"/>
  <c r="AD21" i="25"/>
  <c r="AB21" i="25"/>
  <c r="AM20" i="25"/>
  <c r="AD20" i="25"/>
  <c r="AB20" i="25"/>
  <c r="AM19" i="25"/>
  <c r="AD19" i="25"/>
  <c r="AB19" i="25"/>
  <c r="AM18" i="25"/>
  <c r="AD18" i="25"/>
  <c r="AB18" i="25"/>
  <c r="AM17" i="25"/>
  <c r="AD17" i="25"/>
  <c r="AB17" i="25"/>
  <c r="AM16" i="25"/>
  <c r="AM15" i="25"/>
  <c r="AD16" i="25"/>
  <c r="AD15" i="25"/>
  <c r="AD13" i="25"/>
  <c r="AD14" i="25"/>
  <c r="AB16" i="25"/>
  <c r="Y134" i="24"/>
  <c r="Y133" i="24"/>
  <c r="Y132" i="24"/>
  <c r="Y131" i="24"/>
  <c r="Y130" i="24"/>
  <c r="Y129" i="24"/>
  <c r="Y128" i="24"/>
  <c r="Y127" i="24"/>
  <c r="Y126" i="24"/>
  <c r="Y125" i="24"/>
  <c r="Y124" i="24"/>
  <c r="Y123" i="24"/>
  <c r="Y122" i="24"/>
  <c r="Y121" i="24"/>
  <c r="Y120" i="24"/>
  <c r="Y119" i="24"/>
  <c r="Y113" i="24"/>
  <c r="Y112" i="24"/>
  <c r="Y111" i="24"/>
  <c r="Y110" i="24"/>
  <c r="Y109" i="24"/>
  <c r="Y108" i="24"/>
  <c r="Y107" i="24"/>
  <c r="Y106" i="24"/>
  <c r="Y105" i="24"/>
  <c r="Y104" i="24"/>
  <c r="Y103" i="24"/>
  <c r="Y102" i="24"/>
  <c r="Y101" i="24"/>
  <c r="Y100" i="24"/>
  <c r="Y99" i="24"/>
  <c r="Y92" i="24"/>
  <c r="Y91" i="24"/>
  <c r="Y90" i="24"/>
  <c r="Y89" i="24"/>
  <c r="Y88" i="24"/>
  <c r="Y87" i="24"/>
  <c r="Y86" i="24"/>
  <c r="Y85" i="24"/>
  <c r="Y84" i="24"/>
  <c r="Y83" i="24"/>
  <c r="Y82" i="24"/>
  <c r="Y81" i="24"/>
  <c r="Y80" i="24"/>
  <c r="Y79" i="24"/>
  <c r="Y78" i="24"/>
  <c r="Y77" i="24"/>
  <c r="Y71" i="24"/>
  <c r="Y70" i="24"/>
  <c r="Y69" i="24"/>
  <c r="Y68" i="24"/>
  <c r="Y67" i="24"/>
  <c r="Y66" i="24"/>
  <c r="Y65" i="24"/>
  <c r="Y64" i="24"/>
  <c r="Y63" i="24"/>
  <c r="Y62" i="24"/>
  <c r="Y61" i="24"/>
  <c r="Y60" i="24"/>
  <c r="Y59" i="24"/>
  <c r="Y58" i="24"/>
  <c r="Y50" i="24"/>
  <c r="Y49" i="24"/>
  <c r="Y48" i="24"/>
  <c r="Y47" i="24"/>
  <c r="Y46" i="24"/>
  <c r="Y45" i="24"/>
  <c r="Y44" i="24"/>
  <c r="Y43" i="24"/>
  <c r="Y42" i="24"/>
  <c r="Y41" i="24"/>
  <c r="Y40" i="24"/>
  <c r="Y39" i="24"/>
  <c r="Y38" i="24"/>
  <c r="Y37" i="24"/>
  <c r="Y29" i="24"/>
  <c r="Y28" i="24"/>
  <c r="Y27" i="24"/>
  <c r="Y26" i="24"/>
  <c r="Y25" i="24"/>
  <c r="Y24" i="24"/>
  <c r="Y23" i="24"/>
  <c r="Y22" i="24"/>
  <c r="Y21" i="24"/>
  <c r="Y20" i="24"/>
  <c r="Y30" i="24" s="1"/>
  <c r="Y143" i="24" s="1"/>
  <c r="Y19" i="24"/>
  <c r="Y18" i="24"/>
  <c r="Y17" i="24"/>
  <c r="Y16" i="24"/>
  <c r="Q28" i="61"/>
  <c r="I28" i="61"/>
  <c r="Q27" i="61"/>
  <c r="I27" i="61"/>
  <c r="Q26" i="61"/>
  <c r="I26" i="61"/>
  <c r="Q25" i="61"/>
  <c r="I25" i="61"/>
  <c r="Q24" i="61"/>
  <c r="I24" i="61"/>
  <c r="Q23" i="61"/>
  <c r="I23" i="61"/>
  <c r="Q22" i="61"/>
  <c r="I22" i="61"/>
  <c r="Q21" i="61"/>
  <c r="I21" i="61"/>
  <c r="Q20" i="61"/>
  <c r="I20" i="61"/>
  <c r="Q19" i="61"/>
  <c r="I19" i="61"/>
  <c r="Q18" i="61"/>
  <c r="I18" i="61"/>
  <c r="Q17" i="61"/>
  <c r="I17" i="61"/>
  <c r="Q16" i="61"/>
  <c r="I16" i="61"/>
  <c r="AG39" i="60"/>
  <c r="AC39" i="60"/>
  <c r="Z39" i="60"/>
  <c r="W39" i="60"/>
  <c r="T39" i="60"/>
  <c r="I39" i="60"/>
  <c r="AG38" i="60"/>
  <c r="AC38" i="60"/>
  <c r="Z38" i="60"/>
  <c r="W38" i="60"/>
  <c r="T38" i="60"/>
  <c r="I38" i="60"/>
  <c r="AG37" i="60"/>
  <c r="AC37" i="60"/>
  <c r="Z37" i="60"/>
  <c r="W37" i="60"/>
  <c r="T37" i="60"/>
  <c r="I37" i="60"/>
  <c r="AG36" i="60"/>
  <c r="AC36" i="60"/>
  <c r="Z36" i="60"/>
  <c r="W36" i="60"/>
  <c r="T36" i="60"/>
  <c r="I36" i="60"/>
  <c r="AG35" i="60"/>
  <c r="AC35" i="60"/>
  <c r="Z35" i="60"/>
  <c r="W35" i="60"/>
  <c r="T35" i="60"/>
  <c r="I35" i="60"/>
  <c r="AG34" i="60"/>
  <c r="AC34" i="60"/>
  <c r="Z34" i="60"/>
  <c r="W34" i="60"/>
  <c r="T34" i="60"/>
  <c r="I34" i="60"/>
  <c r="AG33" i="60"/>
  <c r="AC33" i="60"/>
  <c r="Z33" i="60"/>
  <c r="W33" i="60"/>
  <c r="T33" i="60"/>
  <c r="I33" i="60"/>
  <c r="AG32" i="60"/>
  <c r="AC32" i="60"/>
  <c r="Z32" i="60"/>
  <c r="W32" i="60"/>
  <c r="T32" i="60"/>
  <c r="I32" i="60"/>
  <c r="AG31" i="60"/>
  <c r="AC31" i="60"/>
  <c r="Z31" i="60"/>
  <c r="W31" i="60"/>
  <c r="T31" i="60"/>
  <c r="I31" i="60"/>
  <c r="AG24" i="60"/>
  <c r="AC24" i="60"/>
  <c r="Z24" i="60"/>
  <c r="W24" i="60"/>
  <c r="T24" i="60"/>
  <c r="I24" i="60"/>
  <c r="AG23" i="60"/>
  <c r="AC23" i="60"/>
  <c r="Z23" i="60"/>
  <c r="W23" i="60"/>
  <c r="T23" i="60"/>
  <c r="I23" i="60"/>
  <c r="AG22" i="60"/>
  <c r="AC22" i="60"/>
  <c r="Z22" i="60"/>
  <c r="W22" i="60"/>
  <c r="T22" i="60"/>
  <c r="I22" i="60"/>
  <c r="AG21" i="60"/>
  <c r="AC21" i="60"/>
  <c r="Z21" i="60"/>
  <c r="W21" i="60"/>
  <c r="T21" i="60"/>
  <c r="I21" i="60"/>
  <c r="AG20" i="60"/>
  <c r="AC20" i="60"/>
  <c r="Z20" i="60"/>
  <c r="W20" i="60"/>
  <c r="T20" i="60"/>
  <c r="I20" i="60"/>
  <c r="AG19" i="60"/>
  <c r="AC19" i="60"/>
  <c r="Z19" i="60"/>
  <c r="W19" i="60"/>
  <c r="T19" i="60"/>
  <c r="I19" i="60"/>
  <c r="AG18" i="60"/>
  <c r="AC18" i="60"/>
  <c r="Z18" i="60"/>
  <c r="W18" i="60"/>
  <c r="T18" i="60"/>
  <c r="I18" i="60"/>
  <c r="AG17" i="60"/>
  <c r="AC17" i="60"/>
  <c r="Z17" i="60"/>
  <c r="W17" i="60"/>
  <c r="T17" i="60"/>
  <c r="I17" i="60"/>
  <c r="V70" i="66"/>
  <c r="L70" i="66"/>
  <c r="V69" i="66"/>
  <c r="L69" i="66"/>
  <c r="V68" i="66"/>
  <c r="L68" i="66"/>
  <c r="V67" i="66"/>
  <c r="L67" i="66"/>
  <c r="V66" i="66"/>
  <c r="L66" i="66"/>
  <c r="V65" i="66"/>
  <c r="L65" i="66"/>
  <c r="V64" i="66"/>
  <c r="L64" i="66"/>
  <c r="V63" i="66"/>
  <c r="L63" i="66"/>
  <c r="V62" i="66"/>
  <c r="L62" i="66"/>
  <c r="V61" i="66"/>
  <c r="L61" i="66"/>
  <c r="V60" i="66"/>
  <c r="L60" i="66"/>
  <c r="V59" i="66"/>
  <c r="L59" i="66"/>
  <c r="V58" i="66"/>
  <c r="L58" i="66"/>
  <c r="V57" i="66"/>
  <c r="L57" i="66"/>
  <c r="V56" i="66"/>
  <c r="L56" i="66"/>
  <c r="V55" i="66"/>
  <c r="L55" i="66"/>
  <c r="V54" i="66"/>
  <c r="L54" i="66"/>
  <c r="V53" i="66"/>
  <c r="L53" i="66"/>
  <c r="V52" i="66"/>
  <c r="L52" i="66"/>
  <c r="V28" i="66"/>
  <c r="L28" i="66"/>
  <c r="V27" i="66"/>
  <c r="L27" i="66"/>
  <c r="V26" i="66"/>
  <c r="L26" i="66"/>
  <c r="V25" i="66"/>
  <c r="L25" i="66"/>
  <c r="V24" i="66"/>
  <c r="L24" i="66"/>
  <c r="V23" i="66"/>
  <c r="L23" i="66"/>
  <c r="V22" i="66"/>
  <c r="L22" i="66"/>
  <c r="V21" i="66"/>
  <c r="L21" i="66"/>
  <c r="V20" i="66"/>
  <c r="L20" i="66"/>
  <c r="V19" i="66"/>
  <c r="L19" i="66"/>
  <c r="V18" i="66"/>
  <c r="L18" i="66"/>
  <c r="V17" i="66"/>
  <c r="L17" i="66"/>
  <c r="V16" i="66"/>
  <c r="L16" i="66"/>
  <c r="V15" i="66"/>
  <c r="L15" i="66"/>
  <c r="V48" i="66"/>
  <c r="L48" i="66"/>
  <c r="V47" i="66"/>
  <c r="L47" i="66"/>
  <c r="V46" i="66"/>
  <c r="L46" i="66"/>
  <c r="V45" i="66"/>
  <c r="L45" i="66"/>
  <c r="V44" i="66"/>
  <c r="L44" i="66"/>
  <c r="V43" i="66"/>
  <c r="L43" i="66"/>
  <c r="V42" i="66"/>
  <c r="L42" i="66"/>
  <c r="V41" i="66"/>
  <c r="L41" i="66"/>
  <c r="V40" i="66"/>
  <c r="L40" i="66"/>
  <c r="V39" i="66"/>
  <c r="L39" i="66"/>
  <c r="V38" i="66"/>
  <c r="L38" i="66"/>
  <c r="V37" i="66"/>
  <c r="L37" i="66"/>
  <c r="V36" i="66"/>
  <c r="L36" i="66"/>
  <c r="V35" i="66"/>
  <c r="L35" i="66"/>
  <c r="V34" i="66"/>
  <c r="L34" i="66"/>
  <c r="V33" i="66"/>
  <c r="L33" i="66"/>
  <c r="Z50" i="64"/>
  <c r="X50" i="64"/>
  <c r="P15" i="62" s="1"/>
  <c r="V50" i="64"/>
  <c r="U50" i="64"/>
  <c r="T50" i="64"/>
  <c r="S50" i="64"/>
  <c r="K15" i="62" s="1"/>
  <c r="Q50" i="64"/>
  <c r="I15" i="62" s="1"/>
  <c r="N50" i="64"/>
  <c r="F15" i="62" s="1"/>
  <c r="M50" i="64"/>
  <c r="L50" i="64"/>
  <c r="D15" i="62" s="1"/>
  <c r="J50" i="64"/>
  <c r="I50" i="64"/>
  <c r="H50" i="64"/>
  <c r="W48" i="64"/>
  <c r="O48" i="64"/>
  <c r="K48" i="64"/>
  <c r="W47" i="64"/>
  <c r="O47" i="64"/>
  <c r="K47" i="64"/>
  <c r="W46" i="64"/>
  <c r="O46" i="64"/>
  <c r="K46" i="64"/>
  <c r="W45" i="64"/>
  <c r="O45" i="64"/>
  <c r="K45" i="64"/>
  <c r="W44" i="64"/>
  <c r="O44" i="64"/>
  <c r="K44" i="64"/>
  <c r="W43" i="64"/>
  <c r="O43" i="64"/>
  <c r="K43" i="64"/>
  <c r="W42" i="64"/>
  <c r="O42" i="64"/>
  <c r="K42" i="64"/>
  <c r="W41" i="64"/>
  <c r="O41" i="64"/>
  <c r="K41" i="64"/>
  <c r="W36" i="64"/>
  <c r="O36" i="64"/>
  <c r="K36" i="64"/>
  <c r="W35" i="64"/>
  <c r="O35" i="64"/>
  <c r="K35" i="64"/>
  <c r="W34" i="64"/>
  <c r="O34" i="64"/>
  <c r="K34" i="64"/>
  <c r="W33" i="64"/>
  <c r="O33" i="64"/>
  <c r="K33" i="64"/>
  <c r="W32" i="64"/>
  <c r="O32" i="64"/>
  <c r="K32" i="64"/>
  <c r="W31" i="64"/>
  <c r="O31" i="64"/>
  <c r="K31" i="64"/>
  <c r="W30" i="64"/>
  <c r="O30" i="64"/>
  <c r="K30" i="64"/>
  <c r="W29" i="64"/>
  <c r="O29" i="64"/>
  <c r="K29" i="64"/>
  <c r="W24" i="64"/>
  <c r="O24" i="64"/>
  <c r="K24" i="64"/>
  <c r="W23" i="64"/>
  <c r="O23" i="64"/>
  <c r="K23" i="64"/>
  <c r="W22" i="64"/>
  <c r="O22" i="64"/>
  <c r="K22" i="64"/>
  <c r="W21" i="64"/>
  <c r="O21" i="64"/>
  <c r="K21" i="64"/>
  <c r="W20" i="64"/>
  <c r="O20" i="64"/>
  <c r="K20" i="64"/>
  <c r="W19" i="64"/>
  <c r="O19" i="64"/>
  <c r="K19" i="64"/>
  <c r="W18" i="64"/>
  <c r="O18" i="64"/>
  <c r="K18" i="64"/>
  <c r="W17" i="64"/>
  <c r="O17" i="64"/>
  <c r="K17" i="64"/>
  <c r="S34" i="63"/>
  <c r="P14" i="62" s="1"/>
  <c r="Q34" i="63"/>
  <c r="N14" i="62" s="1"/>
  <c r="P34" i="63"/>
  <c r="M14" i="62" s="1"/>
  <c r="O34" i="63"/>
  <c r="N34" i="63"/>
  <c r="K14" i="62" s="1"/>
  <c r="K34" i="63"/>
  <c r="J34" i="63"/>
  <c r="I34" i="63"/>
  <c r="D14" i="62" s="1"/>
  <c r="H34" i="63"/>
  <c r="U33" i="63"/>
  <c r="R13" i="62" s="1"/>
  <c r="S33" i="63"/>
  <c r="Q33" i="63"/>
  <c r="P33" i="63"/>
  <c r="M13" i="62" s="1"/>
  <c r="O33" i="63"/>
  <c r="N33" i="63"/>
  <c r="K33" i="63"/>
  <c r="F13" i="62" s="1"/>
  <c r="J33" i="63"/>
  <c r="E13" i="62" s="1"/>
  <c r="I33" i="63"/>
  <c r="D13" i="62" s="1"/>
  <c r="H33" i="63"/>
  <c r="R32" i="63"/>
  <c r="L32" i="63"/>
  <c r="R31" i="63"/>
  <c r="L31" i="63"/>
  <c r="R30" i="63"/>
  <c r="L30" i="63"/>
  <c r="R29" i="63"/>
  <c r="L29" i="63"/>
  <c r="R28" i="63"/>
  <c r="L28" i="63"/>
  <c r="R27" i="63"/>
  <c r="L27" i="63"/>
  <c r="R26" i="63"/>
  <c r="L26" i="63"/>
  <c r="R25" i="63"/>
  <c r="L25" i="63"/>
  <c r="R24" i="63"/>
  <c r="L24" i="63"/>
  <c r="R23" i="63"/>
  <c r="L23" i="63"/>
  <c r="R22" i="63"/>
  <c r="L22" i="63"/>
  <c r="R21" i="63"/>
  <c r="L21" i="63"/>
  <c r="R20" i="63"/>
  <c r="L20" i="63"/>
  <c r="R19" i="63"/>
  <c r="L19" i="63"/>
  <c r="R18" i="63"/>
  <c r="L18" i="63"/>
  <c r="R17" i="63"/>
  <c r="L17" i="63"/>
  <c r="R16" i="63"/>
  <c r="L16" i="63"/>
  <c r="R15" i="63"/>
  <c r="L15" i="63"/>
  <c r="R14" i="63"/>
  <c r="L14" i="63"/>
  <c r="L44" i="71"/>
  <c r="L43" i="71"/>
  <c r="L42" i="71"/>
  <c r="L41" i="71"/>
  <c r="L40" i="71"/>
  <c r="L39" i="71"/>
  <c r="L38" i="71"/>
  <c r="L37" i="71"/>
  <c r="L36" i="71"/>
  <c r="L35" i="71"/>
  <c r="L34" i="71"/>
  <c r="L33" i="71"/>
  <c r="L32" i="71"/>
  <c r="L31" i="71"/>
  <c r="L30" i="71"/>
  <c r="L29" i="71"/>
  <c r="L28" i="71"/>
  <c r="L27" i="71"/>
  <c r="L26" i="71"/>
  <c r="L25" i="71"/>
  <c r="L24" i="71"/>
  <c r="L23" i="71"/>
  <c r="L22" i="71"/>
  <c r="L21" i="71"/>
  <c r="L20" i="71"/>
  <c r="L19" i="71"/>
  <c r="L18" i="71"/>
  <c r="L17" i="71"/>
  <c r="L16" i="71"/>
  <c r="N51" i="72"/>
  <c r="M51" i="72"/>
  <c r="L51" i="72"/>
  <c r="J51" i="72"/>
  <c r="I51" i="72"/>
  <c r="H51" i="72"/>
  <c r="R51" i="72"/>
  <c r="Q51" i="72"/>
  <c r="R50" i="72"/>
  <c r="K15" i="70" s="1"/>
  <c r="Q50" i="72"/>
  <c r="N50" i="72"/>
  <c r="M50" i="72"/>
  <c r="L50" i="72"/>
  <c r="J50" i="72"/>
  <c r="I50" i="72"/>
  <c r="H50" i="72"/>
  <c r="O48" i="72"/>
  <c r="K48" i="72"/>
  <c r="O47" i="72"/>
  <c r="K47" i="72"/>
  <c r="O46" i="72"/>
  <c r="K46" i="72"/>
  <c r="O45" i="72"/>
  <c r="K45" i="72"/>
  <c r="O44" i="72"/>
  <c r="K44" i="72"/>
  <c r="O43" i="72"/>
  <c r="K43" i="72"/>
  <c r="O42" i="72"/>
  <c r="K42" i="72"/>
  <c r="O41" i="72"/>
  <c r="K41" i="72"/>
  <c r="O40" i="72"/>
  <c r="K40" i="72"/>
  <c r="O36" i="72"/>
  <c r="K36" i="72"/>
  <c r="O35" i="72"/>
  <c r="K35" i="72"/>
  <c r="O34" i="72"/>
  <c r="K34" i="72"/>
  <c r="O33" i="72"/>
  <c r="K33" i="72"/>
  <c r="O32" i="72"/>
  <c r="K32" i="72"/>
  <c r="O31" i="72"/>
  <c r="K31" i="72"/>
  <c r="O30" i="72"/>
  <c r="K30" i="72"/>
  <c r="O29" i="72"/>
  <c r="K29" i="72"/>
  <c r="O28" i="72"/>
  <c r="K28" i="72"/>
  <c r="O24" i="72"/>
  <c r="K24" i="72"/>
  <c r="O23" i="72"/>
  <c r="K23" i="72"/>
  <c r="O22" i="72"/>
  <c r="K22" i="72"/>
  <c r="O21" i="72"/>
  <c r="K21" i="72"/>
  <c r="O20" i="72"/>
  <c r="K20" i="72"/>
  <c r="O19" i="72"/>
  <c r="K19" i="72"/>
  <c r="O18" i="72"/>
  <c r="K18" i="72"/>
  <c r="O17" i="72"/>
  <c r="K17" i="72"/>
  <c r="O16" i="72"/>
  <c r="K16" i="72"/>
  <c r="O15" i="72"/>
  <c r="K15" i="72"/>
  <c r="O64" i="74"/>
  <c r="N64" i="74"/>
  <c r="M64" i="74"/>
  <c r="L64" i="74"/>
  <c r="P47" i="74"/>
  <c r="P30" i="74"/>
  <c r="P13" i="74"/>
  <c r="N40" i="73"/>
  <c r="N39" i="73"/>
  <c r="N38" i="73"/>
  <c r="N37" i="73"/>
  <c r="N36" i="73"/>
  <c r="N35" i="73"/>
  <c r="N34" i="73"/>
  <c r="N33" i="73"/>
  <c r="N32" i="73"/>
  <c r="N31" i="73"/>
  <c r="N30" i="73"/>
  <c r="N29" i="73"/>
  <c r="N28" i="73"/>
  <c r="N27" i="73"/>
  <c r="N26" i="73"/>
  <c r="N25" i="73"/>
  <c r="N24" i="73"/>
  <c r="N23" i="73"/>
  <c r="N22" i="73"/>
  <c r="N21" i="73"/>
  <c r="N20" i="73"/>
  <c r="N19" i="73"/>
  <c r="N18" i="73"/>
  <c r="N17" i="73"/>
  <c r="H64" i="74"/>
  <c r="P62" i="74"/>
  <c r="K62" i="74"/>
  <c r="P61" i="74"/>
  <c r="K61" i="74"/>
  <c r="P60" i="74"/>
  <c r="K60" i="74"/>
  <c r="P59" i="74"/>
  <c r="K59" i="74"/>
  <c r="P58" i="74"/>
  <c r="K58" i="74"/>
  <c r="P57" i="74"/>
  <c r="K57" i="74"/>
  <c r="P56" i="74"/>
  <c r="K56" i="74"/>
  <c r="P55" i="74"/>
  <c r="K55" i="74"/>
  <c r="P54" i="74"/>
  <c r="K54" i="74"/>
  <c r="P53" i="74"/>
  <c r="K53" i="74"/>
  <c r="P52" i="74"/>
  <c r="K52" i="74"/>
  <c r="P51" i="74"/>
  <c r="K51" i="74"/>
  <c r="P50" i="74"/>
  <c r="K50" i="74"/>
  <c r="P49" i="74"/>
  <c r="K49" i="74"/>
  <c r="P45" i="74"/>
  <c r="K45" i="74"/>
  <c r="P44" i="74"/>
  <c r="K44" i="74"/>
  <c r="P43" i="74"/>
  <c r="K43" i="74"/>
  <c r="P42" i="74"/>
  <c r="K42" i="74"/>
  <c r="P41" i="74"/>
  <c r="K41" i="74"/>
  <c r="P40" i="74"/>
  <c r="P39" i="74"/>
  <c r="K39" i="74"/>
  <c r="P38" i="74"/>
  <c r="K38" i="74"/>
  <c r="P37" i="74"/>
  <c r="K37" i="74"/>
  <c r="P36" i="74"/>
  <c r="K36" i="74"/>
  <c r="P35" i="74"/>
  <c r="K35" i="74"/>
  <c r="P34" i="74"/>
  <c r="K34" i="74"/>
  <c r="P33" i="74"/>
  <c r="K33" i="74"/>
  <c r="P32" i="74"/>
  <c r="K32" i="74"/>
  <c r="P28" i="74"/>
  <c r="K28" i="74"/>
  <c r="P27" i="74"/>
  <c r="K27" i="74"/>
  <c r="P26" i="74"/>
  <c r="K26" i="74"/>
  <c r="P25" i="74"/>
  <c r="K25" i="74"/>
  <c r="P24" i="74"/>
  <c r="K24" i="74"/>
  <c r="P23" i="74"/>
  <c r="K23" i="74"/>
  <c r="P22" i="74"/>
  <c r="K22" i="74"/>
  <c r="P21" i="74"/>
  <c r="K21" i="74"/>
  <c r="P20" i="74"/>
  <c r="K20" i="74"/>
  <c r="P19" i="74"/>
  <c r="K19" i="74"/>
  <c r="P18" i="74"/>
  <c r="K18" i="74"/>
  <c r="P17" i="74"/>
  <c r="K17" i="74"/>
  <c r="P16" i="74"/>
  <c r="K16" i="74"/>
  <c r="P15" i="74"/>
  <c r="K15" i="74"/>
  <c r="I64" i="74"/>
  <c r="W41" i="75"/>
  <c r="W40" i="75"/>
  <c r="W39" i="75"/>
  <c r="W38" i="75"/>
  <c r="W37" i="75"/>
  <c r="W36" i="75"/>
  <c r="W35" i="75"/>
  <c r="W34" i="75"/>
  <c r="W33" i="75"/>
  <c r="W32" i="75"/>
  <c r="W31" i="75"/>
  <c r="W30" i="75"/>
  <c r="W29" i="75"/>
  <c r="W28" i="75"/>
  <c r="W27" i="75"/>
  <c r="W26" i="75"/>
  <c r="W25" i="75"/>
  <c r="W24" i="75"/>
  <c r="W23" i="75"/>
  <c r="W22" i="75"/>
  <c r="W21" i="75"/>
  <c r="W20" i="75"/>
  <c r="W19" i="75"/>
  <c r="W18" i="75"/>
  <c r="W17" i="75"/>
  <c r="W16" i="75"/>
  <c r="N101" i="76"/>
  <c r="N100" i="76"/>
  <c r="N99" i="76"/>
  <c r="N98" i="76"/>
  <c r="N97" i="76"/>
  <c r="N96" i="76"/>
  <c r="N95" i="76"/>
  <c r="N94" i="76"/>
  <c r="N93" i="76"/>
  <c r="N92" i="76"/>
  <c r="N91" i="76"/>
  <c r="N90" i="76"/>
  <c r="N89" i="76"/>
  <c r="N88" i="76"/>
  <c r="N87" i="76"/>
  <c r="N86" i="76"/>
  <c r="N85" i="76"/>
  <c r="N84" i="76"/>
  <c r="N83" i="76"/>
  <c r="N82" i="76"/>
  <c r="N81" i="76"/>
  <c r="N80" i="76"/>
  <c r="N79" i="76"/>
  <c r="N78" i="76"/>
  <c r="N73" i="76"/>
  <c r="N72" i="76"/>
  <c r="N71" i="76"/>
  <c r="N70" i="76"/>
  <c r="N69" i="76"/>
  <c r="N68" i="76"/>
  <c r="N67" i="76"/>
  <c r="N66" i="76"/>
  <c r="N65" i="76"/>
  <c r="N64" i="76"/>
  <c r="N63" i="76"/>
  <c r="N62" i="76"/>
  <c r="N61" i="76"/>
  <c r="N60" i="76"/>
  <c r="N59" i="76"/>
  <c r="N58" i="76"/>
  <c r="N57" i="76"/>
  <c r="N56" i="76"/>
  <c r="N55" i="76"/>
  <c r="N54" i="76"/>
  <c r="N53" i="76"/>
  <c r="N52" i="76"/>
  <c r="N51" i="76"/>
  <c r="N50" i="76"/>
  <c r="N49" i="76"/>
  <c r="N48" i="76"/>
  <c r="N47" i="76"/>
  <c r="N42" i="76"/>
  <c r="N41" i="76"/>
  <c r="N40" i="76"/>
  <c r="N39" i="76"/>
  <c r="N38" i="76"/>
  <c r="N37" i="76"/>
  <c r="N36" i="76"/>
  <c r="N35" i="76"/>
  <c r="N34" i="76"/>
  <c r="N33" i="76"/>
  <c r="N32" i="76"/>
  <c r="N31" i="76"/>
  <c r="N30" i="76"/>
  <c r="N29" i="76"/>
  <c r="N28" i="76"/>
  <c r="N27" i="76"/>
  <c r="N26" i="76"/>
  <c r="N25" i="76"/>
  <c r="N24" i="76"/>
  <c r="N23" i="76"/>
  <c r="N22" i="76"/>
  <c r="N21" i="76"/>
  <c r="N20" i="76"/>
  <c r="N19" i="76"/>
  <c r="N18" i="76"/>
  <c r="N17" i="76"/>
  <c r="N16" i="76"/>
  <c r="Q67" i="77"/>
  <c r="Q66" i="77"/>
  <c r="Q65" i="77"/>
  <c r="Q64" i="77"/>
  <c r="Q63" i="77"/>
  <c r="Q62" i="77"/>
  <c r="Q61" i="77"/>
  <c r="Q60" i="77"/>
  <c r="Q59" i="77"/>
  <c r="Q58" i="77"/>
  <c r="Q57" i="77"/>
  <c r="Q56" i="77"/>
  <c r="Q55" i="77"/>
  <c r="Q54" i="77"/>
  <c r="Q53" i="77"/>
  <c r="Q52" i="77"/>
  <c r="Q51" i="77"/>
  <c r="Q50" i="77"/>
  <c r="Q49" i="77"/>
  <c r="Q48" i="77"/>
  <c r="Q47" i="77"/>
  <c r="Q46" i="77"/>
  <c r="Q45" i="77"/>
  <c r="Q44" i="77"/>
  <c r="Q43" i="77"/>
  <c r="Q42" i="77"/>
  <c r="Q41" i="77"/>
  <c r="Q40" i="77"/>
  <c r="Q39" i="77"/>
  <c r="Q38" i="77"/>
  <c r="Q37" i="77"/>
  <c r="Q36" i="77"/>
  <c r="Q35" i="77"/>
  <c r="Q34" i="77"/>
  <c r="Q33" i="77"/>
  <c r="Q32" i="77"/>
  <c r="Q31" i="77"/>
  <c r="Q30" i="77"/>
  <c r="Q29" i="77"/>
  <c r="Q28" i="77"/>
  <c r="Q27" i="77"/>
  <c r="Q26" i="77"/>
  <c r="Q25" i="77"/>
  <c r="Q24" i="77"/>
  <c r="Q23" i="77"/>
  <c r="Q22" i="77"/>
  <c r="Q21" i="77"/>
  <c r="Q20" i="77"/>
  <c r="Q19" i="77"/>
  <c r="Q18" i="77"/>
  <c r="M75" i="78"/>
  <c r="L75" i="78"/>
  <c r="K75" i="78"/>
  <c r="J75" i="78"/>
  <c r="M74" i="78"/>
  <c r="L74" i="78"/>
  <c r="K74" i="78"/>
  <c r="J74" i="78"/>
  <c r="I75" i="78"/>
  <c r="I74" i="78"/>
  <c r="N73" i="78"/>
  <c r="N72" i="78"/>
  <c r="N71" i="78"/>
  <c r="N70" i="78"/>
  <c r="N69" i="78"/>
  <c r="N68" i="78"/>
  <c r="N67" i="78"/>
  <c r="N66" i="78"/>
  <c r="N65" i="78"/>
  <c r="N64" i="78"/>
  <c r="N63" i="78"/>
  <c r="N62" i="78"/>
  <c r="N61" i="78"/>
  <c r="N60" i="78"/>
  <c r="N59" i="78"/>
  <c r="N58" i="78"/>
  <c r="N57" i="78"/>
  <c r="N56" i="78"/>
  <c r="N55" i="78"/>
  <c r="N54" i="78"/>
  <c r="N53" i="78"/>
  <c r="N52" i="78"/>
  <c r="N51" i="78"/>
  <c r="N50" i="78"/>
  <c r="N49" i="78"/>
  <c r="N48" i="78"/>
  <c r="N47" i="78"/>
  <c r="N46" i="78"/>
  <c r="N45" i="78"/>
  <c r="N44" i="78"/>
  <c r="N43" i="78"/>
  <c r="N42" i="78"/>
  <c r="N41" i="78"/>
  <c r="N40" i="78"/>
  <c r="N39" i="78"/>
  <c r="N38" i="78"/>
  <c r="N37" i="78"/>
  <c r="N36" i="78"/>
  <c r="N35" i="78"/>
  <c r="N34" i="78"/>
  <c r="N33" i="78"/>
  <c r="N32" i="78"/>
  <c r="N31" i="78"/>
  <c r="N30" i="78"/>
  <c r="N29" i="78"/>
  <c r="N28" i="78"/>
  <c r="N27" i="78"/>
  <c r="N26" i="78"/>
  <c r="N25" i="78"/>
  <c r="N24" i="78"/>
  <c r="N23" i="78"/>
  <c r="N22" i="78"/>
  <c r="N21" i="78"/>
  <c r="N20" i="78"/>
  <c r="N19" i="78"/>
  <c r="N18" i="78"/>
  <c r="Q82" i="80"/>
  <c r="Q81" i="80"/>
  <c r="Q80" i="80"/>
  <c r="Q79" i="80"/>
  <c r="Q78" i="80"/>
  <c r="Q77" i="80"/>
  <c r="Q76" i="80"/>
  <c r="Q75" i="80"/>
  <c r="Q74" i="80"/>
  <c r="Q73" i="80"/>
  <c r="Q72" i="80"/>
  <c r="Q71" i="80"/>
  <c r="Q70" i="80"/>
  <c r="Q69" i="80"/>
  <c r="Q68" i="80"/>
  <c r="Q67" i="80"/>
  <c r="Q66" i="80"/>
  <c r="Q65" i="80"/>
  <c r="Q64" i="80"/>
  <c r="Q59" i="80"/>
  <c r="Q58" i="80"/>
  <c r="Q57" i="80"/>
  <c r="Q56" i="80"/>
  <c r="Q55" i="80"/>
  <c r="Q54" i="80"/>
  <c r="Q53" i="80"/>
  <c r="Q52" i="80"/>
  <c r="Q51" i="80"/>
  <c r="Q50" i="80"/>
  <c r="Q49" i="80"/>
  <c r="Q48" i="80"/>
  <c r="Q47" i="80"/>
  <c r="Q46" i="80"/>
  <c r="Q45" i="80"/>
  <c r="Q44" i="80"/>
  <c r="Q43" i="80"/>
  <c r="Q42" i="80"/>
  <c r="Q41" i="80"/>
  <c r="Q40" i="80"/>
  <c r="Q35" i="80"/>
  <c r="Q34" i="80"/>
  <c r="Q33" i="80"/>
  <c r="Q32" i="80"/>
  <c r="Q31" i="80"/>
  <c r="Q30" i="80"/>
  <c r="Q29" i="80"/>
  <c r="Q28" i="80"/>
  <c r="Q27" i="80"/>
  <c r="Q26" i="80"/>
  <c r="Q25" i="80"/>
  <c r="Q24" i="80"/>
  <c r="Q23" i="80"/>
  <c r="Q22" i="80"/>
  <c r="Q21" i="80"/>
  <c r="Q20" i="80"/>
  <c r="Q37" i="80" s="1"/>
  <c r="Q93" i="80" s="1"/>
  <c r="Q19" i="80"/>
  <c r="Q18" i="80"/>
  <c r="Q17" i="80"/>
  <c r="Q16" i="80"/>
  <c r="G58" i="82"/>
  <c r="G35" i="82"/>
  <c r="P82" i="83"/>
  <c r="O82" i="83"/>
  <c r="N82" i="83"/>
  <c r="M82" i="83"/>
  <c r="L82" i="83"/>
  <c r="O59" i="83"/>
  <c r="N59" i="83"/>
  <c r="M59" i="83"/>
  <c r="L59" i="83"/>
  <c r="P58" i="83"/>
  <c r="P84" i="83" s="1"/>
  <c r="O58" i="83"/>
  <c r="N58" i="83"/>
  <c r="M58" i="83"/>
  <c r="L58" i="83"/>
  <c r="O36" i="83"/>
  <c r="N36" i="83"/>
  <c r="M36" i="83"/>
  <c r="L36" i="83"/>
  <c r="L90" i="83" s="1"/>
  <c r="P35" i="83"/>
  <c r="O35" i="83"/>
  <c r="N35" i="83"/>
  <c r="M35" i="83"/>
  <c r="L35" i="83"/>
  <c r="P81" i="83"/>
  <c r="P80" i="83"/>
  <c r="P79" i="83"/>
  <c r="P78" i="83"/>
  <c r="P77" i="83"/>
  <c r="P76" i="83"/>
  <c r="P75" i="83"/>
  <c r="P74" i="83"/>
  <c r="P73" i="83"/>
  <c r="P72" i="83"/>
  <c r="P71" i="83"/>
  <c r="P70" i="83"/>
  <c r="P69" i="83"/>
  <c r="P68" i="83"/>
  <c r="P67" i="83"/>
  <c r="P66" i="83"/>
  <c r="P65" i="83"/>
  <c r="P64" i="83"/>
  <c r="P63" i="83"/>
  <c r="P83" i="83" s="1"/>
  <c r="P92" i="83" s="1"/>
  <c r="P62" i="83"/>
  <c r="P57" i="83"/>
  <c r="P56" i="83"/>
  <c r="P55" i="83"/>
  <c r="P54" i="83"/>
  <c r="P53" i="83"/>
  <c r="P52" i="83"/>
  <c r="P51" i="83"/>
  <c r="P50" i="83"/>
  <c r="P49" i="83"/>
  <c r="P48" i="83"/>
  <c r="P47" i="83"/>
  <c r="P46" i="83"/>
  <c r="P45" i="83"/>
  <c r="P44" i="83"/>
  <c r="P43" i="83"/>
  <c r="P42" i="83"/>
  <c r="P41" i="83"/>
  <c r="P40" i="83"/>
  <c r="P39" i="83"/>
  <c r="P34" i="83"/>
  <c r="P33" i="83"/>
  <c r="P32" i="83"/>
  <c r="P31" i="83"/>
  <c r="P30" i="83"/>
  <c r="P29" i="83"/>
  <c r="P28" i="83"/>
  <c r="P27" i="83"/>
  <c r="P26" i="83"/>
  <c r="P25" i="83"/>
  <c r="P24" i="83"/>
  <c r="P23" i="83"/>
  <c r="P22" i="83"/>
  <c r="P21" i="83"/>
  <c r="P20" i="83"/>
  <c r="P19" i="83"/>
  <c r="P18" i="83"/>
  <c r="P17" i="83"/>
  <c r="P16" i="83"/>
  <c r="I49" i="84"/>
  <c r="I48" i="84"/>
  <c r="I47" i="84"/>
  <c r="I46" i="84"/>
  <c r="I45" i="84"/>
  <c r="I44" i="84"/>
  <c r="I43" i="84"/>
  <c r="I42" i="84"/>
  <c r="I41" i="84"/>
  <c r="I40" i="84"/>
  <c r="I39" i="84"/>
  <c r="I38" i="84"/>
  <c r="I37" i="84"/>
  <c r="I36" i="84"/>
  <c r="I35" i="84"/>
  <c r="I34" i="84"/>
  <c r="I33" i="84"/>
  <c r="I32" i="84"/>
  <c r="I31" i="84"/>
  <c r="I30" i="84"/>
  <c r="I29" i="84"/>
  <c r="I28" i="84"/>
  <c r="I27" i="84"/>
  <c r="I26" i="84"/>
  <c r="I25" i="84"/>
  <c r="I24" i="84"/>
  <c r="I23" i="84"/>
  <c r="I22" i="84"/>
  <c r="I21" i="84"/>
  <c r="I20" i="84"/>
  <c r="I19" i="84"/>
  <c r="I18" i="84"/>
  <c r="I17" i="84"/>
  <c r="I16" i="84"/>
  <c r="I15" i="84"/>
  <c r="I14" i="84"/>
  <c r="I13" i="84"/>
  <c r="I12" i="84"/>
  <c r="N51" i="85"/>
  <c r="M53" i="85"/>
  <c r="G58" i="85" s="1"/>
  <c r="J27" i="5" s="1"/>
  <c r="M52" i="85"/>
  <c r="G57" i="85" s="1"/>
  <c r="L53" i="85"/>
  <c r="L52" i="85"/>
  <c r="K53" i="85"/>
  <c r="K52" i="85"/>
  <c r="F53" i="85"/>
  <c r="F52" i="85"/>
  <c r="N50" i="85"/>
  <c r="N49" i="85"/>
  <c r="N48" i="85"/>
  <c r="N47" i="85"/>
  <c r="N46" i="85"/>
  <c r="N45" i="85"/>
  <c r="N44" i="85"/>
  <c r="N43" i="85"/>
  <c r="N42" i="85"/>
  <c r="N41" i="85"/>
  <c r="N40" i="85"/>
  <c r="N39" i="85"/>
  <c r="N38" i="85"/>
  <c r="N37" i="85"/>
  <c r="N36" i="85"/>
  <c r="N35" i="85"/>
  <c r="N34" i="85"/>
  <c r="N33" i="85"/>
  <c r="N32" i="85"/>
  <c r="N31" i="85"/>
  <c r="N30" i="85"/>
  <c r="N29" i="85"/>
  <c r="N28" i="85"/>
  <c r="N27" i="85"/>
  <c r="N26" i="85"/>
  <c r="N25" i="85"/>
  <c r="N24" i="85"/>
  <c r="N23" i="85"/>
  <c r="N22" i="85"/>
  <c r="N21" i="85"/>
  <c r="N20" i="85"/>
  <c r="N19" i="85"/>
  <c r="N18" i="85"/>
  <c r="N17" i="85"/>
  <c r="N16" i="85"/>
  <c r="N15" i="85"/>
  <c r="N14" i="85"/>
  <c r="N13" i="85"/>
  <c r="N12" i="85"/>
  <c r="N53" i="86"/>
  <c r="M53" i="86"/>
  <c r="L53" i="86"/>
  <c r="K53" i="86"/>
  <c r="G53" i="86"/>
  <c r="N52" i="86"/>
  <c r="G58" i="86" s="1"/>
  <c r="M52" i="86"/>
  <c r="L52" i="86"/>
  <c r="K52" i="86"/>
  <c r="G52" i="86"/>
  <c r="O49" i="86"/>
  <c r="O48" i="86"/>
  <c r="O47" i="86"/>
  <c r="O46" i="86"/>
  <c r="O45" i="86"/>
  <c r="O44" i="86"/>
  <c r="O43" i="86"/>
  <c r="O42" i="86"/>
  <c r="O41" i="86"/>
  <c r="O40" i="86"/>
  <c r="O39" i="86"/>
  <c r="O38" i="86"/>
  <c r="O37" i="86"/>
  <c r="O36" i="86"/>
  <c r="O35" i="86"/>
  <c r="O34" i="86"/>
  <c r="O33" i="86"/>
  <c r="O32" i="86"/>
  <c r="O31" i="86"/>
  <c r="O30" i="86"/>
  <c r="O29" i="86"/>
  <c r="O28" i="86"/>
  <c r="O27" i="86"/>
  <c r="O26" i="86"/>
  <c r="O25" i="86"/>
  <c r="O24" i="86"/>
  <c r="O23" i="86"/>
  <c r="O22" i="86"/>
  <c r="O21" i="86"/>
  <c r="O20" i="86"/>
  <c r="O19" i="86"/>
  <c r="O18" i="86"/>
  <c r="O17" i="86"/>
  <c r="O16" i="86"/>
  <c r="O15" i="86"/>
  <c r="O14" i="86"/>
  <c r="O13" i="86"/>
  <c r="O12" i="86"/>
  <c r="F52" i="87"/>
  <c r="J52" i="87"/>
  <c r="K52" i="87"/>
  <c r="L52" i="87"/>
  <c r="G57" i="87" s="1"/>
  <c r="L51" i="87"/>
  <c r="G56" i="87" s="1"/>
  <c r="K51" i="87"/>
  <c r="F56" i="87" s="1"/>
  <c r="J51" i="87"/>
  <c r="F51" i="87"/>
  <c r="O110" i="40"/>
  <c r="O111" i="40"/>
  <c r="O112" i="40"/>
  <c r="O116" i="40"/>
  <c r="O117" i="40"/>
  <c r="O118" i="40"/>
  <c r="M113" i="40"/>
  <c r="M114" i="40"/>
  <c r="O79" i="40"/>
  <c r="O80" i="40"/>
  <c r="O81" i="40"/>
  <c r="O73" i="40"/>
  <c r="O74" i="40"/>
  <c r="O75" i="40"/>
  <c r="M76" i="40"/>
  <c r="M77" i="40"/>
  <c r="O38" i="40"/>
  <c r="O39" i="40"/>
  <c r="O40" i="40"/>
  <c r="O44" i="40"/>
  <c r="O45" i="40"/>
  <c r="O46" i="40"/>
  <c r="M41" i="40"/>
  <c r="M42" i="40"/>
  <c r="M53" i="29"/>
  <c r="I54" i="29"/>
  <c r="Y15" i="24"/>
  <c r="Y36" i="24"/>
  <c r="Y57" i="24"/>
  <c r="Y14" i="24"/>
  <c r="Y35" i="24"/>
  <c r="Y56" i="24"/>
  <c r="AG50" i="54"/>
  <c r="W17" i="54"/>
  <c r="W50" i="54" s="1"/>
  <c r="AM48" i="52"/>
  <c r="AE49" i="51"/>
  <c r="U15" i="28"/>
  <c r="AM14" i="25"/>
  <c r="AB120" i="25"/>
  <c r="AB121" i="25"/>
  <c r="AB124" i="25"/>
  <c r="AB125" i="25"/>
  <c r="AB128" i="25"/>
  <c r="AB129" i="25"/>
  <c r="AB132" i="25"/>
  <c r="AB133" i="25"/>
  <c r="AB136" i="25"/>
  <c r="AB137" i="25"/>
  <c r="AB140" i="25"/>
  <c r="AB141" i="25"/>
  <c r="AB94" i="25"/>
  <c r="AB110" i="25"/>
  <c r="AB90" i="25"/>
  <c r="AB92" i="25"/>
  <c r="AB106" i="25"/>
  <c r="AB108" i="25"/>
  <c r="AB86" i="25"/>
  <c r="AB102" i="25"/>
  <c r="AB84" i="25"/>
  <c r="AB98" i="25"/>
  <c r="AB100" i="25"/>
  <c r="AB99" i="25"/>
  <c r="AB52" i="25"/>
  <c r="AB53" i="25"/>
  <c r="AB56" i="25"/>
  <c r="AB57" i="25"/>
  <c r="AB60" i="25"/>
  <c r="AB61" i="25"/>
  <c r="AB64" i="25"/>
  <c r="AB65" i="25"/>
  <c r="AB68" i="25"/>
  <c r="AB69" i="25"/>
  <c r="AB72" i="25"/>
  <c r="AB73" i="25"/>
  <c r="U42" i="75"/>
  <c r="T42" i="75"/>
  <c r="S42" i="75"/>
  <c r="V42" i="75"/>
  <c r="F21" i="70" s="1"/>
  <c r="W15" i="75"/>
  <c r="M50" i="87"/>
  <c r="M49" i="87"/>
  <c r="M48" i="87"/>
  <c r="M47" i="87"/>
  <c r="M46" i="87"/>
  <c r="M45" i="87"/>
  <c r="M44" i="87"/>
  <c r="M43" i="87"/>
  <c r="M42" i="87"/>
  <c r="M41" i="87"/>
  <c r="M40" i="87"/>
  <c r="M39" i="87"/>
  <c r="M38" i="87"/>
  <c r="M37" i="87"/>
  <c r="M36" i="87"/>
  <c r="M35" i="87"/>
  <c r="M34" i="87"/>
  <c r="M33" i="87"/>
  <c r="M32" i="87"/>
  <c r="M31" i="87"/>
  <c r="M30" i="87"/>
  <c r="M29" i="87"/>
  <c r="M28" i="87"/>
  <c r="M27" i="87"/>
  <c r="M26" i="87"/>
  <c r="M25" i="87"/>
  <c r="M24" i="87"/>
  <c r="M23" i="87"/>
  <c r="M22" i="87"/>
  <c r="M21" i="87"/>
  <c r="M20" i="87"/>
  <c r="M19" i="87"/>
  <c r="M18" i="87"/>
  <c r="M17" i="87"/>
  <c r="M16" i="87"/>
  <c r="M15" i="87"/>
  <c r="M14" i="87"/>
  <c r="M47" i="88"/>
  <c r="L47" i="88"/>
  <c r="F53" i="88" s="1"/>
  <c r="I34" i="5" s="1"/>
  <c r="K47" i="88"/>
  <c r="M46" i="88"/>
  <c r="L46" i="88"/>
  <c r="K46" i="88"/>
  <c r="G47" i="88"/>
  <c r="G46" i="88"/>
  <c r="N45" i="88"/>
  <c r="N44" i="88"/>
  <c r="N43" i="88"/>
  <c r="N42" i="88"/>
  <c r="N41" i="88"/>
  <c r="N40" i="88"/>
  <c r="N39" i="88"/>
  <c r="N38" i="88"/>
  <c r="N37" i="88"/>
  <c r="N36" i="88"/>
  <c r="N35" i="88"/>
  <c r="N34" i="88"/>
  <c r="N33" i="88"/>
  <c r="N32" i="88"/>
  <c r="N31" i="88"/>
  <c r="N30" i="88"/>
  <c r="N29" i="88"/>
  <c r="N28" i="88"/>
  <c r="N27" i="88"/>
  <c r="N26" i="88"/>
  <c r="N25" i="88"/>
  <c r="N24" i="88"/>
  <c r="N23" i="88"/>
  <c r="N22" i="88"/>
  <c r="N21" i="88"/>
  <c r="N20" i="88"/>
  <c r="N19" i="88"/>
  <c r="N18" i="88"/>
  <c r="N17" i="88"/>
  <c r="N16" i="88"/>
  <c r="N15" i="88"/>
  <c r="N14" i="88"/>
  <c r="L55" i="91"/>
  <c r="L54" i="91"/>
  <c r="H55" i="91"/>
  <c r="G60" i="91" s="1"/>
  <c r="H54" i="91"/>
  <c r="G59" i="91" s="1"/>
  <c r="G55" i="91"/>
  <c r="G54" i="91"/>
  <c r="F55" i="91"/>
  <c r="F54" i="91"/>
  <c r="I53" i="91"/>
  <c r="I52" i="91"/>
  <c r="I51" i="91"/>
  <c r="I50" i="91"/>
  <c r="I49" i="91"/>
  <c r="I48" i="91"/>
  <c r="I47" i="91"/>
  <c r="I46" i="91"/>
  <c r="I45" i="91"/>
  <c r="I44" i="91"/>
  <c r="I43" i="91"/>
  <c r="I42" i="91"/>
  <c r="I41" i="91"/>
  <c r="I40" i="91"/>
  <c r="I39" i="91"/>
  <c r="I38" i="91"/>
  <c r="I37" i="91"/>
  <c r="I36" i="91"/>
  <c r="I35" i="91"/>
  <c r="I34" i="91"/>
  <c r="I33" i="91"/>
  <c r="I32" i="91"/>
  <c r="I31" i="91"/>
  <c r="I30" i="91"/>
  <c r="I29" i="91"/>
  <c r="I28" i="91"/>
  <c r="I27" i="91"/>
  <c r="I26" i="91"/>
  <c r="I25" i="91"/>
  <c r="I24" i="91"/>
  <c r="I23" i="91"/>
  <c r="I22" i="91"/>
  <c r="I21" i="91"/>
  <c r="I20" i="91"/>
  <c r="I19" i="91"/>
  <c r="I18" i="91"/>
  <c r="I17" i="91"/>
  <c r="I16" i="91"/>
  <c r="I15" i="91"/>
  <c r="I14" i="91"/>
  <c r="K58" i="92"/>
  <c r="I58" i="92"/>
  <c r="G58" i="92"/>
  <c r="F58" i="92"/>
  <c r="H32" i="92"/>
  <c r="H31" i="92"/>
  <c r="H30" i="92"/>
  <c r="H29" i="92"/>
  <c r="H28" i="92"/>
  <c r="H27" i="92"/>
  <c r="H26" i="92"/>
  <c r="H25" i="92"/>
  <c r="H24" i="92"/>
  <c r="H23" i="92"/>
  <c r="H22" i="92"/>
  <c r="H21" i="92"/>
  <c r="H57" i="92"/>
  <c r="H56" i="92"/>
  <c r="H55" i="92"/>
  <c r="H54" i="92"/>
  <c r="H53" i="92"/>
  <c r="H52" i="92"/>
  <c r="H51" i="92"/>
  <c r="H50" i="92"/>
  <c r="H49" i="92"/>
  <c r="H48" i="92"/>
  <c r="H47" i="92"/>
  <c r="H46" i="92"/>
  <c r="H45" i="92"/>
  <c r="H44" i="92"/>
  <c r="H43" i="92"/>
  <c r="H42" i="92"/>
  <c r="H41" i="92"/>
  <c r="H40" i="92"/>
  <c r="H39" i="92"/>
  <c r="H38" i="92"/>
  <c r="H37" i="92"/>
  <c r="H36" i="92"/>
  <c r="H35" i="92"/>
  <c r="H34" i="92"/>
  <c r="H33" i="92"/>
  <c r="H20" i="92"/>
  <c r="H19" i="92"/>
  <c r="H18" i="92"/>
  <c r="H17" i="92"/>
  <c r="H16" i="92"/>
  <c r="H15" i="92"/>
  <c r="H14" i="92"/>
  <c r="I57" i="93"/>
  <c r="L57" i="93"/>
  <c r="L56" i="93"/>
  <c r="I56" i="93"/>
  <c r="L55" i="93"/>
  <c r="I55" i="93"/>
  <c r="L54" i="93"/>
  <c r="I54" i="93"/>
  <c r="L53" i="93"/>
  <c r="I53" i="93"/>
  <c r="L52" i="93"/>
  <c r="I52" i="93"/>
  <c r="L51" i="93"/>
  <c r="I51" i="93"/>
  <c r="L50" i="93"/>
  <c r="I50" i="93"/>
  <c r="L49" i="93"/>
  <c r="I49" i="93"/>
  <c r="L48" i="93"/>
  <c r="I48" i="93"/>
  <c r="L47" i="93"/>
  <c r="I47" i="93"/>
  <c r="L46" i="93"/>
  <c r="I46" i="93"/>
  <c r="L45" i="93"/>
  <c r="I45" i="93"/>
  <c r="L44" i="93"/>
  <c r="I44" i="93"/>
  <c r="L43" i="93"/>
  <c r="I43" i="93"/>
  <c r="L42" i="93"/>
  <c r="I42" i="93"/>
  <c r="L41" i="93"/>
  <c r="I41" i="93"/>
  <c r="L40" i="93"/>
  <c r="I40" i="93"/>
  <c r="L39" i="93"/>
  <c r="I39" i="93"/>
  <c r="L38" i="93"/>
  <c r="I38" i="93"/>
  <c r="L37" i="93"/>
  <c r="I37" i="93"/>
  <c r="L36" i="93"/>
  <c r="I36" i="93"/>
  <c r="L35" i="93"/>
  <c r="I35" i="93"/>
  <c r="L34" i="93"/>
  <c r="I34" i="93"/>
  <c r="L33" i="93"/>
  <c r="I33" i="93"/>
  <c r="L32" i="93"/>
  <c r="I32" i="93"/>
  <c r="L31" i="93"/>
  <c r="I31" i="93"/>
  <c r="L30" i="93"/>
  <c r="I30" i="93"/>
  <c r="L29" i="93"/>
  <c r="I29" i="93"/>
  <c r="L28" i="93"/>
  <c r="I28" i="93"/>
  <c r="L27" i="93"/>
  <c r="I27" i="93"/>
  <c r="L26" i="93"/>
  <c r="I26" i="93"/>
  <c r="L25" i="93"/>
  <c r="I25" i="93"/>
  <c r="L24" i="93"/>
  <c r="I24" i="93"/>
  <c r="L23" i="93"/>
  <c r="I23" i="93"/>
  <c r="L22" i="93"/>
  <c r="I22" i="93"/>
  <c r="L21" i="93"/>
  <c r="I21" i="93"/>
  <c r="L20" i="93"/>
  <c r="I20" i="93"/>
  <c r="L19" i="93"/>
  <c r="I19" i="93"/>
  <c r="L18" i="93"/>
  <c r="I18" i="93"/>
  <c r="L17" i="93"/>
  <c r="I17" i="93"/>
  <c r="L16" i="93"/>
  <c r="I16" i="93"/>
  <c r="L15" i="93"/>
  <c r="I15" i="93"/>
  <c r="L14" i="93"/>
  <c r="I14" i="93"/>
  <c r="I52" i="94"/>
  <c r="H52" i="94"/>
  <c r="F57" i="94" s="1"/>
  <c r="I60" i="5" s="1"/>
  <c r="F52" i="94"/>
  <c r="I51" i="94"/>
  <c r="H51" i="94"/>
  <c r="F51" i="94"/>
  <c r="E52" i="94"/>
  <c r="E51" i="94"/>
  <c r="J50" i="94"/>
  <c r="J49" i="94"/>
  <c r="J48" i="94"/>
  <c r="J47" i="94"/>
  <c r="J46" i="94"/>
  <c r="J45" i="94"/>
  <c r="J44" i="94"/>
  <c r="J43" i="94"/>
  <c r="J42" i="94"/>
  <c r="J41" i="94"/>
  <c r="J40" i="94"/>
  <c r="J39" i="94"/>
  <c r="J38" i="94"/>
  <c r="J37" i="94"/>
  <c r="J36" i="94"/>
  <c r="J35" i="94"/>
  <c r="J34" i="94"/>
  <c r="J33" i="94"/>
  <c r="J32" i="94"/>
  <c r="J31" i="94"/>
  <c r="J30" i="94"/>
  <c r="J29" i="94"/>
  <c r="J28" i="94"/>
  <c r="J27" i="94"/>
  <c r="J26" i="94"/>
  <c r="J25" i="94"/>
  <c r="J24" i="94"/>
  <c r="J23" i="94"/>
  <c r="J22" i="94"/>
  <c r="J21" i="94"/>
  <c r="J20" i="94"/>
  <c r="J19" i="94"/>
  <c r="J18" i="94"/>
  <c r="J17" i="94"/>
  <c r="J16" i="94"/>
  <c r="J15" i="94"/>
  <c r="J14" i="94"/>
  <c r="H42" i="95"/>
  <c r="H41" i="95"/>
  <c r="H40" i="95"/>
  <c r="H39" i="95"/>
  <c r="H38" i="95"/>
  <c r="H37" i="95"/>
  <c r="H36" i="95"/>
  <c r="H35" i="95"/>
  <c r="H34" i="95"/>
  <c r="H33" i="95"/>
  <c r="H32" i="95"/>
  <c r="H31" i="95"/>
  <c r="H30" i="95"/>
  <c r="H55" i="95"/>
  <c r="H54" i="95"/>
  <c r="H53" i="95"/>
  <c r="H52" i="95"/>
  <c r="H51" i="95"/>
  <c r="H50" i="95"/>
  <c r="H49" i="95"/>
  <c r="H48" i="95"/>
  <c r="H47" i="95"/>
  <c r="H46" i="95"/>
  <c r="H45" i="95"/>
  <c r="H44" i="95"/>
  <c r="H43" i="95"/>
  <c r="H29" i="95"/>
  <c r="H28" i="95"/>
  <c r="H27" i="95"/>
  <c r="H26" i="95"/>
  <c r="H25" i="95"/>
  <c r="H24" i="95"/>
  <c r="H23" i="95"/>
  <c r="H22" i="95"/>
  <c r="H21" i="95"/>
  <c r="H20" i="95"/>
  <c r="H19" i="95"/>
  <c r="H18" i="95"/>
  <c r="H17" i="95"/>
  <c r="H16" i="95"/>
  <c r="H15" i="95"/>
  <c r="H14" i="95"/>
  <c r="I57" i="96"/>
  <c r="H57" i="96"/>
  <c r="I56" i="96"/>
  <c r="H56" i="96"/>
  <c r="H60" i="96" s="1"/>
  <c r="F57" i="96"/>
  <c r="F56" i="96"/>
  <c r="J55" i="96"/>
  <c r="J54" i="96"/>
  <c r="J53" i="96"/>
  <c r="J52" i="96"/>
  <c r="J51" i="96"/>
  <c r="J50" i="96"/>
  <c r="J49" i="96"/>
  <c r="J48" i="96"/>
  <c r="J47" i="96"/>
  <c r="J46" i="96"/>
  <c r="J45" i="96"/>
  <c r="J44" i="96"/>
  <c r="J43" i="96"/>
  <c r="J42" i="96"/>
  <c r="J41" i="96"/>
  <c r="J40" i="96"/>
  <c r="J39" i="96"/>
  <c r="J38" i="96"/>
  <c r="J37" i="96"/>
  <c r="J36" i="96"/>
  <c r="J35" i="96"/>
  <c r="J34" i="96"/>
  <c r="J33" i="96"/>
  <c r="J32" i="96"/>
  <c r="J31" i="96"/>
  <c r="J30" i="96"/>
  <c r="J29" i="96"/>
  <c r="J28" i="96"/>
  <c r="J27" i="96"/>
  <c r="J26" i="96"/>
  <c r="J25" i="96"/>
  <c r="J24" i="96"/>
  <c r="J23" i="96"/>
  <c r="J22" i="96"/>
  <c r="J21" i="96"/>
  <c r="J20" i="96"/>
  <c r="J19" i="96"/>
  <c r="J18" i="96"/>
  <c r="J17" i="96"/>
  <c r="J16" i="96"/>
  <c r="J15" i="96"/>
  <c r="J14" i="96"/>
  <c r="F17" i="98"/>
  <c r="F16" i="98"/>
  <c r="O39" i="99"/>
  <c r="O38" i="99"/>
  <c r="O37" i="99"/>
  <c r="O36" i="99"/>
  <c r="O35" i="99"/>
  <c r="O34" i="99"/>
  <c r="O33" i="99"/>
  <c r="O32" i="99"/>
  <c r="O31" i="99"/>
  <c r="O30" i="99"/>
  <c r="O29" i="99"/>
  <c r="O28" i="99"/>
  <c r="O27" i="99"/>
  <c r="O26" i="99"/>
  <c r="O25" i="99"/>
  <c r="O24" i="99"/>
  <c r="O23" i="99"/>
  <c r="O22" i="99"/>
  <c r="O21" i="99"/>
  <c r="O20" i="99"/>
  <c r="O19" i="99"/>
  <c r="O18" i="99"/>
  <c r="O17" i="99"/>
  <c r="O16" i="99"/>
  <c r="O15" i="99"/>
  <c r="O14" i="99"/>
  <c r="O13" i="99"/>
  <c r="G55" i="96"/>
  <c r="AB82" i="25"/>
  <c r="AB104" i="25"/>
  <c r="AB127" i="25"/>
  <c r="AB123" i="25"/>
  <c r="AB83" i="25"/>
  <c r="AB119" i="25"/>
  <c r="AB135" i="25"/>
  <c r="AB139" i="25"/>
  <c r="AB131" i="25"/>
  <c r="AB88" i="25"/>
  <c r="AB96" i="25"/>
  <c r="AB87" i="25"/>
  <c r="AB107" i="25"/>
  <c r="AB91" i="25"/>
  <c r="AB103" i="25"/>
  <c r="AB95" i="25"/>
  <c r="AB71" i="25"/>
  <c r="AB59" i="25"/>
  <c r="AB63" i="25"/>
  <c r="AB55" i="25"/>
  <c r="AB67" i="25"/>
  <c r="N46" i="88"/>
  <c r="H52" i="88" s="1"/>
  <c r="AB51" i="25"/>
  <c r="W156" i="25"/>
  <c r="O156" i="25"/>
  <c r="F156" i="25"/>
  <c r="F157" i="25" s="1"/>
  <c r="U155" i="25"/>
  <c r="M155" i="25"/>
  <c r="F154" i="25"/>
  <c r="F155" i="25" s="1"/>
  <c r="P153" i="25"/>
  <c r="F152" i="25"/>
  <c r="F153" i="25" s="1"/>
  <c r="F150" i="25"/>
  <c r="F151" i="25" s="1"/>
  <c r="AK157" i="25"/>
  <c r="AF157" i="25"/>
  <c r="AE157" i="25"/>
  <c r="W157" i="25"/>
  <c r="U157" i="25"/>
  <c r="T157" i="25"/>
  <c r="S157" i="25"/>
  <c r="Q157" i="25"/>
  <c r="P157" i="25"/>
  <c r="M157" i="25"/>
  <c r="L157" i="25"/>
  <c r="AG156" i="25"/>
  <c r="AF156" i="25"/>
  <c r="U156" i="25"/>
  <c r="T156" i="25"/>
  <c r="P156" i="25"/>
  <c r="M156" i="25"/>
  <c r="L156" i="25"/>
  <c r="AB116" i="25"/>
  <c r="V155" i="25"/>
  <c r="S162" i="25"/>
  <c r="R155" i="25"/>
  <c r="Q155" i="25"/>
  <c r="N155" i="25"/>
  <c r="AK154" i="25"/>
  <c r="AH154" i="25"/>
  <c r="W154" i="25"/>
  <c r="V154" i="25"/>
  <c r="U154" i="25"/>
  <c r="R154" i="25"/>
  <c r="Q154" i="25"/>
  <c r="O154" i="25"/>
  <c r="N154" i="25"/>
  <c r="M154" i="25"/>
  <c r="AB80" i="25"/>
  <c r="T153" i="25"/>
  <c r="P163" i="25"/>
  <c r="L153" i="25"/>
  <c r="AH152" i="25"/>
  <c r="AG152" i="25"/>
  <c r="AE152" i="25"/>
  <c r="V152" i="25"/>
  <c r="U152" i="25"/>
  <c r="S152" i="25"/>
  <c r="R152" i="25"/>
  <c r="Q152" i="25"/>
  <c r="O152" i="25"/>
  <c r="N152" i="25"/>
  <c r="M152" i="25"/>
  <c r="AG151" i="25"/>
  <c r="AE159" i="25"/>
  <c r="W151" i="25"/>
  <c r="V162" i="25"/>
  <c r="U162" i="25"/>
  <c r="S151" i="25"/>
  <c r="R162" i="25"/>
  <c r="Q151" i="25"/>
  <c r="O151" i="25"/>
  <c r="M159" i="25"/>
  <c r="J159" i="25"/>
  <c r="AH150" i="25"/>
  <c r="K16" i="58" s="1"/>
  <c r="AF150" i="25"/>
  <c r="I16" i="58" s="1"/>
  <c r="AA150" i="25"/>
  <c r="T150" i="25"/>
  <c r="L150" i="25"/>
  <c r="AB15" i="25"/>
  <c r="F5" i="25"/>
  <c r="F4" i="25"/>
  <c r="Y143" i="25"/>
  <c r="Y156" i="25" s="1"/>
  <c r="AB79" i="25"/>
  <c r="Y111" i="25"/>
  <c r="Y154" i="25" s="1"/>
  <c r="Y75" i="25"/>
  <c r="Y152" i="25" s="1"/>
  <c r="Y150" i="25"/>
  <c r="J163" i="25"/>
  <c r="W163" i="25"/>
  <c r="AB49" i="25"/>
  <c r="AB14" i="25"/>
  <c r="AB117" i="25"/>
  <c r="M145" i="25"/>
  <c r="M150" i="25"/>
  <c r="Q150" i="25"/>
  <c r="U150" i="25"/>
  <c r="AG150" i="25"/>
  <c r="J16" i="58" s="1"/>
  <c r="I72" i="13" s="1"/>
  <c r="N162" i="25"/>
  <c r="N151" i="25"/>
  <c r="N150" i="25"/>
  <c r="R150" i="25"/>
  <c r="V150" i="25"/>
  <c r="L159" i="25"/>
  <c r="L151" i="25"/>
  <c r="P159" i="25"/>
  <c r="P151" i="25"/>
  <c r="T159" i="25"/>
  <c r="T151" i="25"/>
  <c r="O150" i="25"/>
  <c r="S150" i="25"/>
  <c r="W145" i="25"/>
  <c r="W150" i="25"/>
  <c r="AE150" i="25"/>
  <c r="AK150" i="25"/>
  <c r="N16" i="58" s="1"/>
  <c r="AB48" i="25"/>
  <c r="AF151" i="25"/>
  <c r="W153" i="25"/>
  <c r="O159" i="25"/>
  <c r="U159" i="25"/>
  <c r="Q160" i="25"/>
  <c r="AK160" i="25"/>
  <c r="M162" i="25"/>
  <c r="T163" i="25"/>
  <c r="AB115" i="25"/>
  <c r="U151" i="25"/>
  <c r="S153" i="25"/>
  <c r="AF153" i="25"/>
  <c r="AK159" i="25"/>
  <c r="O162" i="25"/>
  <c r="AG162" i="25"/>
  <c r="M153" i="25"/>
  <c r="Q153" i="25"/>
  <c r="U153" i="25"/>
  <c r="AE163" i="25"/>
  <c r="AE153" i="25"/>
  <c r="AK163" i="25"/>
  <c r="AK153" i="25"/>
  <c r="S146" i="25"/>
  <c r="V151" i="25"/>
  <c r="O153" i="25"/>
  <c r="W159" i="25"/>
  <c r="L163" i="25"/>
  <c r="S160" i="25"/>
  <c r="S155" i="25"/>
  <c r="AG155" i="25"/>
  <c r="M151" i="25"/>
  <c r="R151" i="25"/>
  <c r="AE151" i="25"/>
  <c r="S159" i="25"/>
  <c r="AF159" i="25"/>
  <c r="AK162" i="25"/>
  <c r="AA143" i="25"/>
  <c r="AA156" i="25" s="1"/>
  <c r="Z143" i="25"/>
  <c r="Z111" i="25"/>
  <c r="Z154" i="25" s="1"/>
  <c r="Z162" i="25"/>
  <c r="AB75" i="25"/>
  <c r="AB152" i="25" s="1"/>
  <c r="AB81" i="25"/>
  <c r="Y163" i="25"/>
  <c r="Y159" i="25"/>
  <c r="Z160" i="25"/>
  <c r="AA146" i="25"/>
  <c r="AA111" i="25"/>
  <c r="AA154" i="25" s="1"/>
  <c r="AA163" i="25"/>
  <c r="AA159" i="25"/>
  <c r="AB50" i="25"/>
  <c r="AA160" i="25"/>
  <c r="AA162" i="25"/>
  <c r="H73" i="77"/>
  <c r="I54" i="5" s="1"/>
  <c r="L54" i="5" s="1"/>
  <c r="O54" i="5" s="1"/>
  <c r="P54" i="5" s="1"/>
  <c r="T167" i="104"/>
  <c r="T169" i="104" s="1"/>
  <c r="S167" i="104"/>
  <c r="S169" i="104" s="1"/>
  <c r="R167" i="104"/>
  <c r="R169" i="104" s="1"/>
  <c r="Q167" i="104"/>
  <c r="Q169" i="104" s="1"/>
  <c r="P167" i="104"/>
  <c r="P169" i="104" s="1"/>
  <c r="O167" i="104"/>
  <c r="O169" i="104" s="1"/>
  <c r="N167" i="104"/>
  <c r="N169" i="104" s="1"/>
  <c r="M167" i="104"/>
  <c r="M169" i="104" s="1"/>
  <c r="I164" i="104"/>
  <c r="I157" i="104"/>
  <c r="I156" i="104"/>
  <c r="I155" i="104"/>
  <c r="I154" i="104"/>
  <c r="J154" i="104" s="1"/>
  <c r="K154" i="104" s="1"/>
  <c r="I153" i="104"/>
  <c r="J153" i="104" s="1"/>
  <c r="K153" i="104" s="1"/>
  <c r="I152" i="104"/>
  <c r="J152" i="104" s="1"/>
  <c r="K152" i="104" s="1"/>
  <c r="I151" i="104"/>
  <c r="J151" i="104" s="1"/>
  <c r="K151" i="104" s="1"/>
  <c r="I150" i="104"/>
  <c r="J150" i="104" s="1"/>
  <c r="K150" i="104" s="1"/>
  <c r="I149" i="104"/>
  <c r="J149" i="104" s="1"/>
  <c r="K149" i="104" s="1"/>
  <c r="I148" i="104"/>
  <c r="J148" i="104" s="1"/>
  <c r="K148" i="104" s="1"/>
  <c r="I147" i="104"/>
  <c r="J147" i="104" s="1"/>
  <c r="K147" i="104" s="1"/>
  <c r="I146" i="104"/>
  <c r="J146" i="104" s="1"/>
  <c r="K146" i="104" s="1"/>
  <c r="I144" i="104"/>
  <c r="J144" i="104" s="1"/>
  <c r="K144" i="104" s="1"/>
  <c r="I143" i="104"/>
  <c r="J143" i="104" s="1"/>
  <c r="K143" i="104" s="1"/>
  <c r="I142" i="104"/>
  <c r="J142" i="104" s="1"/>
  <c r="K142" i="104" s="1"/>
  <c r="I141" i="104"/>
  <c r="J141" i="104" s="1"/>
  <c r="K141" i="104" s="1"/>
  <c r="I140" i="104"/>
  <c r="J140" i="104" s="1"/>
  <c r="K140" i="104" s="1"/>
  <c r="I139" i="104"/>
  <c r="J139" i="104" s="1"/>
  <c r="K139" i="104" s="1"/>
  <c r="I138" i="104"/>
  <c r="J138" i="104" s="1"/>
  <c r="K138" i="104" s="1"/>
  <c r="I137" i="104"/>
  <c r="J137" i="104" s="1"/>
  <c r="K137" i="104" s="1"/>
  <c r="I136" i="104"/>
  <c r="J136" i="104" s="1"/>
  <c r="K136" i="104" s="1"/>
  <c r="I135" i="104"/>
  <c r="J135" i="104" s="1"/>
  <c r="K135" i="104" s="1"/>
  <c r="I134" i="104"/>
  <c r="J134" i="104" s="1"/>
  <c r="K134" i="104" s="1"/>
  <c r="I133" i="104"/>
  <c r="J133" i="104" s="1"/>
  <c r="K133" i="104" s="1"/>
  <c r="I132" i="104"/>
  <c r="J132" i="104" s="1"/>
  <c r="K132" i="104" s="1"/>
  <c r="I131" i="104"/>
  <c r="J131" i="104" s="1"/>
  <c r="K131" i="104" s="1"/>
  <c r="I130" i="104"/>
  <c r="J130" i="104" s="1"/>
  <c r="K130" i="104" s="1"/>
  <c r="I129" i="104"/>
  <c r="J129" i="104" s="1"/>
  <c r="K129" i="104" s="1"/>
  <c r="I128" i="104"/>
  <c r="J128" i="104" s="1"/>
  <c r="K128" i="104" s="1"/>
  <c r="I127" i="104"/>
  <c r="J127" i="104" s="1"/>
  <c r="K127" i="104" s="1"/>
  <c r="I126" i="104"/>
  <c r="J126" i="104" s="1"/>
  <c r="K126" i="104" s="1"/>
  <c r="I125" i="104"/>
  <c r="J125" i="104" s="1"/>
  <c r="K125" i="104" s="1"/>
  <c r="I124" i="104"/>
  <c r="J124" i="104" s="1"/>
  <c r="K124" i="104" s="1"/>
  <c r="I123" i="104"/>
  <c r="J123" i="104" s="1"/>
  <c r="K123" i="104" s="1"/>
  <c r="I122" i="104"/>
  <c r="J122" i="104" s="1"/>
  <c r="K122" i="104" s="1"/>
  <c r="I121" i="104"/>
  <c r="J121" i="104" s="1"/>
  <c r="K121" i="104" s="1"/>
  <c r="I120" i="104"/>
  <c r="J120" i="104" s="1"/>
  <c r="K120" i="104" s="1"/>
  <c r="I119" i="104"/>
  <c r="J119" i="104" s="1"/>
  <c r="K119" i="104" s="1"/>
  <c r="I118" i="104"/>
  <c r="J118" i="104" s="1"/>
  <c r="K118" i="104" s="1"/>
  <c r="I117" i="104"/>
  <c r="J117" i="104" s="1"/>
  <c r="K117" i="104" s="1"/>
  <c r="I116" i="104"/>
  <c r="J116" i="104" s="1"/>
  <c r="K116" i="104" s="1"/>
  <c r="I115" i="104"/>
  <c r="J115" i="104" s="1"/>
  <c r="K115" i="104" s="1"/>
  <c r="I114" i="104"/>
  <c r="J114" i="104" s="1"/>
  <c r="K114" i="104" s="1"/>
  <c r="I113" i="104"/>
  <c r="J113" i="104" s="1"/>
  <c r="K113" i="104" s="1"/>
  <c r="I112" i="104"/>
  <c r="J112" i="104" s="1"/>
  <c r="K112" i="104" s="1"/>
  <c r="I111" i="104"/>
  <c r="J111" i="104" s="1"/>
  <c r="K111" i="104" s="1"/>
  <c r="I110" i="104"/>
  <c r="J110" i="104" s="1"/>
  <c r="K110" i="104" s="1"/>
  <c r="I109" i="104"/>
  <c r="J109" i="104" s="1"/>
  <c r="K109" i="104" s="1"/>
  <c r="I105" i="104"/>
  <c r="J105" i="104" s="1"/>
  <c r="K105" i="104" s="1"/>
  <c r="I104" i="104"/>
  <c r="J104" i="104" s="1"/>
  <c r="K104" i="104" s="1"/>
  <c r="I103" i="104"/>
  <c r="J103" i="104" s="1"/>
  <c r="K103" i="104" s="1"/>
  <c r="I102" i="104"/>
  <c r="J102" i="104" s="1"/>
  <c r="K102" i="104" s="1"/>
  <c r="I101" i="104"/>
  <c r="J101" i="104" s="1"/>
  <c r="K101" i="104" s="1"/>
  <c r="I100" i="104"/>
  <c r="J100" i="104" s="1"/>
  <c r="K100" i="104" s="1"/>
  <c r="I99" i="104"/>
  <c r="J99" i="104" s="1"/>
  <c r="K99" i="104" s="1"/>
  <c r="I98" i="104"/>
  <c r="J98" i="104" s="1"/>
  <c r="K98" i="104" s="1"/>
  <c r="I96" i="104"/>
  <c r="J96" i="104" s="1"/>
  <c r="K96" i="104" s="1"/>
  <c r="I95" i="104"/>
  <c r="J95" i="104" s="1"/>
  <c r="K95" i="104" s="1"/>
  <c r="I94" i="104"/>
  <c r="J94" i="104" s="1"/>
  <c r="K94" i="104" s="1"/>
  <c r="I93" i="104"/>
  <c r="J93" i="104" s="1"/>
  <c r="K93" i="104" s="1"/>
  <c r="I92" i="104"/>
  <c r="J92" i="104" s="1"/>
  <c r="K92" i="104" s="1"/>
  <c r="I90" i="104"/>
  <c r="I88" i="104"/>
  <c r="J88" i="104" s="1"/>
  <c r="K88" i="104" s="1"/>
  <c r="E18" i="109"/>
  <c r="I81" i="104"/>
  <c r="J81" i="104" s="1"/>
  <c r="K81" i="104" s="1"/>
  <c r="I80" i="104"/>
  <c r="J80" i="104" s="1"/>
  <c r="K80" i="104" s="1"/>
  <c r="I79" i="104"/>
  <c r="J79" i="104" s="1"/>
  <c r="K79" i="104" s="1"/>
  <c r="I78" i="104"/>
  <c r="J78" i="104" s="1"/>
  <c r="K78" i="104" s="1"/>
  <c r="I77" i="104"/>
  <c r="J77" i="104" s="1"/>
  <c r="K77" i="104" s="1"/>
  <c r="I76" i="104"/>
  <c r="I70" i="104"/>
  <c r="J70" i="104" s="1"/>
  <c r="I69" i="104"/>
  <c r="I68" i="104"/>
  <c r="I67" i="104"/>
  <c r="I66" i="104"/>
  <c r="I65" i="104"/>
  <c r="I62" i="104"/>
  <c r="I61" i="104"/>
  <c r="I60" i="104"/>
  <c r="I59" i="104"/>
  <c r="I58" i="104"/>
  <c r="I56" i="104"/>
  <c r="I55" i="104"/>
  <c r="I54" i="104"/>
  <c r="I53" i="104"/>
  <c r="I52" i="104"/>
  <c r="I51" i="104"/>
  <c r="I50" i="104"/>
  <c r="I49" i="104"/>
  <c r="I48" i="104"/>
  <c r="I47" i="104"/>
  <c r="I46" i="104"/>
  <c r="I45" i="104"/>
  <c r="I44" i="104"/>
  <c r="I43" i="104"/>
  <c r="I42" i="104"/>
  <c r="I40" i="104"/>
  <c r="I39" i="104"/>
  <c r="I37" i="104"/>
  <c r="I36" i="104"/>
  <c r="I34" i="104"/>
  <c r="I33" i="104"/>
  <c r="I31" i="104"/>
  <c r="I30" i="104"/>
  <c r="I27" i="104"/>
  <c r="I24" i="104"/>
  <c r="J24" i="104" s="1"/>
  <c r="I23" i="104"/>
  <c r="J23" i="104" s="1"/>
  <c r="I22" i="104"/>
  <c r="J22" i="104" s="1"/>
  <c r="I20" i="104"/>
  <c r="J20" i="104" s="1"/>
  <c r="I19" i="104"/>
  <c r="I14" i="104"/>
  <c r="J14" i="104" s="1"/>
  <c r="K14" i="104" s="1"/>
  <c r="I13" i="13"/>
  <c r="H92" i="14"/>
  <c r="H91" i="14"/>
  <c r="H89" i="14"/>
  <c r="H88" i="14"/>
  <c r="H87" i="14" s="1"/>
  <c r="H86" i="14"/>
  <c r="H85" i="14"/>
  <c r="H83" i="14"/>
  <c r="H82" i="14"/>
  <c r="H81" i="14"/>
  <c r="H80" i="14"/>
  <c r="H79" i="14"/>
  <c r="H77" i="14"/>
  <c r="H76" i="14"/>
  <c r="H74" i="14"/>
  <c r="H73" i="14"/>
  <c r="H72" i="14"/>
  <c r="H71" i="14"/>
  <c r="H70" i="14"/>
  <c r="H69" i="14"/>
  <c r="H68" i="14"/>
  <c r="H67" i="14"/>
  <c r="H66" i="14"/>
  <c r="H65" i="14"/>
  <c r="H64" i="14"/>
  <c r="H63" i="14"/>
  <c r="H61" i="14"/>
  <c r="H60" i="14"/>
  <c r="H58" i="14"/>
  <c r="H57" i="14"/>
  <c r="H56" i="14"/>
  <c r="H55" i="14"/>
  <c r="H54" i="14"/>
  <c r="H53" i="14"/>
  <c r="H52" i="14"/>
  <c r="H51" i="14"/>
  <c r="H50" i="14"/>
  <c r="H49" i="14"/>
  <c r="Q48" i="14"/>
  <c r="Q90" i="14"/>
  <c r="Q93" i="14" s="1"/>
  <c r="P48" i="14"/>
  <c r="P90" i="14" s="1"/>
  <c r="P93" i="14" s="1"/>
  <c r="O48" i="14"/>
  <c r="O90" i="14" s="1"/>
  <c r="O93" i="14" s="1"/>
  <c r="H47" i="14"/>
  <c r="H46" i="14"/>
  <c r="H44" i="14"/>
  <c r="H43" i="14"/>
  <c r="H42" i="14"/>
  <c r="H41" i="14"/>
  <c r="H40" i="14"/>
  <c r="H37" i="14"/>
  <c r="H38" i="14"/>
  <c r="H39" i="14"/>
  <c r="H35" i="14"/>
  <c r="H34" i="14"/>
  <c r="H32" i="14"/>
  <c r="H31" i="14"/>
  <c r="H29" i="14"/>
  <c r="H28" i="14"/>
  <c r="H26" i="14"/>
  <c r="H25" i="14"/>
  <c r="H24" i="14"/>
  <c r="H22" i="14"/>
  <c r="H21" i="14"/>
  <c r="H19" i="14"/>
  <c r="H17" i="14" s="1"/>
  <c r="H18" i="14"/>
  <c r="H13" i="14"/>
  <c r="H11" i="14" s="1"/>
  <c r="E11" i="18"/>
  <c r="I17" i="5" s="1"/>
  <c r="L17" i="5" s="1"/>
  <c r="O17" i="5" s="1"/>
  <c r="P17" i="5" s="1"/>
  <c r="N43" i="99"/>
  <c r="J36" i="5" s="1"/>
  <c r="M43" i="99"/>
  <c r="L43" i="99"/>
  <c r="H43" i="99"/>
  <c r="N42" i="99"/>
  <c r="H48" i="99" s="1"/>
  <c r="M42" i="99"/>
  <c r="G48" i="99" s="1"/>
  <c r="L42" i="99"/>
  <c r="H42" i="99"/>
  <c r="O41" i="99"/>
  <c r="O40" i="99"/>
  <c r="O12" i="99"/>
  <c r="O42" i="99"/>
  <c r="I48" i="99" s="1"/>
  <c r="H49" i="99"/>
  <c r="I32" i="5"/>
  <c r="L32" i="5" s="1"/>
  <c r="O32" i="5" s="1"/>
  <c r="P32" i="5" s="1"/>
  <c r="G15" i="15"/>
  <c r="M127" i="19"/>
  <c r="K127" i="19"/>
  <c r="M126" i="19"/>
  <c r="K126" i="19"/>
  <c r="M125" i="19"/>
  <c r="K125" i="19"/>
  <c r="F67" i="6"/>
  <c r="F65" i="6"/>
  <c r="F64" i="6"/>
  <c r="F58" i="6"/>
  <c r="F57" i="6"/>
  <c r="F56" i="6"/>
  <c r="F52" i="6"/>
  <c r="F51" i="6"/>
  <c r="F50" i="6"/>
  <c r="F49" i="6"/>
  <c r="F48" i="6"/>
  <c r="F47" i="6"/>
  <c r="F46" i="6"/>
  <c r="F44" i="6"/>
  <c r="F43" i="6"/>
  <c r="F42" i="6"/>
  <c r="F40" i="6"/>
  <c r="F39" i="6"/>
  <c r="F38" i="6"/>
  <c r="F37" i="6"/>
  <c r="F36" i="6"/>
  <c r="F34" i="6"/>
  <c r="F33" i="6"/>
  <c r="F32" i="6"/>
  <c r="F31" i="6"/>
  <c r="F30" i="6"/>
  <c r="F29" i="6"/>
  <c r="F28" i="6"/>
  <c r="F27" i="6"/>
  <c r="F26" i="6"/>
  <c r="F25" i="6"/>
  <c r="F24" i="6"/>
  <c r="F22" i="6"/>
  <c r="F19" i="6" s="1"/>
  <c r="F18" i="6"/>
  <c r="F17" i="6"/>
  <c r="F16" i="6"/>
  <c r="M71" i="19"/>
  <c r="F32" i="120" s="1"/>
  <c r="L71" i="19"/>
  <c r="K71" i="19"/>
  <c r="W20" i="36"/>
  <c r="W19" i="36"/>
  <c r="W18" i="36"/>
  <c r="L22" i="43"/>
  <c r="J54" i="58" s="1"/>
  <c r="I56" i="13" s="1"/>
  <c r="K22" i="43"/>
  <c r="AC302" i="36"/>
  <c r="L18" i="43"/>
  <c r="J50" i="58" s="1"/>
  <c r="I54" i="13" s="1"/>
  <c r="K18" i="43"/>
  <c r="L20" i="43"/>
  <c r="J52" i="58" s="1"/>
  <c r="I55" i="13" s="1"/>
  <c r="AH271" i="38"/>
  <c r="AH270" i="38"/>
  <c r="AH293" i="38" s="1"/>
  <c r="AH247" i="38"/>
  <c r="AH246" i="38"/>
  <c r="AH226" i="38"/>
  <c r="AH225" i="38"/>
  <c r="AH197" i="38"/>
  <c r="AH196" i="38"/>
  <c r="AH176" i="38"/>
  <c r="AH199" i="38" s="1"/>
  <c r="AH175" i="38"/>
  <c r="AH152" i="38"/>
  <c r="AH151" i="38"/>
  <c r="AH131" i="38"/>
  <c r="AH130" i="38"/>
  <c r="AH104" i="38"/>
  <c r="AH103" i="38"/>
  <c r="AH83" i="38"/>
  <c r="AH82" i="38"/>
  <c r="AH59" i="38"/>
  <c r="AH61" i="38" s="1"/>
  <c r="AH58" i="38"/>
  <c r="AH38" i="38"/>
  <c r="AH37" i="38"/>
  <c r="AH308" i="38" s="1"/>
  <c r="AL336" i="36"/>
  <c r="AL338" i="36" s="1"/>
  <c r="AL335" i="36"/>
  <c r="AL337" i="36" s="1"/>
  <c r="AL321" i="36"/>
  <c r="AL320" i="36"/>
  <c r="AL266" i="36"/>
  <c r="AL265" i="36"/>
  <c r="AL260" i="36"/>
  <c r="AL373" i="36" s="1"/>
  <c r="AL259" i="36"/>
  <c r="AL251" i="36"/>
  <c r="AL250" i="36"/>
  <c r="AL245" i="36"/>
  <c r="AL244" i="36"/>
  <c r="AL233" i="36"/>
  <c r="AL367" i="36" s="1"/>
  <c r="AL232" i="36"/>
  <c r="AL227" i="36"/>
  <c r="AL226" i="36"/>
  <c r="L40" i="43"/>
  <c r="J70" i="58" s="1"/>
  <c r="I64" i="13" s="1"/>
  <c r="J40" i="43"/>
  <c r="H70" i="58" s="1"/>
  <c r="P39" i="43"/>
  <c r="N69" i="58" s="1"/>
  <c r="O69" i="58" s="1"/>
  <c r="M39" i="43"/>
  <c r="K69" i="58" s="1"/>
  <c r="L39" i="43"/>
  <c r="J69" i="58" s="1"/>
  <c r="K39" i="43"/>
  <c r="I69" i="58" s="1"/>
  <c r="J39" i="43"/>
  <c r="F39" i="43"/>
  <c r="L26" i="43"/>
  <c r="J56" i="58" s="1"/>
  <c r="J22" i="43"/>
  <c r="H54" i="58" s="1"/>
  <c r="P21" i="43"/>
  <c r="M21" i="43"/>
  <c r="K53" i="58" s="1"/>
  <c r="L21" i="43"/>
  <c r="J53" i="58" s="1"/>
  <c r="K21" i="43"/>
  <c r="J21" i="43"/>
  <c r="H53" i="58" s="1"/>
  <c r="D21" i="43"/>
  <c r="J20" i="43"/>
  <c r="H52" i="58" s="1"/>
  <c r="P19" i="43"/>
  <c r="M19" i="43"/>
  <c r="K51" i="58" s="1"/>
  <c r="L19" i="43"/>
  <c r="J51" i="58" s="1"/>
  <c r="K19" i="43"/>
  <c r="J19" i="43"/>
  <c r="H51" i="58" s="1"/>
  <c r="F19" i="43"/>
  <c r="E19" i="43"/>
  <c r="D19" i="43"/>
  <c r="Q24" i="43"/>
  <c r="L16" i="43"/>
  <c r="J48" i="58" s="1"/>
  <c r="I53" i="13" s="1"/>
  <c r="J16" i="43"/>
  <c r="P15" i="43"/>
  <c r="N47" i="58" s="1"/>
  <c r="O47" i="58" s="1"/>
  <c r="M15" i="43"/>
  <c r="L15" i="43"/>
  <c r="J47" i="58" s="1"/>
  <c r="K15" i="43"/>
  <c r="J15" i="43"/>
  <c r="H47" i="58" s="1"/>
  <c r="F15" i="43"/>
  <c r="E15" i="43"/>
  <c r="D15" i="43"/>
  <c r="R24" i="43"/>
  <c r="R23" i="43"/>
  <c r="I24" i="43"/>
  <c r="I23" i="43"/>
  <c r="G24" i="43"/>
  <c r="G23" i="43"/>
  <c r="W73" i="66"/>
  <c r="P20" i="62" s="1"/>
  <c r="W72" i="66"/>
  <c r="P19" i="62" s="1"/>
  <c r="L51" i="66"/>
  <c r="K72" i="66"/>
  <c r="F19" i="62" s="1"/>
  <c r="J72" i="66"/>
  <c r="E19" i="62" s="1"/>
  <c r="I72" i="66"/>
  <c r="D19" i="62" s="1"/>
  <c r="R15" i="62"/>
  <c r="X51" i="64"/>
  <c r="P16" i="62" s="1"/>
  <c r="W40" i="64"/>
  <c r="W39" i="64"/>
  <c r="W38" i="64"/>
  <c r="W28" i="64"/>
  <c r="W27" i="64"/>
  <c r="W26" i="64"/>
  <c r="W16" i="64"/>
  <c r="W15" i="64"/>
  <c r="W14" i="64"/>
  <c r="Q51" i="64"/>
  <c r="I16" i="62" s="1"/>
  <c r="N51" i="64"/>
  <c r="F16" i="62" s="1"/>
  <c r="M51" i="64"/>
  <c r="E16" i="62" s="1"/>
  <c r="L51" i="64"/>
  <c r="D16" i="62" s="1"/>
  <c r="J51" i="64"/>
  <c r="I51" i="64"/>
  <c r="H51" i="64"/>
  <c r="E15" i="62"/>
  <c r="O40" i="64"/>
  <c r="O39" i="64"/>
  <c r="O38" i="64"/>
  <c r="O28" i="64"/>
  <c r="O27" i="64"/>
  <c r="O26" i="64"/>
  <c r="O16" i="64"/>
  <c r="O15" i="64"/>
  <c r="O14" i="64"/>
  <c r="U34" i="63"/>
  <c r="R14" i="62" s="1"/>
  <c r="P13" i="62"/>
  <c r="L14" i="62"/>
  <c r="N13" i="62"/>
  <c r="L13" i="62"/>
  <c r="K13" i="62"/>
  <c r="F14" i="62"/>
  <c r="E14" i="62"/>
  <c r="AG30" i="60"/>
  <c r="AG16" i="60"/>
  <c r="AG15" i="60"/>
  <c r="AG26" i="60" s="1"/>
  <c r="Z292" i="38"/>
  <c r="Y292" i="38"/>
  <c r="X292" i="38"/>
  <c r="AA291" i="38"/>
  <c r="Z291" i="38"/>
  <c r="Y291" i="38"/>
  <c r="X291" i="38"/>
  <c r="I51" i="58"/>
  <c r="G18" i="62"/>
  <c r="AL304" i="36"/>
  <c r="AL289" i="36"/>
  <c r="Q22" i="43"/>
  <c r="T17" i="46"/>
  <c r="T16" i="46"/>
  <c r="T15" i="46"/>
  <c r="L37" i="41"/>
  <c r="Z118" i="40"/>
  <c r="V118" i="40"/>
  <c r="Z117" i="40"/>
  <c r="V117" i="40"/>
  <c r="Z116" i="40"/>
  <c r="V116" i="40"/>
  <c r="Z112" i="40"/>
  <c r="V112" i="40"/>
  <c r="Z111" i="40"/>
  <c r="V111" i="40"/>
  <c r="Z110" i="40"/>
  <c r="V110" i="40"/>
  <c r="Z79" i="40"/>
  <c r="Z81" i="40"/>
  <c r="Z80" i="40"/>
  <c r="Z75" i="40"/>
  <c r="V75" i="40"/>
  <c r="Z74" i="40"/>
  <c r="Z77" i="40" s="1"/>
  <c r="Z73" i="40"/>
  <c r="Z46" i="40"/>
  <c r="V46" i="40"/>
  <c r="Z45" i="40"/>
  <c r="V45" i="40"/>
  <c r="Z44" i="40"/>
  <c r="V44" i="40"/>
  <c r="Z38" i="40"/>
  <c r="V40" i="40"/>
  <c r="V39" i="40"/>
  <c r="V38" i="40"/>
  <c r="Z40" i="40"/>
  <c r="Z39" i="40"/>
  <c r="Z105" i="40"/>
  <c r="V105" i="40"/>
  <c r="V106" i="40" s="1"/>
  <c r="V179" i="40" s="1"/>
  <c r="O105" i="40"/>
  <c r="O106" i="40" s="1"/>
  <c r="O179" i="40" s="1"/>
  <c r="Z104" i="40"/>
  <c r="V104" i="40"/>
  <c r="O104" i="40"/>
  <c r="Z103" i="40"/>
  <c r="V103" i="40"/>
  <c r="O103" i="40"/>
  <c r="Z99" i="40"/>
  <c r="V99" i="40"/>
  <c r="O99" i="40"/>
  <c r="Z98" i="40"/>
  <c r="V98" i="40"/>
  <c r="O98" i="40"/>
  <c r="Z97" i="40"/>
  <c r="V97" i="40"/>
  <c r="O97" i="40"/>
  <c r="Z93" i="40"/>
  <c r="Z94" i="40" s="1"/>
  <c r="V93" i="40"/>
  <c r="O93" i="40"/>
  <c r="Z92" i="40"/>
  <c r="V92" i="40"/>
  <c r="O92" i="40"/>
  <c r="Z91" i="40"/>
  <c r="V91" i="40"/>
  <c r="O91" i="40"/>
  <c r="Z68" i="40"/>
  <c r="V68" i="40"/>
  <c r="O68" i="40"/>
  <c r="Z67" i="40"/>
  <c r="V67" i="40"/>
  <c r="O67" i="40"/>
  <c r="Z66" i="40"/>
  <c r="V66" i="40"/>
  <c r="V70" i="40" s="1"/>
  <c r="V166" i="40" s="1"/>
  <c r="O66" i="40"/>
  <c r="Z62" i="40"/>
  <c r="V62" i="40"/>
  <c r="O62" i="40"/>
  <c r="Z61" i="40"/>
  <c r="Z63" i="40" s="1"/>
  <c r="V61" i="40"/>
  <c r="O61" i="40"/>
  <c r="Z60" i="40"/>
  <c r="Z64" i="40" s="1"/>
  <c r="V60" i="40"/>
  <c r="O60" i="40"/>
  <c r="O54" i="40"/>
  <c r="Z56" i="40"/>
  <c r="V56" i="40"/>
  <c r="O56" i="40"/>
  <c r="Z55" i="40"/>
  <c r="Z57" i="40" s="1"/>
  <c r="V55" i="40"/>
  <c r="O55" i="40"/>
  <c r="Z54" i="40"/>
  <c r="V54" i="40"/>
  <c r="Z33" i="40"/>
  <c r="V33" i="40"/>
  <c r="O33" i="40"/>
  <c r="Z32" i="40"/>
  <c r="V32" i="40"/>
  <c r="O32" i="40"/>
  <c r="Z31" i="40"/>
  <c r="V31" i="40"/>
  <c r="O31" i="40"/>
  <c r="Z27" i="40"/>
  <c r="V27" i="40"/>
  <c r="O27" i="40"/>
  <c r="Z26" i="40"/>
  <c r="Z28" i="40" s="1"/>
  <c r="V26" i="40"/>
  <c r="O26" i="40"/>
  <c r="Z25" i="40"/>
  <c r="V25" i="40"/>
  <c r="O25" i="40"/>
  <c r="V21" i="40"/>
  <c r="V20" i="40"/>
  <c r="V22" i="40" s="1"/>
  <c r="V19" i="40"/>
  <c r="O20" i="40"/>
  <c r="O22" i="40" s="1"/>
  <c r="O21" i="40"/>
  <c r="O19" i="40"/>
  <c r="AF288" i="38"/>
  <c r="AF289" i="38"/>
  <c r="AF290" i="38"/>
  <c r="AF284" i="38"/>
  <c r="AF285" i="38"/>
  <c r="AF286" i="38"/>
  <c r="AF279" i="38"/>
  <c r="AF280" i="38"/>
  <c r="AF281" i="38"/>
  <c r="AF275" i="38"/>
  <c r="AF276" i="38"/>
  <c r="AF277" i="38"/>
  <c r="W289" i="38"/>
  <c r="W285" i="38"/>
  <c r="W280" i="38"/>
  <c r="W276" i="38"/>
  <c r="AE311" i="38"/>
  <c r="AD311" i="38"/>
  <c r="AE310" i="38"/>
  <c r="AD310" i="38"/>
  <c r="U121" i="32"/>
  <c r="T121" i="32"/>
  <c r="S121" i="32"/>
  <c r="G121" i="32"/>
  <c r="Z120" i="32"/>
  <c r="Y120" i="32"/>
  <c r="W120" i="32"/>
  <c r="V120" i="32"/>
  <c r="T120" i="32"/>
  <c r="R120" i="32"/>
  <c r="Q120" i="32"/>
  <c r="P120" i="32"/>
  <c r="N120" i="32"/>
  <c r="L120" i="32"/>
  <c r="F120" i="32"/>
  <c r="O120" i="32"/>
  <c r="L48" i="31"/>
  <c r="J48" i="31"/>
  <c r="O48" i="31"/>
  <c r="V49" i="31"/>
  <c r="S49" i="31"/>
  <c r="R49" i="31"/>
  <c r="Z48" i="31"/>
  <c r="R48" i="31"/>
  <c r="F29" i="31"/>
  <c r="AA49" i="31"/>
  <c r="G48" i="31"/>
  <c r="J120" i="32"/>
  <c r="I120" i="32"/>
  <c r="H120" i="32"/>
  <c r="G120" i="32"/>
  <c r="W83" i="27"/>
  <c r="S84" i="27"/>
  <c r="R84" i="27"/>
  <c r="O84" i="27"/>
  <c r="R78" i="27"/>
  <c r="V78" i="27"/>
  <c r="T78" i="27"/>
  <c r="P78" i="27"/>
  <c r="W139" i="32"/>
  <c r="V139" i="32"/>
  <c r="X48" i="31"/>
  <c r="Y58" i="31"/>
  <c r="N42" i="27"/>
  <c r="E12" i="23"/>
  <c r="E14" i="23" s="1"/>
  <c r="D43" i="23"/>
  <c r="D48" i="23"/>
  <c r="D53" i="23"/>
  <c r="J78" i="27"/>
  <c r="S78" i="27"/>
  <c r="H70" i="13"/>
  <c r="H69" i="13"/>
  <c r="G70" i="13"/>
  <c r="G69" i="13"/>
  <c r="K70" i="13"/>
  <c r="J70" i="13"/>
  <c r="I70" i="13"/>
  <c r="K69" i="13"/>
  <c r="J69" i="13"/>
  <c r="I69" i="13"/>
  <c r="L66" i="13"/>
  <c r="G68" i="13"/>
  <c r="G67" i="13"/>
  <c r="W264" i="36"/>
  <c r="W262" i="36"/>
  <c r="W263" i="36"/>
  <c r="T292" i="38"/>
  <c r="T291" i="38"/>
  <c r="S292" i="38"/>
  <c r="S291" i="38"/>
  <c r="R292" i="38"/>
  <c r="R291" i="38"/>
  <c r="G291" i="38"/>
  <c r="AA271" i="38"/>
  <c r="AA270" i="38"/>
  <c r="Z271" i="38"/>
  <c r="Z270" i="38"/>
  <c r="Y271" i="38"/>
  <c r="Y270" i="38"/>
  <c r="X271" i="38"/>
  <c r="X270" i="38"/>
  <c r="T271" i="38"/>
  <c r="S271" i="38"/>
  <c r="R271" i="38"/>
  <c r="T270" i="38"/>
  <c r="T293" i="38" s="1"/>
  <c r="S270" i="38"/>
  <c r="R270" i="38"/>
  <c r="R293" i="38" s="1"/>
  <c r="G270" i="38"/>
  <c r="G246" i="38"/>
  <c r="G225" i="38"/>
  <c r="G196" i="38"/>
  <c r="Z176" i="38"/>
  <c r="Z175" i="38"/>
  <c r="Y176" i="38"/>
  <c r="Y175" i="38"/>
  <c r="X176" i="38"/>
  <c r="X175" i="38"/>
  <c r="T176" i="38"/>
  <c r="S176" i="38"/>
  <c r="R176" i="38"/>
  <c r="T175" i="38"/>
  <c r="T198" i="38" s="1"/>
  <c r="S175" i="38"/>
  <c r="R175" i="38"/>
  <c r="G175" i="38"/>
  <c r="AA131" i="38"/>
  <c r="AA130" i="38"/>
  <c r="AA153" i="38" s="1"/>
  <c r="Z131" i="38"/>
  <c r="Z130" i="38"/>
  <c r="Y131" i="38"/>
  <c r="Y130" i="38"/>
  <c r="X131" i="38"/>
  <c r="X130" i="38"/>
  <c r="T131" i="38"/>
  <c r="T130" i="38"/>
  <c r="S131" i="38"/>
  <c r="S130" i="38"/>
  <c r="R131" i="38"/>
  <c r="R130" i="38"/>
  <c r="G130" i="38"/>
  <c r="Y104" i="38"/>
  <c r="Y103" i="38"/>
  <c r="X104" i="38"/>
  <c r="X106" i="38" s="1"/>
  <c r="X103" i="38"/>
  <c r="T104" i="38"/>
  <c r="S104" i="38"/>
  <c r="S106" i="38" s="1"/>
  <c r="R104" i="38"/>
  <c r="T103" i="38"/>
  <c r="S103" i="38"/>
  <c r="R103" i="38"/>
  <c r="G103" i="38"/>
  <c r="AA83" i="38"/>
  <c r="AA106" i="38" s="1"/>
  <c r="AA82" i="38"/>
  <c r="AA105" i="38" s="1"/>
  <c r="Z83" i="38"/>
  <c r="Z106" i="38" s="1"/>
  <c r="Z82" i="38"/>
  <c r="Z105" i="38" s="1"/>
  <c r="Y83" i="38"/>
  <c r="Y106" i="38" s="1"/>
  <c r="Y82" i="38"/>
  <c r="X83" i="38"/>
  <c r="X82" i="38"/>
  <c r="T83" i="38"/>
  <c r="T106" i="38" s="1"/>
  <c r="S83" i="38"/>
  <c r="R83" i="38"/>
  <c r="R106" i="38" s="1"/>
  <c r="R82" i="38"/>
  <c r="G82" i="38"/>
  <c r="AA58" i="38"/>
  <c r="S58" i="38"/>
  <c r="X59" i="38"/>
  <c r="X61" i="38" s="1"/>
  <c r="T59" i="38"/>
  <c r="T58" i="38"/>
  <c r="S59" i="38"/>
  <c r="R59" i="38"/>
  <c r="R58" i="38"/>
  <c r="G58" i="38"/>
  <c r="G37" i="38"/>
  <c r="AD38" i="38"/>
  <c r="AD61" i="38" s="1"/>
  <c r="AD108" i="38" s="1"/>
  <c r="AA38" i="38"/>
  <c r="Z38" i="38"/>
  <c r="Y38" i="38"/>
  <c r="Y61" i="38" s="1"/>
  <c r="Y108" i="38" s="1"/>
  <c r="X38" i="38"/>
  <c r="T38" i="38"/>
  <c r="S38" i="38"/>
  <c r="R38" i="38"/>
  <c r="T226" i="38"/>
  <c r="S226" i="38"/>
  <c r="R226" i="38"/>
  <c r="R225" i="38"/>
  <c r="D26" i="39"/>
  <c r="S18" i="39"/>
  <c r="U18" i="39" s="1"/>
  <c r="O27" i="38"/>
  <c r="O26" i="38"/>
  <c r="O25" i="38"/>
  <c r="O23" i="38"/>
  <c r="O22" i="38"/>
  <c r="O21" i="38"/>
  <c r="R37" i="38"/>
  <c r="W57" i="38"/>
  <c r="W56" i="38"/>
  <c r="W55" i="38"/>
  <c r="W53" i="38"/>
  <c r="W52" i="38"/>
  <c r="W51" i="38"/>
  <c r="W48" i="38"/>
  <c r="W47" i="38"/>
  <c r="W46" i="38"/>
  <c r="W44" i="38"/>
  <c r="W43" i="38"/>
  <c r="W42" i="38"/>
  <c r="W34" i="38"/>
  <c r="X37" i="38"/>
  <c r="W36" i="38"/>
  <c r="W35" i="38"/>
  <c r="W32" i="38"/>
  <c r="W31" i="38"/>
  <c r="W30" i="38"/>
  <c r="W27" i="38"/>
  <c r="W26" i="38"/>
  <c r="W25" i="38"/>
  <c r="W23" i="38"/>
  <c r="W22" i="38"/>
  <c r="W21" i="38"/>
  <c r="AF21" i="38"/>
  <c r="AA39" i="29"/>
  <c r="O15" i="21"/>
  <c r="O14" i="21"/>
  <c r="O13" i="21"/>
  <c r="O11" i="21"/>
  <c r="Q19" i="15"/>
  <c r="P19" i="15"/>
  <c r="L19" i="15"/>
  <c r="H19" i="15"/>
  <c r="I19" i="15"/>
  <c r="J19" i="15"/>
  <c r="M19" i="15"/>
  <c r="M22" i="15" s="1"/>
  <c r="G18" i="15"/>
  <c r="G17" i="15"/>
  <c r="G16" i="15"/>
  <c r="G14" i="15"/>
  <c r="G13" i="15"/>
  <c r="G12" i="15"/>
  <c r="G11" i="15"/>
  <c r="G10" i="15"/>
  <c r="G9" i="15"/>
  <c r="AE17" i="56"/>
  <c r="AE16" i="56"/>
  <c r="AD49" i="56"/>
  <c r="V17" i="56"/>
  <c r="V16" i="56"/>
  <c r="T17" i="56"/>
  <c r="T16" i="56"/>
  <c r="AI16" i="55"/>
  <c r="AI15" i="55"/>
  <c r="AI14" i="55"/>
  <c r="Z14" i="55"/>
  <c r="J32" i="43"/>
  <c r="H62" i="58" s="1"/>
  <c r="J31" i="43"/>
  <c r="H61" i="58" s="1"/>
  <c r="V329" i="36"/>
  <c r="AH47" i="55"/>
  <c r="AH48" i="55"/>
  <c r="I45" i="6"/>
  <c r="I54" i="6" s="1"/>
  <c r="H48" i="6"/>
  <c r="G48" i="6"/>
  <c r="J30" i="24"/>
  <c r="J143" i="24" s="1"/>
  <c r="I70" i="5"/>
  <c r="I69" i="5"/>
  <c r="H30" i="97"/>
  <c r="J70" i="5" s="1"/>
  <c r="H28" i="97"/>
  <c r="J68" i="5" s="1"/>
  <c r="I68" i="5"/>
  <c r="H29" i="97"/>
  <c r="J69" i="5" s="1"/>
  <c r="J44" i="5"/>
  <c r="J43" i="5"/>
  <c r="J42" i="5"/>
  <c r="J41" i="5"/>
  <c r="J40" i="5"/>
  <c r="J39" i="5"/>
  <c r="J38" i="5"/>
  <c r="I44" i="5"/>
  <c r="I43" i="5"/>
  <c r="I42" i="5"/>
  <c r="L42" i="5" s="1"/>
  <c r="O42" i="5" s="1"/>
  <c r="P42" i="5" s="1"/>
  <c r="I41" i="5"/>
  <c r="I40" i="5"/>
  <c r="I39" i="5"/>
  <c r="I38" i="5"/>
  <c r="F5" i="26"/>
  <c r="E5" i="132" s="1"/>
  <c r="W16" i="45"/>
  <c r="AM17" i="44"/>
  <c r="AM16" i="44"/>
  <c r="AD17" i="44"/>
  <c r="K76" i="13"/>
  <c r="J76" i="13"/>
  <c r="I76" i="13"/>
  <c r="H76" i="13"/>
  <c r="K75" i="13"/>
  <c r="J75" i="13"/>
  <c r="I75" i="13"/>
  <c r="H75" i="13"/>
  <c r="G75" i="13"/>
  <c r="G76" i="13"/>
  <c r="K68" i="13"/>
  <c r="J68" i="13"/>
  <c r="I68" i="13"/>
  <c r="H68" i="13"/>
  <c r="F68" i="13" s="1"/>
  <c r="K67" i="13"/>
  <c r="J67" i="13"/>
  <c r="M67" i="13" s="1"/>
  <c r="I67" i="13"/>
  <c r="H67" i="13"/>
  <c r="F67" i="13"/>
  <c r="Z246" i="38"/>
  <c r="Z248" i="38" s="1"/>
  <c r="Y246" i="38"/>
  <c r="X246" i="38"/>
  <c r="T246" i="38"/>
  <c r="S246" i="38"/>
  <c r="R246" i="38"/>
  <c r="M66" i="13"/>
  <c r="M50" i="13"/>
  <c r="L50" i="13"/>
  <c r="M48" i="13"/>
  <c r="L48" i="13"/>
  <c r="M46" i="13"/>
  <c r="L46" i="13"/>
  <c r="F66" i="13"/>
  <c r="F50" i="13"/>
  <c r="F48" i="13"/>
  <c r="F46" i="13"/>
  <c r="N173" i="19"/>
  <c r="I168" i="4" s="1"/>
  <c r="L168" i="4" s="1"/>
  <c r="M168" i="4" s="1"/>
  <c r="N168" i="19"/>
  <c r="I163" i="4" s="1"/>
  <c r="N167" i="19"/>
  <c r="I162" i="4" s="1"/>
  <c r="L162" i="4" s="1"/>
  <c r="M162" i="4" s="1"/>
  <c r="N166" i="19"/>
  <c r="I161" i="4" s="1"/>
  <c r="L161" i="4" s="1"/>
  <c r="M161" i="4" s="1"/>
  <c r="N165" i="19"/>
  <c r="I160" i="4" s="1"/>
  <c r="N158" i="19"/>
  <c r="I153" i="4" s="1"/>
  <c r="L153" i="4" s="1"/>
  <c r="M153" i="4" s="1"/>
  <c r="N152" i="19"/>
  <c r="I147" i="4" s="1"/>
  <c r="N151" i="19"/>
  <c r="I146" i="4" s="1"/>
  <c r="L146" i="4" s="1"/>
  <c r="M146" i="4" s="1"/>
  <c r="N149" i="19"/>
  <c r="I144" i="4" s="1"/>
  <c r="N147" i="19"/>
  <c r="I142" i="4" s="1"/>
  <c r="L142" i="4" s="1"/>
  <c r="M142" i="4" s="1"/>
  <c r="N145" i="19"/>
  <c r="I140" i="4" s="1"/>
  <c r="N172" i="19"/>
  <c r="I167" i="4" s="1"/>
  <c r="L167" i="4" s="1"/>
  <c r="M167" i="4" s="1"/>
  <c r="N171" i="19"/>
  <c r="I166" i="4" s="1"/>
  <c r="L166" i="4" s="1"/>
  <c r="M166" i="4" s="1"/>
  <c r="N170" i="19"/>
  <c r="I165" i="4" s="1"/>
  <c r="N162" i="19"/>
  <c r="N161" i="19"/>
  <c r="N160" i="19"/>
  <c r="N159" i="19"/>
  <c r="N157" i="19"/>
  <c r="N156" i="19"/>
  <c r="N154" i="19"/>
  <c r="N150" i="19"/>
  <c r="N148" i="19"/>
  <c r="N146" i="19"/>
  <c r="Y225" i="38"/>
  <c r="X225" i="38"/>
  <c r="X248" i="38" s="1"/>
  <c r="T225" i="38"/>
  <c r="T248" i="38" s="1"/>
  <c r="S225" i="38"/>
  <c r="AA196" i="38"/>
  <c r="Z196" i="38"/>
  <c r="Y196" i="38"/>
  <c r="Y198" i="38" s="1"/>
  <c r="X196" i="38"/>
  <c r="X198" i="38" s="1"/>
  <c r="X200" i="38" s="1"/>
  <c r="X320" i="38" s="1"/>
  <c r="K45" i="33" s="1"/>
  <c r="H77" i="58" s="1"/>
  <c r="T196" i="38"/>
  <c r="S196" i="38"/>
  <c r="S198" i="38" s="1"/>
  <c r="R196" i="38"/>
  <c r="R198" i="38" s="1"/>
  <c r="AA151" i="38"/>
  <c r="Z151" i="38"/>
  <c r="Y151" i="38"/>
  <c r="Y153" i="38" s="1"/>
  <c r="X151" i="38"/>
  <c r="X153" i="38" s="1"/>
  <c r="T151" i="38"/>
  <c r="S151" i="38"/>
  <c r="S153" i="38" s="1"/>
  <c r="R151" i="38"/>
  <c r="R153" i="38" s="1"/>
  <c r="AD153" i="38"/>
  <c r="AD200" i="38" s="1"/>
  <c r="Y105" i="38"/>
  <c r="T82" i="38"/>
  <c r="S82" i="38"/>
  <c r="S105" i="38" s="1"/>
  <c r="U290" i="38"/>
  <c r="Q290" i="38"/>
  <c r="O290" i="38"/>
  <c r="U289" i="38"/>
  <c r="Q289" i="38"/>
  <c r="O289" i="38"/>
  <c r="U288" i="38"/>
  <c r="Q288" i="38"/>
  <c r="O288" i="38"/>
  <c r="U286" i="38"/>
  <c r="Q286" i="38"/>
  <c r="O286" i="38"/>
  <c r="U285" i="38"/>
  <c r="Q285" i="38"/>
  <c r="O285" i="38"/>
  <c r="U284" i="38"/>
  <c r="Q284" i="38"/>
  <c r="O284" i="38"/>
  <c r="U281" i="38"/>
  <c r="Q281" i="38"/>
  <c r="O281" i="38"/>
  <c r="U280" i="38"/>
  <c r="Q280" i="38"/>
  <c r="O280" i="38"/>
  <c r="U279" i="38"/>
  <c r="Q279" i="38"/>
  <c r="O279" i="38"/>
  <c r="U277" i="38"/>
  <c r="Q277" i="38"/>
  <c r="O277" i="38"/>
  <c r="U276" i="38"/>
  <c r="Q276" i="38"/>
  <c r="O276" i="38"/>
  <c r="U275" i="38"/>
  <c r="Q275" i="38"/>
  <c r="O275" i="38"/>
  <c r="AF269" i="38"/>
  <c r="W269" i="38"/>
  <c r="U269" i="38"/>
  <c r="Q269" i="38"/>
  <c r="O269" i="38"/>
  <c r="AF268" i="38"/>
  <c r="W268" i="38"/>
  <c r="U268" i="38"/>
  <c r="Q268" i="38"/>
  <c r="O268" i="38"/>
  <c r="AF267" i="38"/>
  <c r="W267" i="38"/>
  <c r="U267" i="38"/>
  <c r="Q267" i="38"/>
  <c r="O267" i="38"/>
  <c r="AF265" i="38"/>
  <c r="W265" i="38"/>
  <c r="U265" i="38"/>
  <c r="Q265" i="38"/>
  <c r="O265" i="38"/>
  <c r="AF264" i="38"/>
  <c r="W264" i="38"/>
  <c r="U264" i="38"/>
  <c r="Q264" i="38"/>
  <c r="O264" i="38"/>
  <c r="AF263" i="38"/>
  <c r="W263" i="38"/>
  <c r="U263" i="38"/>
  <c r="Q263" i="38"/>
  <c r="O263" i="38"/>
  <c r="AF260" i="38"/>
  <c r="W260" i="38"/>
  <c r="U260" i="38"/>
  <c r="Q260" i="38"/>
  <c r="O260" i="38"/>
  <c r="AF259" i="38"/>
  <c r="W259" i="38"/>
  <c r="U259" i="38"/>
  <c r="Q259" i="38"/>
  <c r="O259" i="38"/>
  <c r="AF258" i="38"/>
  <c r="W258" i="38"/>
  <c r="U258" i="38"/>
  <c r="Q258" i="38"/>
  <c r="O258" i="38"/>
  <c r="AF256" i="38"/>
  <c r="W256" i="38"/>
  <c r="U256" i="38"/>
  <c r="Q256" i="38"/>
  <c r="O256" i="38"/>
  <c r="AF255" i="38"/>
  <c r="W255" i="38"/>
  <c r="U255" i="38"/>
  <c r="Q255" i="38"/>
  <c r="O255" i="38"/>
  <c r="AF254" i="38"/>
  <c r="W254" i="38"/>
  <c r="U254" i="38"/>
  <c r="Q254" i="38"/>
  <c r="O254" i="38"/>
  <c r="Z247" i="38"/>
  <c r="Z249" i="38" s="1"/>
  <c r="Y247" i="38"/>
  <c r="Y249" i="38" s="1"/>
  <c r="X247" i="38"/>
  <c r="T247" i="38"/>
  <c r="S247" i="38"/>
  <c r="R247" i="38"/>
  <c r="AF245" i="38"/>
  <c r="W245" i="38"/>
  <c r="U245" i="38"/>
  <c r="Q245" i="38"/>
  <c r="O245" i="38"/>
  <c r="AF244" i="38"/>
  <c r="W244" i="38"/>
  <c r="U244" i="38"/>
  <c r="Q244" i="38"/>
  <c r="O244" i="38"/>
  <c r="AF243" i="38"/>
  <c r="W243" i="38"/>
  <c r="U243" i="38"/>
  <c r="Q243" i="38"/>
  <c r="O243" i="38"/>
  <c r="AF241" i="38"/>
  <c r="W241" i="38"/>
  <c r="U241" i="38"/>
  <c r="Q241" i="38"/>
  <c r="O241" i="38"/>
  <c r="AF240" i="38"/>
  <c r="W240" i="38"/>
  <c r="U240" i="38"/>
  <c r="Q240" i="38"/>
  <c r="O240" i="38"/>
  <c r="AF239" i="38"/>
  <c r="W239" i="38"/>
  <c r="U239" i="38"/>
  <c r="Q239" i="38"/>
  <c r="O239" i="38"/>
  <c r="AF236" i="38"/>
  <c r="W236" i="38"/>
  <c r="U236" i="38"/>
  <c r="Q236" i="38"/>
  <c r="O236" i="38"/>
  <c r="AF235" i="38"/>
  <c r="W235" i="38"/>
  <c r="U235" i="38"/>
  <c r="Q235" i="38"/>
  <c r="O235" i="38"/>
  <c r="AF234" i="38"/>
  <c r="W234" i="38"/>
  <c r="U234" i="38"/>
  <c r="Q234" i="38"/>
  <c r="O234" i="38"/>
  <c r="AF232" i="38"/>
  <c r="W232" i="38"/>
  <c r="U232" i="38"/>
  <c r="Q232" i="38"/>
  <c r="O232" i="38"/>
  <c r="AF231" i="38"/>
  <c r="W231" i="38"/>
  <c r="U231" i="38"/>
  <c r="Q231" i="38"/>
  <c r="O231" i="38"/>
  <c r="AF230" i="38"/>
  <c r="W230" i="38"/>
  <c r="U230" i="38"/>
  <c r="Q230" i="38"/>
  <c r="O230" i="38"/>
  <c r="Y226" i="38"/>
  <c r="X226" i="38"/>
  <c r="AF224" i="38"/>
  <c r="W224" i="38"/>
  <c r="U224" i="38"/>
  <c r="Q224" i="38"/>
  <c r="O224" i="38"/>
  <c r="AF223" i="38"/>
  <c r="W223" i="38"/>
  <c r="U223" i="38"/>
  <c r="Q223" i="38"/>
  <c r="O223" i="38"/>
  <c r="AF222" i="38"/>
  <c r="W222" i="38"/>
  <c r="U222" i="38"/>
  <c r="Q222" i="38"/>
  <c r="O222" i="38"/>
  <c r="AF220" i="38"/>
  <c r="W220" i="38"/>
  <c r="U220" i="38"/>
  <c r="Q220" i="38"/>
  <c r="O220" i="38"/>
  <c r="AF219" i="38"/>
  <c r="W219" i="38"/>
  <c r="U219" i="38"/>
  <c r="Q219" i="38"/>
  <c r="O219" i="38"/>
  <c r="AF218" i="38"/>
  <c r="W218" i="38"/>
  <c r="U218" i="38"/>
  <c r="Q218" i="38"/>
  <c r="O218" i="38"/>
  <c r="AF215" i="38"/>
  <c r="W215" i="38"/>
  <c r="U215" i="38"/>
  <c r="Q215" i="38"/>
  <c r="O215" i="38"/>
  <c r="AF214" i="38"/>
  <c r="W214" i="38"/>
  <c r="U214" i="38"/>
  <c r="Q214" i="38"/>
  <c r="O214" i="38"/>
  <c r="AF213" i="38"/>
  <c r="W213" i="38"/>
  <c r="U213" i="38"/>
  <c r="Q213" i="38"/>
  <c r="O213" i="38"/>
  <c r="AF211" i="38"/>
  <c r="W211" i="38"/>
  <c r="U211" i="38"/>
  <c r="Q211" i="38"/>
  <c r="O211" i="38"/>
  <c r="AF210" i="38"/>
  <c r="W210" i="38"/>
  <c r="U210" i="38"/>
  <c r="Q210" i="38"/>
  <c r="O210" i="38"/>
  <c r="AF209" i="38"/>
  <c r="W209" i="38"/>
  <c r="U209" i="38"/>
  <c r="Q209" i="38"/>
  <c r="O209" i="38"/>
  <c r="AA197" i="38"/>
  <c r="AA199" i="38" s="1"/>
  <c r="Z197" i="38"/>
  <c r="Y197" i="38"/>
  <c r="Y199" i="38" s="1"/>
  <c r="X197" i="38"/>
  <c r="T197" i="38"/>
  <c r="S197" i="38"/>
  <c r="R197" i="38"/>
  <c r="R199" i="38" s="1"/>
  <c r="AF195" i="38"/>
  <c r="W195" i="38"/>
  <c r="U195" i="38"/>
  <c r="Q195" i="38"/>
  <c r="O195" i="38"/>
  <c r="AF194" i="38"/>
  <c r="W194" i="38"/>
  <c r="U194" i="38"/>
  <c r="Q194" i="38"/>
  <c r="O194" i="38"/>
  <c r="AF193" i="38"/>
  <c r="W193" i="38"/>
  <c r="U193" i="38"/>
  <c r="Q193" i="38"/>
  <c r="O193" i="38"/>
  <c r="AF191" i="38"/>
  <c r="W191" i="38"/>
  <c r="U191" i="38"/>
  <c r="Q191" i="38"/>
  <c r="O191" i="38"/>
  <c r="AF190" i="38"/>
  <c r="W190" i="38"/>
  <c r="U190" i="38"/>
  <c r="Q190" i="38"/>
  <c r="O190" i="38"/>
  <c r="AF189" i="38"/>
  <c r="W189" i="38"/>
  <c r="U189" i="38"/>
  <c r="Q189" i="38"/>
  <c r="O189" i="38"/>
  <c r="AF186" i="38"/>
  <c r="W186" i="38"/>
  <c r="U186" i="38"/>
  <c r="Q186" i="38"/>
  <c r="O186" i="38"/>
  <c r="O196" i="38" s="1"/>
  <c r="AF185" i="38"/>
  <c r="W185" i="38"/>
  <c r="U185" i="38"/>
  <c r="Q185" i="38"/>
  <c r="O185" i="38"/>
  <c r="AF184" i="38"/>
  <c r="W184" i="38"/>
  <c r="U184" i="38"/>
  <c r="Q184" i="38"/>
  <c r="O184" i="38"/>
  <c r="AF182" i="38"/>
  <c r="W182" i="38"/>
  <c r="U182" i="38"/>
  <c r="Q182" i="38"/>
  <c r="O182" i="38"/>
  <c r="AF181" i="38"/>
  <c r="W181" i="38"/>
  <c r="U181" i="38"/>
  <c r="Q181" i="38"/>
  <c r="O181" i="38"/>
  <c r="AF180" i="38"/>
  <c r="W180" i="38"/>
  <c r="U180" i="38"/>
  <c r="Q180" i="38"/>
  <c r="O180" i="38"/>
  <c r="AF174" i="38"/>
  <c r="W174" i="38"/>
  <c r="U174" i="38"/>
  <c r="Q174" i="38"/>
  <c r="O174" i="38"/>
  <c r="AF173" i="38"/>
  <c r="W173" i="38"/>
  <c r="U173" i="38"/>
  <c r="Q173" i="38"/>
  <c r="O173" i="38"/>
  <c r="AF172" i="38"/>
  <c r="W172" i="38"/>
  <c r="U172" i="38"/>
  <c r="Q172" i="38"/>
  <c r="O172" i="38"/>
  <c r="AF170" i="38"/>
  <c r="W170" i="38"/>
  <c r="U170" i="38"/>
  <c r="Q170" i="38"/>
  <c r="O170" i="38"/>
  <c r="AF169" i="38"/>
  <c r="W169" i="38"/>
  <c r="U169" i="38"/>
  <c r="Q169" i="38"/>
  <c r="O169" i="38"/>
  <c r="AF168" i="38"/>
  <c r="W168" i="38"/>
  <c r="U168" i="38"/>
  <c r="Q168" i="38"/>
  <c r="O168" i="38"/>
  <c r="AF165" i="38"/>
  <c r="W165" i="38"/>
  <c r="U165" i="38"/>
  <c r="Q165" i="38"/>
  <c r="O165" i="38"/>
  <c r="AF164" i="38"/>
  <c r="W164" i="38"/>
  <c r="U164" i="38"/>
  <c r="Q164" i="38"/>
  <c r="O164" i="38"/>
  <c r="AF163" i="38"/>
  <c r="W163" i="38"/>
  <c r="U163" i="38"/>
  <c r="Q163" i="38"/>
  <c r="O163" i="38"/>
  <c r="AF161" i="38"/>
  <c r="W161" i="38"/>
  <c r="W175" i="38" s="1"/>
  <c r="U161" i="38"/>
  <c r="Q161" i="38"/>
  <c r="O161" i="38"/>
  <c r="AF160" i="38"/>
  <c r="W160" i="38"/>
  <c r="U160" i="38"/>
  <c r="Q160" i="38"/>
  <c r="O160" i="38"/>
  <c r="AF159" i="38"/>
  <c r="W159" i="38"/>
  <c r="U159" i="38"/>
  <c r="Q159" i="38"/>
  <c r="O159" i="38"/>
  <c r="AA152" i="38"/>
  <c r="AA154" i="38" s="1"/>
  <c r="AA201" i="38" s="1"/>
  <c r="AA321" i="38" s="1"/>
  <c r="N46" i="33" s="1"/>
  <c r="K78" i="58" s="1"/>
  <c r="Z152" i="38"/>
  <c r="Y152" i="38"/>
  <c r="Y154" i="38" s="1"/>
  <c r="X152" i="38"/>
  <c r="X154" i="38" s="1"/>
  <c r="T152" i="38"/>
  <c r="S152" i="38"/>
  <c r="R152" i="38"/>
  <c r="G151" i="38"/>
  <c r="AF150" i="38"/>
  <c r="W150" i="38"/>
  <c r="U150" i="38"/>
  <c r="Q150" i="38"/>
  <c r="O150" i="38"/>
  <c r="AF149" i="38"/>
  <c r="W149" i="38"/>
  <c r="U149" i="38"/>
  <c r="Q149" i="38"/>
  <c r="O149" i="38"/>
  <c r="AF148" i="38"/>
  <c r="W148" i="38"/>
  <c r="U148" i="38"/>
  <c r="Q148" i="38"/>
  <c r="O148" i="38"/>
  <c r="AF146" i="38"/>
  <c r="W146" i="38"/>
  <c r="U146" i="38"/>
  <c r="Q146" i="38"/>
  <c r="O146" i="38"/>
  <c r="AF145" i="38"/>
  <c r="W145" i="38"/>
  <c r="U145" i="38"/>
  <c r="Q145" i="38"/>
  <c r="O145" i="38"/>
  <c r="AF144" i="38"/>
  <c r="W144" i="38"/>
  <c r="U144" i="38"/>
  <c r="Q144" i="38"/>
  <c r="O144" i="38"/>
  <c r="AF141" i="38"/>
  <c r="W141" i="38"/>
  <c r="U141" i="38"/>
  <c r="Q141" i="38"/>
  <c r="O141" i="38"/>
  <c r="AF140" i="38"/>
  <c r="W140" i="38"/>
  <c r="U140" i="38"/>
  <c r="Q140" i="38"/>
  <c r="O140" i="38"/>
  <c r="AF139" i="38"/>
  <c r="W139" i="38"/>
  <c r="U139" i="38"/>
  <c r="Q139" i="38"/>
  <c r="O139" i="38"/>
  <c r="AF137" i="38"/>
  <c r="W137" i="38"/>
  <c r="U137" i="38"/>
  <c r="Q137" i="38"/>
  <c r="O137" i="38"/>
  <c r="AF136" i="38"/>
  <c r="W136" i="38"/>
  <c r="U136" i="38"/>
  <c r="Q136" i="38"/>
  <c r="O136" i="38"/>
  <c r="AF135" i="38"/>
  <c r="W135" i="38"/>
  <c r="U135" i="38"/>
  <c r="Q135" i="38"/>
  <c r="O135" i="38"/>
  <c r="AF129" i="38"/>
  <c r="W129" i="38"/>
  <c r="U129" i="38"/>
  <c r="Q129" i="38"/>
  <c r="O129" i="38"/>
  <c r="AF128" i="38"/>
  <c r="W128" i="38"/>
  <c r="U128" i="38"/>
  <c r="Q128" i="38"/>
  <c r="O128" i="38"/>
  <c r="AF127" i="38"/>
  <c r="W127" i="38"/>
  <c r="U127" i="38"/>
  <c r="Q127" i="38"/>
  <c r="O127" i="38"/>
  <c r="AF125" i="38"/>
  <c r="W125" i="38"/>
  <c r="U125" i="38"/>
  <c r="Q125" i="38"/>
  <c r="O125" i="38"/>
  <c r="AF124" i="38"/>
  <c r="W124" i="38"/>
  <c r="U124" i="38"/>
  <c r="Q124" i="38"/>
  <c r="O124" i="38"/>
  <c r="AF123" i="38"/>
  <c r="W123" i="38"/>
  <c r="U123" i="38"/>
  <c r="Q123" i="38"/>
  <c r="O123" i="38"/>
  <c r="AF120" i="38"/>
  <c r="W120" i="38"/>
  <c r="U120" i="38"/>
  <c r="Q120" i="38"/>
  <c r="O120" i="38"/>
  <c r="AF119" i="38"/>
  <c r="W119" i="38"/>
  <c r="U119" i="38"/>
  <c r="Q119" i="38"/>
  <c r="O119" i="38"/>
  <c r="AF118" i="38"/>
  <c r="W118" i="38"/>
  <c r="U118" i="38"/>
  <c r="Q118" i="38"/>
  <c r="O118" i="38"/>
  <c r="AF116" i="38"/>
  <c r="W116" i="38"/>
  <c r="U116" i="38"/>
  <c r="Q116" i="38"/>
  <c r="O116" i="38"/>
  <c r="AF115" i="38"/>
  <c r="W115" i="38"/>
  <c r="U115" i="38"/>
  <c r="Q115" i="38"/>
  <c r="O115" i="38"/>
  <c r="AF114" i="38"/>
  <c r="W114" i="38"/>
  <c r="U114" i="38"/>
  <c r="Q114" i="38"/>
  <c r="O114" i="38"/>
  <c r="AF102" i="38"/>
  <c r="W102" i="38"/>
  <c r="U102" i="38"/>
  <c r="Q102" i="38"/>
  <c r="O102" i="38"/>
  <c r="AF101" i="38"/>
  <c r="W101" i="38"/>
  <c r="U101" i="38"/>
  <c r="Q101" i="38"/>
  <c r="O101" i="38"/>
  <c r="AF100" i="38"/>
  <c r="W100" i="38"/>
  <c r="U100" i="38"/>
  <c r="Q100" i="38"/>
  <c r="O100" i="38"/>
  <c r="AF98" i="38"/>
  <c r="W98" i="38"/>
  <c r="U98" i="38"/>
  <c r="Q98" i="38"/>
  <c r="O98" i="38"/>
  <c r="AF97" i="38"/>
  <c r="W97" i="38"/>
  <c r="U97" i="38"/>
  <c r="Q97" i="38"/>
  <c r="O97" i="38"/>
  <c r="AF96" i="38"/>
  <c r="W96" i="38"/>
  <c r="U96" i="38"/>
  <c r="Q96" i="38"/>
  <c r="O96" i="38"/>
  <c r="AF93" i="38"/>
  <c r="W93" i="38"/>
  <c r="U93" i="38"/>
  <c r="Q93" i="38"/>
  <c r="O93" i="38"/>
  <c r="AF92" i="38"/>
  <c r="W92" i="38"/>
  <c r="U92" i="38"/>
  <c r="Q92" i="38"/>
  <c r="O92" i="38"/>
  <c r="AF91" i="38"/>
  <c r="W91" i="38"/>
  <c r="U91" i="38"/>
  <c r="Q91" i="38"/>
  <c r="O91" i="38"/>
  <c r="AF89" i="38"/>
  <c r="W89" i="38"/>
  <c r="U89" i="38"/>
  <c r="Q89" i="38"/>
  <c r="O89" i="38"/>
  <c r="AF88" i="38"/>
  <c r="W88" i="38"/>
  <c r="U88" i="38"/>
  <c r="Q88" i="38"/>
  <c r="O88" i="38"/>
  <c r="AF87" i="38"/>
  <c r="W87" i="38"/>
  <c r="U87" i="38"/>
  <c r="Q87" i="38"/>
  <c r="O87" i="38"/>
  <c r="AF81" i="38"/>
  <c r="W81" i="38"/>
  <c r="U81" i="38"/>
  <c r="Q81" i="38"/>
  <c r="O81" i="38"/>
  <c r="AF80" i="38"/>
  <c r="W80" i="38"/>
  <c r="U80" i="38"/>
  <c r="Q80" i="38"/>
  <c r="O80" i="38"/>
  <c r="AF79" i="38"/>
  <c r="W79" i="38"/>
  <c r="U79" i="38"/>
  <c r="Q79" i="38"/>
  <c r="O79" i="38"/>
  <c r="AF77" i="38"/>
  <c r="W77" i="38"/>
  <c r="U77" i="38"/>
  <c r="Q77" i="38"/>
  <c r="O77" i="38"/>
  <c r="AF76" i="38"/>
  <c r="W76" i="38"/>
  <c r="U76" i="38"/>
  <c r="Q76" i="38"/>
  <c r="O76" i="38"/>
  <c r="AF75" i="38"/>
  <c r="W75" i="38"/>
  <c r="U75" i="38"/>
  <c r="Q75" i="38"/>
  <c r="O75" i="38"/>
  <c r="AF72" i="38"/>
  <c r="W72" i="38"/>
  <c r="U72" i="38"/>
  <c r="Q72" i="38"/>
  <c r="O72" i="38"/>
  <c r="AF71" i="38"/>
  <c r="W71" i="38"/>
  <c r="U71" i="38"/>
  <c r="Q71" i="38"/>
  <c r="O71" i="38"/>
  <c r="AF70" i="38"/>
  <c r="W70" i="38"/>
  <c r="U70" i="38"/>
  <c r="Q70" i="38"/>
  <c r="O70" i="38"/>
  <c r="AF68" i="38"/>
  <c r="W68" i="38"/>
  <c r="U68" i="38"/>
  <c r="Q68" i="38"/>
  <c r="O68" i="38"/>
  <c r="AF67" i="38"/>
  <c r="W67" i="38"/>
  <c r="U67" i="38"/>
  <c r="Q67" i="38"/>
  <c r="O67" i="38"/>
  <c r="AF66" i="38"/>
  <c r="W66" i="38"/>
  <c r="U66" i="38"/>
  <c r="Q66" i="38"/>
  <c r="O66" i="38"/>
  <c r="AA48" i="31"/>
  <c r="V48" i="31"/>
  <c r="T48" i="31"/>
  <c r="AA198" i="38"/>
  <c r="Z153" i="38"/>
  <c r="T105" i="38"/>
  <c r="R105" i="38"/>
  <c r="X199" i="38"/>
  <c r="X201" i="38" s="1"/>
  <c r="X321" i="38" s="1"/>
  <c r="K46" i="33" s="1"/>
  <c r="H78" i="58" s="1"/>
  <c r="G47" i="13" s="1"/>
  <c r="R249" i="38"/>
  <c r="T154" i="38"/>
  <c r="AD154" i="38"/>
  <c r="AD201" i="38" s="1"/>
  <c r="AD325" i="38"/>
  <c r="Q22" i="35" s="1"/>
  <c r="AD306" i="38"/>
  <c r="AE154" i="38"/>
  <c r="AE201" i="38" s="1"/>
  <c r="Z199" i="38"/>
  <c r="P51" i="100"/>
  <c r="O51" i="100"/>
  <c r="N51" i="100"/>
  <c r="M51" i="100"/>
  <c r="L51" i="100"/>
  <c r="K51" i="100"/>
  <c r="E56" i="100" s="1"/>
  <c r="J51" i="100"/>
  <c r="I51" i="100"/>
  <c r="E55" i="100" s="1"/>
  <c r="H51" i="100"/>
  <c r="G51" i="100"/>
  <c r="E51" i="100"/>
  <c r="I7" i="100" s="1"/>
  <c r="L7" i="100" s="1"/>
  <c r="G89" i="58"/>
  <c r="G88" i="58"/>
  <c r="P86" i="58"/>
  <c r="M41" i="119" s="1"/>
  <c r="G86" i="58"/>
  <c r="P85" i="58"/>
  <c r="G85" i="58"/>
  <c r="P83" i="58"/>
  <c r="M39" i="119" s="1"/>
  <c r="G83" i="58"/>
  <c r="P82" i="58"/>
  <c r="G82" i="58"/>
  <c r="E53" i="11"/>
  <c r="P14" i="11"/>
  <c r="R14" i="11"/>
  <c r="R16" i="11" s="1"/>
  <c r="R18" i="11" s="1"/>
  <c r="R21" i="11" s="1"/>
  <c r="E18" i="8"/>
  <c r="E14" i="8"/>
  <c r="E22" i="8"/>
  <c r="H16" i="6"/>
  <c r="H14" i="6"/>
  <c r="H13" i="6"/>
  <c r="H12" i="6"/>
  <c r="F51" i="3"/>
  <c r="F50" i="3"/>
  <c r="F49" i="3"/>
  <c r="F48" i="3"/>
  <c r="F47" i="3"/>
  <c r="M30" i="3"/>
  <c r="L30" i="3"/>
  <c r="K30" i="3"/>
  <c r="J30" i="3"/>
  <c r="I30" i="3"/>
  <c r="H30" i="3"/>
  <c r="G30" i="3"/>
  <c r="F37" i="3"/>
  <c r="F36" i="3"/>
  <c r="F35" i="3"/>
  <c r="F34" i="3"/>
  <c r="F33" i="3"/>
  <c r="F32" i="3"/>
  <c r="F12" i="3"/>
  <c r="F26" i="3"/>
  <c r="F25" i="3"/>
  <c r="F24" i="3"/>
  <c r="F23" i="3"/>
  <c r="F22" i="3"/>
  <c r="F21" i="3"/>
  <c r="F20" i="3"/>
  <c r="F19" i="3"/>
  <c r="F18" i="3"/>
  <c r="F17" i="3"/>
  <c r="F16" i="3"/>
  <c r="F15" i="3"/>
  <c r="F14" i="3"/>
  <c r="F13" i="3"/>
  <c r="AE153" i="38"/>
  <c r="AE200" i="38" s="1"/>
  <c r="AE105" i="38"/>
  <c r="AE106" i="38"/>
  <c r="J29" i="19"/>
  <c r="J27" i="19"/>
  <c r="J26" i="19"/>
  <c r="J24" i="19"/>
  <c r="J25" i="19"/>
  <c r="N30" i="19"/>
  <c r="N29" i="19"/>
  <c r="N28" i="19"/>
  <c r="N27" i="19"/>
  <c r="N26" i="19"/>
  <c r="N25" i="19"/>
  <c r="N24" i="19"/>
  <c r="N23" i="19"/>
  <c r="F163" i="3"/>
  <c r="F162" i="3"/>
  <c r="F161" i="3"/>
  <c r="F160" i="3"/>
  <c r="F159" i="3"/>
  <c r="F156" i="3"/>
  <c r="F155" i="3"/>
  <c r="F154" i="3"/>
  <c r="F153" i="3"/>
  <c r="F152" i="3"/>
  <c r="F151" i="3"/>
  <c r="M150" i="3"/>
  <c r="L150" i="3"/>
  <c r="K150" i="3"/>
  <c r="J150" i="3"/>
  <c r="I150" i="3"/>
  <c r="H150" i="3"/>
  <c r="G150" i="3"/>
  <c r="E150" i="3"/>
  <c r="D150" i="3"/>
  <c r="F148" i="3"/>
  <c r="F147" i="3"/>
  <c r="F146" i="3"/>
  <c r="F145" i="3"/>
  <c r="F144" i="3"/>
  <c r="M143" i="3"/>
  <c r="L143" i="3"/>
  <c r="K143" i="3"/>
  <c r="J143" i="3"/>
  <c r="I143" i="3"/>
  <c r="H143" i="3"/>
  <c r="G143" i="3"/>
  <c r="E143" i="3"/>
  <c r="F141" i="3"/>
  <c r="F140" i="3"/>
  <c r="F139" i="3"/>
  <c r="F138" i="3"/>
  <c r="F137" i="3"/>
  <c r="F136" i="3"/>
  <c r="M135" i="3"/>
  <c r="L135" i="3"/>
  <c r="K135" i="3"/>
  <c r="J135" i="3"/>
  <c r="I135" i="3"/>
  <c r="H135" i="3"/>
  <c r="G135" i="3"/>
  <c r="E135" i="3"/>
  <c r="D135" i="3"/>
  <c r="F133" i="3"/>
  <c r="F132" i="3"/>
  <c r="F131" i="3"/>
  <c r="F130" i="3"/>
  <c r="F129" i="3"/>
  <c r="F128" i="3"/>
  <c r="F127" i="3"/>
  <c r="M126" i="3"/>
  <c r="L126" i="3"/>
  <c r="K126" i="3"/>
  <c r="J126" i="3"/>
  <c r="I126" i="3"/>
  <c r="H126" i="3"/>
  <c r="G126" i="3"/>
  <c r="E126" i="3"/>
  <c r="D126" i="3"/>
  <c r="F124" i="3"/>
  <c r="F123" i="3"/>
  <c r="F122" i="3"/>
  <c r="F121" i="3"/>
  <c r="F120" i="3"/>
  <c r="M119" i="3"/>
  <c r="L119" i="3"/>
  <c r="K119" i="3"/>
  <c r="J119" i="3"/>
  <c r="I119" i="3"/>
  <c r="H119" i="3"/>
  <c r="G119" i="3"/>
  <c r="E119" i="3"/>
  <c r="D119" i="3"/>
  <c r="F117" i="3"/>
  <c r="F115" i="3"/>
  <c r="F114" i="3"/>
  <c r="F113" i="3"/>
  <c r="F112" i="3"/>
  <c r="F111" i="3"/>
  <c r="F110" i="3"/>
  <c r="M109" i="3"/>
  <c r="L109" i="3"/>
  <c r="K109" i="3"/>
  <c r="J109" i="3"/>
  <c r="I109" i="3"/>
  <c r="H109" i="3"/>
  <c r="G109" i="3"/>
  <c r="E109" i="3"/>
  <c r="D109" i="3"/>
  <c r="F107" i="3"/>
  <c r="F106" i="3"/>
  <c r="F105" i="3"/>
  <c r="F104" i="3"/>
  <c r="F103" i="3"/>
  <c r="F102" i="3"/>
  <c r="F101" i="3"/>
  <c r="M100" i="3"/>
  <c r="L100" i="3"/>
  <c r="K100" i="3"/>
  <c r="J100" i="3"/>
  <c r="I100" i="3"/>
  <c r="H100" i="3"/>
  <c r="G100" i="3"/>
  <c r="E100" i="3"/>
  <c r="D100" i="3"/>
  <c r="F98" i="3"/>
  <c r="F97" i="3"/>
  <c r="F96" i="3"/>
  <c r="F95" i="3"/>
  <c r="F94" i="3"/>
  <c r="F93" i="3"/>
  <c r="F92" i="3"/>
  <c r="F91" i="3"/>
  <c r="M90" i="3"/>
  <c r="L90" i="3"/>
  <c r="K90" i="3"/>
  <c r="J90" i="3"/>
  <c r="I90" i="3"/>
  <c r="H90" i="3"/>
  <c r="G90" i="3"/>
  <c r="E90" i="3"/>
  <c r="D90" i="3"/>
  <c r="F88" i="3"/>
  <c r="F86" i="3"/>
  <c r="F85" i="3"/>
  <c r="F84" i="3"/>
  <c r="F83" i="3"/>
  <c r="F82" i="3"/>
  <c r="M81" i="3"/>
  <c r="L81" i="3"/>
  <c r="K81" i="3"/>
  <c r="J81" i="3"/>
  <c r="I81" i="3"/>
  <c r="H81" i="3"/>
  <c r="G81" i="3"/>
  <c r="E81" i="3"/>
  <c r="F79" i="3"/>
  <c r="F78" i="3"/>
  <c r="F77" i="3"/>
  <c r="F76" i="3"/>
  <c r="F75" i="3"/>
  <c r="F74" i="3"/>
  <c r="M73" i="3"/>
  <c r="L73" i="3"/>
  <c r="K73" i="3"/>
  <c r="J73" i="3"/>
  <c r="I73" i="3"/>
  <c r="H73" i="3"/>
  <c r="G73" i="3"/>
  <c r="E73" i="3"/>
  <c r="D73" i="3"/>
  <c r="F71" i="3"/>
  <c r="F70" i="3"/>
  <c r="F69" i="3"/>
  <c r="F68" i="3"/>
  <c r="F67" i="3"/>
  <c r="F66" i="3"/>
  <c r="M65" i="3"/>
  <c r="L65" i="3"/>
  <c r="K65" i="3"/>
  <c r="J65" i="3"/>
  <c r="I65" i="3"/>
  <c r="H65" i="3"/>
  <c r="G65" i="3"/>
  <c r="E65" i="3"/>
  <c r="D65" i="3"/>
  <c r="F63" i="3"/>
  <c r="F62" i="3"/>
  <c r="F61" i="3"/>
  <c r="F60" i="3"/>
  <c r="F59" i="3"/>
  <c r="F58" i="3"/>
  <c r="F57" i="3"/>
  <c r="F56" i="3"/>
  <c r="F55" i="3"/>
  <c r="M54" i="3"/>
  <c r="L54" i="3"/>
  <c r="K54" i="3"/>
  <c r="J54" i="3"/>
  <c r="I54" i="3"/>
  <c r="H54" i="3"/>
  <c r="G54" i="3"/>
  <c r="E54" i="3"/>
  <c r="D54" i="3"/>
  <c r="F43" i="3"/>
  <c r="F42" i="3"/>
  <c r="F41" i="3"/>
  <c r="F40" i="3"/>
  <c r="F4" i="26"/>
  <c r="F4" i="24"/>
  <c r="AA59" i="38"/>
  <c r="Z59" i="38"/>
  <c r="Y59" i="38"/>
  <c r="Z58" i="38"/>
  <c r="Y58" i="38"/>
  <c r="X58" i="38"/>
  <c r="X60" i="38" s="1"/>
  <c r="AF57" i="38"/>
  <c r="U57" i="38"/>
  <c r="Q57" i="38"/>
  <c r="O57" i="38"/>
  <c r="AF56" i="38"/>
  <c r="U56" i="38"/>
  <c r="Q56" i="38"/>
  <c r="O56" i="38"/>
  <c r="AF55" i="38"/>
  <c r="U55" i="38"/>
  <c r="Q55" i="38"/>
  <c r="O55" i="38"/>
  <c r="AF53" i="38"/>
  <c r="U53" i="38"/>
  <c r="Q53" i="38"/>
  <c r="O53" i="38"/>
  <c r="AF52" i="38"/>
  <c r="U52" i="38"/>
  <c r="Q52" i="38"/>
  <c r="O52" i="38"/>
  <c r="AF51" i="38"/>
  <c r="U51" i="38"/>
  <c r="Q51" i="38"/>
  <c r="O51" i="38"/>
  <c r="AF48" i="38"/>
  <c r="U48" i="38"/>
  <c r="Q48" i="38"/>
  <c r="O48" i="38"/>
  <c r="AF47" i="38"/>
  <c r="U47" i="38"/>
  <c r="Q47" i="38"/>
  <c r="O47" i="38"/>
  <c r="AF46" i="38"/>
  <c r="AF58" i="38" s="1"/>
  <c r="U46" i="38"/>
  <c r="U58" i="38" s="1"/>
  <c r="Q46" i="38"/>
  <c r="O46" i="38"/>
  <c r="AF44" i="38"/>
  <c r="U44" i="38"/>
  <c r="Q44" i="38"/>
  <c r="O44" i="38"/>
  <c r="AF43" i="38"/>
  <c r="AF59" i="38" s="1"/>
  <c r="U43" i="38"/>
  <c r="U59" i="38" s="1"/>
  <c r="Q43" i="38"/>
  <c r="O43" i="38"/>
  <c r="AF42" i="38"/>
  <c r="U42" i="38"/>
  <c r="Q42" i="38"/>
  <c r="O42" i="38"/>
  <c r="AD37" i="38"/>
  <c r="AD60" i="38" s="1"/>
  <c r="AD107" i="38" s="1"/>
  <c r="AA37" i="38"/>
  <c r="Z37" i="38"/>
  <c r="Y37" i="38"/>
  <c r="Y308" i="38" s="1"/>
  <c r="T37" i="38"/>
  <c r="S37" i="38"/>
  <c r="S60" i="38" s="1"/>
  <c r="AF23" i="38"/>
  <c r="U23" i="38"/>
  <c r="Q23" i="38"/>
  <c r="AF22" i="38"/>
  <c r="U22" i="38"/>
  <c r="Q22" i="38"/>
  <c r="U21" i="38"/>
  <c r="Q21" i="38"/>
  <c r="AF27" i="38"/>
  <c r="U27" i="38"/>
  <c r="Q27" i="38"/>
  <c r="AF26" i="38"/>
  <c r="U26" i="38"/>
  <c r="Q26" i="38"/>
  <c r="AF25" i="38"/>
  <c r="U25" i="38"/>
  <c r="Q25" i="38"/>
  <c r="AF32" i="38"/>
  <c r="U32" i="38"/>
  <c r="Q32" i="38"/>
  <c r="O32" i="38"/>
  <c r="AF31" i="38"/>
  <c r="U31" i="38"/>
  <c r="Q31" i="38"/>
  <c r="O31" i="38"/>
  <c r="AF30" i="38"/>
  <c r="U30" i="38"/>
  <c r="Q30" i="38"/>
  <c r="O30" i="38"/>
  <c r="AF35" i="38"/>
  <c r="U35" i="38"/>
  <c r="Q35" i="38"/>
  <c r="O35" i="38"/>
  <c r="AF34" i="38"/>
  <c r="U34" i="38"/>
  <c r="Q34" i="38"/>
  <c r="O34" i="38"/>
  <c r="AA38" i="29"/>
  <c r="AA37" i="29"/>
  <c r="V20" i="29"/>
  <c r="AA20" i="29" s="1"/>
  <c r="V19" i="29"/>
  <c r="AA19" i="29" s="1"/>
  <c r="V17" i="29"/>
  <c r="AA17" i="29" s="1"/>
  <c r="AA33" i="29" s="1"/>
  <c r="V18" i="29"/>
  <c r="AA36" i="29"/>
  <c r="Z30" i="60"/>
  <c r="Z16" i="60"/>
  <c r="G109" i="10"/>
  <c r="G108" i="10"/>
  <c r="G107" i="10"/>
  <c r="G106" i="10"/>
  <c r="G105" i="10"/>
  <c r="G104" i="10"/>
  <c r="G103" i="10"/>
  <c r="G102" i="10"/>
  <c r="G101" i="10"/>
  <c r="G100" i="10"/>
  <c r="G99" i="10"/>
  <c r="G94" i="10"/>
  <c r="M36" i="19"/>
  <c r="L93" i="19"/>
  <c r="L90" i="19" s="1"/>
  <c r="M138" i="19"/>
  <c r="L138" i="19"/>
  <c r="K138" i="19"/>
  <c r="M155" i="19"/>
  <c r="L155" i="19"/>
  <c r="K155" i="19"/>
  <c r="N169" i="19"/>
  <c r="J13" i="98"/>
  <c r="J12" i="98"/>
  <c r="J11" i="98"/>
  <c r="H25" i="97"/>
  <c r="H32" i="97" s="1"/>
  <c r="G25" i="97"/>
  <c r="G32" i="97" s="1"/>
  <c r="F25" i="97"/>
  <c r="H24" i="97"/>
  <c r="H31" i="97" s="1"/>
  <c r="G24" i="97"/>
  <c r="G31" i="97" s="1"/>
  <c r="F24" i="97"/>
  <c r="I23" i="97"/>
  <c r="I30" i="97" s="1"/>
  <c r="I22" i="97"/>
  <c r="I21" i="97"/>
  <c r="I20" i="97"/>
  <c r="I19" i="97"/>
  <c r="I18" i="97"/>
  <c r="I17" i="97"/>
  <c r="I16" i="97"/>
  <c r="I14" i="97"/>
  <c r="I13" i="97"/>
  <c r="I12" i="97"/>
  <c r="I28" i="97" s="1"/>
  <c r="I61" i="96"/>
  <c r="J65" i="5" s="1"/>
  <c r="H61" i="96"/>
  <c r="I65" i="5" s="1"/>
  <c r="J13" i="96"/>
  <c r="J12" i="96"/>
  <c r="J11" i="96"/>
  <c r="G57" i="95"/>
  <c r="G61" i="95" s="1"/>
  <c r="J63" i="5" s="1"/>
  <c r="F57" i="95"/>
  <c r="F61" i="95" s="1"/>
  <c r="I63" i="5" s="1"/>
  <c r="E57" i="95"/>
  <c r="G56" i="95"/>
  <c r="G60" i="95"/>
  <c r="F56" i="95"/>
  <c r="F60" i="95" s="1"/>
  <c r="E56" i="95"/>
  <c r="H13" i="95"/>
  <c r="H12" i="95"/>
  <c r="H11" i="95"/>
  <c r="G57" i="94"/>
  <c r="J60" i="5" s="1"/>
  <c r="G56" i="94"/>
  <c r="F56" i="94"/>
  <c r="J13" i="94"/>
  <c r="J12" i="94"/>
  <c r="J11" i="94"/>
  <c r="G11" i="94"/>
  <c r="G52" i="94" s="1"/>
  <c r="K59" i="93"/>
  <c r="K64" i="93"/>
  <c r="J59" i="5" s="1"/>
  <c r="J59" i="93"/>
  <c r="J64" i="93" s="1"/>
  <c r="I59" i="5" s="1"/>
  <c r="H59" i="93"/>
  <c r="G59" i="93"/>
  <c r="K58" i="93"/>
  <c r="K63" i="93" s="1"/>
  <c r="J58" i="93"/>
  <c r="J63" i="93" s="1"/>
  <c r="H58" i="93"/>
  <c r="G58" i="93"/>
  <c r="L13" i="93"/>
  <c r="I13" i="93"/>
  <c r="L12" i="93"/>
  <c r="I12" i="93"/>
  <c r="L11" i="93"/>
  <c r="I11" i="93"/>
  <c r="I58" i="93" s="1"/>
  <c r="F69" i="92"/>
  <c r="I53" i="5" s="1"/>
  <c r="H13" i="92"/>
  <c r="H12" i="92"/>
  <c r="H11" i="92"/>
  <c r="J52" i="5"/>
  <c r="F59" i="91"/>
  <c r="F60" i="91"/>
  <c r="I52" i="5" s="1"/>
  <c r="I13" i="91"/>
  <c r="I12" i="91"/>
  <c r="I11" i="91"/>
  <c r="G53" i="88"/>
  <c r="J34" i="5" s="1"/>
  <c r="G52" i="88"/>
  <c r="F52" i="88"/>
  <c r="N13" i="88"/>
  <c r="N12" i="88"/>
  <c r="N11" i="88"/>
  <c r="H34" i="89"/>
  <c r="J29" i="89"/>
  <c r="J35" i="89"/>
  <c r="J35" i="5" s="1"/>
  <c r="I29" i="89"/>
  <c r="I35" i="89" s="1"/>
  <c r="I35" i="5" s="1"/>
  <c r="H29" i="89"/>
  <c r="J28" i="89"/>
  <c r="J34" i="89" s="1"/>
  <c r="I28" i="89"/>
  <c r="I34" i="89" s="1"/>
  <c r="H28" i="89"/>
  <c r="J27" i="89"/>
  <c r="J33" i="89" s="1"/>
  <c r="I27" i="89"/>
  <c r="H27" i="89"/>
  <c r="K26" i="89"/>
  <c r="K25" i="89"/>
  <c r="K23" i="89"/>
  <c r="K22" i="89"/>
  <c r="K20" i="89"/>
  <c r="K19" i="89"/>
  <c r="K17" i="89"/>
  <c r="K16" i="89"/>
  <c r="K15" i="89"/>
  <c r="K14" i="89"/>
  <c r="K13" i="89"/>
  <c r="K11" i="89"/>
  <c r="G59" i="86"/>
  <c r="J29" i="5" s="1"/>
  <c r="F59" i="86"/>
  <c r="I29" i="5" s="1"/>
  <c r="O51" i="86"/>
  <c r="O50" i="86"/>
  <c r="O11" i="86"/>
  <c r="J28" i="5"/>
  <c r="M13" i="87"/>
  <c r="M12" i="87"/>
  <c r="M11" i="87"/>
  <c r="F58" i="85"/>
  <c r="I27" i="5" s="1"/>
  <c r="N11" i="85"/>
  <c r="H53" i="84"/>
  <c r="J25" i="5" s="1"/>
  <c r="G53" i="84"/>
  <c r="I25" i="5" s="1"/>
  <c r="E53" i="84"/>
  <c r="H52" i="84"/>
  <c r="G52" i="84"/>
  <c r="E52" i="84"/>
  <c r="I51" i="84"/>
  <c r="I50" i="84"/>
  <c r="I11" i="84"/>
  <c r="J57" i="96"/>
  <c r="J61" i="96" s="1"/>
  <c r="F58" i="86"/>
  <c r="F57" i="85"/>
  <c r="AB59" i="6"/>
  <c r="U59" i="6"/>
  <c r="N59" i="6"/>
  <c r="AB45" i="6"/>
  <c r="AB54" i="6" s="1"/>
  <c r="U45" i="6"/>
  <c r="U54" i="6" s="1"/>
  <c r="N45" i="6"/>
  <c r="N54" i="6" s="1"/>
  <c r="J95" i="17"/>
  <c r="K95" i="17"/>
  <c r="N14" i="27"/>
  <c r="N44" i="27"/>
  <c r="N43" i="27"/>
  <c r="AA334" i="36"/>
  <c r="AA333" i="36"/>
  <c r="AA332" i="36"/>
  <c r="AA328" i="36"/>
  <c r="AA327" i="36"/>
  <c r="AA326" i="36"/>
  <c r="AA319" i="36"/>
  <c r="AA318" i="36"/>
  <c r="AA317" i="36"/>
  <c r="AA313" i="36"/>
  <c r="AA312" i="36"/>
  <c r="AA311" i="36"/>
  <c r="AA300" i="36"/>
  <c r="AA299" i="36"/>
  <c r="AA298" i="36"/>
  <c r="AA294" i="36"/>
  <c r="AA293" i="36"/>
  <c r="AA292" i="36"/>
  <c r="AA285" i="36"/>
  <c r="AA284" i="36"/>
  <c r="AA283" i="36"/>
  <c r="AA279" i="36"/>
  <c r="AA278" i="36"/>
  <c r="AA277" i="36"/>
  <c r="AA264" i="36"/>
  <c r="AA263" i="36"/>
  <c r="AA262" i="36"/>
  <c r="AA265" i="36" s="1"/>
  <c r="AA258" i="36"/>
  <c r="AA257" i="36"/>
  <c r="AA256" i="36"/>
  <c r="AA249" i="36"/>
  <c r="AA248" i="36"/>
  <c r="AA247" i="36"/>
  <c r="AA243" i="36"/>
  <c r="AA242" i="36"/>
  <c r="AA241" i="36"/>
  <c r="AA231" i="36"/>
  <c r="AA232" i="36" s="1"/>
  <c r="AA230" i="36"/>
  <c r="AA229" i="36"/>
  <c r="AA225" i="36"/>
  <c r="AA224" i="36"/>
  <c r="AA223" i="36"/>
  <c r="AA123" i="36"/>
  <c r="AA122" i="36"/>
  <c r="AA121" i="36"/>
  <c r="AJ334" i="36"/>
  <c r="AJ333" i="36"/>
  <c r="AJ332" i="36"/>
  <c r="AJ328" i="36"/>
  <c r="AJ327" i="36"/>
  <c r="AJ326" i="36"/>
  <c r="AJ319" i="36"/>
  <c r="AJ318" i="36"/>
  <c r="AJ317" i="36"/>
  <c r="AJ313" i="36"/>
  <c r="AJ314" i="36" s="1"/>
  <c r="AJ312" i="36"/>
  <c r="AJ311" i="36"/>
  <c r="AJ300" i="36"/>
  <c r="AJ299" i="36"/>
  <c r="AJ298" i="36"/>
  <c r="AJ294" i="36"/>
  <c r="AJ293" i="36"/>
  <c r="AJ292" i="36"/>
  <c r="AJ285" i="36"/>
  <c r="AJ284" i="36"/>
  <c r="AJ283" i="36"/>
  <c r="AJ279" i="36"/>
  <c r="AJ278" i="36"/>
  <c r="AJ277" i="36"/>
  <c r="AJ264" i="36"/>
  <c r="AJ263" i="36"/>
  <c r="AJ262" i="36"/>
  <c r="AJ258" i="36"/>
  <c r="AJ257" i="36"/>
  <c r="AJ256" i="36"/>
  <c r="AJ249" i="36"/>
  <c r="AJ248" i="36"/>
  <c r="AJ247" i="36"/>
  <c r="AJ243" i="36"/>
  <c r="AJ242" i="36"/>
  <c r="AJ241" i="36"/>
  <c r="AJ231" i="36"/>
  <c r="AJ230" i="36"/>
  <c r="AJ229" i="36"/>
  <c r="AJ225" i="36"/>
  <c r="AJ224" i="36"/>
  <c r="AJ223" i="36"/>
  <c r="AJ123" i="36"/>
  <c r="AJ122" i="36"/>
  <c r="AJ121" i="36"/>
  <c r="AJ20" i="36"/>
  <c r="AJ19" i="36"/>
  <c r="AJ18" i="36"/>
  <c r="AA20" i="36"/>
  <c r="AA19" i="36"/>
  <c r="AA18" i="36"/>
  <c r="AF36" i="38"/>
  <c r="AE38" i="38"/>
  <c r="AE61" i="38" s="1"/>
  <c r="O53" i="39"/>
  <c r="O52" i="39"/>
  <c r="O51" i="39"/>
  <c r="M54" i="39"/>
  <c r="L54" i="39"/>
  <c r="M49" i="39"/>
  <c r="L49" i="39"/>
  <c r="O48" i="39"/>
  <c r="O47" i="39"/>
  <c r="O49" i="39" s="1"/>
  <c r="O46" i="39"/>
  <c r="M40" i="39"/>
  <c r="L40" i="39"/>
  <c r="O39" i="39"/>
  <c r="O38" i="39"/>
  <c r="O37" i="39"/>
  <c r="O34" i="39"/>
  <c r="O33" i="39"/>
  <c r="O32" i="39"/>
  <c r="O25" i="39"/>
  <c r="O24" i="39"/>
  <c r="O23" i="39"/>
  <c r="O20" i="39"/>
  <c r="O19" i="39"/>
  <c r="M35" i="39"/>
  <c r="L35" i="39"/>
  <c r="M26" i="39"/>
  <c r="L26" i="39"/>
  <c r="M21" i="39"/>
  <c r="L21" i="39"/>
  <c r="O18" i="39"/>
  <c r="Q28" i="41"/>
  <c r="Q27" i="41"/>
  <c r="Q26" i="41"/>
  <c r="Q30" i="41" s="1"/>
  <c r="Q46" i="41" s="1"/>
  <c r="Q22" i="41"/>
  <c r="Q21" i="41"/>
  <c r="Q20" i="41"/>
  <c r="Q16" i="41"/>
  <c r="Q15" i="41"/>
  <c r="Z21" i="40"/>
  <c r="Z20" i="40"/>
  <c r="Z22" i="40" s="1"/>
  <c r="AE37" i="38"/>
  <c r="AE60" i="38" s="1"/>
  <c r="Q15" i="77"/>
  <c r="J42" i="73"/>
  <c r="J41" i="73"/>
  <c r="P61" i="83"/>
  <c r="P38" i="83"/>
  <c r="P15" i="83"/>
  <c r="Q84" i="80"/>
  <c r="Q83" i="80"/>
  <c r="Q60" i="80"/>
  <c r="Q39" i="80"/>
  <c r="Q15" i="80"/>
  <c r="O22" i="62"/>
  <c r="E64" i="9"/>
  <c r="E22" i="9"/>
  <c r="C71" i="10"/>
  <c r="C72" i="10"/>
  <c r="C73" i="10" s="1"/>
  <c r="C74" i="10" s="1"/>
  <c r="C75" i="10" s="1"/>
  <c r="C76" i="10" s="1"/>
  <c r="C77" i="10" s="1"/>
  <c r="C78" i="10" s="1"/>
  <c r="C79" i="10" s="1"/>
  <c r="C80" i="10" s="1"/>
  <c r="C81" i="10" s="1"/>
  <c r="C82" i="10" s="1"/>
  <c r="C83" i="10" s="1"/>
  <c r="C84" i="10" s="1"/>
  <c r="C85" i="10" s="1"/>
  <c r="C86" i="10" s="1"/>
  <c r="C87" i="10" s="1"/>
  <c r="F59" i="17"/>
  <c r="E49" i="11"/>
  <c r="E48" i="11"/>
  <c r="E47" i="11"/>
  <c r="E46" i="11"/>
  <c r="E45" i="11"/>
  <c r="E36" i="11"/>
  <c r="E35" i="11"/>
  <c r="E33" i="11"/>
  <c r="E31" i="11"/>
  <c r="E29" i="11"/>
  <c r="E28" i="11"/>
  <c r="F26" i="11"/>
  <c r="G43" i="10" s="1"/>
  <c r="E25" i="11"/>
  <c r="E24" i="11"/>
  <c r="E23" i="11"/>
  <c r="E20" i="11"/>
  <c r="E19" i="11"/>
  <c r="E17" i="11"/>
  <c r="E15" i="11"/>
  <c r="Q14" i="11"/>
  <c r="F14" i="11"/>
  <c r="E13" i="11"/>
  <c r="E12" i="11"/>
  <c r="Q30" i="24"/>
  <c r="P30" i="24"/>
  <c r="P143" i="24" s="1"/>
  <c r="O30" i="24"/>
  <c r="O143" i="24" s="1"/>
  <c r="N30" i="24"/>
  <c r="M30" i="24"/>
  <c r="L30" i="24"/>
  <c r="L143" i="24" s="1"/>
  <c r="K30" i="24"/>
  <c r="C94" i="10"/>
  <c r="C95" i="10" s="1"/>
  <c r="C96" i="10" s="1"/>
  <c r="C97" i="10" s="1"/>
  <c r="C99" i="10" s="1"/>
  <c r="C100" i="10" s="1"/>
  <c r="C101" i="10" s="1"/>
  <c r="C102" i="10" s="1"/>
  <c r="C103" i="10" s="1"/>
  <c r="C104" i="10" s="1"/>
  <c r="C105" i="10" s="1"/>
  <c r="C106" i="10" s="1"/>
  <c r="C107" i="10" s="1"/>
  <c r="C108" i="10" s="1"/>
  <c r="C109" i="10" s="1"/>
  <c r="C110" i="10" s="1"/>
  <c r="C112" i="10" s="1"/>
  <c r="C113" i="10" s="1"/>
  <c r="C114" i="10" s="1"/>
  <c r="C115" i="10" s="1"/>
  <c r="C116" i="10" s="1"/>
  <c r="C117" i="10" s="1"/>
  <c r="C119" i="10" s="1"/>
  <c r="C120" i="10" s="1"/>
  <c r="C121" i="10" s="1"/>
  <c r="C122" i="10" s="1"/>
  <c r="C123" i="10" s="1"/>
  <c r="C124" i="10" s="1"/>
  <c r="C125" i="10" s="1"/>
  <c r="C126" i="10" s="1"/>
  <c r="K91" i="10"/>
  <c r="K92" i="10" s="1"/>
  <c r="J91" i="10"/>
  <c r="J92" i="10" s="1"/>
  <c r="I91" i="10"/>
  <c r="I92" i="10" s="1"/>
  <c r="H91" i="10"/>
  <c r="H92" i="10" s="1"/>
  <c r="N153" i="19"/>
  <c r="I148" i="4" s="1"/>
  <c r="L148" i="4" s="1"/>
  <c r="M148" i="4" s="1"/>
  <c r="N144" i="19"/>
  <c r="N143" i="19"/>
  <c r="I138" i="4" s="1"/>
  <c r="L138" i="4" s="1"/>
  <c r="M138" i="4" s="1"/>
  <c r="N142" i="19"/>
  <c r="N141" i="19"/>
  <c r="I136" i="4" s="1"/>
  <c r="N140" i="19"/>
  <c r="N139" i="19"/>
  <c r="N38" i="19"/>
  <c r="I33" i="4" s="1"/>
  <c r="L33" i="4" s="1"/>
  <c r="M33" i="4" s="1"/>
  <c r="N35" i="19"/>
  <c r="I30" i="4" s="1"/>
  <c r="L30" i="4" s="1"/>
  <c r="M30" i="4" s="1"/>
  <c r="K140" i="13"/>
  <c r="H143" i="13" s="1"/>
  <c r="H145" i="13" s="1"/>
  <c r="J140" i="13"/>
  <c r="I140" i="13"/>
  <c r="H140" i="13"/>
  <c r="G140" i="13"/>
  <c r="F140" i="13"/>
  <c r="J139" i="13"/>
  <c r="I139" i="13"/>
  <c r="H139" i="13"/>
  <c r="G139" i="13"/>
  <c r="F139" i="13"/>
  <c r="K138" i="13"/>
  <c r="K137" i="13"/>
  <c r="K136" i="13"/>
  <c r="K135" i="13"/>
  <c r="K134" i="13"/>
  <c r="K133" i="13"/>
  <c r="K132" i="13"/>
  <c r="K131" i="13"/>
  <c r="K130" i="13"/>
  <c r="U126" i="30"/>
  <c r="U127" i="30" s="1"/>
  <c r="S34" i="35"/>
  <c r="J34" i="35"/>
  <c r="S33" i="35"/>
  <c r="J33" i="35"/>
  <c r="S31" i="35"/>
  <c r="J31" i="35"/>
  <c r="S30" i="35"/>
  <c r="J30" i="35"/>
  <c r="S28" i="35"/>
  <c r="J28" i="35"/>
  <c r="S27" i="35"/>
  <c r="J27" i="35"/>
  <c r="S25" i="35"/>
  <c r="J25" i="35"/>
  <c r="S24" i="35"/>
  <c r="J24" i="35"/>
  <c r="S64" i="33"/>
  <c r="J64" i="33"/>
  <c r="S63" i="33"/>
  <c r="J63" i="33"/>
  <c r="S58" i="33"/>
  <c r="J58" i="33"/>
  <c r="S57" i="33"/>
  <c r="J57" i="33"/>
  <c r="S55" i="33"/>
  <c r="J55" i="33"/>
  <c r="S54" i="33"/>
  <c r="J54" i="33"/>
  <c r="S52" i="33"/>
  <c r="J52" i="33"/>
  <c r="S51" i="33"/>
  <c r="J51" i="33"/>
  <c r="S49" i="33"/>
  <c r="J49" i="33"/>
  <c r="S48" i="33"/>
  <c r="J48" i="33"/>
  <c r="S34" i="33"/>
  <c r="J34" i="33"/>
  <c r="S33" i="33"/>
  <c r="J33" i="33"/>
  <c r="S31" i="33"/>
  <c r="J31" i="33"/>
  <c r="S30" i="33"/>
  <c r="J30" i="33"/>
  <c r="S28" i="33"/>
  <c r="J28" i="33"/>
  <c r="S27" i="33"/>
  <c r="J27" i="33"/>
  <c r="S25" i="33"/>
  <c r="J25" i="33"/>
  <c r="S24" i="33"/>
  <c r="J24" i="33"/>
  <c r="P30" i="41"/>
  <c r="O30" i="41"/>
  <c r="O46" i="41" s="1"/>
  <c r="N30" i="41"/>
  <c r="M30" i="41"/>
  <c r="L30" i="41"/>
  <c r="L46" i="41" s="1"/>
  <c r="Q29" i="41"/>
  <c r="Q45" i="41" s="1"/>
  <c r="P29" i="41"/>
  <c r="P45" i="41" s="1"/>
  <c r="O29" i="41"/>
  <c r="N29" i="41"/>
  <c r="N45" i="41" s="1"/>
  <c r="M29" i="41"/>
  <c r="M45" i="41" s="1"/>
  <c r="L29" i="41"/>
  <c r="G29" i="41"/>
  <c r="P24" i="41"/>
  <c r="P42" i="41" s="1"/>
  <c r="O24" i="41"/>
  <c r="O42" i="41" s="1"/>
  <c r="N24" i="41"/>
  <c r="N42" i="41" s="1"/>
  <c r="M24" i="41"/>
  <c r="M42" i="41" s="1"/>
  <c r="L24" i="41"/>
  <c r="L42" i="41" s="1"/>
  <c r="Q23" i="41"/>
  <c r="Q41" i="41" s="1"/>
  <c r="P23" i="41"/>
  <c r="O23" i="41"/>
  <c r="O41" i="41" s="1"/>
  <c r="N23" i="41"/>
  <c r="N41" i="41" s="1"/>
  <c r="M23" i="41"/>
  <c r="M41" i="41" s="1"/>
  <c r="L23" i="41"/>
  <c r="L41" i="41" s="1"/>
  <c r="G23" i="41"/>
  <c r="P18" i="41"/>
  <c r="P38" i="41" s="1"/>
  <c r="O18" i="41"/>
  <c r="O38" i="41" s="1"/>
  <c r="N18" i="41"/>
  <c r="N38" i="41" s="1"/>
  <c r="M18" i="41"/>
  <c r="M38" i="41" s="1"/>
  <c r="L18" i="41"/>
  <c r="L38" i="41" s="1"/>
  <c r="P17" i="41"/>
  <c r="P37" i="41" s="1"/>
  <c r="O17" i="41"/>
  <c r="O37" i="41" s="1"/>
  <c r="N17" i="41"/>
  <c r="M17" i="41"/>
  <c r="G17" i="41"/>
  <c r="Y120" i="40"/>
  <c r="X120" i="40"/>
  <c r="W120" i="40"/>
  <c r="Y119" i="40"/>
  <c r="X119" i="40"/>
  <c r="W119" i="40"/>
  <c r="G119" i="40"/>
  <c r="O120" i="40"/>
  <c r="Y114" i="40"/>
  <c r="G34" i="35" s="1"/>
  <c r="M89" i="19" s="1"/>
  <c r="X114" i="40"/>
  <c r="W114" i="40"/>
  <c r="E34" i="35" s="1"/>
  <c r="Y113" i="40"/>
  <c r="X113" i="40"/>
  <c r="W113" i="40"/>
  <c r="G113" i="40"/>
  <c r="Y107" i="40"/>
  <c r="X107" i="40"/>
  <c r="W107" i="40"/>
  <c r="E31" i="35" s="1"/>
  <c r="W180" i="40"/>
  <c r="Z106" i="40"/>
  <c r="Z179" i="40" s="1"/>
  <c r="Y106" i="40"/>
  <c r="Y179" i="40" s="1"/>
  <c r="X106" i="40"/>
  <c r="W106" i="40"/>
  <c r="G106" i="40"/>
  <c r="Y101" i="40"/>
  <c r="G28" i="35" s="1"/>
  <c r="X101" i="40"/>
  <c r="F28" i="35" s="1"/>
  <c r="W101" i="40"/>
  <c r="E28" i="35" s="1"/>
  <c r="Y100" i="40"/>
  <c r="G27" i="35" s="1"/>
  <c r="X100" i="40"/>
  <c r="F27" i="35" s="1"/>
  <c r="W100" i="40"/>
  <c r="E27" i="35" s="1"/>
  <c r="G100" i="40"/>
  <c r="Y95" i="40"/>
  <c r="X95" i="40"/>
  <c r="W95" i="40"/>
  <c r="Y94" i="40"/>
  <c r="X94" i="40"/>
  <c r="W94" i="40"/>
  <c r="G94" i="40"/>
  <c r="Y83" i="40"/>
  <c r="X83" i="40"/>
  <c r="W83" i="40"/>
  <c r="Y82" i="40"/>
  <c r="X82" i="40"/>
  <c r="W82" i="40"/>
  <c r="G82" i="40"/>
  <c r="Y77" i="40"/>
  <c r="Y170" i="40" s="1"/>
  <c r="X77" i="40"/>
  <c r="F58" i="33" s="1"/>
  <c r="L57" i="19" s="1"/>
  <c r="W77" i="40"/>
  <c r="E58" i="33" s="1"/>
  <c r="Y76" i="40"/>
  <c r="G57" i="33" s="1"/>
  <c r="X76" i="40"/>
  <c r="W76" i="40"/>
  <c r="G76" i="40"/>
  <c r="Y70" i="40"/>
  <c r="Y166" i="40" s="1"/>
  <c r="X70" i="40"/>
  <c r="F55" i="33" s="1"/>
  <c r="L56" i="19" s="1"/>
  <c r="W70" i="40"/>
  <c r="Y69" i="40"/>
  <c r="G54" i="33" s="1"/>
  <c r="X69" i="40"/>
  <c r="W69" i="40"/>
  <c r="G69" i="40"/>
  <c r="Y64" i="40"/>
  <c r="X64" i="40"/>
  <c r="F52" i="33" s="1"/>
  <c r="W64" i="40"/>
  <c r="E52" i="33" s="1"/>
  <c r="Y63" i="40"/>
  <c r="G51" i="33" s="1"/>
  <c r="X63" i="40"/>
  <c r="W63" i="40"/>
  <c r="E51" i="33" s="1"/>
  <c r="G63" i="40"/>
  <c r="V63" i="40"/>
  <c r="Z58" i="40"/>
  <c r="Y58" i="40"/>
  <c r="X58" i="40"/>
  <c r="F49" i="33" s="1"/>
  <c r="W58" i="40"/>
  <c r="Y57" i="40"/>
  <c r="X57" i="40"/>
  <c r="W57" i="40"/>
  <c r="G57" i="40"/>
  <c r="O57" i="40"/>
  <c r="Y48" i="40"/>
  <c r="X48" i="40"/>
  <c r="W48" i="40"/>
  <c r="Y47" i="40"/>
  <c r="X47" i="40"/>
  <c r="W47" i="40"/>
  <c r="G47" i="40"/>
  <c r="Y42" i="40"/>
  <c r="X42" i="40"/>
  <c r="W42" i="40"/>
  <c r="V42" i="40"/>
  <c r="Y41" i="40"/>
  <c r="X41" i="40"/>
  <c r="W41" i="40"/>
  <c r="G41" i="40"/>
  <c r="Y35" i="40"/>
  <c r="X35" i="40"/>
  <c r="W35" i="40"/>
  <c r="Y34" i="40"/>
  <c r="G30" i="33" s="1"/>
  <c r="X34" i="40"/>
  <c r="F30" i="33" s="1"/>
  <c r="W34" i="40"/>
  <c r="W151" i="40" s="1"/>
  <c r="G34" i="40"/>
  <c r="Z29" i="40"/>
  <c r="Y29" i="40"/>
  <c r="X29" i="40"/>
  <c r="F28" i="33" s="1"/>
  <c r="W29" i="40"/>
  <c r="E28" i="33" s="1"/>
  <c r="Y28" i="40"/>
  <c r="X28" i="40"/>
  <c r="F27" i="33" s="1"/>
  <c r="W28" i="40"/>
  <c r="E27" i="33" s="1"/>
  <c r="G28" i="40"/>
  <c r="V28" i="40"/>
  <c r="O28" i="40"/>
  <c r="Y23" i="40"/>
  <c r="G25" i="33" s="1"/>
  <c r="X23" i="40"/>
  <c r="W23" i="40"/>
  <c r="G24" i="33"/>
  <c r="X22" i="40"/>
  <c r="W22" i="40"/>
  <c r="G22" i="40"/>
  <c r="X166" i="40"/>
  <c r="X170" i="40"/>
  <c r="O69" i="40"/>
  <c r="O165" i="40" s="1"/>
  <c r="T54" i="39"/>
  <c r="Q54" i="39"/>
  <c r="N54" i="39"/>
  <c r="D54" i="39"/>
  <c r="S53" i="39"/>
  <c r="U53" i="39" s="1"/>
  <c r="K53" i="39"/>
  <c r="G53" i="39"/>
  <c r="S52" i="39"/>
  <c r="U52" i="39" s="1"/>
  <c r="K52" i="39"/>
  <c r="G52" i="39"/>
  <c r="S51" i="39"/>
  <c r="K51" i="39"/>
  <c r="G51" i="39"/>
  <c r="T49" i="39"/>
  <c r="Q49" i="39"/>
  <c r="N49" i="39"/>
  <c r="D49" i="39"/>
  <c r="D55" i="39" s="1"/>
  <c r="S48" i="39"/>
  <c r="U48" i="39" s="1"/>
  <c r="K48" i="39"/>
  <c r="G48" i="39"/>
  <c r="S47" i="39"/>
  <c r="U47" i="39" s="1"/>
  <c r="K47" i="39"/>
  <c r="G47" i="39"/>
  <c r="S46" i="39"/>
  <c r="S49" i="39" s="1"/>
  <c r="K46" i="39"/>
  <c r="G46" i="39"/>
  <c r="T40" i="39"/>
  <c r="Q40" i="39"/>
  <c r="N40" i="39"/>
  <c r="D40" i="39"/>
  <c r="S39" i="39"/>
  <c r="U39" i="39" s="1"/>
  <c r="K39" i="39"/>
  <c r="G39" i="39"/>
  <c r="S38" i="39"/>
  <c r="U38" i="39" s="1"/>
  <c r="K38" i="39"/>
  <c r="G38" i="39"/>
  <c r="S37" i="39"/>
  <c r="K37" i="39"/>
  <c r="G37" i="39"/>
  <c r="T35" i="39"/>
  <c r="T41" i="39" s="1"/>
  <c r="Q35" i="39"/>
  <c r="Q41" i="39" s="1"/>
  <c r="N35" i="39"/>
  <c r="D35" i="39"/>
  <c r="S34" i="39"/>
  <c r="U34" i="39" s="1"/>
  <c r="K34" i="39"/>
  <c r="G34" i="39"/>
  <c r="S33" i="39"/>
  <c r="U33" i="39" s="1"/>
  <c r="K33" i="39"/>
  <c r="G33" i="39"/>
  <c r="S32" i="39"/>
  <c r="K32" i="39"/>
  <c r="G32" i="39"/>
  <c r="T26" i="39"/>
  <c r="Q26" i="39"/>
  <c r="N26" i="39"/>
  <c r="S25" i="39"/>
  <c r="U25" i="39" s="1"/>
  <c r="K25" i="39"/>
  <c r="G25" i="39"/>
  <c r="S24" i="39"/>
  <c r="U24" i="39" s="1"/>
  <c r="K24" i="39"/>
  <c r="G24" i="39"/>
  <c r="S23" i="39"/>
  <c r="U23" i="39" s="1"/>
  <c r="K23" i="39"/>
  <c r="G23" i="39"/>
  <c r="T21" i="39"/>
  <c r="Q21" i="39"/>
  <c r="O21" i="39"/>
  <c r="N21" i="39"/>
  <c r="D21" i="39"/>
  <c r="D27" i="39" s="1"/>
  <c r="S20" i="39"/>
  <c r="K20" i="39"/>
  <c r="G20" i="39"/>
  <c r="S19" i="39"/>
  <c r="U19" i="39" s="1"/>
  <c r="K19" i="39"/>
  <c r="G19" i="39"/>
  <c r="K18" i="39"/>
  <c r="G18" i="39"/>
  <c r="U36" i="38"/>
  <c r="Q36" i="38"/>
  <c r="Q38" i="38" s="1"/>
  <c r="O36" i="38"/>
  <c r="U51" i="39"/>
  <c r="AE321" i="38"/>
  <c r="AD321" i="38"/>
  <c r="Q46" i="33" s="1"/>
  <c r="Z65" i="37"/>
  <c r="W65" i="37"/>
  <c r="T65" i="37"/>
  <c r="S65" i="37"/>
  <c r="R65" i="37"/>
  <c r="N65" i="37"/>
  <c r="M65" i="37"/>
  <c r="I65" i="37"/>
  <c r="E65" i="37"/>
  <c r="Y64" i="37"/>
  <c r="AA64" i="37" s="1"/>
  <c r="U64" i="37"/>
  <c r="O64" i="37"/>
  <c r="Q64" i="37" s="1"/>
  <c r="L64" i="37"/>
  <c r="H64" i="37"/>
  <c r="C64" i="37"/>
  <c r="Y63" i="37"/>
  <c r="AA63" i="37" s="1"/>
  <c r="U63" i="37"/>
  <c r="O63" i="37"/>
  <c r="L63" i="37"/>
  <c r="H63" i="37"/>
  <c r="C63" i="37"/>
  <c r="Y62" i="37"/>
  <c r="AA62" i="37" s="1"/>
  <c r="U62" i="37"/>
  <c r="O62" i="37"/>
  <c r="Q62" i="37" s="1"/>
  <c r="L62" i="37"/>
  <c r="H62" i="37"/>
  <c r="C62" i="37"/>
  <c r="Z60" i="37"/>
  <c r="Z66" i="37"/>
  <c r="W60" i="37"/>
  <c r="T60" i="37"/>
  <c r="S60" i="37"/>
  <c r="R60" i="37"/>
  <c r="N60" i="37"/>
  <c r="M60" i="37"/>
  <c r="I60" i="37"/>
  <c r="I66" i="37" s="1"/>
  <c r="E60" i="37"/>
  <c r="Y59" i="37"/>
  <c r="AA59" i="37" s="1"/>
  <c r="U59" i="37"/>
  <c r="O59" i="37"/>
  <c r="L59" i="37"/>
  <c r="H59" i="37"/>
  <c r="C59" i="37"/>
  <c r="Y58" i="37"/>
  <c r="U58" i="37"/>
  <c r="O58" i="37"/>
  <c r="Q58" i="37" s="1"/>
  <c r="L58" i="37"/>
  <c r="H58" i="37"/>
  <c r="C58" i="37"/>
  <c r="Y57" i="37"/>
  <c r="U57" i="37"/>
  <c r="O57" i="37"/>
  <c r="Q57" i="37" s="1"/>
  <c r="L57" i="37"/>
  <c r="L60" i="37" s="1"/>
  <c r="H57" i="37"/>
  <c r="C57" i="37"/>
  <c r="Z52" i="37"/>
  <c r="W52" i="37"/>
  <c r="T52" i="37"/>
  <c r="S52" i="37"/>
  <c r="R52" i="37"/>
  <c r="N52" i="37"/>
  <c r="M52" i="37"/>
  <c r="I52" i="37"/>
  <c r="E52" i="37"/>
  <c r="Y51" i="37"/>
  <c r="AA51" i="37" s="1"/>
  <c r="U51" i="37"/>
  <c r="O51" i="37"/>
  <c r="Q51" i="37" s="1"/>
  <c r="L51" i="37"/>
  <c r="H51" i="37"/>
  <c r="C51" i="37"/>
  <c r="Y50" i="37"/>
  <c r="AA50" i="37" s="1"/>
  <c r="U50" i="37"/>
  <c r="O50" i="37"/>
  <c r="Q50" i="37" s="1"/>
  <c r="L50" i="37"/>
  <c r="H50" i="37"/>
  <c r="C50" i="37"/>
  <c r="Y49" i="37"/>
  <c r="U49" i="37"/>
  <c r="O49" i="37"/>
  <c r="Q49" i="37" s="1"/>
  <c r="L49" i="37"/>
  <c r="H49" i="37"/>
  <c r="C49" i="37"/>
  <c r="Z47" i="37"/>
  <c r="Z53" i="37" s="1"/>
  <c r="W47" i="37"/>
  <c r="T47" i="37"/>
  <c r="S47" i="37"/>
  <c r="R47" i="37"/>
  <c r="N47" i="37"/>
  <c r="M47" i="37"/>
  <c r="M53" i="37" s="1"/>
  <c r="I47" i="37"/>
  <c r="E47" i="37"/>
  <c r="E53" i="37" s="1"/>
  <c r="Y46" i="37"/>
  <c r="U46" i="37"/>
  <c r="O46" i="37"/>
  <c r="Q46" i="37" s="1"/>
  <c r="L46" i="37"/>
  <c r="H46" i="37"/>
  <c r="C46" i="37"/>
  <c r="Y45" i="37"/>
  <c r="AA45" i="37" s="1"/>
  <c r="U45" i="37"/>
  <c r="O45" i="37"/>
  <c r="Q45" i="37" s="1"/>
  <c r="L45" i="37"/>
  <c r="H45" i="37"/>
  <c r="C45" i="37"/>
  <c r="Y44" i="37"/>
  <c r="AA44" i="37" s="1"/>
  <c r="U44" i="37"/>
  <c r="O44" i="37"/>
  <c r="L44" i="37"/>
  <c r="L47" i="37" s="1"/>
  <c r="H44" i="37"/>
  <c r="C44" i="37"/>
  <c r="Z38" i="37"/>
  <c r="Z39" i="37" s="1"/>
  <c r="W38" i="37"/>
  <c r="W39" i="37" s="1"/>
  <c r="T38" i="37"/>
  <c r="S38" i="37"/>
  <c r="S39" i="37" s="1"/>
  <c r="R38" i="37"/>
  <c r="N38" i="37"/>
  <c r="N39" i="37" s="1"/>
  <c r="M38" i="37"/>
  <c r="M39" i="37" s="1"/>
  <c r="I38" i="37"/>
  <c r="E38" i="37"/>
  <c r="Y37" i="37"/>
  <c r="AA37" i="37" s="1"/>
  <c r="U37" i="37"/>
  <c r="O37" i="37"/>
  <c r="Q37" i="37" s="1"/>
  <c r="L37" i="37"/>
  <c r="H37" i="37"/>
  <c r="C37" i="37"/>
  <c r="Y36" i="37"/>
  <c r="AA36" i="37" s="1"/>
  <c r="U36" i="37"/>
  <c r="O36" i="37"/>
  <c r="Q36" i="37" s="1"/>
  <c r="L36" i="37"/>
  <c r="H36" i="37"/>
  <c r="C36" i="37"/>
  <c r="Y35" i="37"/>
  <c r="U35" i="37"/>
  <c r="O35" i="37"/>
  <c r="Q35" i="37" s="1"/>
  <c r="L35" i="37"/>
  <c r="H35" i="37"/>
  <c r="C35" i="37"/>
  <c r="Z33" i="37"/>
  <c r="W33" i="37"/>
  <c r="T33" i="37"/>
  <c r="S33" i="37"/>
  <c r="R33" i="37"/>
  <c r="N33" i="37"/>
  <c r="M33" i="37"/>
  <c r="I33" i="37"/>
  <c r="E33" i="37"/>
  <c r="E39" i="37" s="1"/>
  <c r="Y32" i="37"/>
  <c r="AA32" i="37" s="1"/>
  <c r="U32" i="37"/>
  <c r="O32" i="37"/>
  <c r="Q32" i="37" s="1"/>
  <c r="L32" i="37"/>
  <c r="H32" i="37"/>
  <c r="C32" i="37"/>
  <c r="Y31" i="37"/>
  <c r="AA31" i="37" s="1"/>
  <c r="U31" i="37"/>
  <c r="O31" i="37"/>
  <c r="Q31" i="37" s="1"/>
  <c r="L31" i="37"/>
  <c r="H31" i="37"/>
  <c r="C31" i="37"/>
  <c r="Y30" i="37"/>
  <c r="U30" i="37"/>
  <c r="O30" i="37"/>
  <c r="L30" i="37"/>
  <c r="H30" i="37"/>
  <c r="C30" i="37"/>
  <c r="Z25" i="37"/>
  <c r="Z26" i="37" s="1"/>
  <c r="W25" i="37"/>
  <c r="T25" i="37"/>
  <c r="S25" i="37"/>
  <c r="S26" i="37" s="1"/>
  <c r="R25" i="37"/>
  <c r="N25" i="37"/>
  <c r="N26" i="37" s="1"/>
  <c r="M25" i="37"/>
  <c r="M26" i="37" s="1"/>
  <c r="M40" i="37" s="1"/>
  <c r="I25" i="37"/>
  <c r="E25" i="37"/>
  <c r="Y24" i="37"/>
  <c r="AA24" i="37" s="1"/>
  <c r="U24" i="37"/>
  <c r="O24" i="37"/>
  <c r="Q24" i="37" s="1"/>
  <c r="L24" i="37"/>
  <c r="H24" i="37"/>
  <c r="C24" i="37"/>
  <c r="Y23" i="37"/>
  <c r="AA23" i="37" s="1"/>
  <c r="U23" i="37"/>
  <c r="O23" i="37"/>
  <c r="Q23" i="37" s="1"/>
  <c r="L23" i="37"/>
  <c r="H23" i="37"/>
  <c r="C23" i="37"/>
  <c r="Y22" i="37"/>
  <c r="U22" i="37"/>
  <c r="O22" i="37"/>
  <c r="Q22" i="37" s="1"/>
  <c r="L22" i="37"/>
  <c r="H22" i="37"/>
  <c r="C22" i="37"/>
  <c r="Z20" i="37"/>
  <c r="W20" i="37"/>
  <c r="T20" i="37"/>
  <c r="S20" i="37"/>
  <c r="R20" i="37"/>
  <c r="R26" i="37" s="1"/>
  <c r="N20" i="37"/>
  <c r="M20" i="37"/>
  <c r="I20" i="37"/>
  <c r="E20" i="37"/>
  <c r="Y19" i="37"/>
  <c r="AA19" i="37" s="1"/>
  <c r="U19" i="37"/>
  <c r="O19" i="37"/>
  <c r="Q19" i="37" s="1"/>
  <c r="L19" i="37"/>
  <c r="H19" i="37"/>
  <c r="C19" i="37"/>
  <c r="Y18" i="37"/>
  <c r="AA18" i="37" s="1"/>
  <c r="U18" i="37"/>
  <c r="O18" i="37"/>
  <c r="Q18" i="37" s="1"/>
  <c r="L18" i="37"/>
  <c r="H18" i="37"/>
  <c r="C18" i="37"/>
  <c r="Y17" i="37"/>
  <c r="U17" i="37"/>
  <c r="U20" i="37" s="1"/>
  <c r="O17" i="37"/>
  <c r="L17" i="37"/>
  <c r="H17" i="37"/>
  <c r="C17" i="37"/>
  <c r="AD336" i="36"/>
  <c r="AC336" i="36"/>
  <c r="AB336" i="36"/>
  <c r="S336" i="36"/>
  <c r="Q336" i="36"/>
  <c r="P336" i="36"/>
  <c r="P338" i="36" s="1"/>
  <c r="O336" i="36"/>
  <c r="M336" i="36"/>
  <c r="L336" i="36"/>
  <c r="AD335" i="36"/>
  <c r="AC335" i="36"/>
  <c r="AB335" i="36"/>
  <c r="V335" i="36"/>
  <c r="V337" i="36" s="1"/>
  <c r="U335" i="36"/>
  <c r="T335" i="36"/>
  <c r="S335" i="36"/>
  <c r="Q335" i="36"/>
  <c r="P335" i="36"/>
  <c r="O335" i="36"/>
  <c r="M335" i="36"/>
  <c r="L335" i="36"/>
  <c r="W334" i="36"/>
  <c r="W333" i="36"/>
  <c r="W332" i="36"/>
  <c r="AD330" i="36"/>
  <c r="AC330" i="36"/>
  <c r="AB330" i="36"/>
  <c r="S330" i="36"/>
  <c r="Q330" i="36"/>
  <c r="Q338" i="36" s="1"/>
  <c r="P330" i="36"/>
  <c r="O330" i="36"/>
  <c r="M330" i="36"/>
  <c r="L330" i="36"/>
  <c r="AD329" i="36"/>
  <c r="AC329" i="36"/>
  <c r="AB329" i="36"/>
  <c r="U329" i="36"/>
  <c r="T329" i="36"/>
  <c r="S329" i="36"/>
  <c r="Q329" i="36"/>
  <c r="P329" i="36"/>
  <c r="O329" i="36"/>
  <c r="M329" i="36"/>
  <c r="L329" i="36"/>
  <c r="W328" i="36"/>
  <c r="W327" i="36"/>
  <c r="W326" i="36"/>
  <c r="AD321" i="36"/>
  <c r="AC321" i="36"/>
  <c r="AB321" i="36"/>
  <c r="S321" i="36"/>
  <c r="Q321" i="36"/>
  <c r="P321" i="36"/>
  <c r="O321" i="36"/>
  <c r="M321" i="36"/>
  <c r="L321" i="36"/>
  <c r="AD320" i="36"/>
  <c r="AC320" i="36"/>
  <c r="AB320" i="36"/>
  <c r="V320" i="36"/>
  <c r="U320" i="36"/>
  <c r="T320" i="36"/>
  <c r="S320" i="36"/>
  <c r="Q320" i="36"/>
  <c r="P320" i="36"/>
  <c r="O320" i="36"/>
  <c r="M320" i="36"/>
  <c r="L320" i="36"/>
  <c r="W319" i="36"/>
  <c r="W318" i="36"/>
  <c r="W317" i="36"/>
  <c r="AD315" i="36"/>
  <c r="AC315" i="36"/>
  <c r="AC323" i="36" s="1"/>
  <c r="AB315" i="36"/>
  <c r="S315" i="36"/>
  <c r="Q315" i="36"/>
  <c r="P315" i="36"/>
  <c r="O315" i="36"/>
  <c r="M315" i="36"/>
  <c r="L315" i="36"/>
  <c r="AD314" i="36"/>
  <c r="AC314" i="36"/>
  <c r="AC393" i="36" s="1"/>
  <c r="L15" i="35" s="1"/>
  <c r="I33" i="58" s="1"/>
  <c r="AB314" i="36"/>
  <c r="V314" i="36"/>
  <c r="V393" i="36" s="1"/>
  <c r="G15" i="35" s="1"/>
  <c r="U314" i="36"/>
  <c r="T314" i="36"/>
  <c r="S314" i="36"/>
  <c r="Q314" i="36"/>
  <c r="P314" i="36"/>
  <c r="O314" i="36"/>
  <c r="M314" i="36"/>
  <c r="L314" i="36"/>
  <c r="W313" i="36"/>
  <c r="W312" i="36"/>
  <c r="W311" i="36"/>
  <c r="AD302" i="36"/>
  <c r="AB302" i="36"/>
  <c r="Q302" i="36"/>
  <c r="P302" i="36"/>
  <c r="O302" i="36"/>
  <c r="M302" i="36"/>
  <c r="L302" i="36"/>
  <c r="AD301" i="36"/>
  <c r="AC301" i="36"/>
  <c r="AB301" i="36"/>
  <c r="V301" i="36"/>
  <c r="U301" i="36"/>
  <c r="T301" i="36"/>
  <c r="S301" i="36"/>
  <c r="Q301" i="36"/>
  <c r="P301" i="36"/>
  <c r="O301" i="36"/>
  <c r="M301" i="36"/>
  <c r="L301" i="36"/>
  <c r="W300" i="36"/>
  <c r="W301" i="36" s="1"/>
  <c r="W299" i="36"/>
  <c r="W298" i="36"/>
  <c r="AD296" i="36"/>
  <c r="AC296" i="36"/>
  <c r="AC304" i="36" s="1"/>
  <c r="AB296" i="36"/>
  <c r="Q296" i="36"/>
  <c r="P296" i="36"/>
  <c r="O296" i="36"/>
  <c r="M296" i="36"/>
  <c r="M304" i="36" s="1"/>
  <c r="L296" i="36"/>
  <c r="AD295" i="36"/>
  <c r="AC295" i="36"/>
  <c r="AB295" i="36"/>
  <c r="AA295" i="36"/>
  <c r="V295" i="36"/>
  <c r="V303" i="36" s="1"/>
  <c r="U295" i="36"/>
  <c r="T295" i="36"/>
  <c r="T382" i="36" s="1"/>
  <c r="G15" i="34" s="1"/>
  <c r="S295" i="36"/>
  <c r="S303" i="36" s="1"/>
  <c r="Q295" i="36"/>
  <c r="P295" i="36"/>
  <c r="O295" i="36"/>
  <c r="M295" i="36"/>
  <c r="M303" i="36" s="1"/>
  <c r="L295" i="36"/>
  <c r="L303" i="36" s="1"/>
  <c r="W294" i="36"/>
  <c r="W293" i="36"/>
  <c r="W292" i="36"/>
  <c r="AD287" i="36"/>
  <c r="AC287" i="36"/>
  <c r="AB287" i="36"/>
  <c r="Q287" i="36"/>
  <c r="P287" i="36"/>
  <c r="O287" i="36"/>
  <c r="M287" i="36"/>
  <c r="M387" i="36" s="1"/>
  <c r="E20" i="34" s="1"/>
  <c r="L287" i="36"/>
  <c r="S19" i="34"/>
  <c r="P19" i="34"/>
  <c r="AD286" i="36"/>
  <c r="AC286" i="36"/>
  <c r="AB286" i="36"/>
  <c r="V286" i="36"/>
  <c r="U286" i="36"/>
  <c r="T286" i="36"/>
  <c r="S286" i="36"/>
  <c r="S386" i="36" s="1"/>
  <c r="F19" i="34" s="1"/>
  <c r="Q286" i="36"/>
  <c r="P286" i="36"/>
  <c r="O286" i="36"/>
  <c r="M286" i="36"/>
  <c r="L286" i="36"/>
  <c r="L386" i="36" s="1"/>
  <c r="W285" i="36"/>
  <c r="W284" i="36"/>
  <c r="W283" i="36"/>
  <c r="AD281" i="36"/>
  <c r="AC281" i="36"/>
  <c r="AB281" i="36"/>
  <c r="AB289" i="36" s="1"/>
  <c r="Q281" i="36"/>
  <c r="Q383" i="36" s="1"/>
  <c r="P281" i="36"/>
  <c r="P383" i="36" s="1"/>
  <c r="O281" i="36"/>
  <c r="M281" i="36"/>
  <c r="L281" i="36"/>
  <c r="L383" i="36" s="1"/>
  <c r="S15" i="34"/>
  <c r="P15" i="34"/>
  <c r="K39" i="58" s="1"/>
  <c r="AD280" i="36"/>
  <c r="AC280" i="36"/>
  <c r="AB280" i="36"/>
  <c r="AB382" i="36" s="1"/>
  <c r="M15" i="34" s="1"/>
  <c r="AA280" i="36"/>
  <c r="V280" i="36"/>
  <c r="U280" i="36"/>
  <c r="S280" i="36"/>
  <c r="Q280" i="36"/>
  <c r="P280" i="36"/>
  <c r="O280" i="36"/>
  <c r="O382" i="36" s="1"/>
  <c r="M280" i="36"/>
  <c r="L280" i="36"/>
  <c r="W279" i="36"/>
  <c r="W278" i="36"/>
  <c r="W277" i="36"/>
  <c r="AD266" i="36"/>
  <c r="AC266" i="36"/>
  <c r="AB266" i="36"/>
  <c r="AB268" i="36" s="1"/>
  <c r="S266" i="36"/>
  <c r="Q266" i="36"/>
  <c r="P266" i="36"/>
  <c r="O266" i="36"/>
  <c r="M266" i="36"/>
  <c r="L266" i="36"/>
  <c r="AD265" i="36"/>
  <c r="AC265" i="36"/>
  <c r="AB265" i="36"/>
  <c r="V265" i="36"/>
  <c r="U265" i="36"/>
  <c r="T265" i="36"/>
  <c r="S265" i="36"/>
  <c r="Q265" i="36"/>
  <c r="P265" i="36"/>
  <c r="O265" i="36"/>
  <c r="O267" i="36" s="1"/>
  <c r="M265" i="36"/>
  <c r="L265" i="36"/>
  <c r="AD260" i="36"/>
  <c r="AC260" i="36"/>
  <c r="AB260" i="36"/>
  <c r="S260" i="36"/>
  <c r="Q260" i="36"/>
  <c r="P260" i="36"/>
  <c r="P268" i="36" s="1"/>
  <c r="O260" i="36"/>
  <c r="M260" i="36"/>
  <c r="L260" i="36"/>
  <c r="AD259" i="36"/>
  <c r="AC259" i="36"/>
  <c r="AB259" i="36"/>
  <c r="V259" i="36"/>
  <c r="U259" i="36"/>
  <c r="U372" i="36" s="1"/>
  <c r="F39" i="33" s="1"/>
  <c r="T259" i="36"/>
  <c r="T372" i="36" s="1"/>
  <c r="E39" i="33" s="1"/>
  <c r="S259" i="36"/>
  <c r="Q259" i="36"/>
  <c r="P259" i="36"/>
  <c r="O259" i="36"/>
  <c r="M259" i="36"/>
  <c r="L259" i="36"/>
  <c r="L267" i="36" s="1"/>
  <c r="W258" i="36"/>
  <c r="W257" i="36"/>
  <c r="W256" i="36"/>
  <c r="AD251" i="36"/>
  <c r="AC251" i="36"/>
  <c r="AB251" i="36"/>
  <c r="AB377" i="36" s="1"/>
  <c r="K43" i="33" s="1"/>
  <c r="S251" i="36"/>
  <c r="Q251" i="36"/>
  <c r="Q253" i="36" s="1"/>
  <c r="P251" i="36"/>
  <c r="P377" i="36" s="1"/>
  <c r="O251" i="36"/>
  <c r="O377" i="36" s="1"/>
  <c r="M251" i="36"/>
  <c r="L251" i="36"/>
  <c r="Q42" i="33"/>
  <c r="N42" i="33"/>
  <c r="AD250" i="36"/>
  <c r="AC250" i="36"/>
  <c r="AB250" i="36"/>
  <c r="AA250" i="36"/>
  <c r="S250" i="36"/>
  <c r="Q250" i="36"/>
  <c r="P250" i="36"/>
  <c r="O250" i="36"/>
  <c r="M250" i="36"/>
  <c r="L250" i="36"/>
  <c r="W248" i="36"/>
  <c r="W251" i="36" s="1"/>
  <c r="AD245" i="36"/>
  <c r="AC245" i="36"/>
  <c r="AB245" i="36"/>
  <c r="S245" i="36"/>
  <c r="Q245" i="36"/>
  <c r="P245" i="36"/>
  <c r="P253" i="36" s="1"/>
  <c r="O245" i="36"/>
  <c r="M245" i="36"/>
  <c r="L245" i="36"/>
  <c r="AD244" i="36"/>
  <c r="AC244" i="36"/>
  <c r="AB244" i="36"/>
  <c r="S244" i="36"/>
  <c r="S252" i="36" s="1"/>
  <c r="Q244" i="36"/>
  <c r="P244" i="36"/>
  <c r="O244" i="36"/>
  <c r="M244" i="36"/>
  <c r="L244" i="36"/>
  <c r="AD233" i="36"/>
  <c r="AD367" i="36" s="1"/>
  <c r="M19" i="33" s="1"/>
  <c r="J26" i="58" s="1"/>
  <c r="I32" i="13" s="1"/>
  <c r="AC233" i="36"/>
  <c r="AC367" i="36" s="1"/>
  <c r="L19" i="33" s="1"/>
  <c r="I26" i="58" s="1"/>
  <c r="S233" i="36"/>
  <c r="S367" i="36" s="1"/>
  <c r="Q233" i="36"/>
  <c r="Q367" i="36" s="1"/>
  <c r="P233" i="36"/>
  <c r="O233" i="36"/>
  <c r="M233" i="36"/>
  <c r="M367" i="36" s="1"/>
  <c r="L233" i="36"/>
  <c r="L367" i="36" s="1"/>
  <c r="AD232" i="36"/>
  <c r="AD366" i="36" s="1"/>
  <c r="M18" i="33" s="1"/>
  <c r="AC232" i="36"/>
  <c r="AB232" i="36"/>
  <c r="V232" i="36"/>
  <c r="V366" i="36" s="1"/>
  <c r="G18" i="33" s="1"/>
  <c r="U232" i="36"/>
  <c r="T232" i="36"/>
  <c r="S232" i="36"/>
  <c r="S366" i="36" s="1"/>
  <c r="Q232" i="36"/>
  <c r="Q366" i="36" s="1"/>
  <c r="P232" i="36"/>
  <c r="O232" i="36"/>
  <c r="M232" i="36"/>
  <c r="L232" i="36"/>
  <c r="W231" i="36"/>
  <c r="W230" i="36"/>
  <c r="W229" i="36"/>
  <c r="AD227" i="36"/>
  <c r="AC227" i="36"/>
  <c r="AC235" i="36" s="1"/>
  <c r="AB227" i="36"/>
  <c r="S227" i="36"/>
  <c r="Q227" i="36"/>
  <c r="Q363" i="36" s="1"/>
  <c r="P227" i="36"/>
  <c r="O227" i="36"/>
  <c r="O363" i="36" s="1"/>
  <c r="M227" i="36"/>
  <c r="L227" i="36"/>
  <c r="AD226" i="36"/>
  <c r="AD362" i="36" s="1"/>
  <c r="M15" i="33" s="1"/>
  <c r="J23" i="58" s="1"/>
  <c r="AC226" i="36"/>
  <c r="AB226" i="36"/>
  <c r="V226" i="36"/>
  <c r="U226" i="36"/>
  <c r="T226" i="36"/>
  <c r="T234" i="36" s="1"/>
  <c r="S226" i="36"/>
  <c r="Q226" i="36"/>
  <c r="P226" i="36"/>
  <c r="P362" i="36" s="1"/>
  <c r="O226" i="36"/>
  <c r="M226" i="36"/>
  <c r="L226" i="36"/>
  <c r="L362" i="36" s="1"/>
  <c r="W225" i="36"/>
  <c r="W224" i="36"/>
  <c r="W223" i="36"/>
  <c r="N18" i="33"/>
  <c r="W123" i="36"/>
  <c r="W122" i="36"/>
  <c r="W121" i="36"/>
  <c r="Q16" i="33"/>
  <c r="Q18" i="33"/>
  <c r="M386" i="36"/>
  <c r="E19" i="34" s="1"/>
  <c r="N15" i="33"/>
  <c r="K23" i="58" s="1"/>
  <c r="N15" i="35"/>
  <c r="K33" i="58" s="1"/>
  <c r="Q15" i="33"/>
  <c r="AB394" i="36"/>
  <c r="K16" i="35" s="1"/>
  <c r="N18" i="35"/>
  <c r="K35" i="58" s="1"/>
  <c r="L398" i="36"/>
  <c r="Q39" i="33"/>
  <c r="Q15" i="35"/>
  <c r="N39" i="33"/>
  <c r="K27" i="58" s="1"/>
  <c r="Q18" i="35"/>
  <c r="L219" i="36"/>
  <c r="S288" i="36"/>
  <c r="S305" i="36" s="1"/>
  <c r="P337" i="36"/>
  <c r="Q234" i="36"/>
  <c r="P219" i="36"/>
  <c r="O220" i="36"/>
  <c r="P220" i="36"/>
  <c r="V235" i="36"/>
  <c r="T268" i="36"/>
  <c r="U289" i="36"/>
  <c r="S304" i="36"/>
  <c r="AB323" i="36"/>
  <c r="U268" i="36"/>
  <c r="V289" i="36"/>
  <c r="T323" i="36"/>
  <c r="AA22" i="37"/>
  <c r="Y65" i="37"/>
  <c r="Q30" i="37"/>
  <c r="AA35" i="37"/>
  <c r="AA49" i="37"/>
  <c r="AA57" i="37"/>
  <c r="V268" i="36"/>
  <c r="Q220" i="36"/>
  <c r="S289" i="36"/>
  <c r="Q304" i="36"/>
  <c r="U235" i="36"/>
  <c r="U338" i="36"/>
  <c r="M220" i="36"/>
  <c r="AD220" i="36"/>
  <c r="T235" i="36"/>
  <c r="T289" i="36"/>
  <c r="T304" i="36"/>
  <c r="V323" i="36"/>
  <c r="AB355" i="36"/>
  <c r="U304" i="36"/>
  <c r="O338" i="36"/>
  <c r="O83" i="83"/>
  <c r="O92" i="83" s="1"/>
  <c r="J80" i="5" s="1"/>
  <c r="N83" i="83"/>
  <c r="N92" i="83" s="1"/>
  <c r="I80" i="5" s="1"/>
  <c r="M83" i="83"/>
  <c r="M92" i="83" s="1"/>
  <c r="L83" i="83"/>
  <c r="O91" i="83"/>
  <c r="J79" i="5" s="1"/>
  <c r="N91" i="83"/>
  <c r="I79" i="5" s="1"/>
  <c r="M91" i="83"/>
  <c r="L91" i="83"/>
  <c r="O90" i="83"/>
  <c r="J78" i="5" s="1"/>
  <c r="N90" i="83"/>
  <c r="I78" i="5" s="1"/>
  <c r="M90" i="83"/>
  <c r="M84" i="83"/>
  <c r="O84" i="83"/>
  <c r="L84" i="83"/>
  <c r="N84" i="83"/>
  <c r="O143" i="82"/>
  <c r="N143" i="82"/>
  <c r="M143" i="82"/>
  <c r="L143" i="82"/>
  <c r="G128" i="82"/>
  <c r="O142" i="82"/>
  <c r="N142" i="82"/>
  <c r="M142" i="82"/>
  <c r="L142" i="82"/>
  <c r="G105" i="82"/>
  <c r="O141" i="82"/>
  <c r="N141" i="82"/>
  <c r="M141" i="82"/>
  <c r="G82" i="82"/>
  <c r="M138" i="82"/>
  <c r="L138" i="82"/>
  <c r="L137" i="82"/>
  <c r="L141" i="82"/>
  <c r="M137" i="82"/>
  <c r="E20" i="81"/>
  <c r="F20" i="81"/>
  <c r="G20" i="81"/>
  <c r="H20" i="81"/>
  <c r="P86" i="80"/>
  <c r="O86" i="80"/>
  <c r="N86" i="80"/>
  <c r="N95" i="80" s="1"/>
  <c r="M86" i="80"/>
  <c r="L86" i="80"/>
  <c r="P85" i="80"/>
  <c r="O85" i="80"/>
  <c r="N85" i="80"/>
  <c r="M85" i="80"/>
  <c r="L85" i="80"/>
  <c r="P62" i="80"/>
  <c r="P94" i="80" s="1"/>
  <c r="O62" i="80"/>
  <c r="O94" i="80" s="1"/>
  <c r="N62" i="80"/>
  <c r="N94" i="80" s="1"/>
  <c r="M62" i="80"/>
  <c r="M94" i="80"/>
  <c r="L62" i="80"/>
  <c r="L94" i="80" s="1"/>
  <c r="P61" i="80"/>
  <c r="O61" i="80"/>
  <c r="N61" i="80"/>
  <c r="M61" i="80"/>
  <c r="L61" i="80"/>
  <c r="P37" i="80"/>
  <c r="P93" i="80"/>
  <c r="O37" i="80"/>
  <c r="O93" i="80" s="1"/>
  <c r="N37" i="80"/>
  <c r="N93" i="80" s="1"/>
  <c r="M37" i="80"/>
  <c r="M93" i="80" s="1"/>
  <c r="L37" i="80"/>
  <c r="L93" i="80" s="1"/>
  <c r="Q36" i="80"/>
  <c r="P36" i="80"/>
  <c r="O36" i="80"/>
  <c r="N36" i="80"/>
  <c r="M36" i="80"/>
  <c r="L36" i="80"/>
  <c r="P95" i="80"/>
  <c r="E12" i="79"/>
  <c r="E15" i="79" s="1"/>
  <c r="N17" i="78"/>
  <c r="N16" i="78"/>
  <c r="N15" i="78"/>
  <c r="N73" i="77"/>
  <c r="M73" i="77"/>
  <c r="L73" i="77"/>
  <c r="Q17" i="77"/>
  <c r="Q16" i="77"/>
  <c r="M103" i="76"/>
  <c r="L103" i="76"/>
  <c r="K103" i="76"/>
  <c r="J103" i="76"/>
  <c r="I103" i="76"/>
  <c r="M102" i="76"/>
  <c r="L102" i="76"/>
  <c r="K102" i="76"/>
  <c r="J102" i="76"/>
  <c r="I102" i="76"/>
  <c r="N77" i="76"/>
  <c r="N76" i="76"/>
  <c r="N75" i="76"/>
  <c r="N46" i="76"/>
  <c r="N45" i="76"/>
  <c r="N44" i="76"/>
  <c r="N15" i="76"/>
  <c r="N14" i="76"/>
  <c r="N13" i="76"/>
  <c r="V43" i="75"/>
  <c r="F22" i="70" s="1"/>
  <c r="U43" i="75"/>
  <c r="E22" i="70" s="1"/>
  <c r="T43" i="75"/>
  <c r="D22" i="70" s="1"/>
  <c r="S43" i="75"/>
  <c r="E21" i="70"/>
  <c r="D21" i="70"/>
  <c r="O65" i="74"/>
  <c r="F20" i="70" s="1"/>
  <c r="N65" i="74"/>
  <c r="E20" i="70" s="1"/>
  <c r="M65" i="74"/>
  <c r="D20" i="70" s="1"/>
  <c r="L65" i="74"/>
  <c r="J65" i="74"/>
  <c r="I65" i="74"/>
  <c r="H65" i="74"/>
  <c r="F19" i="70"/>
  <c r="E19" i="70"/>
  <c r="D19" i="70"/>
  <c r="G19" i="70" s="1"/>
  <c r="J64" i="74"/>
  <c r="P48" i="74"/>
  <c r="K48" i="74"/>
  <c r="K64" i="74" s="1"/>
  <c r="I19" i="70" s="1"/>
  <c r="P31" i="74"/>
  <c r="K31" i="74"/>
  <c r="P14" i="74"/>
  <c r="K14" i="74"/>
  <c r="M42" i="73"/>
  <c r="F18" i="70" s="1"/>
  <c r="L42" i="73"/>
  <c r="E18" i="70" s="1"/>
  <c r="K42" i="73"/>
  <c r="D18" i="70" s="1"/>
  <c r="I42" i="73"/>
  <c r="M41" i="73"/>
  <c r="F17" i="70" s="1"/>
  <c r="L41" i="73"/>
  <c r="E17" i="70" s="1"/>
  <c r="K41" i="73"/>
  <c r="D17" i="70"/>
  <c r="I41" i="73"/>
  <c r="N16" i="73"/>
  <c r="N42" i="73" s="1"/>
  <c r="K16" i="70"/>
  <c r="I16" i="70"/>
  <c r="F16" i="70"/>
  <c r="E16" i="70"/>
  <c r="D16" i="70"/>
  <c r="I15" i="70"/>
  <c r="I24" i="70" s="1"/>
  <c r="F15" i="70"/>
  <c r="E15" i="70"/>
  <c r="D15" i="70"/>
  <c r="O39" i="72"/>
  <c r="K39" i="72"/>
  <c r="K50" i="72" s="1"/>
  <c r="O38" i="72"/>
  <c r="O27" i="72"/>
  <c r="K27" i="72"/>
  <c r="O26" i="72"/>
  <c r="O14" i="72"/>
  <c r="K14" i="72"/>
  <c r="O13" i="72"/>
  <c r="N46" i="71"/>
  <c r="K14" i="70" s="1"/>
  <c r="K46" i="71"/>
  <c r="F14" i="70"/>
  <c r="J46" i="71"/>
  <c r="E14" i="70" s="1"/>
  <c r="I46" i="71"/>
  <c r="D14" i="70" s="1"/>
  <c r="H46" i="71"/>
  <c r="N45" i="71"/>
  <c r="K13" i="70" s="1"/>
  <c r="K24" i="70" s="1"/>
  <c r="K45" i="71"/>
  <c r="F13" i="70" s="1"/>
  <c r="J45" i="71"/>
  <c r="E13" i="70" s="1"/>
  <c r="I45" i="71"/>
  <c r="D13" i="70" s="1"/>
  <c r="H45" i="71"/>
  <c r="L15" i="71"/>
  <c r="O26" i="62"/>
  <c r="G26" i="62"/>
  <c r="O24" i="62"/>
  <c r="G24" i="62"/>
  <c r="L29" i="66"/>
  <c r="V29" i="66"/>
  <c r="L32" i="66"/>
  <c r="V32" i="66"/>
  <c r="V51" i="66"/>
  <c r="E72" i="66"/>
  <c r="F72" i="66"/>
  <c r="P72" i="66"/>
  <c r="I19" i="62" s="1"/>
  <c r="R72" i="66"/>
  <c r="K19" i="62" s="1"/>
  <c r="S72" i="66"/>
  <c r="L19" i="62" s="1"/>
  <c r="T72" i="66"/>
  <c r="M19" i="62" s="1"/>
  <c r="U72" i="66"/>
  <c r="N19" i="62" s="1"/>
  <c r="V72" i="66"/>
  <c r="Y72" i="66"/>
  <c r="R19" i="62" s="1"/>
  <c r="F73" i="66"/>
  <c r="I73" i="66"/>
  <c r="D20" i="62" s="1"/>
  <c r="J73" i="66"/>
  <c r="E20" i="62" s="1"/>
  <c r="K73" i="66"/>
  <c r="F20" i="62" s="1"/>
  <c r="P73" i="66"/>
  <c r="I20" i="62" s="1"/>
  <c r="R73" i="66"/>
  <c r="K20" i="62" s="1"/>
  <c r="S73" i="66"/>
  <c r="L20" i="62" s="1"/>
  <c r="T73" i="66"/>
  <c r="M20" i="62" s="1"/>
  <c r="U73" i="66"/>
  <c r="N20" i="62" s="1"/>
  <c r="Y73" i="66"/>
  <c r="R20" i="62" s="1"/>
  <c r="O18" i="62"/>
  <c r="Z51" i="64"/>
  <c r="R16" i="62" s="1"/>
  <c r="V51" i="64"/>
  <c r="N16" i="62" s="1"/>
  <c r="U51" i="64"/>
  <c r="M16" i="62" s="1"/>
  <c r="T51" i="64"/>
  <c r="L16" i="62" s="1"/>
  <c r="S51" i="64"/>
  <c r="K16" i="62" s="1"/>
  <c r="N15" i="62"/>
  <c r="M15" i="62"/>
  <c r="L15" i="62"/>
  <c r="K40" i="64"/>
  <c r="K39" i="64"/>
  <c r="K28" i="64"/>
  <c r="K27" i="64"/>
  <c r="K16" i="64"/>
  <c r="K15" i="64"/>
  <c r="R13" i="63"/>
  <c r="L13" i="63"/>
  <c r="K31" i="61"/>
  <c r="H31" i="61"/>
  <c r="P30" i="61"/>
  <c r="O30" i="61"/>
  <c r="N30" i="61"/>
  <c r="K30" i="61"/>
  <c r="H30" i="61"/>
  <c r="Q15" i="61"/>
  <c r="I15" i="61"/>
  <c r="Q14" i="61"/>
  <c r="Q30" i="61" s="1"/>
  <c r="I14" i="61"/>
  <c r="I30" i="61" s="1"/>
  <c r="M31" i="61"/>
  <c r="M30" i="61"/>
  <c r="AF41" i="60"/>
  <c r="AE41" i="60"/>
  <c r="AD41" i="60"/>
  <c r="AD44" i="60" s="1"/>
  <c r="AC30" i="60"/>
  <c r="W30" i="60"/>
  <c r="T30" i="60"/>
  <c r="T41" i="60" s="1"/>
  <c r="I30" i="60"/>
  <c r="AF45" i="60"/>
  <c r="AF26" i="60"/>
  <c r="AE26" i="60"/>
  <c r="AE44" i="60" s="1"/>
  <c r="AD26" i="60"/>
  <c r="AG27" i="60"/>
  <c r="AC16" i="60"/>
  <c r="W16" i="60"/>
  <c r="T16" i="60"/>
  <c r="I16" i="60"/>
  <c r="AC15" i="60"/>
  <c r="AC26" i="60" s="1"/>
  <c r="W15" i="60"/>
  <c r="W26" i="60" s="1"/>
  <c r="T15" i="60"/>
  <c r="T27" i="60" s="1"/>
  <c r="I15" i="60"/>
  <c r="I27" i="60" s="1"/>
  <c r="AC27" i="60"/>
  <c r="AE45" i="60"/>
  <c r="D41" i="43"/>
  <c r="E41" i="43"/>
  <c r="F41" i="43"/>
  <c r="K41" i="43"/>
  <c r="I71" i="58" s="1"/>
  <c r="L41" i="43"/>
  <c r="J71" i="58" s="1"/>
  <c r="M41" i="43"/>
  <c r="Q41" i="43" s="1"/>
  <c r="P41" i="43"/>
  <c r="N71" i="58" s="1"/>
  <c r="O71" i="58" s="1"/>
  <c r="K42" i="43"/>
  <c r="I72" i="58" s="1"/>
  <c r="L42" i="43"/>
  <c r="J72" i="58" s="1"/>
  <c r="I65" i="13" s="1"/>
  <c r="J41" i="43"/>
  <c r="I41" i="43" s="1"/>
  <c r="K38" i="43"/>
  <c r="I68" i="58" s="1"/>
  <c r="H63" i="13" s="1"/>
  <c r="J38" i="43"/>
  <c r="H68" i="58" s="1"/>
  <c r="P37" i="43"/>
  <c r="N67" i="58" s="1"/>
  <c r="O67" i="58" s="1"/>
  <c r="M37" i="43"/>
  <c r="K67" i="58" s="1"/>
  <c r="L37" i="43"/>
  <c r="J67" i="58" s="1"/>
  <c r="J37" i="43"/>
  <c r="H67" i="58" s="1"/>
  <c r="F37" i="43"/>
  <c r="E37" i="43"/>
  <c r="D37" i="43"/>
  <c r="V16" i="55"/>
  <c r="V15" i="55"/>
  <c r="V14" i="55"/>
  <c r="V47" i="55"/>
  <c r="V48" i="55"/>
  <c r="K37" i="43"/>
  <c r="I67" i="58" s="1"/>
  <c r="L38" i="43"/>
  <c r="J68" i="58" s="1"/>
  <c r="I63" i="13" s="1"/>
  <c r="E30" i="18"/>
  <c r="E28" i="18"/>
  <c r="O31" i="18"/>
  <c r="N31" i="18"/>
  <c r="N14" i="18"/>
  <c r="N33" i="18" s="1"/>
  <c r="N37" i="18" s="1"/>
  <c r="Q14" i="18"/>
  <c r="Q33" i="18" s="1"/>
  <c r="E13" i="18"/>
  <c r="I19" i="5" s="1"/>
  <c r="L19" i="5" s="1"/>
  <c r="O19" i="5" s="1"/>
  <c r="P19" i="5" s="1"/>
  <c r="E9" i="18"/>
  <c r="I16" i="5" s="1"/>
  <c r="O14" i="18"/>
  <c r="O33" i="18" s="1"/>
  <c r="L36" i="43"/>
  <c r="J66" i="58" s="1"/>
  <c r="K36" i="43"/>
  <c r="I66" i="58" s="1"/>
  <c r="J36" i="43"/>
  <c r="H66" i="58" s="1"/>
  <c r="P35" i="43"/>
  <c r="N65" i="58" s="1"/>
  <c r="O65" i="58" s="1"/>
  <c r="M35" i="43"/>
  <c r="K65" i="58" s="1"/>
  <c r="L35" i="43"/>
  <c r="J65" i="58" s="1"/>
  <c r="J35" i="43"/>
  <c r="F35" i="43"/>
  <c r="E35" i="43"/>
  <c r="D35" i="43"/>
  <c r="D33" i="43"/>
  <c r="E33" i="43"/>
  <c r="F33" i="43"/>
  <c r="J33" i="43"/>
  <c r="H63" i="58" s="1"/>
  <c r="K33" i="43"/>
  <c r="I63" i="58" s="1"/>
  <c r="L33" i="43"/>
  <c r="J63" i="58" s="1"/>
  <c r="M33" i="43"/>
  <c r="P33" i="43"/>
  <c r="N63" i="58" s="1"/>
  <c r="O63" i="58" s="1"/>
  <c r="K34" i="43"/>
  <c r="R34" i="43" s="1"/>
  <c r="L34" i="43"/>
  <c r="J64" i="58" s="1"/>
  <c r="I61" i="13" s="1"/>
  <c r="K32" i="43"/>
  <c r="I62" i="58" s="1"/>
  <c r="P31" i="43"/>
  <c r="N61" i="58" s="1"/>
  <c r="O61" i="58" s="1"/>
  <c r="L31" i="43"/>
  <c r="J61" i="58" s="1"/>
  <c r="K31" i="43"/>
  <c r="F31" i="43"/>
  <c r="E31" i="43"/>
  <c r="D31" i="43"/>
  <c r="M31" i="43"/>
  <c r="K61" i="58" s="1"/>
  <c r="L32" i="43"/>
  <c r="J62" i="58" s="1"/>
  <c r="I59" i="13" s="1"/>
  <c r="L30" i="43"/>
  <c r="J60" i="58" s="1"/>
  <c r="J30" i="43"/>
  <c r="P29" i="43"/>
  <c r="N59" i="58" s="1"/>
  <c r="O59" i="58" s="1"/>
  <c r="M29" i="43"/>
  <c r="L29" i="43"/>
  <c r="J59" i="58" s="1"/>
  <c r="K29" i="43"/>
  <c r="J29" i="43"/>
  <c r="H59" i="58" s="1"/>
  <c r="F29" i="43"/>
  <c r="E29" i="43"/>
  <c r="D29" i="43"/>
  <c r="K28" i="43"/>
  <c r="R28" i="43" s="1"/>
  <c r="J28" i="43"/>
  <c r="H58" i="58" s="1"/>
  <c r="P27" i="43"/>
  <c r="N57" i="58" s="1"/>
  <c r="O57" i="58" s="1"/>
  <c r="M27" i="43"/>
  <c r="K57" i="58" s="1"/>
  <c r="L27" i="43"/>
  <c r="J57" i="58" s="1"/>
  <c r="K27" i="43"/>
  <c r="F27" i="43"/>
  <c r="E27" i="43"/>
  <c r="D27" i="43"/>
  <c r="L28" i="43"/>
  <c r="J58" i="58" s="1"/>
  <c r="I58" i="13" s="1"/>
  <c r="J27" i="43"/>
  <c r="H57" i="58" s="1"/>
  <c r="I57" i="13"/>
  <c r="P25" i="43"/>
  <c r="N55" i="58" s="1"/>
  <c r="O55" i="58" s="1"/>
  <c r="J25" i="43"/>
  <c r="H55" i="58" s="1"/>
  <c r="F25" i="43"/>
  <c r="E25" i="43"/>
  <c r="D25" i="43"/>
  <c r="M25" i="43"/>
  <c r="K55" i="58" s="1"/>
  <c r="AF18" i="47"/>
  <c r="W18" i="47"/>
  <c r="U18" i="47"/>
  <c r="AF17" i="47"/>
  <c r="W17" i="47"/>
  <c r="U17" i="47"/>
  <c r="U50" i="47" s="1"/>
  <c r="AF16" i="47"/>
  <c r="AF49" i="47" s="1"/>
  <c r="W16" i="47"/>
  <c r="J55" i="13"/>
  <c r="G55" i="13"/>
  <c r="V15" i="46"/>
  <c r="AE15" i="46"/>
  <c r="V16" i="46"/>
  <c r="AE16" i="46"/>
  <c r="V17" i="46"/>
  <c r="AE17" i="46"/>
  <c r="D17" i="43"/>
  <c r="E17" i="43"/>
  <c r="F17" i="43"/>
  <c r="J17" i="43"/>
  <c r="H49" i="58" s="1"/>
  <c r="K17" i="43"/>
  <c r="I49" i="58" s="1"/>
  <c r="L17" i="43"/>
  <c r="J49" i="58" s="1"/>
  <c r="M17" i="43"/>
  <c r="K49" i="58" s="1"/>
  <c r="P17" i="43"/>
  <c r="N49" i="58" s="1"/>
  <c r="O49" i="58" s="1"/>
  <c r="AF18" i="45"/>
  <c r="AF49" i="45" s="1"/>
  <c r="W18" i="45"/>
  <c r="U18" i="45"/>
  <c r="AF17" i="45"/>
  <c r="W17" i="45"/>
  <c r="AF16" i="45"/>
  <c r="U16" i="45"/>
  <c r="W49" i="45"/>
  <c r="AE50" i="45"/>
  <c r="AE49" i="45"/>
  <c r="AB17" i="44"/>
  <c r="AB16" i="44"/>
  <c r="J14" i="43"/>
  <c r="H46" i="58" s="1"/>
  <c r="K13" i="43"/>
  <c r="I45" i="58" s="1"/>
  <c r="K14" i="43"/>
  <c r="I46" i="58" s="1"/>
  <c r="H52" i="13" s="1"/>
  <c r="L14" i="43"/>
  <c r="O15" i="28"/>
  <c r="O14" i="28"/>
  <c r="O13" i="28"/>
  <c r="G84" i="27"/>
  <c r="G83" i="27"/>
  <c r="AM84" i="27"/>
  <c r="AJ84" i="27"/>
  <c r="AI84" i="27"/>
  <c r="AH84" i="27"/>
  <c r="Z84" i="27"/>
  <c r="V84" i="27"/>
  <c r="T84" i="27"/>
  <c r="Y78" i="27"/>
  <c r="X78" i="27"/>
  <c r="W78" i="27"/>
  <c r="J79" i="27"/>
  <c r="AC78" i="27"/>
  <c r="AB78" i="27"/>
  <c r="N15" i="27"/>
  <c r="W84" i="27"/>
  <c r="W79" i="27"/>
  <c r="AG84" i="27"/>
  <c r="O79" i="27"/>
  <c r="O83" i="27"/>
  <c r="X83" i="27"/>
  <c r="R79" i="27"/>
  <c r="R83" i="27"/>
  <c r="V79" i="27"/>
  <c r="V83" i="27"/>
  <c r="AH83" i="27"/>
  <c r="AI83" i="27"/>
  <c r="J19" i="58"/>
  <c r="I74" i="13" s="1"/>
  <c r="P83" i="27"/>
  <c r="P79" i="27"/>
  <c r="T83" i="27"/>
  <c r="T79" i="27"/>
  <c r="Y83" i="27"/>
  <c r="AJ83" i="27"/>
  <c r="Q83" i="27"/>
  <c r="U83" i="27"/>
  <c r="Z79" i="27"/>
  <c r="J83" i="27"/>
  <c r="AN84" i="27"/>
  <c r="AG83" i="27"/>
  <c r="AM83" i="27"/>
  <c r="I20" i="58"/>
  <c r="H73" i="13" s="1"/>
  <c r="AN83" i="27"/>
  <c r="G73" i="13"/>
  <c r="AB79" i="27"/>
  <c r="M19" i="19"/>
  <c r="AC79" i="27"/>
  <c r="L19" i="19"/>
  <c r="R71" i="26"/>
  <c r="K43" i="26"/>
  <c r="O42" i="26"/>
  <c r="O70" i="26" s="1"/>
  <c r="K42" i="26"/>
  <c r="K41" i="26"/>
  <c r="T71" i="26"/>
  <c r="Q71" i="26"/>
  <c r="K15" i="26"/>
  <c r="K14" i="26"/>
  <c r="K13" i="26"/>
  <c r="O43" i="26"/>
  <c r="L70" i="26"/>
  <c r="O14" i="26"/>
  <c r="L39" i="26"/>
  <c r="L71" i="26" s="1"/>
  <c r="N70" i="26"/>
  <c r="M70" i="26"/>
  <c r="O15" i="26"/>
  <c r="M39" i="26"/>
  <c r="M71" i="26" s="1"/>
  <c r="H72" i="13"/>
  <c r="O41" i="26"/>
  <c r="N39" i="26"/>
  <c r="N71" i="26" s="1"/>
  <c r="O13" i="26"/>
  <c r="F153" i="24"/>
  <c r="F154" i="24" s="1"/>
  <c r="F151" i="24"/>
  <c r="F152" i="24" s="1"/>
  <c r="F149" i="24"/>
  <c r="F150" i="24" s="1"/>
  <c r="F147" i="24"/>
  <c r="F148" i="24" s="1"/>
  <c r="F145" i="24"/>
  <c r="F146" i="24" s="1"/>
  <c r="F144" i="24"/>
  <c r="F143" i="24" s="1"/>
  <c r="U136" i="24"/>
  <c r="U154" i="24" s="1"/>
  <c r="T136" i="24"/>
  <c r="T154" i="24" s="1"/>
  <c r="S136" i="24"/>
  <c r="S154" i="24" s="1"/>
  <c r="R136" i="24"/>
  <c r="R154" i="24" s="1"/>
  <c r="Q136" i="24"/>
  <c r="Q154" i="24" s="1"/>
  <c r="P136" i="24"/>
  <c r="P154" i="24" s="1"/>
  <c r="O136" i="24"/>
  <c r="O154" i="24" s="1"/>
  <c r="N136" i="24"/>
  <c r="N154" i="24" s="1"/>
  <c r="M136" i="24"/>
  <c r="M154" i="24" s="1"/>
  <c r="L136" i="24"/>
  <c r="L154" i="24" s="1"/>
  <c r="K136" i="24"/>
  <c r="K154" i="24" s="1"/>
  <c r="J136" i="24"/>
  <c r="J154" i="24" s="1"/>
  <c r="X135" i="24"/>
  <c r="X153" i="24" s="1"/>
  <c r="W135" i="24"/>
  <c r="W153" i="24" s="1"/>
  <c r="V135" i="24"/>
  <c r="U135" i="24"/>
  <c r="U153" i="24" s="1"/>
  <c r="T135" i="24"/>
  <c r="T153" i="24" s="1"/>
  <c r="S135" i="24"/>
  <c r="S153" i="24" s="1"/>
  <c r="R135" i="24"/>
  <c r="R153" i="24" s="1"/>
  <c r="Q135" i="24"/>
  <c r="Q153" i="24" s="1"/>
  <c r="P135" i="24"/>
  <c r="P153" i="24" s="1"/>
  <c r="O135" i="24"/>
  <c r="O153" i="24" s="1"/>
  <c r="N135" i="24"/>
  <c r="N153" i="24" s="1"/>
  <c r="M135" i="24"/>
  <c r="M153" i="24" s="1"/>
  <c r="L135" i="24"/>
  <c r="L153" i="24" s="1"/>
  <c r="K135" i="24"/>
  <c r="K153" i="24" s="1"/>
  <c r="J153" i="24"/>
  <c r="Y118" i="24"/>
  <c r="U115" i="24"/>
  <c r="U152" i="24" s="1"/>
  <c r="T115" i="24"/>
  <c r="T152" i="24" s="1"/>
  <c r="S115" i="24"/>
  <c r="S152" i="24" s="1"/>
  <c r="R115" i="24"/>
  <c r="R152" i="24" s="1"/>
  <c r="Q115" i="24"/>
  <c r="Q152" i="24" s="1"/>
  <c r="P115" i="24"/>
  <c r="P152" i="24" s="1"/>
  <c r="O115" i="24"/>
  <c r="O152" i="24" s="1"/>
  <c r="N115" i="24"/>
  <c r="N152" i="24" s="1"/>
  <c r="M115" i="24"/>
  <c r="M152" i="24" s="1"/>
  <c r="L115" i="24"/>
  <c r="L152" i="24" s="1"/>
  <c r="K115" i="24"/>
  <c r="K152" i="24" s="1"/>
  <c r="J115" i="24"/>
  <c r="J152" i="24" s="1"/>
  <c r="Y98" i="24"/>
  <c r="Y114" i="24" s="1"/>
  <c r="Y151" i="24" s="1"/>
  <c r="X114" i="24"/>
  <c r="X151" i="24" s="1"/>
  <c r="W114" i="24"/>
  <c r="W151" i="24" s="1"/>
  <c r="V114" i="24"/>
  <c r="V151" i="24" s="1"/>
  <c r="U114" i="24"/>
  <c r="U151" i="24" s="1"/>
  <c r="T114" i="24"/>
  <c r="T151" i="24" s="1"/>
  <c r="S114" i="24"/>
  <c r="S151" i="24" s="1"/>
  <c r="R114" i="24"/>
  <c r="R151" i="24" s="1"/>
  <c r="Q114" i="24"/>
  <c r="Q151" i="24" s="1"/>
  <c r="P114" i="24"/>
  <c r="P151" i="24" s="1"/>
  <c r="O114" i="24"/>
  <c r="O151" i="24" s="1"/>
  <c r="N114" i="24"/>
  <c r="N151" i="24" s="1"/>
  <c r="M114" i="24"/>
  <c r="M151" i="24" s="1"/>
  <c r="L114" i="24"/>
  <c r="L151" i="24" s="1"/>
  <c r="K114" i="24"/>
  <c r="K151" i="24" s="1"/>
  <c r="J114" i="24"/>
  <c r="J151" i="24" s="1"/>
  <c r="Y97" i="24"/>
  <c r="U94" i="24"/>
  <c r="U150" i="24" s="1"/>
  <c r="T94" i="24"/>
  <c r="T150" i="24" s="1"/>
  <c r="S94" i="24"/>
  <c r="S150" i="24" s="1"/>
  <c r="R94" i="24"/>
  <c r="R150" i="24" s="1"/>
  <c r="Q94" i="24"/>
  <c r="Q150" i="24" s="1"/>
  <c r="P94" i="24"/>
  <c r="P150" i="24" s="1"/>
  <c r="O94" i="24"/>
  <c r="O150" i="24" s="1"/>
  <c r="N94" i="24"/>
  <c r="N150" i="24" s="1"/>
  <c r="M94" i="24"/>
  <c r="M150" i="24" s="1"/>
  <c r="L94" i="24"/>
  <c r="L150" i="24" s="1"/>
  <c r="K94" i="24"/>
  <c r="K150" i="24" s="1"/>
  <c r="J94" i="24"/>
  <c r="J150" i="24" s="1"/>
  <c r="Y93" i="24"/>
  <c r="Y149" i="24" s="1"/>
  <c r="X93" i="24"/>
  <c r="X149" i="24" s="1"/>
  <c r="W93" i="24"/>
  <c r="W149" i="24" s="1"/>
  <c r="V93" i="24"/>
  <c r="V149" i="24" s="1"/>
  <c r="U93" i="24"/>
  <c r="U149" i="24" s="1"/>
  <c r="T93" i="24"/>
  <c r="T149" i="24" s="1"/>
  <c r="S93" i="24"/>
  <c r="S149" i="24" s="1"/>
  <c r="R93" i="24"/>
  <c r="R149" i="24" s="1"/>
  <c r="Q93" i="24"/>
  <c r="Q149" i="24" s="1"/>
  <c r="P93" i="24"/>
  <c r="P149" i="24" s="1"/>
  <c r="O93" i="24"/>
  <c r="O149" i="24" s="1"/>
  <c r="N93" i="24"/>
  <c r="N149" i="24" s="1"/>
  <c r="M93" i="24"/>
  <c r="M149" i="24" s="1"/>
  <c r="L93" i="24"/>
  <c r="L149" i="24" s="1"/>
  <c r="K93" i="24"/>
  <c r="K149" i="24" s="1"/>
  <c r="J93" i="24"/>
  <c r="J149" i="24" s="1"/>
  <c r="U73" i="24"/>
  <c r="U148" i="24" s="1"/>
  <c r="T73" i="24"/>
  <c r="T148" i="24" s="1"/>
  <c r="S73" i="24"/>
  <c r="S148" i="24" s="1"/>
  <c r="R73" i="24"/>
  <c r="R148" i="24" s="1"/>
  <c r="Q73" i="24"/>
  <c r="Q148" i="24" s="1"/>
  <c r="P73" i="24"/>
  <c r="P148" i="24" s="1"/>
  <c r="O73" i="24"/>
  <c r="O148" i="24" s="1"/>
  <c r="N73" i="24"/>
  <c r="N148" i="24" s="1"/>
  <c r="M73" i="24"/>
  <c r="M148" i="24" s="1"/>
  <c r="L73" i="24"/>
  <c r="L148" i="24" s="1"/>
  <c r="K73" i="24"/>
  <c r="K148" i="24" s="1"/>
  <c r="J73" i="24"/>
  <c r="J148" i="24" s="1"/>
  <c r="U72" i="24"/>
  <c r="U147" i="24" s="1"/>
  <c r="T72" i="24"/>
  <c r="T147" i="24" s="1"/>
  <c r="S72" i="24"/>
  <c r="S147" i="24" s="1"/>
  <c r="R72" i="24"/>
  <c r="R147" i="24" s="1"/>
  <c r="Q72" i="24"/>
  <c r="P72" i="24"/>
  <c r="P147" i="24" s="1"/>
  <c r="O72" i="24"/>
  <c r="O147" i="24" s="1"/>
  <c r="N72" i="24"/>
  <c r="N147" i="24" s="1"/>
  <c r="M72" i="24"/>
  <c r="L72" i="24"/>
  <c r="L147" i="24" s="1"/>
  <c r="K72" i="24"/>
  <c r="J72" i="24"/>
  <c r="J147" i="24" s="1"/>
  <c r="U52" i="24"/>
  <c r="U146" i="24" s="1"/>
  <c r="T52" i="24"/>
  <c r="T146" i="24" s="1"/>
  <c r="S52" i="24"/>
  <c r="S146" i="24" s="1"/>
  <c r="R52" i="24"/>
  <c r="Q52" i="24"/>
  <c r="Q146" i="24" s="1"/>
  <c r="P52" i="24"/>
  <c r="O52" i="24"/>
  <c r="O146" i="24" s="1"/>
  <c r="N52" i="24"/>
  <c r="M52" i="24"/>
  <c r="M146" i="24" s="1"/>
  <c r="L52" i="24"/>
  <c r="L146" i="24" s="1"/>
  <c r="K52" i="24"/>
  <c r="K146" i="24" s="1"/>
  <c r="J52" i="24"/>
  <c r="J146" i="24" s="1"/>
  <c r="X51" i="24"/>
  <c r="X145" i="24" s="1"/>
  <c r="U51" i="24"/>
  <c r="T51" i="24"/>
  <c r="T145" i="24" s="1"/>
  <c r="S51" i="24"/>
  <c r="S145" i="24" s="1"/>
  <c r="R51" i="24"/>
  <c r="R145" i="24" s="1"/>
  <c r="Q51" i="24"/>
  <c r="Q145" i="24" s="1"/>
  <c r="P51" i="24"/>
  <c r="O51" i="24"/>
  <c r="O145" i="24" s="1"/>
  <c r="N51" i="24"/>
  <c r="N145" i="24" s="1"/>
  <c r="M51" i="24"/>
  <c r="M145" i="24" s="1"/>
  <c r="L51" i="24"/>
  <c r="L145" i="24" s="1"/>
  <c r="K51" i="24"/>
  <c r="K145" i="24" s="1"/>
  <c r="J51" i="24"/>
  <c r="J145" i="24" s="1"/>
  <c r="U31" i="24"/>
  <c r="U144" i="24" s="1"/>
  <c r="T31" i="24"/>
  <c r="T144" i="24" s="1"/>
  <c r="S31" i="24"/>
  <c r="R31" i="24"/>
  <c r="R144" i="24" s="1"/>
  <c r="Q31" i="24"/>
  <c r="Q144" i="24" s="1"/>
  <c r="P31" i="24"/>
  <c r="P144" i="24" s="1"/>
  <c r="O31" i="24"/>
  <c r="O144" i="24" s="1"/>
  <c r="N31" i="24"/>
  <c r="N144" i="24" s="1"/>
  <c r="M31" i="24"/>
  <c r="M144" i="24" s="1"/>
  <c r="L31" i="24"/>
  <c r="L144" i="24" s="1"/>
  <c r="K31" i="24"/>
  <c r="K144" i="24" s="1"/>
  <c r="J31" i="24"/>
  <c r="J144" i="24" s="1"/>
  <c r="U30" i="24"/>
  <c r="U143" i="24" s="1"/>
  <c r="T30" i="24"/>
  <c r="T143" i="24" s="1"/>
  <c r="S30" i="24"/>
  <c r="S143" i="24" s="1"/>
  <c r="R30" i="24"/>
  <c r="R143" i="24" s="1"/>
  <c r="Q143" i="24"/>
  <c r="K143" i="24"/>
  <c r="V72" i="24"/>
  <c r="V147" i="24" s="1"/>
  <c r="X72" i="24"/>
  <c r="X147" i="24" s="1"/>
  <c r="V30" i="24"/>
  <c r="V143" i="24" s="1"/>
  <c r="Y13" i="24"/>
  <c r="Y31" i="24" s="1"/>
  <c r="Y144" i="24" s="1"/>
  <c r="V51" i="24"/>
  <c r="V145" i="24" s="1"/>
  <c r="S144" i="24"/>
  <c r="R146" i="24"/>
  <c r="Y55" i="24"/>
  <c r="Y72" i="24" s="1"/>
  <c r="Y147" i="24" s="1"/>
  <c r="W30" i="24"/>
  <c r="W143" i="24" s="1"/>
  <c r="M143" i="24"/>
  <c r="N143" i="24"/>
  <c r="Y76" i="24"/>
  <c r="Y94" i="24" s="1"/>
  <c r="Y150" i="24" s="1"/>
  <c r="W72" i="24"/>
  <c r="W147" i="24" s="1"/>
  <c r="W51" i="24"/>
  <c r="W145" i="24" s="1"/>
  <c r="Y34" i="24"/>
  <c r="X30" i="24"/>
  <c r="X143" i="24" s="1"/>
  <c r="W138" i="24"/>
  <c r="F64" i="9"/>
  <c r="F60" i="9"/>
  <c r="E60" i="9"/>
  <c r="F56" i="9"/>
  <c r="E56" i="9"/>
  <c r="F50" i="9"/>
  <c r="E50" i="9"/>
  <c r="F46" i="9"/>
  <c r="E46" i="9"/>
  <c r="F42" i="9"/>
  <c r="E42" i="9"/>
  <c r="F36" i="9"/>
  <c r="E36" i="9"/>
  <c r="F32" i="9"/>
  <c r="E32" i="9"/>
  <c r="F28" i="9"/>
  <c r="E28" i="9"/>
  <c r="F22" i="9"/>
  <c r="F18" i="9"/>
  <c r="E18" i="9"/>
  <c r="F14" i="9"/>
  <c r="E14" i="9"/>
  <c r="E78" i="8"/>
  <c r="E74" i="8"/>
  <c r="E70" i="8"/>
  <c r="E92" i="8"/>
  <c r="E88" i="8"/>
  <c r="E84" i="8"/>
  <c r="E64" i="8"/>
  <c r="E60" i="8"/>
  <c r="E56" i="8"/>
  <c r="E50" i="8"/>
  <c r="E46" i="8"/>
  <c r="E42" i="8"/>
  <c r="E36" i="8"/>
  <c r="E32" i="8"/>
  <c r="E28" i="8"/>
  <c r="L53" i="23"/>
  <c r="K53" i="23"/>
  <c r="J53" i="23"/>
  <c r="I53" i="23"/>
  <c r="H53" i="23"/>
  <c r="G53" i="23"/>
  <c r="E53" i="23"/>
  <c r="L48" i="23"/>
  <c r="K48" i="23"/>
  <c r="J48" i="23"/>
  <c r="I48" i="23"/>
  <c r="H48" i="23"/>
  <c r="G48" i="23"/>
  <c r="E48" i="23"/>
  <c r="L43" i="23"/>
  <c r="K43" i="23"/>
  <c r="J43" i="23"/>
  <c r="I43" i="23"/>
  <c r="H43" i="23"/>
  <c r="G43" i="23"/>
  <c r="E43" i="23"/>
  <c r="L26" i="23"/>
  <c r="L28" i="23" s="1"/>
  <c r="K26" i="23"/>
  <c r="K28" i="23" s="1"/>
  <c r="J26" i="23"/>
  <c r="J28" i="23" s="1"/>
  <c r="I26" i="23"/>
  <c r="I28" i="23" s="1"/>
  <c r="H26" i="23"/>
  <c r="H28" i="23" s="1"/>
  <c r="G26" i="23"/>
  <c r="G28" i="23" s="1"/>
  <c r="F26" i="23"/>
  <c r="F28" i="23" s="1"/>
  <c r="E26" i="23"/>
  <c r="E28" i="23" s="1"/>
  <c r="D26" i="23"/>
  <c r="D28" i="23" s="1"/>
  <c r="L19" i="23"/>
  <c r="L21" i="23" s="1"/>
  <c r="K19" i="23"/>
  <c r="K21" i="23" s="1"/>
  <c r="J19" i="23"/>
  <c r="J21" i="23" s="1"/>
  <c r="I19" i="23"/>
  <c r="I21" i="23" s="1"/>
  <c r="H19" i="23"/>
  <c r="H21" i="23" s="1"/>
  <c r="G19" i="23"/>
  <c r="G21" i="23" s="1"/>
  <c r="F19" i="23"/>
  <c r="F21" i="23" s="1"/>
  <c r="E19" i="23"/>
  <c r="E21" i="23" s="1"/>
  <c r="D19" i="23"/>
  <c r="D21" i="23" s="1"/>
  <c r="L12" i="23"/>
  <c r="L14" i="23" s="1"/>
  <c r="K12" i="23"/>
  <c r="K14" i="23" s="1"/>
  <c r="J12" i="23"/>
  <c r="J14" i="23" s="1"/>
  <c r="I12" i="23"/>
  <c r="I14" i="23" s="1"/>
  <c r="H12" i="23"/>
  <c r="H14" i="23" s="1"/>
  <c r="G12" i="23"/>
  <c r="G14" i="23" s="1"/>
  <c r="F12" i="23"/>
  <c r="F14" i="23" s="1"/>
  <c r="D12" i="23"/>
  <c r="D14" i="23"/>
  <c r="O98" i="21"/>
  <c r="O97" i="21"/>
  <c r="O96" i="21"/>
  <c r="O95" i="21"/>
  <c r="O94" i="21"/>
  <c r="N91" i="21"/>
  <c r="M91" i="21"/>
  <c r="L91" i="21"/>
  <c r="K91" i="21"/>
  <c r="J91" i="21"/>
  <c r="I91" i="21"/>
  <c r="H91" i="21"/>
  <c r="G91" i="21"/>
  <c r="F91" i="21"/>
  <c r="N90" i="21"/>
  <c r="M90" i="21"/>
  <c r="L90" i="21"/>
  <c r="K90" i="21"/>
  <c r="J90" i="21"/>
  <c r="I90" i="21"/>
  <c r="H90" i="21"/>
  <c r="G90" i="21"/>
  <c r="F90" i="21"/>
  <c r="N89" i="21"/>
  <c r="M89" i="21"/>
  <c r="L89" i="21"/>
  <c r="K89" i="21"/>
  <c r="J89" i="21"/>
  <c r="I89" i="21"/>
  <c r="H89" i="21"/>
  <c r="G89" i="21"/>
  <c r="F89" i="21"/>
  <c r="N88" i="21"/>
  <c r="M88" i="21"/>
  <c r="L88" i="21"/>
  <c r="K88" i="21"/>
  <c r="J88" i="21"/>
  <c r="I88" i="21"/>
  <c r="H88" i="21"/>
  <c r="G88" i="21"/>
  <c r="F88" i="21"/>
  <c r="N87" i="21"/>
  <c r="M87" i="21"/>
  <c r="L87" i="21"/>
  <c r="K87" i="21"/>
  <c r="J87" i="21"/>
  <c r="I87" i="21"/>
  <c r="H87" i="21"/>
  <c r="G87" i="21"/>
  <c r="F87" i="21"/>
  <c r="N86" i="21"/>
  <c r="M86" i="21"/>
  <c r="L86" i="21"/>
  <c r="K86" i="21"/>
  <c r="J86" i="21"/>
  <c r="I86" i="21"/>
  <c r="H86" i="21"/>
  <c r="G86" i="21"/>
  <c r="F86" i="21"/>
  <c r="O86" i="21" s="1"/>
  <c r="N85" i="21"/>
  <c r="M85" i="21"/>
  <c r="L85" i="21"/>
  <c r="K85" i="21"/>
  <c r="J85" i="21"/>
  <c r="I85" i="21"/>
  <c r="H85" i="21"/>
  <c r="G85" i="21"/>
  <c r="O85" i="21" s="1"/>
  <c r="F85" i="21"/>
  <c r="N84" i="21"/>
  <c r="M84" i="21"/>
  <c r="L84" i="21"/>
  <c r="K84" i="21"/>
  <c r="J84" i="21"/>
  <c r="I84" i="21"/>
  <c r="H84" i="21"/>
  <c r="O84" i="21" s="1"/>
  <c r="G84" i="21"/>
  <c r="F84" i="21"/>
  <c r="O82" i="21"/>
  <c r="O81" i="21"/>
  <c r="O80" i="21"/>
  <c r="O79" i="21"/>
  <c r="O78" i="21"/>
  <c r="O77" i="21"/>
  <c r="O76" i="21"/>
  <c r="O75" i="21"/>
  <c r="O73" i="21"/>
  <c r="O72" i="21"/>
  <c r="O71" i="21"/>
  <c r="O70" i="21"/>
  <c r="O69" i="21"/>
  <c r="O68" i="21"/>
  <c r="O67" i="21"/>
  <c r="O66" i="21"/>
  <c r="O64" i="21"/>
  <c r="O63" i="21"/>
  <c r="O62" i="21"/>
  <c r="O61" i="21"/>
  <c r="O60" i="21"/>
  <c r="O59" i="21"/>
  <c r="O58" i="21"/>
  <c r="O57" i="21"/>
  <c r="O55" i="21"/>
  <c r="O54" i="21"/>
  <c r="O53" i="21"/>
  <c r="O52" i="21"/>
  <c r="O51" i="21"/>
  <c r="O50" i="21"/>
  <c r="O49" i="21"/>
  <c r="O48" i="21"/>
  <c r="O46" i="21"/>
  <c r="O45" i="21"/>
  <c r="O44" i="21"/>
  <c r="O43" i="21"/>
  <c r="O42" i="21"/>
  <c r="O41" i="21"/>
  <c r="O40" i="21"/>
  <c r="O39" i="21"/>
  <c r="O37" i="21"/>
  <c r="O36" i="21"/>
  <c r="O35" i="21"/>
  <c r="O34" i="21"/>
  <c r="O33" i="21"/>
  <c r="O32" i="21"/>
  <c r="O31" i="21"/>
  <c r="O30" i="21"/>
  <c r="O28" i="21"/>
  <c r="O27" i="21"/>
  <c r="O26" i="21"/>
  <c r="O25" i="21"/>
  <c r="O24" i="21"/>
  <c r="O23" i="21"/>
  <c r="O22" i="21"/>
  <c r="O21" i="21"/>
  <c r="K30" i="20"/>
  <c r="J30" i="20"/>
  <c r="H30" i="20"/>
  <c r="G30" i="20"/>
  <c r="I30" i="20" s="1"/>
  <c r="L29" i="20"/>
  <c r="I29" i="20"/>
  <c r="L28" i="20"/>
  <c r="I28" i="20"/>
  <c r="L27" i="20"/>
  <c r="I27" i="20"/>
  <c r="L26" i="20"/>
  <c r="I26" i="20"/>
  <c r="L25" i="20"/>
  <c r="I25" i="20"/>
  <c r="L24" i="20"/>
  <c r="I24" i="20"/>
  <c r="L23" i="20"/>
  <c r="I23" i="20"/>
  <c r="L22" i="20"/>
  <c r="I22" i="20"/>
  <c r="L21" i="20"/>
  <c r="I21" i="20"/>
  <c r="L20" i="20"/>
  <c r="I20" i="20"/>
  <c r="L19" i="20"/>
  <c r="I19" i="20"/>
  <c r="L18" i="20"/>
  <c r="I18" i="20"/>
  <c r="L17" i="20"/>
  <c r="I17" i="20"/>
  <c r="L16" i="20"/>
  <c r="I16" i="20"/>
  <c r="L15" i="20"/>
  <c r="I15" i="20"/>
  <c r="L14" i="20"/>
  <c r="I14" i="20"/>
  <c r="L13" i="20"/>
  <c r="I13" i="20"/>
  <c r="L12" i="20"/>
  <c r="I12" i="20"/>
  <c r="L11" i="20"/>
  <c r="I11" i="20"/>
  <c r="L10" i="20"/>
  <c r="E38" i="18"/>
  <c r="E36" i="18"/>
  <c r="E35" i="18"/>
  <c r="E34" i="18"/>
  <c r="E32" i="18"/>
  <c r="S31" i="18"/>
  <c r="R31" i="18"/>
  <c r="Q31" i="18"/>
  <c r="P31" i="18"/>
  <c r="M31" i="18"/>
  <c r="L31" i="18"/>
  <c r="K31" i="18"/>
  <c r="J31" i="18"/>
  <c r="I31" i="18"/>
  <c r="H31" i="18"/>
  <c r="G31" i="18"/>
  <c r="F31" i="18"/>
  <c r="E31" i="18" s="1"/>
  <c r="E29" i="18"/>
  <c r="E15" i="18"/>
  <c r="S14" i="18"/>
  <c r="S33" i="18" s="1"/>
  <c r="S37" i="18" s="1"/>
  <c r="R14" i="18"/>
  <c r="R33" i="18" s="1"/>
  <c r="P14" i="18"/>
  <c r="P33" i="18" s="1"/>
  <c r="M14" i="18"/>
  <c r="M33" i="18" s="1"/>
  <c r="L14" i="18"/>
  <c r="L33" i="18" s="1"/>
  <c r="K14" i="18"/>
  <c r="K33" i="18" s="1"/>
  <c r="K37" i="18" s="1"/>
  <c r="J14" i="18"/>
  <c r="J33" i="18" s="1"/>
  <c r="J37" i="18" s="1"/>
  <c r="I14" i="18"/>
  <c r="I33" i="18" s="1"/>
  <c r="I37" i="18" s="1"/>
  <c r="H14" i="18"/>
  <c r="H33" i="18" s="1"/>
  <c r="G14" i="18"/>
  <c r="G33" i="18" s="1"/>
  <c r="F14" i="18"/>
  <c r="F33" i="18" s="1"/>
  <c r="P37" i="18"/>
  <c r="G116" i="10"/>
  <c r="I95" i="17"/>
  <c r="I33" i="5" s="1"/>
  <c r="L33" i="5" s="1"/>
  <c r="O33" i="5" s="1"/>
  <c r="P33" i="5" s="1"/>
  <c r="H95" i="17"/>
  <c r="I14" i="5" s="1"/>
  <c r="G95" i="17"/>
  <c r="F95" i="17"/>
  <c r="I94" i="17"/>
  <c r="H94" i="17"/>
  <c r="G94" i="17"/>
  <c r="F94" i="17"/>
  <c r="I93" i="17"/>
  <c r="H93" i="17"/>
  <c r="G93" i="17"/>
  <c r="F93" i="17"/>
  <c r="C93" i="17"/>
  <c r="C94" i="17" s="1"/>
  <c r="C95" i="17" s="1"/>
  <c r="F69" i="17"/>
  <c r="F68" i="17"/>
  <c r="N67" i="17"/>
  <c r="N70" i="17" s="1"/>
  <c r="M67" i="17"/>
  <c r="M70" i="17"/>
  <c r="L67" i="17"/>
  <c r="L70" i="17" s="1"/>
  <c r="K67" i="17"/>
  <c r="K70" i="17" s="1"/>
  <c r="J67" i="17"/>
  <c r="J70" i="17" s="1"/>
  <c r="I67" i="17"/>
  <c r="I70" i="17" s="1"/>
  <c r="H67" i="17"/>
  <c r="H70" i="17" s="1"/>
  <c r="G67" i="17"/>
  <c r="G70" i="17" s="1"/>
  <c r="F66" i="17"/>
  <c r="F65" i="17"/>
  <c r="F64" i="17"/>
  <c r="F63" i="17"/>
  <c r="F62" i="17"/>
  <c r="F61" i="17"/>
  <c r="F60" i="17"/>
  <c r="F58" i="17"/>
  <c r="C58" i="17"/>
  <c r="C59" i="17"/>
  <c r="C60" i="17" s="1"/>
  <c r="C61" i="17" s="1"/>
  <c r="C62" i="17" s="1"/>
  <c r="C63" i="17" s="1"/>
  <c r="C64" i="17" s="1"/>
  <c r="C65" i="17" s="1"/>
  <c r="C66" i="17" s="1"/>
  <c r="C67" i="17" s="1"/>
  <c r="C68" i="17" s="1"/>
  <c r="C69" i="17" s="1"/>
  <c r="C70" i="17" s="1"/>
  <c r="F57" i="17"/>
  <c r="J50" i="17"/>
  <c r="I50" i="17"/>
  <c r="H50" i="17"/>
  <c r="G50" i="17"/>
  <c r="F50" i="17"/>
  <c r="E50" i="17"/>
  <c r="K26" i="17"/>
  <c r="G21" i="15"/>
  <c r="G20" i="15"/>
  <c r="O19" i="15"/>
  <c r="O22" i="15" s="1"/>
  <c r="M47" i="15"/>
  <c r="L22" i="15"/>
  <c r="P22" i="15"/>
  <c r="H22" i="15"/>
  <c r="N19" i="15"/>
  <c r="N22" i="15" s="1"/>
  <c r="I22" i="15"/>
  <c r="J22" i="15"/>
  <c r="G46" i="6"/>
  <c r="H46" i="6"/>
  <c r="Q54" i="11"/>
  <c r="P54" i="11"/>
  <c r="Q50" i="11"/>
  <c r="P50" i="11"/>
  <c r="Q41" i="11"/>
  <c r="P41" i="11"/>
  <c r="Q40" i="11"/>
  <c r="P40" i="11"/>
  <c r="Q30" i="11"/>
  <c r="Q32" i="11" s="1"/>
  <c r="Q34" i="11" s="1"/>
  <c r="P30" i="11"/>
  <c r="P32" i="11" s="1"/>
  <c r="P34" i="11" s="1"/>
  <c r="Q26" i="11"/>
  <c r="P26" i="11"/>
  <c r="Q16" i="11"/>
  <c r="Q18" i="11" s="1"/>
  <c r="Q21" i="11" s="1"/>
  <c r="P16" i="11"/>
  <c r="P18" i="11" s="1"/>
  <c r="P21" i="11" s="1"/>
  <c r="N14" i="11"/>
  <c r="N16" i="11" s="1"/>
  <c r="N18" i="11" s="1"/>
  <c r="N21" i="11" s="1"/>
  <c r="S54" i="11"/>
  <c r="O54" i="11"/>
  <c r="N54" i="11"/>
  <c r="L54" i="11"/>
  <c r="K54" i="11"/>
  <c r="J54" i="11"/>
  <c r="I54" i="11"/>
  <c r="H54" i="11"/>
  <c r="G54" i="11"/>
  <c r="F54" i="11"/>
  <c r="S50" i="11"/>
  <c r="R50" i="11"/>
  <c r="O50" i="11"/>
  <c r="N50" i="11"/>
  <c r="M50" i="11"/>
  <c r="L50" i="11"/>
  <c r="K50" i="11"/>
  <c r="J50" i="11"/>
  <c r="I50" i="11"/>
  <c r="H50" i="11"/>
  <c r="G50" i="11"/>
  <c r="F50" i="11"/>
  <c r="S41" i="11"/>
  <c r="X11" i="6" s="1"/>
  <c r="X23" i="6" s="1"/>
  <c r="R41" i="11"/>
  <c r="W11" i="6" s="1"/>
  <c r="W23" i="6" s="1"/>
  <c r="O41" i="11"/>
  <c r="N41" i="11"/>
  <c r="AB11" i="6" s="1"/>
  <c r="AB23" i="6" s="1"/>
  <c r="AB55" i="6" s="1"/>
  <c r="AB60" i="6" s="1"/>
  <c r="M41" i="11"/>
  <c r="L41" i="11"/>
  <c r="K41" i="11"/>
  <c r="J41" i="11"/>
  <c r="I41" i="11"/>
  <c r="H41" i="11"/>
  <c r="G41" i="11"/>
  <c r="F41" i="11"/>
  <c r="Y11" i="6" s="1"/>
  <c r="Y23" i="6" s="1"/>
  <c r="S40" i="11"/>
  <c r="Q11" i="6" s="1"/>
  <c r="Q23" i="6" s="1"/>
  <c r="R40" i="11"/>
  <c r="P11" i="6" s="1"/>
  <c r="P23" i="6" s="1"/>
  <c r="O40" i="11"/>
  <c r="N40" i="11"/>
  <c r="M40" i="11"/>
  <c r="L40" i="11"/>
  <c r="K40" i="11"/>
  <c r="J40" i="11"/>
  <c r="I40" i="11"/>
  <c r="H40" i="11"/>
  <c r="G40" i="11"/>
  <c r="F40" i="11"/>
  <c r="R11" i="6" s="1"/>
  <c r="R23" i="6" s="1"/>
  <c r="R55" i="6" s="1"/>
  <c r="R60" i="6" s="1"/>
  <c r="S30" i="11"/>
  <c r="S32" i="11" s="1"/>
  <c r="S34" i="11" s="1"/>
  <c r="S37" i="11" s="1"/>
  <c r="R30" i="11"/>
  <c r="R32" i="11" s="1"/>
  <c r="R34" i="11" s="1"/>
  <c r="O30" i="11"/>
  <c r="O32" i="11" s="1"/>
  <c r="O34" i="11" s="1"/>
  <c r="N30" i="11"/>
  <c r="N32" i="11" s="1"/>
  <c r="N34" i="11" s="1"/>
  <c r="M30" i="11"/>
  <c r="M32" i="11" s="1"/>
  <c r="M34" i="11" s="1"/>
  <c r="L30" i="11"/>
  <c r="L32" i="11" s="1"/>
  <c r="L34" i="11" s="1"/>
  <c r="K30" i="11"/>
  <c r="K32" i="11" s="1"/>
  <c r="K34" i="11" s="1"/>
  <c r="J30" i="11"/>
  <c r="J32" i="11" s="1"/>
  <c r="J34" i="11" s="1"/>
  <c r="I30" i="11"/>
  <c r="I32" i="11" s="1"/>
  <c r="I34" i="11" s="1"/>
  <c r="H30" i="11"/>
  <c r="H32" i="11" s="1"/>
  <c r="H34" i="11" s="1"/>
  <c r="G30" i="11"/>
  <c r="G32" i="11" s="1"/>
  <c r="G34" i="11" s="1"/>
  <c r="F30" i="11"/>
  <c r="F32" i="11" s="1"/>
  <c r="F34" i="11" s="1"/>
  <c r="S26" i="11"/>
  <c r="R26" i="11"/>
  <c r="O26" i="11"/>
  <c r="N26" i="11"/>
  <c r="M26" i="11"/>
  <c r="L26" i="11"/>
  <c r="K26" i="11"/>
  <c r="J26" i="11"/>
  <c r="I26" i="11"/>
  <c r="H26" i="11"/>
  <c r="G26" i="11"/>
  <c r="S14" i="11"/>
  <c r="S16" i="11" s="1"/>
  <c r="S18" i="11" s="1"/>
  <c r="O14" i="11"/>
  <c r="O16" i="11" s="1"/>
  <c r="O18" i="11" s="1"/>
  <c r="O21" i="11" s="1"/>
  <c r="M14" i="11"/>
  <c r="M16" i="11" s="1"/>
  <c r="M18" i="11" s="1"/>
  <c r="M21" i="11" s="1"/>
  <c r="L14" i="11"/>
  <c r="L16" i="11" s="1"/>
  <c r="L18" i="11" s="1"/>
  <c r="L21" i="11" s="1"/>
  <c r="K14" i="11"/>
  <c r="K16" i="11" s="1"/>
  <c r="K18" i="11" s="1"/>
  <c r="K21" i="11" s="1"/>
  <c r="J14" i="11"/>
  <c r="J16" i="11" s="1"/>
  <c r="J18" i="11" s="1"/>
  <c r="J21" i="11" s="1"/>
  <c r="I14" i="11"/>
  <c r="I16" i="11" s="1"/>
  <c r="I18" i="11" s="1"/>
  <c r="I21" i="11"/>
  <c r="H14" i="11"/>
  <c r="H16" i="11" s="1"/>
  <c r="H18" i="11" s="1"/>
  <c r="H21" i="11" s="1"/>
  <c r="G14" i="11"/>
  <c r="G16" i="11" s="1"/>
  <c r="G18" i="11" s="1"/>
  <c r="F16" i="11"/>
  <c r="F18" i="11" s="1"/>
  <c r="F21" i="11" s="1"/>
  <c r="T11" i="6"/>
  <c r="T23" i="6" s="1"/>
  <c r="T55" i="6" s="1"/>
  <c r="T60" i="6" s="1"/>
  <c r="G21" i="11"/>
  <c r="H67" i="6"/>
  <c r="G67" i="6"/>
  <c r="H66" i="6"/>
  <c r="G66" i="6"/>
  <c r="F66" i="6"/>
  <c r="H65" i="6"/>
  <c r="G65" i="6"/>
  <c r="H64" i="6"/>
  <c r="G64" i="6"/>
  <c r="AC59" i="6"/>
  <c r="AA59" i="6"/>
  <c r="Z59" i="6"/>
  <c r="Y59" i="6"/>
  <c r="X59" i="6"/>
  <c r="W59" i="6"/>
  <c r="V59" i="6"/>
  <c r="T59" i="6"/>
  <c r="S59" i="6"/>
  <c r="R59" i="6"/>
  <c r="Q59" i="6"/>
  <c r="P59" i="6"/>
  <c r="O59" i="6"/>
  <c r="M59" i="6"/>
  <c r="L59" i="6"/>
  <c r="K59" i="6"/>
  <c r="J59" i="6"/>
  <c r="I59" i="6"/>
  <c r="H58" i="6"/>
  <c r="G58" i="6"/>
  <c r="H57" i="6"/>
  <c r="G57" i="6"/>
  <c r="H56" i="6"/>
  <c r="G56" i="6"/>
  <c r="H52" i="6"/>
  <c r="G52" i="6"/>
  <c r="H51" i="6"/>
  <c r="G51" i="6"/>
  <c r="H50" i="6"/>
  <c r="G50" i="6"/>
  <c r="H49" i="6"/>
  <c r="G49" i="6"/>
  <c r="H47" i="6"/>
  <c r="G47" i="6"/>
  <c r="AC45" i="6"/>
  <c r="AC54" i="6" s="1"/>
  <c r="AA45" i="6"/>
  <c r="AA54" i="6" s="1"/>
  <c r="Z45" i="6"/>
  <c r="Z54" i="6" s="1"/>
  <c r="Y45" i="6"/>
  <c r="Y54" i="6" s="1"/>
  <c r="Y55" i="6" s="1"/>
  <c r="X45" i="6"/>
  <c r="X54" i="6" s="1"/>
  <c r="W45" i="6"/>
  <c r="W54" i="6" s="1"/>
  <c r="V45" i="6"/>
  <c r="V54" i="6" s="1"/>
  <c r="T45" i="6"/>
  <c r="T54" i="6" s="1"/>
  <c r="S45" i="6"/>
  <c r="S54" i="6" s="1"/>
  <c r="R45" i="6"/>
  <c r="R54" i="6" s="1"/>
  <c r="Q45" i="6"/>
  <c r="Q54" i="6" s="1"/>
  <c r="Q55" i="6" s="1"/>
  <c r="P45" i="6"/>
  <c r="O45" i="6"/>
  <c r="O54" i="6" s="1"/>
  <c r="M45" i="6"/>
  <c r="M54" i="6" s="1"/>
  <c r="L45" i="6"/>
  <c r="L54" i="6" s="1"/>
  <c r="K45" i="6"/>
  <c r="K54" i="6" s="1"/>
  <c r="J45" i="6"/>
  <c r="J54" i="6" s="1"/>
  <c r="H44" i="6"/>
  <c r="G44" i="6"/>
  <c r="H43" i="6"/>
  <c r="G43" i="6"/>
  <c r="H42" i="6"/>
  <c r="G42" i="6"/>
  <c r="H40" i="6"/>
  <c r="G40" i="6"/>
  <c r="H39" i="6"/>
  <c r="G39" i="6"/>
  <c r="H38" i="6"/>
  <c r="G38" i="6"/>
  <c r="H37" i="6"/>
  <c r="G37" i="6"/>
  <c r="H36" i="6"/>
  <c r="G36" i="6"/>
  <c r="G35" i="6" s="1"/>
  <c r="H34" i="6"/>
  <c r="G34" i="6"/>
  <c r="H33" i="6"/>
  <c r="G33" i="6"/>
  <c r="H32" i="6"/>
  <c r="G32" i="6"/>
  <c r="H31" i="6"/>
  <c r="G31" i="6"/>
  <c r="H30" i="6"/>
  <c r="G30" i="6"/>
  <c r="H29" i="6"/>
  <c r="G29" i="6"/>
  <c r="H28" i="6"/>
  <c r="G28" i="6"/>
  <c r="H27" i="6"/>
  <c r="G27" i="6"/>
  <c r="H26" i="6"/>
  <c r="G26" i="6"/>
  <c r="H25" i="6"/>
  <c r="G25" i="6"/>
  <c r="H24" i="6"/>
  <c r="G24" i="6"/>
  <c r="H22" i="6"/>
  <c r="G22" i="6"/>
  <c r="H21" i="6"/>
  <c r="G21" i="6"/>
  <c r="H20" i="6"/>
  <c r="G20" i="6"/>
  <c r="H18" i="6"/>
  <c r="G18" i="6"/>
  <c r="H17" i="6"/>
  <c r="G17" i="6"/>
  <c r="G16" i="6"/>
  <c r="G14" i="6"/>
  <c r="F14" i="6"/>
  <c r="G13" i="6"/>
  <c r="F13" i="6"/>
  <c r="G12" i="6"/>
  <c r="F12" i="6"/>
  <c r="G110" i="10"/>
  <c r="F15" i="6"/>
  <c r="P105" i="5"/>
  <c r="P101" i="5"/>
  <c r="L163" i="4"/>
  <c r="M163" i="4" s="1"/>
  <c r="L160" i="4"/>
  <c r="M160" i="4" s="1"/>
  <c r="L144" i="4"/>
  <c r="M144" i="4" s="1"/>
  <c r="L140" i="4"/>
  <c r="M140" i="4" s="1"/>
  <c r="L137" i="4"/>
  <c r="M137" i="4" s="1"/>
  <c r="L136" i="4"/>
  <c r="M136" i="4" s="1"/>
  <c r="L159" i="4"/>
  <c r="M159" i="4" s="1"/>
  <c r="J13" i="13"/>
  <c r="I51" i="5"/>
  <c r="J51" i="5"/>
  <c r="J45" i="5" s="1"/>
  <c r="G22" i="90"/>
  <c r="H21" i="90"/>
  <c r="Q27" i="43" l="1"/>
  <c r="AC41" i="60"/>
  <c r="AC42" i="60"/>
  <c r="L366" i="36"/>
  <c r="L234" i="36"/>
  <c r="L236" i="36" s="1"/>
  <c r="O288" i="36"/>
  <c r="AD322" i="36"/>
  <c r="X147" i="40"/>
  <c r="AG159" i="25"/>
  <c r="AG146" i="25"/>
  <c r="AG153" i="25"/>
  <c r="AE160" i="25"/>
  <c r="AE155" i="25"/>
  <c r="AE146" i="25"/>
  <c r="AE162" i="25"/>
  <c r="AL153" i="25"/>
  <c r="AL163" i="25"/>
  <c r="AL155" i="25"/>
  <c r="AL160" i="25"/>
  <c r="M95" i="80"/>
  <c r="M88" i="80"/>
  <c r="T152" i="25"/>
  <c r="T145" i="25"/>
  <c r="S83" i="27"/>
  <c r="S79" i="27"/>
  <c r="U138" i="24"/>
  <c r="U46" i="39"/>
  <c r="I60" i="96"/>
  <c r="J56" i="96"/>
  <c r="J60" i="96" s="1"/>
  <c r="Q44" i="37"/>
  <c r="Q47" i="37" s="1"/>
  <c r="O47" i="37"/>
  <c r="U26" i="39"/>
  <c r="U54" i="39"/>
  <c r="Y60" i="6"/>
  <c r="Q63" i="37"/>
  <c r="O65" i="37"/>
  <c r="AA376" i="36"/>
  <c r="Q85" i="80"/>
  <c r="Q86" i="80"/>
  <c r="Q95" i="80" s="1"/>
  <c r="N87" i="80"/>
  <c r="S268" i="36"/>
  <c r="AC337" i="36"/>
  <c r="AB338" i="36"/>
  <c r="AA30" i="37"/>
  <c r="Y33" i="37"/>
  <c r="X84" i="27"/>
  <c r="X79" i="27"/>
  <c r="F19" i="120"/>
  <c r="N22" i="19"/>
  <c r="AC45" i="60"/>
  <c r="U271" i="36"/>
  <c r="P235" i="36"/>
  <c r="O25" i="37"/>
  <c r="O26" i="37" s="1"/>
  <c r="L38" i="37"/>
  <c r="G49" i="99"/>
  <c r="I36" i="5"/>
  <c r="J14" i="98"/>
  <c r="F75" i="13"/>
  <c r="T49" i="56"/>
  <c r="O155" i="25"/>
  <c r="AH155" i="25"/>
  <c r="M160" i="25"/>
  <c r="AL111" i="25"/>
  <c r="AL154" i="25" s="1"/>
  <c r="AF50" i="51"/>
  <c r="G118" i="30"/>
  <c r="Q49" i="31"/>
  <c r="W65" i="31" s="1"/>
  <c r="Z65" i="31" s="1"/>
  <c r="H59" i="6"/>
  <c r="J77" i="5"/>
  <c r="R66" i="37"/>
  <c r="L65" i="37"/>
  <c r="S40" i="39"/>
  <c r="H37" i="18"/>
  <c r="L30" i="20"/>
  <c r="AF50" i="45"/>
  <c r="AD45" i="60"/>
  <c r="E29" i="62"/>
  <c r="P87" i="80"/>
  <c r="AD267" i="36"/>
  <c r="W26" i="37"/>
  <c r="T39" i="37"/>
  <c r="U38" i="37"/>
  <c r="S66" i="37"/>
  <c r="N27" i="39"/>
  <c r="G35" i="39"/>
  <c r="T55" i="39"/>
  <c r="Y165" i="40"/>
  <c r="W82" i="38"/>
  <c r="W130" i="38"/>
  <c r="Y201" i="38"/>
  <c r="Y321" i="38" s="1"/>
  <c r="L46" i="33" s="1"/>
  <c r="AA309" i="38"/>
  <c r="S154" i="38"/>
  <c r="S199" i="38"/>
  <c r="S294" i="38"/>
  <c r="T294" i="38"/>
  <c r="O160" i="25"/>
  <c r="U163" i="25"/>
  <c r="Q159" i="25"/>
  <c r="S154" i="25"/>
  <c r="AH145" i="25"/>
  <c r="G49" i="31"/>
  <c r="W50" i="49"/>
  <c r="T118" i="30"/>
  <c r="AA121" i="32"/>
  <c r="P121" i="32"/>
  <c r="O85" i="83"/>
  <c r="AB387" i="36"/>
  <c r="M20" i="34" s="1"/>
  <c r="H42" i="58" s="1"/>
  <c r="G38" i="13" s="1"/>
  <c r="T26" i="37"/>
  <c r="Y51" i="24"/>
  <c r="Y145" i="24" s="1"/>
  <c r="U49" i="47"/>
  <c r="K25" i="70"/>
  <c r="G16" i="70"/>
  <c r="Y38" i="37"/>
  <c r="U52" i="37"/>
  <c r="G54" i="39"/>
  <c r="V49" i="56"/>
  <c r="W58" i="38"/>
  <c r="T153" i="38"/>
  <c r="T200" i="38" s="1"/>
  <c r="T320" i="38" s="1"/>
  <c r="G45" i="33" s="1"/>
  <c r="T199" i="38"/>
  <c r="M131" i="82"/>
  <c r="AC49" i="52"/>
  <c r="M37" i="18"/>
  <c r="D24" i="70"/>
  <c r="AB366" i="36"/>
  <c r="K18" i="33" s="1"/>
  <c r="H25" i="58" s="1"/>
  <c r="AB304" i="36"/>
  <c r="V48" i="46"/>
  <c r="F24" i="70"/>
  <c r="L363" i="36"/>
  <c r="V376" i="36"/>
  <c r="G42" i="33" s="1"/>
  <c r="P394" i="36"/>
  <c r="U337" i="36"/>
  <c r="G49" i="39"/>
  <c r="Y184" i="40"/>
  <c r="O40" i="39"/>
  <c r="AA251" i="36"/>
  <c r="AA51" i="29"/>
  <c r="U38" i="38"/>
  <c r="Z308" i="38"/>
  <c r="AA200" i="38"/>
  <c r="AA320" i="38" s="1"/>
  <c r="N45" i="33" s="1"/>
  <c r="U151" i="38"/>
  <c r="Z47" i="55"/>
  <c r="Z159" i="25"/>
  <c r="U146" i="25"/>
  <c r="J146" i="25"/>
  <c r="AL75" i="25"/>
  <c r="AL152" i="25" s="1"/>
  <c r="I71" i="26"/>
  <c r="AA75" i="27"/>
  <c r="AA78" i="27" s="1"/>
  <c r="M118" i="30"/>
  <c r="Q118" i="30"/>
  <c r="O131" i="82"/>
  <c r="W226" i="38"/>
  <c r="W271" i="38"/>
  <c r="M68" i="13"/>
  <c r="Z146" i="25"/>
  <c r="M146" i="25"/>
  <c r="AM144" i="25"/>
  <c r="AM157" i="25" s="1"/>
  <c r="Q145" i="25"/>
  <c r="U145" i="25"/>
  <c r="Q146" i="25"/>
  <c r="J160" i="25"/>
  <c r="O163" i="25"/>
  <c r="W160" i="25"/>
  <c r="I53" i="29"/>
  <c r="AO39" i="27"/>
  <c r="AO83" i="27" s="1"/>
  <c r="K47" i="15"/>
  <c r="O89" i="5"/>
  <c r="P89" i="5" s="1"/>
  <c r="Q24" i="41"/>
  <c r="Q42" i="41" s="1"/>
  <c r="O26" i="39"/>
  <c r="AA260" i="36"/>
  <c r="T201" i="38"/>
  <c r="T321" i="38" s="1"/>
  <c r="G46" i="33" s="1"/>
  <c r="M54" i="19" s="1"/>
  <c r="Z48" i="55"/>
  <c r="AE49" i="56"/>
  <c r="Z163" i="25"/>
  <c r="W162" i="25"/>
  <c r="W155" i="25"/>
  <c r="N52" i="85"/>
  <c r="H57" i="85" s="1"/>
  <c r="M119" i="30"/>
  <c r="Z54" i="29"/>
  <c r="U59" i="29" s="1"/>
  <c r="AJ79" i="27"/>
  <c r="K20" i="58" s="1"/>
  <c r="K92" i="19" s="1"/>
  <c r="O35" i="39"/>
  <c r="O41" i="39" s="1"/>
  <c r="U37" i="38"/>
  <c r="U60" i="38" s="1"/>
  <c r="Q53" i="29"/>
  <c r="AI79" i="27"/>
  <c r="J20" i="58" s="1"/>
  <c r="I73" i="13" s="1"/>
  <c r="R121" i="32"/>
  <c r="U138" i="32" s="1"/>
  <c r="X138" i="32" s="1"/>
  <c r="F39" i="11"/>
  <c r="F37" i="11"/>
  <c r="G44" i="10" s="1"/>
  <c r="E25" i="70"/>
  <c r="AA311" i="38"/>
  <c r="AA61" i="38"/>
  <c r="AA304" i="38" s="1"/>
  <c r="S201" i="38"/>
  <c r="S321" i="38" s="1"/>
  <c r="F46" i="33" s="1"/>
  <c r="L54" i="19" s="1"/>
  <c r="AC11" i="6"/>
  <c r="AC23" i="6" s="1"/>
  <c r="G22" i="15"/>
  <c r="K65" i="74"/>
  <c r="I20" i="70" s="1"/>
  <c r="Y25" i="37"/>
  <c r="U20" i="39"/>
  <c r="S21" i="39"/>
  <c r="Y115" i="24"/>
  <c r="Y152" i="24" s="1"/>
  <c r="I28" i="62"/>
  <c r="P88" i="80"/>
  <c r="AC376" i="36"/>
  <c r="L42" i="33" s="1"/>
  <c r="I29" i="58" s="1"/>
  <c r="AC252" i="36"/>
  <c r="R39" i="37"/>
  <c r="Q37" i="38"/>
  <c r="U104" i="38"/>
  <c r="Z154" i="38"/>
  <c r="E28" i="62"/>
  <c r="T303" i="36"/>
  <c r="AA46" i="37"/>
  <c r="AA47" i="37" s="1"/>
  <c r="Y47" i="37"/>
  <c r="Q62" i="80"/>
  <c r="Q94" i="80" s="1"/>
  <c r="Q61" i="80"/>
  <c r="Q87" i="80" s="1"/>
  <c r="L397" i="36"/>
  <c r="L322" i="36"/>
  <c r="F28" i="62"/>
  <c r="O87" i="21"/>
  <c r="O88" i="21"/>
  <c r="O89" i="21"/>
  <c r="O90" i="21"/>
  <c r="O352" i="36"/>
  <c r="K49" i="39"/>
  <c r="X176" i="40"/>
  <c r="L59" i="93"/>
  <c r="L64" i="93" s="1"/>
  <c r="L58" i="93"/>
  <c r="L63" i="93" s="1"/>
  <c r="Z201" i="38"/>
  <c r="Z321" i="38" s="1"/>
  <c r="M46" i="33" s="1"/>
  <c r="J78" i="58" s="1"/>
  <c r="I47" i="13" s="1"/>
  <c r="Z100" i="40"/>
  <c r="F67" i="17"/>
  <c r="F70" i="17" s="1"/>
  <c r="I13" i="5" s="1"/>
  <c r="H45" i="6"/>
  <c r="G37" i="18"/>
  <c r="O37" i="18"/>
  <c r="I26" i="60"/>
  <c r="E14" i="79"/>
  <c r="M87" i="80"/>
  <c r="L92" i="83"/>
  <c r="L85" i="83"/>
  <c r="E55" i="33"/>
  <c r="K56" i="19" s="1"/>
  <c r="W166" i="40"/>
  <c r="S338" i="36"/>
  <c r="O58" i="38"/>
  <c r="O59" i="38"/>
  <c r="K70" i="26"/>
  <c r="T42" i="60"/>
  <c r="V73" i="66"/>
  <c r="L46" i="71"/>
  <c r="L45" i="71"/>
  <c r="N41" i="73"/>
  <c r="G18" i="70"/>
  <c r="L387" i="36"/>
  <c r="L304" i="36"/>
  <c r="N40" i="37"/>
  <c r="L33" i="37"/>
  <c r="L39" i="37" s="1"/>
  <c r="U65" i="37"/>
  <c r="F31" i="33"/>
  <c r="X152" i="40"/>
  <c r="M46" i="41"/>
  <c r="M32" i="41"/>
  <c r="Q17" i="41"/>
  <c r="Q18" i="41"/>
  <c r="Q38" i="41" s="1"/>
  <c r="O38" i="38"/>
  <c r="Y317" i="38"/>
  <c r="L22" i="33" s="1"/>
  <c r="Y203" i="38"/>
  <c r="S306" i="38"/>
  <c r="W50" i="45"/>
  <c r="AF50" i="47"/>
  <c r="I31" i="61"/>
  <c r="O87" i="80"/>
  <c r="Q17" i="37"/>
  <c r="Q20" i="37" s="1"/>
  <c r="O20" i="37"/>
  <c r="G26" i="39"/>
  <c r="P41" i="41"/>
  <c r="P31" i="41"/>
  <c r="G63" i="33" s="1"/>
  <c r="L45" i="41"/>
  <c r="L31" i="41"/>
  <c r="N46" i="41"/>
  <c r="N32" i="41"/>
  <c r="E64" i="33" s="1"/>
  <c r="K58" i="19" s="1"/>
  <c r="S200" i="38"/>
  <c r="S320" i="38" s="1"/>
  <c r="F45" i="33" s="1"/>
  <c r="V76" i="40"/>
  <c r="V77" i="40"/>
  <c r="E26" i="37"/>
  <c r="W40" i="37"/>
  <c r="H47" i="37"/>
  <c r="T53" i="37"/>
  <c r="Y52" i="37"/>
  <c r="T66" i="37"/>
  <c r="K26" i="39"/>
  <c r="Q55" i="39"/>
  <c r="X151" i="40"/>
  <c r="M27" i="39"/>
  <c r="AA308" i="38"/>
  <c r="X308" i="38"/>
  <c r="AL235" i="36"/>
  <c r="AH154" i="38"/>
  <c r="H59" i="14"/>
  <c r="AF145" i="25"/>
  <c r="O14" i="62"/>
  <c r="AB219" i="36"/>
  <c r="AH78" i="27"/>
  <c r="I19" i="58" s="1"/>
  <c r="H74" i="13" s="1"/>
  <c r="H54" i="29"/>
  <c r="K118" i="30"/>
  <c r="X118" i="30"/>
  <c r="G119" i="30"/>
  <c r="K119" i="30"/>
  <c r="L74" i="5"/>
  <c r="O74" i="5" s="1"/>
  <c r="P74" i="5" s="1"/>
  <c r="Z78" i="27"/>
  <c r="L118" i="30"/>
  <c r="P118" i="30"/>
  <c r="O121" i="32"/>
  <c r="L133" i="19"/>
  <c r="U377" i="36"/>
  <c r="F43" i="33" s="1"/>
  <c r="T373" i="36"/>
  <c r="E40" i="33" s="1"/>
  <c r="K52" i="19" s="1"/>
  <c r="V363" i="36"/>
  <c r="G16" i="33" s="1"/>
  <c r="M47" i="19" s="1"/>
  <c r="M121" i="32"/>
  <c r="U130" i="32" s="1"/>
  <c r="X130" i="32" s="1"/>
  <c r="J121" i="32"/>
  <c r="U126" i="32" s="1"/>
  <c r="W54" i="29"/>
  <c r="T58" i="29" s="1"/>
  <c r="Q33" i="37"/>
  <c r="Q25" i="37"/>
  <c r="Q38" i="37"/>
  <c r="M66" i="37"/>
  <c r="G40" i="39"/>
  <c r="G41" i="39" s="1"/>
  <c r="K54" i="39"/>
  <c r="W175" i="40"/>
  <c r="L41" i="39"/>
  <c r="K27" i="89"/>
  <c r="K33" i="89" s="1"/>
  <c r="Y60" i="38"/>
  <c r="W83" i="38"/>
  <c r="AF104" i="38"/>
  <c r="U103" i="38"/>
  <c r="O131" i="38"/>
  <c r="W131" i="38"/>
  <c r="U152" i="38"/>
  <c r="W151" i="38"/>
  <c r="R248" i="38"/>
  <c r="R295" i="38" s="1"/>
  <c r="R324" i="38" s="1"/>
  <c r="E21" i="35" s="1"/>
  <c r="S310" i="38"/>
  <c r="Y59" i="31"/>
  <c r="I29" i="62"/>
  <c r="AL372" i="36"/>
  <c r="N127" i="19"/>
  <c r="H78" i="14"/>
  <c r="AK146" i="25"/>
  <c r="R53" i="29"/>
  <c r="T49" i="53"/>
  <c r="H119" i="30"/>
  <c r="L119" i="30"/>
  <c r="I15" i="98"/>
  <c r="N121" i="32"/>
  <c r="Q121" i="32"/>
  <c r="X54" i="29"/>
  <c r="T59" i="29" s="1"/>
  <c r="O54" i="29"/>
  <c r="R40" i="37"/>
  <c r="N66" i="37"/>
  <c r="O37" i="38"/>
  <c r="O27" i="39"/>
  <c r="K40" i="39"/>
  <c r="S54" i="39"/>
  <c r="M41" i="39"/>
  <c r="R154" i="38"/>
  <c r="R201" i="38" s="1"/>
  <c r="R321" i="38" s="1"/>
  <c r="E46" i="33" s="1"/>
  <c r="K54" i="19" s="1"/>
  <c r="W59" i="38"/>
  <c r="Q162" i="25"/>
  <c r="AG160" i="25"/>
  <c r="AG163" i="25"/>
  <c r="O157" i="25"/>
  <c r="AF49" i="51"/>
  <c r="AC48" i="52"/>
  <c r="AM78" i="27"/>
  <c r="N19" i="58" s="1"/>
  <c r="AO76" i="27"/>
  <c r="AO84" i="27" s="1"/>
  <c r="V51" i="29"/>
  <c r="M130" i="82"/>
  <c r="M139" i="82" s="1"/>
  <c r="H15" i="98"/>
  <c r="L49" i="31"/>
  <c r="W57" i="31" s="1"/>
  <c r="Z57" i="31" s="1"/>
  <c r="AA119" i="30"/>
  <c r="V124" i="30" s="1"/>
  <c r="S40" i="37"/>
  <c r="W232" i="36"/>
  <c r="N53" i="37"/>
  <c r="W53" i="37"/>
  <c r="Q27" i="39"/>
  <c r="X132" i="40"/>
  <c r="AF38" i="38"/>
  <c r="T308" i="38"/>
  <c r="T309" i="38"/>
  <c r="F49" i="31"/>
  <c r="Z35" i="40"/>
  <c r="Z152" i="40" s="1"/>
  <c r="O63" i="40"/>
  <c r="O161" i="40" s="1"/>
  <c r="Z70" i="40"/>
  <c r="Z107" i="40"/>
  <c r="Z180" i="40" s="1"/>
  <c r="Z47" i="40"/>
  <c r="T49" i="46"/>
  <c r="AH198" i="38"/>
  <c r="AF50" i="49"/>
  <c r="W49" i="49"/>
  <c r="AF49" i="49"/>
  <c r="T54" i="29"/>
  <c r="V50" i="29"/>
  <c r="Q54" i="29"/>
  <c r="V119" i="30"/>
  <c r="H47" i="15"/>
  <c r="N49" i="31"/>
  <c r="N119" i="30"/>
  <c r="AB340" i="36"/>
  <c r="AA25" i="37"/>
  <c r="Q267" i="36"/>
  <c r="M268" i="36"/>
  <c r="W335" i="36"/>
  <c r="R53" i="37"/>
  <c r="U37" i="39"/>
  <c r="K35" i="39"/>
  <c r="D41" i="39"/>
  <c r="D42" i="39" s="1"/>
  <c r="D56" i="39" s="1"/>
  <c r="N55" i="39"/>
  <c r="M55" i="39"/>
  <c r="M51" i="87"/>
  <c r="H56" i="87" s="1"/>
  <c r="W225" i="38"/>
  <c r="X249" i="38"/>
  <c r="Q247" i="38"/>
  <c r="T249" i="38"/>
  <c r="Z198" i="38"/>
  <c r="Z200" i="38" s="1"/>
  <c r="Z320" i="38" s="1"/>
  <c r="M45" i="33" s="1"/>
  <c r="J77" i="58" s="1"/>
  <c r="R308" i="38"/>
  <c r="R61" i="38"/>
  <c r="R108" i="38" s="1"/>
  <c r="R317" i="38" s="1"/>
  <c r="E22" i="33" s="1"/>
  <c r="K49" i="19" s="1"/>
  <c r="T48" i="46"/>
  <c r="AL377" i="36"/>
  <c r="AH106" i="38"/>
  <c r="H33" i="14"/>
  <c r="Z49" i="50"/>
  <c r="T49" i="57"/>
  <c r="S119" i="30"/>
  <c r="AD203" i="38"/>
  <c r="AD299" i="38" s="1"/>
  <c r="AF82" i="38"/>
  <c r="U83" i="38"/>
  <c r="W104" i="38"/>
  <c r="AF131" i="38"/>
  <c r="W152" i="38"/>
  <c r="Q151" i="38"/>
  <c r="G16" i="62"/>
  <c r="AI48" i="50"/>
  <c r="W63" i="30"/>
  <c r="W29" i="31"/>
  <c r="P83" i="82"/>
  <c r="P141" i="82" s="1"/>
  <c r="G45" i="15"/>
  <c r="Q93" i="108"/>
  <c r="R28" i="62"/>
  <c r="F29" i="62"/>
  <c r="O13" i="62"/>
  <c r="N28" i="62"/>
  <c r="G13" i="62"/>
  <c r="M29" i="62"/>
  <c r="P28" i="62"/>
  <c r="P29" i="62"/>
  <c r="T45" i="60"/>
  <c r="AC44" i="60"/>
  <c r="AG41" i="60"/>
  <c r="AG44" i="60" s="1"/>
  <c r="AG42" i="60"/>
  <c r="AG45" i="60" s="1"/>
  <c r="I248" i="108"/>
  <c r="J248" i="108"/>
  <c r="AS42" i="108"/>
  <c r="AR93" i="108"/>
  <c r="AV42" i="108"/>
  <c r="AW179" i="108"/>
  <c r="Y42" i="108"/>
  <c r="W42" i="108"/>
  <c r="S42" i="108"/>
  <c r="Q42" i="108"/>
  <c r="Q90" i="108"/>
  <c r="I42" i="108"/>
  <c r="AY93" i="108"/>
  <c r="AS93" i="108"/>
  <c r="AR42" i="108"/>
  <c r="AL248" i="108"/>
  <c r="AW82" i="108"/>
  <c r="AD248" i="108"/>
  <c r="AV93" i="108"/>
  <c r="AW187" i="108"/>
  <c r="AN93" i="108"/>
  <c r="AN90" i="108" s="1"/>
  <c r="AJ93" i="108"/>
  <c r="AH248" i="108"/>
  <c r="Y93" i="108"/>
  <c r="Y90" i="108" s="1"/>
  <c r="Y173" i="108" s="1"/>
  <c r="W93" i="108"/>
  <c r="AU93" i="108"/>
  <c r="AT42" i="108"/>
  <c r="AP93" i="108"/>
  <c r="AP90" i="108" s="1"/>
  <c r="AJ42" i="108"/>
  <c r="Z248" i="108"/>
  <c r="R248" i="108"/>
  <c r="AO42" i="108"/>
  <c r="AM42" i="108"/>
  <c r="AB42" i="108"/>
  <c r="AB93" i="108"/>
  <c r="V248" i="108"/>
  <c r="V93" i="108"/>
  <c r="V90" i="108" s="1"/>
  <c r="T93" i="108"/>
  <c r="J42" i="108"/>
  <c r="AU42" i="108"/>
  <c r="AT93" i="108"/>
  <c r="AP42" i="108"/>
  <c r="AK93" i="108"/>
  <c r="AK90" i="108" s="1"/>
  <c r="AI93" i="108"/>
  <c r="AI90" i="108" s="1"/>
  <c r="AG42" i="108"/>
  <c r="AG93" i="108"/>
  <c r="AG90" i="108" s="1"/>
  <c r="AE42" i="108"/>
  <c r="AE93" i="108"/>
  <c r="AE90" i="108" s="1"/>
  <c r="AE173" i="108" s="1"/>
  <c r="N248" i="108"/>
  <c r="N93" i="108"/>
  <c r="N90" i="108" s="1"/>
  <c r="L93" i="108"/>
  <c r="AH201" i="38"/>
  <c r="AH321" i="38" s="1"/>
  <c r="G19" i="62"/>
  <c r="D28" i="62"/>
  <c r="M42" i="39"/>
  <c r="M56" i="39" s="1"/>
  <c r="P54" i="6"/>
  <c r="P55" i="6" s="1"/>
  <c r="G45" i="6"/>
  <c r="N29" i="62"/>
  <c r="I25" i="70"/>
  <c r="V11" i="6"/>
  <c r="V23" i="6" s="1"/>
  <c r="V49" i="46"/>
  <c r="R29" i="62"/>
  <c r="K29" i="62"/>
  <c r="D29" i="62"/>
  <c r="AA33" i="37"/>
  <c r="L20" i="37"/>
  <c r="U25" i="37"/>
  <c r="O33" i="37"/>
  <c r="O38" i="37"/>
  <c r="L52" i="37"/>
  <c r="U60" i="37"/>
  <c r="U66" i="37" s="1"/>
  <c r="H65" i="37"/>
  <c r="K41" i="39"/>
  <c r="X161" i="40"/>
  <c r="O54" i="39"/>
  <c r="K29" i="89"/>
  <c r="K35" i="89" s="1"/>
  <c r="I33" i="89"/>
  <c r="N47" i="88"/>
  <c r="H53" i="88" s="1"/>
  <c r="H57" i="95"/>
  <c r="H61" i="95" s="1"/>
  <c r="I29" i="97"/>
  <c r="N155" i="19"/>
  <c r="F158" i="3"/>
  <c r="E57" i="100"/>
  <c r="T306" i="38"/>
  <c r="T296" i="38"/>
  <c r="T325" i="38" s="1"/>
  <c r="G22" i="35" s="1"/>
  <c r="M85" i="19" s="1"/>
  <c r="W270" i="38"/>
  <c r="Q292" i="38"/>
  <c r="Q291" i="38"/>
  <c r="G19" i="15"/>
  <c r="R309" i="38"/>
  <c r="Y309" i="38"/>
  <c r="X311" i="38"/>
  <c r="S293" i="38"/>
  <c r="AD308" i="38"/>
  <c r="AF291" i="38"/>
  <c r="G14" i="62"/>
  <c r="U136" i="32"/>
  <c r="X136" i="32" s="1"/>
  <c r="M33" i="19"/>
  <c r="AC55" i="6"/>
  <c r="AC60" i="6" s="1"/>
  <c r="S11" i="6"/>
  <c r="S23" i="6" s="1"/>
  <c r="S55" i="6" s="1"/>
  <c r="S60" i="6" s="1"/>
  <c r="Y52" i="24"/>
  <c r="Y146" i="24" s="1"/>
  <c r="W50" i="47"/>
  <c r="H71" i="58"/>
  <c r="G71" i="58" s="1"/>
  <c r="W27" i="60"/>
  <c r="P65" i="74"/>
  <c r="N88" i="80"/>
  <c r="U47" i="37"/>
  <c r="U53" i="37" s="1"/>
  <c r="O52" i="37"/>
  <c r="O53" i="37" s="1"/>
  <c r="L66" i="37"/>
  <c r="G21" i="39"/>
  <c r="G27" i="39" s="1"/>
  <c r="K21" i="39"/>
  <c r="K27" i="39" s="1"/>
  <c r="N41" i="39"/>
  <c r="N42" i="39" s="1"/>
  <c r="S55" i="39"/>
  <c r="U49" i="39"/>
  <c r="U55" i="39" s="1"/>
  <c r="O55" i="39"/>
  <c r="AA50" i="29"/>
  <c r="AA53" i="29" s="1"/>
  <c r="W176" i="38"/>
  <c r="Q176" i="38"/>
  <c r="O197" i="38"/>
  <c r="W197" i="38"/>
  <c r="U197" i="38"/>
  <c r="Q196" i="38"/>
  <c r="Y248" i="38"/>
  <c r="U21" i="39"/>
  <c r="S249" i="38"/>
  <c r="S296" i="38" s="1"/>
  <c r="S325" i="38" s="1"/>
  <c r="F22" i="35" s="1"/>
  <c r="L85" i="19" s="1"/>
  <c r="S311" i="38"/>
  <c r="Z83" i="40"/>
  <c r="Z170" i="40" s="1"/>
  <c r="X293" i="38"/>
  <c r="X295" i="38" s="1"/>
  <c r="X294" i="38"/>
  <c r="O76" i="40"/>
  <c r="O119" i="40"/>
  <c r="O53" i="86"/>
  <c r="H59" i="86" s="1"/>
  <c r="Q68" i="77"/>
  <c r="Y135" i="24"/>
  <c r="Y153" i="24" s="1"/>
  <c r="AD111" i="25"/>
  <c r="AD154" i="25" s="1"/>
  <c r="G47" i="15"/>
  <c r="S59" i="29"/>
  <c r="V59" i="29" s="1"/>
  <c r="Q60" i="6"/>
  <c r="AA11" i="6"/>
  <c r="AA23" i="6" s="1"/>
  <c r="E50" i="11"/>
  <c r="O39" i="26"/>
  <c r="O71" i="26" s="1"/>
  <c r="O15" i="62"/>
  <c r="F25" i="70"/>
  <c r="K51" i="72"/>
  <c r="G15" i="70"/>
  <c r="E24" i="70"/>
  <c r="AA52" i="37"/>
  <c r="AA53" i="37" s="1"/>
  <c r="Y53" i="37"/>
  <c r="P304" i="36"/>
  <c r="M397" i="36"/>
  <c r="S397" i="36"/>
  <c r="I26" i="37"/>
  <c r="H38" i="37"/>
  <c r="Q52" i="37"/>
  <c r="Q53" i="37" s="1"/>
  <c r="AA65" i="37"/>
  <c r="AA66" i="37" s="1"/>
  <c r="K139" i="13"/>
  <c r="G143" i="13" s="1"/>
  <c r="E14" i="11"/>
  <c r="I59" i="93"/>
  <c r="V33" i="29"/>
  <c r="V53" i="29" s="1"/>
  <c r="T60" i="38"/>
  <c r="T303" i="38" s="1"/>
  <c r="G166" i="3"/>
  <c r="F150" i="3"/>
  <c r="U82" i="38"/>
  <c r="R304" i="38"/>
  <c r="AI48" i="55"/>
  <c r="R60" i="38"/>
  <c r="R107" i="38" s="1"/>
  <c r="F69" i="13"/>
  <c r="R311" i="38"/>
  <c r="O23" i="40"/>
  <c r="AH309" i="38"/>
  <c r="H62" i="14"/>
  <c r="H15" i="6"/>
  <c r="H35" i="6"/>
  <c r="H41" i="6"/>
  <c r="E26" i="11"/>
  <c r="O91" i="21"/>
  <c r="I33" i="43"/>
  <c r="Q37" i="18"/>
  <c r="Q31" i="61"/>
  <c r="L29" i="62"/>
  <c r="L87" i="80"/>
  <c r="L80" i="5"/>
  <c r="O80" i="5" s="1"/>
  <c r="P80" i="5" s="1"/>
  <c r="U26" i="37"/>
  <c r="H25" i="37"/>
  <c r="U33" i="37"/>
  <c r="U39" i="37" s="1"/>
  <c r="AA38" i="37"/>
  <c r="AA39" i="37" s="1"/>
  <c r="H52" i="37"/>
  <c r="S53" i="37"/>
  <c r="E66" i="37"/>
  <c r="P32" i="41"/>
  <c r="G64" i="33" s="1"/>
  <c r="M58" i="19" s="1"/>
  <c r="L27" i="39"/>
  <c r="L55" i="39"/>
  <c r="AJ251" i="36"/>
  <c r="AJ265" i="36"/>
  <c r="AJ287" i="36"/>
  <c r="AJ320" i="36"/>
  <c r="AA259" i="36"/>
  <c r="AA267" i="36" s="1"/>
  <c r="AA296" i="36"/>
  <c r="L25" i="5"/>
  <c r="O25" i="5" s="1"/>
  <c r="P25" i="5" s="1"/>
  <c r="K28" i="89"/>
  <c r="K34" i="89" s="1"/>
  <c r="H56" i="95"/>
  <c r="H60" i="95" s="1"/>
  <c r="C3" i="122"/>
  <c r="E4" i="132"/>
  <c r="T295" i="38"/>
  <c r="T324" i="38" s="1"/>
  <c r="G21" i="35" s="1"/>
  <c r="M76" i="13"/>
  <c r="AI47" i="55"/>
  <c r="T310" i="38"/>
  <c r="X105" i="38"/>
  <c r="X107" i="38" s="1"/>
  <c r="X316" i="38" s="1"/>
  <c r="K21" i="33" s="1"/>
  <c r="H75" i="58" s="1"/>
  <c r="R294" i="38"/>
  <c r="R296" i="38" s="1"/>
  <c r="R325" i="38" s="1"/>
  <c r="E22" i="35" s="1"/>
  <c r="K85" i="19" s="1"/>
  <c r="L69" i="13"/>
  <c r="G15" i="62"/>
  <c r="W51" i="64"/>
  <c r="AH60" i="38"/>
  <c r="AH105" i="38"/>
  <c r="O43" i="99"/>
  <c r="I49" i="99" s="1"/>
  <c r="H20" i="14"/>
  <c r="H84" i="14"/>
  <c r="AA145" i="25"/>
  <c r="H17" i="58"/>
  <c r="G51" i="94"/>
  <c r="AD50" i="48"/>
  <c r="X49" i="50"/>
  <c r="U50" i="51"/>
  <c r="AO79" i="27"/>
  <c r="J53" i="29"/>
  <c r="Z53" i="29"/>
  <c r="AA120" i="32"/>
  <c r="H121" i="32"/>
  <c r="V121" i="32"/>
  <c r="O130" i="82"/>
  <c r="L121" i="32"/>
  <c r="U128" i="32" s="1"/>
  <c r="H49" i="31"/>
  <c r="W54" i="31" s="1"/>
  <c r="K41" i="19" s="1"/>
  <c r="N41" i="19" s="1"/>
  <c r="I36" i="4" s="1"/>
  <c r="L36" i="4" s="1"/>
  <c r="M36" i="4" s="1"/>
  <c r="AW25" i="108"/>
  <c r="AW59" i="108"/>
  <c r="AO248" i="108"/>
  <c r="AI42" i="108"/>
  <c r="AF248" i="108"/>
  <c r="AF93" i="108"/>
  <c r="AF90" i="108" s="1"/>
  <c r="AC93" i="108"/>
  <c r="AC90" i="108" s="1"/>
  <c r="AA42" i="108"/>
  <c r="AA93" i="108"/>
  <c r="AA90" i="108" s="1"/>
  <c r="X248" i="108"/>
  <c r="X93" i="108"/>
  <c r="U93" i="108"/>
  <c r="U90" i="108" s="1"/>
  <c r="S93" i="108"/>
  <c r="S90" i="108" s="1"/>
  <c r="S173" i="108" s="1"/>
  <c r="P248" i="108"/>
  <c r="P93" i="108"/>
  <c r="AW128" i="108"/>
  <c r="M93" i="108"/>
  <c r="M90" i="108" s="1"/>
  <c r="K42" i="108"/>
  <c r="F48" i="31"/>
  <c r="S50" i="48"/>
  <c r="U50" i="48"/>
  <c r="F119" i="30"/>
  <c r="O118" i="30"/>
  <c r="V118" i="30"/>
  <c r="Z118" i="30"/>
  <c r="I119" i="30"/>
  <c r="U119" i="30"/>
  <c r="AB121" i="32"/>
  <c r="W132" i="32" s="1"/>
  <c r="Y121" i="32"/>
  <c r="I20" i="81"/>
  <c r="N130" i="82"/>
  <c r="N139" i="82" s="1"/>
  <c r="I58" i="5" s="1"/>
  <c r="O49" i="31"/>
  <c r="P49" i="31"/>
  <c r="W63" i="31" s="1"/>
  <c r="AW244" i="108"/>
  <c r="AL93" i="108"/>
  <c r="AL90" i="108" s="1"/>
  <c r="AD93" i="108"/>
  <c r="AD90" i="108" s="1"/>
  <c r="AY248" i="108"/>
  <c r="AY90" i="108"/>
  <c r="D20" i="118"/>
  <c r="K44" i="28"/>
  <c r="AJ78" i="27"/>
  <c r="K19" i="58" s="1"/>
  <c r="AO75" i="27"/>
  <c r="F118" i="30"/>
  <c r="J118" i="30"/>
  <c r="S118" i="30"/>
  <c r="U118" i="30"/>
  <c r="Y118" i="30"/>
  <c r="R119" i="30"/>
  <c r="T119" i="30"/>
  <c r="W28" i="31"/>
  <c r="Y49" i="31"/>
  <c r="X59" i="31" s="1"/>
  <c r="L130" i="82"/>
  <c r="L139" i="82" s="1"/>
  <c r="L33" i="19"/>
  <c r="P119" i="30"/>
  <c r="L50" i="5"/>
  <c r="O50" i="5" s="1"/>
  <c r="P50" i="5" s="1"/>
  <c r="AS248" i="108"/>
  <c r="AM90" i="108"/>
  <c r="AM173" i="108" s="1"/>
  <c r="AJ248" i="108"/>
  <c r="AB248" i="108"/>
  <c r="W90" i="108"/>
  <c r="W173" i="108" s="1"/>
  <c r="T248" i="108"/>
  <c r="T42" i="108"/>
  <c r="O42" i="108"/>
  <c r="O90" i="108"/>
  <c r="O173" i="108" s="1"/>
  <c r="L42" i="108"/>
  <c r="K93" i="108"/>
  <c r="K90" i="108" s="1"/>
  <c r="AM143" i="25"/>
  <c r="AM156" i="25" s="1"/>
  <c r="J145" i="25"/>
  <c r="U50" i="49"/>
  <c r="U49" i="49"/>
  <c r="AE48" i="52"/>
  <c r="AH50" i="54"/>
  <c r="W49" i="54"/>
  <c r="O78" i="27"/>
  <c r="I118" i="30"/>
  <c r="H8" i="14"/>
  <c r="G41" i="15"/>
  <c r="M49" i="31"/>
  <c r="P54" i="29"/>
  <c r="S60" i="29" s="1"/>
  <c r="O119" i="30"/>
  <c r="T123" i="30" s="1"/>
  <c r="AK42" i="108"/>
  <c r="AH42" i="108"/>
  <c r="AH93" i="108"/>
  <c r="AH90" i="108" s="1"/>
  <c r="AG248" i="108"/>
  <c r="AC42" i="108"/>
  <c r="Z42" i="108"/>
  <c r="Z93" i="108"/>
  <c r="Z90" i="108" s="1"/>
  <c r="Y248" i="108"/>
  <c r="U42" i="108"/>
  <c r="R42" i="108"/>
  <c r="R93" i="108"/>
  <c r="R90" i="108" s="1"/>
  <c r="F59" i="6"/>
  <c r="G59" i="6"/>
  <c r="AA55" i="6"/>
  <c r="AA60" i="6" s="1"/>
  <c r="W55" i="6"/>
  <c r="W60" i="6" s="1"/>
  <c r="F41" i="6"/>
  <c r="G54" i="6"/>
  <c r="G41" i="6"/>
  <c r="H54" i="6"/>
  <c r="G19" i="6"/>
  <c r="P60" i="6"/>
  <c r="V55" i="6"/>
  <c r="V60" i="6" s="1"/>
  <c r="F35" i="6"/>
  <c r="G15" i="6"/>
  <c r="H19" i="6"/>
  <c r="D166" i="3"/>
  <c r="F119" i="3"/>
  <c r="F143" i="3"/>
  <c r="J166" i="3"/>
  <c r="F46" i="3"/>
  <c r="E166" i="3"/>
  <c r="F81" i="3"/>
  <c r="F126" i="3"/>
  <c r="F39" i="3"/>
  <c r="H166" i="3"/>
  <c r="L166" i="3"/>
  <c r="I166" i="3"/>
  <c r="F135" i="3"/>
  <c r="M166" i="3"/>
  <c r="F100" i="3"/>
  <c r="F73" i="3"/>
  <c r="F109" i="3"/>
  <c r="F65" i="3"/>
  <c r="M37" i="11"/>
  <c r="M42" i="11" s="1"/>
  <c r="G51" i="10" s="1"/>
  <c r="M39" i="11"/>
  <c r="S21" i="11"/>
  <c r="S39" i="11"/>
  <c r="J11" i="6" s="1"/>
  <c r="G14" i="70"/>
  <c r="D25" i="70"/>
  <c r="O42" i="39"/>
  <c r="U41" i="26"/>
  <c r="U70" i="26" s="1"/>
  <c r="S70" i="26"/>
  <c r="U84" i="27"/>
  <c r="U79" i="27"/>
  <c r="G45" i="10"/>
  <c r="E40" i="11"/>
  <c r="E18" i="11"/>
  <c r="L39" i="11"/>
  <c r="M11" i="6" s="1"/>
  <c r="M23" i="6" s="1"/>
  <c r="M55" i="6" s="1"/>
  <c r="M60" i="6" s="1"/>
  <c r="P39" i="11"/>
  <c r="P37" i="11"/>
  <c r="P42" i="11" s="1"/>
  <c r="G55" i="10" s="1"/>
  <c r="Y79" i="27"/>
  <c r="T26" i="60"/>
  <c r="T44" i="60" s="1"/>
  <c r="W42" i="60"/>
  <c r="W45" i="60" s="1"/>
  <c r="W41" i="60"/>
  <c r="W44" i="60" s="1"/>
  <c r="O16" i="62"/>
  <c r="G20" i="62"/>
  <c r="G13" i="70"/>
  <c r="N85" i="83"/>
  <c r="Y20" i="37"/>
  <c r="Y26" i="37" s="1"/>
  <c r="AA17" i="37"/>
  <c r="AA20" i="37" s="1"/>
  <c r="T40" i="37"/>
  <c r="T67" i="37" s="1"/>
  <c r="AA26" i="37"/>
  <c r="AA40" i="37" s="1"/>
  <c r="Z40" i="37"/>
  <c r="Z67" i="37" s="1"/>
  <c r="I53" i="37"/>
  <c r="H60" i="37"/>
  <c r="H66" i="37" s="1"/>
  <c r="X304" i="38"/>
  <c r="X108" i="38"/>
  <c r="AF225" i="38"/>
  <c r="AF226" i="38"/>
  <c r="U225" i="38"/>
  <c r="U226" i="38"/>
  <c r="U247" i="38"/>
  <c r="U246" i="38"/>
  <c r="O246" i="38"/>
  <c r="O247" i="38"/>
  <c r="AF246" i="38"/>
  <c r="AF248" i="38" s="1"/>
  <c r="AF247" i="38"/>
  <c r="AF249" i="38" s="1"/>
  <c r="W247" i="38"/>
  <c r="W249" i="38" s="1"/>
  <c r="W246" i="38"/>
  <c r="W248" i="38" s="1"/>
  <c r="O271" i="38"/>
  <c r="O270" i="38"/>
  <c r="AF271" i="38"/>
  <c r="AF270" i="38"/>
  <c r="AF293" i="38" s="1"/>
  <c r="U271" i="38"/>
  <c r="U270" i="38"/>
  <c r="Q271" i="38"/>
  <c r="Q294" i="38" s="1"/>
  <c r="Q270" i="38"/>
  <c r="Q293" i="38" s="1"/>
  <c r="O292" i="38"/>
  <c r="O291" i="38"/>
  <c r="U292" i="38"/>
  <c r="U311" i="38" s="1"/>
  <c r="U291" i="38"/>
  <c r="S305" i="38"/>
  <c r="S107" i="38"/>
  <c r="R200" i="38"/>
  <c r="R320" i="38" s="1"/>
  <c r="E45" i="33" s="1"/>
  <c r="W38" i="38"/>
  <c r="W37" i="38"/>
  <c r="W308" i="38" s="1"/>
  <c r="U27" i="39"/>
  <c r="S309" i="38"/>
  <c r="Z309" i="38"/>
  <c r="Z61" i="38"/>
  <c r="S61" i="38"/>
  <c r="K11" i="6"/>
  <c r="K39" i="11"/>
  <c r="K37" i="11"/>
  <c r="K42" i="11" s="1"/>
  <c r="S42" i="11"/>
  <c r="G41" i="10" s="1"/>
  <c r="E41" i="11"/>
  <c r="Z11" i="6"/>
  <c r="Z23" i="6" s="1"/>
  <c r="Z55" i="6" s="1"/>
  <c r="Z60" i="6" s="1"/>
  <c r="E54" i="11"/>
  <c r="L72" i="66"/>
  <c r="L73" i="66"/>
  <c r="S35" i="39"/>
  <c r="S41" i="39" s="1"/>
  <c r="U32" i="39"/>
  <c r="U35" i="39" s="1"/>
  <c r="S44" i="28"/>
  <c r="U13" i="28"/>
  <c r="U44" i="28" s="1"/>
  <c r="Q84" i="27"/>
  <c r="Q79" i="27"/>
  <c r="X55" i="6"/>
  <c r="X60" i="6" s="1"/>
  <c r="L37" i="11"/>
  <c r="L42" i="11" s="1"/>
  <c r="G48" i="10" s="1"/>
  <c r="E30" i="11"/>
  <c r="G37" i="11"/>
  <c r="G39" i="11"/>
  <c r="E34" i="11"/>
  <c r="J39" i="11"/>
  <c r="J37" i="11"/>
  <c r="J42" i="11" s="1"/>
  <c r="G50" i="10" s="1"/>
  <c r="O39" i="11"/>
  <c r="O37" i="11"/>
  <c r="O42" i="11" s="1"/>
  <c r="G52" i="10" s="1"/>
  <c r="Q39" i="11"/>
  <c r="Q37" i="11"/>
  <c r="Q42" i="11" s="1"/>
  <c r="G53" i="10" s="1"/>
  <c r="K39" i="26"/>
  <c r="K71" i="26" s="1"/>
  <c r="O44" i="28"/>
  <c r="U50" i="45"/>
  <c r="U49" i="45"/>
  <c r="AE49" i="46"/>
  <c r="AE48" i="46"/>
  <c r="W49" i="47"/>
  <c r="AF44" i="60"/>
  <c r="I42" i="60"/>
  <c r="I45" i="60" s="1"/>
  <c r="I41" i="60"/>
  <c r="I44" i="60" s="1"/>
  <c r="L34" i="63"/>
  <c r="L33" i="63"/>
  <c r="O20" i="62"/>
  <c r="M28" i="62"/>
  <c r="O19" i="62"/>
  <c r="G17" i="70"/>
  <c r="G20" i="70"/>
  <c r="G21" i="70"/>
  <c r="G22" i="70"/>
  <c r="N103" i="76"/>
  <c r="N75" i="78"/>
  <c r="N74" i="78"/>
  <c r="E40" i="37"/>
  <c r="E67" i="37" s="1"/>
  <c r="L25" i="37"/>
  <c r="L26" i="37" s="1"/>
  <c r="L40" i="37" s="1"/>
  <c r="I39" i="37"/>
  <c r="I40" i="37" s="1"/>
  <c r="I67" i="37" s="1"/>
  <c r="H53" i="37"/>
  <c r="AA58" i="37"/>
  <c r="AA60" i="37" s="1"/>
  <c r="Y60" i="37"/>
  <c r="Y66" i="37" s="1"/>
  <c r="Q59" i="37"/>
  <c r="Q60" i="37" s="1"/>
  <c r="O60" i="37"/>
  <c r="O66" i="37" s="1"/>
  <c r="R67" i="37"/>
  <c r="Q65" i="37"/>
  <c r="U40" i="39"/>
  <c r="E30" i="35"/>
  <c r="W179" i="40"/>
  <c r="G42" i="10"/>
  <c r="F42" i="11"/>
  <c r="I39" i="11"/>
  <c r="I37" i="11"/>
  <c r="I42" i="11" s="1"/>
  <c r="N39" i="11"/>
  <c r="N37" i="11"/>
  <c r="N42" i="11" s="1"/>
  <c r="G54" i="10" s="1"/>
  <c r="R203" i="38"/>
  <c r="R299" i="38" s="1"/>
  <c r="E21" i="11"/>
  <c r="E32" i="11"/>
  <c r="G46" i="10"/>
  <c r="H39" i="11"/>
  <c r="H37" i="11"/>
  <c r="H42" i="11" s="1"/>
  <c r="R39" i="11"/>
  <c r="I11" i="6" s="1"/>
  <c r="R37" i="11"/>
  <c r="R42" i="11" s="1"/>
  <c r="G40" i="10" s="1"/>
  <c r="L37" i="18"/>
  <c r="R37" i="18"/>
  <c r="G117" i="10"/>
  <c r="G115" i="10"/>
  <c r="L88" i="80"/>
  <c r="L95" i="80"/>
  <c r="O88" i="80"/>
  <c r="O95" i="80"/>
  <c r="AB235" i="36"/>
  <c r="AB363" i="36"/>
  <c r="K16" i="33" s="1"/>
  <c r="Q373" i="36"/>
  <c r="T376" i="36"/>
  <c r="E42" i="33" s="1"/>
  <c r="T267" i="36"/>
  <c r="Q386" i="36"/>
  <c r="Q288" i="36"/>
  <c r="V386" i="36"/>
  <c r="I19" i="34" s="1"/>
  <c r="V354" i="36"/>
  <c r="U303" i="36"/>
  <c r="W314" i="36"/>
  <c r="W315" i="36"/>
  <c r="S393" i="36"/>
  <c r="S322" i="36"/>
  <c r="L323" i="36"/>
  <c r="Q398" i="36"/>
  <c r="Q323" i="36"/>
  <c r="AD323" i="36"/>
  <c r="H20" i="37"/>
  <c r="H26" i="37" s="1"/>
  <c r="H33" i="37"/>
  <c r="H39" i="37" s="1"/>
  <c r="L53" i="37"/>
  <c r="M67" i="37"/>
  <c r="S67" i="37"/>
  <c r="W66" i="37"/>
  <c r="K42" i="39"/>
  <c r="F54" i="6"/>
  <c r="R27" i="43"/>
  <c r="R33" i="63"/>
  <c r="R34" i="63"/>
  <c r="K50" i="64"/>
  <c r="N102" i="76"/>
  <c r="W259" i="36"/>
  <c r="M373" i="36"/>
  <c r="Q382" i="36"/>
  <c r="S394" i="36"/>
  <c r="AB322" i="36"/>
  <c r="S323" i="36"/>
  <c r="M337" i="36"/>
  <c r="S337" i="36"/>
  <c r="S339" i="36" s="1"/>
  <c r="W336" i="36"/>
  <c r="G55" i="39"/>
  <c r="N56" i="39"/>
  <c r="E54" i="33"/>
  <c r="W135" i="40"/>
  <c r="F11" i="3"/>
  <c r="AH305" i="38"/>
  <c r="AH107" i="38"/>
  <c r="AH153" i="38"/>
  <c r="AH310" i="38"/>
  <c r="AH249" i="38"/>
  <c r="AH304" i="38" s="1"/>
  <c r="AH311" i="38"/>
  <c r="I50" i="58"/>
  <c r="R18" i="43"/>
  <c r="F45" i="6"/>
  <c r="E16" i="11"/>
  <c r="G27" i="43"/>
  <c r="Q29" i="43"/>
  <c r="K51" i="64"/>
  <c r="Q88" i="80"/>
  <c r="M85" i="83"/>
  <c r="O353" i="36"/>
  <c r="AB373" i="36"/>
  <c r="K40" i="33" s="1"/>
  <c r="AC372" i="36"/>
  <c r="L39" i="33" s="1"/>
  <c r="W281" i="36"/>
  <c r="P382" i="36"/>
  <c r="V288" i="36"/>
  <c r="AD288" i="36"/>
  <c r="M383" i="36"/>
  <c r="E16" i="34" s="1"/>
  <c r="O386" i="36"/>
  <c r="AC288" i="36"/>
  <c r="O322" i="36"/>
  <c r="T397" i="36"/>
  <c r="E18" i="35" s="1"/>
  <c r="AB398" i="36"/>
  <c r="K19" i="35" s="1"/>
  <c r="H36" i="58" s="1"/>
  <c r="G41" i="13" s="1"/>
  <c r="P398" i="36"/>
  <c r="AC398" i="36"/>
  <c r="L19" i="35" s="1"/>
  <c r="I36" i="58" s="1"/>
  <c r="H41" i="13" s="1"/>
  <c r="U61" i="38"/>
  <c r="Q42" i="39"/>
  <c r="Q56" i="39" s="1"/>
  <c r="Y175" i="40"/>
  <c r="Y148" i="40"/>
  <c r="W165" i="40"/>
  <c r="W131" i="40"/>
  <c r="W49" i="40"/>
  <c r="W156" i="40"/>
  <c r="M37" i="41"/>
  <c r="M31" i="41"/>
  <c r="O45" i="41"/>
  <c r="O31" i="41"/>
  <c r="F63" i="33" s="1"/>
  <c r="AL352" i="36"/>
  <c r="AL362" i="36"/>
  <c r="AL397" i="36"/>
  <c r="AL322" i="36"/>
  <c r="AL339" i="36" s="1"/>
  <c r="U11" i="6"/>
  <c r="U23" i="6" s="1"/>
  <c r="U55" i="6" s="1"/>
  <c r="U60" i="6" s="1"/>
  <c r="O100" i="21"/>
  <c r="O51" i="72"/>
  <c r="O50" i="72"/>
  <c r="M353" i="36"/>
  <c r="M271" i="36"/>
  <c r="L271" i="36"/>
  <c r="Q377" i="36"/>
  <c r="O289" i="36"/>
  <c r="U288" i="36"/>
  <c r="U305" i="36" s="1"/>
  <c r="AD386" i="36"/>
  <c r="O19" i="34" s="1"/>
  <c r="J41" i="58" s="1"/>
  <c r="AC303" i="36"/>
  <c r="L393" i="36"/>
  <c r="Q393" i="36"/>
  <c r="L337" i="36"/>
  <c r="L339" i="36" s="1"/>
  <c r="Q337" i="36"/>
  <c r="T27" i="39"/>
  <c r="T42" i="39" s="1"/>
  <c r="T56" i="39" s="1"/>
  <c r="S26" i="39"/>
  <c r="S27" i="39" s="1"/>
  <c r="O56" i="39"/>
  <c r="F24" i="33"/>
  <c r="X49" i="40"/>
  <c r="E31" i="33"/>
  <c r="W152" i="40"/>
  <c r="X140" i="40"/>
  <c r="E48" i="33"/>
  <c r="W84" i="40"/>
  <c r="W161" i="40"/>
  <c r="E49" i="33"/>
  <c r="W162" i="40"/>
  <c r="G52" i="33"/>
  <c r="Y85" i="40"/>
  <c r="G31" i="35"/>
  <c r="M88" i="19" s="1"/>
  <c r="Y180" i="40"/>
  <c r="G33" i="35"/>
  <c r="Y183" i="40"/>
  <c r="R305" i="38"/>
  <c r="X296" i="38"/>
  <c r="AB35" i="31"/>
  <c r="AB45" i="31" s="1"/>
  <c r="W45" i="31"/>
  <c r="W48" i="31" s="1"/>
  <c r="Y49" i="40"/>
  <c r="Y136" i="40"/>
  <c r="Y84" i="40"/>
  <c r="F33" i="35"/>
  <c r="L32" i="41"/>
  <c r="L42" i="39"/>
  <c r="L56" i="39" s="1"/>
  <c r="AF61" i="38"/>
  <c r="L35" i="5"/>
  <c r="O35" i="5" s="1"/>
  <c r="P35" i="5" s="1"/>
  <c r="L59" i="5"/>
  <c r="O59" i="5" s="1"/>
  <c r="P59" i="5" s="1"/>
  <c r="AA18" i="29"/>
  <c r="AA34" i="29" s="1"/>
  <c r="AA54" i="29" s="1"/>
  <c r="V34" i="29"/>
  <c r="X303" i="38"/>
  <c r="F54" i="3"/>
  <c r="F90" i="3"/>
  <c r="R306" i="38"/>
  <c r="AF103" i="38"/>
  <c r="AF105" i="38" s="1"/>
  <c r="AF83" i="38"/>
  <c r="AF106" i="38" s="1"/>
  <c r="Y107" i="38"/>
  <c r="T61" i="38"/>
  <c r="T311" i="38"/>
  <c r="AA108" i="38"/>
  <c r="AH248" i="38"/>
  <c r="AH303" i="38" s="1"/>
  <c r="U49" i="51"/>
  <c r="O132" i="82"/>
  <c r="O139" i="82"/>
  <c r="J58" i="5" s="1"/>
  <c r="L58" i="5" s="1"/>
  <c r="O58" i="5" s="1"/>
  <c r="P58" i="5" s="1"/>
  <c r="K40" i="19"/>
  <c r="N40" i="19" s="1"/>
  <c r="I35" i="4" s="1"/>
  <c r="X126" i="32"/>
  <c r="U131" i="32"/>
  <c r="N31" i="41"/>
  <c r="E63" i="33" s="1"/>
  <c r="N37" i="41"/>
  <c r="J51" i="94"/>
  <c r="H56" i="94" s="1"/>
  <c r="J52" i="94"/>
  <c r="H57" i="94" s="1"/>
  <c r="R202" i="38"/>
  <c r="R298" i="38" s="1"/>
  <c r="Q59" i="38"/>
  <c r="Q58" i="38"/>
  <c r="K166" i="3"/>
  <c r="T305" i="38"/>
  <c r="T107" i="38"/>
  <c r="O83" i="38"/>
  <c r="O82" i="38"/>
  <c r="O104" i="38"/>
  <c r="O103" i="38"/>
  <c r="W106" i="38"/>
  <c r="O154" i="38"/>
  <c r="U131" i="38"/>
  <c r="U154" i="38" s="1"/>
  <c r="U130" i="38"/>
  <c r="U153" i="38" s="1"/>
  <c r="O152" i="38"/>
  <c r="O151" i="38"/>
  <c r="AF151" i="38"/>
  <c r="AF152" i="38"/>
  <c r="AF154" i="38" s="1"/>
  <c r="W154" i="38"/>
  <c r="W153" i="38"/>
  <c r="O176" i="38"/>
  <c r="O199" i="38" s="1"/>
  <c r="O175" i="38"/>
  <c r="O198" i="38" s="1"/>
  <c r="AF176" i="38"/>
  <c r="AF175" i="38"/>
  <c r="U176" i="38"/>
  <c r="U199" i="38" s="1"/>
  <c r="U175" i="38"/>
  <c r="AF197" i="38"/>
  <c r="AF196" i="38"/>
  <c r="Q226" i="38"/>
  <c r="Q249" i="38" s="1"/>
  <c r="Q225" i="38"/>
  <c r="O226" i="38"/>
  <c r="O225" i="38"/>
  <c r="O248" i="38" s="1"/>
  <c r="Q246" i="38"/>
  <c r="Y303" i="38"/>
  <c r="W60" i="38"/>
  <c r="R303" i="38"/>
  <c r="P46" i="41"/>
  <c r="W43" i="75"/>
  <c r="W42" i="75"/>
  <c r="P64" i="74"/>
  <c r="U17" i="26"/>
  <c r="U39" i="26" s="1"/>
  <c r="U71" i="26" s="1"/>
  <c r="S39" i="26"/>
  <c r="Y50" i="54"/>
  <c r="O60" i="38"/>
  <c r="F34" i="33"/>
  <c r="F48" i="33"/>
  <c r="X84" i="40"/>
  <c r="Y169" i="40"/>
  <c r="W122" i="40"/>
  <c r="O32" i="41"/>
  <c r="F64" i="33" s="1"/>
  <c r="L58" i="19" s="1"/>
  <c r="N58" i="19" s="1"/>
  <c r="I53" i="4" s="1"/>
  <c r="L53" i="4" s="1"/>
  <c r="M53" i="4" s="1"/>
  <c r="I25" i="97"/>
  <c r="I32" i="97" s="1"/>
  <c r="I24" i="97"/>
  <c r="I31" i="97" s="1"/>
  <c r="AF37" i="38"/>
  <c r="Z60" i="38"/>
  <c r="Z303" i="38" s="1"/>
  <c r="Y304" i="38"/>
  <c r="AF130" i="38"/>
  <c r="O130" i="38"/>
  <c r="U196" i="38"/>
  <c r="U198" i="38" s="1"/>
  <c r="Q82" i="38"/>
  <c r="Q104" i="38"/>
  <c r="W103" i="38"/>
  <c r="W105" i="38" s="1"/>
  <c r="Q130" i="38"/>
  <c r="Q152" i="38"/>
  <c r="Q175" i="38"/>
  <c r="Q198" i="38" s="1"/>
  <c r="Q197" i="38"/>
  <c r="Q199" i="38" s="1"/>
  <c r="W196" i="38"/>
  <c r="W198" i="38" s="1"/>
  <c r="Y200" i="38"/>
  <c r="Y320" i="38" s="1"/>
  <c r="L45" i="33" s="1"/>
  <c r="I77" i="58" s="1"/>
  <c r="G77" i="58" s="1"/>
  <c r="S248" i="38"/>
  <c r="S303" i="38" s="1"/>
  <c r="X309" i="38"/>
  <c r="R310" i="38"/>
  <c r="R316" i="38"/>
  <c r="E21" i="33" s="1"/>
  <c r="Z42" i="40"/>
  <c r="AH108" i="38"/>
  <c r="AH200" i="38"/>
  <c r="AH320" i="38" s="1"/>
  <c r="H58" i="92"/>
  <c r="H69" i="92" s="1"/>
  <c r="G69" i="92"/>
  <c r="J53" i="5" s="1"/>
  <c r="AM112" i="25"/>
  <c r="AM111" i="25"/>
  <c r="AM154" i="25" s="1"/>
  <c r="AD143" i="25"/>
  <c r="AD156" i="25" s="1"/>
  <c r="L152" i="25"/>
  <c r="L145" i="25"/>
  <c r="N163" i="25"/>
  <c r="N159" i="25"/>
  <c r="N153" i="25"/>
  <c r="N146" i="25"/>
  <c r="R153" i="25"/>
  <c r="R146" i="25"/>
  <c r="R163" i="25"/>
  <c r="R159" i="25"/>
  <c r="V153" i="25"/>
  <c r="V159" i="25"/>
  <c r="V163" i="25"/>
  <c r="V146" i="25"/>
  <c r="L155" i="25"/>
  <c r="L146" i="25"/>
  <c r="L160" i="25"/>
  <c r="L162" i="25"/>
  <c r="P146" i="25"/>
  <c r="P160" i="25"/>
  <c r="P162" i="25"/>
  <c r="P155" i="25"/>
  <c r="T155" i="25"/>
  <c r="T160" i="25"/>
  <c r="T146" i="25"/>
  <c r="N156" i="25"/>
  <c r="N145" i="25"/>
  <c r="R156" i="25"/>
  <c r="R145" i="25"/>
  <c r="V156" i="25"/>
  <c r="V145" i="25"/>
  <c r="N160" i="25"/>
  <c r="N157" i="25"/>
  <c r="R157" i="25"/>
  <c r="R160" i="25"/>
  <c r="V157" i="25"/>
  <c r="V160" i="25"/>
  <c r="P36" i="83"/>
  <c r="P90" i="83" s="1"/>
  <c r="Z23" i="40"/>
  <c r="L34" i="5"/>
  <c r="O34" i="5" s="1"/>
  <c r="P34" i="5" s="1"/>
  <c r="L60" i="5"/>
  <c r="O60" i="5" s="1"/>
  <c r="P60" i="5" s="1"/>
  <c r="F30" i="3"/>
  <c r="AD52" i="44"/>
  <c r="Z107" i="38"/>
  <c r="Y293" i="38"/>
  <c r="Y294" i="38"/>
  <c r="AH163" i="25"/>
  <c r="AH159" i="25"/>
  <c r="AH153" i="25"/>
  <c r="AH146" i="25"/>
  <c r="AG154" i="25"/>
  <c r="AG145" i="25"/>
  <c r="AF155" i="25"/>
  <c r="AF162" i="25"/>
  <c r="AF146" i="25"/>
  <c r="AF160" i="25"/>
  <c r="AE156" i="25"/>
  <c r="H16" i="58" s="1"/>
  <c r="AE145" i="25"/>
  <c r="AK156" i="25"/>
  <c r="AK145" i="25"/>
  <c r="AH157" i="25"/>
  <c r="AH160" i="25"/>
  <c r="Z48" i="50"/>
  <c r="AO78" i="27"/>
  <c r="I93" i="14"/>
  <c r="H93" i="14" s="1"/>
  <c r="H90" i="14"/>
  <c r="M111" i="19"/>
  <c r="O54" i="58"/>
  <c r="AW103" i="108"/>
  <c r="AW168" i="108"/>
  <c r="P59" i="83"/>
  <c r="P91" i="83" s="1"/>
  <c r="Q69" i="77"/>
  <c r="O73" i="77" s="1"/>
  <c r="D4" i="125"/>
  <c r="D4" i="129" s="1"/>
  <c r="Z304" i="38"/>
  <c r="Q131" i="38"/>
  <c r="Q103" i="38"/>
  <c r="Q83" i="38"/>
  <c r="Q106" i="38" s="1"/>
  <c r="AD202" i="38"/>
  <c r="AD298" i="38" s="1"/>
  <c r="J67" i="5"/>
  <c r="O18" i="21"/>
  <c r="Z108" i="38"/>
  <c r="S308" i="38"/>
  <c r="AD309" i="38"/>
  <c r="Z76" i="40"/>
  <c r="V114" i="40"/>
  <c r="V113" i="40"/>
  <c r="Z293" i="38"/>
  <c r="Z295" i="38" s="1"/>
  <c r="Z294" i="38"/>
  <c r="O50" i="64"/>
  <c r="O51" i="64"/>
  <c r="Q21" i="43"/>
  <c r="N53" i="85"/>
  <c r="H58" i="85" s="1"/>
  <c r="AD44" i="25"/>
  <c r="AD45" i="25"/>
  <c r="AD75" i="25"/>
  <c r="AD152" i="25" s="1"/>
  <c r="AD76" i="25"/>
  <c r="AD153" i="25" s="1"/>
  <c r="W50" i="51"/>
  <c r="W49" i="51"/>
  <c r="AE49" i="52"/>
  <c r="AN49" i="52"/>
  <c r="AN48" i="52"/>
  <c r="Y49" i="54"/>
  <c r="AF76" i="27"/>
  <c r="AF84" i="27" s="1"/>
  <c r="AF39" i="27"/>
  <c r="AB68" i="30"/>
  <c r="W115" i="30"/>
  <c r="W118" i="30" s="1"/>
  <c r="W116" i="30"/>
  <c r="AB64" i="30"/>
  <c r="AB63" i="30"/>
  <c r="AB29" i="31"/>
  <c r="AB28" i="31"/>
  <c r="AB48" i="31" s="1"/>
  <c r="AJ226" i="36"/>
  <c r="AJ245" i="36"/>
  <c r="AJ259" i="36"/>
  <c r="AJ280" i="36"/>
  <c r="AJ295" i="36"/>
  <c r="AJ315" i="36"/>
  <c r="AJ329" i="36"/>
  <c r="AA217" i="36"/>
  <c r="AA266" i="36"/>
  <c r="AA268" i="36" s="1"/>
  <c r="AA281" i="36"/>
  <c r="AA383" i="36" s="1"/>
  <c r="AA286" i="36"/>
  <c r="AA301" i="36"/>
  <c r="AA320" i="36"/>
  <c r="AA335" i="36"/>
  <c r="I55" i="91"/>
  <c r="H60" i="91" s="1"/>
  <c r="I54" i="91"/>
  <c r="H59" i="91" s="1"/>
  <c r="N138" i="19"/>
  <c r="G19" i="120"/>
  <c r="I26" i="4"/>
  <c r="L26" i="4" s="1"/>
  <c r="M26" i="4" s="1"/>
  <c r="AA60" i="38"/>
  <c r="AA107" i="38" s="1"/>
  <c r="F70" i="13"/>
  <c r="AA310" i="38"/>
  <c r="O29" i="40"/>
  <c r="O34" i="40"/>
  <c r="O151" i="40" s="1"/>
  <c r="O58" i="40"/>
  <c r="O70" i="40"/>
  <c r="O166" i="40" s="1"/>
  <c r="V69" i="40"/>
  <c r="V165" i="40" s="1"/>
  <c r="O94" i="40"/>
  <c r="Z101" i="40"/>
  <c r="V41" i="40"/>
  <c r="V47" i="40"/>
  <c r="Z114" i="40"/>
  <c r="Z113" i="40"/>
  <c r="Z119" i="40"/>
  <c r="I19" i="43"/>
  <c r="AA293" i="38"/>
  <c r="W50" i="64"/>
  <c r="H75" i="14"/>
  <c r="AB111" i="25"/>
  <c r="AB154" i="25" s="1"/>
  <c r="M52" i="87"/>
  <c r="H57" i="87" s="1"/>
  <c r="AI49" i="50"/>
  <c r="AD76" i="27"/>
  <c r="AD84" i="27" s="1"/>
  <c r="AD75" i="27"/>
  <c r="AD78" i="27" s="1"/>
  <c r="AF75" i="27"/>
  <c r="AF78" i="27" s="1"/>
  <c r="AB46" i="31"/>
  <c r="AC69" i="32"/>
  <c r="P106" i="82"/>
  <c r="P142" i="82" s="1"/>
  <c r="P105" i="82"/>
  <c r="P82" i="82"/>
  <c r="AA39" i="27"/>
  <c r="AD16" i="27"/>
  <c r="AD39" i="27" s="1"/>
  <c r="AN248" i="108"/>
  <c r="H27" i="14"/>
  <c r="H36" i="14"/>
  <c r="O41" i="40"/>
  <c r="O82" i="40"/>
  <c r="O113" i="40"/>
  <c r="F57" i="87"/>
  <c r="I28" i="5" s="1"/>
  <c r="O52" i="86"/>
  <c r="H58" i="86" s="1"/>
  <c r="AD144" i="25"/>
  <c r="V49" i="53"/>
  <c r="M132" i="82"/>
  <c r="P128" i="82"/>
  <c r="P129" i="82"/>
  <c r="P143" i="82" s="1"/>
  <c r="G37" i="15"/>
  <c r="I24" i="5"/>
  <c r="L24" i="5" s="1"/>
  <c r="K43" i="19"/>
  <c r="N43" i="19" s="1"/>
  <c r="I38" i="4" s="1"/>
  <c r="L38" i="4" s="1"/>
  <c r="M38" i="4" s="1"/>
  <c r="Z119" i="30"/>
  <c r="V123" i="30" s="1"/>
  <c r="T124" i="30"/>
  <c r="K33" i="19" s="1"/>
  <c r="K65" i="13"/>
  <c r="O72" i="58"/>
  <c r="K62" i="13"/>
  <c r="O66" i="58"/>
  <c r="AV90" i="108"/>
  <c r="AU248" i="108"/>
  <c r="AT248" i="108"/>
  <c r="AS90" i="108"/>
  <c r="AS173" i="108" s="1"/>
  <c r="AS250" i="108" s="1"/>
  <c r="AS260" i="108" s="1"/>
  <c r="AR90" i="108"/>
  <c r="AR173" i="108" s="1"/>
  <c r="AQ248" i="108"/>
  <c r="AQ42" i="108"/>
  <c r="AW48" i="108"/>
  <c r="AP248" i="108"/>
  <c r="AW106" i="108"/>
  <c r="AW184" i="108"/>
  <c r="AW209" i="108"/>
  <c r="J93" i="108"/>
  <c r="AW97" i="108"/>
  <c r="AW137" i="108"/>
  <c r="H23" i="14"/>
  <c r="H48" i="14"/>
  <c r="Z145" i="25"/>
  <c r="J17" i="58"/>
  <c r="I71" i="13" s="1"/>
  <c r="O48" i="40"/>
  <c r="O47" i="40"/>
  <c r="AM76" i="25"/>
  <c r="AM153" i="25" s="1"/>
  <c r="AD112" i="25"/>
  <c r="W119" i="36"/>
  <c r="M362" i="36"/>
  <c r="AL363" i="36"/>
  <c r="T366" i="36"/>
  <c r="E18" i="33" s="1"/>
  <c r="AC219" i="36"/>
  <c r="V49" i="57"/>
  <c r="AE49" i="57"/>
  <c r="AN78" i="27"/>
  <c r="W64" i="30"/>
  <c r="W119" i="30" s="1"/>
  <c r="W46" i="31"/>
  <c r="W49" i="31" s="1"/>
  <c r="V132" i="32"/>
  <c r="Z63" i="31"/>
  <c r="X70" i="32"/>
  <c r="X69" i="32"/>
  <c r="N131" i="82"/>
  <c r="P36" i="82"/>
  <c r="U137" i="32"/>
  <c r="X137" i="32" s="1"/>
  <c r="X139" i="32" s="1"/>
  <c r="K44" i="19"/>
  <c r="AA76" i="27"/>
  <c r="AA84" i="27" s="1"/>
  <c r="K21" i="19" s="1"/>
  <c r="AM79" i="27"/>
  <c r="N20" i="58" s="1"/>
  <c r="K73" i="13" s="1"/>
  <c r="AW13" i="108"/>
  <c r="AW33" i="108"/>
  <c r="L219" i="108"/>
  <c r="AW222" i="108"/>
  <c r="AW29" i="108"/>
  <c r="AW256" i="108"/>
  <c r="I26" i="5" s="1"/>
  <c r="L26" i="5" s="1"/>
  <c r="O26" i="5" s="1"/>
  <c r="P26" i="5" s="1"/>
  <c r="AW20" i="108"/>
  <c r="AW36" i="108"/>
  <c r="AW194" i="108"/>
  <c r="H30" i="14"/>
  <c r="H45" i="14"/>
  <c r="I17" i="58"/>
  <c r="G17" i="58" s="1"/>
  <c r="AB143" i="25"/>
  <c r="AB156" i="25" s="1"/>
  <c r="AE50" i="53"/>
  <c r="V50" i="53"/>
  <c r="AC117" i="32"/>
  <c r="AC70" i="32"/>
  <c r="X118" i="32"/>
  <c r="AC75" i="32"/>
  <c r="AC118" i="32" s="1"/>
  <c r="X117" i="32"/>
  <c r="L131" i="82"/>
  <c r="P58" i="82"/>
  <c r="P59" i="82"/>
  <c r="P138" i="82" s="1"/>
  <c r="L57" i="5"/>
  <c r="O57" i="5" s="1"/>
  <c r="P57" i="5" s="1"/>
  <c r="N137" i="82"/>
  <c r="I56" i="5" s="1"/>
  <c r="N132" i="82"/>
  <c r="Y54" i="29"/>
  <c r="U58" i="29" s="1"/>
  <c r="L34" i="19"/>
  <c r="L32" i="19" s="1"/>
  <c r="S58" i="29"/>
  <c r="AH294" i="38"/>
  <c r="AH296" i="38" s="1"/>
  <c r="AV248" i="108"/>
  <c r="AU90" i="108"/>
  <c r="AU173" i="108" s="1"/>
  <c r="AU250" i="108" s="1"/>
  <c r="AU260" i="108" s="1"/>
  <c r="AT90" i="108"/>
  <c r="AT173" i="108" s="1"/>
  <c r="AT250" i="108" s="1"/>
  <c r="AT260" i="108" s="1"/>
  <c r="AR248" i="108"/>
  <c r="AW201" i="108"/>
  <c r="AW234" i="108"/>
  <c r="AW94" i="108"/>
  <c r="AQ93" i="108"/>
  <c r="AQ90" i="108" s="1"/>
  <c r="AW154" i="108"/>
  <c r="AW121" i="108"/>
  <c r="AW132" i="108"/>
  <c r="Q248" i="108"/>
  <c r="AW238" i="108"/>
  <c r="AW55" i="108"/>
  <c r="AW65" i="108"/>
  <c r="M42" i="108"/>
  <c r="AW43" i="108"/>
  <c r="AW100" i="108"/>
  <c r="W250" i="36"/>
  <c r="AL288" i="36"/>
  <c r="V377" i="36"/>
  <c r="G43" i="33" s="1"/>
  <c r="M53" i="19" s="1"/>
  <c r="T377" i="36"/>
  <c r="E43" i="33" s="1"/>
  <c r="K53" i="19" s="1"/>
  <c r="AL45" i="25"/>
  <c r="AL159" i="25" s="1"/>
  <c r="AL44" i="25"/>
  <c r="AB44" i="25"/>
  <c r="AL143" i="25"/>
  <c r="AL156" i="25" s="1"/>
  <c r="AJ90" i="108"/>
  <c r="AI248" i="108"/>
  <c r="AB90" i="108"/>
  <c r="AA248" i="108"/>
  <c r="T90" i="108"/>
  <c r="S248" i="108"/>
  <c r="L90" i="108"/>
  <c r="L173" i="108" s="1"/>
  <c r="K248" i="108"/>
  <c r="AY42" i="108"/>
  <c r="AL303" i="36"/>
  <c r="L75" i="5"/>
  <c r="O75" i="5" s="1"/>
  <c r="P75" i="5" s="1"/>
  <c r="D22" i="118"/>
  <c r="D23" i="118" s="1"/>
  <c r="E37" i="122"/>
  <c r="O85" i="5"/>
  <c r="P85" i="5" s="1"/>
  <c r="L84" i="5"/>
  <c r="G61" i="10" s="1"/>
  <c r="N17" i="58"/>
  <c r="K71" i="13" s="1"/>
  <c r="AM44" i="25"/>
  <c r="AM145" i="25" s="1"/>
  <c r="AM45" i="25"/>
  <c r="AN42" i="108"/>
  <c r="AL42" i="108"/>
  <c r="AK248" i="108"/>
  <c r="AD42" i="108"/>
  <c r="AC248" i="108"/>
  <c r="V42" i="108"/>
  <c r="U248" i="108"/>
  <c r="N42" i="108"/>
  <c r="M248" i="108"/>
  <c r="W291" i="38"/>
  <c r="W293" i="38" s="1"/>
  <c r="V355" i="36"/>
  <c r="T355" i="36"/>
  <c r="AA294" i="38"/>
  <c r="U323" i="36"/>
  <c r="U340" i="36" s="1"/>
  <c r="V338" i="36"/>
  <c r="V340" i="36" s="1"/>
  <c r="T338" i="36"/>
  <c r="K17" i="58"/>
  <c r="K91" i="19" s="1"/>
  <c r="AO93" i="108"/>
  <c r="AO90" i="108" s="1"/>
  <c r="AO173" i="108" s="1"/>
  <c r="AO250" i="108" s="1"/>
  <c r="AO260" i="108" s="1"/>
  <c r="AM248" i="108"/>
  <c r="AF42" i="108"/>
  <c r="AE248" i="108"/>
  <c r="X42" i="108"/>
  <c r="X90" i="108"/>
  <c r="W248" i="108"/>
  <c r="P42" i="108"/>
  <c r="P90" i="108"/>
  <c r="O248" i="108"/>
  <c r="K18" i="90"/>
  <c r="I22" i="90" s="1"/>
  <c r="I16" i="111" s="1"/>
  <c r="L22" i="110"/>
  <c r="N15" i="59" s="1"/>
  <c r="N26" i="59" s="1"/>
  <c r="K17" i="90"/>
  <c r="I21" i="90" s="1"/>
  <c r="I15" i="111" s="1"/>
  <c r="E35" i="122"/>
  <c r="I52" i="84"/>
  <c r="I53" i="84"/>
  <c r="L28" i="5"/>
  <c r="O28" i="5" s="1"/>
  <c r="P28" i="5" s="1"/>
  <c r="E14" i="18"/>
  <c r="F37" i="18"/>
  <c r="E37" i="18" s="1"/>
  <c r="E33" i="18"/>
  <c r="N130" i="19"/>
  <c r="K48" i="58"/>
  <c r="R16" i="43"/>
  <c r="Q16" i="43"/>
  <c r="G29" i="62"/>
  <c r="H29" i="110"/>
  <c r="J20" i="59" s="1"/>
  <c r="H20" i="110"/>
  <c r="L20" i="110"/>
  <c r="L29" i="110"/>
  <c r="N20" i="59" s="1"/>
  <c r="G15" i="59"/>
  <c r="G26" i="59" s="1"/>
  <c r="J23" i="110"/>
  <c r="L16" i="59" s="1"/>
  <c r="L27" i="59" s="1"/>
  <c r="F22" i="110"/>
  <c r="H15" i="59" s="1"/>
  <c r="H26" i="59" s="1"/>
  <c r="H22" i="110"/>
  <c r="J15" i="59" s="1"/>
  <c r="J26" i="59" s="1"/>
  <c r="J22" i="110"/>
  <c r="L15" i="59" s="1"/>
  <c r="L26" i="59" s="1"/>
  <c r="I23" i="110"/>
  <c r="K16" i="59" s="1"/>
  <c r="K27" i="59" s="1"/>
  <c r="G23" i="110"/>
  <c r="I16" i="59" s="1"/>
  <c r="I27" i="59" s="1"/>
  <c r="G22" i="110"/>
  <c r="I15" i="59" s="1"/>
  <c r="I26" i="59" s="1"/>
  <c r="I22" i="110"/>
  <c r="K15" i="59" s="1"/>
  <c r="K26" i="59" s="1"/>
  <c r="K22" i="110"/>
  <c r="M15" i="59" s="1"/>
  <c r="M26" i="59" s="1"/>
  <c r="K23" i="110"/>
  <c r="M16" i="59" s="1"/>
  <c r="F23" i="110"/>
  <c r="H16" i="59" s="1"/>
  <c r="H27" i="59" s="1"/>
  <c r="H13" i="110"/>
  <c r="L13" i="110"/>
  <c r="G16" i="59"/>
  <c r="G27" i="59" s="1"/>
  <c r="O22" i="110"/>
  <c r="Q15" i="59" s="1"/>
  <c r="Q26" i="59" s="1"/>
  <c r="N22" i="110"/>
  <c r="P15" i="59" s="1"/>
  <c r="P26" i="59" s="1"/>
  <c r="N23" i="110"/>
  <c r="P16" i="59" s="1"/>
  <c r="P27" i="59" s="1"/>
  <c r="O23" i="110"/>
  <c r="Q16" i="59" s="1"/>
  <c r="K133" i="19"/>
  <c r="N136" i="19"/>
  <c r="N135" i="19"/>
  <c r="M133" i="19"/>
  <c r="N125" i="19"/>
  <c r="I120" i="4" s="1"/>
  <c r="L120" i="4" s="1"/>
  <c r="M120" i="4" s="1"/>
  <c r="N134" i="19"/>
  <c r="I125" i="4"/>
  <c r="L125" i="4" s="1"/>
  <c r="M125" i="4" s="1"/>
  <c r="L29" i="5"/>
  <c r="O29" i="5" s="1"/>
  <c r="P29" i="5" s="1"/>
  <c r="L40" i="5"/>
  <c r="O40" i="5" s="1"/>
  <c r="P40" i="5" s="1"/>
  <c r="L44" i="5"/>
  <c r="O44" i="5" s="1"/>
  <c r="P44" i="5" s="1"/>
  <c r="L68" i="5"/>
  <c r="I67" i="5"/>
  <c r="I30" i="5"/>
  <c r="L72" i="5"/>
  <c r="I45" i="5"/>
  <c r="L16" i="5"/>
  <c r="L15" i="5" s="1"/>
  <c r="O15" i="5" s="1"/>
  <c r="P15" i="5" s="1"/>
  <c r="I15" i="5"/>
  <c r="L27" i="5"/>
  <c r="O27" i="5" s="1"/>
  <c r="P27" i="5" s="1"/>
  <c r="L52" i="5"/>
  <c r="O52" i="5" s="1"/>
  <c r="P52" i="5" s="1"/>
  <c r="L63" i="5"/>
  <c r="O63" i="5" s="1"/>
  <c r="P63" i="5" s="1"/>
  <c r="J37" i="5"/>
  <c r="L13" i="5"/>
  <c r="E10" i="109" s="1"/>
  <c r="G10" i="109" s="1"/>
  <c r="I77" i="5"/>
  <c r="I37" i="5"/>
  <c r="L14" i="5"/>
  <c r="O14" i="5" s="1"/>
  <c r="P14" i="5" s="1"/>
  <c r="I122" i="4"/>
  <c r="L122" i="4" s="1"/>
  <c r="M122" i="4" s="1"/>
  <c r="N71" i="19"/>
  <c r="M39" i="19"/>
  <c r="P145" i="25"/>
  <c r="AD150" i="25"/>
  <c r="AL146" i="25"/>
  <c r="I90" i="108"/>
  <c r="I173" i="108" s="1"/>
  <c r="I250" i="108" s="1"/>
  <c r="I128" i="4"/>
  <c r="L128" i="4" s="1"/>
  <c r="M128" i="4" s="1"/>
  <c r="I150" i="4"/>
  <c r="L150" i="4" s="1"/>
  <c r="M150" i="4" s="1"/>
  <c r="L145" i="4"/>
  <c r="M145" i="4" s="1"/>
  <c r="I133" i="4"/>
  <c r="L133" i="4" s="1"/>
  <c r="M133" i="4" s="1"/>
  <c r="J169" i="4"/>
  <c r="V137" i="24"/>
  <c r="V153" i="24"/>
  <c r="S137" i="24"/>
  <c r="J138" i="24"/>
  <c r="N13" i="19"/>
  <c r="I17" i="4" s="1"/>
  <c r="L17" i="4" s="1"/>
  <c r="M17" i="4" s="1"/>
  <c r="Y136" i="24"/>
  <c r="Y154" i="24" s="1"/>
  <c r="V138" i="24"/>
  <c r="K138" i="24"/>
  <c r="L7" i="19"/>
  <c r="O138" i="24"/>
  <c r="N12" i="19"/>
  <c r="I16" i="4" s="1"/>
  <c r="L16" i="4" s="1"/>
  <c r="M16" i="4" s="1"/>
  <c r="X137" i="24"/>
  <c r="T137" i="24"/>
  <c r="J137" i="24"/>
  <c r="P137" i="24"/>
  <c r="Q138" i="24"/>
  <c r="L137" i="24"/>
  <c r="N137" i="24"/>
  <c r="S138" i="24"/>
  <c r="M137" i="24"/>
  <c r="Q137" i="24"/>
  <c r="N11" i="19"/>
  <c r="I15" i="4" s="1"/>
  <c r="L15" i="4" s="1"/>
  <c r="M15" i="4" s="1"/>
  <c r="T138" i="24"/>
  <c r="K137" i="24"/>
  <c r="R138" i="24"/>
  <c r="X138" i="24"/>
  <c r="N10" i="19"/>
  <c r="I14" i="4" s="1"/>
  <c r="L14" i="4" s="1"/>
  <c r="M14" i="4" s="1"/>
  <c r="Y73" i="24"/>
  <c r="K147" i="24"/>
  <c r="M147" i="24"/>
  <c r="Q147" i="24"/>
  <c r="N8" i="19"/>
  <c r="I12" i="4" s="1"/>
  <c r="L12" i="4" s="1"/>
  <c r="M12" i="4" s="1"/>
  <c r="P138" i="24"/>
  <c r="M7" i="19"/>
  <c r="U137" i="24"/>
  <c r="N138" i="24"/>
  <c r="N9" i="19"/>
  <c r="I13" i="4" s="1"/>
  <c r="K7" i="19"/>
  <c r="L151" i="4"/>
  <c r="M151" i="4" s="1"/>
  <c r="Y137" i="24"/>
  <c r="W137" i="24"/>
  <c r="L165" i="4"/>
  <c r="M165" i="4" s="1"/>
  <c r="I164" i="4"/>
  <c r="L164" i="4" s="1"/>
  <c r="M164" i="4" s="1"/>
  <c r="U145" i="24"/>
  <c r="R137" i="24"/>
  <c r="P145" i="24"/>
  <c r="O137" i="24"/>
  <c r="M138" i="24"/>
  <c r="L138" i="24"/>
  <c r="N146" i="24"/>
  <c r="P146" i="24"/>
  <c r="K109" i="5"/>
  <c r="O100" i="5"/>
  <c r="P100" i="5" s="1"/>
  <c r="I109" i="5"/>
  <c r="O104" i="5"/>
  <c r="P104" i="5" s="1"/>
  <c r="L99" i="5"/>
  <c r="J109" i="5"/>
  <c r="O93" i="5"/>
  <c r="P93" i="5" s="1"/>
  <c r="G13" i="109"/>
  <c r="J13" i="109" s="1"/>
  <c r="O84" i="5"/>
  <c r="P84" i="5" s="1"/>
  <c r="L41" i="5"/>
  <c r="O41" i="5" s="1"/>
  <c r="P41" i="5" s="1"/>
  <c r="L79" i="5"/>
  <c r="O79" i="5" s="1"/>
  <c r="P79" i="5" s="1"/>
  <c r="L53" i="5"/>
  <c r="O53" i="5" s="1"/>
  <c r="P53" i="5" s="1"/>
  <c r="L65" i="5"/>
  <c r="O65" i="5" s="1"/>
  <c r="P65" i="5" s="1"/>
  <c r="L39" i="5"/>
  <c r="O39" i="5" s="1"/>
  <c r="P39" i="5" s="1"/>
  <c r="L43" i="5"/>
  <c r="O43" i="5" s="1"/>
  <c r="P43" i="5" s="1"/>
  <c r="O86" i="5"/>
  <c r="P86" i="5" s="1"/>
  <c r="L49" i="5"/>
  <c r="O49" i="5" s="1"/>
  <c r="P49" i="5" s="1"/>
  <c r="L47" i="5"/>
  <c r="O47" i="5" s="1"/>
  <c r="P47" i="5" s="1"/>
  <c r="L70" i="5"/>
  <c r="O70" i="5" s="1"/>
  <c r="P70" i="5" s="1"/>
  <c r="L36" i="5"/>
  <c r="O36" i="5" s="1"/>
  <c r="P36" i="5" s="1"/>
  <c r="L73" i="5"/>
  <c r="O73" i="5" s="1"/>
  <c r="P73" i="5" s="1"/>
  <c r="L92" i="5"/>
  <c r="O92" i="5" s="1"/>
  <c r="P92" i="5" s="1"/>
  <c r="L48" i="5"/>
  <c r="O48" i="5" s="1"/>
  <c r="P48" i="5" s="1"/>
  <c r="K81" i="5"/>
  <c r="M81" i="5"/>
  <c r="M110" i="5" s="1"/>
  <c r="L31" i="5"/>
  <c r="L30" i="5" s="1"/>
  <c r="L78" i="5"/>
  <c r="L38" i="5"/>
  <c r="L69" i="5"/>
  <c r="O69" i="5" s="1"/>
  <c r="P69" i="5" s="1"/>
  <c r="L46" i="5"/>
  <c r="D4" i="110"/>
  <c r="E4" i="60" s="1"/>
  <c r="E4" i="61" s="1"/>
  <c r="D5" i="6"/>
  <c r="D6" i="7" s="1"/>
  <c r="D5" i="8" s="1"/>
  <c r="D5" i="9" s="1"/>
  <c r="D5" i="10" s="1"/>
  <c r="D4" i="29"/>
  <c r="D4" i="118"/>
  <c r="E4" i="104"/>
  <c r="F4" i="119"/>
  <c r="D4" i="106"/>
  <c r="D5" i="113"/>
  <c r="F4" i="115"/>
  <c r="C3" i="121" s="1"/>
  <c r="D4" i="120"/>
  <c r="F4" i="108"/>
  <c r="D4" i="109"/>
  <c r="F4" i="117"/>
  <c r="D6" i="113"/>
  <c r="F5" i="115"/>
  <c r="D5" i="120"/>
  <c r="F5" i="108"/>
  <c r="D5" i="109"/>
  <c r="E8" i="109" s="1"/>
  <c r="F8" i="109" s="1"/>
  <c r="D5" i="118"/>
  <c r="E5" i="104"/>
  <c r="F5" i="119"/>
  <c r="D5" i="106"/>
  <c r="F5" i="117"/>
  <c r="J19" i="104"/>
  <c r="I18" i="104"/>
  <c r="J18" i="104" s="1"/>
  <c r="J33" i="104"/>
  <c r="L17" i="119"/>
  <c r="L28" i="119"/>
  <c r="J44" i="104"/>
  <c r="L36" i="119"/>
  <c r="J52" i="104"/>
  <c r="L49" i="119"/>
  <c r="N49" i="119" s="1"/>
  <c r="J61" i="104"/>
  <c r="K20" i="104"/>
  <c r="J27" i="104"/>
  <c r="L11" i="119"/>
  <c r="J34" i="104"/>
  <c r="L18" i="119"/>
  <c r="J40" i="104"/>
  <c r="L24" i="119"/>
  <c r="L29" i="119"/>
  <c r="J45" i="104"/>
  <c r="L33" i="119"/>
  <c r="J49" i="104"/>
  <c r="L37" i="119"/>
  <c r="J53" i="104"/>
  <c r="L46" i="119"/>
  <c r="N46" i="119" s="1"/>
  <c r="J58" i="104"/>
  <c r="L50" i="119"/>
  <c r="N50" i="119" s="1"/>
  <c r="J62" i="104"/>
  <c r="L55" i="119"/>
  <c r="M55" i="119" s="1"/>
  <c r="J68" i="104"/>
  <c r="J157" i="104"/>
  <c r="K157" i="104" s="1"/>
  <c r="K17" i="104"/>
  <c r="K24" i="104"/>
  <c r="J39" i="104"/>
  <c r="L23" i="119"/>
  <c r="L32" i="119"/>
  <c r="J48" i="104"/>
  <c r="L40" i="119"/>
  <c r="J56" i="104"/>
  <c r="I74" i="104"/>
  <c r="J74" i="104" s="1"/>
  <c r="K74" i="104" s="1"/>
  <c r="J76" i="104"/>
  <c r="K76" i="104" s="1"/>
  <c r="J156" i="104"/>
  <c r="K156" i="104" s="1"/>
  <c r="K22" i="104"/>
  <c r="J30" i="104"/>
  <c r="L14" i="119"/>
  <c r="J36" i="104"/>
  <c r="L20" i="119"/>
  <c r="L26" i="119"/>
  <c r="J42" i="104"/>
  <c r="L30" i="119"/>
  <c r="J46" i="104"/>
  <c r="K46" i="104" s="1"/>
  <c r="L34" i="119"/>
  <c r="J50" i="104"/>
  <c r="L38" i="119"/>
  <c r="J54" i="104"/>
  <c r="L47" i="119"/>
  <c r="N47" i="119" s="1"/>
  <c r="J59" i="104"/>
  <c r="L52" i="119"/>
  <c r="M52" i="119" s="1"/>
  <c r="J65" i="104"/>
  <c r="L41" i="119"/>
  <c r="N41" i="119" s="1"/>
  <c r="J69" i="104"/>
  <c r="J164" i="104"/>
  <c r="K164" i="104" s="1"/>
  <c r="I161" i="104"/>
  <c r="J161" i="104" s="1"/>
  <c r="K161" i="104" s="1"/>
  <c r="H158" i="104"/>
  <c r="K25" i="104"/>
  <c r="L54" i="119"/>
  <c r="M54" i="119" s="1"/>
  <c r="J67" i="104"/>
  <c r="I89" i="104"/>
  <c r="J89" i="104" s="1"/>
  <c r="K89" i="104" s="1"/>
  <c r="J90" i="104"/>
  <c r="K90" i="104" s="1"/>
  <c r="K16" i="104"/>
  <c r="K23" i="104"/>
  <c r="J31" i="104"/>
  <c r="L15" i="119"/>
  <c r="J37" i="104"/>
  <c r="L21" i="119"/>
  <c r="L27" i="119"/>
  <c r="J43" i="104"/>
  <c r="L31" i="119"/>
  <c r="J47" i="104"/>
  <c r="K47" i="104" s="1"/>
  <c r="L35" i="119"/>
  <c r="J51" i="104"/>
  <c r="L39" i="119"/>
  <c r="N39" i="119" s="1"/>
  <c r="J55" i="104"/>
  <c r="L48" i="119"/>
  <c r="N48" i="119" s="1"/>
  <c r="J60" i="104"/>
  <c r="L53" i="119"/>
  <c r="M53" i="119" s="1"/>
  <c r="J66" i="104"/>
  <c r="K70" i="104"/>
  <c r="J155" i="104"/>
  <c r="K155" i="104" s="1"/>
  <c r="H28" i="104"/>
  <c r="H26" i="104" s="1"/>
  <c r="H71" i="104" s="1"/>
  <c r="K55" i="42"/>
  <c r="D52" i="42"/>
  <c r="D48" i="42"/>
  <c r="D44" i="42"/>
  <c r="D40" i="42"/>
  <c r="D36" i="42"/>
  <c r="D32" i="42"/>
  <c r="D51" i="42"/>
  <c r="D47" i="42"/>
  <c r="D43" i="42"/>
  <c r="D39" i="42"/>
  <c r="D35" i="42"/>
  <c r="D31" i="42"/>
  <c r="D50" i="42"/>
  <c r="D46" i="42"/>
  <c r="D42" i="42"/>
  <c r="D38" i="42"/>
  <c r="D34" i="42"/>
  <c r="D30" i="42"/>
  <c r="D53" i="42"/>
  <c r="D49" i="42"/>
  <c r="D45" i="42"/>
  <c r="D41" i="42"/>
  <c r="D37" i="42"/>
  <c r="D33" i="42"/>
  <c r="D29" i="42"/>
  <c r="Q31" i="43"/>
  <c r="AA366" i="36"/>
  <c r="O304" i="36"/>
  <c r="O306" i="36" s="1"/>
  <c r="AJ393" i="36"/>
  <c r="U355" i="36"/>
  <c r="Q340" i="36"/>
  <c r="U353" i="36"/>
  <c r="AC338" i="36"/>
  <c r="AC340" i="36" s="1"/>
  <c r="Q235" i="36"/>
  <c r="Q237" i="36" s="1"/>
  <c r="U306" i="36"/>
  <c r="M219" i="36"/>
  <c r="Q354" i="36"/>
  <c r="M372" i="36"/>
  <c r="S372" i="36"/>
  <c r="AJ244" i="36"/>
  <c r="AJ372" i="36" s="1"/>
  <c r="P270" i="36"/>
  <c r="L382" i="36"/>
  <c r="AJ281" i="36"/>
  <c r="AJ289" i="36" s="1"/>
  <c r="AA287" i="36"/>
  <c r="AA289" i="36" s="1"/>
  <c r="AA303" i="36"/>
  <c r="AA321" i="36"/>
  <c r="AA118" i="36"/>
  <c r="AA219" i="36" s="1"/>
  <c r="AJ217" i="36"/>
  <c r="AJ227" i="36"/>
  <c r="AJ233" i="36"/>
  <c r="AJ296" i="36"/>
  <c r="AJ330" i="36"/>
  <c r="AA233" i="36"/>
  <c r="AA302" i="36"/>
  <c r="AA304" i="36" s="1"/>
  <c r="AA315" i="36"/>
  <c r="AA336" i="36"/>
  <c r="AL355" i="36"/>
  <c r="AL220" i="36"/>
  <c r="W245" i="36"/>
  <c r="T350" i="36"/>
  <c r="M267" i="36"/>
  <c r="AC268" i="36"/>
  <c r="S306" i="36"/>
  <c r="L235" i="36"/>
  <c r="L237" i="36" s="1"/>
  <c r="Q303" i="36"/>
  <c r="T322" i="36"/>
  <c r="V382" i="36"/>
  <c r="I15" i="34" s="1"/>
  <c r="L253" i="36"/>
  <c r="AJ260" i="36"/>
  <c r="Q397" i="36"/>
  <c r="P323" i="36"/>
  <c r="O394" i="36"/>
  <c r="S398" i="36"/>
  <c r="AL398" i="36"/>
  <c r="AA218" i="36"/>
  <c r="AA367" i="36" s="1"/>
  <c r="V305" i="36"/>
  <c r="V304" i="36"/>
  <c r="V306" i="36" s="1"/>
  <c r="Q353" i="36"/>
  <c r="Q268" i="36"/>
  <c r="Q270" i="36" s="1"/>
  <c r="Q272" i="36" s="1"/>
  <c r="Q343" i="36" s="1"/>
  <c r="AB220" i="36"/>
  <c r="AB237" i="36" s="1"/>
  <c r="V322" i="36"/>
  <c r="V397" i="36"/>
  <c r="G18" i="35" s="1"/>
  <c r="W226" i="36"/>
  <c r="S271" i="36"/>
  <c r="AB234" i="36"/>
  <c r="V234" i="36"/>
  <c r="P372" i="36"/>
  <c r="P303" i="36"/>
  <c r="AB306" i="36"/>
  <c r="O303" i="36"/>
  <c r="O305" i="36" s="1"/>
  <c r="AL253" i="36"/>
  <c r="AL271" i="36"/>
  <c r="AL267" i="36"/>
  <c r="AB350" i="36"/>
  <c r="P376" i="36"/>
  <c r="P354" i="36"/>
  <c r="S267" i="36"/>
  <c r="S269" i="36" s="1"/>
  <c r="S376" i="36"/>
  <c r="L268" i="36"/>
  <c r="L289" i="36"/>
  <c r="L306" i="36" s="1"/>
  <c r="Q289" i="36"/>
  <c r="Q306" i="36" s="1"/>
  <c r="S340" i="36"/>
  <c r="T306" i="36"/>
  <c r="AB253" i="36"/>
  <c r="AB270" i="36" s="1"/>
  <c r="W233" i="36"/>
  <c r="L355" i="36"/>
  <c r="P252" i="36"/>
  <c r="M252" i="36"/>
  <c r="P288" i="36"/>
  <c r="O362" i="36"/>
  <c r="O372" i="36"/>
  <c r="O252" i="36"/>
  <c r="O269" i="36" s="1"/>
  <c r="AB267" i="36"/>
  <c r="O253" i="36"/>
  <c r="AC355" i="36"/>
  <c r="W260" i="36"/>
  <c r="U350" i="36"/>
  <c r="S234" i="36"/>
  <c r="L377" i="36"/>
  <c r="AB352" i="36"/>
  <c r="P355" i="36"/>
  <c r="P367" i="36"/>
  <c r="M376" i="36"/>
  <c r="P350" i="36"/>
  <c r="AA354" i="36"/>
  <c r="AC362" i="36"/>
  <c r="L15" i="33" s="1"/>
  <c r="I23" i="58" s="1"/>
  <c r="AC234" i="36"/>
  <c r="AC271" i="36"/>
  <c r="M234" i="36"/>
  <c r="M366" i="36"/>
  <c r="M354" i="36"/>
  <c r="S354" i="36"/>
  <c r="P387" i="36"/>
  <c r="P289" i="36"/>
  <c r="P306" i="36" s="1"/>
  <c r="AC387" i="36"/>
  <c r="N20" i="34" s="1"/>
  <c r="I42" i="58" s="1"/>
  <c r="H38" i="13" s="1"/>
  <c r="AC289" i="36"/>
  <c r="AC306" i="36" s="1"/>
  <c r="W227" i="36"/>
  <c r="W363" i="36" s="1"/>
  <c r="T354" i="36"/>
  <c r="AC377" i="36"/>
  <c r="L43" i="33" s="1"/>
  <c r="I30" i="58" s="1"/>
  <c r="H35" i="13" s="1"/>
  <c r="P267" i="36"/>
  <c r="AC267" i="36"/>
  <c r="AC269" i="36" s="1"/>
  <c r="W280" i="36"/>
  <c r="T337" i="36"/>
  <c r="T339" i="36" s="1"/>
  <c r="O354" i="36"/>
  <c r="T340" i="36"/>
  <c r="M289" i="36"/>
  <c r="M306" i="36" s="1"/>
  <c r="Q322" i="36"/>
  <c r="L288" i="36"/>
  <c r="L305" i="36" s="1"/>
  <c r="O373" i="36"/>
  <c r="S373" i="36"/>
  <c r="M355" i="36"/>
  <c r="AD377" i="36"/>
  <c r="M43" i="33" s="1"/>
  <c r="J30" i="58" s="1"/>
  <c r="I35" i="13" s="1"/>
  <c r="U382" i="36"/>
  <c r="H15" i="34" s="1"/>
  <c r="AC382" i="36"/>
  <c r="N15" i="34" s="1"/>
  <c r="U15" i="34" s="1"/>
  <c r="AC383" i="36"/>
  <c r="N16" i="34" s="1"/>
  <c r="I40" i="58" s="1"/>
  <c r="H37" i="13" s="1"/>
  <c r="O387" i="36"/>
  <c r="AA314" i="36"/>
  <c r="AC394" i="36"/>
  <c r="L16" i="35" s="1"/>
  <c r="I34" i="58" s="1"/>
  <c r="H40" i="13" s="1"/>
  <c r="AL382" i="36"/>
  <c r="W15" i="34" s="1"/>
  <c r="AL383" i="36"/>
  <c r="W16" i="34" s="1"/>
  <c r="V398" i="36"/>
  <c r="G19" i="35" s="1"/>
  <c r="M84" i="19" s="1"/>
  <c r="T398" i="36"/>
  <c r="E19" i="35" s="1"/>
  <c r="K84" i="19" s="1"/>
  <c r="O393" i="36"/>
  <c r="T393" i="36"/>
  <c r="E15" i="35" s="1"/>
  <c r="AB393" i="36"/>
  <c r="K15" i="35" s="1"/>
  <c r="H33" i="58" s="1"/>
  <c r="G33" i="58" s="1"/>
  <c r="AL393" i="36"/>
  <c r="U15" i="35" s="1"/>
  <c r="U373" i="36"/>
  <c r="F40" i="33" s="1"/>
  <c r="L52" i="19" s="1"/>
  <c r="N52" i="19" s="1"/>
  <c r="I47" i="4" s="1"/>
  <c r="V367" i="36"/>
  <c r="G19" i="33" s="1"/>
  <c r="M48" i="19" s="1"/>
  <c r="T367" i="36"/>
  <c r="E19" i="33" s="1"/>
  <c r="K48" i="19" s="1"/>
  <c r="P386" i="36"/>
  <c r="U386" i="36"/>
  <c r="H19" i="34" s="1"/>
  <c r="AC386" i="36"/>
  <c r="N19" i="34" s="1"/>
  <c r="I41" i="58" s="1"/>
  <c r="W302" i="36"/>
  <c r="AB303" i="36"/>
  <c r="P393" i="36"/>
  <c r="U393" i="36"/>
  <c r="F15" i="35" s="1"/>
  <c r="AD394" i="36"/>
  <c r="M16" i="35" s="1"/>
  <c r="J34" i="58" s="1"/>
  <c r="I40" i="13" s="1"/>
  <c r="AC397" i="36"/>
  <c r="L18" i="35" s="1"/>
  <c r="I35" i="58" s="1"/>
  <c r="P35" i="58" s="1"/>
  <c r="AL323" i="36"/>
  <c r="AL340" i="36" s="1"/>
  <c r="W118" i="36"/>
  <c r="S362" i="36"/>
  <c r="AJ119" i="36"/>
  <c r="W244" i="36"/>
  <c r="W252" i="36" s="1"/>
  <c r="W253" i="36" s="1"/>
  <c r="AL386" i="36"/>
  <c r="W19" i="34" s="1"/>
  <c r="Q348" i="36"/>
  <c r="M363" i="36"/>
  <c r="M235" i="36"/>
  <c r="S235" i="36"/>
  <c r="S350" i="36" s="1"/>
  <c r="S353" i="36"/>
  <c r="AB372" i="36"/>
  <c r="K39" i="33" s="1"/>
  <c r="AB252" i="36"/>
  <c r="L373" i="36"/>
  <c r="L353" i="36"/>
  <c r="M393" i="36"/>
  <c r="M322" i="36"/>
  <c r="M339" i="36" s="1"/>
  <c r="AL354" i="36"/>
  <c r="AL366" i="36"/>
  <c r="AL234" i="36"/>
  <c r="AL236" i="36" s="1"/>
  <c r="AL252" i="36"/>
  <c r="AL376" i="36"/>
  <c r="P352" i="36"/>
  <c r="P271" i="36"/>
  <c r="U362" i="36"/>
  <c r="F15" i="33" s="1"/>
  <c r="U352" i="36"/>
  <c r="L352" i="36"/>
  <c r="AC373" i="36"/>
  <c r="L40" i="33" s="1"/>
  <c r="I28" i="58" s="1"/>
  <c r="H34" i="13" s="1"/>
  <c r="AC253" i="36"/>
  <c r="L376" i="36"/>
  <c r="L354" i="36"/>
  <c r="L252" i="36"/>
  <c r="Q376" i="36"/>
  <c r="Q252" i="36"/>
  <c r="Q269" i="36" s="1"/>
  <c r="AD383" i="36"/>
  <c r="O16" i="34" s="1"/>
  <c r="J40" i="58" s="1"/>
  <c r="I37" i="13" s="1"/>
  <c r="AD289" i="36"/>
  <c r="W287" i="36"/>
  <c r="W289" i="36" s="1"/>
  <c r="W286" i="36"/>
  <c r="T386" i="36"/>
  <c r="G19" i="34" s="1"/>
  <c r="T288" i="36"/>
  <c r="T305" i="36" s="1"/>
  <c r="AB386" i="36"/>
  <c r="M19" i="34" s="1"/>
  <c r="H41" i="58" s="1"/>
  <c r="G41" i="58" s="1"/>
  <c r="AB288" i="36"/>
  <c r="AB354" i="36"/>
  <c r="Q387" i="36"/>
  <c r="Q355" i="36"/>
  <c r="L394" i="36"/>
  <c r="L338" i="36"/>
  <c r="W265" i="36"/>
  <c r="W376" i="36" s="1"/>
  <c r="W266" i="36"/>
  <c r="W268" i="36" s="1"/>
  <c r="P366" i="36"/>
  <c r="P234" i="36"/>
  <c r="U354" i="36"/>
  <c r="U366" i="36"/>
  <c r="F18" i="33" s="1"/>
  <c r="U234" i="36"/>
  <c r="AC366" i="36"/>
  <c r="L18" i="33" s="1"/>
  <c r="I25" i="58" s="1"/>
  <c r="AC354" i="36"/>
  <c r="O367" i="36"/>
  <c r="O235" i="36"/>
  <c r="O237" i="36" s="1"/>
  <c r="O355" i="36"/>
  <c r="Q372" i="36"/>
  <c r="U376" i="36"/>
  <c r="F42" i="33" s="1"/>
  <c r="H42" i="33" s="1"/>
  <c r="U267" i="36"/>
  <c r="O268" i="36"/>
  <c r="O270" i="36" s="1"/>
  <c r="M382" i="36"/>
  <c r="E15" i="34" s="1"/>
  <c r="E22" i="34" s="1"/>
  <c r="M352" i="36"/>
  <c r="M288" i="36"/>
  <c r="S382" i="36"/>
  <c r="F15" i="34" s="1"/>
  <c r="F22" i="34" s="1"/>
  <c r="AA382" i="36"/>
  <c r="AA288" i="36"/>
  <c r="AA305" i="36" s="1"/>
  <c r="AB383" i="36"/>
  <c r="M16" i="34" s="1"/>
  <c r="H40" i="58" s="1"/>
  <c r="G37" i="13" s="1"/>
  <c r="AB353" i="36"/>
  <c r="W321" i="36"/>
  <c r="W323" i="36" s="1"/>
  <c r="W320" i="36"/>
  <c r="P397" i="36"/>
  <c r="P322" i="36"/>
  <c r="U397" i="36"/>
  <c r="F18" i="35" s="1"/>
  <c r="U322" i="36"/>
  <c r="U339" i="36" s="1"/>
  <c r="U342" i="36" s="1"/>
  <c r="O398" i="36"/>
  <c r="O323" i="36"/>
  <c r="O340" i="36" s="1"/>
  <c r="W330" i="36"/>
  <c r="W329" i="36"/>
  <c r="W337" i="36" s="1"/>
  <c r="AD398" i="36"/>
  <c r="M19" i="35" s="1"/>
  <c r="J36" i="58" s="1"/>
  <c r="I41" i="13" s="1"/>
  <c r="AD338" i="36"/>
  <c r="AD340" i="36" s="1"/>
  <c r="W234" i="36"/>
  <c r="AD235" i="36"/>
  <c r="AD237" i="36" s="1"/>
  <c r="AD363" i="36"/>
  <c r="M16" i="33" s="1"/>
  <c r="AD353" i="36"/>
  <c r="P373" i="36"/>
  <c r="P353" i="36"/>
  <c r="AD376" i="36"/>
  <c r="M42" i="33" s="1"/>
  <c r="J29" i="58" s="1"/>
  <c r="AD271" i="36"/>
  <c r="AD252" i="36"/>
  <c r="AD269" i="36" s="1"/>
  <c r="M377" i="36"/>
  <c r="M253" i="36"/>
  <c r="S377" i="36"/>
  <c r="S253" i="36"/>
  <c r="S270" i="36" s="1"/>
  <c r="S355" i="36"/>
  <c r="V372" i="36"/>
  <c r="G39" i="33" s="1"/>
  <c r="H39" i="33" s="1"/>
  <c r="V267" i="36"/>
  <c r="W295" i="36"/>
  <c r="W296" i="36"/>
  <c r="M394" i="36"/>
  <c r="M323" i="36"/>
  <c r="W398" i="36"/>
  <c r="O337" i="36"/>
  <c r="O339" i="36" s="1"/>
  <c r="O397" i="36"/>
  <c r="AB397" i="36"/>
  <c r="K18" i="35" s="1"/>
  <c r="H35" i="58" s="1"/>
  <c r="AB337" i="36"/>
  <c r="M398" i="36"/>
  <c r="M338" i="36"/>
  <c r="AJ302" i="36"/>
  <c r="AJ301" i="36"/>
  <c r="AJ303" i="36" s="1"/>
  <c r="AJ335" i="36"/>
  <c r="AJ336" i="36"/>
  <c r="AJ338" i="36" s="1"/>
  <c r="AA226" i="36"/>
  <c r="AA234" i="36" s="1"/>
  <c r="AA227" i="36"/>
  <c r="AA235" i="36" s="1"/>
  <c r="AA244" i="36"/>
  <c r="AA245" i="36"/>
  <c r="AA329" i="36"/>
  <c r="AA330" i="36"/>
  <c r="AL268" i="36"/>
  <c r="AL353" i="36"/>
  <c r="O366" i="36"/>
  <c r="W218" i="36"/>
  <c r="AD373" i="36"/>
  <c r="M40" i="33" s="1"/>
  <c r="J28" i="58" s="1"/>
  <c r="I34" i="13" s="1"/>
  <c r="O383" i="36"/>
  <c r="AJ383" i="36"/>
  <c r="AL306" i="36"/>
  <c r="O234" i="36"/>
  <c r="S219" i="36"/>
  <c r="S352" i="36"/>
  <c r="AJ373" i="36"/>
  <c r="O376" i="36"/>
  <c r="AB376" i="36"/>
  <c r="K42" i="33" s="1"/>
  <c r="H29" i="58" s="1"/>
  <c r="V387" i="36"/>
  <c r="I20" i="34" s="1"/>
  <c r="M62" i="19" s="1"/>
  <c r="T387" i="36"/>
  <c r="G20" i="34" s="1"/>
  <c r="K62" i="19" s="1"/>
  <c r="V383" i="36"/>
  <c r="I16" i="34" s="1"/>
  <c r="M60" i="19" s="1"/>
  <c r="L372" i="36"/>
  <c r="Q394" i="36"/>
  <c r="AA119" i="36"/>
  <c r="AJ118" i="36"/>
  <c r="AL237" i="36"/>
  <c r="U252" i="36"/>
  <c r="U253" i="36" s="1"/>
  <c r="T394" i="36"/>
  <c r="E16" i="35" s="1"/>
  <c r="K83" i="19" s="1"/>
  <c r="S387" i="36"/>
  <c r="F20" i="34" s="1"/>
  <c r="K63" i="19" s="1"/>
  <c r="N63" i="19" s="1"/>
  <c r="I58" i="4" s="1"/>
  <c r="L58" i="4" s="1"/>
  <c r="M58" i="4" s="1"/>
  <c r="U387" i="36"/>
  <c r="H20" i="34" s="1"/>
  <c r="L62" i="19" s="1"/>
  <c r="S383" i="36"/>
  <c r="F16" i="34" s="1"/>
  <c r="K61" i="19" s="1"/>
  <c r="N61" i="19" s="1"/>
  <c r="I56" i="4" s="1"/>
  <c r="L56" i="4" s="1"/>
  <c r="M56" i="4" s="1"/>
  <c r="U383" i="36"/>
  <c r="H16" i="34" s="1"/>
  <c r="L60" i="19" s="1"/>
  <c r="U394" i="36"/>
  <c r="F16" i="35" s="1"/>
  <c r="L83" i="19" s="1"/>
  <c r="AB144" i="25"/>
  <c r="AB157" i="25" s="1"/>
  <c r="G37" i="43"/>
  <c r="N78" i="19"/>
  <c r="I73" i="4" s="1"/>
  <c r="L73" i="4" s="1"/>
  <c r="M73" i="4" s="1"/>
  <c r="T50" i="53"/>
  <c r="AE49" i="53"/>
  <c r="K61" i="13"/>
  <c r="O64" i="58"/>
  <c r="I32" i="43"/>
  <c r="I30" i="43"/>
  <c r="M114" i="19"/>
  <c r="O60" i="58"/>
  <c r="G28" i="43"/>
  <c r="I57" i="58"/>
  <c r="P57" i="58" s="1"/>
  <c r="G19" i="43"/>
  <c r="Q20" i="43"/>
  <c r="I18" i="43"/>
  <c r="G18" i="43"/>
  <c r="M108" i="19"/>
  <c r="O48" i="58"/>
  <c r="N44" i="19"/>
  <c r="I39" i="4" s="1"/>
  <c r="L39" i="4" s="1"/>
  <c r="M39" i="4" s="1"/>
  <c r="L39" i="19"/>
  <c r="N21" i="19"/>
  <c r="I25" i="4" s="1"/>
  <c r="L25" i="4" s="1"/>
  <c r="M25" i="4" s="1"/>
  <c r="G20" i="58"/>
  <c r="M92" i="19"/>
  <c r="N92" i="19" s="1"/>
  <c r="I87" i="4" s="1"/>
  <c r="L87" i="4" s="1"/>
  <c r="M87" i="4" s="1"/>
  <c r="O20" i="58"/>
  <c r="K74" i="13"/>
  <c r="O19" i="58"/>
  <c r="AD151" i="25"/>
  <c r="AM155" i="25"/>
  <c r="AM160" i="25"/>
  <c r="L14" i="19"/>
  <c r="AD157" i="25"/>
  <c r="AM163" i="25"/>
  <c r="AD155" i="25"/>
  <c r="M14" i="19"/>
  <c r="P16" i="58"/>
  <c r="J72" i="13"/>
  <c r="M72" i="13" s="1"/>
  <c r="Z156" i="25"/>
  <c r="N17" i="19"/>
  <c r="I21" i="4" s="1"/>
  <c r="L21" i="4" s="1"/>
  <c r="M21" i="4" s="1"/>
  <c r="AB112" i="25"/>
  <c r="J71" i="13"/>
  <c r="G71" i="13"/>
  <c r="N16" i="19"/>
  <c r="I20" i="4" s="1"/>
  <c r="L20" i="4" s="1"/>
  <c r="M20" i="4" s="1"/>
  <c r="M91" i="19"/>
  <c r="O17" i="58"/>
  <c r="K72" i="13"/>
  <c r="O16" i="58"/>
  <c r="N18" i="19"/>
  <c r="I22" i="4" s="1"/>
  <c r="L22" i="4" s="1"/>
  <c r="M22" i="4" s="1"/>
  <c r="H22" i="35"/>
  <c r="J45" i="33"/>
  <c r="E23" i="34"/>
  <c r="AD268" i="36"/>
  <c r="AD387" i="36"/>
  <c r="O20" i="34" s="1"/>
  <c r="J42" i="58" s="1"/>
  <c r="I38" i="13" s="1"/>
  <c r="AD393" i="36"/>
  <c r="M15" i="35" s="1"/>
  <c r="J33" i="58" s="1"/>
  <c r="AJ394" i="36"/>
  <c r="AI118" i="36"/>
  <c r="AI119" i="36"/>
  <c r="AD382" i="36"/>
  <c r="O15" i="34" s="1"/>
  <c r="J39" i="58" s="1"/>
  <c r="AD337" i="36"/>
  <c r="AD339" i="36" s="1"/>
  <c r="AJ267" i="36"/>
  <c r="AJ337" i="36"/>
  <c r="T252" i="36"/>
  <c r="T253" i="36" s="1"/>
  <c r="T270" i="36" s="1"/>
  <c r="V252" i="36"/>
  <c r="V253" i="36" s="1"/>
  <c r="V270" i="36" s="1"/>
  <c r="V394" i="36"/>
  <c r="G16" i="35" s="1"/>
  <c r="M83" i="19" s="1"/>
  <c r="U398" i="36"/>
  <c r="F19" i="35" s="1"/>
  <c r="L84" i="19" s="1"/>
  <c r="W217" i="36"/>
  <c r="AD234" i="36"/>
  <c r="AB271" i="36"/>
  <c r="AC363" i="36"/>
  <c r="L16" i="33" s="1"/>
  <c r="I24" i="58" s="1"/>
  <c r="H31" i="13" s="1"/>
  <c r="AD354" i="36"/>
  <c r="J40" i="33"/>
  <c r="F11" i="109"/>
  <c r="G18" i="109"/>
  <c r="J18" i="109" s="1"/>
  <c r="F5" i="24"/>
  <c r="I97" i="104"/>
  <c r="J97" i="104" s="1"/>
  <c r="K97" i="104" s="1"/>
  <c r="I38" i="104"/>
  <c r="I32" i="104"/>
  <c r="I64" i="104"/>
  <c r="I145" i="104"/>
  <c r="J145" i="104" s="1"/>
  <c r="K145" i="104" s="1"/>
  <c r="I29" i="104"/>
  <c r="I35" i="104"/>
  <c r="I57" i="104"/>
  <c r="L62" i="104" s="1"/>
  <c r="H106" i="104"/>
  <c r="I15" i="104"/>
  <c r="J15" i="104" s="1"/>
  <c r="I41" i="104"/>
  <c r="L55" i="104" s="1"/>
  <c r="D5" i="29"/>
  <c r="F5" i="28"/>
  <c r="F5" i="27"/>
  <c r="D5" i="32"/>
  <c r="D5" i="31"/>
  <c r="D5" i="30"/>
  <c r="F4" i="27"/>
  <c r="D4" i="31"/>
  <c r="F4" i="28"/>
  <c r="D4" i="30"/>
  <c r="D4" i="32"/>
  <c r="V107" i="40"/>
  <c r="V180" i="40" s="1"/>
  <c r="V100" i="40"/>
  <c r="V64" i="40"/>
  <c r="H64" i="33"/>
  <c r="L75" i="13"/>
  <c r="L76" i="13"/>
  <c r="N126" i="19"/>
  <c r="M75" i="13"/>
  <c r="F74" i="13"/>
  <c r="G19" i="58"/>
  <c r="L68" i="13"/>
  <c r="F76" i="13"/>
  <c r="L70" i="13"/>
  <c r="M69" i="13"/>
  <c r="G51" i="58"/>
  <c r="P51" i="58"/>
  <c r="F73" i="13"/>
  <c r="L67" i="13"/>
  <c r="M70" i="13"/>
  <c r="L51" i="5"/>
  <c r="O51" i="5" s="1"/>
  <c r="P51" i="5" s="1"/>
  <c r="H16" i="90"/>
  <c r="AJ304" i="36"/>
  <c r="AJ397" i="36"/>
  <c r="AJ322" i="36"/>
  <c r="N29" i="58"/>
  <c r="O29" i="58" s="1"/>
  <c r="R42" i="33"/>
  <c r="AD253" i="36"/>
  <c r="AD270" i="36" s="1"/>
  <c r="AD352" i="36"/>
  <c r="AD372" i="36"/>
  <c r="M39" i="33" s="1"/>
  <c r="J27" i="58" s="1"/>
  <c r="AD397" i="36"/>
  <c r="M18" i="35" s="1"/>
  <c r="J35" i="58" s="1"/>
  <c r="AJ232" i="36"/>
  <c r="AJ250" i="36"/>
  <c r="AJ266" i="36"/>
  <c r="AJ268" i="36" s="1"/>
  <c r="N39" i="58"/>
  <c r="O39" i="58" s="1"/>
  <c r="T15" i="34"/>
  <c r="AJ321" i="36"/>
  <c r="AD219" i="36"/>
  <c r="N40" i="58"/>
  <c r="M104" i="19" s="1"/>
  <c r="T16" i="34"/>
  <c r="N34" i="58"/>
  <c r="O34" i="58" s="1"/>
  <c r="R16" i="35"/>
  <c r="AD304" i="36"/>
  <c r="AC322" i="36"/>
  <c r="AC339" i="36" s="1"/>
  <c r="N35" i="58"/>
  <c r="O35" i="58" s="1"/>
  <c r="R18" i="35"/>
  <c r="N27" i="58"/>
  <c r="O27" i="58" s="1"/>
  <c r="R39" i="33"/>
  <c r="N25" i="58"/>
  <c r="O25" i="58" s="1"/>
  <c r="R18" i="33"/>
  <c r="AJ218" i="36"/>
  <c r="AJ367" i="36" s="1"/>
  <c r="AJ286" i="36"/>
  <c r="AJ288" i="36" s="1"/>
  <c r="N33" i="58"/>
  <c r="O33" i="58" s="1"/>
  <c r="R15" i="35"/>
  <c r="AD355" i="36"/>
  <c r="AB236" i="36"/>
  <c r="AD303" i="36"/>
  <c r="AC352" i="36"/>
  <c r="N24" i="58"/>
  <c r="R16" i="33"/>
  <c r="N41" i="58"/>
  <c r="O41" i="58" s="1"/>
  <c r="T19" i="34"/>
  <c r="N42" i="58"/>
  <c r="T20" i="34"/>
  <c r="N36" i="58"/>
  <c r="K41" i="13" s="1"/>
  <c r="R19" i="35"/>
  <c r="N30" i="58"/>
  <c r="R43" i="33"/>
  <c r="N26" i="58"/>
  <c r="K32" i="13" s="1"/>
  <c r="R19" i="33"/>
  <c r="N80" i="58"/>
  <c r="R22" i="35"/>
  <c r="N78" i="58"/>
  <c r="R46" i="33"/>
  <c r="I76" i="58"/>
  <c r="H45" i="13" s="1"/>
  <c r="H44" i="13" s="1"/>
  <c r="H43" i="13" s="1"/>
  <c r="Y160" i="25"/>
  <c r="Y162" i="25"/>
  <c r="Y146" i="25"/>
  <c r="AB76" i="25"/>
  <c r="AB163" i="25" s="1"/>
  <c r="Y145" i="25"/>
  <c r="K14" i="19"/>
  <c r="N15" i="19"/>
  <c r="I19" i="4" s="1"/>
  <c r="P19" i="58"/>
  <c r="J74" i="13"/>
  <c r="J73" i="13"/>
  <c r="P20" i="58"/>
  <c r="AN79" i="27"/>
  <c r="I39" i="58"/>
  <c r="P39" i="58" s="1"/>
  <c r="V339" i="36"/>
  <c r="Q362" i="36"/>
  <c r="V362" i="36"/>
  <c r="G15" i="33" s="1"/>
  <c r="S363" i="36"/>
  <c r="U220" i="36"/>
  <c r="U237" i="36" s="1"/>
  <c r="P23" i="58"/>
  <c r="O271" i="36"/>
  <c r="T352" i="36"/>
  <c r="P363" i="36"/>
  <c r="K42" i="58"/>
  <c r="P23" i="34"/>
  <c r="T23" i="34" s="1"/>
  <c r="AJ387" i="36"/>
  <c r="S40" i="33"/>
  <c r="S39" i="33"/>
  <c r="J42" i="13"/>
  <c r="K25" i="58"/>
  <c r="Z310" i="38"/>
  <c r="Y311" i="38"/>
  <c r="X310" i="38"/>
  <c r="AE306" i="38"/>
  <c r="AE325" i="38"/>
  <c r="Z311" i="38"/>
  <c r="Y310" i="38"/>
  <c r="W292" i="38"/>
  <c r="W311" i="38" s="1"/>
  <c r="AE324" i="38"/>
  <c r="AF292" i="38"/>
  <c r="AF294" i="38" s="1"/>
  <c r="X306" i="38"/>
  <c r="Z306" i="38"/>
  <c r="Z296" i="38"/>
  <c r="AA306" i="38"/>
  <c r="AA296" i="38"/>
  <c r="AA325" i="38" s="1"/>
  <c r="N22" i="35" s="1"/>
  <c r="K80" i="58" s="1"/>
  <c r="K124" i="19" s="1"/>
  <c r="Y305" i="38"/>
  <c r="Y295" i="38"/>
  <c r="W295" i="38"/>
  <c r="W305" i="38"/>
  <c r="X324" i="38"/>
  <c r="K21" i="35" s="1"/>
  <c r="H79" i="58" s="1"/>
  <c r="AA305" i="38"/>
  <c r="AA295" i="38"/>
  <c r="AA324" i="38" s="1"/>
  <c r="N21" i="35" s="1"/>
  <c r="K79" i="58" s="1"/>
  <c r="Y296" i="38"/>
  <c r="Y306" i="38"/>
  <c r="W310" i="38"/>
  <c r="AD305" i="38"/>
  <c r="AD324" i="38"/>
  <c r="Q21" i="35" s="1"/>
  <c r="AD303" i="38"/>
  <c r="AE305" i="38"/>
  <c r="AE320" i="38"/>
  <c r="AD320" i="38"/>
  <c r="Q45" i="33" s="1"/>
  <c r="AD316" i="38"/>
  <c r="Q21" i="33" s="1"/>
  <c r="Q36" i="33" s="1"/>
  <c r="R36" i="33" s="1"/>
  <c r="AD317" i="38"/>
  <c r="Q22" i="33" s="1"/>
  <c r="Q37" i="33" s="1"/>
  <c r="R37" i="33" s="1"/>
  <c r="AD304" i="38"/>
  <c r="AE303" i="38"/>
  <c r="AE107" i="38"/>
  <c r="AE202" i="38" s="1"/>
  <c r="AE298" i="38" s="1"/>
  <c r="AE304" i="38"/>
  <c r="AE108" i="38"/>
  <c r="AE203" i="38" s="1"/>
  <c r="AE299" i="38" s="1"/>
  <c r="AE309" i="38"/>
  <c r="AE308" i="38"/>
  <c r="G42" i="43"/>
  <c r="Q42" i="43"/>
  <c r="G39" i="43"/>
  <c r="P69" i="58"/>
  <c r="G38" i="43"/>
  <c r="Q37" i="43"/>
  <c r="P65" i="58"/>
  <c r="G35" i="43"/>
  <c r="R36" i="43"/>
  <c r="I60" i="13"/>
  <c r="I62" i="13"/>
  <c r="G60" i="13"/>
  <c r="G62" i="13"/>
  <c r="I36" i="43"/>
  <c r="Q35" i="43"/>
  <c r="R25" i="43"/>
  <c r="Q25" i="43"/>
  <c r="G25" i="43"/>
  <c r="R26" i="43"/>
  <c r="I26" i="43"/>
  <c r="Q26" i="43"/>
  <c r="I64" i="58"/>
  <c r="H61" i="13" s="1"/>
  <c r="G63" i="58"/>
  <c r="G33" i="43"/>
  <c r="Q34" i="43"/>
  <c r="R33" i="43"/>
  <c r="Q32" i="43"/>
  <c r="R31" i="43"/>
  <c r="I29" i="43"/>
  <c r="L45" i="43"/>
  <c r="K59" i="58"/>
  <c r="H60" i="58"/>
  <c r="G60" i="58" s="1"/>
  <c r="Q30" i="43"/>
  <c r="I58" i="58"/>
  <c r="G58" i="58" s="1"/>
  <c r="N53" i="58"/>
  <c r="O53" i="58" s="1"/>
  <c r="K56" i="13"/>
  <c r="G58" i="13"/>
  <c r="G61" i="13"/>
  <c r="H65" i="13"/>
  <c r="P72" i="58"/>
  <c r="M113" i="19"/>
  <c r="K58" i="13"/>
  <c r="M112" i="19"/>
  <c r="K57" i="13"/>
  <c r="P67" i="58"/>
  <c r="G67" i="58"/>
  <c r="M110" i="19"/>
  <c r="N110" i="19" s="1"/>
  <c r="I105" i="4" s="1"/>
  <c r="L105" i="4" s="1"/>
  <c r="M105" i="4" s="1"/>
  <c r="K55" i="13"/>
  <c r="L55" i="13" s="1"/>
  <c r="H57" i="13"/>
  <c r="F57" i="13" s="1"/>
  <c r="G56" i="58"/>
  <c r="P56" i="58"/>
  <c r="M31" i="119" s="1"/>
  <c r="N31" i="119" s="1"/>
  <c r="M119" i="19"/>
  <c r="K64" i="13"/>
  <c r="K113" i="19"/>
  <c r="J58" i="13"/>
  <c r="J57" i="13"/>
  <c r="K112" i="19"/>
  <c r="G63" i="13"/>
  <c r="F63" i="13" s="1"/>
  <c r="G68" i="58"/>
  <c r="R32" i="43"/>
  <c r="Q33" i="43"/>
  <c r="G21" i="43"/>
  <c r="I28" i="43"/>
  <c r="I61" i="58"/>
  <c r="I34" i="43"/>
  <c r="Q36" i="43"/>
  <c r="I38" i="43"/>
  <c r="G29" i="43"/>
  <c r="G31" i="43"/>
  <c r="K63" i="58"/>
  <c r="P63" i="58" s="1"/>
  <c r="R35" i="43"/>
  <c r="R37" i="43"/>
  <c r="R38" i="43"/>
  <c r="G41" i="43"/>
  <c r="Q39" i="43"/>
  <c r="R39" i="43"/>
  <c r="Q40" i="43"/>
  <c r="I16" i="43"/>
  <c r="Q28" i="43"/>
  <c r="I31" i="43"/>
  <c r="I22" i="43"/>
  <c r="R19" i="43"/>
  <c r="G15" i="43"/>
  <c r="K59" i="13"/>
  <c r="M115" i="19"/>
  <c r="M74" i="19"/>
  <c r="N74" i="19" s="1"/>
  <c r="I69" i="4" s="1"/>
  <c r="L69" i="4" s="1"/>
  <c r="M69" i="4" s="1"/>
  <c r="G30" i="43"/>
  <c r="G17" i="43"/>
  <c r="I27" i="43"/>
  <c r="I25" i="43"/>
  <c r="H60" i="13"/>
  <c r="H62" i="13"/>
  <c r="G66" i="58"/>
  <c r="P66" i="58"/>
  <c r="M36" i="119" s="1"/>
  <c r="R41" i="43"/>
  <c r="K71" i="58"/>
  <c r="N51" i="58"/>
  <c r="O51" i="58" s="1"/>
  <c r="Q19" i="43"/>
  <c r="I70" i="58"/>
  <c r="G70" i="58" s="1"/>
  <c r="I40" i="43"/>
  <c r="R40" i="43"/>
  <c r="J64" i="13"/>
  <c r="K119" i="19"/>
  <c r="K68" i="58"/>
  <c r="Q38" i="43"/>
  <c r="M116" i="19"/>
  <c r="N116" i="19" s="1"/>
  <c r="I111" i="4" s="1"/>
  <c r="L111" i="4" s="1"/>
  <c r="M111" i="4" s="1"/>
  <c r="J61" i="13"/>
  <c r="K111" i="19"/>
  <c r="N111" i="19" s="1"/>
  <c r="I106" i="4" s="1"/>
  <c r="L106" i="4" s="1"/>
  <c r="M106" i="4" s="1"/>
  <c r="J56" i="13"/>
  <c r="N50" i="58"/>
  <c r="O50" i="58" s="1"/>
  <c r="Q18" i="43"/>
  <c r="N73" i="19"/>
  <c r="I68" i="4" s="1"/>
  <c r="L68" i="4" s="1"/>
  <c r="M68" i="4" s="1"/>
  <c r="N80" i="19"/>
  <c r="G56" i="13"/>
  <c r="G64" i="13"/>
  <c r="L76" i="19"/>
  <c r="G34" i="43"/>
  <c r="R29" i="43"/>
  <c r="I59" i="58"/>
  <c r="P62" i="58"/>
  <c r="M34" i="119" s="1"/>
  <c r="N34" i="119" s="1"/>
  <c r="H59" i="13"/>
  <c r="I37" i="43"/>
  <c r="H65" i="58"/>
  <c r="G65" i="58" s="1"/>
  <c r="I35" i="43"/>
  <c r="R42" i="43"/>
  <c r="I42" i="43"/>
  <c r="G62" i="58"/>
  <c r="G59" i="13"/>
  <c r="I54" i="58"/>
  <c r="G54" i="58" s="1"/>
  <c r="R22" i="43"/>
  <c r="K117" i="19"/>
  <c r="J62" i="13"/>
  <c r="L62" i="13" s="1"/>
  <c r="J60" i="13"/>
  <c r="K115" i="19"/>
  <c r="J59" i="13"/>
  <c r="K60" i="58"/>
  <c r="R30" i="43"/>
  <c r="K72" i="19"/>
  <c r="N72" i="19" s="1"/>
  <c r="G26" i="43"/>
  <c r="K70" i="19"/>
  <c r="N70" i="19" s="1"/>
  <c r="I65" i="4" s="1"/>
  <c r="L65" i="4" s="1"/>
  <c r="M65" i="4" s="1"/>
  <c r="G22" i="43"/>
  <c r="K67" i="19"/>
  <c r="N67" i="19" s="1"/>
  <c r="I62" i="4" s="1"/>
  <c r="L62" i="4" s="1"/>
  <c r="M62" i="4" s="1"/>
  <c r="G16" i="43"/>
  <c r="G65" i="13"/>
  <c r="G72" i="58"/>
  <c r="Q15" i="43"/>
  <c r="K47" i="58"/>
  <c r="M75" i="19"/>
  <c r="N75" i="19" s="1"/>
  <c r="I70" i="4" s="1"/>
  <c r="G32" i="43"/>
  <c r="I55" i="58"/>
  <c r="P55" i="58" s="1"/>
  <c r="I52" i="58"/>
  <c r="I20" i="43"/>
  <c r="R21" i="43"/>
  <c r="I53" i="58"/>
  <c r="I21" i="43"/>
  <c r="H69" i="58"/>
  <c r="G69" i="58" s="1"/>
  <c r="I39" i="43"/>
  <c r="M120" i="19"/>
  <c r="N120" i="19" s="1"/>
  <c r="I115" i="4" s="1"/>
  <c r="L115" i="4" s="1"/>
  <c r="M115" i="4" s="1"/>
  <c r="J65" i="13"/>
  <c r="L65" i="13" s="1"/>
  <c r="M118" i="19"/>
  <c r="K63" i="13"/>
  <c r="M117" i="19"/>
  <c r="K60" i="13"/>
  <c r="K109" i="19"/>
  <c r="L69" i="19"/>
  <c r="N69" i="19" s="1"/>
  <c r="I64" i="4" s="1"/>
  <c r="L64" i="4" s="1"/>
  <c r="M64" i="4" s="1"/>
  <c r="G20" i="43"/>
  <c r="M79" i="19"/>
  <c r="N79" i="19" s="1"/>
  <c r="I74" i="4" s="1"/>
  <c r="L74" i="4" s="1"/>
  <c r="M74" i="4" s="1"/>
  <c r="G40" i="43"/>
  <c r="K77" i="19"/>
  <c r="N77" i="19" s="1"/>
  <c r="G36" i="43"/>
  <c r="R15" i="43"/>
  <c r="N68" i="19"/>
  <c r="I63" i="4" s="1"/>
  <c r="L63" i="4" s="1"/>
  <c r="M63" i="4" s="1"/>
  <c r="R17" i="43"/>
  <c r="T45" i="43"/>
  <c r="K81" i="19" s="1"/>
  <c r="N81" i="19" s="1"/>
  <c r="I76" i="4" s="1"/>
  <c r="L76" i="4" s="1"/>
  <c r="M76" i="4" s="1"/>
  <c r="J54" i="13"/>
  <c r="P49" i="58"/>
  <c r="G49" i="58"/>
  <c r="G54" i="13"/>
  <c r="G50" i="58"/>
  <c r="H54" i="13"/>
  <c r="P50" i="58"/>
  <c r="M28" i="119" s="1"/>
  <c r="N28" i="119" s="1"/>
  <c r="I17" i="43"/>
  <c r="Q17" i="43"/>
  <c r="I47" i="58"/>
  <c r="G47" i="58" s="1"/>
  <c r="K53" i="13"/>
  <c r="I15" i="43"/>
  <c r="J45" i="43"/>
  <c r="H48" i="58"/>
  <c r="G53" i="13" s="1"/>
  <c r="T44" i="43"/>
  <c r="H53" i="13"/>
  <c r="P48" i="58"/>
  <c r="M27" i="119" s="1"/>
  <c r="N27" i="119" s="1"/>
  <c r="K108" i="19"/>
  <c r="J53" i="13"/>
  <c r="E44" i="43"/>
  <c r="F44" i="43"/>
  <c r="P44" i="43"/>
  <c r="J46" i="58"/>
  <c r="I52" i="13" s="1"/>
  <c r="H45" i="58"/>
  <c r="G45" i="58" s="1"/>
  <c r="J44" i="43"/>
  <c r="AD51" i="44"/>
  <c r="AB51" i="44"/>
  <c r="I14" i="43"/>
  <c r="F45" i="43"/>
  <c r="AM52" i="44"/>
  <c r="K44" i="43"/>
  <c r="AB52" i="44"/>
  <c r="AM51" i="44"/>
  <c r="G13" i="43"/>
  <c r="D44" i="43"/>
  <c r="L44" i="43"/>
  <c r="J45" i="58"/>
  <c r="Q13" i="43"/>
  <c r="N45" i="58"/>
  <c r="O45" i="58" s="1"/>
  <c r="K45" i="43"/>
  <c r="D45" i="43"/>
  <c r="M44" i="43"/>
  <c r="I13" i="43"/>
  <c r="R13" i="43"/>
  <c r="P45" i="58"/>
  <c r="J52" i="13"/>
  <c r="M52" i="13" s="1"/>
  <c r="K107" i="19"/>
  <c r="G52" i="13"/>
  <c r="G46" i="58"/>
  <c r="N66" i="19"/>
  <c r="I61" i="4" s="1"/>
  <c r="L61" i="4" s="1"/>
  <c r="M61" i="4" s="1"/>
  <c r="M107" i="19"/>
  <c r="K52" i="13"/>
  <c r="M45" i="43"/>
  <c r="R14" i="43"/>
  <c r="G14" i="43"/>
  <c r="P46" i="58"/>
  <c r="M26" i="119" s="1"/>
  <c r="E45" i="43"/>
  <c r="Q14" i="43"/>
  <c r="P45" i="43"/>
  <c r="O169" i="40"/>
  <c r="O183" i="40"/>
  <c r="X50" i="40"/>
  <c r="W121" i="40"/>
  <c r="Y50" i="40"/>
  <c r="X162" i="40"/>
  <c r="Y152" i="40"/>
  <c r="W170" i="40"/>
  <c r="X156" i="40"/>
  <c r="W136" i="40"/>
  <c r="X131" i="40"/>
  <c r="W184" i="40"/>
  <c r="Z34" i="40"/>
  <c r="Z151" i="40" s="1"/>
  <c r="Z82" i="40"/>
  <c r="Z169" i="40" s="1"/>
  <c r="F51" i="33"/>
  <c r="H51" i="33" s="1"/>
  <c r="E24" i="35"/>
  <c r="W85" i="40"/>
  <c r="X85" i="40"/>
  <c r="Y135" i="40"/>
  <c r="W140" i="40"/>
  <c r="X155" i="40"/>
  <c r="Y140" i="40"/>
  <c r="G58" i="33"/>
  <c r="M57" i="19" s="1"/>
  <c r="Z95" i="40"/>
  <c r="Z176" i="40" s="1"/>
  <c r="V101" i="40"/>
  <c r="O107" i="40"/>
  <c r="O180" i="40" s="1"/>
  <c r="Z48" i="40"/>
  <c r="Z156" i="40" s="1"/>
  <c r="G55" i="33"/>
  <c r="M56" i="19" s="1"/>
  <c r="N56" i="19" s="1"/>
  <c r="I51" i="4" s="1"/>
  <c r="L51" i="4" s="1"/>
  <c r="M51" i="4" s="1"/>
  <c r="E25" i="35"/>
  <c r="K87" i="19" s="1"/>
  <c r="O77" i="40"/>
  <c r="E34" i="33"/>
  <c r="G30" i="35"/>
  <c r="O135" i="40"/>
  <c r="W132" i="40"/>
  <c r="Y151" i="40"/>
  <c r="O114" i="40"/>
  <c r="O184" i="40" s="1"/>
  <c r="X148" i="40"/>
  <c r="Y131" i="40"/>
  <c r="E33" i="33"/>
  <c r="Y162" i="40"/>
  <c r="W176" i="40"/>
  <c r="F34" i="35"/>
  <c r="L89" i="19" s="1"/>
  <c r="V23" i="40"/>
  <c r="V35" i="40"/>
  <c r="V152" i="40" s="1"/>
  <c r="Z69" i="40"/>
  <c r="Z165" i="40" s="1"/>
  <c r="O100" i="40"/>
  <c r="O175" i="40" s="1"/>
  <c r="Z41" i="40"/>
  <c r="Z155" i="40" s="1"/>
  <c r="G31" i="33"/>
  <c r="H31" i="33" s="1"/>
  <c r="F25" i="35"/>
  <c r="L87" i="19" s="1"/>
  <c r="O83" i="40"/>
  <c r="H27" i="35"/>
  <c r="L55" i="19"/>
  <c r="H52" i="33"/>
  <c r="K57" i="19"/>
  <c r="N57" i="19" s="1"/>
  <c r="I52" i="4" s="1"/>
  <c r="L52" i="4" s="1"/>
  <c r="M52" i="4" s="1"/>
  <c r="Z166" i="40"/>
  <c r="Z136" i="40"/>
  <c r="Z85" i="40"/>
  <c r="Z148" i="40"/>
  <c r="Z50" i="40"/>
  <c r="O155" i="40"/>
  <c r="W86" i="40"/>
  <c r="W124" i="40" s="1"/>
  <c r="W147" i="40"/>
  <c r="Y155" i="40"/>
  <c r="Y139" i="40"/>
  <c r="Y161" i="40"/>
  <c r="G48" i="33"/>
  <c r="E57" i="33"/>
  <c r="W169" i="40"/>
  <c r="X184" i="40"/>
  <c r="O147" i="40"/>
  <c r="V83" i="40"/>
  <c r="V170" i="40" s="1"/>
  <c r="V169" i="40"/>
  <c r="V119" i="40"/>
  <c r="V183" i="40" s="1"/>
  <c r="V120" i="40"/>
  <c r="E24" i="33"/>
  <c r="H24" i="33" s="1"/>
  <c r="G27" i="33"/>
  <c r="H27" i="33" s="1"/>
  <c r="G49" i="33"/>
  <c r="K88" i="19"/>
  <c r="E25" i="33"/>
  <c r="W148" i="40"/>
  <c r="G28" i="33"/>
  <c r="Y132" i="40"/>
  <c r="X165" i="40"/>
  <c r="X135" i="40"/>
  <c r="G24" i="35"/>
  <c r="Y121" i="40"/>
  <c r="Y176" i="40"/>
  <c r="G25" i="35"/>
  <c r="Y122" i="40"/>
  <c r="H28" i="35"/>
  <c r="X180" i="40"/>
  <c r="X122" i="40"/>
  <c r="K89" i="19"/>
  <c r="V48" i="40"/>
  <c r="V156" i="40" s="1"/>
  <c r="W139" i="40"/>
  <c r="X136" i="40"/>
  <c r="Z131" i="40"/>
  <c r="F33" i="33"/>
  <c r="X139" i="40"/>
  <c r="Z161" i="40"/>
  <c r="Z162" i="40"/>
  <c r="F57" i="33"/>
  <c r="X169" i="40"/>
  <c r="X179" i="40"/>
  <c r="F30" i="35"/>
  <c r="E33" i="35"/>
  <c r="H33" i="35" s="1"/>
  <c r="W183" i="40"/>
  <c r="V147" i="40"/>
  <c r="V29" i="40"/>
  <c r="O35" i="40"/>
  <c r="V34" i="40"/>
  <c r="V57" i="40"/>
  <c r="V58" i="40"/>
  <c r="O95" i="40"/>
  <c r="V94" i="40"/>
  <c r="V95" i="40"/>
  <c r="Z175" i="40"/>
  <c r="O101" i="40"/>
  <c r="Z120" i="40"/>
  <c r="Z183" i="40"/>
  <c r="F54" i="33"/>
  <c r="H54" i="33" s="1"/>
  <c r="F31" i="35"/>
  <c r="L88" i="19" s="1"/>
  <c r="W50" i="40"/>
  <c r="Y86" i="40"/>
  <c r="X121" i="40"/>
  <c r="O64" i="40"/>
  <c r="O42" i="40"/>
  <c r="W155" i="40"/>
  <c r="Z147" i="40"/>
  <c r="G34" i="33"/>
  <c r="X175" i="40"/>
  <c r="F24" i="35"/>
  <c r="X183" i="40"/>
  <c r="F25" i="33"/>
  <c r="E30" i="33"/>
  <c r="H30" i="33" s="1"/>
  <c r="G33" i="33"/>
  <c r="X86" i="40"/>
  <c r="Y156" i="40"/>
  <c r="Y147" i="40"/>
  <c r="N54" i="19"/>
  <c r="I49" i="4" s="1"/>
  <c r="L49" i="4" s="1"/>
  <c r="M49" i="4" s="1"/>
  <c r="H45" i="33"/>
  <c r="N61" i="33"/>
  <c r="H24" i="58"/>
  <c r="G31" i="13" s="1"/>
  <c r="G30" i="13" s="1"/>
  <c r="AC353" i="36"/>
  <c r="AC220" i="36"/>
  <c r="T219" i="36"/>
  <c r="J16" i="35"/>
  <c r="T362" i="36"/>
  <c r="E15" i="33" s="1"/>
  <c r="T353" i="36"/>
  <c r="O219" i="36"/>
  <c r="T271" i="36"/>
  <c r="T342" i="36" s="1"/>
  <c r="K47" i="19"/>
  <c r="K24" i="58"/>
  <c r="K95" i="19" s="1"/>
  <c r="W23" i="34"/>
  <c r="K64" i="19" s="1"/>
  <c r="N64" i="19" s="1"/>
  <c r="I59" i="4" s="1"/>
  <c r="L59" i="4" s="1"/>
  <c r="M59" i="4" s="1"/>
  <c r="J19" i="33"/>
  <c r="S15" i="35"/>
  <c r="H34" i="58"/>
  <c r="G40" i="13" s="1"/>
  <c r="P22" i="34"/>
  <c r="S220" i="36"/>
  <c r="V220" i="36"/>
  <c r="V271" i="36"/>
  <c r="T220" i="36"/>
  <c r="K42" i="13"/>
  <c r="V219" i="36"/>
  <c r="AB362" i="36"/>
  <c r="K15" i="33" s="1"/>
  <c r="H39" i="58"/>
  <c r="K61" i="33"/>
  <c r="P237" i="36"/>
  <c r="P272" i="36" s="1"/>
  <c r="AC236" i="36"/>
  <c r="S15" i="33"/>
  <c r="K41" i="58"/>
  <c r="P41" i="58" s="1"/>
  <c r="V353" i="36"/>
  <c r="Q271" i="36"/>
  <c r="Q219" i="36"/>
  <c r="V352" i="36"/>
  <c r="Q352" i="36"/>
  <c r="H30" i="58"/>
  <c r="P33" i="58"/>
  <c r="H15" i="35"/>
  <c r="U363" i="36"/>
  <c r="F16" i="33" s="1"/>
  <c r="L47" i="19" s="1"/>
  <c r="Q37" i="35"/>
  <c r="U19" i="34"/>
  <c r="S19" i="35"/>
  <c r="S22" i="34"/>
  <c r="J40" i="13"/>
  <c r="K101" i="19"/>
  <c r="I39" i="13"/>
  <c r="N85" i="19"/>
  <c r="I80" i="4" s="1"/>
  <c r="L80" i="4" s="1"/>
  <c r="M80" i="4" s="1"/>
  <c r="H18" i="35"/>
  <c r="K102" i="19"/>
  <c r="J41" i="13"/>
  <c r="K104" i="19"/>
  <c r="J37" i="13"/>
  <c r="I22" i="34"/>
  <c r="G42" i="58"/>
  <c r="L16" i="34"/>
  <c r="L19" i="34"/>
  <c r="H32" i="13"/>
  <c r="F32" i="13" s="1"/>
  <c r="P26" i="58"/>
  <c r="M15" i="119" s="1"/>
  <c r="G26" i="58"/>
  <c r="K47" i="13"/>
  <c r="K98" i="19"/>
  <c r="J34" i="13"/>
  <c r="M34" i="13" s="1"/>
  <c r="P28" i="58"/>
  <c r="M17" i="119" s="1"/>
  <c r="H19" i="33"/>
  <c r="K55" i="19"/>
  <c r="H28" i="58"/>
  <c r="J25" i="58"/>
  <c r="G25" i="58"/>
  <c r="K29" i="58"/>
  <c r="E61" i="33"/>
  <c r="S19" i="33"/>
  <c r="L53" i="19"/>
  <c r="N28" i="58"/>
  <c r="O28" i="58" s="1"/>
  <c r="Q61" i="33"/>
  <c r="K77" i="58"/>
  <c r="N60" i="33"/>
  <c r="I78" i="58"/>
  <c r="G78" i="58" s="1"/>
  <c r="S46" i="33"/>
  <c r="J46" i="33"/>
  <c r="L147" i="4"/>
  <c r="M147" i="4" s="1"/>
  <c r="K96" i="19"/>
  <c r="J32" i="13"/>
  <c r="N23" i="58"/>
  <c r="O23" i="58" s="1"/>
  <c r="K123" i="19"/>
  <c r="J47" i="13"/>
  <c r="I27" i="58"/>
  <c r="K30" i="58"/>
  <c r="H46" i="33"/>
  <c r="N48" i="19"/>
  <c r="I43" i="4" s="1"/>
  <c r="L43" i="4" s="1"/>
  <c r="M43" i="4" s="1"/>
  <c r="O24" i="5" l="1"/>
  <c r="P24" i="5" s="1"/>
  <c r="L23" i="5"/>
  <c r="O23" i="5" s="1"/>
  <c r="P23" i="5" s="1"/>
  <c r="AF309" i="38"/>
  <c r="H40" i="37"/>
  <c r="I21" i="104"/>
  <c r="J21" i="104" s="1"/>
  <c r="V269" i="36"/>
  <c r="V349" i="36"/>
  <c r="I23" i="5"/>
  <c r="O106" i="38"/>
  <c r="W64" i="31"/>
  <c r="Z64" i="31" s="1"/>
  <c r="U105" i="38"/>
  <c r="G42" i="39"/>
  <c r="G62" i="10"/>
  <c r="N91" i="19"/>
  <c r="I86" i="4" s="1"/>
  <c r="L86" i="4" s="1"/>
  <c r="M86" i="4" s="1"/>
  <c r="U293" i="38"/>
  <c r="Y40" i="37"/>
  <c r="N67" i="37"/>
  <c r="Y39" i="37"/>
  <c r="AL305" i="36"/>
  <c r="AF198" i="38"/>
  <c r="AA338" i="36"/>
  <c r="Q105" i="38"/>
  <c r="AF199" i="38"/>
  <c r="N11" i="6"/>
  <c r="N23" i="6" s="1"/>
  <c r="N55" i="6" s="1"/>
  <c r="N60" i="6" s="1"/>
  <c r="R173" i="108"/>
  <c r="R250" i="108" s="1"/>
  <c r="R260" i="108" s="1"/>
  <c r="AH173" i="108"/>
  <c r="AH250" i="108" s="1"/>
  <c r="AH260" i="108" s="1"/>
  <c r="AA67" i="37"/>
  <c r="W200" i="38"/>
  <c r="W320" i="38" s="1"/>
  <c r="Z140" i="40"/>
  <c r="O153" i="38"/>
  <c r="L67" i="37"/>
  <c r="AJ253" i="36"/>
  <c r="U40" i="37"/>
  <c r="U67" i="37" s="1"/>
  <c r="T61" i="29"/>
  <c r="T62" i="29" s="1"/>
  <c r="G16" i="58"/>
  <c r="G72" i="13"/>
  <c r="F72" i="13" s="1"/>
  <c r="AD348" i="36"/>
  <c r="Z135" i="40"/>
  <c r="G48" i="58"/>
  <c r="X305" i="38"/>
  <c r="AD306" i="36"/>
  <c r="AY173" i="108"/>
  <c r="AY250" i="108" s="1"/>
  <c r="AY260" i="108" s="1"/>
  <c r="AJ173" i="108"/>
  <c r="AJ250" i="108" s="1"/>
  <c r="AJ260" i="108" s="1"/>
  <c r="S71" i="26"/>
  <c r="O67" i="37"/>
  <c r="O39" i="37"/>
  <c r="O40" i="37" s="1"/>
  <c r="AI173" i="108"/>
  <c r="AI250" i="108" s="1"/>
  <c r="AI260" i="108" s="1"/>
  <c r="AP173" i="108"/>
  <c r="AP250" i="108" s="1"/>
  <c r="AP260" i="108" s="1"/>
  <c r="Q32" i="41"/>
  <c r="Q339" i="36"/>
  <c r="W59" i="31"/>
  <c r="U201" i="38"/>
  <c r="U321" i="38" s="1"/>
  <c r="W250" i="108"/>
  <c r="W260" i="108" s="1"/>
  <c r="Q173" i="108"/>
  <c r="Q250" i="108" s="1"/>
  <c r="Q260" i="108" s="1"/>
  <c r="N15" i="119"/>
  <c r="I51" i="13"/>
  <c r="Z305" i="38"/>
  <c r="W294" i="38"/>
  <c r="AD305" i="36"/>
  <c r="AB145" i="25"/>
  <c r="AV173" i="108"/>
  <c r="AV250" i="108" s="1"/>
  <c r="AV260" i="108" s="1"/>
  <c r="Q153" i="38"/>
  <c r="G56" i="39"/>
  <c r="S250" i="108"/>
  <c r="S260" i="108" s="1"/>
  <c r="J15" i="35"/>
  <c r="K36" i="33"/>
  <c r="Y87" i="40"/>
  <c r="P36" i="58"/>
  <c r="M21" i="119" s="1"/>
  <c r="N21" i="119" s="1"/>
  <c r="G57" i="58"/>
  <c r="AM150" i="25"/>
  <c r="P173" i="108"/>
  <c r="P250" i="108" s="1"/>
  <c r="P260" i="108" s="1"/>
  <c r="AQ173" i="108"/>
  <c r="AQ250" i="108" s="1"/>
  <c r="AQ260" i="108" s="1"/>
  <c r="P131" i="82"/>
  <c r="W107" i="38"/>
  <c r="X202" i="38"/>
  <c r="X298" i="38" s="1"/>
  <c r="O311" i="38"/>
  <c r="Z54" i="31"/>
  <c r="Z58" i="31" s="1"/>
  <c r="K173" i="108"/>
  <c r="K250" i="108" s="1"/>
  <c r="K260" i="108" s="1"/>
  <c r="W199" i="38"/>
  <c r="W201" i="38" s="1"/>
  <c r="W321" i="38" s="1"/>
  <c r="Q39" i="37"/>
  <c r="Q26" i="37"/>
  <c r="O61" i="38"/>
  <c r="K55" i="39"/>
  <c r="K56" i="39" s="1"/>
  <c r="U106" i="38"/>
  <c r="S42" i="33"/>
  <c r="T173" i="108"/>
  <c r="T250" i="108" s="1"/>
  <c r="T260" i="108" s="1"/>
  <c r="W66" i="31"/>
  <c r="W67" i="31" s="1"/>
  <c r="O308" i="38"/>
  <c r="W58" i="31"/>
  <c r="V54" i="29"/>
  <c r="W67" i="37"/>
  <c r="AM250" i="108"/>
  <c r="AM260" i="108" s="1"/>
  <c r="AE250" i="108"/>
  <c r="AE260" i="108" s="1"/>
  <c r="Y250" i="108"/>
  <c r="Y260" i="108" s="1"/>
  <c r="AD347" i="36"/>
  <c r="AB339" i="36"/>
  <c r="H18" i="33"/>
  <c r="AC270" i="36"/>
  <c r="AA398" i="36"/>
  <c r="I260" i="108"/>
  <c r="I22" i="5"/>
  <c r="L22" i="5" s="1"/>
  <c r="O22" i="5" s="1"/>
  <c r="P22" i="5" s="1"/>
  <c r="Z66" i="31"/>
  <c r="O201" i="38"/>
  <c r="O250" i="108"/>
  <c r="O260" i="108" s="1"/>
  <c r="I76" i="5"/>
  <c r="J15" i="98"/>
  <c r="H17" i="98"/>
  <c r="H16" i="98"/>
  <c r="H20" i="98" s="1"/>
  <c r="Q37" i="41"/>
  <c r="Q31" i="41"/>
  <c r="V342" i="36"/>
  <c r="J19" i="35"/>
  <c r="AB160" i="25"/>
  <c r="AA387" i="36"/>
  <c r="AM146" i="25"/>
  <c r="U139" i="32"/>
  <c r="U140" i="32" s="1"/>
  <c r="AR250" i="108"/>
  <c r="AR260" i="108" s="1"/>
  <c r="O148" i="40"/>
  <c r="Z173" i="108"/>
  <c r="Z250" i="108" s="1"/>
  <c r="Z260" i="108" s="1"/>
  <c r="AA173" i="108"/>
  <c r="AA250" i="108" s="1"/>
  <c r="AA260" i="108" s="1"/>
  <c r="AG173" i="108"/>
  <c r="AG250" i="108" s="1"/>
  <c r="AG260" i="108" s="1"/>
  <c r="I16" i="98"/>
  <c r="I20" i="98" s="1"/>
  <c r="I17" i="98"/>
  <c r="I21" i="98" s="1"/>
  <c r="J76" i="5"/>
  <c r="J71" i="5" s="1"/>
  <c r="G28" i="62"/>
  <c r="AN173" i="108"/>
  <c r="AN250" i="108" s="1"/>
  <c r="AN260" i="108" s="1"/>
  <c r="AC173" i="108"/>
  <c r="AC250" i="108" s="1"/>
  <c r="AC260" i="108" s="1"/>
  <c r="X173" i="108"/>
  <c r="X250" i="108" s="1"/>
  <c r="X260" i="108" s="1"/>
  <c r="V173" i="108"/>
  <c r="V250" i="108" s="1"/>
  <c r="V260" i="108" s="1"/>
  <c r="AF173" i="108"/>
  <c r="AF250" i="108" s="1"/>
  <c r="AF260" i="108" s="1"/>
  <c r="AK173" i="108"/>
  <c r="AK250" i="108" s="1"/>
  <c r="AK260" i="108" s="1"/>
  <c r="AD173" i="108"/>
  <c r="AD250" i="108" s="1"/>
  <c r="AD260" i="108" s="1"/>
  <c r="M173" i="108"/>
  <c r="M250" i="108" s="1"/>
  <c r="M260" i="108" s="1"/>
  <c r="N173" i="108"/>
  <c r="N250" i="108" s="1"/>
  <c r="N260" i="108" s="1"/>
  <c r="AL173" i="108"/>
  <c r="AL250" i="108" s="1"/>
  <c r="AL260" i="108" s="1"/>
  <c r="U173" i="108"/>
  <c r="U250" i="108" s="1"/>
  <c r="U260" i="108" s="1"/>
  <c r="AB173" i="108"/>
  <c r="AB250" i="108" s="1"/>
  <c r="AB260" i="108" s="1"/>
  <c r="E38" i="122"/>
  <c r="J55" i="5"/>
  <c r="J81" i="5"/>
  <c r="J110" i="5" s="1"/>
  <c r="H63" i="33"/>
  <c r="Z84" i="40"/>
  <c r="F166" i="3"/>
  <c r="U248" i="38"/>
  <c r="U303" i="38" s="1"/>
  <c r="O85" i="40"/>
  <c r="W304" i="36"/>
  <c r="Q350" i="36"/>
  <c r="P348" i="36"/>
  <c r="J15" i="34"/>
  <c r="V155" i="40"/>
  <c r="AA386" i="36"/>
  <c r="AH295" i="38"/>
  <c r="AH324" i="38" s="1"/>
  <c r="U21" i="35" s="1"/>
  <c r="O49" i="40"/>
  <c r="U309" i="38"/>
  <c r="O310" i="38"/>
  <c r="AF108" i="38"/>
  <c r="L342" i="36"/>
  <c r="K37" i="19"/>
  <c r="V60" i="29"/>
  <c r="L132" i="82"/>
  <c r="O131" i="40"/>
  <c r="M236" i="36"/>
  <c r="S295" i="38"/>
  <c r="S324" i="38" s="1"/>
  <c r="F21" i="35" s="1"/>
  <c r="H21" i="35" s="1"/>
  <c r="U295" i="38"/>
  <c r="U324" i="38" s="1"/>
  <c r="G96" i="10"/>
  <c r="G145" i="13"/>
  <c r="G97" i="10" s="1"/>
  <c r="O272" i="36"/>
  <c r="N36" i="119"/>
  <c r="AL145" i="25"/>
  <c r="AD160" i="25"/>
  <c r="O139" i="40"/>
  <c r="AA397" i="36"/>
  <c r="U310" i="38"/>
  <c r="S342" i="36"/>
  <c r="S42" i="39"/>
  <c r="S56" i="39" s="1"/>
  <c r="O29" i="62"/>
  <c r="K42" i="19"/>
  <c r="X128" i="32"/>
  <c r="X131" i="32" s="1"/>
  <c r="I21" i="5"/>
  <c r="AF317" i="38"/>
  <c r="N33" i="19"/>
  <c r="I28" i="4" s="1"/>
  <c r="AA202" i="38"/>
  <c r="AA316" i="38"/>
  <c r="N21" i="33" s="1"/>
  <c r="AF295" i="38"/>
  <c r="AF324" i="38" s="1"/>
  <c r="AF305" i="38"/>
  <c r="Q306" i="38"/>
  <c r="AF60" i="38"/>
  <c r="AF308" i="38"/>
  <c r="O321" i="38"/>
  <c r="Y316" i="38"/>
  <c r="L21" i="33" s="1"/>
  <c r="L36" i="33" s="1"/>
  <c r="Y202" i="38"/>
  <c r="U108" i="38"/>
  <c r="H43" i="33"/>
  <c r="F61" i="33"/>
  <c r="M23" i="34"/>
  <c r="N23" i="34"/>
  <c r="M61" i="33"/>
  <c r="E60" i="33"/>
  <c r="X325" i="38"/>
  <c r="K22" i="35" s="1"/>
  <c r="P17" i="58"/>
  <c r="M11" i="119" s="1"/>
  <c r="AM162" i="25"/>
  <c r="AJ353" i="36"/>
  <c r="U36" i="35"/>
  <c r="P269" i="36"/>
  <c r="W373" i="36"/>
  <c r="M269" i="36"/>
  <c r="AC350" i="36"/>
  <c r="AJ235" i="36"/>
  <c r="AJ350" i="36" s="1"/>
  <c r="AA323" i="36"/>
  <c r="P340" i="36"/>
  <c r="O99" i="5"/>
  <c r="P99" i="5" s="1"/>
  <c r="N133" i="19"/>
  <c r="AB45" i="25"/>
  <c r="M34" i="19"/>
  <c r="M32" i="19" s="1"/>
  <c r="U61" i="29"/>
  <c r="U62" i="29" s="1"/>
  <c r="H71" i="13"/>
  <c r="F71" i="13" s="1"/>
  <c r="AJ382" i="36"/>
  <c r="AB49" i="31"/>
  <c r="Z59" i="31" s="1"/>
  <c r="U200" i="38"/>
  <c r="U320" i="38" s="1"/>
  <c r="AF153" i="38"/>
  <c r="AF200" i="38" s="1"/>
  <c r="AF320" i="38" s="1"/>
  <c r="T316" i="38"/>
  <c r="G21" i="33" s="1"/>
  <c r="T202" i="38"/>
  <c r="T298" i="38" s="1"/>
  <c r="Q310" i="38"/>
  <c r="AA317" i="38"/>
  <c r="N22" i="33" s="1"/>
  <c r="AA203" i="38"/>
  <c r="AF310" i="38"/>
  <c r="Z49" i="40"/>
  <c r="O84" i="40"/>
  <c r="O86" i="40" s="1"/>
  <c r="Q309" i="38"/>
  <c r="Q60" i="38"/>
  <c r="G124" i="10"/>
  <c r="S304" i="38"/>
  <c r="S108" i="38"/>
  <c r="U294" i="38"/>
  <c r="Q296" i="38"/>
  <c r="G25" i="70"/>
  <c r="Q308" i="38"/>
  <c r="P130" i="82"/>
  <c r="P139" i="82" s="1"/>
  <c r="AF79" i="27"/>
  <c r="AF83" i="27"/>
  <c r="AH316" i="38"/>
  <c r="AH202" i="38"/>
  <c r="AH298" i="38" s="1"/>
  <c r="J23" i="6"/>
  <c r="H11" i="6"/>
  <c r="V84" i="40"/>
  <c r="V140" i="40"/>
  <c r="H48" i="33"/>
  <c r="L56" i="13"/>
  <c r="AJ234" i="36"/>
  <c r="AA363" i="36"/>
  <c r="AM159" i="25"/>
  <c r="AJ362" i="36"/>
  <c r="AA377" i="36"/>
  <c r="AA362" i="36"/>
  <c r="AA322" i="36"/>
  <c r="V350" i="36"/>
  <c r="AD159" i="25"/>
  <c r="AW42" i="108"/>
  <c r="AH325" i="38"/>
  <c r="U22" i="35" s="1"/>
  <c r="U37" i="35" s="1"/>
  <c r="K86" i="19" s="1"/>
  <c r="N86" i="19" s="1"/>
  <c r="I81" i="4" s="1"/>
  <c r="L81" i="4" s="1"/>
  <c r="M81" i="4" s="1"/>
  <c r="L155" i="104"/>
  <c r="X120" i="32"/>
  <c r="W124" i="30"/>
  <c r="T126" i="30"/>
  <c r="T127" i="30" s="1"/>
  <c r="Q154" i="38"/>
  <c r="AA303" i="38"/>
  <c r="AH203" i="38"/>
  <c r="AH299" i="38" s="1"/>
  <c r="AH317" i="38"/>
  <c r="W202" i="38"/>
  <c r="W298" i="38" s="1"/>
  <c r="W316" i="38"/>
  <c r="O303" i="38"/>
  <c r="W303" i="38"/>
  <c r="O249" i="38"/>
  <c r="O304" i="38" s="1"/>
  <c r="AF201" i="38"/>
  <c r="AF321" i="38" s="1"/>
  <c r="Q311" i="38"/>
  <c r="O309" i="38"/>
  <c r="U306" i="38"/>
  <c r="U308" i="38"/>
  <c r="Q66" i="37"/>
  <c r="L11" i="6"/>
  <c r="L23" i="6" s="1"/>
  <c r="L55" i="6" s="1"/>
  <c r="L60" i="6" s="1"/>
  <c r="K23" i="6"/>
  <c r="S316" i="38"/>
  <c r="F21" i="33" s="1"/>
  <c r="F36" i="33" s="1"/>
  <c r="S202" i="38"/>
  <c r="S298" i="38" s="1"/>
  <c r="O293" i="38"/>
  <c r="O295" i="38" s="1"/>
  <c r="O324" i="38" s="1"/>
  <c r="H67" i="37"/>
  <c r="G24" i="70"/>
  <c r="O11" i="6"/>
  <c r="O23" i="6" s="1"/>
  <c r="O55" i="6" s="1"/>
  <c r="O60" i="6" s="1"/>
  <c r="J90" i="108"/>
  <c r="AW93" i="108"/>
  <c r="AA83" i="27"/>
  <c r="K20" i="19" s="1"/>
  <c r="AA79" i="27"/>
  <c r="Z317" i="38"/>
  <c r="M22" i="33" s="1"/>
  <c r="J76" i="58" s="1"/>
  <c r="I45" i="13" s="1"/>
  <c r="I44" i="13" s="1"/>
  <c r="I43" i="13" s="1"/>
  <c r="Z203" i="38"/>
  <c r="Q305" i="38"/>
  <c r="O108" i="38"/>
  <c r="O317" i="38" s="1"/>
  <c r="Q201" i="38"/>
  <c r="P85" i="83"/>
  <c r="L60" i="33"/>
  <c r="G36" i="58"/>
  <c r="G39" i="13"/>
  <c r="X124" i="40"/>
  <c r="V49" i="40"/>
  <c r="V184" i="40"/>
  <c r="O121" i="40"/>
  <c r="U16" i="34"/>
  <c r="S45" i="33"/>
  <c r="AD163" i="25"/>
  <c r="AD146" i="25"/>
  <c r="AA220" i="36"/>
  <c r="AA271" i="36"/>
  <c r="W362" i="36"/>
  <c r="L349" i="36"/>
  <c r="S349" i="36"/>
  <c r="AA355" i="36"/>
  <c r="O13" i="5"/>
  <c r="P13" i="5" s="1"/>
  <c r="L37" i="5"/>
  <c r="AL151" i="25"/>
  <c r="AL162" i="25"/>
  <c r="K34" i="19"/>
  <c r="N34" i="19" s="1"/>
  <c r="I29" i="4" s="1"/>
  <c r="L29" i="4" s="1"/>
  <c r="M29" i="4" s="1"/>
  <c r="S61" i="29"/>
  <c r="S62" i="29" s="1"/>
  <c r="V58" i="29"/>
  <c r="V61" i="29" s="1"/>
  <c r="V62" i="29" s="1"/>
  <c r="I55" i="5"/>
  <c r="L56" i="5"/>
  <c r="AC121" i="32"/>
  <c r="X132" i="32" s="1"/>
  <c r="L248" i="108"/>
  <c r="AW248" i="108" s="1"/>
  <c r="G194" i="117" s="1"/>
  <c r="AW219" i="108"/>
  <c r="P132" i="82"/>
  <c r="P137" i="82"/>
  <c r="X121" i="32"/>
  <c r="U132" i="32" s="1"/>
  <c r="V126" i="30"/>
  <c r="V127" i="30" s="1"/>
  <c r="W123" i="30"/>
  <c r="AD83" i="27"/>
  <c r="AD79" i="27"/>
  <c r="AC120" i="32"/>
  <c r="AB115" i="30"/>
  <c r="AB118" i="30" s="1"/>
  <c r="AB116" i="30"/>
  <c r="AB119" i="30" s="1"/>
  <c r="Z316" i="38"/>
  <c r="M21" i="33" s="1"/>
  <c r="Z202" i="38"/>
  <c r="Q200" i="38"/>
  <c r="Q61" i="38"/>
  <c r="Q304" i="38" s="1"/>
  <c r="AH306" i="38"/>
  <c r="Q248" i="38"/>
  <c r="Q295" i="38" s="1"/>
  <c r="Q324" i="38" s="1"/>
  <c r="O200" i="38"/>
  <c r="U107" i="38"/>
  <c r="U305" i="38"/>
  <c r="O105" i="38"/>
  <c r="T304" i="38"/>
  <c r="T108" i="38"/>
  <c r="AF304" i="38"/>
  <c r="AC305" i="36"/>
  <c r="AC342" i="36" s="1"/>
  <c r="H42" i="13" s="1"/>
  <c r="M42" i="13" s="1"/>
  <c r="I23" i="6"/>
  <c r="I55" i="6" s="1"/>
  <c r="I60" i="6" s="1"/>
  <c r="G11" i="6"/>
  <c r="Y67" i="37"/>
  <c r="G42" i="11"/>
  <c r="E42" i="11" s="1"/>
  <c r="G47" i="10"/>
  <c r="G49" i="10" s="1"/>
  <c r="G56" i="10" s="1"/>
  <c r="E37" i="11"/>
  <c r="U41" i="39"/>
  <c r="U42" i="39" s="1"/>
  <c r="U56" i="39" s="1"/>
  <c r="E39" i="11"/>
  <c r="W309" i="38"/>
  <c r="W61" i="38"/>
  <c r="W304" i="38" s="1"/>
  <c r="O294" i="38"/>
  <c r="U249" i="38"/>
  <c r="U304" i="38" s="1"/>
  <c r="X317" i="38"/>
  <c r="K22" i="33" s="1"/>
  <c r="X203" i="38"/>
  <c r="X299" i="38" s="1"/>
  <c r="G123" i="10"/>
  <c r="Q27" i="59"/>
  <c r="K132" i="19" s="1"/>
  <c r="N132" i="19" s="1"/>
  <c r="I127" i="4" s="1"/>
  <c r="L127" i="4" s="1"/>
  <c r="M127" i="4" s="1"/>
  <c r="M129" i="19"/>
  <c r="M128" i="19" s="1"/>
  <c r="F84" i="120" s="1"/>
  <c r="M27" i="59"/>
  <c r="K129" i="19"/>
  <c r="L23" i="110"/>
  <c r="N16" i="59" s="1"/>
  <c r="N27" i="59" s="1"/>
  <c r="L129" i="19"/>
  <c r="L128" i="19" s="1"/>
  <c r="H23" i="110"/>
  <c r="J16" i="59" s="1"/>
  <c r="J27" i="59" s="1"/>
  <c r="L59" i="19"/>
  <c r="M59" i="19"/>
  <c r="K100" i="19"/>
  <c r="O46" i="5"/>
  <c r="P46" i="5" s="1"/>
  <c r="L45" i="5"/>
  <c r="O45" i="5" s="1"/>
  <c r="P45" i="5" s="1"/>
  <c r="O72" i="5"/>
  <c r="P72" i="5" s="1"/>
  <c r="L77" i="5"/>
  <c r="O77" i="5" s="1"/>
  <c r="P77" i="5" s="1"/>
  <c r="O16" i="5"/>
  <c r="P16" i="5" s="1"/>
  <c r="O68" i="5"/>
  <c r="P68" i="5" s="1"/>
  <c r="L67" i="5"/>
  <c r="O67" i="5" s="1"/>
  <c r="C4" i="121"/>
  <c r="C4" i="122"/>
  <c r="D5" i="125" s="1"/>
  <c r="D5" i="129" s="1"/>
  <c r="I66" i="4"/>
  <c r="L66" i="4" s="1"/>
  <c r="M66" i="4" s="1"/>
  <c r="G32" i="120"/>
  <c r="I67" i="4"/>
  <c r="L67" i="4" s="1"/>
  <c r="M67" i="4" s="1"/>
  <c r="G45" i="120"/>
  <c r="N47" i="19"/>
  <c r="I42" i="4" s="1"/>
  <c r="L42" i="4" s="1"/>
  <c r="M42" i="4" s="1"/>
  <c r="N108" i="19"/>
  <c r="I103" i="4" s="1"/>
  <c r="L103" i="4" s="1"/>
  <c r="M103" i="4" s="1"/>
  <c r="I72" i="4"/>
  <c r="L72" i="4" s="1"/>
  <c r="M72" i="4" s="1"/>
  <c r="G58" i="120"/>
  <c r="I75" i="4"/>
  <c r="L75" i="4" s="1"/>
  <c r="M75" i="4" s="1"/>
  <c r="G71" i="120"/>
  <c r="I18" i="4"/>
  <c r="L18" i="4" s="1"/>
  <c r="M18" i="4" s="1"/>
  <c r="I121" i="4"/>
  <c r="L121" i="4" s="1"/>
  <c r="M121" i="4" s="1"/>
  <c r="L35" i="4"/>
  <c r="M35" i="4" s="1"/>
  <c r="K94" i="19"/>
  <c r="AD145" i="25"/>
  <c r="AL150" i="25"/>
  <c r="AM151" i="25"/>
  <c r="AD162" i="25"/>
  <c r="K110" i="5"/>
  <c r="L70" i="4"/>
  <c r="M70" i="4" s="1"/>
  <c r="M111" i="5"/>
  <c r="N7" i="19"/>
  <c r="Y138" i="24"/>
  <c r="Y148" i="24"/>
  <c r="I11" i="4"/>
  <c r="L11" i="4" s="1"/>
  <c r="M11" i="4" s="1"/>
  <c r="L13" i="4"/>
  <c r="M13" i="4" s="1"/>
  <c r="L109" i="5"/>
  <c r="O78" i="5"/>
  <c r="P78" i="5" s="1"/>
  <c r="O31" i="5"/>
  <c r="P31" i="5" s="1"/>
  <c r="O30" i="5"/>
  <c r="P30" i="5" s="1"/>
  <c r="O38" i="5"/>
  <c r="P38" i="5" s="1"/>
  <c r="O37" i="5"/>
  <c r="P37" i="5" s="1"/>
  <c r="H73" i="10"/>
  <c r="H70" i="10"/>
  <c r="H66" i="10"/>
  <c r="H77" i="10"/>
  <c r="H65" i="10"/>
  <c r="H64" i="10"/>
  <c r="H76" i="10"/>
  <c r="H82" i="10"/>
  <c r="H69" i="10"/>
  <c r="H85" i="10"/>
  <c r="H67" i="10"/>
  <c r="H71" i="10"/>
  <c r="H74" i="10"/>
  <c r="H68" i="10"/>
  <c r="H78" i="10"/>
  <c r="H80" i="10"/>
  <c r="H84" i="10"/>
  <c r="H87" i="10"/>
  <c r="H75" i="10"/>
  <c r="H83" i="10"/>
  <c r="H72" i="10"/>
  <c r="H86" i="10"/>
  <c r="H81" i="10"/>
  <c r="H79" i="10"/>
  <c r="D5" i="110"/>
  <c r="E5" i="60" s="1"/>
  <c r="E5" i="61" s="1"/>
  <c r="D6" i="6"/>
  <c r="D7" i="7" s="1"/>
  <c r="D6" i="8" s="1"/>
  <c r="D6" i="9" s="1"/>
  <c r="D6" i="10" s="1"/>
  <c r="K15" i="104"/>
  <c r="K51" i="104"/>
  <c r="K36" i="104"/>
  <c r="K52" i="104"/>
  <c r="J38" i="104"/>
  <c r="L22" i="119"/>
  <c r="K66" i="104"/>
  <c r="K31" i="104"/>
  <c r="K69" i="104"/>
  <c r="K59" i="104"/>
  <c r="K50" i="104"/>
  <c r="K42" i="104"/>
  <c r="K56" i="104"/>
  <c r="K68" i="104"/>
  <c r="K34" i="104"/>
  <c r="K33" i="104"/>
  <c r="I28" i="104"/>
  <c r="I26" i="104" s="1"/>
  <c r="J26" i="104" s="1"/>
  <c r="J29" i="104"/>
  <c r="L13" i="119"/>
  <c r="K43" i="104"/>
  <c r="K62" i="104"/>
  <c r="K53" i="104"/>
  <c r="K45" i="104"/>
  <c r="I158" i="104"/>
  <c r="L45" i="119"/>
  <c r="N45" i="119" s="1"/>
  <c r="J57" i="104"/>
  <c r="L51" i="119"/>
  <c r="M51" i="119" s="1"/>
  <c r="J64" i="104"/>
  <c r="K55" i="104"/>
  <c r="K67" i="104"/>
  <c r="K30" i="104"/>
  <c r="K39" i="104"/>
  <c r="K58" i="104"/>
  <c r="K49" i="104"/>
  <c r="K61" i="104"/>
  <c r="K44" i="104"/>
  <c r="K18" i="104"/>
  <c r="L25" i="119"/>
  <c r="J41" i="104"/>
  <c r="J35" i="104"/>
  <c r="L19" i="119"/>
  <c r="J32" i="104"/>
  <c r="L16" i="119"/>
  <c r="K60" i="104"/>
  <c r="K37" i="104"/>
  <c r="K65" i="104"/>
  <c r="K54" i="104"/>
  <c r="K48" i="104"/>
  <c r="K40" i="104"/>
  <c r="K27" i="104"/>
  <c r="K19" i="104"/>
  <c r="K21" i="104"/>
  <c r="S16" i="35"/>
  <c r="J18" i="35"/>
  <c r="N84" i="19"/>
  <c r="I79" i="4" s="1"/>
  <c r="N22" i="34"/>
  <c r="U22" i="34" s="1"/>
  <c r="J24" i="58"/>
  <c r="P34" i="58"/>
  <c r="M20" i="119" s="1"/>
  <c r="M19" i="119" s="1"/>
  <c r="H39" i="13"/>
  <c r="AJ363" i="36"/>
  <c r="S18" i="33"/>
  <c r="AJ270" i="36"/>
  <c r="AL349" i="36"/>
  <c r="AA306" i="36"/>
  <c r="P305" i="36"/>
  <c r="L270" i="36"/>
  <c r="L272" i="36" s="1"/>
  <c r="O342" i="36"/>
  <c r="AD236" i="36"/>
  <c r="W355" i="36"/>
  <c r="AA340" i="36"/>
  <c r="AB272" i="36"/>
  <c r="AB343" i="36" s="1"/>
  <c r="AC348" i="36"/>
  <c r="P25" i="58"/>
  <c r="J18" i="33"/>
  <c r="L15" i="34"/>
  <c r="S18" i="35"/>
  <c r="M40" i="13"/>
  <c r="P343" i="36"/>
  <c r="G39" i="58"/>
  <c r="H15" i="33"/>
  <c r="AJ306" i="36"/>
  <c r="AJ398" i="36"/>
  <c r="AB348" i="36"/>
  <c r="AJ352" i="36"/>
  <c r="AA236" i="36"/>
  <c r="W267" i="36"/>
  <c r="W269" i="36" s="1"/>
  <c r="W387" i="36"/>
  <c r="W377" i="36"/>
  <c r="AB305" i="36"/>
  <c r="AB342" i="36" s="1"/>
  <c r="G42" i="13" s="1"/>
  <c r="W270" i="36"/>
  <c r="Q349" i="36"/>
  <c r="Q305" i="36"/>
  <c r="Q342" i="36" s="1"/>
  <c r="H23" i="34"/>
  <c r="H22" i="34"/>
  <c r="W22" i="34"/>
  <c r="M22" i="34"/>
  <c r="L22" i="34" s="1"/>
  <c r="G35" i="58"/>
  <c r="N83" i="19"/>
  <c r="I78" i="4" s="1"/>
  <c r="L78" i="4" s="1"/>
  <c r="M78" i="4" s="1"/>
  <c r="I33" i="13"/>
  <c r="H33" i="13"/>
  <c r="K60" i="33"/>
  <c r="K66" i="33" s="1"/>
  <c r="H40" i="33"/>
  <c r="U20" i="34"/>
  <c r="L20" i="34"/>
  <c r="P40" i="58"/>
  <c r="M23" i="119" s="1"/>
  <c r="N23" i="119" s="1"/>
  <c r="J16" i="34"/>
  <c r="J42" i="33"/>
  <c r="J43" i="33"/>
  <c r="J61" i="33" s="1"/>
  <c r="H27" i="58"/>
  <c r="G29" i="58"/>
  <c r="L61" i="33"/>
  <c r="M37" i="13"/>
  <c r="G40" i="58"/>
  <c r="S43" i="33"/>
  <c r="S61" i="33" s="1"/>
  <c r="N62" i="19"/>
  <c r="I57" i="4" s="1"/>
  <c r="L57" i="4" s="1"/>
  <c r="M57" i="4" s="1"/>
  <c r="G22" i="34"/>
  <c r="H16" i="35"/>
  <c r="AC237" i="36"/>
  <c r="AC272" i="36" s="1"/>
  <c r="AC343" i="36" s="1"/>
  <c r="AD342" i="36"/>
  <c r="I42" i="13" s="1"/>
  <c r="AL342" i="36"/>
  <c r="AA350" i="36"/>
  <c r="AL348" i="36"/>
  <c r="M349" i="36"/>
  <c r="J20" i="34"/>
  <c r="W353" i="36"/>
  <c r="O348" i="36"/>
  <c r="W220" i="36"/>
  <c r="N60" i="19"/>
  <c r="I55" i="4" s="1"/>
  <c r="O349" i="36"/>
  <c r="W352" i="36"/>
  <c r="AA352" i="36"/>
  <c r="M340" i="36"/>
  <c r="AC349" i="36"/>
  <c r="W372" i="36"/>
  <c r="T349" i="36"/>
  <c r="AC347" i="36"/>
  <c r="AJ339" i="36"/>
  <c r="J19" i="34"/>
  <c r="W235" i="36"/>
  <c r="L348" i="36"/>
  <c r="U270" i="36"/>
  <c r="U272" i="36" s="1"/>
  <c r="U343" i="36" s="1"/>
  <c r="U348" i="36"/>
  <c r="AJ305" i="36"/>
  <c r="W303" i="36"/>
  <c r="W349" i="36" s="1"/>
  <c r="W382" i="36"/>
  <c r="L340" i="36"/>
  <c r="L343" i="36" s="1"/>
  <c r="L350" i="36"/>
  <c r="I23" i="34"/>
  <c r="AJ219" i="36"/>
  <c r="O343" i="36"/>
  <c r="AJ386" i="36"/>
  <c r="U269" i="36"/>
  <c r="I36" i="13"/>
  <c r="W367" i="36"/>
  <c r="AA353" i="36"/>
  <c r="AA394" i="36"/>
  <c r="M348" i="36"/>
  <c r="M270" i="36"/>
  <c r="W394" i="36"/>
  <c r="W338" i="36"/>
  <c r="W340" i="36" s="1"/>
  <c r="P236" i="36"/>
  <c r="P349" i="36"/>
  <c r="W288" i="36"/>
  <c r="W386" i="36"/>
  <c r="AB349" i="36"/>
  <c r="AL269" i="36"/>
  <c r="AL347" i="36"/>
  <c r="T269" i="36"/>
  <c r="U347" i="36"/>
  <c r="AJ349" i="36"/>
  <c r="AD272" i="36"/>
  <c r="AD343" i="36" s="1"/>
  <c r="AA237" i="36"/>
  <c r="AL270" i="36"/>
  <c r="AL272" i="36" s="1"/>
  <c r="AL343" i="36" s="1"/>
  <c r="AL350" i="36"/>
  <c r="AA373" i="36"/>
  <c r="AA253" i="36"/>
  <c r="W397" i="36"/>
  <c r="W322" i="36"/>
  <c r="W339" i="36" s="1"/>
  <c r="M305" i="36"/>
  <c r="M342" i="36" s="1"/>
  <c r="M347" i="36"/>
  <c r="O350" i="36"/>
  <c r="U349" i="36"/>
  <c r="U236" i="36"/>
  <c r="W306" i="36"/>
  <c r="AA337" i="36"/>
  <c r="AA393" i="36"/>
  <c r="P339" i="36"/>
  <c r="P347" i="36"/>
  <c r="W393" i="36"/>
  <c r="F23" i="34"/>
  <c r="G23" i="34" s="1"/>
  <c r="J39" i="33"/>
  <c r="S236" i="36"/>
  <c r="S347" i="36"/>
  <c r="AA372" i="36"/>
  <c r="AA252" i="36"/>
  <c r="W383" i="36"/>
  <c r="L269" i="36"/>
  <c r="L347" i="36"/>
  <c r="AB269" i="36"/>
  <c r="AB347" i="36"/>
  <c r="M350" i="36"/>
  <c r="M237" i="36"/>
  <c r="H16" i="33"/>
  <c r="G36" i="35"/>
  <c r="H34" i="33"/>
  <c r="L65" i="19"/>
  <c r="N26" i="119"/>
  <c r="N17" i="119"/>
  <c r="N20" i="119"/>
  <c r="AB150" i="25"/>
  <c r="L72" i="13"/>
  <c r="AB155" i="25"/>
  <c r="L71" i="13"/>
  <c r="N14" i="19"/>
  <c r="N11" i="119"/>
  <c r="H58" i="33"/>
  <c r="N89" i="19"/>
  <c r="I84" i="4" s="1"/>
  <c r="L84" i="4" s="1"/>
  <c r="M84" i="4" s="1"/>
  <c r="H25" i="35"/>
  <c r="E37" i="35"/>
  <c r="S60" i="33"/>
  <c r="U23" i="34"/>
  <c r="O23" i="34"/>
  <c r="L37" i="33"/>
  <c r="O22" i="34"/>
  <c r="S16" i="33"/>
  <c r="K40" i="13"/>
  <c r="L40" i="13" s="1"/>
  <c r="J16" i="33"/>
  <c r="M101" i="19"/>
  <c r="H19" i="35"/>
  <c r="AI363" i="36"/>
  <c r="AI220" i="36"/>
  <c r="AI353" i="36"/>
  <c r="AJ354" i="36"/>
  <c r="AJ366" i="36"/>
  <c r="AI362" i="36"/>
  <c r="AI271" i="36"/>
  <c r="AI342" i="36" s="1"/>
  <c r="AI219" i="36"/>
  <c r="AI352" i="36"/>
  <c r="W366" i="36"/>
  <c r="W354" i="36"/>
  <c r="W219" i="36"/>
  <c r="W271" i="36"/>
  <c r="M99" i="19"/>
  <c r="O30" i="58"/>
  <c r="M105" i="19"/>
  <c r="M103" i="19" s="1"/>
  <c r="O42" i="58"/>
  <c r="K31" i="13"/>
  <c r="O24" i="58"/>
  <c r="K35" i="13"/>
  <c r="L23" i="34"/>
  <c r="M96" i="19"/>
  <c r="N96" i="19" s="1"/>
  <c r="I91" i="4" s="1"/>
  <c r="O26" i="58"/>
  <c r="M102" i="19"/>
  <c r="N102" i="19" s="1"/>
  <c r="I97" i="4" s="1"/>
  <c r="L97" i="4" s="1"/>
  <c r="M97" i="4" s="1"/>
  <c r="O36" i="58"/>
  <c r="K30" i="13"/>
  <c r="K37" i="13"/>
  <c r="L37" i="13" s="1"/>
  <c r="O40" i="58"/>
  <c r="I106" i="104"/>
  <c r="E5" i="35"/>
  <c r="E5" i="34"/>
  <c r="E5" i="33"/>
  <c r="E4" i="35"/>
  <c r="E4" i="33"/>
  <c r="E4" i="34"/>
  <c r="H24" i="35"/>
  <c r="H30" i="35"/>
  <c r="H34" i="35"/>
  <c r="E37" i="33"/>
  <c r="E67" i="33" s="1"/>
  <c r="M124" i="19"/>
  <c r="N124" i="19" s="1"/>
  <c r="I119" i="4" s="1"/>
  <c r="L119" i="4" s="1"/>
  <c r="M119" i="4" s="1"/>
  <c r="O80" i="58"/>
  <c r="N37" i="35"/>
  <c r="M123" i="19"/>
  <c r="N123" i="19" s="1"/>
  <c r="O78" i="58"/>
  <c r="K36" i="35"/>
  <c r="F65" i="13"/>
  <c r="N112" i="19"/>
  <c r="I107" i="4" s="1"/>
  <c r="L107" i="4" s="1"/>
  <c r="M107" i="4" s="1"/>
  <c r="P47" i="58"/>
  <c r="P64" i="58"/>
  <c r="M35" i="119" s="1"/>
  <c r="N35" i="119" s="1"/>
  <c r="G24" i="58"/>
  <c r="K49" i="13"/>
  <c r="N113" i="19"/>
  <c r="I108" i="4" s="1"/>
  <c r="L108" i="4" s="1"/>
  <c r="M108" i="4" s="1"/>
  <c r="M95" i="19"/>
  <c r="K38" i="13"/>
  <c r="F61" i="13"/>
  <c r="M60" i="33"/>
  <c r="AJ220" i="36"/>
  <c r="AJ377" i="36"/>
  <c r="AJ271" i="36"/>
  <c r="AJ355" i="36"/>
  <c r="AJ323" i="36"/>
  <c r="AJ340" i="36" s="1"/>
  <c r="AJ376" i="36"/>
  <c r="AJ252" i="36"/>
  <c r="AJ269" i="36" s="1"/>
  <c r="AD350" i="36"/>
  <c r="P29" i="58"/>
  <c r="F41" i="13"/>
  <c r="R61" i="33"/>
  <c r="AD349" i="36"/>
  <c r="N79" i="58"/>
  <c r="O79" i="58" s="1"/>
  <c r="R21" i="35"/>
  <c r="R36" i="35" s="1"/>
  <c r="N77" i="58"/>
  <c r="O77" i="58" s="1"/>
  <c r="R45" i="33"/>
  <c r="R60" i="33" s="1"/>
  <c r="R66" i="33" s="1"/>
  <c r="N76" i="58"/>
  <c r="R22" i="33"/>
  <c r="N75" i="58"/>
  <c r="R21" i="33"/>
  <c r="AB153" i="25"/>
  <c r="L19" i="4"/>
  <c r="M19" i="4" s="1"/>
  <c r="AB146" i="25"/>
  <c r="AJ175" i="25" s="1"/>
  <c r="AB159" i="25"/>
  <c r="AB162" i="25"/>
  <c r="AB151" i="25"/>
  <c r="L73" i="13"/>
  <c r="M73" i="13"/>
  <c r="M74" i="13"/>
  <c r="L74" i="13"/>
  <c r="J38" i="13"/>
  <c r="J36" i="13" s="1"/>
  <c r="P42" i="58"/>
  <c r="M24" i="119" s="1"/>
  <c r="N24" i="119" s="1"/>
  <c r="K105" i="19"/>
  <c r="K103" i="19" s="1"/>
  <c r="J49" i="13"/>
  <c r="L42" i="13"/>
  <c r="AF311" i="38"/>
  <c r="AA299" i="38"/>
  <c r="Q36" i="35"/>
  <c r="Y324" i="38"/>
  <c r="L21" i="35" s="1"/>
  <c r="Y298" i="38"/>
  <c r="Z299" i="38"/>
  <c r="Z325" i="38"/>
  <c r="M22" i="35" s="1"/>
  <c r="Y325" i="38"/>
  <c r="L22" i="35" s="1"/>
  <c r="J22" i="35" s="1"/>
  <c r="J37" i="35" s="1"/>
  <c r="Y299" i="38"/>
  <c r="Z298" i="38"/>
  <c r="Z324" i="38"/>
  <c r="M21" i="35" s="1"/>
  <c r="K37" i="35"/>
  <c r="H80" i="58"/>
  <c r="N36" i="35"/>
  <c r="AA298" i="38"/>
  <c r="W324" i="38"/>
  <c r="AF296" i="38"/>
  <c r="AF306" i="38"/>
  <c r="W296" i="38"/>
  <c r="W306" i="38"/>
  <c r="Q60" i="33"/>
  <c r="Q66" i="33" s="1"/>
  <c r="K75" i="58"/>
  <c r="K90" i="58" s="1"/>
  <c r="N36" i="33"/>
  <c r="N66" i="33" s="1"/>
  <c r="AE317" i="38"/>
  <c r="AE316" i="38"/>
  <c r="M54" i="13"/>
  <c r="I45" i="43"/>
  <c r="N119" i="19"/>
  <c r="I114" i="4" s="1"/>
  <c r="L114" i="4" s="1"/>
  <c r="M114" i="4" s="1"/>
  <c r="M57" i="13"/>
  <c r="L57" i="13"/>
  <c r="G64" i="58"/>
  <c r="L59" i="13"/>
  <c r="N115" i="19"/>
  <c r="I110" i="4" s="1"/>
  <c r="L110" i="4" s="1"/>
  <c r="M110" i="4" s="1"/>
  <c r="P58" i="58"/>
  <c r="M32" i="119" s="1"/>
  <c r="N32" i="119" s="1"/>
  <c r="H58" i="13"/>
  <c r="F58" i="13" s="1"/>
  <c r="K65" i="19"/>
  <c r="G44" i="43"/>
  <c r="M65" i="19"/>
  <c r="N76" i="19"/>
  <c r="I71" i="4" s="1"/>
  <c r="L71" i="4" s="1"/>
  <c r="M71" i="4" s="1"/>
  <c r="P61" i="58"/>
  <c r="G61" i="58"/>
  <c r="R44" i="43"/>
  <c r="L64" i="13"/>
  <c r="L58" i="13"/>
  <c r="H55" i="13"/>
  <c r="P52" i="58"/>
  <c r="M29" i="119" s="1"/>
  <c r="N29" i="119" s="1"/>
  <c r="G52" i="58"/>
  <c r="G45" i="43"/>
  <c r="G53" i="58"/>
  <c r="P53" i="58"/>
  <c r="N117" i="19"/>
  <c r="I112" i="4" s="1"/>
  <c r="L112" i="4" s="1"/>
  <c r="M112" i="4" s="1"/>
  <c r="F59" i="13"/>
  <c r="M109" i="19"/>
  <c r="N109" i="19" s="1"/>
  <c r="I104" i="4" s="1"/>
  <c r="L104" i="4" s="1"/>
  <c r="M104" i="4" s="1"/>
  <c r="K54" i="13"/>
  <c r="L54" i="13" s="1"/>
  <c r="M61" i="13"/>
  <c r="L61" i="13"/>
  <c r="M65" i="13"/>
  <c r="M59" i="13"/>
  <c r="Q45" i="43"/>
  <c r="R45" i="43"/>
  <c r="L60" i="13"/>
  <c r="P59" i="58"/>
  <c r="G59" i="58"/>
  <c r="P68" i="58"/>
  <c r="M38" i="119" s="1"/>
  <c r="N38" i="119" s="1"/>
  <c r="K118" i="19"/>
  <c r="N118" i="19" s="1"/>
  <c r="I113" i="4" s="1"/>
  <c r="L113" i="4" s="1"/>
  <c r="M113" i="4" s="1"/>
  <c r="J63" i="13"/>
  <c r="P71" i="58"/>
  <c r="F62" i="13"/>
  <c r="M62" i="13"/>
  <c r="G55" i="58"/>
  <c r="K114" i="19"/>
  <c r="N114" i="19" s="1"/>
  <c r="I109" i="4" s="1"/>
  <c r="L109" i="4" s="1"/>
  <c r="M109" i="4" s="1"/>
  <c r="P60" i="58"/>
  <c r="M33" i="119" s="1"/>
  <c r="N33" i="119" s="1"/>
  <c r="H56" i="13"/>
  <c r="M56" i="13" s="1"/>
  <c r="P54" i="58"/>
  <c r="M30" i="119" s="1"/>
  <c r="N30" i="119" s="1"/>
  <c r="P70" i="58"/>
  <c r="M37" i="119" s="1"/>
  <c r="N37" i="119" s="1"/>
  <c r="H64" i="13"/>
  <c r="M64" i="13" s="1"/>
  <c r="F60" i="13"/>
  <c r="M60" i="13"/>
  <c r="F54" i="13"/>
  <c r="I44" i="43"/>
  <c r="Q44" i="43"/>
  <c r="L53" i="13"/>
  <c r="M53" i="13"/>
  <c r="F53" i="13"/>
  <c r="N107" i="19"/>
  <c r="I102" i="4" s="1"/>
  <c r="L52" i="13"/>
  <c r="F52" i="13"/>
  <c r="G51" i="13"/>
  <c r="Y125" i="40"/>
  <c r="H55" i="33"/>
  <c r="W87" i="40"/>
  <c r="W125" i="40" s="1"/>
  <c r="Z86" i="40"/>
  <c r="Z124" i="40" s="1"/>
  <c r="O132" i="40"/>
  <c r="Z132" i="40"/>
  <c r="Z87" i="40"/>
  <c r="O50" i="40"/>
  <c r="O87" i="40" s="1"/>
  <c r="Z184" i="40"/>
  <c r="V136" i="40"/>
  <c r="O170" i="40"/>
  <c r="X87" i="40"/>
  <c r="X125" i="40" s="1"/>
  <c r="V50" i="40"/>
  <c r="L82" i="19"/>
  <c r="H57" i="33"/>
  <c r="K51" i="19"/>
  <c r="K50" i="19"/>
  <c r="K46" i="19" s="1"/>
  <c r="F60" i="33"/>
  <c r="G37" i="35"/>
  <c r="H25" i="33"/>
  <c r="L51" i="19"/>
  <c r="E36" i="35"/>
  <c r="G60" i="33"/>
  <c r="F36" i="35"/>
  <c r="M87" i="19"/>
  <c r="N87" i="19" s="1"/>
  <c r="I82" i="4" s="1"/>
  <c r="L82" i="4" s="1"/>
  <c r="M82" i="4" s="1"/>
  <c r="F37" i="35"/>
  <c r="E36" i="33"/>
  <c r="E66" i="33" s="1"/>
  <c r="N88" i="19"/>
  <c r="I83" i="4" s="1"/>
  <c r="L83" i="4" s="1"/>
  <c r="M83" i="4" s="1"/>
  <c r="Z121" i="40"/>
  <c r="M55" i="19"/>
  <c r="M51" i="19" s="1"/>
  <c r="G61" i="33"/>
  <c r="V139" i="40"/>
  <c r="H49" i="33"/>
  <c r="V161" i="40"/>
  <c r="V131" i="40"/>
  <c r="V86" i="40"/>
  <c r="M50" i="19"/>
  <c r="Z139" i="40"/>
  <c r="O124" i="40"/>
  <c r="H33" i="33"/>
  <c r="V176" i="40"/>
  <c r="V122" i="40"/>
  <c r="G36" i="33"/>
  <c r="L50" i="19"/>
  <c r="O156" i="40"/>
  <c r="O140" i="40"/>
  <c r="V148" i="40"/>
  <c r="V175" i="40"/>
  <c r="V121" i="40"/>
  <c r="V135" i="40"/>
  <c r="V151" i="40"/>
  <c r="Z122" i="40"/>
  <c r="O162" i="40"/>
  <c r="V85" i="40"/>
  <c r="V162" i="40"/>
  <c r="V132" i="40"/>
  <c r="H28" i="33"/>
  <c r="Y124" i="40"/>
  <c r="O122" i="40"/>
  <c r="O176" i="40"/>
  <c r="O152" i="40"/>
  <c r="O136" i="40"/>
  <c r="H31" i="35"/>
  <c r="O236" i="36"/>
  <c r="O347" i="36"/>
  <c r="J23" i="34"/>
  <c r="Q67" i="33"/>
  <c r="R37" i="35"/>
  <c r="T236" i="36"/>
  <c r="T347" i="36"/>
  <c r="G35" i="13"/>
  <c r="F35" i="13" s="1"/>
  <c r="G30" i="58"/>
  <c r="J15" i="33"/>
  <c r="H23" i="58"/>
  <c r="T348" i="36"/>
  <c r="T237" i="36"/>
  <c r="T272" i="36" s="1"/>
  <c r="T343" i="36" s="1"/>
  <c r="S348" i="36"/>
  <c r="S237" i="36"/>
  <c r="S272" i="36" s="1"/>
  <c r="S343" i="36" s="1"/>
  <c r="Q347" i="36"/>
  <c r="Q236" i="36"/>
  <c r="K59" i="19"/>
  <c r="K82" i="19"/>
  <c r="G34" i="58"/>
  <c r="AJ347" i="36"/>
  <c r="AJ236" i="36"/>
  <c r="V347" i="36"/>
  <c r="V236" i="36"/>
  <c r="T22" i="34"/>
  <c r="F31" i="13"/>
  <c r="F40" i="13"/>
  <c r="V348" i="36"/>
  <c r="V237" i="36"/>
  <c r="V272" i="36" s="1"/>
  <c r="V343" i="36" s="1"/>
  <c r="J31" i="13"/>
  <c r="P24" i="58"/>
  <c r="M14" i="119" s="1"/>
  <c r="K39" i="13"/>
  <c r="J39" i="13"/>
  <c r="L41" i="13"/>
  <c r="M41" i="13"/>
  <c r="N104" i="19"/>
  <c r="I99" i="4" s="1"/>
  <c r="G36" i="13"/>
  <c r="F37" i="13"/>
  <c r="H36" i="13"/>
  <c r="F38" i="13"/>
  <c r="L47" i="13"/>
  <c r="L32" i="13"/>
  <c r="H30" i="13"/>
  <c r="N53" i="19"/>
  <c r="I48" i="4" s="1"/>
  <c r="L48" i="4" s="1"/>
  <c r="M48" i="4" s="1"/>
  <c r="G34" i="13"/>
  <c r="G28" i="58"/>
  <c r="K34" i="13"/>
  <c r="M98" i="19"/>
  <c r="L47" i="4"/>
  <c r="M47" i="4" s="1"/>
  <c r="M32" i="13"/>
  <c r="P78" i="58"/>
  <c r="H47" i="13"/>
  <c r="J35" i="13"/>
  <c r="K99" i="19"/>
  <c r="K97" i="19" s="1"/>
  <c r="P30" i="58"/>
  <c r="M18" i="119" s="1"/>
  <c r="N18" i="119" s="1"/>
  <c r="G27" i="58"/>
  <c r="P27" i="58"/>
  <c r="I31" i="13"/>
  <c r="I30" i="13" s="1"/>
  <c r="I29" i="13" s="1"/>
  <c r="P77" i="58"/>
  <c r="W126" i="30" l="1"/>
  <c r="M97" i="19"/>
  <c r="H21" i="98"/>
  <c r="G14" i="98"/>
  <c r="G15" i="98"/>
  <c r="G13" i="98"/>
  <c r="G12" i="98"/>
  <c r="G11" i="98"/>
  <c r="J16" i="98"/>
  <c r="J20" i="98" s="1"/>
  <c r="J17" i="98"/>
  <c r="J21" i="98" s="1"/>
  <c r="AJ348" i="36"/>
  <c r="L76" i="5"/>
  <c r="I71" i="5"/>
  <c r="L250" i="108"/>
  <c r="L260" i="108" s="1"/>
  <c r="Q40" i="37"/>
  <c r="Q67" i="37" s="1"/>
  <c r="J173" i="108"/>
  <c r="J250" i="108" s="1"/>
  <c r="AW90" i="108"/>
  <c r="W305" i="36"/>
  <c r="AF303" i="38"/>
  <c r="L21" i="5"/>
  <c r="I20" i="5"/>
  <c r="P342" i="36"/>
  <c r="L66" i="33"/>
  <c r="Q303" i="38"/>
  <c r="I27" i="4"/>
  <c r="L27" i="4" s="1"/>
  <c r="M27" i="4" s="1"/>
  <c r="N42" i="19"/>
  <c r="I37" i="4" s="1"/>
  <c r="K39" i="19"/>
  <c r="N39" i="19" s="1"/>
  <c r="N37" i="19"/>
  <c r="I32" i="4" s="1"/>
  <c r="K36" i="19"/>
  <c r="N36" i="19" s="1"/>
  <c r="F11" i="6"/>
  <c r="G113" i="10" s="1"/>
  <c r="Z125" i="40"/>
  <c r="F66" i="33"/>
  <c r="S21" i="33"/>
  <c r="S36" i="33" s="1"/>
  <c r="J60" i="33"/>
  <c r="F39" i="13"/>
  <c r="L157" i="104"/>
  <c r="L156" i="104"/>
  <c r="J75" i="58"/>
  <c r="M36" i="33"/>
  <c r="M66" i="33" s="1"/>
  <c r="Q321" i="38"/>
  <c r="M37" i="33"/>
  <c r="M67" i="33" s="1"/>
  <c r="Q325" i="38"/>
  <c r="S22" i="33"/>
  <c r="S37" i="33" s="1"/>
  <c r="S67" i="33" s="1"/>
  <c r="N37" i="33"/>
  <c r="N67" i="33" s="1"/>
  <c r="K76" i="58"/>
  <c r="H21" i="33"/>
  <c r="H36" i="33" s="1"/>
  <c r="O320" i="38"/>
  <c r="Q320" i="38"/>
  <c r="W108" i="38"/>
  <c r="H29" i="13"/>
  <c r="N59" i="19"/>
  <c r="L67" i="33"/>
  <c r="F42" i="13"/>
  <c r="F78" i="13" s="1"/>
  <c r="N19" i="119"/>
  <c r="O296" i="38"/>
  <c r="U316" i="38"/>
  <c r="U202" i="38"/>
  <c r="U298" i="38" s="1"/>
  <c r="O306" i="38"/>
  <c r="K19" i="19"/>
  <c r="N19" i="19" s="1"/>
  <c r="N20" i="19"/>
  <c r="I24" i="4" s="1"/>
  <c r="G122" i="10"/>
  <c r="M71" i="13"/>
  <c r="U296" i="38"/>
  <c r="K32" i="19"/>
  <c r="N32" i="19" s="1"/>
  <c r="AF203" i="38"/>
  <c r="AF299" i="38" s="1"/>
  <c r="H23" i="6"/>
  <c r="J55" i="6"/>
  <c r="S317" i="38"/>
  <c r="F22" i="33" s="1"/>
  <c r="S203" i="38"/>
  <c r="S299" i="38" s="1"/>
  <c r="I75" i="58"/>
  <c r="G75" i="58" s="1"/>
  <c r="J21" i="33"/>
  <c r="J36" i="33" s="1"/>
  <c r="H60" i="33"/>
  <c r="AJ237" i="36"/>
  <c r="AJ272" i="36" s="1"/>
  <c r="AJ343" i="36" s="1"/>
  <c r="L28" i="4"/>
  <c r="M28" i="4" s="1"/>
  <c r="H76" i="58"/>
  <c r="K37" i="33"/>
  <c r="K67" i="33" s="1"/>
  <c r="J22" i="33"/>
  <c r="J37" i="33" s="1"/>
  <c r="J67" i="33" s="1"/>
  <c r="G23" i="6"/>
  <c r="T317" i="38"/>
  <c r="G22" i="33" s="1"/>
  <c r="T203" i="38"/>
  <c r="T299" i="38" s="1"/>
  <c r="O305" i="38"/>
  <c r="O107" i="38"/>
  <c r="O316" i="38" s="1"/>
  <c r="W127" i="30"/>
  <c r="L55" i="5"/>
  <c r="O55" i="5" s="1"/>
  <c r="P55" i="5" s="1"/>
  <c r="O56" i="5"/>
  <c r="P56" i="5" s="1"/>
  <c r="Q107" i="38"/>
  <c r="Q316" i="38" s="1"/>
  <c r="G125" i="10"/>
  <c r="F23" i="6"/>
  <c r="K55" i="6"/>
  <c r="AF107" i="38"/>
  <c r="U317" i="38"/>
  <c r="U203" i="38"/>
  <c r="O203" i="38"/>
  <c r="Q108" i="38"/>
  <c r="Q317" i="38" s="1"/>
  <c r="J22" i="34"/>
  <c r="K128" i="19"/>
  <c r="N128" i="19" s="1"/>
  <c r="G84" i="120" s="1"/>
  <c r="N129" i="19"/>
  <c r="I124" i="4" s="1"/>
  <c r="I54" i="4"/>
  <c r="L54" i="4" s="1"/>
  <c r="M54" i="4" s="1"/>
  <c r="N101" i="19"/>
  <c r="I96" i="4" s="1"/>
  <c r="M100" i="19"/>
  <c r="N95" i="19"/>
  <c r="M94" i="19"/>
  <c r="N94" i="19" s="1"/>
  <c r="K93" i="19"/>
  <c r="M106" i="19"/>
  <c r="K106" i="19"/>
  <c r="I118" i="4"/>
  <c r="I101" i="4"/>
  <c r="I60" i="4"/>
  <c r="L60" i="4" s="1"/>
  <c r="M60" i="4" s="1"/>
  <c r="L79" i="4"/>
  <c r="M79" i="4" s="1"/>
  <c r="I77" i="4"/>
  <c r="L77" i="4" s="1"/>
  <c r="M77" i="4" s="1"/>
  <c r="O109" i="5"/>
  <c r="P109" i="5" s="1"/>
  <c r="J158" i="104"/>
  <c r="K158" i="104" s="1"/>
  <c r="K35" i="104"/>
  <c r="J28" i="104"/>
  <c r="L12" i="119"/>
  <c r="K41" i="104"/>
  <c r="K64" i="104"/>
  <c r="K32" i="104"/>
  <c r="K26" i="104"/>
  <c r="K57" i="104"/>
  <c r="K29" i="104"/>
  <c r="K38" i="104"/>
  <c r="J106" i="104"/>
  <c r="K106" i="104" s="1"/>
  <c r="L105" i="104"/>
  <c r="I71" i="104"/>
  <c r="L10" i="119"/>
  <c r="L42" i="119" s="1"/>
  <c r="L56" i="119" s="1"/>
  <c r="H61" i="33"/>
  <c r="N105" i="19"/>
  <c r="I100" i="4" s="1"/>
  <c r="L100" i="4" s="1"/>
  <c r="M100" i="4" s="1"/>
  <c r="AJ342" i="36"/>
  <c r="L55" i="4"/>
  <c r="M55" i="4" s="1"/>
  <c r="L31" i="13"/>
  <c r="W237" i="36"/>
  <c r="W272" i="36" s="1"/>
  <c r="W343" i="36" s="1"/>
  <c r="W348" i="36"/>
  <c r="W342" i="36"/>
  <c r="M272" i="36"/>
  <c r="M343" i="36" s="1"/>
  <c r="AA347" i="36"/>
  <c r="AA269" i="36"/>
  <c r="AA339" i="36"/>
  <c r="AA342" i="36" s="1"/>
  <c r="AA349" i="36"/>
  <c r="AA270" i="36"/>
  <c r="AA272" i="36" s="1"/>
  <c r="AA343" i="36" s="1"/>
  <c r="AA348" i="36"/>
  <c r="W350" i="36"/>
  <c r="M25" i="119"/>
  <c r="N25" i="119" s="1"/>
  <c r="S66" i="33"/>
  <c r="L91" i="4"/>
  <c r="M91" i="4" s="1"/>
  <c r="M16" i="119"/>
  <c r="N16" i="119" s="1"/>
  <c r="N14" i="119"/>
  <c r="M13" i="119"/>
  <c r="M22" i="119"/>
  <c r="N22" i="119" s="1"/>
  <c r="H37" i="35"/>
  <c r="N100" i="19"/>
  <c r="W236" i="36"/>
  <c r="W347" i="36"/>
  <c r="AI236" i="36"/>
  <c r="AI347" i="36"/>
  <c r="AI237" i="36"/>
  <c r="AI272" i="36" s="1"/>
  <c r="AI343" i="36" s="1"/>
  <c r="AI348" i="36"/>
  <c r="K36" i="13"/>
  <c r="L36" i="13" s="1"/>
  <c r="D5" i="62"/>
  <c r="D5" i="70"/>
  <c r="D5" i="71" s="1"/>
  <c r="D5" i="72" s="1"/>
  <c r="D5" i="73" s="1"/>
  <c r="D5" i="74" s="1"/>
  <c r="D5" i="47"/>
  <c r="D5" i="55"/>
  <c r="D5" i="39"/>
  <c r="D5" i="43"/>
  <c r="D5" i="36"/>
  <c r="D5" i="52"/>
  <c r="D5" i="38"/>
  <c r="D5" i="49"/>
  <c r="D5" i="81" s="1"/>
  <c r="D5" i="126" s="1"/>
  <c r="D5" i="128" s="1"/>
  <c r="D5" i="42"/>
  <c r="D5" i="51"/>
  <c r="D5" i="45"/>
  <c r="D5" i="53"/>
  <c r="D5" i="41"/>
  <c r="D5" i="57"/>
  <c r="D5" i="44"/>
  <c r="D5" i="59"/>
  <c r="D5" i="46"/>
  <c r="D5" i="40"/>
  <c r="D5" i="48"/>
  <c r="D5" i="50"/>
  <c r="D5" i="54"/>
  <c r="D5" i="56"/>
  <c r="D5" i="37"/>
  <c r="F5" i="58"/>
  <c r="D4" i="62"/>
  <c r="D4" i="70"/>
  <c r="D4" i="71" s="1"/>
  <c r="D4" i="72" s="1"/>
  <c r="D4" i="73" s="1"/>
  <c r="D4" i="74" s="1"/>
  <c r="D4" i="75" s="1"/>
  <c r="D4" i="76" s="1"/>
  <c r="D5" i="77" s="1"/>
  <c r="D4" i="78" s="1"/>
  <c r="D4" i="38"/>
  <c r="D4" i="46"/>
  <c r="D4" i="52"/>
  <c r="D4" i="43"/>
  <c r="D4" i="41"/>
  <c r="D4" i="57"/>
  <c r="D4" i="54"/>
  <c r="D4" i="37"/>
  <c r="D4" i="36"/>
  <c r="D4" i="51"/>
  <c r="D4" i="47"/>
  <c r="D4" i="39"/>
  <c r="D4" i="55"/>
  <c r="D4" i="42"/>
  <c r="D4" i="45"/>
  <c r="D4" i="53"/>
  <c r="D4" i="48"/>
  <c r="D4" i="44"/>
  <c r="F4" i="58"/>
  <c r="D4" i="40"/>
  <c r="D4" i="56"/>
  <c r="D4" i="50"/>
  <c r="D4" i="59"/>
  <c r="D4" i="49"/>
  <c r="V87" i="40"/>
  <c r="V125" i="40" s="1"/>
  <c r="H36" i="35"/>
  <c r="N90" i="58"/>
  <c r="O75" i="58"/>
  <c r="O90" i="58" s="1"/>
  <c r="K45" i="13"/>
  <c r="K44" i="13" s="1"/>
  <c r="N91" i="58"/>
  <c r="O76" i="58"/>
  <c r="O91" i="58" s="1"/>
  <c r="L49" i="13"/>
  <c r="K51" i="13"/>
  <c r="L38" i="13"/>
  <c r="M38" i="13"/>
  <c r="J30" i="13"/>
  <c r="L30" i="13" s="1"/>
  <c r="M122" i="19"/>
  <c r="M121" i="19" s="1"/>
  <c r="P67" i="5"/>
  <c r="F30" i="13"/>
  <c r="N103" i="19"/>
  <c r="M36" i="13"/>
  <c r="G49" i="13"/>
  <c r="J79" i="58"/>
  <c r="M36" i="35"/>
  <c r="J80" i="58"/>
  <c r="M37" i="35"/>
  <c r="W325" i="38"/>
  <c r="AF325" i="38"/>
  <c r="I80" i="58"/>
  <c r="G80" i="58" s="1"/>
  <c r="L37" i="35"/>
  <c r="S22" i="35"/>
  <c r="S37" i="35" s="1"/>
  <c r="I79" i="58"/>
  <c r="L36" i="35"/>
  <c r="S21" i="35"/>
  <c r="S36" i="35" s="1"/>
  <c r="J21" i="35"/>
  <c r="J36" i="35" s="1"/>
  <c r="R67" i="33"/>
  <c r="N65" i="19"/>
  <c r="M58" i="13"/>
  <c r="F56" i="13"/>
  <c r="M63" i="13"/>
  <c r="L63" i="13"/>
  <c r="F64" i="13"/>
  <c r="J51" i="13"/>
  <c r="M55" i="13"/>
  <c r="F55" i="13"/>
  <c r="H51" i="13"/>
  <c r="F51" i="13" s="1"/>
  <c r="L102" i="4"/>
  <c r="M102" i="4" s="1"/>
  <c r="V124" i="40"/>
  <c r="N51" i="19"/>
  <c r="N55" i="19"/>
  <c r="I50" i="4" s="1"/>
  <c r="L50" i="4" s="1"/>
  <c r="M50" i="4" s="1"/>
  <c r="M82" i="19"/>
  <c r="N82" i="19" s="1"/>
  <c r="G66" i="33"/>
  <c r="O125" i="40"/>
  <c r="N50" i="19"/>
  <c r="I45" i="4" s="1"/>
  <c r="M31" i="13"/>
  <c r="G23" i="58"/>
  <c r="H90" i="58"/>
  <c r="L39" i="13"/>
  <c r="M39" i="13"/>
  <c r="F36" i="13"/>
  <c r="L99" i="4"/>
  <c r="M99" i="4" s="1"/>
  <c r="F34" i="13"/>
  <c r="G33" i="13"/>
  <c r="N99" i="19"/>
  <c r="I94" i="4" s="1"/>
  <c r="L94" i="4" s="1"/>
  <c r="M94" i="4" s="1"/>
  <c r="N98" i="19"/>
  <c r="I93" i="4" s="1"/>
  <c r="L35" i="13"/>
  <c r="J33" i="13"/>
  <c r="M35" i="13"/>
  <c r="M47" i="13"/>
  <c r="F47" i="13"/>
  <c r="L34" i="13"/>
  <c r="K33" i="13"/>
  <c r="K29" i="13" s="1"/>
  <c r="K45" i="19"/>
  <c r="H66" i="33" l="1"/>
  <c r="Q202" i="38"/>
  <c r="Q298" i="38" s="1"/>
  <c r="O76" i="5"/>
  <c r="P76" i="5" s="1"/>
  <c r="L71" i="5"/>
  <c r="O71" i="5" s="1"/>
  <c r="P71" i="5" s="1"/>
  <c r="G112" i="10"/>
  <c r="J260" i="108"/>
  <c r="AW260" i="108" s="1"/>
  <c r="AW250" i="108"/>
  <c r="K137" i="19" s="1"/>
  <c r="N137" i="19" s="1"/>
  <c r="I132" i="4" s="1"/>
  <c r="L132" i="4" s="1"/>
  <c r="M132" i="4" s="1"/>
  <c r="AW173" i="108"/>
  <c r="G193" i="117" s="1"/>
  <c r="I31" i="4"/>
  <c r="L31" i="4" s="1"/>
  <c r="M31" i="4" s="1"/>
  <c r="L32" i="4"/>
  <c r="M32" i="4" s="1"/>
  <c r="L20" i="5"/>
  <c r="O20" i="5" s="1"/>
  <c r="P20" i="5" s="1"/>
  <c r="O21" i="5"/>
  <c r="P21" i="5" s="1"/>
  <c r="J90" i="58"/>
  <c r="J66" i="33"/>
  <c r="L37" i="4"/>
  <c r="M37" i="4" s="1"/>
  <c r="I34" i="4"/>
  <c r="L34" i="4" s="1"/>
  <c r="M34" i="4" s="1"/>
  <c r="M49" i="19"/>
  <c r="M46" i="19" s="1"/>
  <c r="M45" i="19" s="1"/>
  <c r="G37" i="33"/>
  <c r="G67" i="33" s="1"/>
  <c r="U325" i="38"/>
  <c r="U299" i="38"/>
  <c r="O325" i="38"/>
  <c r="O299" i="38"/>
  <c r="F55" i="6"/>
  <c r="K60" i="6"/>
  <c r="F60" i="6" s="1"/>
  <c r="G45" i="13"/>
  <c r="G76" i="58"/>
  <c r="G91" i="58" s="1"/>
  <c r="H91" i="58"/>
  <c r="P75" i="58"/>
  <c r="AF316" i="38"/>
  <c r="AF202" i="38"/>
  <c r="AF298" i="38" s="1"/>
  <c r="G55" i="6"/>
  <c r="L49" i="19"/>
  <c r="H22" i="33"/>
  <c r="H37" i="33" s="1"/>
  <c r="F37" i="33"/>
  <c r="F67" i="33" s="1"/>
  <c r="L24" i="4"/>
  <c r="M24" i="4" s="1"/>
  <c r="I23" i="4"/>
  <c r="L23" i="4" s="1"/>
  <c r="M23" i="4" s="1"/>
  <c r="W317" i="38"/>
  <c r="W203" i="38"/>
  <c r="W299" i="38" s="1"/>
  <c r="O202" i="38"/>
  <c r="O298" i="38" s="1"/>
  <c r="K122" i="19"/>
  <c r="K121" i="19" s="1"/>
  <c r="J45" i="13"/>
  <c r="K91" i="58"/>
  <c r="P76" i="58"/>
  <c r="L12" i="5"/>
  <c r="G60" i="10" s="1"/>
  <c r="I81" i="5"/>
  <c r="I110" i="5" s="1"/>
  <c r="J60" i="6"/>
  <c r="H55" i="6"/>
  <c r="Q203" i="38"/>
  <c r="Q299" i="38" s="1"/>
  <c r="L124" i="4"/>
  <c r="M124" i="4" s="1"/>
  <c r="I123" i="4"/>
  <c r="D4" i="63"/>
  <c r="D4" i="64" s="1"/>
  <c r="D4" i="66" s="1"/>
  <c r="E4" i="123"/>
  <c r="E4" i="124"/>
  <c r="D5" i="63"/>
  <c r="D5" i="64" s="1"/>
  <c r="D5" i="66" s="1"/>
  <c r="E5" i="123"/>
  <c r="E5" i="124"/>
  <c r="L96" i="4"/>
  <c r="M96" i="4" s="1"/>
  <c r="I95" i="4"/>
  <c r="L95" i="4" s="1"/>
  <c r="M95" i="4" s="1"/>
  <c r="I90" i="4"/>
  <c r="I89" i="4" s="1"/>
  <c r="I92" i="4"/>
  <c r="L118" i="4"/>
  <c r="M118" i="4" s="1"/>
  <c r="I98" i="4"/>
  <c r="L98" i="4" s="1"/>
  <c r="M98" i="4" s="1"/>
  <c r="L101" i="4"/>
  <c r="M101" i="4" s="1"/>
  <c r="K28" i="104"/>
  <c r="I159" i="104"/>
  <c r="I167" i="104" s="1"/>
  <c r="I169" i="104" s="1"/>
  <c r="L70" i="104"/>
  <c r="H67" i="33"/>
  <c r="L51" i="13"/>
  <c r="M12" i="119"/>
  <c r="N13" i="119"/>
  <c r="D6" i="79"/>
  <c r="D5" i="80"/>
  <c r="D5" i="75"/>
  <c r="D5" i="76" s="1"/>
  <c r="D6" i="77" s="1"/>
  <c r="D5" i="78" s="1"/>
  <c r="D4" i="81"/>
  <c r="D4" i="126" s="1"/>
  <c r="D5" i="79"/>
  <c r="D4" i="80"/>
  <c r="L45" i="13"/>
  <c r="M93" i="19"/>
  <c r="M30" i="13"/>
  <c r="K43" i="13"/>
  <c r="K77" i="13" s="1"/>
  <c r="N122" i="19"/>
  <c r="I117" i="4" s="1"/>
  <c r="I116" i="4" s="1"/>
  <c r="N121" i="19"/>
  <c r="P79" i="58"/>
  <c r="P90" i="58" s="1"/>
  <c r="G79" i="58"/>
  <c r="G90" i="58" s="1"/>
  <c r="I90" i="58"/>
  <c r="P80" i="58"/>
  <c r="H49" i="13"/>
  <c r="M49" i="13" s="1"/>
  <c r="I91" i="58"/>
  <c r="I49" i="13"/>
  <c r="I77" i="13" s="1"/>
  <c r="J91" i="58"/>
  <c r="M51" i="13"/>
  <c r="N106" i="19"/>
  <c r="I46" i="4"/>
  <c r="L46" i="4" s="1"/>
  <c r="M46" i="4" s="1"/>
  <c r="L45" i="4"/>
  <c r="M45" i="4" s="1"/>
  <c r="N97" i="19"/>
  <c r="G29" i="13"/>
  <c r="F29" i="13" s="1"/>
  <c r="F33" i="13"/>
  <c r="L33" i="13"/>
  <c r="M33" i="13"/>
  <c r="J29" i="13"/>
  <c r="L93" i="4"/>
  <c r="M93" i="4" s="1"/>
  <c r="F49" i="13" l="1"/>
  <c r="E9" i="109"/>
  <c r="O12" i="5"/>
  <c r="L81" i="5"/>
  <c r="G59" i="10" s="1"/>
  <c r="G119" i="10"/>
  <c r="G60" i="6"/>
  <c r="G44" i="13"/>
  <c r="F45" i="13"/>
  <c r="D5" i="127"/>
  <c r="G120" i="10"/>
  <c r="H60" i="6"/>
  <c r="M45" i="13"/>
  <c r="J44" i="13"/>
  <c r="G126" i="10"/>
  <c r="G121" i="10"/>
  <c r="N49" i="19"/>
  <c r="I44" i="4" s="1"/>
  <c r="L46" i="19"/>
  <c r="D4" i="127"/>
  <c r="D4" i="128"/>
  <c r="L123" i="4"/>
  <c r="M123" i="4" s="1"/>
  <c r="L90" i="4"/>
  <c r="M90" i="4" s="1"/>
  <c r="I88" i="4"/>
  <c r="I85" i="4" s="1"/>
  <c r="L89" i="4"/>
  <c r="M89" i="4" s="1"/>
  <c r="P91" i="58"/>
  <c r="M40" i="119"/>
  <c r="N40" i="119" s="1"/>
  <c r="N12" i="119"/>
  <c r="M10" i="119"/>
  <c r="N10" i="119" s="1"/>
  <c r="D4" i="83"/>
  <c r="D4" i="84" s="1"/>
  <c r="D4" i="85" s="1"/>
  <c r="D4" i="82"/>
  <c r="D5" i="83"/>
  <c r="D5" i="84" s="1"/>
  <c r="D5" i="85" s="1"/>
  <c r="D5" i="82"/>
  <c r="F5" i="114"/>
  <c r="H77" i="13"/>
  <c r="M90" i="19"/>
  <c r="M174" i="19" s="1"/>
  <c r="G89" i="10" s="1"/>
  <c r="L116" i="4"/>
  <c r="M116" i="4" s="1"/>
  <c r="L117" i="4"/>
  <c r="M117" i="4" s="1"/>
  <c r="L92" i="4"/>
  <c r="M92" i="4" s="1"/>
  <c r="L29" i="13"/>
  <c r="M29" i="13"/>
  <c r="N93" i="19"/>
  <c r="K90" i="19"/>
  <c r="K174" i="19" s="1"/>
  <c r="G9" i="109" l="1"/>
  <c r="G11" i="109" s="1"/>
  <c r="J11" i="109" s="1"/>
  <c r="E11" i="109"/>
  <c r="L44" i="4"/>
  <c r="M44" i="4" s="1"/>
  <c r="I41" i="4"/>
  <c r="J43" i="13"/>
  <c r="L44" i="13"/>
  <c r="M44" i="13"/>
  <c r="G43" i="13"/>
  <c r="F44" i="13"/>
  <c r="L110" i="5"/>
  <c r="O110" i="5" s="1"/>
  <c r="P110" i="5" s="1"/>
  <c r="P12" i="5"/>
  <c r="O81" i="5"/>
  <c r="P81" i="5" s="1"/>
  <c r="N46" i="19"/>
  <c r="L45" i="19"/>
  <c r="M42" i="119"/>
  <c r="M56" i="119" s="1"/>
  <c r="N42" i="119"/>
  <c r="N56" i="119" s="1"/>
  <c r="D5" i="86"/>
  <c r="D5" i="88" s="1"/>
  <c r="E5" i="89" s="1"/>
  <c r="D5" i="90" s="1"/>
  <c r="D5" i="111" s="1"/>
  <c r="D5" i="91" s="1"/>
  <c r="D5" i="92" s="1"/>
  <c r="D5" i="93" s="1"/>
  <c r="D5" i="94" s="1"/>
  <c r="D5" i="95" s="1"/>
  <c r="D5" i="96" s="1"/>
  <c r="E5" i="97" s="1"/>
  <c r="D5" i="87"/>
  <c r="D4" i="86"/>
  <c r="D4" i="88" s="1"/>
  <c r="E4" i="89" s="1"/>
  <c r="D4" i="90" s="1"/>
  <c r="D4" i="111" s="1"/>
  <c r="D4" i="91" s="1"/>
  <c r="D4" i="92" s="1"/>
  <c r="D4" i="93" s="1"/>
  <c r="D4" i="94" s="1"/>
  <c r="D4" i="95" s="1"/>
  <c r="D4" i="96" s="1"/>
  <c r="D4" i="87"/>
  <c r="L88" i="4"/>
  <c r="M88" i="4" s="1"/>
  <c r="N90" i="19"/>
  <c r="M43" i="13" l="1"/>
  <c r="M77" i="13" s="1"/>
  <c r="I9" i="13" s="1"/>
  <c r="I14" i="13" s="1"/>
  <c r="G95" i="10" s="1"/>
  <c r="J77" i="13"/>
  <c r="L43" i="13"/>
  <c r="L77" i="13" s="1"/>
  <c r="L174" i="19"/>
  <c r="N45" i="19"/>
  <c r="N174" i="19" s="1"/>
  <c r="G90" i="10" s="1"/>
  <c r="G91" i="10" s="1"/>
  <c r="G92" i="10" s="1"/>
  <c r="F43" i="13"/>
  <c r="G77" i="13"/>
  <c r="I40" i="4"/>
  <c r="L41" i="4"/>
  <c r="M41" i="4" s="1"/>
  <c r="D5" i="99"/>
  <c r="D5" i="100" s="1"/>
  <c r="D5" i="101" s="1"/>
  <c r="E5" i="98"/>
  <c r="D4" i="99"/>
  <c r="D4" i="100" s="1"/>
  <c r="D4" i="101" s="1"/>
  <c r="E4" i="97"/>
  <c r="E4" i="98" s="1"/>
  <c r="L85" i="4"/>
  <c r="M85" i="4" s="1"/>
  <c r="L40" i="4" l="1"/>
  <c r="M40" i="4" s="1"/>
  <c r="I169" i="4"/>
  <c r="K78" i="13"/>
  <c r="G78" i="13"/>
  <c r="I78" i="13"/>
  <c r="H78" i="13"/>
  <c r="F77" i="13"/>
  <c r="J78" i="13"/>
  <c r="J16" i="115"/>
  <c r="J19" i="115"/>
  <c r="J11" i="115"/>
  <c r="J13" i="115"/>
  <c r="J17" i="115"/>
  <c r="J12" i="115"/>
  <c r="J14" i="115"/>
  <c r="J15" i="115"/>
  <c r="G82" i="10" l="1"/>
  <c r="G58" i="10"/>
  <c r="G78" i="10"/>
  <c r="G69" i="10"/>
  <c r="G66" i="10"/>
  <c r="G77" i="10"/>
  <c r="G74" i="10"/>
  <c r="G73" i="10"/>
  <c r="G80" i="10"/>
  <c r="G84" i="10"/>
  <c r="L169" i="4"/>
  <c r="M169" i="4" s="1"/>
  <c r="G85" i="10"/>
  <c r="G68" i="10"/>
  <c r="G67" i="10"/>
  <c r="G81" i="10"/>
  <c r="G87" i="10"/>
  <c r="G75" i="10"/>
  <c r="L111" i="5"/>
  <c r="G64" i="10"/>
  <c r="L78" i="13"/>
  <c r="M78" i="13" s="1"/>
  <c r="J9" i="13" s="1"/>
  <c r="J14" i="13" s="1"/>
  <c r="G65" i="10"/>
  <c r="G86" i="10"/>
  <c r="G79" i="10"/>
  <c r="G71" i="10"/>
  <c r="G76" i="10"/>
  <c r="G72" i="10"/>
  <c r="G83" i="10"/>
  <c r="G70" i="10"/>
  <c r="J20" i="115"/>
  <c r="J63" i="104"/>
  <c r="J71" i="104"/>
  <c r="K71" i="104" s="1"/>
  <c r="K63" i="104" l="1"/>
  <c r="H159" i="104"/>
  <c r="H167" i="104" l="1"/>
  <c r="J159" i="104"/>
  <c r="K159" i="104" s="1"/>
  <c r="H169" i="104" l="1"/>
  <c r="J169" i="104" s="1"/>
  <c r="K169" i="104" s="1"/>
  <c r="J167" i="104"/>
  <c r="K167" i="104" s="1"/>
  <c r="O17" i="62" l="1"/>
  <c r="O28" i="62" s="1"/>
  <c r="L28" i="62"/>
  <c r="K28" i="6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IC WFH15</author>
  </authors>
  <commentList>
    <comment ref="C93" authorId="0" shapeId="0" xr:uid="{00000000-0006-0000-0900-000001000000}">
      <text>
        <r>
          <rPr>
            <b/>
            <sz val="9"/>
            <color indexed="81"/>
            <rFont val="Tahoma"/>
            <family val="2"/>
          </rPr>
          <t>IC WFH15:</t>
        </r>
        <r>
          <rPr>
            <sz val="9"/>
            <color indexed="81"/>
            <rFont val="Tahoma"/>
            <family val="2"/>
          </rPr>
          <t xml:space="preserve">
I change from Page 8 to Page 12?</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Allan M. Abella</author>
  </authors>
  <commentList>
    <comment ref="H8" authorId="0" shapeId="0" xr:uid="{00000000-0006-0000-1E00-000001000000}">
      <text>
        <r>
          <rPr>
            <b/>
            <sz val="9"/>
            <color indexed="81"/>
            <rFont val="Tahoma"/>
            <family val="2"/>
          </rPr>
          <t>Allan M. Abella:</t>
        </r>
        <r>
          <rPr>
            <sz val="9"/>
            <color indexed="81"/>
            <rFont val="Tahoma"/>
            <family val="2"/>
          </rPr>
          <t xml:space="preserve">
Asset Account as Ceding Company</t>
        </r>
      </text>
    </comment>
  </commentList>
</comments>
</file>

<file path=xl/sharedStrings.xml><?xml version="1.0" encoding="utf-8"?>
<sst xmlns="http://schemas.openxmlformats.org/spreadsheetml/2006/main" count="15026" uniqueCount="5053">
  <si>
    <t>Rate of Exchange</t>
  </si>
  <si>
    <t>ANNUAL STATEMENT FOR THE YEAR ENDED:</t>
  </si>
  <si>
    <t>OF</t>
  </si>
  <si>
    <t>Certificate of Authority No…………………………..……..</t>
  </si>
  <si>
    <t>Tax Identification:</t>
  </si>
  <si>
    <t>Date of Original Issue…………………………….…….…….</t>
  </si>
  <si>
    <t>Date of Latest Renewal……………………...……………………………</t>
  </si>
  <si>
    <t>Organized under the Laws of the Republic of the Philippines</t>
  </si>
  <si>
    <t xml:space="preserve"> </t>
  </si>
  <si>
    <t xml:space="preserve">               </t>
  </si>
  <si>
    <t>Incorporated on…………………….……………………………….</t>
  </si>
  <si>
    <t>Telephone no.:</t>
  </si>
  <si>
    <t>Commenced business on………………………………..….</t>
  </si>
  <si>
    <t>Fax no.:</t>
  </si>
  <si>
    <t>Home Office address……………………………….……</t>
  </si>
  <si>
    <t>Mail address</t>
  </si>
  <si>
    <t>Corporate Residence Certificate No……………………………………………...……</t>
  </si>
  <si>
    <t>Issued at</t>
  </si>
  <si>
    <t>on</t>
  </si>
  <si>
    <t>Website</t>
  </si>
  <si>
    <t>MEMBERS OF THE BOARD,</t>
  </si>
  <si>
    <t>Members of the Board and Officers were elected on:</t>
  </si>
  <si>
    <t>OFFICERS AND EMPLOYEES</t>
  </si>
  <si>
    <t>Term of office to expire on:</t>
  </si>
  <si>
    <t>NAME</t>
  </si>
  <si>
    <t>NATIONALITY</t>
  </si>
  <si>
    <t># SHARES OWNED</t>
  </si>
  <si>
    <t>AMOUNT</t>
  </si>
  <si>
    <t>Chairman………………………………………………………..</t>
  </si>
  <si>
    <t>Vice-Chairman………………………………..…………..</t>
  </si>
  <si>
    <t>Actuary……………………………………………………</t>
  </si>
  <si>
    <t>Chief Accountant………………………………………….……………………</t>
  </si>
  <si>
    <t>Auditor: Internal…………………………………...……………...……….</t>
  </si>
  <si>
    <t>Auditor: External………………………..………………..</t>
  </si>
  <si>
    <t>Number of Salaried Officers…………………………………..……….</t>
  </si>
  <si>
    <t>Number of Salaried Employees</t>
  </si>
  <si>
    <t>Number of Insurance Agents………………………………….……….</t>
  </si>
  <si>
    <t>Number of General Agents</t>
  </si>
  <si>
    <t>Address</t>
  </si>
  <si>
    <t>City/Mun</t>
  </si>
  <si>
    <t>Province</t>
  </si>
  <si>
    <t>Zip code</t>
  </si>
  <si>
    <t>C/A No.</t>
  </si>
  <si>
    <t>Date Issued/Renewed</t>
  </si>
  <si>
    <t>Total</t>
  </si>
  <si>
    <t>Domestic/Local</t>
  </si>
  <si>
    <t>Foreign</t>
  </si>
  <si>
    <t>Branch Office Address</t>
  </si>
  <si>
    <t>Name of Manager</t>
  </si>
  <si>
    <t>NUMBER OF SHARES</t>
  </si>
  <si>
    <t>Capital Stock</t>
  </si>
  <si>
    <t xml:space="preserve">Percentage of </t>
  </si>
  <si>
    <t>Authorized</t>
  </si>
  <si>
    <t>Paid-Up</t>
  </si>
  <si>
    <t>Company Owned</t>
  </si>
  <si>
    <t>Ownership</t>
  </si>
  <si>
    <t>NOTES &amp; INSTRUCTIONS:</t>
  </si>
  <si>
    <t>COMPANY:</t>
  </si>
  <si>
    <t>Financial Reporting Framework</t>
  </si>
  <si>
    <t>Change</t>
  </si>
  <si>
    <t>Particulars</t>
  </si>
  <si>
    <t>In Amount</t>
  </si>
  <si>
    <t>%</t>
  </si>
  <si>
    <t>A</t>
  </si>
  <si>
    <t>B</t>
  </si>
  <si>
    <t>C</t>
  </si>
  <si>
    <t>D</t>
  </si>
  <si>
    <t>F</t>
  </si>
  <si>
    <t>ASSETS</t>
  </si>
  <si>
    <t xml:space="preserve">Cash on Hand </t>
  </si>
  <si>
    <t>Undeposited Collections</t>
  </si>
  <si>
    <t>Petty Cash Fund</t>
  </si>
  <si>
    <t>Commission Fund</t>
  </si>
  <si>
    <t>Policy Loan Fund</t>
  </si>
  <si>
    <t>Documentary Stamps Fund</t>
  </si>
  <si>
    <t>Other Funds</t>
  </si>
  <si>
    <t xml:space="preserve">Cash in Banks </t>
  </si>
  <si>
    <t>Current - Peso</t>
  </si>
  <si>
    <t>Current - Foreign</t>
  </si>
  <si>
    <t>Savings - Peso</t>
  </si>
  <si>
    <t>Savings - Foreign</t>
  </si>
  <si>
    <t>Time Deposits</t>
  </si>
  <si>
    <t xml:space="preserve">Peso Currency </t>
  </si>
  <si>
    <t>Foreign Currency</t>
  </si>
  <si>
    <t>Premiums Due and Uncollected</t>
  </si>
  <si>
    <t>Due from Ceding Companies, net</t>
  </si>
  <si>
    <t>Premiums Due from Ceding Companies - Treaty</t>
  </si>
  <si>
    <t>Premiums Due from Ceding Companies - Facultative</t>
  </si>
  <si>
    <t>Allowance for Impairment Losses</t>
  </si>
  <si>
    <t>Funds Held By Ceding Companies, net</t>
  </si>
  <si>
    <t>Funds Held By Ceding Companies</t>
  </si>
  <si>
    <t>Amounts Recoverable from Reinsurers, net</t>
  </si>
  <si>
    <t>Reinsurance Recoverable on Paid Losses - Treaty</t>
  </si>
  <si>
    <t>Reinsurance Recoverable on Paid Losses - Facultative</t>
  </si>
  <si>
    <t>Reinsurance Recoverable on Unpaid Losses - Treaty</t>
  </si>
  <si>
    <t>Reinsurance Recoverable on Unpaid Losses - Facultative</t>
  </si>
  <si>
    <t>Financial Assets at Fair Value Through Profit or Loss</t>
  </si>
  <si>
    <t>Securities Held for Trading</t>
  </si>
  <si>
    <t>8.1.1</t>
  </si>
  <si>
    <t>Trading Debt Securities - Government</t>
  </si>
  <si>
    <t>8.1.2</t>
  </si>
  <si>
    <t>Trading Debt Securities - Private</t>
  </si>
  <si>
    <t>8.1.3</t>
  </si>
  <si>
    <t>Trading Equity Securities</t>
  </si>
  <si>
    <t>8.1.4</t>
  </si>
  <si>
    <t>Mutual, Unit Investment Trust, Real Estate Investment Trusts and Other Funds</t>
  </si>
  <si>
    <t>Financial Assets Designated at Fair Value Through Profit or Loss (FVPL)</t>
  </si>
  <si>
    <t>8.2.1</t>
  </si>
  <si>
    <t>Debt Securities - Government</t>
  </si>
  <si>
    <t>8.2.2</t>
  </si>
  <si>
    <t>Debt Securities - Private</t>
  </si>
  <si>
    <t>8.2.3</t>
  </si>
  <si>
    <t>Equity Securities</t>
  </si>
  <si>
    <t>8.2.4</t>
  </si>
  <si>
    <t>Mutual Funds and Unit Investment Trusts</t>
  </si>
  <si>
    <t>8.2.5</t>
  </si>
  <si>
    <t>Real Estate Investment Trusts</t>
  </si>
  <si>
    <t>8.2.6</t>
  </si>
  <si>
    <t>Derivative Assets</t>
  </si>
  <si>
    <t>Held-to-Maturity (HTM) Investments</t>
  </si>
  <si>
    <t>HTM Debt Securities - Government</t>
  </si>
  <si>
    <t>9.1.a.</t>
  </si>
  <si>
    <t>Unamortized (Discount)/Premium</t>
  </si>
  <si>
    <t>HTM Debt Securities - Private</t>
  </si>
  <si>
    <t>9.2.a.</t>
  </si>
  <si>
    <t>Loans and Receivables</t>
  </si>
  <si>
    <t>Real Estate Mortgage Loans</t>
  </si>
  <si>
    <t>Collateral Loans</t>
  </si>
  <si>
    <t>Guaranteed Loans</t>
  </si>
  <si>
    <t>Chattel Mortgage Loans</t>
  </si>
  <si>
    <t>Policy Loans</t>
  </si>
  <si>
    <t>Unearned interest Income</t>
  </si>
  <si>
    <t>Notes Receivable</t>
  </si>
  <si>
    <t>Housing Loans</t>
  </si>
  <si>
    <t>Car Loans</t>
  </si>
  <si>
    <t>Low Cost Housing</t>
  </si>
  <si>
    <t>Purchase Money Mortgages</t>
  </si>
  <si>
    <t>Sales Contract Receivables</t>
  </si>
  <si>
    <t>Unquoted Debt Securities</t>
  </si>
  <si>
    <t>Salary Loans</t>
  </si>
  <si>
    <t>Other Loans Receivables</t>
  </si>
  <si>
    <t>Available-for-Sale (AFS) Financial Assets</t>
  </si>
  <si>
    <t>AFS Debt Securities - Government</t>
  </si>
  <si>
    <t>AFS Debt Securities - Private</t>
  </si>
  <si>
    <t>AFS Equity Securities</t>
  </si>
  <si>
    <t>Investments Income Due and Accrued</t>
  </si>
  <si>
    <t>Accrued Interest Income - Cash In Banks</t>
  </si>
  <si>
    <t>Accrued Interest Income - Time Deposits</t>
  </si>
  <si>
    <t>Accrued Interest Income - Financial Assets at FVPL</t>
  </si>
  <si>
    <t>12.3.1</t>
  </si>
  <si>
    <t>12.3.1.1</t>
  </si>
  <si>
    <t>12.3.1.2</t>
  </si>
  <si>
    <t>12.3.2</t>
  </si>
  <si>
    <t>Financial Assets Designated at FVPL</t>
  </si>
  <si>
    <t>12.3.2.1</t>
  </si>
  <si>
    <t>12.3.2.2</t>
  </si>
  <si>
    <t>Accrued Interest Income - AFS Financial Assets</t>
  </si>
  <si>
    <t>12.4.1</t>
  </si>
  <si>
    <t>12.4.2</t>
  </si>
  <si>
    <t>Accrued Interest Income - HTM Investments</t>
  </si>
  <si>
    <t>12.5.1</t>
  </si>
  <si>
    <t>12.5.2</t>
  </si>
  <si>
    <t>Accrued Interest Income - Loans and Receivables</t>
  </si>
  <si>
    <t>12.6.1</t>
  </si>
  <si>
    <t>12.6.2</t>
  </si>
  <si>
    <t>12.6.3</t>
  </si>
  <si>
    <t>12.6.4</t>
  </si>
  <si>
    <t>12.6.5</t>
  </si>
  <si>
    <t>12.6.6</t>
  </si>
  <si>
    <t>12.6.7</t>
  </si>
  <si>
    <t>12.6.8</t>
  </si>
  <si>
    <t>12.6.9</t>
  </si>
  <si>
    <t>Low Cost Housing Loans</t>
  </si>
  <si>
    <t>12.6.10</t>
  </si>
  <si>
    <t>Sales Contract Receivable</t>
  </si>
  <si>
    <t>12.6.11</t>
  </si>
  <si>
    <t>12.6.12</t>
  </si>
  <si>
    <t>12.6.13</t>
  </si>
  <si>
    <t>Others</t>
  </si>
  <si>
    <t>Accrued Dividends Receivable</t>
  </si>
  <si>
    <t>FVPL Equity Securities</t>
  </si>
  <si>
    <t>DVPL Equity Securities</t>
  </si>
  <si>
    <t>Accounts Receivable</t>
  </si>
  <si>
    <t>Advances to Agents (Agents Accounts) / Employees</t>
  </si>
  <si>
    <t>Operating Lease Receivables</t>
  </si>
  <si>
    <t>Investments in Subsidiaries, Associates and Joint Ventures</t>
  </si>
  <si>
    <t>Investment in Subsidiaries</t>
  </si>
  <si>
    <t>Investment in Associates</t>
  </si>
  <si>
    <t>Investment in Joint Ventures</t>
  </si>
  <si>
    <t>Segregated Fund Assets</t>
  </si>
  <si>
    <t>Property and Equipment</t>
  </si>
  <si>
    <t>Land - At Cost</t>
  </si>
  <si>
    <t>Building and Building Improvements - At Cost</t>
  </si>
  <si>
    <t>16.2.a</t>
  </si>
  <si>
    <t>Accumulate Depreciation - Building and Building Improvements</t>
  </si>
  <si>
    <t>Leasehold Improvements - At Cost</t>
  </si>
  <si>
    <t>16.3.a</t>
  </si>
  <si>
    <t>Accumulated Depreciation - Leasehold Improvements</t>
  </si>
  <si>
    <t>IT Equipment - At Cost</t>
  </si>
  <si>
    <t>16.4.a</t>
  </si>
  <si>
    <t>Accumulated Depreciation - IT Equipment</t>
  </si>
  <si>
    <t>Transportation Equipment - At Cost</t>
  </si>
  <si>
    <t>16.5.a</t>
  </si>
  <si>
    <t>Accumulated Depreciation - Transportation Equipment</t>
  </si>
  <si>
    <t>Office Furniture, Fixtures and Equipment - At Cost</t>
  </si>
  <si>
    <t>16.6.a</t>
  </si>
  <si>
    <t>Accumulated Depreciation – Office Furniture, Fixtures and Equipment</t>
  </si>
  <si>
    <t>Property and Equipment Under Finance Lease</t>
  </si>
  <si>
    <t>16.7.a</t>
  </si>
  <si>
    <t>Accumulated Depreciation</t>
  </si>
  <si>
    <t>Revaluation Increment</t>
  </si>
  <si>
    <t>16.8.a</t>
  </si>
  <si>
    <t>Accumulated Depreciation - Revaluation Increment</t>
  </si>
  <si>
    <t>Accumulated Impairment Losses</t>
  </si>
  <si>
    <t>Investment Property</t>
  </si>
  <si>
    <t>17.2.a</t>
  </si>
  <si>
    <t>Land - At Fair Value</t>
  </si>
  <si>
    <t>Building and Building Improvements - At Fair Value</t>
  </si>
  <si>
    <t>Foreclosed Properties</t>
  </si>
  <si>
    <t>Non-current Assets Held for Sale</t>
  </si>
  <si>
    <t>Receivable from Life Insurance Pools</t>
  </si>
  <si>
    <t>Subscription Receivable</t>
  </si>
  <si>
    <t>Security Fund Contribution</t>
  </si>
  <si>
    <t>Pension Asset</t>
  </si>
  <si>
    <t>Derivative Assets Held for Hedging</t>
  </si>
  <si>
    <t>Fair Value Hedge</t>
  </si>
  <si>
    <t>Cash Flow Hedge</t>
  </si>
  <si>
    <t>Hedges of a Net Investment in Foreign Operation</t>
  </si>
  <si>
    <t>Other Assets </t>
  </si>
  <si>
    <t>TOTAL ASSETS</t>
  </si>
  <si>
    <t>LIABILITIES</t>
  </si>
  <si>
    <t>Aggregate Reserve for Life Policies</t>
  </si>
  <si>
    <t>Aggregate Reserve for Accident and Health Policies</t>
  </si>
  <si>
    <t>Reserve for Supplementary Contracts Without Life Contingencies</t>
  </si>
  <si>
    <t>Policy and Contract Claims Payable</t>
  </si>
  <si>
    <t>Claims Due and Unpaid</t>
  </si>
  <si>
    <t>Outstanding Claims Reserve</t>
  </si>
  <si>
    <t>Claims Incurred but not yet Reported</t>
  </si>
  <si>
    <t>Due to Reinsurers</t>
  </si>
  <si>
    <t>Premiums Due to Reinsurers - Treaty</t>
  </si>
  <si>
    <t>Premiums Due to Reinsurers - Facultative</t>
  </si>
  <si>
    <t>Funds Held for Reinsurers</t>
  </si>
  <si>
    <t>Premiums Reserve Withheld for Reinsurers - Treaty</t>
  </si>
  <si>
    <t>Life Insurance Deposit/Applicant's Deposit</t>
  </si>
  <si>
    <t>Segregated Fund Liabilities</t>
  </si>
  <si>
    <t>Premium Deposit Fund</t>
  </si>
  <si>
    <t>Remitances Unapplied Deposit</t>
  </si>
  <si>
    <t>Premium Received in Advance</t>
  </si>
  <si>
    <t>Policyholders' Dividends Due and Unpaid</t>
  </si>
  <si>
    <t>Policyholders' Dividends Accumulations/ Dividends Held on Deposit</t>
  </si>
  <si>
    <t>Maturities and Surrenders Payables</t>
  </si>
  <si>
    <t>Commissions Payable</t>
  </si>
  <si>
    <t>Return Premiums Payable</t>
  </si>
  <si>
    <t>Taxes Payable</t>
  </si>
  <si>
    <t>Premiums Tax Payable</t>
  </si>
  <si>
    <t>Documentary Stamps Tax Payable</t>
  </si>
  <si>
    <t>Value-added Tax (VAT) Payable</t>
  </si>
  <si>
    <t>Income Tax Payable</t>
  </si>
  <si>
    <t>Withholding Tax Payable</t>
  </si>
  <si>
    <t>Fire Service Tax Payable</t>
  </si>
  <si>
    <t>Other Taxes and Licenses Payable</t>
  </si>
  <si>
    <t>Accounts Payable</t>
  </si>
  <si>
    <t>SSS Premiums Payable</t>
  </si>
  <si>
    <t>SSS Loans Payable</t>
  </si>
  <si>
    <t>Pag-ibig Premiums Payable</t>
  </si>
  <si>
    <t>Pag-ibig Loans Payable</t>
  </si>
  <si>
    <t>Operating Lease Liability</t>
  </si>
  <si>
    <t>Other Accounts Payable</t>
  </si>
  <si>
    <t>Deposit for Real Estate Under Contract to Sell</t>
  </si>
  <si>
    <t>Dividends Payable</t>
  </si>
  <si>
    <t>Liability on Life insurance Pool Business</t>
  </si>
  <si>
    <t>Financial Liabilities at Fair Value Through Profit or Loss</t>
  </si>
  <si>
    <t>Financial Liabilities Held for Trading</t>
  </si>
  <si>
    <t>Financial Liabilities Designated at Fair Value Through Profit or Loss</t>
  </si>
  <si>
    <t>Derivative Liabilities</t>
  </si>
  <si>
    <t>Notes Payable</t>
  </si>
  <si>
    <t>Finance Lease Liability</t>
  </si>
  <si>
    <t>Pension Obligation</t>
  </si>
  <si>
    <t>Accrual for Long-Term Employee Benefits</t>
  </si>
  <si>
    <t>Provisions</t>
  </si>
  <si>
    <t>Cash-Settled Share-Based Payment</t>
  </si>
  <si>
    <t>Accrued Expenses</t>
  </si>
  <si>
    <t>Accrued Utilities</t>
  </si>
  <si>
    <t>Accrued Services</t>
  </si>
  <si>
    <t>Accrual for Unused Compensated Absences</t>
  </si>
  <si>
    <t>Other Liabilities</t>
  </si>
  <si>
    <t>Deferred Income</t>
  </si>
  <si>
    <t>Agency Retirement Plan</t>
  </si>
  <si>
    <t>Agency Group Hospitalization Plan</t>
  </si>
  <si>
    <t>Agency Group Term Plan</t>
  </si>
  <si>
    <t>Agency Cash Bond Deposit</t>
  </si>
  <si>
    <t>Derivative Liabilities Held for Hedging</t>
  </si>
  <si>
    <t>TOTAL LIABILITIES</t>
  </si>
  <si>
    <t>Preferred Stock</t>
  </si>
  <si>
    <t>Common Stock</t>
  </si>
  <si>
    <t>Statutory Deposit</t>
  </si>
  <si>
    <t>Capital Stock Subscribed</t>
  </si>
  <si>
    <t>Contributed Surplus</t>
  </si>
  <si>
    <t>Contingency Surplus / Home Office Inward Remittances</t>
  </si>
  <si>
    <t>Capital Paid In Excess of Par</t>
  </si>
  <si>
    <t>Retained Earnings / Home Office Account</t>
  </si>
  <si>
    <t>Retained Earnings - Appropriated for Negative Reserve</t>
  </si>
  <si>
    <t>Retained Earnings - Appropriated Others</t>
  </si>
  <si>
    <t>Retained Earnings - Unappropriated</t>
  </si>
  <si>
    <t>Retained Earnings - Transition Adjustments</t>
  </si>
  <si>
    <t>Cost of Share-Based Payment</t>
  </si>
  <si>
    <t>Reserve Accounts</t>
  </si>
  <si>
    <t>Reserve for AFS Securities</t>
  </si>
  <si>
    <t>Reserve for Cash Flow Hedge</t>
  </si>
  <si>
    <t>Reserve for Hedge of a Net Investment in Foreign Operation</t>
  </si>
  <si>
    <t>Cumulative Foreign Currency Translation</t>
  </si>
  <si>
    <t>Remeasurement on Life Insurance Reserves</t>
  </si>
  <si>
    <t>Reserve for Investment in Associates</t>
  </si>
  <si>
    <t>Reserve for Appraisal Increment - Property and Equipment</t>
  </si>
  <si>
    <t>Remeasurement Gains (Losses) on Retirement Pension Asset (Obligation)</t>
  </si>
  <si>
    <t>Treasury Stock</t>
  </si>
  <si>
    <r>
      <t>Deferred Tax Liability</t>
    </r>
    <r>
      <rPr>
        <sz val="10"/>
        <color theme="1"/>
        <rFont val="Times New Roman"/>
        <family val="1"/>
      </rPr>
      <t> </t>
    </r>
  </si>
  <si>
    <t>ASSET ACCOUNTS</t>
  </si>
  <si>
    <t>LIABILITIES AND EQUITY/NETWORTH ACCOUNTS</t>
  </si>
  <si>
    <t>Previous Year Amount
AS RESTATED/AUDITED</t>
  </si>
  <si>
    <t>ANALYSIS OF OPERATIONS BY BUSINESS LINE</t>
  </si>
  <si>
    <t>TOTAL</t>
  </si>
  <si>
    <t>DIRECT</t>
  </si>
  <si>
    <t>DIRECT BUSINESS (TOTAL BUSINESS)</t>
  </si>
  <si>
    <t>ASSUMED</t>
  </si>
  <si>
    <t xml:space="preserve">     REINSURANCE ASSUMED (TOTAL BUSINESS)</t>
  </si>
  <si>
    <t>CEDED</t>
  </si>
  <si>
    <t xml:space="preserve">    REINSURANCE CEDED (TOTAL BUSINESS)</t>
  </si>
  <si>
    <t>#</t>
  </si>
  <si>
    <t>PARTICULARS</t>
  </si>
  <si>
    <t>COMMENTS</t>
  </si>
  <si>
    <t xml:space="preserve">MICRO INSURANCE </t>
  </si>
  <si>
    <t>MIGRANT WORKERS</t>
  </si>
  <si>
    <t xml:space="preserve">VARIABLE LIFE </t>
  </si>
  <si>
    <t>ORDINARY</t>
  </si>
  <si>
    <t>GROUP &amp; INDUSTRIAL LIFE</t>
  </si>
  <si>
    <t xml:space="preserve">ACCIDENT </t>
  </si>
  <si>
    <t>HEALTH</t>
  </si>
  <si>
    <t>ACCIDENT</t>
  </si>
  <si>
    <t xml:space="preserve"> HEALTH</t>
  </si>
  <si>
    <t>Premium and annuity considerations</t>
  </si>
  <si>
    <t>Considerations for supplementary contracts with life contingencies</t>
  </si>
  <si>
    <t>Considerations for supplementary contracts without life contingencies and dividend accumulations</t>
  </si>
  <si>
    <t>Net investment income</t>
  </si>
  <si>
    <t>(note 1)</t>
  </si>
  <si>
    <t>Other underwriting income</t>
  </si>
  <si>
    <t>Please specify</t>
  </si>
  <si>
    <t>Other  income</t>
  </si>
  <si>
    <t>TOTAL INCOME</t>
  </si>
  <si>
    <t>∑(lines 1-6)</t>
  </si>
  <si>
    <t>Death benefits</t>
  </si>
  <si>
    <t>Matured endowments</t>
  </si>
  <si>
    <t>Annuity benefits</t>
  </si>
  <si>
    <t>Disability benefits</t>
  </si>
  <si>
    <t>Surrender benefits</t>
  </si>
  <si>
    <t>12A</t>
  </si>
  <si>
    <t>Group conversions</t>
  </si>
  <si>
    <t>12B</t>
  </si>
  <si>
    <t>Transfer on account of group package policies and contracts</t>
  </si>
  <si>
    <t>Benefits under accident and health policies</t>
  </si>
  <si>
    <t>Interest on policy or contract funds</t>
  </si>
  <si>
    <t>Payments on supplementary contracts with life contingencies</t>
  </si>
  <si>
    <t>Payments on supplementary contracts without life contingencies and of dividend accumulations</t>
  </si>
  <si>
    <t>Other benefits</t>
  </si>
  <si>
    <t>Increase in aggregate reserve for policies and contract with life contingencies</t>
  </si>
  <si>
    <t>Increase in reserves for supplementary contracts without life contingencies and for dividend accumulations</t>
  </si>
  <si>
    <t>19A</t>
  </si>
  <si>
    <t>TOTAL CLAIMS EXPENSES</t>
  </si>
  <si>
    <t>∑ (Item 8 to 19)</t>
  </si>
  <si>
    <t>24A</t>
  </si>
  <si>
    <t>24B</t>
  </si>
  <si>
    <t>Increase in loading on cost of collections in excess of loading on uncollected premiums</t>
  </si>
  <si>
    <r>
      <t xml:space="preserve">All other </t>
    </r>
    <r>
      <rPr>
        <b/>
        <u/>
        <sz val="10"/>
        <color rgb="FF333333"/>
        <rFont val="Times New Roman"/>
        <family val="1"/>
      </rPr>
      <t>underwriting</t>
    </r>
    <r>
      <rPr>
        <sz val="10"/>
        <color rgb="FF333333"/>
        <rFont val="Times New Roman"/>
        <family val="1"/>
      </rPr>
      <t xml:space="preserve"> expenses not included above</t>
    </r>
  </si>
  <si>
    <t>OPERATING EXPENSES</t>
  </si>
  <si>
    <t xml:space="preserve"> (Item 7 minus item 27)</t>
  </si>
  <si>
    <t>Dividends/experience refunds to life policyholders</t>
  </si>
  <si>
    <t>Dividends/experience refunds on accident and health policies</t>
  </si>
  <si>
    <t>Increase in amounts provisionally held for deferred dividend policies</t>
  </si>
  <si>
    <t>DIVIDEND/EXPERIENCE REFUND EXPENSES</t>
  </si>
  <si>
    <t>∑ (Item 29 to 31)</t>
  </si>
  <si>
    <t xml:space="preserve"> Item 28 minus item 32</t>
  </si>
  <si>
    <t>PAGE 4 PART II: Beginning and Ending reserves by line of business and split by direct/assumed/ceded business:</t>
  </si>
  <si>
    <t>BEGINNING aggregate reserve for policies and contract with life contingencies</t>
  </si>
  <si>
    <t>BEGINNING reserves for supplementary contracts without life contingencies and for dividend accumulations</t>
  </si>
  <si>
    <t>ENDING aggregate reserve for policies and contract with life contingencies</t>
  </si>
  <si>
    <t>ENDING reserves for supplementary contracts without life contingencies and for dividend accumulations</t>
  </si>
  <si>
    <t>TOTALS</t>
  </si>
  <si>
    <t>VARIABLE LIFE</t>
  </si>
  <si>
    <t>LIFE INSURANCE</t>
  </si>
  <si>
    <t>ANNUITIES</t>
  </si>
  <si>
    <t>(note 2)</t>
  </si>
  <si>
    <t>DESCRIPTION</t>
  </si>
  <si>
    <t>(1)</t>
  </si>
  <si>
    <t xml:space="preserve">      a subset of the amounts distributed between total insurance business lines.</t>
  </si>
  <si>
    <t>EXHIBIT I A - PREMIUM BY TYPE &amp; BUSINESS LINE</t>
  </si>
  <si>
    <t>ORDINARY LIFE</t>
  </si>
  <si>
    <t>life</t>
  </si>
  <si>
    <t>total and</t>
  </si>
  <si>
    <t>accidental</t>
  </si>
  <si>
    <t>individual</t>
  </si>
  <si>
    <t>supplementary</t>
  </si>
  <si>
    <t>annuities</t>
  </si>
  <si>
    <t>group</t>
  </si>
  <si>
    <t>insurance</t>
  </si>
  <si>
    <t>permanent</t>
  </si>
  <si>
    <t>death</t>
  </si>
  <si>
    <t>contracts</t>
  </si>
  <si>
    <t>disability</t>
  </si>
  <si>
    <t>benefits</t>
  </si>
  <si>
    <t>(2)</t>
  </si>
  <si>
    <t>(3)</t>
  </si>
  <si>
    <t>(4)</t>
  </si>
  <si>
    <t>(5)</t>
  </si>
  <si>
    <t>(6)</t>
  </si>
  <si>
    <t>(7)</t>
  </si>
  <si>
    <t>(8)</t>
  </si>
  <si>
    <t>(9)</t>
  </si>
  <si>
    <t>(10)</t>
  </si>
  <si>
    <t>(11)</t>
  </si>
  <si>
    <t>(12)</t>
  </si>
  <si>
    <t>(13)</t>
  </si>
  <si>
    <t>(14)</t>
  </si>
  <si>
    <t>(15)</t>
  </si>
  <si>
    <t>EXHIBIT I PART I - PREMIUMS AND ANNUITY CONSIDERATIONS</t>
  </si>
  <si>
    <t>FIRST YEAR (Other Than Single)</t>
  </si>
  <si>
    <t>Uncollected</t>
  </si>
  <si>
    <t>Advance</t>
  </si>
  <si>
    <t>Line(1) - Line(2)</t>
  </si>
  <si>
    <t>Collected during year on direct business</t>
  </si>
  <si>
    <t>Line(3) + Line(4)</t>
  </si>
  <si>
    <t>Previous year (uncollected-advance). Line(3)</t>
  </si>
  <si>
    <t>First year premiums and considerations, direct business, Line (5) - Line (6)</t>
  </si>
  <si>
    <t>First year reinsurance premiums assumed</t>
  </si>
  <si>
    <t>First year reinsurance premiums ceded</t>
  </si>
  <si>
    <t>First year premiums and considerations: Line (7) + Line (8)-Line (9)</t>
  </si>
  <si>
    <t>SINGLE</t>
  </si>
  <si>
    <t>Single premiums and considerations, direct business</t>
  </si>
  <si>
    <t>Reinsurance premiums assumed</t>
  </si>
  <si>
    <t>Reinsurance premiums ceded</t>
  </si>
  <si>
    <t>Single premiums an considerations, Line(11)+Line (12) -Line (13)</t>
  </si>
  <si>
    <t>RENEWAL</t>
  </si>
  <si>
    <t>Line(15) - Line(16)</t>
  </si>
  <si>
    <t>Line(17) + Line(18)</t>
  </si>
  <si>
    <t>Previous year(uncollected-advance). Line(17)</t>
  </si>
  <si>
    <t>Renewal premiums and considerations, direct business, Line(19)- Line (20)</t>
  </si>
  <si>
    <t>Renewal reinsurance premiums assumed</t>
  </si>
  <si>
    <t>Renewal reinsurance premiums ceded</t>
  </si>
  <si>
    <t>Renewal premiums and considerations Line(21)+ Line(22)-Line(23)</t>
  </si>
  <si>
    <t>Reinsurance premiums assumed, line (8) + Line(12)+L:ine(22)</t>
  </si>
  <si>
    <t>Reinsurance premiums ceded, Line (9) + Line (13) + Line(23)</t>
  </si>
  <si>
    <t>Total premiums and considerations…</t>
  </si>
  <si>
    <t>EXHIBIT 1 PART 2- COMMISSION INCURRED</t>
  </si>
  <si>
    <t>First year, direct business</t>
  </si>
  <si>
    <t>Single, direct business</t>
  </si>
  <si>
    <t>Renewal, direct business</t>
  </si>
  <si>
    <t>Reinsurance assumed</t>
  </si>
  <si>
    <t>Reinsurance  ceded</t>
  </si>
  <si>
    <t>Total lines (29)+(30)+(31)+(32)-(33)(to agree with Item 21, Page 4)</t>
  </si>
  <si>
    <t>EXHIBIT 1 PART 3- GROSS DIRECT PREMIUM COLLECTED (for SEGURO)</t>
  </si>
  <si>
    <t>EXHIBIT 1 PART 3- GROSS DIRECT PREMIUM COLLECTED (for SEGUROS ratios)</t>
  </si>
  <si>
    <t>Premiums collected, PREVIOUS  year (items 4+11+18 PREVIOUS year)</t>
  </si>
  <si>
    <t>Premiums collected, current year (items 4+11+18 current year)</t>
  </si>
  <si>
    <t>1) Amounts allocated to microinsurance and migrant workers are</t>
  </si>
  <si>
    <t xml:space="preserve">      That is, Micro and Migrant should also be included in cols 2-11</t>
  </si>
  <si>
    <t xml:space="preserve">      Variable, Ordinary, Group, Acc &amp; Health.</t>
  </si>
  <si>
    <t>2) Line(10)+ Line(14)+Line(24) MUST AGREE WITH Item 1, page 4</t>
  </si>
  <si>
    <t>EXHIBIT IB - BUSINESS BY DISTRIBUTION METHOD &amp; BUSINESS LINE (Direct Business)</t>
  </si>
  <si>
    <t>TOTAL BUSINESS</t>
  </si>
  <si>
    <t>GROUP LIFE AND INDUSTRIAL</t>
  </si>
  <si>
    <t>MICROINSURANCE</t>
  </si>
  <si>
    <t>Inforce/active at year end</t>
  </si>
  <si>
    <t>single</t>
  </si>
  <si>
    <t>first year</t>
  </si>
  <si>
    <t>renewal</t>
  </si>
  <si>
    <t>policies</t>
  </si>
  <si>
    <t>Certificates</t>
  </si>
  <si>
    <t>insured</t>
  </si>
  <si>
    <t>sum</t>
  </si>
  <si>
    <t>lives</t>
  </si>
  <si>
    <t>Brokers</t>
  </si>
  <si>
    <t>Bancassurance (commercial banks)</t>
  </si>
  <si>
    <t>Bancassurance (Cooperative,  Rural, and Thrift Banks)</t>
  </si>
  <si>
    <t>Direct Marketing</t>
  </si>
  <si>
    <t xml:space="preserve">      That is, Micro and Migrant should also be included in cols 8-34</t>
  </si>
  <si>
    <t xml:space="preserve">      (Variable, Ordinary, Group, Acc &amp; Health)</t>
  </si>
  <si>
    <t>2) 'Insured lives' includes both principal insured and all dependent insured lives.</t>
  </si>
  <si>
    <t xml:space="preserve">    'Certificates' refers only to the principal insureds under GROUP policies.</t>
  </si>
  <si>
    <t xml:space="preserve">    Persons with multiple policies should only be counted once.</t>
  </si>
  <si>
    <t>EXHIBIT 5 - EXPENSES</t>
  </si>
  <si>
    <t>EXP. CODE</t>
  </si>
  <si>
    <t xml:space="preserve">insurance </t>
  </si>
  <si>
    <t>investments</t>
  </si>
  <si>
    <t>UNDERWRITING EXPENSE</t>
  </si>
  <si>
    <t>Claims Expense</t>
  </si>
  <si>
    <t>Death Claims</t>
  </si>
  <si>
    <t>Accidental Death Benefit</t>
  </si>
  <si>
    <t>Disability Claims</t>
  </si>
  <si>
    <t>Health Insurance Benefit</t>
  </si>
  <si>
    <t>Medical Insurance Benefit</t>
  </si>
  <si>
    <t>Endowment Maturities/Anticipated Endowment Maturities</t>
  </si>
  <si>
    <t>Cash Surrender Values</t>
  </si>
  <si>
    <t>Increase/Decrease In Aggregate Policy Reserves</t>
  </si>
  <si>
    <t>Increase In Loading</t>
  </si>
  <si>
    <t>Retrocession Commission</t>
  </si>
  <si>
    <t>Commission Expense</t>
  </si>
  <si>
    <t>Commission First Year - Individual</t>
  </si>
  <si>
    <t>Commission First Year - Group</t>
  </si>
  <si>
    <t>Renewal Commissions</t>
  </si>
  <si>
    <t>Overriding Commissions</t>
  </si>
  <si>
    <t>Medical Fee</t>
  </si>
  <si>
    <t>Inspection Report Fee</t>
  </si>
  <si>
    <t>Premium Tax</t>
  </si>
  <si>
    <t>Documentary Stamps</t>
  </si>
  <si>
    <t>Documentary Stamps - Ordinary Business/Individual</t>
  </si>
  <si>
    <t>Documentary Stamps - Group Business</t>
  </si>
  <si>
    <t>Documentary Stamps - Stocks</t>
  </si>
  <si>
    <t>Documentary Stamps - Policy Loans</t>
  </si>
  <si>
    <t>Documentary Stamps - Others</t>
  </si>
  <si>
    <t>Agency Expense</t>
  </si>
  <si>
    <t>Prizes And Awards</t>
  </si>
  <si>
    <t>99 (A)</t>
  </si>
  <si>
    <t>Other Underwriting Expense</t>
  </si>
  <si>
    <t>ADMINISTRATIVE EXPENSE</t>
  </si>
  <si>
    <t>Salaries and Wages</t>
  </si>
  <si>
    <t>SSS Contributions</t>
  </si>
  <si>
    <t>Philhealth Contributions</t>
  </si>
  <si>
    <t>Pag-Ibig Contribution</t>
  </si>
  <si>
    <t>Employees Compensation and Maternity Contributions</t>
  </si>
  <si>
    <t>Hospitalization Contribution</t>
  </si>
  <si>
    <t>Medical Supplies</t>
  </si>
  <si>
    <t>Employee's Welfare</t>
  </si>
  <si>
    <t>Employee Benefits</t>
  </si>
  <si>
    <t>Post-Employment Benefit Cost</t>
  </si>
  <si>
    <t>Professional and Technical Development</t>
  </si>
  <si>
    <t>Representation and Entertainment</t>
  </si>
  <si>
    <t>Transportation and Travel Expenses</t>
  </si>
  <si>
    <t>Investment Management Fees</t>
  </si>
  <si>
    <t>Director's Fees and Allowances</t>
  </si>
  <si>
    <t>Corporate Secretary's Fees</t>
  </si>
  <si>
    <t>Auditors' Fees</t>
  </si>
  <si>
    <t>Actuarial Fees</t>
  </si>
  <si>
    <t>Service Fees</t>
  </si>
  <si>
    <t>Legal Fees</t>
  </si>
  <si>
    <t>Association Dues</t>
  </si>
  <si>
    <t>Light and Water</t>
  </si>
  <si>
    <t>Communication and Postage</t>
  </si>
  <si>
    <t>Printing, Stationery and Supplies</t>
  </si>
  <si>
    <t>Books and Periodicals</t>
  </si>
  <si>
    <t>Advertising and Promotions</t>
  </si>
  <si>
    <t>Contributions and Donations</t>
  </si>
  <si>
    <t>Rental Expense</t>
  </si>
  <si>
    <t>Insurance Expenses</t>
  </si>
  <si>
    <t>Taxes and Licenses</t>
  </si>
  <si>
    <t>Bank Charges</t>
  </si>
  <si>
    <t>Interest Expenses</t>
  </si>
  <si>
    <t>Repairs and Maintenance - Materials</t>
  </si>
  <si>
    <t>Repairs and Maintenance - Labor</t>
  </si>
  <si>
    <t>Depreciation and Amortization</t>
  </si>
  <si>
    <t>Share in Profit/Loss of Associates and Joint Ventures</t>
  </si>
  <si>
    <t>Provision for Impairment Losses</t>
  </si>
  <si>
    <t>Due From Ceding Companies</t>
  </si>
  <si>
    <t>Amounts Recoverable from Ceding Companies</t>
  </si>
  <si>
    <t>AFS Financial Assets</t>
  </si>
  <si>
    <t>HTM Investments</t>
  </si>
  <si>
    <t>Accounts Receivables</t>
  </si>
  <si>
    <t>Investmentproperty</t>
  </si>
  <si>
    <t>Intangible Assets</t>
  </si>
  <si>
    <t>136.10</t>
  </si>
  <si>
    <t>Miscellaneous Expense</t>
  </si>
  <si>
    <t>Suspense</t>
  </si>
  <si>
    <t>EXPENSES INCURRED</t>
  </si>
  <si>
    <t>Expenses unpaid December 31, current year</t>
  </si>
  <si>
    <t>Expense unpaid December 31, previous year</t>
  </si>
  <si>
    <t>ADDITIONAL INFORMATION:</t>
  </si>
  <si>
    <t>ITEM A</t>
  </si>
  <si>
    <t>ITEM B</t>
  </si>
  <si>
    <t>ITEM C</t>
  </si>
  <si>
    <t>A.</t>
  </si>
  <si>
    <t>Compensation to agents on a plan other than commissions included in Col. 2-5</t>
  </si>
  <si>
    <t>Description</t>
  </si>
  <si>
    <t>Microinsurance</t>
  </si>
  <si>
    <t>Line no.</t>
  </si>
  <si>
    <t>B.</t>
  </si>
  <si>
    <t>Agency supervision, except Home Office, included in Col 2-5</t>
  </si>
  <si>
    <t>First year</t>
  </si>
  <si>
    <t>line xx</t>
  </si>
  <si>
    <t>C.</t>
  </si>
  <si>
    <t>Branch office expenses other than those included in Col 2-5:</t>
  </si>
  <si>
    <t>Renewal</t>
  </si>
  <si>
    <t>other (describe)</t>
  </si>
  <si>
    <t>All other lines</t>
  </si>
  <si>
    <t>D.</t>
  </si>
  <si>
    <t xml:space="preserve"> These items include the following amount on account of prior service:</t>
  </si>
  <si>
    <t>1) Expenses allocated to microinsurance and migrant workers are a subset of  expenses allocated to investments and insurance business (i.e. cols 3-7)</t>
  </si>
  <si>
    <t>EXHIBIT 6 - TAXES, LICENSES, AND FEES (accrual basis)</t>
  </si>
  <si>
    <t xml:space="preserve">      EXPENSES ALLOCATED TO INSURANCE</t>
  </si>
  <si>
    <t>ALLOCATED TO INVESTMENTS</t>
  </si>
  <si>
    <t>TOTAL Accrued</t>
  </si>
  <si>
    <t>Real estate taxes</t>
  </si>
  <si>
    <t>Licenses and fees</t>
  </si>
  <si>
    <t>Asssessment fees</t>
  </si>
  <si>
    <t>Premium taxes</t>
  </si>
  <si>
    <t>Documentary stamps</t>
  </si>
  <si>
    <t>Income Tax</t>
  </si>
  <si>
    <t>Deferred income tax</t>
  </si>
  <si>
    <t>VAT and fringe benefit taxes</t>
  </si>
  <si>
    <t>Corporate Residence Certificate</t>
  </si>
  <si>
    <t>Final taxes</t>
  </si>
  <si>
    <t>Other taxes</t>
  </si>
  <si>
    <t>GRAND TOTAL - TAXES, LICENSES, AND FEES</t>
  </si>
  <si>
    <t>Taxes, licenses and fees unpaid December 31, current year</t>
  </si>
  <si>
    <t>Taxes, licenses and fees unpaid December 31, previous year</t>
  </si>
  <si>
    <t>Taxes, licenses and fees paid during the year(Lines 20-21+22)</t>
  </si>
  <si>
    <t>1) Entries in this column are transferred to page 3 item 16</t>
  </si>
  <si>
    <t>EXHIBIT 7 - DIVIDENDS/EXPERIENCE REFUNDS TO POLICYHOLDERS</t>
  </si>
  <si>
    <t>Micro</t>
  </si>
  <si>
    <t>Migrant</t>
  </si>
  <si>
    <t>Group &amp;</t>
  </si>
  <si>
    <t>Insurance</t>
  </si>
  <si>
    <t>Workers</t>
  </si>
  <si>
    <t>Variable Life</t>
  </si>
  <si>
    <t>Ordinary</t>
  </si>
  <si>
    <t>Industrial Life</t>
  </si>
  <si>
    <t>Health</t>
  </si>
  <si>
    <t>Applied to pay renewal premiums</t>
  </si>
  <si>
    <t>Applied to shorten the endowment or premium paying period</t>
  </si>
  <si>
    <t>Applied to provide paid-up additions</t>
  </si>
  <si>
    <t>Applied to provide paid-up annuities</t>
  </si>
  <si>
    <t>TOTAL LINES 1 TO 4</t>
  </si>
  <si>
    <t>Paid in cash</t>
  </si>
  <si>
    <t>Left on deposit with the company</t>
  </si>
  <si>
    <t>Other</t>
  </si>
  <si>
    <t>TOTAL LINES 5 TO 8</t>
  </si>
  <si>
    <t>Amount due and unpaid (Item 36.1, Page 3)</t>
  </si>
  <si>
    <t>TOTAL LINES 10 TO 11</t>
  </si>
  <si>
    <t>Line 13 of previous year</t>
  </si>
  <si>
    <t xml:space="preserve">Accident </t>
  </si>
  <si>
    <t>EXHIBIT 8- AGGREGATE RESERVE FOR LIFE POLICIES AND CONTRACTS</t>
  </si>
  <si>
    <t>EXHIBIT 8-AGGREGATE RESERVE FOR LIFE POLICIES AND CONTRACTS</t>
  </si>
  <si>
    <t>VALUATION STANDARD</t>
  </si>
  <si>
    <t>TOTALS (VL, ORDINARY, and GROUP)</t>
  </si>
  <si>
    <t xml:space="preserve">           GROUP</t>
  </si>
  <si>
    <t>Indicate mortality and interest bases and valuation method by years of issue and in the case of annuities indicate whether immediate, deferred or both.</t>
  </si>
  <si>
    <t>Policies</t>
  </si>
  <si>
    <t>Amount</t>
  </si>
  <si>
    <t>Reserves</t>
  </si>
  <si>
    <t>Total(Gross)</t>
  </si>
  <si>
    <t>x</t>
  </si>
  <si>
    <t>Reinsurance Assumed (individual non-par, code C2inp)</t>
  </si>
  <si>
    <t>Reinsurance Assumed (individual par, code C2ip)</t>
  </si>
  <si>
    <t>Reinsurance Assumed (group, code C2g)</t>
  </si>
  <si>
    <t>Reinsurance Assumed (All Other)</t>
  </si>
  <si>
    <t>Reinsurance ceded (individual non-par)</t>
  </si>
  <si>
    <t>Reinsurance ceded (individual par)</t>
  </si>
  <si>
    <t>Reinsurance ceded (group)</t>
  </si>
  <si>
    <t>Reinsurance ceded (all other)</t>
  </si>
  <si>
    <t>Total(Net)</t>
  </si>
  <si>
    <t>Reinsurance Assumed (life annuities, code C2la)</t>
  </si>
  <si>
    <t>Reinsurance Assumed (other annuities)</t>
  </si>
  <si>
    <t>Reinsurance ceded (life annuities, code C2la)</t>
  </si>
  <si>
    <t>Reinsurance ceded (other annuities)</t>
  </si>
  <si>
    <t xml:space="preserve">   2.  Unearned Premium Reserve</t>
  </si>
  <si>
    <t>Reinsurance Assumed</t>
  </si>
  <si>
    <t>Reinsurance Ceded</t>
  </si>
  <si>
    <t xml:space="preserve">   1.  For excess of valuation net premiums</t>
  </si>
  <si>
    <t xml:space="preserve">       over corresponding gross premium on</t>
  </si>
  <si>
    <t xml:space="preserve">       respective policies</t>
  </si>
  <si>
    <t xml:space="preserve">   2.  For non-deduction of deferred frac-</t>
  </si>
  <si>
    <t xml:space="preserve">       tional premiums or return of premiums</t>
  </si>
  <si>
    <t xml:space="preserve">       at death of the insured</t>
  </si>
  <si>
    <t xml:space="preserve">   3.  For surrender values in excess of</t>
  </si>
  <si>
    <t xml:space="preserve">       reserves</t>
  </si>
  <si>
    <t xml:space="preserve">   4. </t>
  </si>
  <si>
    <t xml:space="preserve">   5. </t>
  </si>
  <si>
    <t>H. TOTAL- A TO G</t>
  </si>
  <si>
    <t>I. GRAND TOTAL(Net)-Item 25, Page 3</t>
  </si>
  <si>
    <t>Reference</t>
  </si>
  <si>
    <t>VALUATION BASES</t>
  </si>
  <si>
    <t>DESCRIPTION OF VALUATION CLASS</t>
  </si>
  <si>
    <t>Changed from</t>
  </si>
  <si>
    <t>Changed To</t>
  </si>
  <si>
    <t>a)</t>
  </si>
  <si>
    <t>Does the company at present issue both participating and non-participating policies?</t>
  </si>
  <si>
    <t>Answers:</t>
  </si>
  <si>
    <t>If not, state which kind is issued.</t>
  </si>
  <si>
    <t>b)</t>
  </si>
  <si>
    <t>Does the company  issue  any insurance for which the gross premiums are less than the net premiums?</t>
  </si>
  <si>
    <t>The additional reserve to cover defeciencies in gross premiums must be included in Exhibit 8.</t>
  </si>
  <si>
    <t>c)</t>
  </si>
  <si>
    <t>Does the Company waive deduction of deferred fractional premiums at death on any of its business?</t>
  </si>
  <si>
    <t>d)</t>
  </si>
  <si>
    <t xml:space="preserve">Is any surrender value promised in excess of the reserve as legally computed? </t>
  </si>
  <si>
    <t>If so, the amount of such excess must be indicated in G.3 of Exhibit 8.</t>
  </si>
  <si>
    <t>e)</t>
  </si>
  <si>
    <t>NON-PARTICIPATING</t>
  </si>
  <si>
    <t>PARTICIPATING</t>
  </si>
  <si>
    <t xml:space="preserve">         Annual Dividend</t>
  </si>
  <si>
    <t>Deferred Dividend</t>
  </si>
  <si>
    <t>No. of Polices</t>
  </si>
  <si>
    <r>
      <t xml:space="preserve">Microinsurance </t>
    </r>
    <r>
      <rPr>
        <sz val="10"/>
        <color rgb="FFC00000"/>
        <rFont val="Times New Roman"/>
        <family val="1"/>
      </rPr>
      <t>(note 1)</t>
    </r>
  </si>
  <si>
    <r>
      <t xml:space="preserve">Migrant Workers </t>
    </r>
    <r>
      <rPr>
        <sz val="10"/>
        <color rgb="FFC00000"/>
        <rFont val="Times New Roman"/>
        <family val="1"/>
      </rPr>
      <t>(note 1)</t>
    </r>
  </si>
  <si>
    <t>1) Amounts for microinsurance and migrant workers should also be included in</t>
  </si>
  <si>
    <t xml:space="preserve">     in the total insurance business lines (Variable, Ordinary, Group, and others)</t>
  </si>
  <si>
    <t>Group and Industrial Life</t>
  </si>
  <si>
    <t>I N D I V I D U A L   P O L I C I E S</t>
  </si>
  <si>
    <t>Group Accident and Health</t>
  </si>
  <si>
    <t>Accident only</t>
  </si>
  <si>
    <t>Accident and Health</t>
  </si>
  <si>
    <t>Non-cancellable Accident and Health</t>
  </si>
  <si>
    <t>Hospital and medical expenses</t>
  </si>
  <si>
    <t>All others</t>
  </si>
  <si>
    <t>Reinsurance ceded</t>
  </si>
  <si>
    <t>TOTAL (net)(to item 26,page 3)</t>
  </si>
  <si>
    <t>SUPPLEMENTARY CONTRACTS WITHOUT LIFE CONTINGENCIES</t>
  </si>
  <si>
    <t>Valuation Rate</t>
  </si>
  <si>
    <t>Present value of Amounts Not Yet Due</t>
  </si>
  <si>
    <t>Amounts Left on Deposit</t>
  </si>
  <si>
    <t>Totals</t>
  </si>
  <si>
    <t>Dividend Accumulations</t>
  </si>
  <si>
    <t>Sub-total microinsurance only</t>
  </si>
  <si>
    <t>Sub-total Migrant Insuranc only</t>
  </si>
  <si>
    <t>TOTALS (as per Items 27 &amp; 37, page 3)</t>
  </si>
  <si>
    <t>Dividends payable to policyholders</t>
  </si>
  <si>
    <t>EXHIBIT 11-POLICY AND CONTRACT CLAIMS</t>
  </si>
  <si>
    <t>PART-1 Liability End of Current Year</t>
  </si>
  <si>
    <t>GROUP &amp; INDUSTRIAL</t>
  </si>
  <si>
    <t>Total Business</t>
  </si>
  <si>
    <t>Life Insurance</t>
  </si>
  <si>
    <t>Total and Permanent Disability (2)</t>
  </si>
  <si>
    <t>Additional Accidental Death</t>
  </si>
  <si>
    <t>Individual Annuities</t>
  </si>
  <si>
    <t>Supplementary Contracts</t>
  </si>
  <si>
    <t>Annuities</t>
  </si>
  <si>
    <t>Group &amp; Industrial</t>
  </si>
  <si>
    <t>Individual</t>
  </si>
  <si>
    <t>Due and unpaid</t>
  </si>
  <si>
    <r>
      <t xml:space="preserve">Claims in course of settlement (CICS) </t>
    </r>
    <r>
      <rPr>
        <b/>
        <sz val="10"/>
        <color rgb="FFC00000"/>
        <rFont val="Times New Roman"/>
        <family val="1"/>
      </rPr>
      <t>(note 2)</t>
    </r>
  </si>
  <si>
    <r>
      <t xml:space="preserve">Incurred but unreported (IBNR) (less reinsurance) </t>
    </r>
    <r>
      <rPr>
        <b/>
        <sz val="10"/>
        <color rgb="FFC00000"/>
        <rFont val="Times New Roman"/>
        <family val="1"/>
      </rPr>
      <t>(note 2)</t>
    </r>
  </si>
  <si>
    <t>Including matured endowments unpaid amounting to Php:</t>
  </si>
  <si>
    <t xml:space="preserve">  1) For industrial life, include total and permanent disability and accident benefits.</t>
  </si>
  <si>
    <t xml:space="preserve">   2) IBNR and CICS: Include only the portion of liability applicable to assumed "accrued" payments. </t>
  </si>
  <si>
    <t xml:space="preserve">      Reserve for unaccrued payments amounts to Php</t>
  </si>
  <si>
    <t>, which appears in Item 1, Page 3  Exhibit 8, Section F.</t>
  </si>
  <si>
    <t>PART 2 - Incurred during the Year</t>
  </si>
  <si>
    <t>Total and Permanent Disability</t>
  </si>
  <si>
    <t>Settlements during the year</t>
  </si>
  <si>
    <t>a: Direct business</t>
  </si>
  <si>
    <t>b: Reinsurance assumed</t>
  </si>
  <si>
    <t>c: Reinsuracne ceded</t>
  </si>
  <si>
    <t>e. Matured endownments included in line 1.d</t>
  </si>
  <si>
    <t>Net liability Dec. 31 current year from part 1</t>
  </si>
  <si>
    <t>Amount recoverable from reinsurers December 31, previous year</t>
  </si>
  <si>
    <t>Net liability Dec. 31 previous year</t>
  </si>
  <si>
    <t>Amount recoverable from reinsurers December 31, current year</t>
  </si>
  <si>
    <t>Net incurred benefits = Line 1.d + Line 2 + Line 3 - Line 4- Line 5</t>
  </si>
  <si>
    <t xml:space="preserve"> Matured endownments included in line 6</t>
  </si>
  <si>
    <t xml:space="preserve">  2) Includes premiums waived under total and permanent disability benefits amounting to Php</t>
  </si>
  <si>
    <t xml:space="preserve">  3) Amounts allocated to microinsurance and migrant workers are a subset of the amounts distributed between total insurance business lines (i.e. cols 2-11)</t>
  </si>
  <si>
    <t>EXHIBIT 11-POLICY AND CONTRACT CLAIMS PAYABLE</t>
  </si>
  <si>
    <t>EXHIBIT 13 - ANALYSIS OF NON-ADMITTED ASSETS AND RELATED ITEMS</t>
  </si>
  <si>
    <t>(Excluding Investment Adjustments not Listed)</t>
  </si>
  <si>
    <t>OVERALL</t>
  </si>
  <si>
    <t>Changes for Year</t>
  </si>
  <si>
    <t>End of</t>
  </si>
  <si>
    <t>Increase(-) or</t>
  </si>
  <si>
    <t>Previous Year</t>
  </si>
  <si>
    <t>Current year</t>
  </si>
  <si>
    <t>Decrease (+)</t>
  </si>
  <si>
    <t>Company's stock owned</t>
  </si>
  <si>
    <t>Loans on company's stock</t>
  </si>
  <si>
    <t>Supplies, stationery, printed matter</t>
  </si>
  <si>
    <t>Furniture and Equipment</t>
  </si>
  <si>
    <t>Commuted commissions</t>
  </si>
  <si>
    <t>Agent's balances(net)</t>
  </si>
  <si>
    <t>Cash advanced to or in the hands of officers or agents</t>
  </si>
  <si>
    <t>Loans on personal security endorsed or not</t>
  </si>
  <si>
    <t>Bills receivable</t>
  </si>
  <si>
    <t>Premium notes etc., in excess of net value and other</t>
  </si>
  <si>
    <t>policy liabilities on individual policies</t>
  </si>
  <si>
    <t>Accident and health premiums due and uncollected</t>
  </si>
  <si>
    <t xml:space="preserve">FRF ACCOUNT </t>
  </si>
  <si>
    <t>Reference Schedule</t>
  </si>
  <si>
    <t>EXHIBIT 14 - STATEMENT OF PREMIUMS AND BENEFITS</t>
  </si>
  <si>
    <t xml:space="preserve">DIRECT </t>
  </si>
  <si>
    <t>R E I N S U R A N C E</t>
  </si>
  <si>
    <t>Business</t>
  </si>
  <si>
    <t>ACCEPTED</t>
  </si>
  <si>
    <t>RETROCEDED</t>
  </si>
  <si>
    <t>Classification</t>
  </si>
  <si>
    <t>(gross)</t>
  </si>
  <si>
    <t>Unauthorized</t>
  </si>
  <si>
    <t>ASEAN</t>
  </si>
  <si>
    <t>(note 3)</t>
  </si>
  <si>
    <t>PREMIUM INCOME</t>
  </si>
  <si>
    <r>
      <t xml:space="preserve">1.1 Microinsurance </t>
    </r>
    <r>
      <rPr>
        <b/>
        <sz val="10"/>
        <color rgb="FFC00000"/>
        <rFont val="Times New Roman"/>
        <family val="1"/>
      </rPr>
      <t>(note 1)</t>
    </r>
  </si>
  <si>
    <t>1.3 Variable Life</t>
  </si>
  <si>
    <t>1.4 Ordinary Life</t>
  </si>
  <si>
    <t>1.5 Group and Industiral Life</t>
  </si>
  <si>
    <t>BENEFITS INCURRED</t>
  </si>
  <si>
    <t>a. Maturities</t>
  </si>
  <si>
    <t>b. Death</t>
  </si>
  <si>
    <t>c. Surrenders</t>
  </si>
  <si>
    <t>d. Annuities</t>
  </si>
  <si>
    <t>e. Dividends &amp; experience refunds</t>
  </si>
  <si>
    <t>f. Disability</t>
  </si>
  <si>
    <t>g. Hospitalization</t>
  </si>
  <si>
    <t>h. Others</t>
  </si>
  <si>
    <t>2.3 VARIABLE LIFE</t>
  </si>
  <si>
    <t>2.4 ORDINARY LIFE</t>
  </si>
  <si>
    <t>2.5 GROUP &amp; INDUSTRIAL LIFE</t>
  </si>
  <si>
    <t>2.6 ACCIDENT</t>
  </si>
  <si>
    <t>2.7 HEALTH</t>
  </si>
  <si>
    <t>2.8 TOTALS</t>
  </si>
  <si>
    <t>COMMISSIONS, INCLUDING REINSURANCE COMMISSIONS</t>
  </si>
  <si>
    <t>1) Amounts for microinsurance and migrant workers should also be included in the amoiunts for total business (i.e. VL, ORDINARY, GROUP, HEALTH &amp; ACCIDENT)</t>
  </si>
  <si>
    <t xml:space="preserve">    EXHIBIT I5 - LIFE, ACCIDENT, AND HEALTH INSURANCE POLICIES</t>
  </si>
  <si>
    <t>MIGRANT INSURANCE</t>
  </si>
  <si>
    <t>ORDINARY INSURANCE</t>
  </si>
  <si>
    <t>(note 12)</t>
  </si>
  <si>
    <t>Whole Life</t>
  </si>
  <si>
    <t>Endowment</t>
  </si>
  <si>
    <t>Term</t>
  </si>
  <si>
    <t>Sub - Total</t>
  </si>
  <si>
    <t>Permanent</t>
  </si>
  <si>
    <t>INDIVDUAL</t>
  </si>
  <si>
    <t>GROUP</t>
  </si>
  <si>
    <t>No.</t>
  </si>
  <si>
    <t xml:space="preserve">No of </t>
  </si>
  <si>
    <t>Insured</t>
  </si>
  <si>
    <t xml:space="preserve">Sum </t>
  </si>
  <si>
    <t>No. of</t>
  </si>
  <si>
    <t>Sum</t>
  </si>
  <si>
    <t>Annual</t>
  </si>
  <si>
    <t>Lives</t>
  </si>
  <si>
    <t>Assured</t>
  </si>
  <si>
    <t>Income</t>
  </si>
  <si>
    <t>(note 11)</t>
  </si>
  <si>
    <t>(insureds)</t>
  </si>
  <si>
    <r>
      <t xml:space="preserve">Issued during the year </t>
    </r>
    <r>
      <rPr>
        <b/>
        <sz val="10"/>
        <color rgb="FFC00000"/>
        <rFont val="Times New Roman"/>
        <family val="1"/>
      </rPr>
      <t>(notes 2, 5)</t>
    </r>
  </si>
  <si>
    <t>2A</t>
  </si>
  <si>
    <r>
      <t xml:space="preserve">Reinsurance assumed </t>
    </r>
    <r>
      <rPr>
        <b/>
        <sz val="10"/>
        <color rgb="FFC00000"/>
        <rFont val="Times New Roman"/>
        <family val="1"/>
      </rPr>
      <t>(notes 5, 6)</t>
    </r>
  </si>
  <si>
    <t>Revived during the year</t>
  </si>
  <si>
    <t>Additions by dividends</t>
  </si>
  <si>
    <t>5A</t>
  </si>
  <si>
    <t>Total 2 to 5 inclusive</t>
  </si>
  <si>
    <t>Totals before transfers</t>
  </si>
  <si>
    <t>TRANSFERS</t>
  </si>
  <si>
    <t>Deductions</t>
  </si>
  <si>
    <t>Additions</t>
  </si>
  <si>
    <t>Balance of transfers</t>
  </si>
  <si>
    <t>Totals after transfer</t>
  </si>
  <si>
    <t>DEDUCT CEASED BY</t>
  </si>
  <si>
    <t>Death</t>
  </si>
  <si>
    <t>Maturity</t>
  </si>
  <si>
    <t>Disability</t>
  </si>
  <si>
    <t>Expiry</t>
  </si>
  <si>
    <t>Surrender</t>
  </si>
  <si>
    <t>Lapse</t>
  </si>
  <si>
    <t>Conversion</t>
  </si>
  <si>
    <t>Decrease</t>
  </si>
  <si>
    <t>Totals terminated (lines 11-20)</t>
  </si>
  <si>
    <r>
      <t xml:space="preserve">Balance end of year- line 10 - 21 </t>
    </r>
    <r>
      <rPr>
        <b/>
        <sz val="10"/>
        <color rgb="FFC00000"/>
        <rFont val="Times New Roman"/>
        <family val="1"/>
      </rPr>
      <t>(notes 1, 4)</t>
    </r>
  </si>
  <si>
    <t xml:space="preserve">                (10-21)</t>
  </si>
  <si>
    <t>TOTALS INCLUDING POOLS</t>
  </si>
  <si>
    <r>
      <t xml:space="preserve">Policies reinsured </t>
    </r>
    <r>
      <rPr>
        <b/>
        <sz val="10"/>
        <color rgb="FFC00000"/>
        <rFont val="Times New Roman"/>
        <family val="1"/>
      </rPr>
      <t>(note 9)</t>
    </r>
  </si>
  <si>
    <t>25A</t>
  </si>
  <si>
    <t>OUTSTANDING AT YEAREND (24-25)</t>
  </si>
  <si>
    <t xml:space="preserve">  1) Paid-up insurance included in the final totals of line 22 (including additions to policies), Number of ORDINARY policies:</t>
  </si>
  <si>
    <t>Amount =</t>
  </si>
  <si>
    <t xml:space="preserve">  2) Line 1 is Line 25A of previous year.</t>
  </si>
  <si>
    <t xml:space="preserve">  3) Additional Accidental Death Benefits provided in life policies must NOT be included in the above.</t>
  </si>
  <si>
    <t xml:space="preserve">      State the amount of such outstanding at end of year: Php</t>
  </si>
  <si>
    <t xml:space="preserve">  4) Installment policies and others involving supplementary contracts should be entered and deducted in above Exhibit for the commuted value of installments only.</t>
  </si>
  <si>
    <t xml:space="preserve">     State the amount of (A) decreasing term insurance contained in Family Income, Mortgage Protection, etc. policies and riders;  (B) additional insurance under</t>
  </si>
  <si>
    <r>
      <t xml:space="preserve">      non-decreasing term riders;  and (C) term insurance on wife and children under Family, Parent and Children, etc. policies and riders included in line 2 and 22, </t>
    </r>
    <r>
      <rPr>
        <b/>
        <sz val="10"/>
        <color rgb="FFC00000"/>
        <rFont val="Times New Roman"/>
        <family val="1"/>
      </rPr>
      <t>on a separate sheet.</t>
    </r>
  </si>
  <si>
    <t>line 2 A):</t>
  </si>
  <si>
    <t>line 2, B):</t>
  </si>
  <si>
    <t>line 2, C):</t>
  </si>
  <si>
    <t>line 22 A):</t>
  </si>
  <si>
    <t>line 22, B):</t>
  </si>
  <si>
    <t>line 22, C):</t>
  </si>
  <si>
    <t xml:space="preserve">     State basis of calculation under A), B), C)</t>
  </si>
  <si>
    <t>5) In this line should be included bona fide direct new business only.  In case of Group policies, the initial coverage should be entered in this line.  Paid-up</t>
  </si>
  <si>
    <t xml:space="preserve">   and extended term insurance in lieu of other insurance should be treated as policy change.  Has this been done?</t>
  </si>
  <si>
    <t>6) To be filled in if the company accepts cessions from other life insurance or reinsurance companies.  Where the assumption of a block business is involved</t>
  </si>
  <si>
    <t xml:space="preserve">     include such transaction herein, attaching exhibit indicating figures included in each line and column.</t>
  </si>
  <si>
    <t>7) In case of group policies, enter net of increase and withdrawals as positive figure in either line 4 or line 19.</t>
  </si>
  <si>
    <t>8) This is include cession by reinsurance of the entire business of a company, or of its business in a section of the country, but is not to include reinsurance</t>
  </si>
  <si>
    <t>9) In this line should be reported all cessions by reinsurance of direct business, as well as reinsurance assumed and subsequently ceded.</t>
  </si>
  <si>
    <t>10) For Line 23:  Enter proportionate share of pool business in columns 15 &amp; 18 and column 29.</t>
  </si>
  <si>
    <t>11) Insured lives includes both principal insured and all dependent insured lives. Persons with multiple policies should only be counted once.</t>
  </si>
  <si>
    <t>12) Amounts for microinsurance and migrant workers are a subset of amoiunts in the other</t>
  </si>
  <si>
    <t xml:space="preserve">       four  product categories (VL, ORDINARY, GROUP, HEALTH &amp; ACCIDENT)</t>
  </si>
  <si>
    <t>EXHIBIT 16 - ANNUITIES (PAID-FOR BASIS) AND SUPPLEMENTARY CONTRACTS WITH LIFE CONTINGENCIES</t>
  </si>
  <si>
    <t>2. GROUP ANNUITIES</t>
  </si>
  <si>
    <t>3. SUPPLEMENTARY CONTRACTS</t>
  </si>
  <si>
    <t>NO.</t>
  </si>
  <si>
    <t>ANNUAL</t>
  </si>
  <si>
    <t>CONTRACTS</t>
  </si>
  <si>
    <t>CERTIFICATES</t>
  </si>
  <si>
    <t>CLASSIFICATION</t>
  </si>
  <si>
    <t>INCOME</t>
  </si>
  <si>
    <t>A. TOTAL BUSINESS</t>
  </si>
  <si>
    <t>1a. Outstanding at end of previous year</t>
  </si>
  <si>
    <t>2a. Issued during year</t>
  </si>
  <si>
    <t>3a. Transferred from Insurance account during year</t>
  </si>
  <si>
    <t>4a. Total</t>
  </si>
  <si>
    <t>5a. Other net changes during the year</t>
  </si>
  <si>
    <t>6a. Outstanding at end of current year</t>
  </si>
  <si>
    <r>
      <t xml:space="preserve">B. MICROINSURANCE </t>
    </r>
    <r>
      <rPr>
        <b/>
        <sz val="10"/>
        <color rgb="FFC00000"/>
        <rFont val="Times New Roman"/>
        <family val="1"/>
      </rPr>
      <t>(note 1)</t>
    </r>
  </si>
  <si>
    <t>1b. Outstanding at end of previous year</t>
  </si>
  <si>
    <t>2b. Issued during year</t>
  </si>
  <si>
    <t>3b. Transferred from Insurance account during year</t>
  </si>
  <si>
    <t>4b. Total</t>
  </si>
  <si>
    <t>5b. Other net changes during the year</t>
  </si>
  <si>
    <t>6b. Outstanding at end of current year</t>
  </si>
  <si>
    <t>1c. Outstanding at end of previous year</t>
  </si>
  <si>
    <t>2c. Issued during year</t>
  </si>
  <si>
    <t>3c. Transferred from Insurance account during year</t>
  </si>
  <si>
    <t>4c. Total</t>
  </si>
  <si>
    <t>5c. Other net changes during the year</t>
  </si>
  <si>
    <t>6c. Outstanding at end of current year</t>
  </si>
  <si>
    <t>1) Amounts for microinsurance and migrant workers are a subset of the total business.</t>
  </si>
  <si>
    <t xml:space="preserve">         accumulations during deferred period and which provide for a death benefit during the period of deferment substantially equal to the value of non-forfeiture benefit available on lapse.</t>
  </si>
  <si>
    <t>CLASSIFICATION OF ANNUITIES AND SUPPLEMENTARY CONTRACTS WITH LIFE CONTINGENCIES OUTSTANDING AT THE END OF THE YEAR</t>
  </si>
  <si>
    <t>7a. Income now payable</t>
  </si>
  <si>
    <t>xx</t>
  </si>
  <si>
    <t>8a. Deferred; fully paid</t>
  </si>
  <si>
    <t>9a. Deferred; not fully paid</t>
  </si>
  <si>
    <t>10a. Total</t>
  </si>
  <si>
    <t>7b. Income now payable</t>
  </si>
  <si>
    <t>8b. Deferred; fully paid</t>
  </si>
  <si>
    <t>9b. Deferred; not fully paid</t>
  </si>
  <si>
    <t>10b. Total</t>
  </si>
  <si>
    <r>
      <t xml:space="preserve">C. MICROINSURANCE </t>
    </r>
    <r>
      <rPr>
        <b/>
        <sz val="10"/>
        <color rgb="FFC00000"/>
        <rFont val="Times New Roman"/>
        <family val="1"/>
      </rPr>
      <t>(note 1)</t>
    </r>
  </si>
  <si>
    <t>7c. Income now payable</t>
  </si>
  <si>
    <t>8c. Deferred; fully paid</t>
  </si>
  <si>
    <t>9c. Deferred; not fully paid</t>
  </si>
  <si>
    <t>10c. Total</t>
  </si>
  <si>
    <t>GENERAL INTERROGATORIES</t>
  </si>
  <si>
    <t>1. Have all the transactions of the company of which notice was received at the home office on or before the close of business December 31, been truthfully and accurately entered on its books?</t>
  </si>
  <si>
    <t>Answer:</t>
  </si>
  <si>
    <t xml:space="preserve">2. Except as shown in the next succeeding question, does this statement show the condition of the company as shown by the books, records and data at the home office at the close of business December 31? </t>
  </si>
  <si>
    <t>3. Have there been included in this statement proper reserves to cover liabilities which may have been actually incurred on or before December 31, but of which no notice was received by the company until subsequently?</t>
  </si>
  <si>
    <t>3A. In all cases where the company has assumed accidental and health risks form another company, there should be charged in this statement on account of such reinsurances a reserve equal to that which the original company has been required to charged had it retained the risks. Has this been done?</t>
  </si>
  <si>
    <t>4. Is the business of the company conducted upon the mutual, mixed or strictly proprietary plan.</t>
  </si>
  <si>
    <t>5.What dividends and what proportion of the profits of the company may be paid to the stockholders  or the policyholders?</t>
  </si>
  <si>
    <t>6. State total amount of advances not repaid (Mutual Companies only) Php____________</t>
  </si>
  <si>
    <t>7. Is the unassigned surplus, per item 1, page 3 of this statement , held for the stockholders or the policyholders?</t>
  </si>
  <si>
    <t>8. If any part of such unassigned surplus is held for the stockholders, what was the amount thereof on December 31 of current year. Answer? Php_________</t>
  </si>
  <si>
    <t>9. Total dividends paid to stockholders since organization of the company, cash Php______  ;stock, Php______</t>
  </si>
  <si>
    <t>10. What interest, direct or indirect, has this company in the capital stock of any other company?</t>
  </si>
  <si>
    <t xml:space="preserve">10A. Are personnel or facilities of this company used by another company or companies or are personnel or facilities of another company used by this company (except for activities such as administration of jointly underwriters group contracts and joint mortality or morbidity studies)? </t>
  </si>
  <si>
    <t xml:space="preserve">11. Is the company directly or indirectly owned or controlled by any other company, corporation, group of companies, partnership or individual?     Answer:________     If so, give full particulars. </t>
  </si>
  <si>
    <t>12. If company has outstanding bonds, debentures, guaranty capital notes, etc furnish pertinent information concerning redemption price, interest features, etc.</t>
  </si>
  <si>
    <t>13. Does the company own any securities of a real estate holding or otherwise hold real estate indirectly? Answer: _________. If so explain Name of real estate holding company No. of parcels involved ____Total book value Php__________</t>
  </si>
  <si>
    <t>14. Did any person while an officer, director or trustee of the company receive directly or indirectly, during the period covered by this statement, any commission on the business transactions of the company?</t>
  </si>
  <si>
    <t xml:space="preserve">14A. Has the company established procedure for disclosure to its board of directors or trustees of any material interest or affiliation on the part of any of its officers, directors, trustees, or responsible employees which is in likely to conflict with the official duties of such person? </t>
  </si>
  <si>
    <t>15. Amount  of compensation, if any, received during the year by any representative, officer trustee or director of the company for services rendered as a member of any bondholders' or stockholders' reorganization or protective committee with which the company has deposited any securities.</t>
  </si>
  <si>
    <t>16. Does the company has a retirement plan (a) for agents; (b)for staff employees Answer: (a)No (b). If so, in what items are the reserves included?</t>
  </si>
  <si>
    <t>Answer,(a)______(b)_______.</t>
  </si>
  <si>
    <t>17. Total amount loaned during the year to directors or other officers, _______ to stockholders not officers, ____. Total amount of loan outstanding at end of year to directors or other officers, ___________ to stockholders not officers, _______________ (exclusive of policy loans)</t>
  </si>
  <si>
    <t xml:space="preserve">18. Have the future loadings on the premiums, or any part thereof, been assigned or hypothecated in any way? </t>
  </si>
  <si>
    <t>Answer:_________. If so, give full information Answer: -___________</t>
  </si>
  <si>
    <t>19. What proportion of premium on policies issued by the company may be taken in notes, or other form of lien, on the polices?</t>
  </si>
  <si>
    <t>20. Were any of the stocks, bonds or other assets of the company loaned during the year covered by this statement?</t>
  </si>
  <si>
    <t>Answer: ____ If so, give full and complete information relating thereto:</t>
  </si>
  <si>
    <t>24. Does this statement contain all business transacted for the company through its Philippine Branch on risks wherever located?</t>
  </si>
  <si>
    <t xml:space="preserve">26. In what states, territories or foreign countries is the company authorized to transact business? </t>
  </si>
  <si>
    <t xml:space="preserve">30. Is the company issuing microinsurance products? If , what microinsurance products in particular is it selling? </t>
  </si>
  <si>
    <t xml:space="preserve">31. What portion (%) of the company's premium income is derived from microinsurance? </t>
  </si>
  <si>
    <t xml:space="preserve">Under what form of reinsurance agreement? </t>
  </si>
  <si>
    <t>INDIVIDUAL INSURANCE</t>
  </si>
  <si>
    <t>A. WHOLE LIFE</t>
  </si>
  <si>
    <t>A.1</t>
  </si>
  <si>
    <t>A.1.999</t>
  </si>
  <si>
    <t>TOTAL BUSINESS Whole Life</t>
  </si>
  <si>
    <t>A.2</t>
  </si>
  <si>
    <t>A.2.999</t>
  </si>
  <si>
    <t>Sub-Total Microinsurance Whole Life</t>
  </si>
  <si>
    <t>A.3</t>
  </si>
  <si>
    <t>A.3.999</t>
  </si>
  <si>
    <t>Sub-Total Migrant Workers Whole Life</t>
  </si>
  <si>
    <t>B. ENDOWMENT</t>
  </si>
  <si>
    <t>B.1</t>
  </si>
  <si>
    <t>B.1.999</t>
  </si>
  <si>
    <t>TOTAL BUSINESS Endowment</t>
  </si>
  <si>
    <t>B.2</t>
  </si>
  <si>
    <t>B.2.999</t>
  </si>
  <si>
    <t>Sub-Total Microinsurance Endowment</t>
  </si>
  <si>
    <t>B.3</t>
  </si>
  <si>
    <t>B.3.999</t>
  </si>
  <si>
    <t>Sub-Total Migrant Workers Endowment</t>
  </si>
  <si>
    <t>C. INDIVIDUAL TERM</t>
  </si>
  <si>
    <t>C.1</t>
  </si>
  <si>
    <t>C.1.999</t>
  </si>
  <si>
    <t>TOTAL BUSINESS Individual Term</t>
  </si>
  <si>
    <t>C.2</t>
  </si>
  <si>
    <t>C.2.999</t>
  </si>
  <si>
    <t>Sub-Total Microinsurance Individual Term</t>
  </si>
  <si>
    <t>C.3</t>
  </si>
  <si>
    <t>C.3.999</t>
  </si>
  <si>
    <t>Sub-Total Migrant workers Individual Term</t>
  </si>
  <si>
    <t>D.1</t>
  </si>
  <si>
    <t>D.1.999</t>
  </si>
  <si>
    <t>D.2</t>
  </si>
  <si>
    <t>D.2.999</t>
  </si>
  <si>
    <t>D.3</t>
  </si>
  <si>
    <t>D.3.999</t>
  </si>
  <si>
    <t>E.1</t>
  </si>
  <si>
    <t>E.1.999</t>
  </si>
  <si>
    <t>TOTAL BUSINESS Variable Life</t>
  </si>
  <si>
    <t>E.2</t>
  </si>
  <si>
    <t>E.2.999</t>
  </si>
  <si>
    <t>Sub-Total Microinsurance Variable Life</t>
  </si>
  <si>
    <t>E.3</t>
  </si>
  <si>
    <t>E.3.999</t>
  </si>
  <si>
    <t>Sub-Total Migrant workers Variable Life</t>
  </si>
  <si>
    <t>D. INDIVIDUAL ACCIDENT</t>
  </si>
  <si>
    <t>E. INDIVIDUAL HEALTH</t>
  </si>
  <si>
    <t>F. Variable Life</t>
  </si>
  <si>
    <t>F.1</t>
  </si>
  <si>
    <t>F.1.999</t>
  </si>
  <si>
    <t>F.2.999</t>
  </si>
  <si>
    <t>F.3.999</t>
  </si>
  <si>
    <t>F.2</t>
  </si>
  <si>
    <t>F.3</t>
  </si>
  <si>
    <t>GROUP &amp; INDUSTRIAL INSURANCE</t>
  </si>
  <si>
    <t>G. Group Permanent</t>
  </si>
  <si>
    <t>G.1</t>
  </si>
  <si>
    <t>G.1.999</t>
  </si>
  <si>
    <t>TOTAL BUSINESS Group Permanent</t>
  </si>
  <si>
    <t>G.2</t>
  </si>
  <si>
    <t>G.2.999</t>
  </si>
  <si>
    <t>Sub-Total Microinsurance Group Permanent</t>
  </si>
  <si>
    <t>G.3</t>
  </si>
  <si>
    <t>G.3.999</t>
  </si>
  <si>
    <t>Sub-Total Migrant Workers Group Permanent</t>
  </si>
  <si>
    <t>H. Group Term</t>
  </si>
  <si>
    <t>H.1</t>
  </si>
  <si>
    <t>H.1.999</t>
  </si>
  <si>
    <t>TOTAL BUSINESS Group Term</t>
  </si>
  <si>
    <t>H.2</t>
  </si>
  <si>
    <t>H.2.999</t>
  </si>
  <si>
    <t>Sub-Total Microinsurance Group Term</t>
  </si>
  <si>
    <t>H.3</t>
  </si>
  <si>
    <t>H.3.999</t>
  </si>
  <si>
    <t>Sub-Total Migrant Workers Group Term</t>
  </si>
  <si>
    <t>I. Group Accident</t>
  </si>
  <si>
    <t>I.1</t>
  </si>
  <si>
    <t>I.1.999</t>
  </si>
  <si>
    <t>I.2</t>
  </si>
  <si>
    <t>I.2.999</t>
  </si>
  <si>
    <t>I.3</t>
  </si>
  <si>
    <t>I.3.999</t>
  </si>
  <si>
    <t>J. Group Health</t>
  </si>
  <si>
    <t>J.1</t>
  </si>
  <si>
    <t>J.1.999</t>
  </si>
  <si>
    <t>J.2</t>
  </si>
  <si>
    <t>J.2.999</t>
  </si>
  <si>
    <t>J.3</t>
  </si>
  <si>
    <t>J.3.999</t>
  </si>
  <si>
    <t>TOTAL BUSINESS Group Accident</t>
  </si>
  <si>
    <t xml:space="preserve">Sub-Total Microinsurance Group Accident </t>
  </si>
  <si>
    <t xml:space="preserve">Sub-Total Migrant workers Group Accident </t>
  </si>
  <si>
    <t>TOTAL BUSINESS Group Health</t>
  </si>
  <si>
    <t>Sub-Total Microinsurance Group Health</t>
  </si>
  <si>
    <t>Sub-Total Migrant workers Group Health</t>
  </si>
  <si>
    <t xml:space="preserve">TOTAL BUSINESS Individual Accident </t>
  </si>
  <si>
    <t xml:space="preserve">Sub-Total Microinsurance Individual Accident </t>
  </si>
  <si>
    <t xml:space="preserve">Sub-Total Migrant workers Individual Accident </t>
  </si>
  <si>
    <t>TOTAL BUSINESS Individual Health</t>
  </si>
  <si>
    <t>Sub-Total Microinsurance Individual Health</t>
  </si>
  <si>
    <t>Sub-Total Migrant workers Individual Health</t>
  </si>
  <si>
    <t>DOCUMENT</t>
  </si>
  <si>
    <t>JANUARY</t>
  </si>
  <si>
    <t>FEBRUARY</t>
  </si>
  <si>
    <t>MARCH</t>
  </si>
  <si>
    <t>APRIL</t>
  </si>
  <si>
    <t>MAY</t>
  </si>
  <si>
    <t>JUNE</t>
  </si>
  <si>
    <t>JULY</t>
  </si>
  <si>
    <t>AUGUST</t>
  </si>
  <si>
    <t>SEPTEMBER</t>
  </si>
  <si>
    <t>OCTOBER</t>
  </si>
  <si>
    <t>NOVEMBER</t>
  </si>
  <si>
    <t>DECEMBER</t>
  </si>
  <si>
    <t>LEDGER ASSETS</t>
  </si>
  <si>
    <t>NON-LEDGER ASSETS</t>
  </si>
  <si>
    <t>(TRUE/FALSE)</t>
  </si>
  <si>
    <t>(NOTE 1)</t>
  </si>
  <si>
    <t>(NOTE 2)</t>
  </si>
  <si>
    <t>(20)=(17)+(18)-(19)</t>
  </si>
  <si>
    <t>(16)</t>
  </si>
  <si>
    <t>(17)</t>
  </si>
  <si>
    <t>(18)</t>
  </si>
  <si>
    <t>(19)</t>
  </si>
  <si>
    <t>(20)</t>
  </si>
  <si>
    <t>(21)</t>
  </si>
  <si>
    <t>1.1.</t>
  </si>
  <si>
    <t>Undeposited collections</t>
  </si>
  <si>
    <t>Undeposited Collections 1</t>
  </si>
  <si>
    <t>Undeposited Collections 2</t>
  </si>
  <si>
    <t>Undeposited Collections 3</t>
  </si>
  <si>
    <t>Subtotal-Microinsurance</t>
  </si>
  <si>
    <t>Total undeposited collections</t>
  </si>
  <si>
    <t>1.2.</t>
  </si>
  <si>
    <t>Petty cash fund</t>
  </si>
  <si>
    <t>Petty cash fund 1</t>
  </si>
  <si>
    <t>Petty cash fund 2</t>
  </si>
  <si>
    <t>Petty cash fund 3</t>
  </si>
  <si>
    <t>Total petty cash fund</t>
  </si>
  <si>
    <t>1.3.</t>
  </si>
  <si>
    <t>Commission fund</t>
  </si>
  <si>
    <t>Commission fund 1</t>
  </si>
  <si>
    <t>Commission fund 2</t>
  </si>
  <si>
    <t>Commission fund 3</t>
  </si>
  <si>
    <t>Total commission fund</t>
  </si>
  <si>
    <t>1.4.</t>
  </si>
  <si>
    <t>Policy Loan Fund 1</t>
  </si>
  <si>
    <t>Policy Loan Fund 2</t>
  </si>
  <si>
    <t>Policy Loan Fund 3</t>
  </si>
  <si>
    <t>Total policy loan fund</t>
  </si>
  <si>
    <t>1.5.</t>
  </si>
  <si>
    <t>Documentary Stamps Fund 1</t>
  </si>
  <si>
    <t>Documentary Stamps Fund 2</t>
  </si>
  <si>
    <t>Documentary Stamps Fund 3</t>
  </si>
  <si>
    <t>Total documentary stamps fund</t>
  </si>
  <si>
    <t>1.6.</t>
  </si>
  <si>
    <t>Other Funds 1</t>
  </si>
  <si>
    <t>Other Funds 2</t>
  </si>
  <si>
    <t>Other Funds 3</t>
  </si>
  <si>
    <t>Total other funds</t>
  </si>
  <si>
    <t>GRAND TOTAL - MICROINSURANCE</t>
  </si>
  <si>
    <t>GRAND TOTAL - CASH ON HAND</t>
  </si>
  <si>
    <t>Summaries:</t>
  </si>
  <si>
    <t>1.1</t>
  </si>
  <si>
    <t>1.2</t>
  </si>
  <si>
    <t>1.3</t>
  </si>
  <si>
    <t>1.4</t>
  </si>
  <si>
    <t>1.5</t>
  </si>
  <si>
    <t>1.6</t>
  </si>
  <si>
    <t xml:space="preserve">
PARTICULARS
</t>
  </si>
  <si>
    <t>ACCOUNT NUMBER</t>
  </si>
  <si>
    <t xml:space="preserve">DOCUMENT INDEX NO. </t>
  </si>
  <si>
    <t xml:space="preserve">
MICROINSURANCE
(TRUE/FALSE) 
</t>
  </si>
  <si>
    <t>INCUMBRANCE (IF ANY)</t>
  </si>
  <si>
    <t>ANNUAL RATE (IF APPLICABLE)</t>
  </si>
  <si>
    <t>Investment Income</t>
  </si>
  <si>
    <t>Collected during the year</t>
  </si>
  <si>
    <t>Earned prior year(s) and collected during the year</t>
  </si>
  <si>
    <t>Earned during the year and collected during the year</t>
  </si>
  <si>
    <t xml:space="preserve">Earned prior year(s) but not yet collected </t>
  </si>
  <si>
    <t>Earned during the  year but not yet collected</t>
  </si>
  <si>
    <t>Earned during the year</t>
  </si>
  <si>
    <t>(22)</t>
  </si>
  <si>
    <t>(23)</t>
  </si>
  <si>
    <t>(24)</t>
  </si>
  <si>
    <t>(25)</t>
  </si>
  <si>
    <t>(26)</t>
  </si>
  <si>
    <t>(27)</t>
  </si>
  <si>
    <t>(28)</t>
  </si>
  <si>
    <t>(29)</t>
  </si>
  <si>
    <t>(30)</t>
  </si>
  <si>
    <t>(31)</t>
  </si>
  <si>
    <t>2.1.</t>
  </si>
  <si>
    <t>Name of bank</t>
  </si>
  <si>
    <t>Total Current - Peso</t>
  </si>
  <si>
    <t>2.2</t>
  </si>
  <si>
    <t>2.2.1.</t>
  </si>
  <si>
    <t>2.2.2.</t>
  </si>
  <si>
    <t>2.2.3.</t>
  </si>
  <si>
    <t>Total Current - Foreign</t>
  </si>
  <si>
    <t>2.3</t>
  </si>
  <si>
    <t>Total Savings - Peso</t>
  </si>
  <si>
    <t>2.4</t>
  </si>
  <si>
    <t>2.4.1.</t>
  </si>
  <si>
    <t>2.4.2.</t>
  </si>
  <si>
    <t>2.4.3.</t>
  </si>
  <si>
    <t>Total Savings - Foreign</t>
  </si>
  <si>
    <t>GRAND TOTAL - CASH IN BANK</t>
  </si>
  <si>
    <t>2.1</t>
  </si>
  <si>
    <t>Current Account</t>
  </si>
  <si>
    <t>Savings Account</t>
  </si>
  <si>
    <t>Peso Account</t>
  </si>
  <si>
    <t>Foreign Account</t>
  </si>
  <si>
    <t>2) If allocated to Microinsurance, enter True</t>
  </si>
  <si>
    <t>PRINCIPAL</t>
  </si>
  <si>
    <t>INVESTMENT INCOME</t>
  </si>
  <si>
    <t>Account Number</t>
  </si>
  <si>
    <t>Balance at year end</t>
  </si>
  <si>
    <t>Foreign Currency Value</t>
  </si>
  <si>
    <t>Peso Equivalent</t>
  </si>
  <si>
    <t>(6) = (4) * (5)</t>
  </si>
  <si>
    <t>(10)=(7)+(8)-(9)</t>
  </si>
  <si>
    <t>(13)=(11)*(12)</t>
  </si>
  <si>
    <t>(15)=(13)-(14)</t>
  </si>
  <si>
    <t>2.2.</t>
  </si>
  <si>
    <t>Subtotal - Current</t>
  </si>
  <si>
    <t>2.4.</t>
  </si>
  <si>
    <t>Subtotal - Savings</t>
  </si>
  <si>
    <t>Grand Total</t>
  </si>
  <si>
    <t xml:space="preserve"> DOCUMENT INDEX NO. </t>
  </si>
  <si>
    <t xml:space="preserve">
MICROINSURANCE
(TRUE/FALSE)
</t>
  </si>
  <si>
    <t>ANNUAL RATE
 (IF APPLICABLE)</t>
  </si>
  <si>
    <t xml:space="preserve">Placement / Rollover Date </t>
  </si>
  <si>
    <t xml:space="preserve">Maturity Date </t>
  </si>
  <si>
    <t>(MM/DD/YY)</t>
  </si>
  <si>
    <t>(25)=(22)+(23)-(24)</t>
  </si>
  <si>
    <t>(32)</t>
  </si>
  <si>
    <t>(33)</t>
  </si>
  <si>
    <t>(34)</t>
  </si>
  <si>
    <t>3.1.</t>
  </si>
  <si>
    <t>Peso Currency</t>
  </si>
  <si>
    <t>3.1.1.</t>
  </si>
  <si>
    <t>3.1.2.</t>
  </si>
  <si>
    <t>3.1.3.</t>
  </si>
  <si>
    <t>3.2.</t>
  </si>
  <si>
    <t>3.2.1.</t>
  </si>
  <si>
    <t>3.2.2.</t>
  </si>
  <si>
    <t>3.2.3.</t>
  </si>
  <si>
    <t>Total  - Foreign</t>
  </si>
  <si>
    <t>GRAND TOTAL - TIME DEPOSITS</t>
  </si>
  <si>
    <t>(6)=(4)*(5)</t>
  </si>
  <si>
    <t>Document Index No.</t>
  </si>
  <si>
    <t>TCT/CCT No., Location and Description of Property (Area, Blk and Lot No.)</t>
  </si>
  <si>
    <t>TERM</t>
  </si>
  <si>
    <t xml:space="preserve">Annual Rate </t>
  </si>
  <si>
    <t>Amount of Original Loan</t>
  </si>
  <si>
    <t>Payment Method (Monthly, Quarterly, Semi-Annual, Annual)</t>
  </si>
  <si>
    <t>Sound Value of Building</t>
  </si>
  <si>
    <t>Amount of Fire Insurance Held by Company</t>
  </si>
  <si>
    <t>Amount Unpaid  Dec 31 of Previous Year</t>
  </si>
  <si>
    <t>Loaned During the Year</t>
  </si>
  <si>
    <t>Amount Paid During the Year</t>
  </si>
  <si>
    <t>Amount Unpaid  Dec 31 of Current Year</t>
  </si>
  <si>
    <t>Record of Mortgage:</t>
  </si>
  <si>
    <t>Record of Mortgage</t>
  </si>
  <si>
    <t>Collected</t>
  </si>
  <si>
    <t>Earned prior year(s)</t>
  </si>
  <si>
    <t>Earned during the</t>
  </si>
  <si>
    <t xml:space="preserve">Earned during the </t>
  </si>
  <si>
    <t>Earned</t>
  </si>
  <si>
    <t>a). Registry No.</t>
  </si>
  <si>
    <t>a. Mortgage Loan Entry No. and Date</t>
  </si>
  <si>
    <t>a. Amount of Loan Annotated</t>
  </si>
  <si>
    <t xml:space="preserve">Where </t>
  </si>
  <si>
    <t>DATE GIVEN</t>
  </si>
  <si>
    <t>DATE DUE</t>
  </si>
  <si>
    <t>Ledger</t>
  </si>
  <si>
    <t>Non-Ledger</t>
  </si>
  <si>
    <t xml:space="preserve">during </t>
  </si>
  <si>
    <t>and collected</t>
  </si>
  <si>
    <t xml:space="preserve">year and collected </t>
  </si>
  <si>
    <t>but not</t>
  </si>
  <si>
    <t xml:space="preserve"> year but not</t>
  </si>
  <si>
    <t>during</t>
  </si>
  <si>
    <t>b.) City/Province</t>
  </si>
  <si>
    <t>b. SPA Entry No. and Date (if applicable)</t>
  </si>
  <si>
    <t>Kept</t>
  </si>
  <si>
    <t>True/False</t>
  </si>
  <si>
    <t>Assets</t>
  </si>
  <si>
    <t>Admitted</t>
  </si>
  <si>
    <t>the year</t>
  </si>
  <si>
    <t>during the year</t>
  </si>
  <si>
    <t>yet collected</t>
  </si>
  <si>
    <t xml:space="preserve">(24)=(21)+(22)-(23) </t>
  </si>
  <si>
    <t>(26)=(27)+(28)</t>
  </si>
  <si>
    <t>xxxx</t>
  </si>
  <si>
    <t>Total-Microinsurance</t>
  </si>
  <si>
    <t xml:space="preserve">Total </t>
  </si>
  <si>
    <t>2)  If allocated to Microinsurance, indicate True if not False</t>
  </si>
  <si>
    <t>T E R M</t>
  </si>
  <si>
    <t>Document</t>
  </si>
  <si>
    <t xml:space="preserve">Description of </t>
  </si>
  <si>
    <t xml:space="preserve">Payment </t>
  </si>
  <si>
    <t xml:space="preserve">Earned prior </t>
  </si>
  <si>
    <t xml:space="preserve">Earned during </t>
  </si>
  <si>
    <t xml:space="preserve">Earned during  </t>
  </si>
  <si>
    <t>Index</t>
  </si>
  <si>
    <t>Security held</t>
  </si>
  <si>
    <t>Date</t>
  </si>
  <si>
    <t>of</t>
  </si>
  <si>
    <t>Method</t>
  </si>
  <si>
    <t>Unpaid</t>
  </si>
  <si>
    <t>Loaned</t>
  </si>
  <si>
    <t>Paid</t>
  </si>
  <si>
    <t xml:space="preserve">year(s) and </t>
  </si>
  <si>
    <t xml:space="preserve">the year and  </t>
  </si>
  <si>
    <t xml:space="preserve"> year(s) but not</t>
  </si>
  <si>
    <t xml:space="preserve">  the year but not</t>
  </si>
  <si>
    <t>as Collateral</t>
  </si>
  <si>
    <t>Rate</t>
  </si>
  <si>
    <t>Original</t>
  </si>
  <si>
    <t xml:space="preserve">(Monthly, </t>
  </si>
  <si>
    <t xml:space="preserve">Dec 31 </t>
  </si>
  <si>
    <t>during the</t>
  </si>
  <si>
    <t>During</t>
  </si>
  <si>
    <t xml:space="preserve">collected during </t>
  </si>
  <si>
    <t xml:space="preserve">yet collected </t>
  </si>
  <si>
    <t xml:space="preserve">not yet </t>
  </si>
  <si>
    <t>December 31 of</t>
  </si>
  <si>
    <t>Loan</t>
  </si>
  <si>
    <t>Quarterly,</t>
  </si>
  <si>
    <t>Previous</t>
  </si>
  <si>
    <t>Year</t>
  </si>
  <si>
    <t>the Year</t>
  </si>
  <si>
    <t>Current</t>
  </si>
  <si>
    <t>collected</t>
  </si>
  <si>
    <t>Current Year</t>
  </si>
  <si>
    <t>Semi-Annual, Annual)</t>
  </si>
  <si>
    <t>(18)=(15)+(16)-(17)</t>
  </si>
  <si>
    <t>(Note 4)</t>
  </si>
  <si>
    <t>xxx</t>
  </si>
  <si>
    <t>Sub-Total Microinsurance</t>
  </si>
  <si>
    <t>GRAND TOTAL</t>
  </si>
  <si>
    <t>1) State if borrower is a parent, subsidiary, affiliate, officer, or director</t>
  </si>
  <si>
    <t>3) If allocated to Microinsurance, enter True</t>
  </si>
  <si>
    <t>(24)=(21)+(22)-(23)</t>
  </si>
  <si>
    <t xml:space="preserve">of </t>
  </si>
  <si>
    <t>Entity</t>
  </si>
  <si>
    <t xml:space="preserve">Date </t>
  </si>
  <si>
    <t>Guaranteeing</t>
  </si>
  <si>
    <t xml:space="preserve">Description </t>
  </si>
  <si>
    <t>Securities</t>
  </si>
  <si>
    <t>Duly Approved</t>
  </si>
  <si>
    <t>and</t>
  </si>
  <si>
    <t>Notarized</t>
  </si>
  <si>
    <t>Promissory Notes?</t>
  </si>
  <si>
    <t>(Yes/No)</t>
  </si>
  <si>
    <t>1) If allocated to Microinsurance, enter True</t>
  </si>
  <si>
    <t>(note 6)</t>
  </si>
  <si>
    <t>Number</t>
  </si>
  <si>
    <t>but not yet</t>
  </si>
  <si>
    <t>During the</t>
  </si>
  <si>
    <t>Unearned</t>
  </si>
  <si>
    <t>of Loan</t>
  </si>
  <si>
    <t>Borrower</t>
  </si>
  <si>
    <t>Premium</t>
  </si>
  <si>
    <t>Issued</t>
  </si>
  <si>
    <t>Granted</t>
  </si>
  <si>
    <t>Balance</t>
  </si>
  <si>
    <t>Payments</t>
  </si>
  <si>
    <t>Additional</t>
  </si>
  <si>
    <t>Policyholder/</t>
  </si>
  <si>
    <t>Policy</t>
  </si>
  <si>
    <t>NAME OF BORROWER</t>
  </si>
  <si>
    <t>Payment</t>
  </si>
  <si>
    <t>through</t>
  </si>
  <si>
    <t>Date of Loan</t>
  </si>
  <si>
    <t>Date of Maturity</t>
  </si>
  <si>
    <t>Salary deductions?</t>
  </si>
  <si>
    <t>(Yes or No)</t>
  </si>
  <si>
    <t>D E S C R I P T I O N</t>
  </si>
  <si>
    <t>OR</t>
  </si>
  <si>
    <t>CR</t>
  </si>
  <si>
    <t>(22)=(19)+(20)-(21)</t>
  </si>
  <si>
    <t>(23)=(24)+(25)</t>
  </si>
  <si>
    <t>Total Microinsurance</t>
  </si>
  <si>
    <t>(36)</t>
  </si>
  <si>
    <t>(35)</t>
  </si>
  <si>
    <t>(27)=(24)+(25)-(26)</t>
  </si>
  <si>
    <t>Buidling</t>
  </si>
  <si>
    <t>Building</t>
  </si>
  <si>
    <t>Land</t>
  </si>
  <si>
    <t>(Monthly, Quarterly,</t>
  </si>
  <si>
    <t>Interest</t>
  </si>
  <si>
    <t>Principal</t>
  </si>
  <si>
    <t>Notated</t>
  </si>
  <si>
    <t>Index No.</t>
  </si>
  <si>
    <t>Value</t>
  </si>
  <si>
    <t>Amortization</t>
  </si>
  <si>
    <t>Where</t>
  </si>
  <si>
    <t>Fire</t>
  </si>
  <si>
    <t xml:space="preserve">Sound </t>
  </si>
  <si>
    <t>Market</t>
  </si>
  <si>
    <t>Amount of</t>
  </si>
  <si>
    <t xml:space="preserve">Mode of </t>
  </si>
  <si>
    <t>Down</t>
  </si>
  <si>
    <t xml:space="preserve">Amount </t>
  </si>
  <si>
    <t>Date of</t>
  </si>
  <si>
    <t>Encumbrance</t>
  </si>
  <si>
    <t xml:space="preserve">City </t>
  </si>
  <si>
    <t>Registry</t>
  </si>
  <si>
    <t xml:space="preserve">Entry </t>
  </si>
  <si>
    <t>Description of Securities-TCT/CCT No./ Area sqm /Location; state if mortgage is being forclosed or have liens</t>
  </si>
  <si>
    <t>Term of Loan</t>
  </si>
  <si>
    <t xml:space="preserve">(21)=(18)+(19)-(20) </t>
  </si>
  <si>
    <t>DATE</t>
  </si>
  <si>
    <t xml:space="preserve">Fair Market </t>
  </si>
  <si>
    <t>Unamortized</t>
  </si>
  <si>
    <t>CATEGORY</t>
  </si>
  <si>
    <t>Face Value</t>
  </si>
  <si>
    <t>Incumbrance</t>
  </si>
  <si>
    <t>Discount/</t>
  </si>
  <si>
    <t>Acquisition</t>
  </si>
  <si>
    <t>Value or</t>
  </si>
  <si>
    <t xml:space="preserve">Discount / </t>
  </si>
  <si>
    <t>Rating</t>
  </si>
  <si>
    <t>Acquired</t>
  </si>
  <si>
    <t>Serial No.</t>
  </si>
  <si>
    <t>Per Cert. (If foreign,</t>
  </si>
  <si>
    <t>In Pesos</t>
  </si>
  <si>
    <t>(if any)</t>
  </si>
  <si>
    <t>Cost</t>
  </si>
  <si>
    <t>Amortized</t>
  </si>
  <si>
    <t>(Premium)</t>
  </si>
  <si>
    <t>Agency</t>
  </si>
  <si>
    <t>use foreign face value)</t>
  </si>
  <si>
    <t>at Acquisiton</t>
  </si>
  <si>
    <t>on Dec 31</t>
  </si>
  <si>
    <t>a. BONDS1</t>
  </si>
  <si>
    <t>b. BONDS2</t>
  </si>
  <si>
    <t>c. BONDS3</t>
  </si>
  <si>
    <t>Subtotal Government</t>
  </si>
  <si>
    <t>3.  If allocated to Microinsurance, indicate True if not False</t>
  </si>
  <si>
    <t>Approved by the Commission?</t>
  </si>
  <si>
    <t>P R I N C I P A L</t>
  </si>
  <si>
    <t>(Note 1)</t>
  </si>
  <si>
    <t>(YES / NO)</t>
  </si>
  <si>
    <t>(Note 2)</t>
  </si>
  <si>
    <t>With Security?</t>
  </si>
  <si>
    <t>(2)=(3)+(4)</t>
  </si>
  <si>
    <t>12.1 Accrued Interest Income - Cash in Banks - Microinsurance</t>
  </si>
  <si>
    <t>12.1 Accrued Interest Income - Cash in Banks</t>
  </si>
  <si>
    <t>12.2 Accrued Interest Income - Time Deposits - Microinsurance</t>
  </si>
  <si>
    <t>12.2 Accrued Interest Income - Time Deposits</t>
  </si>
  <si>
    <t>12.3 Accrued Interest Income - Financial Assets at FVPL</t>
  </si>
  <si>
    <t>12.3.1 Securities Held For Trading - Debt Securities - Government - Microinsurance</t>
  </si>
  <si>
    <t xml:space="preserve">12.3.1 Securities Held For Trading - Debt Securities - Government </t>
  </si>
  <si>
    <t>12.3.2 Securities Held For Trading - Debt Securities - Private - Microinsurance</t>
  </si>
  <si>
    <t xml:space="preserve">12.3.2 Securities Held For Trading - Debt Securities - Private </t>
  </si>
  <si>
    <t>12.3.3 Financial Assets Designated at FVPL- Debt Securities - Government - Microinsurance</t>
  </si>
  <si>
    <t>12.3.3 Financial Assets Designated at FVPL- Debt Securities - Government</t>
  </si>
  <si>
    <t>12.3.4 Financial Assets Designated at FVPL -Debt Securities - Private - Microinsurance</t>
  </si>
  <si>
    <t>12.3.4 Financial Assets Designated at FVPL -Debt Securities - Private</t>
  </si>
  <si>
    <t>12.4 Accrued Interest Income - AFS Financial Assets</t>
  </si>
  <si>
    <t>12.4.1 AFS - Debt Securities - Government - Microinsurance</t>
  </si>
  <si>
    <t>12.4.1 AFS - Debt Securities - Government</t>
  </si>
  <si>
    <t>12.4.2 AFS - Debt Securities - Private - Microinsurance</t>
  </si>
  <si>
    <t>12.4.2 AFS - Debt Securities - Private</t>
  </si>
  <si>
    <t>12.5 Accrued Interest Income - HTM Investments</t>
  </si>
  <si>
    <t>12.5.1 HTM - Debt Securities - Government - Microinsurance</t>
  </si>
  <si>
    <t>12.5.1 HTM - Debt Securities - Government</t>
  </si>
  <si>
    <t>12.5.2 HTM - Debt Securities - Private - Microinsurance</t>
  </si>
  <si>
    <t>12.5.2 HTM - Debt Securities - Private</t>
  </si>
  <si>
    <t>12.6 Accrued Interest Income - Loans and Receivables</t>
  </si>
  <si>
    <t>12.6.1 Real Estate Mortgage Loans - Microinsurance</t>
  </si>
  <si>
    <t>12.6.1 Real Estate Mortgage Loans</t>
  </si>
  <si>
    <t>12.6.2 Collateral Loans - Microinsurance</t>
  </si>
  <si>
    <t>12.6.2 Collateral Loans</t>
  </si>
  <si>
    <t>12.6.3 Guaranteed Loans - Microinsurance</t>
  </si>
  <si>
    <t>12.6.3 Guaranteed Loans</t>
  </si>
  <si>
    <t>12.6.4 Chattel Mortgage Loans - Microinsurance</t>
  </si>
  <si>
    <t>12.6.4 Chattel Mortgage Loans</t>
  </si>
  <si>
    <t>12.6.5 Policy Loans - Microinsurance</t>
  </si>
  <si>
    <t>12.6.5 Policy Loans</t>
  </si>
  <si>
    <t>12.6.6 Notes Receivable - Microinsurance</t>
  </si>
  <si>
    <t>12.6.6 Notes Receivable</t>
  </si>
  <si>
    <t>Name of Counterparty</t>
  </si>
  <si>
    <t>Allowance</t>
  </si>
  <si>
    <t>for Impairment</t>
  </si>
  <si>
    <t>Losses</t>
  </si>
  <si>
    <t>Prior Year</t>
  </si>
  <si>
    <t>(11)=(8)+(9)-(10)</t>
  </si>
  <si>
    <t>Sub- Total-Microinsurance</t>
  </si>
  <si>
    <t>Total  Advances to Agents</t>
  </si>
  <si>
    <t>13.2 Operating Lease Receivables</t>
  </si>
  <si>
    <t>Total  Operating Lease Receivable</t>
  </si>
  <si>
    <t>Initial Acquisition Cost</t>
  </si>
  <si>
    <t>Transactions during the year</t>
  </si>
  <si>
    <t>Dec 31 Ownership</t>
  </si>
  <si>
    <t xml:space="preserve">Method </t>
  </si>
  <si>
    <t>Purchased</t>
  </si>
  <si>
    <t>Sold</t>
  </si>
  <si>
    <t>Common Shares</t>
  </si>
  <si>
    <t>Percentage</t>
  </si>
  <si>
    <t>Accounted</t>
  </si>
  <si>
    <t>No. of Shares</t>
  </si>
  <si>
    <t xml:space="preserve">Acquisiton </t>
  </si>
  <si>
    <t>Selling</t>
  </si>
  <si>
    <t>No. of shares</t>
  </si>
  <si>
    <t xml:space="preserve">(Cost/ </t>
  </si>
  <si>
    <t xml:space="preserve">per </t>
  </si>
  <si>
    <t>owned in the</t>
  </si>
  <si>
    <t>number of shares</t>
  </si>
  <si>
    <t>ownership</t>
  </si>
  <si>
    <t>Fair Value/</t>
  </si>
  <si>
    <t>per Share</t>
  </si>
  <si>
    <t>Share</t>
  </si>
  <si>
    <t>subsidiary</t>
  </si>
  <si>
    <t>of the</t>
  </si>
  <si>
    <t>/Equity Method)</t>
  </si>
  <si>
    <t>at Dec 31</t>
  </si>
  <si>
    <t>(9)=(7)*(8)</t>
  </si>
  <si>
    <t xml:space="preserve">(12)=(10)*(11) </t>
  </si>
  <si>
    <t>associates</t>
  </si>
  <si>
    <t xml:space="preserve">subsidiary </t>
  </si>
  <si>
    <t>(6) = (4)/(5)</t>
  </si>
  <si>
    <t>(18)=(13)*(17)</t>
  </si>
  <si>
    <t>14.1 Investment in Subsidiaries</t>
  </si>
  <si>
    <t>Subsidiary1</t>
  </si>
  <si>
    <t>Subsidiary2</t>
  </si>
  <si>
    <t>Subsidiary3</t>
  </si>
  <si>
    <t>Total  Investment in Subsidiaries</t>
  </si>
  <si>
    <t>14.2 Investment in Associates</t>
  </si>
  <si>
    <t>Associate1</t>
  </si>
  <si>
    <t>Associate2</t>
  </si>
  <si>
    <t>Associate3</t>
  </si>
  <si>
    <t>Total  Investment in Associates</t>
  </si>
  <si>
    <t>Name of Joint Ventures</t>
  </si>
  <si>
    <t>Share in</t>
  </si>
  <si>
    <t>Total Share in</t>
  </si>
  <si>
    <t>Initial</t>
  </si>
  <si>
    <t>the Initial Cost</t>
  </si>
  <si>
    <t xml:space="preserve">Net Assets </t>
  </si>
  <si>
    <t xml:space="preserve">Initial Cost </t>
  </si>
  <si>
    <t>(Assets-Liabilities)</t>
  </si>
  <si>
    <t>of Joint Venture</t>
  </si>
  <si>
    <t>Joint Venture</t>
  </si>
  <si>
    <t>JointVenture1</t>
  </si>
  <si>
    <t>JointVenture2</t>
  </si>
  <si>
    <t xml:space="preserve">Accumulated </t>
  </si>
  <si>
    <t>Accumulated</t>
  </si>
  <si>
    <t>Impairment</t>
  </si>
  <si>
    <t xml:space="preserve">Acquisition </t>
  </si>
  <si>
    <t>Depreciation</t>
  </si>
  <si>
    <t xml:space="preserve">(10)=(7)+(8)-(9) </t>
  </si>
  <si>
    <t>Land1</t>
  </si>
  <si>
    <t>Land2</t>
  </si>
  <si>
    <t>Land3</t>
  </si>
  <si>
    <t>Location and Description of Property</t>
  </si>
  <si>
    <t xml:space="preserve">Accumulated Cost </t>
  </si>
  <si>
    <t>of Building</t>
  </si>
  <si>
    <t>Cost of</t>
  </si>
  <si>
    <t>Improvements</t>
  </si>
  <si>
    <t>Cost of Building</t>
  </si>
  <si>
    <t xml:space="preserve">(13)=(10)+11)-(12) </t>
  </si>
  <si>
    <t>Building1</t>
  </si>
  <si>
    <t>Buidling Improvement1.1</t>
  </si>
  <si>
    <t>Buidling Improvement1.2</t>
  </si>
  <si>
    <t>Building2</t>
  </si>
  <si>
    <t>Buidling Improvement2.1</t>
  </si>
  <si>
    <t>Buidling Improvement2.2</t>
  </si>
  <si>
    <t>Building3</t>
  </si>
  <si>
    <t>Buidling Improvement3.1</t>
  </si>
  <si>
    <t>(19)=(16)+(17)-(18)</t>
  </si>
  <si>
    <t xml:space="preserve">(12)=(9)+(10)-(11) </t>
  </si>
  <si>
    <t>Peripherals3</t>
  </si>
  <si>
    <t>Peripherals2</t>
  </si>
  <si>
    <t>Peripherals1</t>
  </si>
  <si>
    <t>Peripherals:</t>
  </si>
  <si>
    <t>Computer Software3</t>
  </si>
  <si>
    <t>Computer Software2</t>
  </si>
  <si>
    <t>Computer Software1</t>
  </si>
  <si>
    <t>Computer Software:</t>
  </si>
  <si>
    <t>Computer Hardware 3</t>
  </si>
  <si>
    <t>Computer Hardware 2</t>
  </si>
  <si>
    <t>Computer Hardware 1</t>
  </si>
  <si>
    <t>Computer Hardware:</t>
  </si>
  <si>
    <t>Full Depreciation</t>
  </si>
  <si>
    <t>for Depreciation</t>
  </si>
  <si>
    <t xml:space="preserve">Cost </t>
  </si>
  <si>
    <t>O.R.</t>
  </si>
  <si>
    <t>Particulars/Description</t>
  </si>
  <si>
    <t>Acquisition Details</t>
  </si>
  <si>
    <t>Land:</t>
  </si>
  <si>
    <t>at Fair</t>
  </si>
  <si>
    <t xml:space="preserve">(11)=(8)+(9)-(10) </t>
  </si>
  <si>
    <t>Fair Value of</t>
  </si>
  <si>
    <t>Buildings and</t>
  </si>
  <si>
    <t>Building Improvements</t>
  </si>
  <si>
    <t xml:space="preserve">(14)=(11)+12)-(13) </t>
  </si>
  <si>
    <t>Date Acquired</t>
  </si>
  <si>
    <t>Carrying</t>
  </si>
  <si>
    <t xml:space="preserve">Fair </t>
  </si>
  <si>
    <t>(Cost - Acc Dep)</t>
  </si>
  <si>
    <t>Equipment1</t>
  </si>
  <si>
    <t>Equipment2</t>
  </si>
  <si>
    <t>Equipment3</t>
  </si>
  <si>
    <t>INSURANCE  BUSINESS IN FORCE</t>
  </si>
  <si>
    <t>OTHER ADMITTED ASSETS</t>
  </si>
  <si>
    <t>LEGAL</t>
  </si>
  <si>
    <t>OTHER</t>
  </si>
  <si>
    <t>Micro-</t>
  </si>
  <si>
    <t xml:space="preserve">Number of </t>
  </si>
  <si>
    <t>Number of</t>
  </si>
  <si>
    <t>Premiums</t>
  </si>
  <si>
    <t>Contingency</t>
  </si>
  <si>
    <t>POLICY</t>
  </si>
  <si>
    <t>insurance?</t>
  </si>
  <si>
    <t>Receivable</t>
  </si>
  <si>
    <t>Fund</t>
  </si>
  <si>
    <t>RESERVES</t>
  </si>
  <si>
    <t xml:space="preserve">(in the </t>
  </si>
  <si>
    <t>(Share of</t>
  </si>
  <si>
    <t>POOL</t>
  </si>
  <si>
    <t>Aggregate)</t>
  </si>
  <si>
    <t>company)</t>
  </si>
  <si>
    <t>(15)=(12)+(13)-(14)</t>
  </si>
  <si>
    <t>Pool1</t>
  </si>
  <si>
    <t>Pool2</t>
  </si>
  <si>
    <t>Pool3</t>
  </si>
  <si>
    <t>Sub-total (Microinsurance only)</t>
  </si>
  <si>
    <t>Payable to life insurance pools</t>
  </si>
  <si>
    <t>Number of Shares Subscribed</t>
  </si>
  <si>
    <t>Par Value of Shares Subscribed</t>
  </si>
  <si>
    <t>Price per Share Subscribed</t>
  </si>
  <si>
    <t>Amount Already Paid</t>
  </si>
  <si>
    <t xml:space="preserve">Subscription Receivable 12/31 Current Year </t>
  </si>
  <si>
    <t>NAME OF STOCKHOLDER</t>
  </si>
  <si>
    <t>AMOUNT (PHP)</t>
  </si>
  <si>
    <t>Fair value of plan assets at reporting date</t>
  </si>
  <si>
    <t>LESS:Present value of defined benefit obligation at reporting date</t>
  </si>
  <si>
    <t>Pension Liability</t>
  </si>
  <si>
    <t>Year-end</t>
  </si>
  <si>
    <t>Investment</t>
  </si>
  <si>
    <t>Certificate</t>
  </si>
  <si>
    <t>How</t>
  </si>
  <si>
    <t>value</t>
  </si>
  <si>
    <t>Manager</t>
  </si>
  <si>
    <t>Asset</t>
  </si>
  <si>
    <t>(Company)</t>
  </si>
  <si>
    <t>Position</t>
  </si>
  <si>
    <t>Fair Value Hedge (FVH)</t>
  </si>
  <si>
    <t xml:space="preserve">Subtotal </t>
  </si>
  <si>
    <t>Cash Flow Hedge (CFH)</t>
  </si>
  <si>
    <t>Hedges of Net Investment in Foregin Operation (HNFIO)</t>
  </si>
  <si>
    <t>Total FVH</t>
  </si>
  <si>
    <t>Total CFH</t>
  </si>
  <si>
    <t>Total HNFIO</t>
  </si>
  <si>
    <t>2. Indicate Where certificate is kept</t>
  </si>
  <si>
    <t>Percentage to Total</t>
  </si>
  <si>
    <t>Description/Particulars/Nature of Account</t>
  </si>
  <si>
    <t>(8)=(6)+(6)-(7)</t>
  </si>
  <si>
    <t>3)  If allocated to Microinsurance, indicate True if not False</t>
  </si>
  <si>
    <t>Tax Payable</t>
  </si>
  <si>
    <t>Liability</t>
  </si>
  <si>
    <t xml:space="preserve">Previous </t>
  </si>
  <si>
    <t>Liabilities</t>
  </si>
  <si>
    <t>Per Annual Statement</t>
  </si>
  <si>
    <t>(7)=(5)+(6)</t>
  </si>
  <si>
    <t>Premium Tax Payable</t>
  </si>
  <si>
    <t>Documentary Stamp Tax Payable</t>
  </si>
  <si>
    <t>Value Added Tax Payable</t>
  </si>
  <si>
    <t>Other Licenses and Taxes Payable</t>
  </si>
  <si>
    <t>Liability Position</t>
  </si>
  <si>
    <t>(14)=(12)+(13)</t>
  </si>
  <si>
    <t>Financial Liabilities Held for Trading (FLHT)</t>
  </si>
  <si>
    <t>Subtotal Microinsurance</t>
  </si>
  <si>
    <t>Subtotal FLHT</t>
  </si>
  <si>
    <t>Financial Liabilities Designated at FVTPL (FLDFVPTL)</t>
  </si>
  <si>
    <t>Subtotal FLDFVTPL</t>
  </si>
  <si>
    <t>Foreign Exchange Contracts  (FEC)</t>
  </si>
  <si>
    <t xml:space="preserve">  a. FEC</t>
  </si>
  <si>
    <t xml:space="preserve">  b. FEC</t>
  </si>
  <si>
    <t xml:space="preserve">  c. FEC</t>
  </si>
  <si>
    <t>Subtotal DL-FEC</t>
  </si>
  <si>
    <t>Interest Rate Contracts (IRC)</t>
  </si>
  <si>
    <t xml:space="preserve">  a. IRC</t>
  </si>
  <si>
    <t xml:space="preserve">  b. IRC</t>
  </si>
  <si>
    <t xml:space="preserve">  c. IRC</t>
  </si>
  <si>
    <t>Subtotal DL-IRC</t>
  </si>
  <si>
    <t>Equity Contracts (EC)</t>
  </si>
  <si>
    <t xml:space="preserve">  a. EC</t>
  </si>
  <si>
    <t xml:space="preserve">  b. EC</t>
  </si>
  <si>
    <t xml:space="preserve">  c. EC</t>
  </si>
  <si>
    <t>Subtotal DL-EC</t>
  </si>
  <si>
    <t>Subtotal Derivative Liabilities</t>
  </si>
  <si>
    <t>Total FLHT</t>
  </si>
  <si>
    <t>Total FLDFVPTL</t>
  </si>
  <si>
    <t>Total Derivative Liabilities</t>
  </si>
  <si>
    <t>Total DL - FEC</t>
  </si>
  <si>
    <t>Total DL - IRC</t>
  </si>
  <si>
    <t>Total DL - EC</t>
  </si>
  <si>
    <t xml:space="preserve">Liability </t>
  </si>
  <si>
    <t>Financial Assets at Fair Value Through Profit or Loss (FVPL)</t>
  </si>
  <si>
    <t>I. Securities Held for Trading</t>
  </si>
  <si>
    <t xml:space="preserve">   A. Domestic</t>
  </si>
  <si>
    <t>1.) Government</t>
  </si>
  <si>
    <t>2.) Private</t>
  </si>
  <si>
    <t>BONDS1</t>
  </si>
  <si>
    <t>BONDS2</t>
  </si>
  <si>
    <t>BONDS3</t>
  </si>
  <si>
    <t>Subtotal Private</t>
  </si>
  <si>
    <t>Subtotal Domestic</t>
  </si>
  <si>
    <t xml:space="preserve">   B. Foreign</t>
  </si>
  <si>
    <t>Subtotal Foreign</t>
  </si>
  <si>
    <t>Subtotal Securities Held for Trading</t>
  </si>
  <si>
    <t>II. Financial Assets designated at FVPL</t>
  </si>
  <si>
    <t>Subtotal Financial Assets designated at FVPL</t>
  </si>
  <si>
    <t>Sub-Total (FVPL)</t>
  </si>
  <si>
    <t xml:space="preserve">Held to Maturity (HTM) Investments </t>
  </si>
  <si>
    <t>Sub-Total (HTM)</t>
  </si>
  <si>
    <t>Sub-Total (AFS)</t>
  </si>
  <si>
    <t>Total Domestic Debt Securities</t>
  </si>
  <si>
    <t>Total Foreign Debt Securities</t>
  </si>
  <si>
    <t>Total Government Debt Securities</t>
  </si>
  <si>
    <t>Total Private Debt Securities</t>
  </si>
  <si>
    <t>ACQUISITION COST DETAILS</t>
  </si>
  <si>
    <t>MARKET VALUE DETAILS</t>
  </si>
  <si>
    <t>AMORTIZED COST DETAILS</t>
  </si>
  <si>
    <t>LEDGER</t>
  </si>
  <si>
    <t>NON-LEDGER</t>
  </si>
  <si>
    <t xml:space="preserve">Foreign Currency </t>
  </si>
  <si>
    <t xml:space="preserve">Exchange Rate </t>
  </si>
  <si>
    <t>Peso</t>
  </si>
  <si>
    <t>Currency</t>
  </si>
  <si>
    <t>Price</t>
  </si>
  <si>
    <t>Acquisition Cost</t>
  </si>
  <si>
    <t>Market Value</t>
  </si>
  <si>
    <t>at 12/31/2017</t>
  </si>
  <si>
    <t>Equivalent</t>
  </si>
  <si>
    <t>at Acquisition Date'</t>
  </si>
  <si>
    <t>Unamortized Prem./(Disc.)</t>
  </si>
  <si>
    <t>Amortized Cost</t>
  </si>
  <si>
    <t>(6)=(3)*(4)*(5)</t>
  </si>
  <si>
    <t>(10)=(7)*(8)*(9)</t>
  </si>
  <si>
    <t>(13)=(11)+(12)</t>
  </si>
  <si>
    <t>(15)=(13)*(14)</t>
  </si>
  <si>
    <t>(22)=(20)*(21)</t>
  </si>
  <si>
    <t>(24)=(22)-(23)</t>
  </si>
  <si>
    <t xml:space="preserve">(4) </t>
  </si>
  <si>
    <t>Financial Assets at Fair Value Through Profit or Loss (FVTPL)</t>
  </si>
  <si>
    <t>I. Securities Held for Trading (SHT)</t>
  </si>
  <si>
    <t xml:space="preserve">   A. Foreign</t>
  </si>
  <si>
    <t>Sub-Total Government</t>
  </si>
  <si>
    <t>Sub-Total Private</t>
  </si>
  <si>
    <t>Sub-Total SHT</t>
  </si>
  <si>
    <t>II. Financial Assets designated at FVTPL (FADFVTPL)</t>
  </si>
  <si>
    <t>Sub-Total FADFVTPL</t>
  </si>
  <si>
    <t>Sub-Total FVTPL</t>
  </si>
  <si>
    <t>Sub-Total HTM</t>
  </si>
  <si>
    <t>Sub-Total AFS</t>
  </si>
  <si>
    <t>1. For columns 7,8,9 and 10 these only applies to FVTPL and AFS Debt Securities</t>
  </si>
  <si>
    <t>2. For columns 11,12,13,14 and 15 this only applies to HTM Debt Securities</t>
  </si>
  <si>
    <t xml:space="preserve">Value </t>
  </si>
  <si>
    <t>Listed</t>
  </si>
  <si>
    <t>Par</t>
  </si>
  <si>
    <t>per share</t>
  </si>
  <si>
    <t>at acquisiton date</t>
  </si>
  <si>
    <t>Shares</t>
  </si>
  <si>
    <t>(13)=(10)*(12)</t>
  </si>
  <si>
    <t>(15)=(10)*(14)</t>
  </si>
  <si>
    <t>(21)=(22)+(23)</t>
  </si>
  <si>
    <t>1.) Financial Institution</t>
  </si>
  <si>
    <t>a. STOCKS1</t>
  </si>
  <si>
    <t>b. STOCKS2</t>
  </si>
  <si>
    <t>c. STOCKS3</t>
  </si>
  <si>
    <t>Subtotal Financial Institution</t>
  </si>
  <si>
    <t>2.) Non-Financial Institution</t>
  </si>
  <si>
    <t>Subtotal Non-Financial Institution</t>
  </si>
  <si>
    <t>II. Financial Assets Designated at FVPL</t>
  </si>
  <si>
    <t>Subtotal Financial Assets Designated at FVPL</t>
  </si>
  <si>
    <t>Total Domestic Equity Securities</t>
  </si>
  <si>
    <t>Total Foreign Equity Securities</t>
  </si>
  <si>
    <t>Total Financial Equity Securities</t>
  </si>
  <si>
    <t>Total Non-Financial Equity Securities</t>
  </si>
  <si>
    <t>(5) = (2)*(3)*(4)</t>
  </si>
  <si>
    <t>(9) = (6)*(7)*(8)</t>
  </si>
  <si>
    <t>(13)=(10)+(11)-(12)</t>
  </si>
  <si>
    <t>(16)=(14)*(15)</t>
  </si>
  <si>
    <t>(18)=(16)-(17)</t>
  </si>
  <si>
    <t>Mutual Funds, Unit Investment Trusts, Real Estate Investment Trusts and Other Funds</t>
  </si>
  <si>
    <t>Net Asset</t>
  </si>
  <si>
    <t xml:space="preserve">Exchange </t>
  </si>
  <si>
    <t>TYPE OF FUND</t>
  </si>
  <si>
    <t>per Unit</t>
  </si>
  <si>
    <t>Units</t>
  </si>
  <si>
    <t xml:space="preserve">at </t>
  </si>
  <si>
    <t>at</t>
  </si>
  <si>
    <t>at Acquisition</t>
  </si>
  <si>
    <t>12/31/2017</t>
  </si>
  <si>
    <t>Securities Held For Trading</t>
  </si>
  <si>
    <t>Mutual Funds (MF)</t>
  </si>
  <si>
    <t xml:space="preserve">  a. MF</t>
  </si>
  <si>
    <t xml:space="preserve">  b. MF</t>
  </si>
  <si>
    <t xml:space="preserve">  c. MF</t>
  </si>
  <si>
    <t>Subtotal MF</t>
  </si>
  <si>
    <t>Unit Investment Trusts (UITF)</t>
  </si>
  <si>
    <t xml:space="preserve">  a. UITF</t>
  </si>
  <si>
    <t xml:space="preserve">  b. UITF</t>
  </si>
  <si>
    <t xml:space="preserve">  c. UITF</t>
  </si>
  <si>
    <t>Subtotal UITF</t>
  </si>
  <si>
    <t>Real Estate Investment Trusts (REIT)</t>
  </si>
  <si>
    <t xml:space="preserve">  a. REIT</t>
  </si>
  <si>
    <t xml:space="preserve">  b. REIT</t>
  </si>
  <si>
    <t xml:space="preserve">  c. REIT</t>
  </si>
  <si>
    <t>Subtotal REIT</t>
  </si>
  <si>
    <t>Other Funds (OF)</t>
  </si>
  <si>
    <t>1. IMA</t>
  </si>
  <si>
    <t xml:space="preserve">  a. IMA</t>
  </si>
  <si>
    <t xml:space="preserve">  b. IMA</t>
  </si>
  <si>
    <t xml:space="preserve">  c. IMA</t>
  </si>
  <si>
    <t>Subtotal IMA</t>
  </si>
  <si>
    <t>2. Others</t>
  </si>
  <si>
    <t xml:space="preserve">  a. OF</t>
  </si>
  <si>
    <t xml:space="preserve">  b. OF</t>
  </si>
  <si>
    <t xml:space="preserve">  c. OF</t>
  </si>
  <si>
    <t>Subtotal Others</t>
  </si>
  <si>
    <t xml:space="preserve">Subtotal Securities Held For Trading </t>
  </si>
  <si>
    <t>Financial Assets Designated at FVPL  (FADVPL)</t>
  </si>
  <si>
    <t>Subtotal FADVFPL</t>
  </si>
  <si>
    <t>Subtotal-Microinsurance - FVPL</t>
  </si>
  <si>
    <t>Subtotal FVPL</t>
  </si>
  <si>
    <t>Unit Investment Trusts</t>
  </si>
  <si>
    <t>Subtotal-Microinsurance - AFS</t>
  </si>
  <si>
    <t>Subtotal AFS</t>
  </si>
  <si>
    <t>Derivative Asset - FAFVPL</t>
  </si>
  <si>
    <t>Total FEC</t>
  </si>
  <si>
    <t>Total IRC</t>
  </si>
  <si>
    <t>Total EC</t>
  </si>
  <si>
    <t xml:space="preserve">(5)=(2)+(3)-(4) </t>
  </si>
  <si>
    <t>(7)=(8)+(9)</t>
  </si>
  <si>
    <t>Sub-Total</t>
  </si>
  <si>
    <t xml:space="preserve">Mutual Funds </t>
  </si>
  <si>
    <t>8.1.5</t>
  </si>
  <si>
    <t>8.1.6</t>
  </si>
  <si>
    <t>8.1.7</t>
  </si>
  <si>
    <t>8.2.7</t>
  </si>
  <si>
    <t>Derivative Asset</t>
  </si>
  <si>
    <t>Grand Total Microinsurance</t>
  </si>
  <si>
    <t xml:space="preserve">Grand Total </t>
  </si>
  <si>
    <t>Held to Maturity Investments</t>
  </si>
  <si>
    <t>9.1.1</t>
  </si>
  <si>
    <t>9.1.2</t>
  </si>
  <si>
    <t>Available for Sale Securities</t>
  </si>
  <si>
    <t>11.1.1</t>
  </si>
  <si>
    <t>11.1.2</t>
  </si>
  <si>
    <t>11.1.3</t>
  </si>
  <si>
    <t>11.1.4</t>
  </si>
  <si>
    <t>11.1.5</t>
  </si>
  <si>
    <t>11.1.6</t>
  </si>
  <si>
    <t>11.1.7</t>
  </si>
  <si>
    <t>Balances as of December 31 in Current Year</t>
  </si>
  <si>
    <t>Transactions Made During the Year</t>
  </si>
  <si>
    <t>Claims  Payable On</t>
  </si>
  <si>
    <t>Amounts Due from Ceding Company</t>
  </si>
  <si>
    <t>Reinsurance</t>
  </si>
  <si>
    <t>Name of Company</t>
  </si>
  <si>
    <t>Type</t>
  </si>
  <si>
    <t>Reserve</t>
  </si>
  <si>
    <t>Paid Losses (6)</t>
  </si>
  <si>
    <t>Unpaid Losses (7)</t>
  </si>
  <si>
    <t>Premium (8)</t>
  </si>
  <si>
    <t>Others (9)</t>
  </si>
  <si>
    <t xml:space="preserve">Funds </t>
  </si>
  <si>
    <t>Prem. On</t>
  </si>
  <si>
    <t>Commissions</t>
  </si>
  <si>
    <t>Remittances</t>
  </si>
  <si>
    <t>In Force</t>
  </si>
  <si>
    <t>Credits</t>
  </si>
  <si>
    <t>Held by</t>
  </si>
  <si>
    <t>reinsurance</t>
  </si>
  <si>
    <t xml:space="preserve">on Assumed </t>
  </si>
  <si>
    <t>on Claims</t>
  </si>
  <si>
    <t>Payments/</t>
  </si>
  <si>
    <t>Made during</t>
  </si>
  <si>
    <t>at end</t>
  </si>
  <si>
    <t xml:space="preserve">Facultative </t>
  </si>
  <si>
    <t>Treaty</t>
  </si>
  <si>
    <t>Ceding</t>
  </si>
  <si>
    <t>Assumed</t>
  </si>
  <si>
    <t>Reinsured</t>
  </si>
  <si>
    <t>(Recoveries)</t>
  </si>
  <si>
    <t>of Year</t>
  </si>
  <si>
    <t>Companies</t>
  </si>
  <si>
    <t>(note 5)</t>
  </si>
  <si>
    <t>I. Authorized:</t>
  </si>
  <si>
    <t>II. Unauthorized:</t>
  </si>
  <si>
    <t>GRAND TOTALS</t>
  </si>
  <si>
    <t>CHECK</t>
  </si>
  <si>
    <t xml:space="preserve">2) Use the following abbreviations: </t>
  </si>
  <si>
    <t>*  GP (group business coinsured);</t>
  </si>
  <si>
    <t xml:space="preserve">*  CAT (Catastrophe reinsurance of group only, individual only group and individual combined); </t>
  </si>
  <si>
    <t>*  GPO (reinsurance of group business other than coinsurance or catastrophe);</t>
  </si>
  <si>
    <t xml:space="preserve">*  DIS(disability benefits included in individual policies); </t>
  </si>
  <si>
    <t xml:space="preserve">*  YRT(individual life reinsured on yearly renewable term plan) </t>
  </si>
  <si>
    <t xml:space="preserve">*  M(individual life insured on modified coinsurance plan); </t>
  </si>
  <si>
    <t>*  ADB(accident death benefits included in individual policies);</t>
  </si>
  <si>
    <t xml:space="preserve">*  CO (individual life reinsured on  coinsurance plan); </t>
  </si>
  <si>
    <t xml:space="preserve">*  OTH (other reinsurance of individual life business). </t>
  </si>
  <si>
    <t>...If more than one type in same reinsuring company show separate line for each.</t>
  </si>
  <si>
    <t>3) Grand Total should tally with corresponding amounts as shown in Exhibit 8.</t>
  </si>
  <si>
    <t>4) Include all reinsurance premium booked during the year as well as premiums due in the previous years.</t>
  </si>
  <si>
    <t>5) Include refunds, adjustments and other related reinsurance expenses.</t>
  </si>
  <si>
    <t>Reserve Credits For</t>
  </si>
  <si>
    <t>Claims Payable On</t>
  </si>
  <si>
    <t xml:space="preserve"> (note 4)</t>
  </si>
  <si>
    <t xml:space="preserve">Name of </t>
  </si>
  <si>
    <t>Premiums In</t>
  </si>
  <si>
    <t xml:space="preserve">Unearned </t>
  </si>
  <si>
    <t>Other than</t>
  </si>
  <si>
    <t>Paid Losses (7)</t>
  </si>
  <si>
    <t>Unpaid Losses (8)</t>
  </si>
  <si>
    <t>Premium (9)</t>
  </si>
  <si>
    <t>Others (10)</t>
  </si>
  <si>
    <t>Funds</t>
  </si>
  <si>
    <t>Commussions</t>
  </si>
  <si>
    <t>Company</t>
  </si>
  <si>
    <t>Force at</t>
  </si>
  <si>
    <t>End of Year</t>
  </si>
  <si>
    <t>Facultative</t>
  </si>
  <si>
    <t xml:space="preserve">Ceding </t>
  </si>
  <si>
    <t>4)  Grand total should tally with corresponding amounts as shown in Exhibit 9.</t>
  </si>
  <si>
    <t>5) Include all reinsurance premium booked during the year as well as premiums due in the previous years.</t>
  </si>
  <si>
    <t>6) Include refunds, adjustments and other related reinsurance expenses.</t>
  </si>
  <si>
    <t xml:space="preserve">3) This refers to the aggregate premiums (for the full term of the policy) for all policies recorded on or prior to the statement date </t>
  </si>
  <si>
    <t xml:space="preserve">      which have not expired or been cancelled as of the statement date.</t>
  </si>
  <si>
    <t xml:space="preserve">  Balances as of December 31 in Current Year</t>
  </si>
  <si>
    <t>Transactions During the Year</t>
  </si>
  <si>
    <t>TYPE</t>
  </si>
  <si>
    <t xml:space="preserve">  </t>
  </si>
  <si>
    <t>Amounts Recoverable From Reinsurers</t>
  </si>
  <si>
    <t>Amounts Due to Reinsurers</t>
  </si>
  <si>
    <t>Premium on</t>
  </si>
  <si>
    <t>Recoveries</t>
  </si>
  <si>
    <t xml:space="preserve">Other </t>
  </si>
  <si>
    <t>on Ceded</t>
  </si>
  <si>
    <t>made during</t>
  </si>
  <si>
    <t>at End</t>
  </si>
  <si>
    <t>Allowance for
Impairment (8)</t>
  </si>
  <si>
    <t>Premiums (9)</t>
  </si>
  <si>
    <t>Held for</t>
  </si>
  <si>
    <t xml:space="preserve"> during</t>
  </si>
  <si>
    <t>(Payments)</t>
  </si>
  <si>
    <t>Reinsurers</t>
  </si>
  <si>
    <t>(note 4)</t>
  </si>
  <si>
    <t>3)  Grand total should tally with corresponding amounts as shown in Exhibit 8.</t>
  </si>
  <si>
    <t>4) Include refunds, adjustments and other related reinsurance expenses.</t>
  </si>
  <si>
    <t xml:space="preserve">  * GP = group business coinsured; </t>
  </si>
  <si>
    <t xml:space="preserve">  * CAT = catastrophe reinsurance of group only, individual only or group and individual combined; </t>
  </si>
  <si>
    <t xml:space="preserve">  * GPO = reinsurance of group  business other than coinsurance or catastrophe; </t>
  </si>
  <si>
    <t xml:space="preserve">  * DWP = Disability Waiver of Premium; </t>
  </si>
  <si>
    <t xml:space="preserve">  * ADB =accidental death benefits included in individual policies;</t>
  </si>
  <si>
    <t xml:space="preserve">  * YRT = individual  life reinsured on yearly renewable term plan;</t>
  </si>
  <si>
    <t xml:space="preserve">  * M = individual life reinsured on modified coinsurance plan; </t>
  </si>
  <si>
    <t xml:space="preserve">  * CO = individual life reinsured on coinsurance plan; </t>
  </si>
  <si>
    <t xml:space="preserve">  * OTH =other reinsurance of individual life business; </t>
  </si>
  <si>
    <t xml:space="preserve">  * CIR = Cancer Insurance Rider.  </t>
  </si>
  <si>
    <t xml:space="preserve">   If more than one type in same reinsuring company show separate line for each.</t>
  </si>
  <si>
    <t>Amounts Recoverable from Reinsurers</t>
  </si>
  <si>
    <t>Amount Due to Reinsurer</t>
  </si>
  <si>
    <t>Premiums in</t>
  </si>
  <si>
    <t>Premiums (10)</t>
  </si>
  <si>
    <t>Others (11)</t>
  </si>
  <si>
    <t xml:space="preserve">Reinsurance </t>
  </si>
  <si>
    <t>Force at end</t>
  </si>
  <si>
    <t xml:space="preserve">Allowance </t>
  </si>
  <si>
    <t>Made During</t>
  </si>
  <si>
    <t xml:space="preserve">Held for </t>
  </si>
  <si>
    <t>Claims</t>
  </si>
  <si>
    <t>(Payment)</t>
  </si>
  <si>
    <t>Ceded</t>
  </si>
  <si>
    <t>Sub-Total (Authorized)</t>
  </si>
  <si>
    <t>3) This refers to the aggregate premiums ( for full term of the policy)</t>
  </si>
  <si>
    <t xml:space="preserve"> for all policies recorded on or prior to the statement date which have</t>
  </si>
  <si>
    <t>not expired or been cancelled as of the statement</t>
  </si>
  <si>
    <t xml:space="preserve">  * GPO = reins of group  business other than coins or catastrophe; </t>
  </si>
  <si>
    <t>Total Liabilities</t>
  </si>
  <si>
    <t>EXHIBITS:</t>
  </si>
  <si>
    <t>EXCEL TAB</t>
  </si>
  <si>
    <t>TITLE</t>
  </si>
  <si>
    <t xml:space="preserve">Can be locked and no need to add rows or columns. </t>
  </si>
  <si>
    <t>NOT SPLIT BY LINE OF business</t>
  </si>
  <si>
    <t>feeds Ex 12, accrued and due investment income</t>
  </si>
  <si>
    <t>investment expenses fed into exhibit 1</t>
  </si>
  <si>
    <t>breakdown of health and accident reserves by line and type of reserve</t>
  </si>
  <si>
    <t>x12</t>
  </si>
  <si>
    <t>feeds Page 2 Assets</t>
  </si>
  <si>
    <t>SCHEDULES:</t>
  </si>
  <si>
    <t>E</t>
  </si>
  <si>
    <t>G</t>
  </si>
  <si>
    <t>H</t>
  </si>
  <si>
    <t>I</t>
  </si>
  <si>
    <t>J</t>
  </si>
  <si>
    <t>K</t>
  </si>
  <si>
    <t>L</t>
  </si>
  <si>
    <t>M</t>
  </si>
  <si>
    <t>N</t>
  </si>
  <si>
    <t>O</t>
  </si>
  <si>
    <t>Q</t>
  </si>
  <si>
    <t>R</t>
  </si>
  <si>
    <t>V</t>
  </si>
  <si>
    <t>X</t>
  </si>
  <si>
    <t>Page 1</t>
  </si>
  <si>
    <t>Page 2</t>
  </si>
  <si>
    <t>Page 3</t>
  </si>
  <si>
    <t>Page 4</t>
  </si>
  <si>
    <t>page 19</t>
  </si>
  <si>
    <t>5- YEAR HISTORICAL DATA</t>
  </si>
  <si>
    <t>X1A</t>
  </si>
  <si>
    <t>X1B</t>
  </si>
  <si>
    <t>Cash on Hand</t>
  </si>
  <si>
    <t xml:space="preserve"> Cash on Hand</t>
  </si>
  <si>
    <t>Reinsurance Assumed for Life and Related Benefits</t>
  </si>
  <si>
    <t>Reinsurance Assumed for Accident and Health Benefits</t>
  </si>
  <si>
    <t>Reinsurance Ceded for Accident and Health Benefits</t>
  </si>
  <si>
    <t>Reinsurance Ceded for Life and Related Benefits</t>
  </si>
  <si>
    <t>Held to Maturity Securities</t>
  </si>
  <si>
    <t>L.1</t>
  </si>
  <si>
    <t>Debt Securities- Foreign Accounts</t>
  </si>
  <si>
    <t>Equity Securities- Foreign Accounts</t>
  </si>
  <si>
    <t>EXHIBIT 2 - NET INVESTMENT INCOME</t>
  </si>
  <si>
    <t>(Accrued basis)</t>
  </si>
  <si>
    <t>MICRO</t>
  </si>
  <si>
    <t>INSURANCE</t>
  </si>
  <si>
    <t>Total (Lines 2 to 4 inclusive)</t>
  </si>
  <si>
    <t>Ratio of net investment income to mean assets before income tax, if any included in line 3</t>
  </si>
  <si>
    <t>EXHIBIT 3 - INTEREST, DIVIDENDS AND REAL ESTATE INCOME</t>
  </si>
  <si>
    <t xml:space="preserve">Earned </t>
  </si>
  <si>
    <t>During the year</t>
  </si>
  <si>
    <t>(1)=(2)+(3)</t>
  </si>
  <si>
    <t>(7)=(5)-(6)</t>
  </si>
  <si>
    <t>(8)=(3)+(5)</t>
  </si>
  <si>
    <t>notes</t>
  </si>
  <si>
    <t>1.1 Financial Assets at Fair Value Through Profit or Loss</t>
  </si>
  <si>
    <t xml:space="preserve">     1.1.1 Securities Held for Trading</t>
  </si>
  <si>
    <t xml:space="preserve">          1.1.1.1 Trading Debt Securities - Government</t>
  </si>
  <si>
    <t xml:space="preserve">          1.1.1.2 Trading Debt Securities - Private</t>
  </si>
  <si>
    <t xml:space="preserve">    1.1.2 Financial Assets Designated at Fair Value Through Profit or Loss (FVPL)</t>
  </si>
  <si>
    <t xml:space="preserve">         1.1.2.1 Debt Securities - Government</t>
  </si>
  <si>
    <t xml:space="preserve">         1.1.2.2 Debt Securities - Private</t>
  </si>
  <si>
    <t>1.2 Held-to-Maturity (HTM) Investments</t>
  </si>
  <si>
    <t xml:space="preserve">     1.2.1 HTM Debt Securities - Government</t>
  </si>
  <si>
    <t xml:space="preserve">     1.2.2 HTM Debt Securities - Private</t>
  </si>
  <si>
    <t>1.3 Available-for-Sale (AFS) Financial Assets</t>
  </si>
  <si>
    <t xml:space="preserve">     1.3.1 AFS Debt Securities - Government</t>
  </si>
  <si>
    <t xml:space="preserve">     1.3.2 AFS Debt Securities - Private</t>
  </si>
  <si>
    <t>2.1 Financial Assets at Fair Value Through Profit or Loss</t>
  </si>
  <si>
    <t xml:space="preserve">     2.1.1 Securities Held for Trading</t>
  </si>
  <si>
    <t xml:space="preserve">          2.1.1.1 Trading Equity Securities</t>
  </si>
  <si>
    <t xml:space="preserve">    2.1.2 Financial Assets Designated at Fair Value Through Profit or Loss (FVPL)</t>
  </si>
  <si>
    <t xml:space="preserve">         2.1.2.1 Equity Securities </t>
  </si>
  <si>
    <t>2.2 Available-for-Sale (AFS) Financial Assets</t>
  </si>
  <si>
    <t xml:space="preserve">     2.2.1 AFS Equity Securities </t>
  </si>
  <si>
    <t>3.1 Real Estate Mortgage Loans</t>
  </si>
  <si>
    <t>3.2 Collateral Loans</t>
  </si>
  <si>
    <t>3.3 Guaranteed Loans</t>
  </si>
  <si>
    <t>3.4 Chattel Mortgage Loans</t>
  </si>
  <si>
    <t>3.5 Policy Loans</t>
  </si>
  <si>
    <t>3.6 Notes Receivable</t>
  </si>
  <si>
    <t>3.7 Housing Loans</t>
  </si>
  <si>
    <t>3.8 Car Loans</t>
  </si>
  <si>
    <t>3.9 Low Cost Housing Loans</t>
  </si>
  <si>
    <t>Interest on Security Fund Contribution</t>
  </si>
  <si>
    <t>…amount allocated to microinsurance</t>
  </si>
  <si>
    <t>Interest on Cash in Banks</t>
  </si>
  <si>
    <t>Interest on Time Deposits</t>
  </si>
  <si>
    <t>Other Income</t>
  </si>
  <si>
    <t>Sub-totals Microinsurance</t>
  </si>
  <si>
    <t>1) Income allocated to Microinsurance</t>
  </si>
  <si>
    <t>Net Gain(+) or</t>
  </si>
  <si>
    <t>Increase</t>
  </si>
  <si>
    <t>Profit</t>
  </si>
  <si>
    <t>Loss</t>
  </si>
  <si>
    <t>Loss(-) from</t>
  </si>
  <si>
    <t>Net Gains(+)</t>
  </si>
  <si>
    <t>in Book</t>
  </si>
  <si>
    <t>on Sale</t>
  </si>
  <si>
    <t>Change in</t>
  </si>
  <si>
    <t>Or Loss(-)</t>
  </si>
  <si>
    <t>or</t>
  </si>
  <si>
    <t>Difference</t>
  </si>
  <si>
    <t>(1+2-3-4+5)</t>
  </si>
  <si>
    <t>between Book &amp;</t>
  </si>
  <si>
    <t>Values</t>
  </si>
  <si>
    <t>Comments</t>
  </si>
  <si>
    <t>Net realized gains(+) or losses(-) on assets disposed of during the year, amounting to:</t>
  </si>
  <si>
    <t>...less amounts reflected in previous years' statements:</t>
  </si>
  <si>
    <t>Net unrealized gain(+) or losses (-) of the year.</t>
  </si>
  <si>
    <t>1) Allocated to Microinsurance</t>
  </si>
  <si>
    <t>EXHIBIT 12 - ASSETS</t>
  </si>
  <si>
    <t>Ledger Assets</t>
  </si>
  <si>
    <t>Non-Ledger Assets</t>
  </si>
  <si>
    <t>Cash on hand</t>
  </si>
  <si>
    <t>No</t>
  </si>
  <si>
    <t>REFERENCE AND FORMULAS</t>
  </si>
  <si>
    <t>Insurance in Force, Exhibit 15</t>
  </si>
  <si>
    <t>Migrant Workers</t>
  </si>
  <si>
    <t>Variable life</t>
  </si>
  <si>
    <t>Ordinary -Term</t>
  </si>
  <si>
    <t>Ordinary - Non-Term</t>
  </si>
  <si>
    <t>Group &amp; Industrial - Term</t>
  </si>
  <si>
    <t>Group &amp; Industrial - Permanent</t>
  </si>
  <si>
    <t>TOTAL Life in Force</t>
  </si>
  <si>
    <t>∑items 1 to 7</t>
  </si>
  <si>
    <t>Annuities in Force</t>
  </si>
  <si>
    <t>New Business Issued, Exhibit 15</t>
  </si>
  <si>
    <t>TOTAL Life new business issued</t>
  </si>
  <si>
    <t>Premium Income (Exhibit 1A, Part 1 Page7)</t>
  </si>
  <si>
    <t>Line 28, col 12</t>
  </si>
  <si>
    <t>Line 28, col 13</t>
  </si>
  <si>
    <t>Variable life - first year</t>
  </si>
  <si>
    <t>Line 10, col 2</t>
  </si>
  <si>
    <t>Variable life - single</t>
  </si>
  <si>
    <t>Line 14, col 2</t>
  </si>
  <si>
    <t>Variable life - renewal</t>
  </si>
  <si>
    <t>Line 24, col 2</t>
  </si>
  <si>
    <t>Ordinary (not incl indiv annuities)- first year</t>
  </si>
  <si>
    <t>Line 10, col 3,4,5,7</t>
  </si>
  <si>
    <t>Ordinary (not incl indiv annuities)- single</t>
  </si>
  <si>
    <t>Line 14, col 3,4,5,7</t>
  </si>
  <si>
    <t>Ordinary (not incl indiv annuities)- renewal</t>
  </si>
  <si>
    <t>Line 24, col 3,4,5,7</t>
  </si>
  <si>
    <t>Line 28, col 8</t>
  </si>
  <si>
    <t>TOTAL life premium income</t>
  </si>
  <si>
    <t>Annuities - individual</t>
  </si>
  <si>
    <t>Line 28, col 6</t>
  </si>
  <si>
    <t>Annuities - group</t>
  </si>
  <si>
    <t>Line 28, col 9</t>
  </si>
  <si>
    <t>Line 28, col 11</t>
  </si>
  <si>
    <t>Line 28, col 10</t>
  </si>
  <si>
    <t>TOTAL premium income</t>
  </si>
  <si>
    <t>Balance Sheet Items (Pages 2 and 3)</t>
  </si>
  <si>
    <t>Total Admitted Assets</t>
  </si>
  <si>
    <t>Aggregate Reserves for Life, Accident and Health</t>
  </si>
  <si>
    <t>Capital</t>
  </si>
  <si>
    <t>Surplus</t>
  </si>
  <si>
    <t>Percentage Distribution of Admitted Assets (linked to page 2)</t>
  </si>
  <si>
    <t>Cash in Banks</t>
  </si>
  <si>
    <t>Time deposits</t>
  </si>
  <si>
    <t>Total Non-Admitted Assets and Admitted Assets (from Exhibit 12)</t>
  </si>
  <si>
    <t>Total Non-Admitted Assets</t>
  </si>
  <si>
    <t xml:space="preserve">Total Admitted Assets </t>
  </si>
  <si>
    <t>Admitted Assets to Total Assets</t>
  </si>
  <si>
    <t>Ratio of Net Investment Income to Mean Assets</t>
  </si>
  <si>
    <t>Exhibit 2, Line 8, col 1 to two decimals</t>
  </si>
  <si>
    <t>Net Investment Income</t>
  </si>
  <si>
    <t>Net Realized Gains or Losses</t>
  </si>
  <si>
    <t>Exhibit 4, Line 17 - line 17.1</t>
  </si>
  <si>
    <t>Net Unrealized Gains or Losses</t>
  </si>
  <si>
    <t>Exhibit 4, Line 18</t>
  </si>
  <si>
    <t>Benefits and Reserve Increases (Page 4)</t>
  </si>
  <si>
    <t>Total Policy Benefits - Microinsurance</t>
  </si>
  <si>
    <t>Total Policy Benefits - Migrant Life</t>
  </si>
  <si>
    <t>Total Policy Benefits - Variable Life</t>
  </si>
  <si>
    <t>Total Policy Benefits - Ordinary, Group, and Industrial Life</t>
  </si>
  <si>
    <t>Total Policy Benefits - Accident &amp; Health</t>
  </si>
  <si>
    <t>Increase in Reserves - Microinsurance</t>
  </si>
  <si>
    <t>Increase in Reserves - Migrant Life</t>
  </si>
  <si>
    <t>Increase in Reserves - Variable Life</t>
  </si>
  <si>
    <t>Increase in Reserves - Ordinary, Group, and Industrial Life</t>
  </si>
  <si>
    <t>Dividends/Experience Refunds to policyholders</t>
  </si>
  <si>
    <t>Line 29+30, Col.1</t>
  </si>
  <si>
    <t>Operating Ratios</t>
  </si>
  <si>
    <t>Commission Expense Ratio</t>
  </si>
  <si>
    <t>Page 4, (Line 21, Col.1) ÷ (Line 1, Col.1) in 00.0%</t>
  </si>
  <si>
    <t>Insurance Expense Ratio (not incl comm, other collection costs, other UW costs, taxes)</t>
  </si>
  <si>
    <t>Page 4, (Line 23, Col.1) /( Line 1, Col.1) in 00.0%</t>
  </si>
  <si>
    <t>Surrender ratio- variable life policies</t>
  </si>
  <si>
    <t>Surrender ratio - ordinary life policies</t>
  </si>
  <si>
    <t>Lapse ratio- variable life policies</t>
  </si>
  <si>
    <t>Lapse ratio - ordinary life policies</t>
  </si>
  <si>
    <t>Net Gain from Operations by Lines of Business, before subtracting investment returns on capital (Page 4)</t>
  </si>
  <si>
    <t>Line 33 col 1</t>
  </si>
  <si>
    <t>Y</t>
  </si>
  <si>
    <t>P.1</t>
  </si>
  <si>
    <t>P.2</t>
  </si>
  <si>
    <t>P.3</t>
  </si>
  <si>
    <t>P.4</t>
  </si>
  <si>
    <t>P.5</t>
  </si>
  <si>
    <t>P.6</t>
  </si>
  <si>
    <t>P.7</t>
  </si>
  <si>
    <t>P.8</t>
  </si>
  <si>
    <t>P.9</t>
  </si>
  <si>
    <t>P.10</t>
  </si>
  <si>
    <t>P.11</t>
  </si>
  <si>
    <t>P.12</t>
  </si>
  <si>
    <t>P.13</t>
  </si>
  <si>
    <t>P.14</t>
  </si>
  <si>
    <t>Other Assets</t>
  </si>
  <si>
    <t>U.1</t>
  </si>
  <si>
    <t>U.2</t>
  </si>
  <si>
    <t>U.3</t>
  </si>
  <si>
    <t>U.4</t>
  </si>
  <si>
    <t>Z</t>
  </si>
  <si>
    <t>Investment Income Due and Accrued</t>
  </si>
  <si>
    <t>Investment in Subsidiaries and Associates</t>
  </si>
  <si>
    <t>Property and Equipment- Land</t>
  </si>
  <si>
    <t>Property and Equipment- Building and Building Improvements</t>
  </si>
  <si>
    <t>Property and Equipment- IT Equipment</t>
  </si>
  <si>
    <t>Loans and Receivables- Real Estate Mortgage Loan</t>
  </si>
  <si>
    <t>Loans and Receivables-Collateral Loans</t>
  </si>
  <si>
    <t>Loans and Receivables-Guaranteed Loans</t>
  </si>
  <si>
    <t>Loans and Receivables-Chattel Mortgage Loans</t>
  </si>
  <si>
    <t>Loans and Receivables-Policy Loans</t>
  </si>
  <si>
    <t>Loans and Receivables-Housing Loans</t>
  </si>
  <si>
    <t>Loans and Receivables-Car Loans</t>
  </si>
  <si>
    <t>Loans and Receivables-Low Cost Housing</t>
  </si>
  <si>
    <t>Loans and Receivables-Purchase Money Mortgages</t>
  </si>
  <si>
    <t>Loans and Receivables-Notes Receivable</t>
  </si>
  <si>
    <t>Loans and Receivables-Sales Contract Receivable</t>
  </si>
  <si>
    <t>Loans and Receivables-Unquoted Debt Securities</t>
  </si>
  <si>
    <t>Loans and Receivables-Salary Loans</t>
  </si>
  <si>
    <t>Loans and Receivables-Other Loan Receivables</t>
  </si>
  <si>
    <t>Investment Property- Land at Fair Value</t>
  </si>
  <si>
    <t>Investment Property- Land at Cost</t>
  </si>
  <si>
    <t>Investment Property- Building and Building Improvements at Cost</t>
  </si>
  <si>
    <t>Investment Property- Building and Building Improvements at Fair Value</t>
  </si>
  <si>
    <t>Non-Current Assets Held for Sale</t>
  </si>
  <si>
    <r>
      <t xml:space="preserve">Year </t>
    </r>
    <r>
      <rPr>
        <b/>
        <sz val="10"/>
        <color rgb="FFFFC000"/>
        <rFont val="Times New Roman"/>
        <family val="1"/>
      </rPr>
      <t>(note 4)</t>
    </r>
  </si>
  <si>
    <r>
      <t xml:space="preserve">Year </t>
    </r>
    <r>
      <rPr>
        <b/>
        <sz val="10"/>
        <color rgb="FFFFC000"/>
        <rFont val="Times New Roman"/>
        <family val="1"/>
      </rPr>
      <t>(note 5)</t>
    </r>
  </si>
  <si>
    <t>Reserve Credit For (note 4)</t>
  </si>
  <si>
    <t>EXHIBIT  I B - BUSINESS BY DISTRIBUTION METHOD &amp; BUSINESS LINE (Direct Business)</t>
  </si>
  <si>
    <t>AA</t>
  </si>
  <si>
    <t>AB</t>
  </si>
  <si>
    <t>AC</t>
  </si>
  <si>
    <t>/Premium</t>
  </si>
  <si>
    <t>Unamortized (Discount)</t>
  </si>
  <si>
    <t>Cash in Bank - Foreign Accounts</t>
  </si>
  <si>
    <t>Denomination</t>
  </si>
  <si>
    <t>USD</t>
  </si>
  <si>
    <t>JPY</t>
  </si>
  <si>
    <t>(cols 2-13)</t>
  </si>
  <si>
    <t>∑(cols 6-10, 13-17) less ∑(cols 20-24)</t>
  </si>
  <si>
    <t>Accidental - Group</t>
  </si>
  <si>
    <t>Health - Group</t>
  </si>
  <si>
    <t>Accidental - Individual</t>
  </si>
  <si>
    <t>Health - Individual</t>
  </si>
  <si>
    <t>Accidental  - individual</t>
  </si>
  <si>
    <t>Health - individual</t>
  </si>
  <si>
    <t>Accidental  - group</t>
  </si>
  <si>
    <t xml:space="preserve"> Health - group</t>
  </si>
  <si>
    <t xml:space="preserve">Increase in Reserves - Accident </t>
  </si>
  <si>
    <t>Increase in Reserves - Health</t>
  </si>
  <si>
    <t>(73) + (74)</t>
  </si>
  <si>
    <t>(74) / (75)</t>
  </si>
  <si>
    <t>∑ lines 27 to 36</t>
  </si>
  <si>
    <t>∑ lines 36 to 42</t>
  </si>
  <si>
    <t>∑items 14 to 20</t>
  </si>
  <si>
    <t>X15</t>
  </si>
  <si>
    <t>Line 28, col 14</t>
  </si>
  <si>
    <t>Line 28, col 15</t>
  </si>
  <si>
    <t>Pension Asset(Obligation) (Arising from Retirement and Post-Employment Benefits)</t>
  </si>
  <si>
    <t xml:space="preserve">GRAND TOTAL </t>
  </si>
  <si>
    <t xml:space="preserve">2) Individual Annuities. Include here all survivorship annuities and deferred annnuities including contracts providing for deferred annuities purchased by </t>
  </si>
  <si>
    <r>
      <t xml:space="preserve">1.  INDIVIDUAL ANNUITIES </t>
    </r>
    <r>
      <rPr>
        <b/>
        <sz val="10"/>
        <color rgb="FFFFC000"/>
        <rFont val="Times New Roman"/>
        <family val="1"/>
      </rPr>
      <t>(note 2)</t>
    </r>
  </si>
  <si>
    <r>
      <t xml:space="preserve">C. MIGRANT WORKERS </t>
    </r>
    <r>
      <rPr>
        <b/>
        <sz val="10"/>
        <color rgb="FFC00000"/>
        <rFont val="Times New Roman"/>
        <family val="1"/>
      </rPr>
      <t>(note 1)</t>
    </r>
  </si>
  <si>
    <r>
      <t xml:space="preserve">TOTAL business </t>
    </r>
    <r>
      <rPr>
        <b/>
        <sz val="10"/>
        <color rgb="FFC00000"/>
        <rFont val="Times New Roman"/>
        <family val="1"/>
      </rPr>
      <t>(notes 1)</t>
    </r>
  </si>
  <si>
    <r>
      <t>Micro insurance</t>
    </r>
    <r>
      <rPr>
        <b/>
        <sz val="10"/>
        <color rgb="FFC00000"/>
        <rFont val="Times New Roman"/>
        <family val="1"/>
      </rPr>
      <t xml:space="preserve"> (notes 1)</t>
    </r>
  </si>
  <si>
    <r>
      <t xml:space="preserve">Micro Migrant Workers </t>
    </r>
    <r>
      <rPr>
        <b/>
        <sz val="10"/>
        <color rgb="FFC00000"/>
        <rFont val="Times New Roman"/>
        <family val="1"/>
      </rPr>
      <t>(notes 1)</t>
    </r>
  </si>
  <si>
    <r>
      <t xml:space="preserve">Life Insurance </t>
    </r>
    <r>
      <rPr>
        <b/>
        <sz val="10"/>
        <color rgb="FFFFC000"/>
        <rFont val="Times New Roman"/>
        <family val="1"/>
      </rPr>
      <t>(note 1)</t>
    </r>
  </si>
  <si>
    <t>d. Net amount= 1.a + 1.b - 1.c (note 2)</t>
  </si>
  <si>
    <r>
      <t>Migrant Workers</t>
    </r>
    <r>
      <rPr>
        <b/>
        <sz val="10"/>
        <color rgb="FFFFC000"/>
        <rFont val="Times New Roman"/>
        <family val="1"/>
      </rPr>
      <t xml:space="preserve"> (note 3)</t>
    </r>
  </si>
  <si>
    <r>
      <t>Life Insurance</t>
    </r>
    <r>
      <rPr>
        <b/>
        <sz val="10"/>
        <color rgb="FFFFC000"/>
        <rFont val="Times New Roman"/>
        <family val="1"/>
      </rPr>
      <t xml:space="preserve"> (notes 1)</t>
    </r>
  </si>
  <si>
    <r>
      <t>1.2 Migrant Workers</t>
    </r>
    <r>
      <rPr>
        <sz val="10"/>
        <color rgb="FFC00000"/>
        <rFont val="Times New Roman"/>
        <family val="1"/>
      </rPr>
      <t xml:space="preserve"> </t>
    </r>
    <r>
      <rPr>
        <b/>
        <sz val="10"/>
        <color rgb="FFC00000"/>
        <rFont val="Times New Roman"/>
        <family val="1"/>
      </rPr>
      <t>(note 1)</t>
    </r>
  </si>
  <si>
    <r>
      <t xml:space="preserve">2.1 MICROINSURANCE </t>
    </r>
    <r>
      <rPr>
        <b/>
        <sz val="10"/>
        <color rgb="FFC00000"/>
        <rFont val="Times New Roman"/>
        <family val="1"/>
      </rPr>
      <t>(note 1)</t>
    </r>
  </si>
  <si>
    <r>
      <t xml:space="preserve">2.2 MIGRANT WORKERS </t>
    </r>
    <r>
      <rPr>
        <b/>
        <sz val="10"/>
        <color rgb="FFC00000"/>
        <rFont val="Times New Roman"/>
        <family val="1"/>
      </rPr>
      <t>(note 1)</t>
    </r>
  </si>
  <si>
    <r>
      <t xml:space="preserve">State the number of policies, the amount of insurance in force under each of the following plans </t>
    </r>
    <r>
      <rPr>
        <b/>
        <sz val="10"/>
        <rFont val="Times New Roman"/>
        <family val="1"/>
      </rPr>
      <t>(note 1):</t>
    </r>
  </si>
  <si>
    <t xml:space="preserve">EXHIBIT 10 - RESERVE FOR SUPPLEMENTARY CONTRACTS WITHOUT LIFE CONTINGENCIES AND POLICYHOLDERS' DIVIDENDS ACCUMULATIONS/DIVIDENDS HELD ON DEPOSIT </t>
  </si>
  <si>
    <t xml:space="preserve">EXHIBIT 9 - AGGREGATE RESERVE FOR ACCIDENT AND HEALTH POLICES </t>
  </si>
  <si>
    <r>
      <t xml:space="preserve">Migrant Workers </t>
    </r>
    <r>
      <rPr>
        <b/>
        <sz val="10"/>
        <color rgb="FFFFC000"/>
        <rFont val="Times New Roman"/>
        <family val="1"/>
      </rPr>
      <t>(note 3)</t>
    </r>
  </si>
  <si>
    <t>1) Amounts for microinsurance and migrant workers should also be included in the total accident and health business lines (columns 2-7)</t>
  </si>
  <si>
    <r>
      <t xml:space="preserve">Micro insurance </t>
    </r>
    <r>
      <rPr>
        <b/>
        <sz val="10"/>
        <color rgb="FFFFC000"/>
        <rFont val="Times New Roman"/>
        <family val="1"/>
      </rPr>
      <t>(note 1)</t>
    </r>
  </si>
  <si>
    <r>
      <t xml:space="preserve">Migrant Workers </t>
    </r>
    <r>
      <rPr>
        <b/>
        <sz val="10"/>
        <color rgb="FFFFC000"/>
        <rFont val="Times New Roman"/>
        <family val="1"/>
      </rPr>
      <t>(note 1)</t>
    </r>
  </si>
  <si>
    <t>1) Show contract rate or rates corresponding to each valuation rate.</t>
  </si>
  <si>
    <t>2) Enter True in column 7 if it is for Microinsruance</t>
  </si>
  <si>
    <t>3) Enter True in column 8 if it is for Migrant insurance</t>
  </si>
  <si>
    <r>
      <t xml:space="preserve">Microinsurance </t>
    </r>
    <r>
      <rPr>
        <b/>
        <sz val="10"/>
        <color rgb="FFFFC000"/>
        <rFont val="Times New Roman"/>
        <family val="1"/>
      </rPr>
      <t>(note 2)</t>
    </r>
  </si>
  <si>
    <r>
      <t>Contract Rates</t>
    </r>
    <r>
      <rPr>
        <b/>
        <sz val="10"/>
        <color rgb="FFFFC000"/>
        <rFont val="Times New Roman"/>
        <family val="1"/>
      </rPr>
      <t xml:space="preserve"> (note 1)</t>
    </r>
  </si>
  <si>
    <t xml:space="preserve">Category </t>
  </si>
  <si>
    <t>1) Including supplementary contracts set up on a basis  other than that used to determine benefits</t>
  </si>
  <si>
    <t>2) TOTAL INCREASE should agree with ANNEX B of the Actuarial Valuation Report (AVR) column C item # 1</t>
  </si>
  <si>
    <r>
      <t>TOTAL</t>
    </r>
    <r>
      <rPr>
        <b/>
        <sz val="10"/>
        <color rgb="FFC00000"/>
        <rFont val="Times New Roman"/>
        <family val="1"/>
      </rPr>
      <t xml:space="preserve"> (note 2)</t>
    </r>
  </si>
  <si>
    <t>MICROINSURANCE (note 3)</t>
  </si>
  <si>
    <t>1) Amounts allocated to microinsurance and migrant workers should also be included  in the amounts distributed between total insurance business lines (cols 5 -14)</t>
  </si>
  <si>
    <r>
      <t xml:space="preserve">MIGRANT WORKERS </t>
    </r>
    <r>
      <rPr>
        <b/>
        <sz val="10"/>
        <color rgb="FFFFC000"/>
        <rFont val="Times New Roman"/>
        <family val="1"/>
      </rPr>
      <t>(note 1)</t>
    </r>
  </si>
  <si>
    <t>A. LIFE INSURANCE</t>
  </si>
  <si>
    <t xml:space="preserve">B. ANNUITIES (Excluding supplementary contracts with life contingencies) </t>
  </si>
  <si>
    <t xml:space="preserve">C. SUPPLEMENTARY CONTRACTS WITH LIFE CONTINGENCIES </t>
  </si>
  <si>
    <t xml:space="preserve">D. ACCIDENT BENEFITS </t>
  </si>
  <si>
    <t xml:space="preserve">E.DISABILITY-ACTIVE LIVES  </t>
  </si>
  <si>
    <t xml:space="preserve">F.DISABILITY DISABLED LIVES </t>
  </si>
  <si>
    <t xml:space="preserve">G. MISCELLANEOUS RESERVES </t>
  </si>
  <si>
    <r>
      <t xml:space="preserve">Accrued Tax Liability </t>
    </r>
    <r>
      <rPr>
        <b/>
        <sz val="10"/>
        <color rgb="FFFFC000"/>
        <rFont val="Times New Roman"/>
        <family val="1"/>
      </rPr>
      <t>(note 1)</t>
    </r>
  </si>
  <si>
    <t xml:space="preserve">      EXPENSES ALLOCATED TO INSURANCE (note 1)</t>
  </si>
  <si>
    <r>
      <t xml:space="preserve">MICROINSURANCE </t>
    </r>
    <r>
      <rPr>
        <b/>
        <sz val="10"/>
        <color rgb="FFFFC000"/>
        <rFont val="Times New Roman"/>
        <family val="1"/>
      </rPr>
      <t>(note 1)</t>
    </r>
  </si>
  <si>
    <t xml:space="preserve">DESCRIPTION </t>
  </si>
  <si>
    <r>
      <t>EXHIBIT 4 - GAINS AND LOSSES ON INVESTMENT AND OTHER ASSETS</t>
    </r>
    <r>
      <rPr>
        <b/>
        <sz val="12"/>
        <color indexed="60"/>
        <rFont val="Times New Roman"/>
        <family val="1"/>
      </rPr>
      <t xml:space="preserve"> (note 2)</t>
    </r>
  </si>
  <si>
    <t>NET INVESTMENT INCOME -Line 1 less Line 5 (note 1)</t>
  </si>
  <si>
    <t>3) Distribution methods will vary by company.</t>
  </si>
  <si>
    <r>
      <t xml:space="preserve">DISTRIBUTION METHOD / CHANNEL </t>
    </r>
    <r>
      <rPr>
        <b/>
        <sz val="10"/>
        <color rgb="FFFFC000"/>
        <rFont val="Times New Roman"/>
        <family val="1"/>
      </rPr>
      <t>(note 3)</t>
    </r>
  </si>
  <si>
    <r>
      <t xml:space="preserve">Total premiums and considerations on direct business, Line(7) + Line(11) + Line(21) </t>
    </r>
    <r>
      <rPr>
        <b/>
        <sz val="10"/>
        <rFont val="Times New Roman"/>
        <family val="1"/>
      </rPr>
      <t>(note 2)</t>
    </r>
  </si>
  <si>
    <t xml:space="preserve">Domestic/foreign  </t>
  </si>
  <si>
    <t xml:space="preserve">POSITION  </t>
  </si>
  <si>
    <t xml:space="preserve">Name  </t>
  </si>
  <si>
    <t>Name of Applicant/policyholder</t>
  </si>
  <si>
    <t>MICROINSURANCE (TRUE/FALSE)</t>
  </si>
  <si>
    <t>Plan of Insurance</t>
  </si>
  <si>
    <t>Amount of Insurance</t>
  </si>
  <si>
    <t>Effectivity/Policy  Date</t>
  </si>
  <si>
    <t>Mode of payment</t>
  </si>
  <si>
    <t>Modal premium</t>
  </si>
  <si>
    <t>Ledger Liability</t>
  </si>
  <si>
    <t>Non-Ledger Liability</t>
  </si>
  <si>
    <t>Liability per AS</t>
  </si>
  <si>
    <t>Remarks</t>
  </si>
  <si>
    <t>(11)=(9)+(10)</t>
  </si>
  <si>
    <t>1)  If allocated to Microinsurance, indicate True if not False</t>
  </si>
  <si>
    <t>Policy Number</t>
  </si>
  <si>
    <t>Annual Premium</t>
  </si>
  <si>
    <t>Intrerest earned, if any</t>
  </si>
  <si>
    <t>Outstanding PDF Balance</t>
  </si>
  <si>
    <t>(12)=(10)+(11)</t>
  </si>
  <si>
    <t xml:space="preserve">GRAND TOTAL  </t>
  </si>
  <si>
    <t>Amount of cash/premium collections</t>
  </si>
  <si>
    <t>GRAND TOTAL Item 34, page 3</t>
  </si>
  <si>
    <t>Name of Policyholder</t>
  </si>
  <si>
    <t>Amount received for  premium payment</t>
  </si>
  <si>
    <t>Excess of premium payment</t>
  </si>
  <si>
    <t>LINE OF BUSINESS</t>
  </si>
  <si>
    <t>MIGRANT WORKERS (TRUE/FALSE)</t>
  </si>
  <si>
    <t>RATE</t>
  </si>
  <si>
    <t>Unpaid Commission</t>
  </si>
  <si>
    <t>(8)=(6)+(7)</t>
  </si>
  <si>
    <t>1.</t>
  </si>
  <si>
    <t>2.</t>
  </si>
  <si>
    <t>Ordinary life:</t>
  </si>
  <si>
    <t xml:space="preserve">   Life insurance</t>
  </si>
  <si>
    <t xml:space="preserve">   Total and permanent disability</t>
  </si>
  <si>
    <t xml:space="preserve">   Accidental death benefits</t>
  </si>
  <si>
    <t xml:space="preserve">   Individual annuities</t>
  </si>
  <si>
    <t xml:space="preserve">   Supplementary contracts</t>
  </si>
  <si>
    <t xml:space="preserve">3. </t>
  </si>
  <si>
    <t>Group and industrial life:</t>
  </si>
  <si>
    <t xml:space="preserve">   Annuities</t>
  </si>
  <si>
    <t xml:space="preserve">4. </t>
  </si>
  <si>
    <t>Accident:</t>
  </si>
  <si>
    <t xml:space="preserve">   Group</t>
  </si>
  <si>
    <t xml:space="preserve">   Individual</t>
  </si>
  <si>
    <t xml:space="preserve">5. </t>
  </si>
  <si>
    <t>Health:</t>
  </si>
  <si>
    <t>2)  If allocated to Migrantworkers, indicate True if not False</t>
  </si>
  <si>
    <t>Amount of premiums to be refunded</t>
  </si>
  <si>
    <t>COUNTERPARTY</t>
  </si>
  <si>
    <t>Nature and Description</t>
  </si>
  <si>
    <t>Unpaid Balance</t>
  </si>
  <si>
    <t>NAME OF BUYER OF REAL ESTATE (UNDER CONTRACT TO SELL)</t>
  </si>
  <si>
    <t>TCT No. of Real Estate under the Company's name</t>
  </si>
  <si>
    <t>AMOUNT OF DEPOSIT</t>
  </si>
  <si>
    <t>Balance prior year</t>
  </si>
  <si>
    <t>1. Name of buyer 1</t>
  </si>
  <si>
    <t>2. Name of buyer 2</t>
  </si>
  <si>
    <t>3. Name of buyer 3</t>
  </si>
  <si>
    <t>Type of Dividend (Cash, Property, others except stock)</t>
  </si>
  <si>
    <t>Amount Payable</t>
  </si>
  <si>
    <t>(6)=(4)+(5)</t>
  </si>
  <si>
    <t>Stockholder1</t>
  </si>
  <si>
    <t>Stockholder2</t>
  </si>
  <si>
    <t>Stockholder3</t>
  </si>
  <si>
    <t>NAME  OF CREDITOR</t>
  </si>
  <si>
    <t>NATURE AND DESCRIPTION OF ACCOUNT</t>
  </si>
  <si>
    <t>Interest rate, if any</t>
  </si>
  <si>
    <t>INTEREST</t>
  </si>
  <si>
    <t>(10)=(8)+(9)</t>
  </si>
  <si>
    <t>CREDITOR1</t>
  </si>
  <si>
    <t>CREDITOR2</t>
  </si>
  <si>
    <t>CREDITOR3</t>
  </si>
  <si>
    <t>(5)=(3)+(4)</t>
  </si>
  <si>
    <t>LESSOR1</t>
  </si>
  <si>
    <t>LESSOR2</t>
  </si>
  <si>
    <t>LESSOR3</t>
  </si>
  <si>
    <t xml:space="preserve">AMOUNT </t>
  </si>
  <si>
    <t>Benefits1</t>
  </si>
  <si>
    <t>Benefits2</t>
  </si>
  <si>
    <t>Benefits3</t>
  </si>
  <si>
    <t>NAME  OF COUNTERPARTY</t>
  </si>
  <si>
    <t>NATURE AND DESCRIPTION OF PROVISION</t>
  </si>
  <si>
    <t>GRAND TOTAL - PROVISIONS</t>
  </si>
  <si>
    <t>54.1 Accrued utilities:</t>
  </si>
  <si>
    <t>54.1.1 Electricity</t>
  </si>
  <si>
    <t>54.1.2 Water</t>
  </si>
  <si>
    <t>54.1.3 Communications</t>
  </si>
  <si>
    <t>54.2 Accrued services</t>
  </si>
  <si>
    <t>54.2.1 Janitorial</t>
  </si>
  <si>
    <t>54.2.2 Security</t>
  </si>
  <si>
    <t>54.2.3 Audit Fees</t>
  </si>
  <si>
    <t>54.2.4 Legal Fees</t>
  </si>
  <si>
    <t>54.2.5 Consultant Fees</t>
  </si>
  <si>
    <t>54.2.6 Other Professional Fees</t>
  </si>
  <si>
    <t>54.2.7 Other Accrued Services</t>
  </si>
  <si>
    <t>54.3 Accrual for unused compensated absences</t>
  </si>
  <si>
    <t>(7)= (5)+(6)</t>
  </si>
  <si>
    <t>AD</t>
  </si>
  <si>
    <t>AE</t>
  </si>
  <si>
    <t>AF</t>
  </si>
  <si>
    <t>AG</t>
  </si>
  <si>
    <t>AH</t>
  </si>
  <si>
    <t>AI</t>
  </si>
  <si>
    <t>AJ</t>
  </si>
  <si>
    <t>Life Insurance Deposit/ Applicant's Deposit</t>
  </si>
  <si>
    <t>Remittances Unapplied Deposit</t>
  </si>
  <si>
    <t>Premium Receive in Advance</t>
  </si>
  <si>
    <t>Maturities &amp; Surrenders Payables</t>
  </si>
  <si>
    <t>AK</t>
  </si>
  <si>
    <t>AL</t>
  </si>
  <si>
    <t>AM</t>
  </si>
  <si>
    <t>AN</t>
  </si>
  <si>
    <t>AO</t>
  </si>
  <si>
    <t>AP</t>
  </si>
  <si>
    <t>AQ</t>
  </si>
  <si>
    <t>AR</t>
  </si>
  <si>
    <t>Deposit for Real Estate under Contract to Sell</t>
  </si>
  <si>
    <t>Accrual for Other Long-Term Employee Benefits</t>
  </si>
  <si>
    <t>Exhibit 12, Line 25, Col.3</t>
  </si>
  <si>
    <t>Exhibit 12, Line 25, Col.4</t>
  </si>
  <si>
    <t>TAB</t>
  </si>
  <si>
    <t>X2-4</t>
  </si>
  <si>
    <t>Exhibit 2, Line 6, col 1</t>
  </si>
  <si>
    <t>Lines 8-17, Cols. 4+11-18</t>
  </si>
  <si>
    <t>Lines 8-17, Cols. 5+12-19</t>
  </si>
  <si>
    <t>Lines 8-17, Cols. 6+13-20</t>
  </si>
  <si>
    <t>Lines 8-17, Cols. 7+8+14+15-21-22</t>
  </si>
  <si>
    <t>Lines 8-17, Cols. 9+10+16+17-23-24</t>
  </si>
  <si>
    <t>Line 18 &amp;19, Cols. 5+11-17</t>
  </si>
  <si>
    <t>Line 18 &amp;19,  Cols. 4+11-18</t>
  </si>
  <si>
    <t>Line 18 &amp;19, Cols. 6+13-20</t>
  </si>
  <si>
    <t>Line 18 &amp;19, Cols. 7+8+14+15-21-22</t>
  </si>
  <si>
    <t>Line 18 &amp;19, Cols. 9+16-23</t>
  </si>
  <si>
    <t>Line 18 &amp;19, Cols.10+17-24</t>
  </si>
  <si>
    <t>Ex 15, col.28: Line 15÷½(Lines 1+24)x100</t>
  </si>
  <si>
    <t>Ex 15, col.16: Line 15÷½(Lines 1+24)x100</t>
  </si>
  <si>
    <t>Ex 15, col.28: Line 16÷½(Lines 1+24)x100</t>
  </si>
  <si>
    <t>Ex 15, col.16: Line 16÷½(Lines 1+24)x100</t>
  </si>
  <si>
    <t>Line 33 Cols. 4+11-18</t>
  </si>
  <si>
    <t>Line 33 Cols. 5+12-19</t>
  </si>
  <si>
    <t>Line 33 Cols. 6+13-20</t>
  </si>
  <si>
    <t>Line 33 col 7+14-21</t>
  </si>
  <si>
    <t>Line 33 col 8+15-22</t>
  </si>
  <si>
    <t>Line 33 col 9+16-23</t>
  </si>
  <si>
    <t>Line 33 col 10+17-24</t>
  </si>
  <si>
    <t>Statutory Income Statement</t>
  </si>
  <si>
    <t>EQUITY</t>
  </si>
  <si>
    <t>TOTAL EQUITY</t>
  </si>
  <si>
    <t>TOTAL LIABILITIES AND EQUITY</t>
  </si>
  <si>
    <t>Amounts Due from Ceding Company -Facultative</t>
  </si>
  <si>
    <t>Amounts Due from Ceding Company -Treaty</t>
  </si>
  <si>
    <t>Funds Held by Ceding Company</t>
  </si>
  <si>
    <t>Mobile Phones</t>
  </si>
  <si>
    <t>a. Accident</t>
  </si>
  <si>
    <t>xxxxxxxxxxx</t>
  </si>
  <si>
    <t>Experience refunds (item 36.2, Page 3)</t>
  </si>
  <si>
    <t xml:space="preserve">b. Health </t>
  </si>
  <si>
    <t>1. STOCKS</t>
  </si>
  <si>
    <t>2. STOCKS</t>
  </si>
  <si>
    <t>3. STOCKS</t>
  </si>
  <si>
    <t>PAGES</t>
  </si>
  <si>
    <t xml:space="preserve">Particulars
</t>
  </si>
  <si>
    <t>(3)= (1)-(2)</t>
  </si>
  <si>
    <t xml:space="preserve"> (4)= (3)/(2) * 100%</t>
  </si>
  <si>
    <t>Ledger Liabilities</t>
  </si>
  <si>
    <t>Liability/Networth per AS</t>
  </si>
  <si>
    <t xml:space="preserve">Particulars </t>
  </si>
  <si>
    <t>(4)=(1)+(2)-(3)</t>
  </si>
  <si>
    <t>(6)=(4)-(5)</t>
  </si>
  <si>
    <t>(7) = (6)/(5) * 100%</t>
  </si>
  <si>
    <r>
      <t xml:space="preserve">At the end of previous year </t>
    </r>
    <r>
      <rPr>
        <b/>
        <sz val="10"/>
        <color rgb="FFC00000"/>
        <rFont val="Times New Roman"/>
        <family val="1"/>
      </rPr>
      <t>(note 2)</t>
    </r>
  </si>
  <si>
    <r>
      <t>Increased during the year</t>
    </r>
    <r>
      <rPr>
        <b/>
        <sz val="10"/>
        <color theme="1"/>
        <rFont val="Times New Roman"/>
        <family val="1"/>
      </rPr>
      <t xml:space="preserve"> </t>
    </r>
    <r>
      <rPr>
        <b/>
        <sz val="10"/>
        <color rgb="FFC00000"/>
        <rFont val="Times New Roman"/>
        <family val="1"/>
      </rPr>
      <t>(note 7)</t>
    </r>
  </si>
  <si>
    <r>
      <t>Withdrawal</t>
    </r>
    <r>
      <rPr>
        <sz val="10"/>
        <color rgb="FFC00000"/>
        <rFont val="Times New Roman"/>
        <family val="1"/>
      </rPr>
      <t xml:space="preserve"> </t>
    </r>
    <r>
      <rPr>
        <b/>
        <sz val="10"/>
        <color rgb="FFC00000"/>
        <rFont val="Times New Roman"/>
        <family val="1"/>
      </rPr>
      <t>(note 7)</t>
    </r>
  </si>
  <si>
    <r>
      <t>Reinsurance ceded</t>
    </r>
    <r>
      <rPr>
        <b/>
        <sz val="10"/>
        <color theme="1"/>
        <rFont val="Times New Roman"/>
        <family val="1"/>
      </rPr>
      <t xml:space="preserve"> </t>
    </r>
    <r>
      <rPr>
        <b/>
        <sz val="10"/>
        <color rgb="FFC00000"/>
        <rFont val="Times New Roman"/>
        <family val="1"/>
      </rPr>
      <t>(note 8)</t>
    </r>
  </si>
  <si>
    <r>
      <t>Pool business</t>
    </r>
    <r>
      <rPr>
        <sz val="10"/>
        <color rgb="FFC00000"/>
        <rFont val="Times New Roman"/>
        <family val="1"/>
      </rPr>
      <t xml:space="preserve"> </t>
    </r>
    <r>
      <rPr>
        <b/>
        <sz val="10"/>
        <color rgb="FFC00000"/>
        <rFont val="Times New Roman"/>
        <family val="1"/>
      </rPr>
      <t>(Schedule W) (note 10)</t>
    </r>
  </si>
  <si>
    <t>Provinces by Region</t>
  </si>
  <si>
    <t>N u m b e r    O f</t>
  </si>
  <si>
    <t>Branches</t>
  </si>
  <si>
    <t xml:space="preserve"> Extension</t>
  </si>
  <si>
    <t>Service</t>
  </si>
  <si>
    <t>Satellite</t>
  </si>
  <si>
    <t>Salaried</t>
  </si>
  <si>
    <t>General</t>
  </si>
  <si>
    <t>Domestic</t>
  </si>
  <si>
    <t>Office</t>
  </si>
  <si>
    <t>Officers</t>
  </si>
  <si>
    <t>Employees</t>
  </si>
  <si>
    <t>Agents</t>
  </si>
  <si>
    <t>NCR</t>
  </si>
  <si>
    <t>1.     Manila</t>
  </si>
  <si>
    <t>2.     Mandaluyong</t>
  </si>
  <si>
    <t>3.     Marikina</t>
  </si>
  <si>
    <t>4.     Pasig</t>
  </si>
  <si>
    <t>5.     San Juan</t>
  </si>
  <si>
    <t>6.     Quezon City</t>
  </si>
  <si>
    <t>7.     Caloocan City</t>
  </si>
  <si>
    <t>8.     Malabon</t>
  </si>
  <si>
    <t>9.     Navotas</t>
  </si>
  <si>
    <t>10.  Valenzuela</t>
  </si>
  <si>
    <t>11.   Las Pinas</t>
  </si>
  <si>
    <t>12.   Makati</t>
  </si>
  <si>
    <t>13.   Muntinlupa</t>
  </si>
  <si>
    <t>14.   Pasay City</t>
  </si>
  <si>
    <t>15.   Taguig City</t>
  </si>
  <si>
    <t>16.    Pateros</t>
  </si>
  <si>
    <t>CAR</t>
  </si>
  <si>
    <t>1.     Abra</t>
  </si>
  <si>
    <t>2.     Apayao</t>
  </si>
  <si>
    <t>3.     Benguet</t>
  </si>
  <si>
    <t>4.    Baguio City</t>
  </si>
  <si>
    <t>5.     Ifugao</t>
  </si>
  <si>
    <t>6.     Kalinga</t>
  </si>
  <si>
    <t>7.     Mountain Province</t>
  </si>
  <si>
    <t>1.     Ilocos Norte</t>
  </si>
  <si>
    <t>2.     Ilocos Sur</t>
  </si>
  <si>
    <t>3.     La Union</t>
  </si>
  <si>
    <t>4.     Pangasinan</t>
  </si>
  <si>
    <t>1.     Batanes</t>
  </si>
  <si>
    <t>2.     Cagayan</t>
  </si>
  <si>
    <t>3.     Isabela</t>
  </si>
  <si>
    <t>4.     Nueva Vizcaya</t>
  </si>
  <si>
    <t>5.     Quirino</t>
  </si>
  <si>
    <t>1.    Aurora</t>
  </si>
  <si>
    <t>2.    Bataan</t>
  </si>
  <si>
    <t>3.    Bulacan</t>
  </si>
  <si>
    <t>4.    Nueva Ecija</t>
  </si>
  <si>
    <t>5.     Pampanga</t>
  </si>
  <si>
    <t>6.    Angeles City</t>
  </si>
  <si>
    <t>7.    Tarlac</t>
  </si>
  <si>
    <t>8.     Zambales</t>
  </si>
  <si>
    <t>9.     Olongapo City</t>
  </si>
  <si>
    <t>1.     Batangas</t>
  </si>
  <si>
    <t>2.     Cavite</t>
  </si>
  <si>
    <t>3.     Laguna</t>
  </si>
  <si>
    <t>4.     Quezon</t>
  </si>
  <si>
    <t>5.     Lucena City</t>
  </si>
  <si>
    <t>6.     Rizal</t>
  </si>
  <si>
    <t>1.     Marinduque</t>
  </si>
  <si>
    <t>2.     Occidental Mindoro</t>
  </si>
  <si>
    <t>3.     Oriental Mindoro</t>
  </si>
  <si>
    <t>4.     Palawan</t>
  </si>
  <si>
    <t>5.     Puerto Princesa City</t>
  </si>
  <si>
    <t>6.     Romblon</t>
  </si>
  <si>
    <t>1.     Albay</t>
  </si>
  <si>
    <t>2.     Camarines Norte</t>
  </si>
  <si>
    <t>3.     Camarines Sur</t>
  </si>
  <si>
    <t>4.     Catanduanes</t>
  </si>
  <si>
    <t>5.     Masbate</t>
  </si>
  <si>
    <t>1.     Aklan</t>
  </si>
  <si>
    <t>2.     Antique</t>
  </si>
  <si>
    <t>3.     Capiz</t>
  </si>
  <si>
    <t>4.     Negros Occidental</t>
  </si>
  <si>
    <t>5.     Bacolod City</t>
  </si>
  <si>
    <t>6.     Guimaras</t>
  </si>
  <si>
    <t>7.     Iloilo</t>
  </si>
  <si>
    <t>8.     Iloilo City</t>
  </si>
  <si>
    <t>1.     Bohol</t>
  </si>
  <si>
    <t>2.     Cebu</t>
  </si>
  <si>
    <t>3.     Cebu City</t>
  </si>
  <si>
    <t>4.     Lapu-Lapu</t>
  </si>
  <si>
    <t>5.    Mandaue City</t>
  </si>
  <si>
    <t>6.     Negros Oriental</t>
  </si>
  <si>
    <t>7.     Siquijor</t>
  </si>
  <si>
    <t>1.     Biliran</t>
  </si>
  <si>
    <t>2.     Eastern Samar</t>
  </si>
  <si>
    <t>3.     Leyte</t>
  </si>
  <si>
    <t>4.     Tacloban City</t>
  </si>
  <si>
    <t>5.     Northern Samar</t>
  </si>
  <si>
    <t>6.     Southern Leyte</t>
  </si>
  <si>
    <t>7.     Samar (Western Samar)</t>
  </si>
  <si>
    <t>1.     Zamboanga del Norte</t>
  </si>
  <si>
    <t>2.     Zamboanga del Sur</t>
  </si>
  <si>
    <t>3.     Zamboanga City</t>
  </si>
  <si>
    <t>4.     Zamboanga Sibugay</t>
  </si>
  <si>
    <t>5.     City of Isabela</t>
  </si>
  <si>
    <t>1.     Bukidnon</t>
  </si>
  <si>
    <t>2.     Camiguin</t>
  </si>
  <si>
    <t>3.     Lanao del Norte</t>
  </si>
  <si>
    <t>4.     Iligan City</t>
  </si>
  <si>
    <t>5.     Misamis Occidental</t>
  </si>
  <si>
    <t>6.     Misamis Oriental</t>
  </si>
  <si>
    <t>7.     Cagayan de Oro City</t>
  </si>
  <si>
    <t>1.     Davao del Norte</t>
  </si>
  <si>
    <t>2.     Davao del Sur</t>
  </si>
  <si>
    <t>3.     Davao City</t>
  </si>
  <si>
    <t>4.     Davao Oriental</t>
  </si>
  <si>
    <t>5.     Compostela Valley</t>
  </si>
  <si>
    <t>6.     Davao Occidental</t>
  </si>
  <si>
    <t>1.     North Cotabato</t>
  </si>
  <si>
    <t>2.     Sarangani</t>
  </si>
  <si>
    <t>3.     South Cotabato</t>
  </si>
  <si>
    <t>4.     General Santos City</t>
  </si>
  <si>
    <t>5.     Sultan Kudarat</t>
  </si>
  <si>
    <t>6.     Cotabato City</t>
  </si>
  <si>
    <t>1.    Agusan del Norte</t>
  </si>
  <si>
    <t>2.    Butuan City</t>
  </si>
  <si>
    <t>3.    Agusan del Sur</t>
  </si>
  <si>
    <t>4.    Surigao del Norte</t>
  </si>
  <si>
    <t>5.     Surigao del Sur</t>
  </si>
  <si>
    <t>6.     Dinagat Islands</t>
  </si>
  <si>
    <t>ARMM</t>
  </si>
  <si>
    <t>1.     Basilan</t>
  </si>
  <si>
    <t>2.     Lanao del Sur</t>
  </si>
  <si>
    <t>3.     Maguindanao</t>
  </si>
  <si>
    <t>4.     Sulu</t>
  </si>
  <si>
    <t>5.     Tawi-tawi</t>
  </si>
  <si>
    <t>1) Non-micro, non-migrant business only</t>
  </si>
  <si>
    <r>
      <t xml:space="preserve">...Migrant Workers uncollected, excluding loading </t>
    </r>
    <r>
      <rPr>
        <sz val="10"/>
        <color rgb="FFC00000"/>
        <rFont val="Times New Roman"/>
        <family val="1"/>
      </rPr>
      <t>(already included in 4.2-4.5, 4.7-8.xx)</t>
    </r>
  </si>
  <si>
    <r>
      <t xml:space="preserve">...Ordinary net uncollected- 1st yr - excluding loading amounting to Php ==&gt; </t>
    </r>
    <r>
      <rPr>
        <sz val="10"/>
        <color rgb="FFC00000"/>
        <rFont val="Times New Roman"/>
        <family val="1"/>
      </rPr>
      <t>(Note 1)</t>
    </r>
  </si>
  <si>
    <r>
      <t xml:space="preserve">...Ordinary net uncollected - renewal - excluding loading amounting to Php ==&gt; </t>
    </r>
    <r>
      <rPr>
        <sz val="10"/>
        <color rgb="FFC00000"/>
        <rFont val="Times New Roman"/>
        <family val="1"/>
      </rPr>
      <t>(Note 1)</t>
    </r>
  </si>
  <si>
    <r>
      <t xml:space="preserve">...Group &amp; industrial life net uncollected, excluding loading amounting to Php ==&gt; </t>
    </r>
    <r>
      <rPr>
        <sz val="10"/>
        <color rgb="FFC00000"/>
        <rFont val="Times New Roman"/>
        <family val="1"/>
      </rPr>
      <t>(Note 1)</t>
    </r>
  </si>
  <si>
    <r>
      <t xml:space="preserve">...Group annuity uncollected, excluding loading amounting to Php ==&gt; </t>
    </r>
    <r>
      <rPr>
        <sz val="10"/>
        <color rgb="FFC00000"/>
        <rFont val="Times New Roman"/>
        <family val="1"/>
      </rPr>
      <t>(Note 1)</t>
    </r>
  </si>
  <si>
    <r>
      <t>...Microinsurance uncollected, excluding loading</t>
    </r>
    <r>
      <rPr>
        <sz val="10"/>
        <color rgb="FFC00000"/>
        <rFont val="Times New Roman"/>
        <family val="1"/>
      </rPr>
      <t xml:space="preserve"> (already included in 4.2-4.5, 4.7-8.xx)</t>
    </r>
  </si>
  <si>
    <r>
      <t xml:space="preserve">...Variable Life net uncollected- 1st yr - excluding loading amounting to Php ==&gt; </t>
    </r>
    <r>
      <rPr>
        <sz val="10"/>
        <color rgb="FFC00000"/>
        <rFont val="Times New Roman"/>
        <family val="1"/>
      </rPr>
      <t>(Note 1)</t>
    </r>
  </si>
  <si>
    <r>
      <t xml:space="preserve">...Variable Life net uncollected - renewal - excluding loading amounting to Php ==&gt; </t>
    </r>
    <r>
      <rPr>
        <sz val="10"/>
        <color rgb="FFC00000"/>
        <rFont val="Times New Roman"/>
        <family val="1"/>
      </rPr>
      <t>(Note 1)</t>
    </r>
  </si>
  <si>
    <t>Page 5</t>
  </si>
  <si>
    <t>previous year(s)</t>
  </si>
  <si>
    <t>12.7.1 FVPL Equity Securities - Microinsurance</t>
  </si>
  <si>
    <t>12.7.2 DVPL Equity Secuirites - Microinsurance</t>
  </si>
  <si>
    <t>12.7.1 FVPL Equity Securities</t>
  </si>
  <si>
    <t>12.7.2 DVPL Equity Secuirites</t>
  </si>
  <si>
    <t>12.7.3 AFS Equity Securities - Microinsurance</t>
  </si>
  <si>
    <t>12.7.3 AFS Equity Securities</t>
  </si>
  <si>
    <t>12.6.7 Housing Loans - Microinsurance</t>
  </si>
  <si>
    <t>12.6.7 Housing Loans</t>
  </si>
  <si>
    <t>12.6.8 Car Loans - Microinsurance</t>
  </si>
  <si>
    <t>12.6.8 Car Loans</t>
  </si>
  <si>
    <t>12.6.9 Low Cost Housing Loans - Microinsurance</t>
  </si>
  <si>
    <t>12.6.9 Low Cost Housing Loans</t>
  </si>
  <si>
    <t>12.7 Accrued Dividends Receivable</t>
  </si>
  <si>
    <t>12.9 Accrued Rental Income on Investment Properties  - Microinsurance</t>
  </si>
  <si>
    <t xml:space="preserve">12.9 Accrued Rental Income on Investment Properties  </t>
  </si>
  <si>
    <t/>
  </si>
  <si>
    <t>Amount Paid</t>
  </si>
  <si>
    <t>Resisted</t>
  </si>
  <si>
    <t>Reported to</t>
  </si>
  <si>
    <t>Dec 31 of</t>
  </si>
  <si>
    <t>Claimed</t>
  </si>
  <si>
    <t>Sub-total (Microinsurance)</t>
  </si>
  <si>
    <t>1 ) Claims under Accident and Health policies need not be reported in this schedule. All other claims should be classified and reported in the  following sub-divisions:</t>
  </si>
  <si>
    <t xml:space="preserve">   a) Claims disposed of during current year;  b) Claims resisted.</t>
  </si>
  <si>
    <t xml:space="preserve">    In each of the above sections, Death claims, Additional Accidental Benefit claims, Disability Benefit claims, Matured Endowment claims and Annuities with Life Contingencies claims</t>
  </si>
  <si>
    <t xml:space="preserve">    should be listed seperately with sub-totals for each group.</t>
  </si>
  <si>
    <t>Include action taken on all claims listed as resisted at December 31 in prior year's statement</t>
  </si>
  <si>
    <t>Resisted and Compromised Claims</t>
  </si>
  <si>
    <t>Why the claim was compromised or resisted?</t>
  </si>
  <si>
    <t>Benefits</t>
  </si>
  <si>
    <t>total</t>
  </si>
  <si>
    <t>micro</t>
  </si>
  <si>
    <t>Legends:</t>
  </si>
  <si>
    <t>Non-Financial - Manufacturing, agriculture, mining, marine, government-owned and controlled corporations and other corporations which are not involved</t>
  </si>
  <si>
    <t>Financial - banks, investment corporation, insurance corporation, pawnshops and other financial intermediations</t>
  </si>
  <si>
    <t>Household - individual insureds</t>
  </si>
  <si>
    <t>Government - National Government, excluding GOCCs</t>
  </si>
  <si>
    <t>NPISHS</t>
  </si>
  <si>
    <t>Non-profit institutions serving households like Red Cross, Green Cross, charitable institutions, NGOs, Cooperatives, etc.</t>
  </si>
  <si>
    <t>REGION</t>
  </si>
  <si>
    <t>GOVERNMENT</t>
  </si>
  <si>
    <t>HOUSEHOLD</t>
  </si>
  <si>
    <t>FINANCIAL</t>
  </si>
  <si>
    <t>NON-FINANCIAL</t>
  </si>
  <si>
    <t>Dividends</t>
  </si>
  <si>
    <t>Par Value</t>
  </si>
  <si>
    <t>Subscribed</t>
  </si>
  <si>
    <t>Subscription</t>
  </si>
  <si>
    <t>% OF</t>
  </si>
  <si>
    <t>Paid in</t>
  </si>
  <si>
    <t>Payable</t>
  </si>
  <si>
    <t>Name of Stockholder</t>
  </si>
  <si>
    <t>Citizenship</t>
  </si>
  <si>
    <t>Per</t>
  </si>
  <si>
    <t>Stock</t>
  </si>
  <si>
    <t>Excess of</t>
  </si>
  <si>
    <t>Contributed</t>
  </si>
  <si>
    <t xml:space="preserve">Contingency </t>
  </si>
  <si>
    <t>Paid-up</t>
  </si>
  <si>
    <t>surplus</t>
  </si>
  <si>
    <t>Capital stock paid-up</t>
  </si>
  <si>
    <t xml:space="preserve">1) Group according to Nationality </t>
  </si>
  <si>
    <t>Capital paid in in excess of Par Value</t>
  </si>
  <si>
    <t>Dividends declared and unpaid</t>
  </si>
  <si>
    <t>Networth Accounts</t>
  </si>
  <si>
    <t>AUTHORIZED CAPITAL STOCK:</t>
  </si>
  <si>
    <t>2. If allocated to Microinsurance, enter True if not False</t>
  </si>
  <si>
    <t>BA</t>
  </si>
  <si>
    <t>BB</t>
  </si>
  <si>
    <t>Premiums and Claims by Market Segment (Inst. Segment) Region</t>
  </si>
  <si>
    <t>Showing: 1) All death losses and all other policy claims resisted or compromised during the year; and 2) All claims for death losses and other policy claims resisted as of December 31 of current year.</t>
  </si>
  <si>
    <t>12.8 Accrued Investment Income on Security Fund Contribution - Microinsurance</t>
  </si>
  <si>
    <t xml:space="preserve">12.8 Accrued Investment Income on Security Fund Contribution </t>
  </si>
  <si>
    <t xml:space="preserve">12.10 Accrued Investment Income Others - Microinsurance </t>
  </si>
  <si>
    <t xml:space="preserve">12.10 Accrued Investment Income Others </t>
  </si>
  <si>
    <t xml:space="preserve">         1.1. Listed</t>
  </si>
  <si>
    <t xml:space="preserve">                    1.1.1 Common Stocks</t>
  </si>
  <si>
    <t xml:space="preserve">                    1.1.2 Preferred Stocks</t>
  </si>
  <si>
    <t xml:space="preserve">        1.2. Unlisted</t>
  </si>
  <si>
    <t xml:space="preserve">                    1.2.1 Common Stocks</t>
  </si>
  <si>
    <t xml:space="preserve">                    1.2.2 Preferred Stocks</t>
  </si>
  <si>
    <t xml:space="preserve">         2.1. Listed</t>
  </si>
  <si>
    <t xml:space="preserve">                    2.1.1 Common Stocks</t>
  </si>
  <si>
    <t xml:space="preserve">                    2.1.2 Preferred Stocks</t>
  </si>
  <si>
    <t xml:space="preserve">        2.2.Unlisted</t>
  </si>
  <si>
    <t xml:space="preserve">                    2.2.1 Common Stocks</t>
  </si>
  <si>
    <t xml:space="preserve">                    2.2.2 Preferred Stocks</t>
  </si>
  <si>
    <t>1.1 Interest on Financial Assets at Fair Value Through Profit or Loss</t>
  </si>
  <si>
    <t>1.2 Interest on Held-to-Maturity (HTM) Investments</t>
  </si>
  <si>
    <t>1.3 Interest on Available-for-Sale (AFS) Financial Assets</t>
  </si>
  <si>
    <t>the year but not</t>
  </si>
  <si>
    <t>12.7.1</t>
  </si>
  <si>
    <t>12.7.2</t>
  </si>
  <si>
    <t>12.7.3</t>
  </si>
  <si>
    <t>Accrued Investment Income on Security Fund Contribution</t>
  </si>
  <si>
    <t>Accrued Investment Income on Investment Properties</t>
  </si>
  <si>
    <t>Accrued Investment Income - Others</t>
  </si>
  <si>
    <r>
      <rPr>
        <sz val="10"/>
        <color theme="0"/>
        <rFont val="Times New Roman"/>
        <family val="1"/>
      </rPr>
      <t xml:space="preserve">   .</t>
    </r>
    <r>
      <rPr>
        <sz val="10"/>
        <color theme="1"/>
        <rFont val="Times New Roman"/>
        <family val="1"/>
      </rPr>
      <t>12.10</t>
    </r>
  </si>
  <si>
    <t>Accrued Investment Income from Security Fund Contribution</t>
  </si>
  <si>
    <t>Accrued Investment Income from Investment Properties</t>
  </si>
  <si>
    <r>
      <rPr>
        <sz val="10"/>
        <color theme="0"/>
        <rFont val="Times New Roman"/>
        <family val="1"/>
      </rPr>
      <t xml:space="preserve"> .</t>
    </r>
    <r>
      <rPr>
        <sz val="10"/>
        <color theme="1"/>
        <rFont val="Times New Roman"/>
        <family val="1"/>
      </rPr>
      <t>12.10</t>
    </r>
  </si>
  <si>
    <t>Accrued Investment Income -Others</t>
  </si>
  <si>
    <t>and collected during</t>
  </si>
  <si>
    <t>but not yet collected</t>
  </si>
  <si>
    <t>(17)=(14)+(15)-(16)</t>
  </si>
  <si>
    <t xml:space="preserve">Loan </t>
  </si>
  <si>
    <t xml:space="preserve">Balance </t>
  </si>
  <si>
    <t>Date of Foreclosure</t>
  </si>
  <si>
    <t>&gt;&gt;&gt;&gt;&gt;Formula</t>
  </si>
  <si>
    <t>Legend:</t>
  </si>
  <si>
    <t>BC</t>
  </si>
  <si>
    <t>Page 1 Annex</t>
  </si>
  <si>
    <t>ANNEX</t>
  </si>
  <si>
    <t>CASH ON HAND</t>
  </si>
  <si>
    <t>CASH IN BANK</t>
  </si>
  <si>
    <t>YEAR ENDED:</t>
  </si>
  <si>
    <t>ABC COMPANY</t>
  </si>
  <si>
    <t>27. Is the purchase or sale of all investment of the company passed upon either by the Board of Directors or a subordinate committee thereof?</t>
  </si>
  <si>
    <t xml:space="preserve">28. Does the company keep a complete permanent record of the proceedings of  its Board of Directors and all subordinate committee thereof? </t>
  </si>
  <si>
    <t xml:space="preserve">29. Have the instructions accompanying the blank furnished by the insurance commission been followed in every detail? </t>
  </si>
  <si>
    <t xml:space="preserve">25- What officials and heads of departments of the company supervised the making of this report? </t>
  </si>
  <si>
    <t xml:space="preserve">23. What changes have been made during the year in the position of Philippine manager or the Philippine Trustee of the company? </t>
  </si>
  <si>
    <t xml:space="preserve">22. Has any change been made during the year of this statement in the charter, articles of incorporation or by-laws of the corporation. </t>
  </si>
  <si>
    <t xml:space="preserve">21. State as of what date the latest examination of the company was made or is being made by the Insurance Commission? </t>
  </si>
  <si>
    <t>Answer: ___________ . Net reimbursement of such expenses between companies; paid P____, received P____</t>
  </si>
  <si>
    <t xml:space="preserve">15A. Amount of such compensation retained by the representative. </t>
  </si>
  <si>
    <t xml:space="preserve">32. Has the company assumed business from an MBA/microMBA? Since when has the company been assuming business from MBAs? </t>
  </si>
  <si>
    <t>Premiums Income</t>
  </si>
  <si>
    <t>P</t>
  </si>
  <si>
    <t>a</t>
  </si>
  <si>
    <t>(Increase)/Decrease in Reserves</t>
  </si>
  <si>
    <t>b</t>
  </si>
  <si>
    <t xml:space="preserve">Plus:  </t>
  </si>
  <si>
    <t>Commissions Earned</t>
  </si>
  <si>
    <t>c</t>
  </si>
  <si>
    <t>Other Underwriting Income  ( Pls. specify )</t>
  </si>
  <si>
    <t>d</t>
  </si>
  <si>
    <t>e</t>
  </si>
  <si>
    <t>Less:</t>
  </si>
  <si>
    <t>Benefit Payments</t>
  </si>
  <si>
    <t>Commissions Expenses</t>
  </si>
  <si>
    <t>Premium Tax Incurred</t>
  </si>
  <si>
    <t>Other Underwriting Expenses  ( Pls. specify )</t>
  </si>
  <si>
    <t>f</t>
  </si>
  <si>
    <t>g</t>
  </si>
  <si>
    <t>Plus: Income Earned from the following investments :</t>
  </si>
  <si>
    <t>(Gross of Final Taxes)</t>
  </si>
  <si>
    <t>Financial Assets at FVPL</t>
  </si>
  <si>
    <t>Available for Sale Financial Assets</t>
  </si>
  <si>
    <t>Dividend Income</t>
  </si>
  <si>
    <t>Rental Income</t>
  </si>
  <si>
    <t>Security Fund</t>
  </si>
  <si>
    <t>h</t>
  </si>
  <si>
    <t>i</t>
  </si>
  <si>
    <t>Other Income/Expense Items:</t>
  </si>
  <si>
    <t>Income from Variables</t>
  </si>
  <si>
    <t>Capital Gain</t>
  </si>
  <si>
    <t>Capital Loss</t>
  </si>
  <si>
    <t>Investment Expenses</t>
  </si>
  <si>
    <t>Depreciation - Buiding</t>
  </si>
  <si>
    <t xml:space="preserve">Other Expenses  </t>
  </si>
  <si>
    <t>Investment Tax</t>
  </si>
  <si>
    <t>j</t>
  </si>
  <si>
    <t>k</t>
  </si>
  <si>
    <t>Less: Taxes other than Premium &amp; Income Tax</t>
  </si>
  <si>
    <t>Taxes on Real Estate</t>
  </si>
  <si>
    <t>Documentary Stamp Tax</t>
  </si>
  <si>
    <t>Corporate Residence  Certificate</t>
  </si>
  <si>
    <t>Assessment, Licenses &amp; Fees</t>
  </si>
  <si>
    <t>VAT &amp; Fringe Benefit Tax</t>
  </si>
  <si>
    <t>Final Taxes</t>
  </si>
  <si>
    <t>Other Taxes</t>
  </si>
  <si>
    <t>l</t>
  </si>
  <si>
    <t>Other General Expenses</t>
  </si>
  <si>
    <t>Salaries &amp; Wages</t>
  </si>
  <si>
    <t>m.1</t>
  </si>
  <si>
    <t xml:space="preserve">Pension, retirement, &amp; other </t>
  </si>
  <si>
    <t xml:space="preserve">  similar benefits (SSS, Medicare, etc.) at the back pls</t>
  </si>
  <si>
    <t>m.2</t>
  </si>
  <si>
    <t>Rent, light &amp; water</t>
  </si>
  <si>
    <t>m.3</t>
  </si>
  <si>
    <t>Other general expenses</t>
  </si>
  <si>
    <t>m.4</t>
  </si>
  <si>
    <t>m</t>
  </si>
  <si>
    <t>n</t>
  </si>
  <si>
    <t>o</t>
  </si>
  <si>
    <t>Less: Income Tax</t>
  </si>
  <si>
    <t>p</t>
  </si>
  <si>
    <t>q</t>
  </si>
  <si>
    <t>Cash in Banks/ Time deposits</t>
  </si>
  <si>
    <t>INCOME STATEMENT (Accrual Basis)</t>
  </si>
  <si>
    <t>Page5</t>
  </si>
  <si>
    <t>Page 6</t>
  </si>
  <si>
    <t>Page 7</t>
  </si>
  <si>
    <t>Page 8</t>
  </si>
  <si>
    <t>Page 9</t>
  </si>
  <si>
    <t>Page 10</t>
  </si>
  <si>
    <t>Page 20A</t>
  </si>
  <si>
    <t>Page 20B</t>
  </si>
  <si>
    <t>Page 21</t>
  </si>
  <si>
    <t>SUMMARY OF INSURANCE POLICIES &amp; AMOUNT
(Direct Business Only, By Insurance Plan, In force)</t>
  </si>
  <si>
    <t>2) If allocated to Microinsurance, enter True if not False</t>
  </si>
  <si>
    <t>3) For foreign currency cash in bank please fill in Schedule B.1</t>
  </si>
  <si>
    <t>Page 11</t>
  </si>
  <si>
    <t>Page 12</t>
  </si>
  <si>
    <t>Page 13</t>
  </si>
  <si>
    <t>Page 14</t>
  </si>
  <si>
    <t>Page 15</t>
  </si>
  <si>
    <t>Page 16</t>
  </si>
  <si>
    <t>Page 17</t>
  </si>
  <si>
    <t>Page 18</t>
  </si>
  <si>
    <t>Page 19</t>
  </si>
  <si>
    <t>Page 20</t>
  </si>
  <si>
    <t>Page 22</t>
  </si>
  <si>
    <t>Page 23</t>
  </si>
  <si>
    <t>Page 24</t>
  </si>
  <si>
    <t>Page 25</t>
  </si>
  <si>
    <t>Page 26</t>
  </si>
  <si>
    <t>Exchange Rate at the end of the period</t>
  </si>
  <si>
    <t>Page 27</t>
  </si>
  <si>
    <t>Page 28</t>
  </si>
  <si>
    <t>Page 29</t>
  </si>
  <si>
    <t>Page 30</t>
  </si>
  <si>
    <t>Page 31</t>
  </si>
  <si>
    <t>Page 32</t>
  </si>
  <si>
    <t>Page 33</t>
  </si>
  <si>
    <t>Page 34</t>
  </si>
  <si>
    <t>Page 35</t>
  </si>
  <si>
    <t>Page 36</t>
  </si>
  <si>
    <t>Page 37</t>
  </si>
  <si>
    <t>Page 38</t>
  </si>
  <si>
    <t>Page 39</t>
  </si>
  <si>
    <t>Page 40</t>
  </si>
  <si>
    <t>Page 41</t>
  </si>
  <si>
    <t>Page 42</t>
  </si>
  <si>
    <t>Page 43</t>
  </si>
  <si>
    <t>Page 44</t>
  </si>
  <si>
    <t>Page 45</t>
  </si>
  <si>
    <t>Page 46</t>
  </si>
  <si>
    <t>Page 47</t>
  </si>
  <si>
    <t>Page 48</t>
  </si>
  <si>
    <t>Page 49</t>
  </si>
  <si>
    <t>Page 50</t>
  </si>
  <si>
    <t>Page 51</t>
  </si>
  <si>
    <t>Page 52</t>
  </si>
  <si>
    <t>Page 53</t>
  </si>
  <si>
    <t>Page 54</t>
  </si>
  <si>
    <t>Page 55</t>
  </si>
  <si>
    <t>Page 56</t>
  </si>
  <si>
    <t>Page 57</t>
  </si>
  <si>
    <t>Page 58</t>
  </si>
  <si>
    <t>Page 59</t>
  </si>
  <si>
    <t>Page 60</t>
  </si>
  <si>
    <t>Page 61</t>
  </si>
  <si>
    <t>Page 62</t>
  </si>
  <si>
    <t>Page 63</t>
  </si>
  <si>
    <t>Page 64</t>
  </si>
  <si>
    <t>Page 65</t>
  </si>
  <si>
    <t>Page 66</t>
  </si>
  <si>
    <t>Page 67</t>
  </si>
  <si>
    <t>Page 68</t>
  </si>
  <si>
    <t>Page 69</t>
  </si>
  <si>
    <t>Page 70</t>
  </si>
  <si>
    <t>Page 71</t>
  </si>
  <si>
    <t>Page 72</t>
  </si>
  <si>
    <t>Page 73</t>
  </si>
  <si>
    <t>Page 74</t>
  </si>
  <si>
    <t>Page 75</t>
  </si>
  <si>
    <t>Page 76</t>
  </si>
  <si>
    <t>Page 77</t>
  </si>
  <si>
    <t>Page 78</t>
  </si>
  <si>
    <t>Page 79</t>
  </si>
  <si>
    <t>Page 80</t>
  </si>
  <si>
    <t>Page 81</t>
  </si>
  <si>
    <t>Page 82</t>
  </si>
  <si>
    <t>Page 83</t>
  </si>
  <si>
    <t>Page 84</t>
  </si>
  <si>
    <t>Page 85</t>
  </si>
  <si>
    <t>Page 86</t>
  </si>
  <si>
    <t>Page 87</t>
  </si>
  <si>
    <t>Page 88</t>
  </si>
  <si>
    <t>Page 89</t>
  </si>
  <si>
    <t>Page 90</t>
  </si>
  <si>
    <t>Page 91</t>
  </si>
  <si>
    <t>Page 92</t>
  </si>
  <si>
    <t>Page 93</t>
  </si>
  <si>
    <t>Page 94</t>
  </si>
  <si>
    <t>Page 95</t>
  </si>
  <si>
    <t>Page 96</t>
  </si>
  <si>
    <t>Page 97</t>
  </si>
  <si>
    <t>Page 98</t>
  </si>
  <si>
    <t>Page 99</t>
  </si>
  <si>
    <t>PREMIUMS &amp; CLAIMS BY MARKET SEGMENT (INST. SEGMENT) AND REGION</t>
  </si>
  <si>
    <t>RESISTED AND COMPROMISED CLAIMS</t>
  </si>
  <si>
    <t>NETWORTH ACCOUNTS</t>
  </si>
  <si>
    <t>OTHER LIABILITIES</t>
  </si>
  <si>
    <t>ACCRUED EXPENSES</t>
  </si>
  <si>
    <t>PROVISIONS</t>
  </si>
  <si>
    <t>ACCRUAL FOR OTHER LONG-TERM EMPLOYEE BENEFITS</t>
  </si>
  <si>
    <t>FINANCE LEASE LIABILITY</t>
  </si>
  <si>
    <t>NOTES PAYABLE</t>
  </si>
  <si>
    <t>DIVIDENDS PAYABLE</t>
  </si>
  <si>
    <t>DEPOSIT FOR REAL ESTATE UNDER CONTRACT TO SELL</t>
  </si>
  <si>
    <t>COMMISSIONS PAYABLE</t>
  </si>
  <si>
    <t>MATURITIES &amp; SURRENDERS PAYABLE</t>
  </si>
  <si>
    <t>PREMIUMS RECEIVED IN ADVANCE</t>
  </si>
  <si>
    <t>REMITTANCES UNAPPLIED DEPOSIT</t>
  </si>
  <si>
    <t>PREMIUM DEPOSIT FUND</t>
  </si>
  <si>
    <t>LIFE INSURANCE DEPOSIT/APPLICANT'S DEPOSIT</t>
  </si>
  <si>
    <t>DERIVATIVE LIABILITIES HELD FOR HEDGING</t>
  </si>
  <si>
    <t>FINANCIAL LIABILITIES AT FAIR VALUE THROUGH PROFIT OR LOSS</t>
  </si>
  <si>
    <t>TAXES PAYABLE</t>
  </si>
  <si>
    <t>PARTICULAR1</t>
  </si>
  <si>
    <t>PARTICULAR2</t>
  </si>
  <si>
    <t>PARTICULAR3</t>
  </si>
  <si>
    <t>PARTICULAR4</t>
  </si>
  <si>
    <t>Link w/ X1A Part 1 Lines 25, 26, 27</t>
  </si>
  <si>
    <t>Provision for Income Tax</t>
  </si>
  <si>
    <t>Provision For Income Tax - Final</t>
  </si>
  <si>
    <t>Provision For Income Tax - Current</t>
  </si>
  <si>
    <t>Provision For Income Tax - Deferred</t>
  </si>
  <si>
    <t xml:space="preserve">Equity Securities </t>
  </si>
  <si>
    <t>Total Domestic Debt Securities - Microinsurance</t>
  </si>
  <si>
    <t>Total Foreign Debt Securities - Microinsurance</t>
  </si>
  <si>
    <t>Total Government Debt Securities - Microinsurance</t>
  </si>
  <si>
    <t>Total Private Debt Securities - Microinsurance</t>
  </si>
  <si>
    <t>Total interest, dividends and real estate income (X3, col. 8, Lines 9)</t>
  </si>
  <si>
    <t>Accrued Investment on on Investment Properties</t>
  </si>
  <si>
    <t>Accrued Investment on Security Fund Contribution</t>
  </si>
  <si>
    <t>3) Total in col 9 should tally with page 4 col 1</t>
  </si>
  <si>
    <t>(2+3+4-5-6-7-8)</t>
  </si>
  <si>
    <t>CASH IN BANK (FOREIGN ACCOUNTS)</t>
  </si>
  <si>
    <t xml:space="preserve">5) Based on the listed accounts  in the summary, indicate the distribution </t>
  </si>
  <si>
    <t xml:space="preserve"> of the Non-Ledger Assets and Not-Admitted.</t>
  </si>
  <si>
    <t>Due to Reinsurers- Treaty</t>
  </si>
  <si>
    <t>Due to Reinsurers- Facultative</t>
  </si>
  <si>
    <t xml:space="preserve">4) Based on the listed accounts  in the summary, indicate the distribution </t>
  </si>
  <si>
    <t>TIME DEPOSITS</t>
  </si>
  <si>
    <t>TIME DEPOSITS (Foreign Accounts)</t>
  </si>
  <si>
    <t>REINSURANCE ASSUMED FOR LIFE AND RELATED BENEFITS</t>
  </si>
  <si>
    <t>REINSURANCE ASSUMED FOR ACCIDENT &amp; HEALTH BENEFITS</t>
  </si>
  <si>
    <t>REINSURANCE CEDED FOR LIFE AND RELATED BENEFITS</t>
  </si>
  <si>
    <t>REINSURANCE CEDED FOR ACCIDENT &amp; HEALTH BENEFITS</t>
  </si>
  <si>
    <t>FINANCIAL ASSETS AT FAIR VALUE THROUGH PROFIT OR LOSS</t>
  </si>
  <si>
    <t>HELD TO MATURITY</t>
  </si>
  <si>
    <t>AVAILABLE FOR SALE SECURITIES</t>
  </si>
  <si>
    <t>DEBT SECURITIES</t>
  </si>
  <si>
    <t>DEBT SECURITIES (Foreign Accounts)</t>
  </si>
  <si>
    <t xml:space="preserve">EQUITY SECURITIES </t>
  </si>
  <si>
    <t>1. FVPL</t>
  </si>
  <si>
    <t>1.1 Securities Held For Trading</t>
  </si>
  <si>
    <t>1.1,1 Debt Securities - Government</t>
  </si>
  <si>
    <t>1.2 Financial Assets designated at FVPL</t>
  </si>
  <si>
    <t>1.1,2 Debt Securities - Private</t>
  </si>
  <si>
    <t>1.2,1 Debt Securities - Government</t>
  </si>
  <si>
    <t>1.2,2 Debt Securities - Private</t>
  </si>
  <si>
    <t>2. HTM</t>
  </si>
  <si>
    <t>2.1 Debt Securities - Government</t>
  </si>
  <si>
    <t>2,2 Debt Securities - Private</t>
  </si>
  <si>
    <t>3. AFS</t>
  </si>
  <si>
    <t>3.1 Debt Securities - Government</t>
  </si>
  <si>
    <t>3,2 Debt Securities - Private</t>
  </si>
  <si>
    <t>Total Domestic Equity Securities - Microinsurance</t>
  </si>
  <si>
    <t>Total Foreign Equity Securities - Microinsurance</t>
  </si>
  <si>
    <t>Total Financial Equity Securities - Microinsurance</t>
  </si>
  <si>
    <t>Total Non-Financial Equity Securities - Microinsurance</t>
  </si>
  <si>
    <t>2. AFS</t>
  </si>
  <si>
    <t>1.1 Securities Held for Trading</t>
  </si>
  <si>
    <t>1.1.1 Mutual Funds and Unit Investment Trusts</t>
  </si>
  <si>
    <t>1.1.2 Real Estate Investment Trusts</t>
  </si>
  <si>
    <t>1.1.3 Other Funds</t>
  </si>
  <si>
    <t>1.2.1 Mutual Funds and Unit Investment Trusts</t>
  </si>
  <si>
    <t>1.2.2 Real Estate Investment Trusts</t>
  </si>
  <si>
    <t>1.2.3 Other Funds</t>
  </si>
  <si>
    <t>2.1 Mutual Funds and Unit Investment Trusts</t>
  </si>
  <si>
    <t>2.2 Real Estate Investment Trusts</t>
  </si>
  <si>
    <t>2.3 Other Funds</t>
  </si>
  <si>
    <t>(13) = (10)*(11)*(12)</t>
  </si>
  <si>
    <t>(17)=(14)*(15)*(16)</t>
  </si>
  <si>
    <t>EQUITY SECURITIES (Foreign)</t>
  </si>
  <si>
    <t>MUTUAL FUNDS, UNIT INVESTMENT TRUSTS, REAL ESTATE INVESTMENT TRUSTS AND OTHER FUNDS</t>
  </si>
  <si>
    <t>DERIVATIVE ASSET - FAFVPL</t>
  </si>
  <si>
    <t>OTHER ASSETS</t>
  </si>
  <si>
    <t>REAL ESTATE MORTGAGE LOAN</t>
  </si>
  <si>
    <t>COLLATERAL LOANS</t>
  </si>
  <si>
    <t>GUARANTEED LOANS</t>
  </si>
  <si>
    <t>CHATTEL MORTGAGE LOANS</t>
  </si>
  <si>
    <t>Commissions on premiums and annuity considerations on X5</t>
  </si>
  <si>
    <t>Collection, service fees, and other selling expenses on X5</t>
  </si>
  <si>
    <t>POLICY LOANS</t>
  </si>
  <si>
    <t>HOUSING LOANS</t>
  </si>
  <si>
    <t>CAR LOANS</t>
  </si>
  <si>
    <t>LOW COST HOUSING</t>
  </si>
  <si>
    <t>PURCHASE MONEY MORTGAGES</t>
  </si>
  <si>
    <t>NOTES RECEIVABLE</t>
  </si>
  <si>
    <t>SALES CONTRACT RECEIVABLE</t>
  </si>
  <si>
    <t>UNQUOTED DEBT SECURITIES</t>
  </si>
  <si>
    <t>SALARY LOANS</t>
  </si>
  <si>
    <t>OTHER LOANS RECEIVABLE</t>
  </si>
  <si>
    <t>ACCOUNTS RECEIVABLE</t>
  </si>
  <si>
    <t>INVESTMENT IN SUBSIDIARIES AND ASSOCIATES</t>
  </si>
  <si>
    <t xml:space="preserve">Name of Subsidiaries &amp; Associates </t>
  </si>
  <si>
    <t>LAND</t>
  </si>
  <si>
    <t>BUILDING AND IMPROVEMENTS</t>
  </si>
  <si>
    <t>IT EQUIPMENT</t>
  </si>
  <si>
    <t>INVESTMENT PROPERTY LAND-AT COST</t>
  </si>
  <si>
    <t>INVESTMENT PROPERTY BUILDING &amp; BUILDING IMPROVEMENTS</t>
  </si>
  <si>
    <t>LAND AT FAIR VALUE</t>
  </si>
  <si>
    <t>BUILDING AND BUILDING IMPROVEMENTS</t>
  </si>
  <si>
    <t>FORECLOSED PROPERTIES</t>
  </si>
  <si>
    <t>NON-CURRENT ASSETS HELD FOR SALE</t>
  </si>
  <si>
    <t>RECEIVABLE FROM LIFE INSURANCE POOLS</t>
  </si>
  <si>
    <t>SUBSCRIPTION RECEIVABLE</t>
  </si>
  <si>
    <t>(5)=(2)+(3)-(4)</t>
  </si>
  <si>
    <t>(6)=(7)+(8)</t>
  </si>
  <si>
    <t>Real Estate Mortgage Loans - Microinsurance</t>
  </si>
  <si>
    <t>Collateral Loans - Microinsurance</t>
  </si>
  <si>
    <t>Guaranteed Loans - Microinsurance</t>
  </si>
  <si>
    <t xml:space="preserve">Guaranteed Loans </t>
  </si>
  <si>
    <t>Chattel Mortgage Loans - Microinsurance</t>
  </si>
  <si>
    <t xml:space="preserve">Policy Loans </t>
  </si>
  <si>
    <t>Policy Loans - Microinsurance</t>
  </si>
  <si>
    <t xml:space="preserve">Unearned interest Income </t>
  </si>
  <si>
    <t>Unearned interest Income - Microinsurance</t>
  </si>
  <si>
    <t>Notes Receivable - Microinsurance</t>
  </si>
  <si>
    <t>Housing Loans - Microinsurance</t>
  </si>
  <si>
    <t>Car Loans - Microinsurance</t>
  </si>
  <si>
    <t>Low Cost Housing - Microinsurance</t>
  </si>
  <si>
    <t>Purchase Money Mortgages - Microinsurance</t>
  </si>
  <si>
    <t>Sales Contract Receivables - Microinsurance</t>
  </si>
  <si>
    <t>Unquoted Debt Securities - Microinsurance</t>
  </si>
  <si>
    <t>Salary Loans - Microinsuranec</t>
  </si>
  <si>
    <t>Other Loans Receivables - Microinsurance</t>
  </si>
  <si>
    <t>INVESTMENTS INCOME DUE AND ACCRUED</t>
  </si>
  <si>
    <t>INVESTMENT IN JOINT VENTURES</t>
  </si>
  <si>
    <t>12.6.14</t>
  </si>
  <si>
    <t>12.6.10 Purchase Money Mortgages - Microinsurance</t>
  </si>
  <si>
    <t xml:space="preserve">12.6.10 Purchase Money Mortgages </t>
  </si>
  <si>
    <t>12.6.11 Sales Contract Receivables - Microinsurance</t>
  </si>
  <si>
    <t>12.6.11 Sales Contract Receivables</t>
  </si>
  <si>
    <t>12.6.12 Unquoted Debt Securities - Microinsurance</t>
  </si>
  <si>
    <t>12.6.12 Unquoted Debt Securities</t>
  </si>
  <si>
    <t>12.6.13 Salary Loans - Microinsurance</t>
  </si>
  <si>
    <t>12.6.13 Salary Loans</t>
  </si>
  <si>
    <t>12.6.14 Other Loans Receivable - Microinsurance</t>
  </si>
  <si>
    <t>12.6.14 Other Loans Receivable</t>
  </si>
  <si>
    <t>3.10 Purchse Money Mortgages</t>
  </si>
  <si>
    <t>3.11 Sales Contract Receivable</t>
  </si>
  <si>
    <t>3.12 Unquoted Debt Securities</t>
  </si>
  <si>
    <t>3.13 Salary Loans</t>
  </si>
  <si>
    <t>3.14 Others</t>
  </si>
  <si>
    <t>…amount allocated to microinsurance (Schedule Q)</t>
  </si>
  <si>
    <t>3.10 Purchase Money Mortgages</t>
  </si>
  <si>
    <t>Summary of Loans and Receivable Accounts</t>
  </si>
  <si>
    <t>T</t>
  </si>
  <si>
    <t>U</t>
  </si>
  <si>
    <t>Summary of Property and Equipment Accounts</t>
  </si>
  <si>
    <t>Summary of Investment Property Accounts</t>
  </si>
  <si>
    <t>Page 100</t>
  </si>
  <si>
    <t>Page 101</t>
  </si>
  <si>
    <r>
      <t xml:space="preserve">EXHIBIT 8A- CHANGES IN RESERVES DUE TO DISCOUNT RATES </t>
    </r>
    <r>
      <rPr>
        <b/>
        <sz val="12"/>
        <color indexed="60"/>
        <rFont val="Times New Roman"/>
        <family val="1"/>
      </rPr>
      <t>(notes 1)</t>
    </r>
  </si>
  <si>
    <t>Increase in Actuarial Reserve due to change in discount rates</t>
  </si>
  <si>
    <t>Experience refunds</t>
  </si>
  <si>
    <t>TOTAL DIVIDENDS/EXPERIENCE REFUNDS TO POLICYHOLDERS (Lines 9 + 12-13)</t>
  </si>
  <si>
    <t>1) Amounts allocated to microinsurance and migrant workers should also be included in the amounts distributed between total insurance business lines (cols 2-6)</t>
  </si>
  <si>
    <t>Claims Resisted</t>
  </si>
  <si>
    <t xml:space="preserve">  3) Amounts allocated to microinsurance and migrant workers should also be included in the amounts distributed between total insurance business lines (i.e. cols 2-11)</t>
  </si>
  <si>
    <t>ACCOUNTS PAYABLE</t>
  </si>
  <si>
    <t xml:space="preserve">Land - At Cost </t>
  </si>
  <si>
    <t>Land - At Cost - Microinsurance</t>
  </si>
  <si>
    <t>Building and Building Improvements - At Cost - Microinsurance</t>
  </si>
  <si>
    <t>Leasehold Improvements - At Cost - Microinsurance</t>
  </si>
  <si>
    <t>IT Equipment - At Cost - Microinsurance</t>
  </si>
  <si>
    <t>Transportation Equipment - At Cost - Microinsurance</t>
  </si>
  <si>
    <t>Office Furniture, Fixtures and Equipment - At Cost - Microinsurance</t>
  </si>
  <si>
    <t>Property and Equipment Under Finance Lease -Microinsurance</t>
  </si>
  <si>
    <t>Land - At Fair Value - Mircoinsurance</t>
  </si>
  <si>
    <t>Building and Building Improvements - At Fair Value - Microinsurance</t>
  </si>
  <si>
    <t>Foreclosed Properties - Microinsurance</t>
  </si>
  <si>
    <t>RETURN PREMIUMS PAYABLE</t>
  </si>
  <si>
    <t>Date of Policy Surrender/Cancellation</t>
  </si>
  <si>
    <t>Net liability (col. 1 to Item 28, Page 3):</t>
  </si>
  <si>
    <t xml:space="preserve">   2.1. Outstanding Claims Reserve</t>
  </si>
  <si>
    <t xml:space="preserve">   2.2. Claims Resisted</t>
  </si>
  <si>
    <r>
      <t xml:space="preserve">Micro insurance
 </t>
    </r>
    <r>
      <rPr>
        <b/>
        <sz val="10"/>
        <color rgb="FFFFC000"/>
        <rFont val="Times New Roman"/>
        <family val="1"/>
      </rPr>
      <t>(note 3)</t>
    </r>
  </si>
  <si>
    <r>
      <t xml:space="preserve">Micro insurance
</t>
    </r>
    <r>
      <rPr>
        <b/>
        <sz val="10"/>
        <color rgb="FFFFC000"/>
        <rFont val="Times New Roman"/>
        <family val="1"/>
      </rPr>
      <t xml:space="preserve"> (note 3)</t>
    </r>
  </si>
  <si>
    <t>1st WA col</t>
  </si>
  <si>
    <t>ALLOCATED TO INVESTMENTS (note 1)</t>
  </si>
  <si>
    <t>MICROINSURANCE (note 1)</t>
  </si>
  <si>
    <t>MIGRANT WORKERS (note 1)</t>
  </si>
  <si>
    <t xml:space="preserve">Rent, light, and water </t>
  </si>
  <si>
    <t>Rent, light, and water</t>
  </si>
  <si>
    <t>1-RLW</t>
  </si>
  <si>
    <t>…detailed breakdown as desired</t>
  </si>
  <si>
    <t>2-SAL</t>
  </si>
  <si>
    <t>Allowances to employees</t>
  </si>
  <si>
    <t>3-EA</t>
  </si>
  <si>
    <t>Allowances to Directors and other officers</t>
  </si>
  <si>
    <t>Directors Fees and Allowances</t>
  </si>
  <si>
    <t>4-OA</t>
  </si>
  <si>
    <t>Other officers fees and allowances</t>
  </si>
  <si>
    <t>SSS and other like contributions</t>
  </si>
  <si>
    <t>5-SSS</t>
  </si>
  <si>
    <t>Employee welfare (other than SSS, PhilHealth, etc. included in Ex 6)</t>
  </si>
  <si>
    <t>Contributions for benefit plan for employees</t>
  </si>
  <si>
    <t>6-EW</t>
  </si>
  <si>
    <t>Payment to employees under non-funded benefit programs</t>
  </si>
  <si>
    <t>Other employee's welfare</t>
  </si>
  <si>
    <t>7A</t>
  </si>
  <si>
    <t>Commissions on direct business</t>
  </si>
  <si>
    <t>7-CommDB</t>
  </si>
  <si>
    <t>7B</t>
  </si>
  <si>
    <t>Commissions on assumed business</t>
  </si>
  <si>
    <t>7-CommAB</t>
  </si>
  <si>
    <t>Collection, service fees, and other selling expenses</t>
  </si>
  <si>
    <t>8-OSE</t>
  </si>
  <si>
    <t>Other underwriting expenses</t>
  </si>
  <si>
    <t>Agency expense allowances</t>
  </si>
  <si>
    <t>9-OUE</t>
  </si>
  <si>
    <t>Agency Conferences and Promotions</t>
  </si>
  <si>
    <t>Agency Training</t>
  </si>
  <si>
    <t>Medical examination fees</t>
  </si>
  <si>
    <t>Inspection report fees</t>
  </si>
  <si>
    <t>Expenses of investigation and settlement of policy claims</t>
  </si>
  <si>
    <t>Advertising expenses</t>
  </si>
  <si>
    <t>10-IL</t>
  </si>
  <si>
    <t>Taxes, licenses, and fees</t>
  </si>
  <si>
    <t>11-TAX</t>
  </si>
  <si>
    <t>11-RETax</t>
  </si>
  <si>
    <t>11-LicFEES</t>
  </si>
  <si>
    <t>11-AFees</t>
  </si>
  <si>
    <t>11-PremTax</t>
  </si>
  <si>
    <t>11-DocStamps</t>
  </si>
  <si>
    <t>11-IncomeTax</t>
  </si>
  <si>
    <t>11-VAT</t>
  </si>
  <si>
    <t>11-CRC</t>
  </si>
  <si>
    <t>11.10</t>
  </si>
  <si>
    <t>11-FinalTax</t>
  </si>
  <si>
    <t>11.11</t>
  </si>
  <si>
    <t>11.12</t>
  </si>
  <si>
    <t>11-OtherTax</t>
  </si>
  <si>
    <t>General expenses</t>
  </si>
  <si>
    <t>12-GE</t>
  </si>
  <si>
    <t>Amortization of asset acquisition premium</t>
  </si>
  <si>
    <t>Amortization of bond premium</t>
  </si>
  <si>
    <t>13-AAAP</t>
  </si>
  <si>
    <t>Real estate expenses - Depreciation</t>
  </si>
  <si>
    <t>14-REDep</t>
  </si>
  <si>
    <t>Investment expenses not included elsewhere</t>
  </si>
  <si>
    <t>15-OtherInvExp</t>
  </si>
  <si>
    <t>ALL OTHER EXPENSES</t>
  </si>
  <si>
    <t>Forex realized</t>
  </si>
  <si>
    <t>16-AllOtherExp</t>
  </si>
  <si>
    <t>100-IE</t>
  </si>
  <si>
    <t>101-UE</t>
  </si>
  <si>
    <t>General expense paid during the year (lines 10-11 +12)</t>
  </si>
  <si>
    <t>X5 code 7-CommDB (direct), 7-CommAB (assumed), X1 for ceded</t>
  </si>
  <si>
    <t>Premium tax (X5)</t>
  </si>
  <si>
    <t>Other Taxes, licenses, and fees (X5)</t>
  </si>
  <si>
    <t>Totals should agree with X7</t>
  </si>
  <si>
    <t>Investment expenses (X5, code 100-IE less codes 11-FinalTax, 14-REDep in cols 7, 9)</t>
  </si>
  <si>
    <t xml:space="preserve">Taxes, Licenses and fees allocated to investments  (X5, code 11-FinalTax cols 7, 9) </t>
  </si>
  <si>
    <t>Depreciation on real estate (X5, code 14-REdep cols 1, 9)</t>
  </si>
  <si>
    <t>1) Should agree with totals in Item 4, page 4</t>
  </si>
  <si>
    <t>Ratio of net investment income to mean assets</t>
  </si>
  <si>
    <t>STATEMENT OF COMPREHENSIVE INCOME</t>
  </si>
  <si>
    <t>Premium Income - First Year</t>
  </si>
  <si>
    <t>Premium Income - Renewal</t>
  </si>
  <si>
    <t>Premium Group - First Year/Renewal</t>
  </si>
  <si>
    <t>Premium Paid-up Insurance</t>
  </si>
  <si>
    <t>Gross premiums earned on insurance contracts</t>
  </si>
  <si>
    <t>Reinsurance Premiums Received - First Year</t>
  </si>
  <si>
    <t>Reinsurance Renewal Premiums Received</t>
  </si>
  <si>
    <t>Reinsurance Premiums Ceded - First Year/Renewal</t>
  </si>
  <si>
    <t>Reinsurance - First Year/Renewal - Individual Insurance</t>
  </si>
  <si>
    <t>Reinsurance - Group Insurance</t>
  </si>
  <si>
    <t>Reinsurers’ share of gross premiums earned on insurance contracts</t>
  </si>
  <si>
    <t>Profit Commissions</t>
  </si>
  <si>
    <t>Experience Refund</t>
  </si>
  <si>
    <t>Interest On Overdue Premium</t>
  </si>
  <si>
    <t>Policy Issue Fee</t>
  </si>
  <si>
    <t>Interest Income</t>
  </si>
  <si>
    <t>Interest Income - Cash In Banks</t>
  </si>
  <si>
    <t>Interest Income - Financial Assets at FVPL</t>
  </si>
  <si>
    <t>80.2.1</t>
  </si>
  <si>
    <t>80.2.1.1</t>
  </si>
  <si>
    <t>80.2.1.2</t>
  </si>
  <si>
    <t>80.2.2</t>
  </si>
  <si>
    <t>80.2.2.1</t>
  </si>
  <si>
    <t>80.2.2.2</t>
  </si>
  <si>
    <t>Interest Income - Available-for-sale Financial Assets</t>
  </si>
  <si>
    <t>80.3.1</t>
  </si>
  <si>
    <t>AFS Debt Securities Government</t>
  </si>
  <si>
    <t>80.3.2</t>
  </si>
  <si>
    <t>Interest Income - Held-to-maturity Investments</t>
  </si>
  <si>
    <t>80.4.1</t>
  </si>
  <si>
    <t>80.4.2</t>
  </si>
  <si>
    <t>Interest Income - Loans and Receivables</t>
  </si>
  <si>
    <t>80.5.1</t>
  </si>
  <si>
    <t>80.5.2</t>
  </si>
  <si>
    <t>80.5.3</t>
  </si>
  <si>
    <t>80.5.4</t>
  </si>
  <si>
    <t>80.5.5</t>
  </si>
  <si>
    <t>80.5.6</t>
  </si>
  <si>
    <t>80.5.7</t>
  </si>
  <si>
    <t>80.5.8</t>
  </si>
  <si>
    <t>80.5.9</t>
  </si>
  <si>
    <t>80.5.10</t>
  </si>
  <si>
    <t>Purchase Mortgage Loans</t>
  </si>
  <si>
    <t>80.5.11</t>
  </si>
  <si>
    <t>Sales Contracts Receivables</t>
  </si>
  <si>
    <t>80.5.12</t>
  </si>
  <si>
    <t>80.5.13</t>
  </si>
  <si>
    <t>80.5.14</t>
  </si>
  <si>
    <t>Gain/Loss On Sale of Investments</t>
  </si>
  <si>
    <t>Financial Assets And Liabilities Held For Trading</t>
  </si>
  <si>
    <t>Financial Assets And Liabilities Designated at Fair Value Through
Profit and Loss</t>
  </si>
  <si>
    <t>Available-for-sale Financial Assets</t>
  </si>
  <si>
    <t>Investment property</t>
  </si>
  <si>
    <t>Gain On Sale Of Property and Equipment</t>
  </si>
  <si>
    <t>Unrealized Gain on Investments</t>
  </si>
  <si>
    <t>Financial Assets and Liabilities Held For Trading</t>
  </si>
  <si>
    <t>Financial Assets And Liabilities Designated At Fair Value Through
Profit and Loss</t>
  </si>
  <si>
    <t>Derivative Assets/Liabilities</t>
  </si>
  <si>
    <t>Miscellaneous Income</t>
  </si>
  <si>
    <t>TOTAL UNDERWRITING EXPENSE</t>
  </si>
  <si>
    <t>TOTAL ADMINISTRATIVE EXPENSE</t>
  </si>
  <si>
    <t>NET INCOME (LOSS) BEFORE INCOME TAX</t>
  </si>
  <si>
    <t>NET INCOME (LOSS)</t>
  </si>
  <si>
    <t>K.1</t>
  </si>
  <si>
    <t>AS</t>
  </si>
  <si>
    <t xml:space="preserve">1. Document Index No. should match to the Reference No. in the Supporting Document. </t>
  </si>
  <si>
    <t xml:space="preserve">1. Document Index No. should match Document Index in the Supporting Document. </t>
  </si>
  <si>
    <t xml:space="preserve">1. Document Index No. should match to Reference No. in the Supporting Document. </t>
  </si>
  <si>
    <t xml:space="preserve">1) Document Index should match to Reference No. in the Supporting Document. </t>
  </si>
  <si>
    <t xml:space="preserve">1. Document Index no. should match to reference no. in the Supporting Document. </t>
  </si>
  <si>
    <t>3) Please enter; used on page 3</t>
  </si>
  <si>
    <t xml:space="preserve">1) Document Index No. should match to the Reference No. in the Supporting Document. </t>
  </si>
  <si>
    <t xml:space="preserve">1) Document Index No. should match to the reference no. in the Supporting Document. </t>
  </si>
  <si>
    <t xml:space="preserve">1) Document Index No. should match to reference no. in the Supporting Document. </t>
  </si>
  <si>
    <t>3)  If O.R. Date is different from Date Acquired for Depreciation please provide explanation in remarks column (21)</t>
  </si>
  <si>
    <t xml:space="preserve">1. Document Index No. should match to reference no. in the Supporting Document. </t>
  </si>
  <si>
    <t xml:space="preserve">2) Document Index No. should match to reference no. in the Supporting Document. </t>
  </si>
  <si>
    <t xml:space="preserve">1) Document Index No. should match reference no. in the Supporting Document. </t>
  </si>
  <si>
    <t>Exchange Rate at the end of the current year</t>
  </si>
  <si>
    <t>INDEX NO.</t>
  </si>
  <si>
    <t>DERIVATIVE ASSET HELD FOR HEDGING</t>
  </si>
  <si>
    <t xml:space="preserve">  1) Amounts allocated to microinsurance are a subset of the overall</t>
  </si>
  <si>
    <t xml:space="preserve">TOTAL CHANGE </t>
  </si>
  <si>
    <t>Cash in Bank</t>
  </si>
  <si>
    <t>Time Deposits- Foreign Accounts</t>
  </si>
  <si>
    <t>Debt Securities</t>
  </si>
  <si>
    <t>SUMMARY OF LOANS AND RECEIVABLE ACCOUNTS</t>
  </si>
  <si>
    <t>SUMMARY OF PROPERTY AND EQUIPMENT ACCOUNTS</t>
  </si>
  <si>
    <t>SUMMARY OF INVESTMENT PROPERTY ACCOUNTS</t>
  </si>
  <si>
    <t xml:space="preserve">1) Document Index No. should match Reference in the Supporting Document. </t>
  </si>
  <si>
    <t>Page 102</t>
  </si>
  <si>
    <t>Page 103</t>
  </si>
  <si>
    <t>Statement of Comprehensive Income</t>
  </si>
  <si>
    <t xml:space="preserve">1)Document Index No. should match to Reference no. in the Supporting Document. </t>
  </si>
  <si>
    <t>TCT No., Location and Description of Property (Area, Blk and Lot No.)</t>
  </si>
  <si>
    <t>CCT No.Location and Description of Property</t>
  </si>
  <si>
    <t>CCT No. Location and Description of Property</t>
  </si>
  <si>
    <t xml:space="preserve">With IC </t>
  </si>
  <si>
    <t>Approval?</t>
  </si>
  <si>
    <t>3) If with IC approval measure at FV, if no approval measure at acquisition cost.</t>
  </si>
  <si>
    <t>Foreclosed Properties3</t>
  </si>
  <si>
    <t>Foreclosed Properties2</t>
  </si>
  <si>
    <t>Foreclosed Properties1</t>
  </si>
  <si>
    <t>Foreclosure</t>
  </si>
  <si>
    <t>Annotated</t>
  </si>
  <si>
    <t xml:space="preserve">2) Please insert column for other assets or investments which has gains or losses </t>
  </si>
  <si>
    <t xml:space="preserve">      FVH 1</t>
  </si>
  <si>
    <t xml:space="preserve">      FVH 2</t>
  </si>
  <si>
    <t xml:space="preserve">      FVH 3</t>
  </si>
  <si>
    <t xml:space="preserve">      FVH 4</t>
  </si>
  <si>
    <t xml:space="preserve">      FVH 5</t>
  </si>
  <si>
    <t xml:space="preserve">      FVH 6</t>
  </si>
  <si>
    <t xml:space="preserve">      FVH 7</t>
  </si>
  <si>
    <t xml:space="preserve">      FVH 8</t>
  </si>
  <si>
    <t xml:space="preserve">      FVH 9</t>
  </si>
  <si>
    <t xml:space="preserve">      FVH 10</t>
  </si>
  <si>
    <t xml:space="preserve">      FVH 11</t>
  </si>
  <si>
    <t xml:space="preserve">      FVH 12</t>
  </si>
  <si>
    <t xml:space="preserve">      FVH 13</t>
  </si>
  <si>
    <t xml:space="preserve">      FVH 14</t>
  </si>
  <si>
    <t xml:space="preserve">      FVH 15</t>
  </si>
  <si>
    <t xml:space="preserve">      FVH 16</t>
  </si>
  <si>
    <t xml:space="preserve">      FVH 17</t>
  </si>
  <si>
    <t xml:space="preserve">      FVH 18</t>
  </si>
  <si>
    <t xml:space="preserve">      FVH 19</t>
  </si>
  <si>
    <t xml:space="preserve">      FVH 20</t>
  </si>
  <si>
    <t xml:space="preserve">  CFH1</t>
  </si>
  <si>
    <t xml:space="preserve">  CFH2</t>
  </si>
  <si>
    <t xml:space="preserve">  CFH3</t>
  </si>
  <si>
    <t xml:space="preserve">  CFH4</t>
  </si>
  <si>
    <t xml:space="preserve">  CFH5</t>
  </si>
  <si>
    <t xml:space="preserve">  CFH6</t>
  </si>
  <si>
    <t xml:space="preserve">  CFH7</t>
  </si>
  <si>
    <t xml:space="preserve">  CFH8</t>
  </si>
  <si>
    <t xml:space="preserve">  CFH9</t>
  </si>
  <si>
    <t xml:space="preserve">  CFH10</t>
  </si>
  <si>
    <t xml:space="preserve">  CFH11</t>
  </si>
  <si>
    <t xml:space="preserve">  CFH12</t>
  </si>
  <si>
    <t xml:space="preserve">  CFH13</t>
  </si>
  <si>
    <t xml:space="preserve">  CFH14</t>
  </si>
  <si>
    <t xml:space="preserve">  CFH15</t>
  </si>
  <si>
    <t xml:space="preserve">  CFH16</t>
  </si>
  <si>
    <t xml:space="preserve">  CFH17</t>
  </si>
  <si>
    <t xml:space="preserve">  CFH18</t>
  </si>
  <si>
    <t xml:space="preserve">  CFH19</t>
  </si>
  <si>
    <t xml:space="preserve">  CFH20</t>
  </si>
  <si>
    <t xml:space="preserve">  HNFIO1</t>
  </si>
  <si>
    <t xml:space="preserve">  HNFIO2</t>
  </si>
  <si>
    <t xml:space="preserve">  HNFIO3</t>
  </si>
  <si>
    <t xml:space="preserve">  HNFIO4</t>
  </si>
  <si>
    <t xml:space="preserve">  HNFIO5</t>
  </si>
  <si>
    <t xml:space="preserve">  HNFIO6</t>
  </si>
  <si>
    <t xml:space="preserve">  HNFIO7</t>
  </si>
  <si>
    <t xml:space="preserve">  HNFIO8</t>
  </si>
  <si>
    <t xml:space="preserve">  HNFIO9</t>
  </si>
  <si>
    <t xml:space="preserve">  HNFIO10</t>
  </si>
  <si>
    <t xml:space="preserve">  HNFIO11</t>
  </si>
  <si>
    <t xml:space="preserve">  HNFIO12</t>
  </si>
  <si>
    <t xml:space="preserve">  HNFIO13</t>
  </si>
  <si>
    <t xml:space="preserve">  HNFIO14</t>
  </si>
  <si>
    <t xml:space="preserve">  HNFIO15</t>
  </si>
  <si>
    <t xml:space="preserve">  HNFIO16</t>
  </si>
  <si>
    <t xml:space="preserve">  HNFIO17</t>
  </si>
  <si>
    <t xml:space="preserve">  HNFIO18</t>
  </si>
  <si>
    <t xml:space="preserve">  HNFIO19</t>
  </si>
  <si>
    <t xml:space="preserve">  HNFIO20</t>
  </si>
  <si>
    <t xml:space="preserve">  HNFIO21</t>
  </si>
  <si>
    <t>FLHT 1</t>
  </si>
  <si>
    <t>FLHT 2</t>
  </si>
  <si>
    <t>FLHT 3</t>
  </si>
  <si>
    <t>FLHT 4</t>
  </si>
  <si>
    <t>FLHT 5</t>
  </si>
  <si>
    <t>FLHT 6</t>
  </si>
  <si>
    <t>FLHT 7</t>
  </si>
  <si>
    <t>FLHT 8</t>
  </si>
  <si>
    <t>FLHT 9</t>
  </si>
  <si>
    <t>FLHT 10</t>
  </si>
  <si>
    <t>FLHT 11</t>
  </si>
  <si>
    <t>FLHT 12</t>
  </si>
  <si>
    <t>FLHT 13</t>
  </si>
  <si>
    <t>FLHT 14</t>
  </si>
  <si>
    <t>FLHT 15</t>
  </si>
  <si>
    <t>FLHT 16</t>
  </si>
  <si>
    <t>FLHT 17</t>
  </si>
  <si>
    <t>FLHT 18</t>
  </si>
  <si>
    <t>FLHT 19</t>
  </si>
  <si>
    <t>FLHT 20</t>
  </si>
  <si>
    <t>FLDFVPTL 1</t>
  </si>
  <si>
    <t>FLDFVPTL 2</t>
  </si>
  <si>
    <t>FLDFVPTL 3</t>
  </si>
  <si>
    <t>FLDFVPTL 4</t>
  </si>
  <si>
    <t>FLDFVPTL 5</t>
  </si>
  <si>
    <t>FLDFVPTL 6</t>
  </si>
  <si>
    <t>FLDFVPTL 7</t>
  </si>
  <si>
    <t>FLDFVPTL 8</t>
  </si>
  <si>
    <t>FLDFVPTL 9</t>
  </si>
  <si>
    <t>FLDFVPTL 10</t>
  </si>
  <si>
    <t>FLDFVPTL 11</t>
  </si>
  <si>
    <t>FLDFVPTL 12</t>
  </si>
  <si>
    <t>FLDFVPTL 13</t>
  </si>
  <si>
    <t>FLDFVPTL 14</t>
  </si>
  <si>
    <t>FLDFVPTL 15</t>
  </si>
  <si>
    <t>FLDFVPTL 16</t>
  </si>
  <si>
    <t>FLDFVPTL 17</t>
  </si>
  <si>
    <t>FLDFVPTL 18</t>
  </si>
  <si>
    <t>FLDFVPTL 19</t>
  </si>
  <si>
    <t>FLDFVPTL 20</t>
  </si>
  <si>
    <t xml:space="preserve"> FEC 1</t>
  </si>
  <si>
    <t xml:space="preserve"> FEC 2</t>
  </si>
  <si>
    <t xml:space="preserve"> FEC 3</t>
  </si>
  <si>
    <t xml:space="preserve"> FEC 4</t>
  </si>
  <si>
    <t xml:space="preserve"> FEC 5</t>
  </si>
  <si>
    <t xml:space="preserve"> FEC 6</t>
  </si>
  <si>
    <t xml:space="preserve"> FEC 7</t>
  </si>
  <si>
    <t xml:space="preserve"> FEC 8</t>
  </si>
  <si>
    <t xml:space="preserve"> FEC 9</t>
  </si>
  <si>
    <t xml:space="preserve"> FEC 10</t>
  </si>
  <si>
    <t xml:space="preserve"> FEC 11</t>
  </si>
  <si>
    <t xml:space="preserve"> FEC 12</t>
  </si>
  <si>
    <t xml:space="preserve"> FEC 13</t>
  </si>
  <si>
    <t xml:space="preserve"> FEC 14</t>
  </si>
  <si>
    <t xml:space="preserve"> FEC 15</t>
  </si>
  <si>
    <t xml:space="preserve"> FEC 16</t>
  </si>
  <si>
    <t xml:space="preserve"> FEC 17</t>
  </si>
  <si>
    <t xml:space="preserve"> FEC 18</t>
  </si>
  <si>
    <t xml:space="preserve"> FEC 19</t>
  </si>
  <si>
    <t xml:space="preserve"> FEC 20</t>
  </si>
  <si>
    <t>IRC 1</t>
  </si>
  <si>
    <t>IRC 2</t>
  </si>
  <si>
    <t>IRC 3</t>
  </si>
  <si>
    <t>IRC 4</t>
  </si>
  <si>
    <t>IRC 5</t>
  </si>
  <si>
    <t>IRC 6</t>
  </si>
  <si>
    <t>IRC 7</t>
  </si>
  <si>
    <t>IRC 8</t>
  </si>
  <si>
    <t>IRC 9</t>
  </si>
  <si>
    <t>IRC 10</t>
  </si>
  <si>
    <t>IRC 11</t>
  </si>
  <si>
    <t>IRC 12</t>
  </si>
  <si>
    <t>IRC 13</t>
  </si>
  <si>
    <t>IRC 14</t>
  </si>
  <si>
    <t>IRC 15</t>
  </si>
  <si>
    <t>IRC 16</t>
  </si>
  <si>
    <t>IRC 17</t>
  </si>
  <si>
    <t>IRC 18</t>
  </si>
  <si>
    <t>IRC 19</t>
  </si>
  <si>
    <t>IRC 20</t>
  </si>
  <si>
    <t>EC 1</t>
  </si>
  <si>
    <t>EC 2</t>
  </si>
  <si>
    <t>EC 3</t>
  </si>
  <si>
    <t>EC 4</t>
  </si>
  <si>
    <t>EC 5</t>
  </si>
  <si>
    <t>EC 6</t>
  </si>
  <si>
    <t>EC 7</t>
  </si>
  <si>
    <t>EC 8</t>
  </si>
  <si>
    <t>EC 9</t>
  </si>
  <si>
    <t>EC 10</t>
  </si>
  <si>
    <t>EC 11</t>
  </si>
  <si>
    <t>EC 12</t>
  </si>
  <si>
    <t>EC 13</t>
  </si>
  <si>
    <t>EC 14</t>
  </si>
  <si>
    <t>EC 15</t>
  </si>
  <si>
    <t>EC 16</t>
  </si>
  <si>
    <t>EC 17</t>
  </si>
  <si>
    <t>EC 18</t>
  </si>
  <si>
    <t>EC 19</t>
  </si>
  <si>
    <t>EC 20</t>
  </si>
  <si>
    <t>FVH1</t>
  </si>
  <si>
    <t>FVH2</t>
  </si>
  <si>
    <t>FVH3</t>
  </si>
  <si>
    <t>FVH4</t>
  </si>
  <si>
    <t>FVH5</t>
  </si>
  <si>
    <t>FVH6</t>
  </si>
  <si>
    <t>FVH7</t>
  </si>
  <si>
    <t>FVH8</t>
  </si>
  <si>
    <t>FVH9</t>
  </si>
  <si>
    <t>FVH10</t>
  </si>
  <si>
    <t>FVH11</t>
  </si>
  <si>
    <t>FVH12</t>
  </si>
  <si>
    <t>FVH13</t>
  </si>
  <si>
    <t>FVH14</t>
  </si>
  <si>
    <t>FVH15</t>
  </si>
  <si>
    <t>FVH16</t>
  </si>
  <si>
    <t>FVH17</t>
  </si>
  <si>
    <t>FVH18</t>
  </si>
  <si>
    <t>FVH19</t>
  </si>
  <si>
    <t>FVH20</t>
  </si>
  <si>
    <t>FVH21</t>
  </si>
  <si>
    <t>CFH1</t>
  </si>
  <si>
    <t>CFH2</t>
  </si>
  <si>
    <t>CFH3</t>
  </si>
  <si>
    <t>CFH4</t>
  </si>
  <si>
    <t>CFH5</t>
  </si>
  <si>
    <t>CFH6</t>
  </si>
  <si>
    <t>CFH7</t>
  </si>
  <si>
    <t>CFH8</t>
  </si>
  <si>
    <t>CFH9</t>
  </si>
  <si>
    <t>CFH10</t>
  </si>
  <si>
    <t>CFH11</t>
  </si>
  <si>
    <t>CFH12</t>
  </si>
  <si>
    <t>CFH13</t>
  </si>
  <si>
    <t>CFH14</t>
  </si>
  <si>
    <t>CFH15</t>
  </si>
  <si>
    <t>CFH16</t>
  </si>
  <si>
    <t>CFH17</t>
  </si>
  <si>
    <t>CFH18</t>
  </si>
  <si>
    <t>CFH19</t>
  </si>
  <si>
    <t>CFH20</t>
  </si>
  <si>
    <t>CFH21</t>
  </si>
  <si>
    <t>CFH22</t>
  </si>
  <si>
    <t>HNFIO1</t>
  </si>
  <si>
    <t>HNFIO2</t>
  </si>
  <si>
    <t>HNFIO3</t>
  </si>
  <si>
    <t>HNFIO4</t>
  </si>
  <si>
    <t>HNFIO5</t>
  </si>
  <si>
    <t>HNFIO6</t>
  </si>
  <si>
    <t>HNFIO7</t>
  </si>
  <si>
    <t>HNFIO8</t>
  </si>
  <si>
    <t>HNFIO9</t>
  </si>
  <si>
    <t>HNFIO10</t>
  </si>
  <si>
    <t>HNFIO11</t>
  </si>
  <si>
    <t>HNFIO12</t>
  </si>
  <si>
    <t>HNFIO13</t>
  </si>
  <si>
    <t>HNFIO14</t>
  </si>
  <si>
    <t>HNFIO15</t>
  </si>
  <si>
    <t>HNFIO16</t>
  </si>
  <si>
    <t>HNFIO17</t>
  </si>
  <si>
    <t>HNFIO18</t>
  </si>
  <si>
    <t>HNFIO19</t>
  </si>
  <si>
    <t>HNFIO20</t>
  </si>
  <si>
    <t>HNFIO21</t>
  </si>
  <si>
    <t>Foreclosed Properties4</t>
  </si>
  <si>
    <t>Foreclosed Properties5</t>
  </si>
  <si>
    <t>Foreclosed Properties6</t>
  </si>
  <si>
    <t>Foreclosed Properties7</t>
  </si>
  <si>
    <t>Foreclosed Properties8</t>
  </si>
  <si>
    <t>Foreclosed Properties9</t>
  </si>
  <si>
    <t>Foreclosed Properties10</t>
  </si>
  <si>
    <t>Foreclosed Properties11</t>
  </si>
  <si>
    <t>Foreclosed Properties12</t>
  </si>
  <si>
    <t>Foreclosed Properties13</t>
  </si>
  <si>
    <t>Foreclosed Properties14</t>
  </si>
  <si>
    <t>Foreclosed Properties15</t>
  </si>
  <si>
    <t>Foreclosed Properties16</t>
  </si>
  <si>
    <t>Foreclosed Properties17</t>
  </si>
  <si>
    <t>Foreclosed Properties18</t>
  </si>
  <si>
    <t>Foreclosed Properties19</t>
  </si>
  <si>
    <t>Foreclosed Properties20</t>
  </si>
  <si>
    <t>Foreclosed Properties21</t>
  </si>
  <si>
    <t>Foreclosed Properties22</t>
  </si>
  <si>
    <t>Foreclosed Properties23</t>
  </si>
  <si>
    <t>Foreclosed Properties24</t>
  </si>
  <si>
    <t>Foreclosed Properties25</t>
  </si>
  <si>
    <t>Foreclosed Properties26</t>
  </si>
  <si>
    <t>Foreclosed Properties27</t>
  </si>
  <si>
    <t>Buidling Improvement1.3</t>
  </si>
  <si>
    <t>Buidling Improvement1.4</t>
  </si>
  <si>
    <t>Buidling Improvement1.5</t>
  </si>
  <si>
    <t>Buidling Improvement1.6</t>
  </si>
  <si>
    <t>Buidling Improvement1.7</t>
  </si>
  <si>
    <t>Buidling Improvement1.8</t>
  </si>
  <si>
    <t>Buidling Improvement1.9</t>
  </si>
  <si>
    <t>Buidling Improvement1.10</t>
  </si>
  <si>
    <t>Buidling Improvement1.11</t>
  </si>
  <si>
    <t>Buidling Improvement1.12</t>
  </si>
  <si>
    <t>Buidling Improvement1.13</t>
  </si>
  <si>
    <t>Buidling Improvement1.14</t>
  </si>
  <si>
    <t>Buidling Improvement1.15</t>
  </si>
  <si>
    <t>Buidling Improvement2.3</t>
  </si>
  <si>
    <t>Buidling Improvement2.4</t>
  </si>
  <si>
    <t>Buidling Improvement2.5</t>
  </si>
  <si>
    <t>Buidling Improvement2.6</t>
  </si>
  <si>
    <t>Buidling Improvement2.7</t>
  </si>
  <si>
    <t>Buidling Improvement2.8</t>
  </si>
  <si>
    <t>Buidling Improvement2.9</t>
  </si>
  <si>
    <t>Buidling Improvement2.10</t>
  </si>
  <si>
    <t>Buidling Improvement2.11</t>
  </si>
  <si>
    <t>Buidling Improvement2.12</t>
  </si>
  <si>
    <t>Buidling Improvement2.13</t>
  </si>
  <si>
    <t>Buidling Improvement2.14</t>
  </si>
  <si>
    <t>Buidling Improvement2.15</t>
  </si>
  <si>
    <t>Buidling Improvement3.2</t>
  </si>
  <si>
    <t>Buidling Improvement3.3</t>
  </si>
  <si>
    <t>Buidling Improvement3.4</t>
  </si>
  <si>
    <t>Buidling Improvement3.5</t>
  </si>
  <si>
    <t>Buidling Improvement3.6</t>
  </si>
  <si>
    <t>Buidling Improvement3.7</t>
  </si>
  <si>
    <t>Buidling Improvement3.8</t>
  </si>
  <si>
    <t>Buidling Improvement3.9</t>
  </si>
  <si>
    <t>Buidling Improvement3.10</t>
  </si>
  <si>
    <t>Buidling Improvement3.11</t>
  </si>
  <si>
    <t>Buidling Improvement3.12</t>
  </si>
  <si>
    <t>Buidling Improvement3.13</t>
  </si>
  <si>
    <t>Buidling Improvement3.14</t>
  </si>
  <si>
    <t>Buidling Improvement3.15</t>
  </si>
  <si>
    <t>Land4</t>
  </si>
  <si>
    <t>Land5</t>
  </si>
  <si>
    <t>Land6</t>
  </si>
  <si>
    <t>Land7</t>
  </si>
  <si>
    <t>Land8</t>
  </si>
  <si>
    <t>Land9</t>
  </si>
  <si>
    <t>Land10</t>
  </si>
  <si>
    <t>Land11</t>
  </si>
  <si>
    <t>Land12</t>
  </si>
  <si>
    <t>Land13</t>
  </si>
  <si>
    <t>Land14</t>
  </si>
  <si>
    <t>Land15</t>
  </si>
  <si>
    <t>Land16</t>
  </si>
  <si>
    <t>Land17</t>
  </si>
  <si>
    <t>Land18</t>
  </si>
  <si>
    <t>Land19</t>
  </si>
  <si>
    <t>Land20</t>
  </si>
  <si>
    <t>Land21</t>
  </si>
  <si>
    <t>Land22</t>
  </si>
  <si>
    <t>Land23</t>
  </si>
  <si>
    <t>Land24</t>
  </si>
  <si>
    <t>Land25</t>
  </si>
  <si>
    <t>Land26</t>
  </si>
  <si>
    <t>Land27</t>
  </si>
  <si>
    <t>Land28</t>
  </si>
  <si>
    <t>Land29</t>
  </si>
  <si>
    <t>Land30</t>
  </si>
  <si>
    <r>
      <t xml:space="preserve">Directors </t>
    </r>
    <r>
      <rPr>
        <b/>
        <sz val="10"/>
        <color rgb="FFC00000"/>
        <rFont val="Times New Roman"/>
        <family val="1"/>
      </rPr>
      <t>(Note 1)</t>
    </r>
    <r>
      <rPr>
        <b/>
        <sz val="10"/>
        <rFont val="Times New Roman"/>
        <family val="1"/>
      </rPr>
      <t>……………………………………..…………………….</t>
    </r>
  </si>
  <si>
    <t>AMLA Compliance Officer……………………………………………………</t>
  </si>
  <si>
    <t>Corporate Governance Compliance Officer……………………………………………………</t>
  </si>
  <si>
    <r>
      <t xml:space="preserve">Other Officers </t>
    </r>
    <r>
      <rPr>
        <b/>
        <sz val="10"/>
        <color rgb="FFC00000"/>
        <rFont val="Times New Roman"/>
        <family val="1"/>
      </rPr>
      <t>(Note 2)</t>
    </r>
  </si>
  <si>
    <t>2. Please specifiy position in Column 1</t>
  </si>
  <si>
    <t>Computer Hardware 4</t>
  </si>
  <si>
    <t>Computer Hardware 5</t>
  </si>
  <si>
    <t>Computer Hardware 6</t>
  </si>
  <si>
    <t>Computer Hardware 7</t>
  </si>
  <si>
    <t>Computer Hardware 8</t>
  </si>
  <si>
    <t>Computer Hardware 9</t>
  </si>
  <si>
    <t>Computer Hardware 10</t>
  </si>
  <si>
    <t>Computer Hardware 11</t>
  </si>
  <si>
    <t>Computer Hardware 12</t>
  </si>
  <si>
    <t>Computer Hardware 13</t>
  </si>
  <si>
    <t>Computer Hardware 14</t>
  </si>
  <si>
    <t>Computer Hardware 15</t>
  </si>
  <si>
    <t>Computer Software4</t>
  </si>
  <si>
    <t>Computer Software5</t>
  </si>
  <si>
    <t>Computer Software6</t>
  </si>
  <si>
    <t>Computer Software7</t>
  </si>
  <si>
    <t>Computer Software8</t>
  </si>
  <si>
    <t>Computer Software9</t>
  </si>
  <si>
    <t>Computer Software10</t>
  </si>
  <si>
    <t>Computer Software11</t>
  </si>
  <si>
    <t>Computer Software12</t>
  </si>
  <si>
    <t>Computer Software13</t>
  </si>
  <si>
    <t>Computer Software14</t>
  </si>
  <si>
    <t>Computer Software15</t>
  </si>
  <si>
    <t>Computer Software16</t>
  </si>
  <si>
    <t>Computer Software17</t>
  </si>
  <si>
    <t>Peripherals4</t>
  </si>
  <si>
    <t>Peripherals5</t>
  </si>
  <si>
    <t>Peripherals6</t>
  </si>
  <si>
    <t>Peripherals7</t>
  </si>
  <si>
    <t>Peripherals8</t>
  </si>
  <si>
    <t>Peripherals9</t>
  </si>
  <si>
    <t>Peripherals10</t>
  </si>
  <si>
    <t>Peripherals11</t>
  </si>
  <si>
    <t>Peripherals12</t>
  </si>
  <si>
    <t>Peripherals13</t>
  </si>
  <si>
    <t>Peripherals14</t>
  </si>
  <si>
    <t>Peripherals15</t>
  </si>
  <si>
    <t>Peripherals16</t>
  </si>
  <si>
    <t>Peripherals17</t>
  </si>
  <si>
    <t>Peripherals18</t>
  </si>
  <si>
    <t>Peripherals19</t>
  </si>
  <si>
    <t>Peripherals20</t>
  </si>
  <si>
    <t>Accumulated Depreciation - Building and Building Improvements</t>
  </si>
  <si>
    <t>RECEIVABLE/PAYABLE FROM/TO OFFICERS/STOCKHOLDERS</t>
  </si>
  <si>
    <t>Name</t>
  </si>
  <si>
    <t>Stockholder</t>
  </si>
  <si>
    <t>Board Director/Trustee (BOD/BOT)</t>
  </si>
  <si>
    <t>Independent Director/Trustee</t>
  </si>
  <si>
    <t>Position in BODs/BOTs</t>
  </si>
  <si>
    <t xml:space="preserve">Payable to Company </t>
  </si>
  <si>
    <t xml:space="preserve">Receivable from Company </t>
  </si>
  <si>
    <t>Input Position</t>
  </si>
  <si>
    <t>FRF Liability Account</t>
  </si>
  <si>
    <t>FRF Asset Account</t>
  </si>
  <si>
    <t>1) Enter True,  If applicabe</t>
  </si>
  <si>
    <t>Subsidiary4</t>
  </si>
  <si>
    <t>Subsidiary5</t>
  </si>
  <si>
    <t>Subsidiary6</t>
  </si>
  <si>
    <t>Subsidiary7</t>
  </si>
  <si>
    <t>Subsidiary8</t>
  </si>
  <si>
    <t>Subsidiary9</t>
  </si>
  <si>
    <t>Subsidiary10</t>
  </si>
  <si>
    <t>Associate4</t>
  </si>
  <si>
    <t>Associate5</t>
  </si>
  <si>
    <t>Associate6</t>
  </si>
  <si>
    <t>Associate7</t>
  </si>
  <si>
    <t>Associate8</t>
  </si>
  <si>
    <t>Associate9</t>
  </si>
  <si>
    <t>Associate10</t>
  </si>
  <si>
    <t>1.1.3</t>
  </si>
  <si>
    <t>1.1.1</t>
  </si>
  <si>
    <t>1.1.2</t>
  </si>
  <si>
    <t>1.1.4</t>
  </si>
  <si>
    <t>1.1.5</t>
  </si>
  <si>
    <t>1.1.6</t>
  </si>
  <si>
    <t>1.1.7</t>
  </si>
  <si>
    <t>1.1.8</t>
  </si>
  <si>
    <t>1.1.9</t>
  </si>
  <si>
    <t>1.1.10</t>
  </si>
  <si>
    <t>1.1.11</t>
  </si>
  <si>
    <t>1.1.12</t>
  </si>
  <si>
    <t>1.1.13</t>
  </si>
  <si>
    <t>1.1.14</t>
  </si>
  <si>
    <t>1.1.15</t>
  </si>
  <si>
    <t>1.1.16</t>
  </si>
  <si>
    <t>1.1.17</t>
  </si>
  <si>
    <t>Undeposited Collections 4</t>
  </si>
  <si>
    <t>Undeposited Collections 5</t>
  </si>
  <si>
    <t>Undeposited Collections 6</t>
  </si>
  <si>
    <t>Undeposited Collections 7</t>
  </si>
  <si>
    <t>Undeposited Collections 8</t>
  </si>
  <si>
    <t>Undeposited Collections 9</t>
  </si>
  <si>
    <t>Undeposited Collections 10</t>
  </si>
  <si>
    <t>Undeposited Collections 11</t>
  </si>
  <si>
    <t>Undeposited Collections 12</t>
  </si>
  <si>
    <t>Undeposited Collections 13</t>
  </si>
  <si>
    <t>Undeposited Collections 14</t>
  </si>
  <si>
    <t>Undeposited Collections 15</t>
  </si>
  <si>
    <t>Undeposited Collections 16</t>
  </si>
  <si>
    <t>Undeposited Collections 17</t>
  </si>
  <si>
    <t>1.2.1</t>
  </si>
  <si>
    <t>1.2.2</t>
  </si>
  <si>
    <t>1.2.3</t>
  </si>
  <si>
    <t>1.2.4</t>
  </si>
  <si>
    <t>Petty cash fund 4</t>
  </si>
  <si>
    <t>1.2.5</t>
  </si>
  <si>
    <t>Petty cash fund 5</t>
  </si>
  <si>
    <t>1.2.6</t>
  </si>
  <si>
    <t>Petty cash fund 6</t>
  </si>
  <si>
    <t>1.2.7</t>
  </si>
  <si>
    <t>Petty cash fund 7</t>
  </si>
  <si>
    <t>1.2.8</t>
  </si>
  <si>
    <t>Petty cash fund 8</t>
  </si>
  <si>
    <t>1.2.9</t>
  </si>
  <si>
    <t>Petty cash fund 9</t>
  </si>
  <si>
    <t>1.2.10</t>
  </si>
  <si>
    <t>Petty cash fund 10</t>
  </si>
  <si>
    <t>1.2.11</t>
  </si>
  <si>
    <t>Petty cash fund 11</t>
  </si>
  <si>
    <t>1.2.12</t>
  </si>
  <si>
    <t>Petty cash fund 12</t>
  </si>
  <si>
    <t>1.2.13</t>
  </si>
  <si>
    <t>Petty cash fund 13</t>
  </si>
  <si>
    <t>1.2.14</t>
  </si>
  <si>
    <t>Petty cash fund 14</t>
  </si>
  <si>
    <t>1.2.15</t>
  </si>
  <si>
    <t>Petty cash fund 15</t>
  </si>
  <si>
    <t>1.2.16</t>
  </si>
  <si>
    <t>Petty cash fund 16</t>
  </si>
  <si>
    <t>1.2.17</t>
  </si>
  <si>
    <t>Petty cash fund 17</t>
  </si>
  <si>
    <t>1.3.1</t>
  </si>
  <si>
    <t>1.3.2</t>
  </si>
  <si>
    <t>1.3.3</t>
  </si>
  <si>
    <t>1.3.4</t>
  </si>
  <si>
    <t>Commission fund 4</t>
  </si>
  <si>
    <t>1.3.5</t>
  </si>
  <si>
    <t>Commission fund 5</t>
  </si>
  <si>
    <t>1.3.6</t>
  </si>
  <si>
    <t>Commission fund 6</t>
  </si>
  <si>
    <t>1.3.7</t>
  </si>
  <si>
    <t>Commission fund 7</t>
  </si>
  <si>
    <t>1.3.8</t>
  </si>
  <si>
    <t>Commission fund 8</t>
  </si>
  <si>
    <t>1.3.9</t>
  </si>
  <si>
    <t>Commission fund 9</t>
  </si>
  <si>
    <t>1.3.10</t>
  </si>
  <si>
    <t>Commission fund 10</t>
  </si>
  <si>
    <t>1.3.11</t>
  </si>
  <si>
    <t>Commission fund 11</t>
  </si>
  <si>
    <t>1.3.12</t>
  </si>
  <si>
    <t>Commission fund 12</t>
  </si>
  <si>
    <t>1.3.13</t>
  </si>
  <si>
    <t>Commission fund 13</t>
  </si>
  <si>
    <t>1.3.14</t>
  </si>
  <si>
    <t>Commission fund 14</t>
  </si>
  <si>
    <t>1.3.15</t>
  </si>
  <si>
    <t>Commission fund 15</t>
  </si>
  <si>
    <t>1.3.16</t>
  </si>
  <si>
    <t>Commission fund 16</t>
  </si>
  <si>
    <t>1.3.17</t>
  </si>
  <si>
    <t>Commission fund 17</t>
  </si>
  <si>
    <t>1.4.1</t>
  </si>
  <si>
    <t>1.4.2</t>
  </si>
  <si>
    <t>1.4.3</t>
  </si>
  <si>
    <t>1.4.4</t>
  </si>
  <si>
    <t>Policy Loan Fund 4</t>
  </si>
  <si>
    <t>1.4.5</t>
  </si>
  <si>
    <t>Policy Loan Fund 5</t>
  </si>
  <si>
    <t>1.4.6</t>
  </si>
  <si>
    <t>Policy Loan Fund 6</t>
  </si>
  <si>
    <t>1.4.7</t>
  </si>
  <si>
    <t>Policy Loan Fund 7</t>
  </si>
  <si>
    <t>1.4.8</t>
  </si>
  <si>
    <t>Policy Loan Fund 8</t>
  </si>
  <si>
    <t>1.4.9</t>
  </si>
  <si>
    <t>Policy Loan Fund 9</t>
  </si>
  <si>
    <t>1.4.10</t>
  </si>
  <si>
    <t>Policy Loan Fund 10</t>
  </si>
  <si>
    <t>1.4.11</t>
  </si>
  <si>
    <t>Policy Loan Fund 11</t>
  </si>
  <si>
    <t>1.4.12</t>
  </si>
  <si>
    <t>Policy Loan Fund 12</t>
  </si>
  <si>
    <t>1.4.13</t>
  </si>
  <si>
    <t>Policy Loan Fund 13</t>
  </si>
  <si>
    <t>1.4.14</t>
  </si>
  <si>
    <t>Policy Loan Fund 14</t>
  </si>
  <si>
    <t>1.4.15</t>
  </si>
  <si>
    <t>Policy Loan Fund 15</t>
  </si>
  <si>
    <t>1.4.16</t>
  </si>
  <si>
    <t>Policy Loan Fund 16</t>
  </si>
  <si>
    <t>1.4.17</t>
  </si>
  <si>
    <t>Policy Loan Fund 17</t>
  </si>
  <si>
    <t>1.5.1</t>
  </si>
  <si>
    <t>1.5.2</t>
  </si>
  <si>
    <t>1.5.3</t>
  </si>
  <si>
    <t>1.5.4</t>
  </si>
  <si>
    <t>Documentary Stamps Fund 4</t>
  </si>
  <si>
    <t>1.5.5</t>
  </si>
  <si>
    <t>Documentary Stamps Fund 5</t>
  </si>
  <si>
    <t>1.5.6</t>
  </si>
  <si>
    <t>Documentary Stamps Fund 6</t>
  </si>
  <si>
    <t>1.5.7</t>
  </si>
  <si>
    <t>Documentary Stamps Fund 7</t>
  </si>
  <si>
    <t>1.5.8</t>
  </si>
  <si>
    <t>Documentary Stamps Fund 8</t>
  </si>
  <si>
    <t>1.5.9</t>
  </si>
  <si>
    <t>Documentary Stamps Fund 9</t>
  </si>
  <si>
    <t>1.5.10</t>
  </si>
  <si>
    <t>Documentary Stamps Fund 10</t>
  </si>
  <si>
    <t>1.5.11</t>
  </si>
  <si>
    <t>Documentary Stamps Fund 11</t>
  </si>
  <si>
    <t>1.5.12</t>
  </si>
  <si>
    <t>Documentary Stamps Fund 12</t>
  </si>
  <si>
    <t>1.5.13</t>
  </si>
  <si>
    <t>Documentary Stamps Fund 13</t>
  </si>
  <si>
    <t>1.5.14</t>
  </si>
  <si>
    <t>Documentary Stamps Fund 14</t>
  </si>
  <si>
    <t>1.5.15</t>
  </si>
  <si>
    <t>Documentary Stamps Fund 15</t>
  </si>
  <si>
    <t>1.5.16</t>
  </si>
  <si>
    <t>Documentary Stamps Fund 16</t>
  </si>
  <si>
    <t>1.5.17</t>
  </si>
  <si>
    <t>Documentary Stamps Fund 17</t>
  </si>
  <si>
    <t>1.6.1</t>
  </si>
  <si>
    <t>1.6.2</t>
  </si>
  <si>
    <t>1.6.3</t>
  </si>
  <si>
    <t>1.6.4</t>
  </si>
  <si>
    <t>Other Funds 4</t>
  </si>
  <si>
    <t>1.6.5</t>
  </si>
  <si>
    <t>Other Funds 5</t>
  </si>
  <si>
    <t>1.6.6</t>
  </si>
  <si>
    <t>Other Funds 6</t>
  </si>
  <si>
    <t>1.6.7</t>
  </si>
  <si>
    <t>Other Funds 7</t>
  </si>
  <si>
    <t>1.6.8</t>
  </si>
  <si>
    <t>Other Funds 8</t>
  </si>
  <si>
    <t>1.6.9</t>
  </si>
  <si>
    <t>Other Funds 9</t>
  </si>
  <si>
    <t>1.6.10</t>
  </si>
  <si>
    <t>Other Funds 10</t>
  </si>
  <si>
    <t>1.6.11</t>
  </si>
  <si>
    <t>Other Funds 11</t>
  </si>
  <si>
    <t>1.6.12</t>
  </si>
  <si>
    <t>Other Funds 12</t>
  </si>
  <si>
    <t>1.6.13</t>
  </si>
  <si>
    <t>Other Funds 13</t>
  </si>
  <si>
    <t>1.6.14</t>
  </si>
  <si>
    <t>Other Funds 14</t>
  </si>
  <si>
    <t>1.6.15</t>
  </si>
  <si>
    <t>Other Funds 15</t>
  </si>
  <si>
    <t>1.6.16</t>
  </si>
  <si>
    <t>Other Funds 16</t>
  </si>
  <si>
    <t>1.6.17</t>
  </si>
  <si>
    <t>Other Funds 17</t>
  </si>
  <si>
    <t>(16)=(6)+(7)</t>
  </si>
  <si>
    <t>Page 104</t>
  </si>
  <si>
    <t>SEGREGATED FUND ASSETS AND LIABILITIES</t>
  </si>
  <si>
    <t xml:space="preserve">COMPONENTS </t>
  </si>
  <si>
    <t>FUND NAME</t>
  </si>
  <si>
    <t>Input Fund name</t>
  </si>
  <si>
    <t>Surrender values on cancelled policies</t>
  </si>
  <si>
    <t>Interest due or accrued on policy or contract funds</t>
  </si>
  <si>
    <t>Anticipated Endowments left with the company</t>
  </si>
  <si>
    <t>Separate Variable Acccount - Policyholder</t>
  </si>
  <si>
    <t>Check Digit</t>
  </si>
  <si>
    <t>Segregated Fund Assets and Liabilities</t>
  </si>
  <si>
    <t xml:space="preserve">&gt;&gt;&gt;&gt;&gt;Links </t>
  </si>
  <si>
    <t>&gt;&gt;&gt;&gt;&gt;For Input</t>
  </si>
  <si>
    <t>2) Enter additonal rows if more than 10</t>
  </si>
  <si>
    <t>Deferred income</t>
  </si>
  <si>
    <t>Agency retirement plan</t>
  </si>
  <si>
    <t>Agency group hospotalization plan</t>
  </si>
  <si>
    <t>Agency group term plan</t>
  </si>
  <si>
    <t>Agents cash bond deposit</t>
  </si>
  <si>
    <t>Operating Lease Payable</t>
  </si>
  <si>
    <t>Pension Asset/Pension Liability</t>
  </si>
  <si>
    <t>PENSION ASSET (LIABILITY)</t>
  </si>
  <si>
    <t>1.6 Health</t>
  </si>
  <si>
    <t>1.7 Accident</t>
  </si>
  <si>
    <t xml:space="preserve">1.6 Health </t>
  </si>
  <si>
    <t xml:space="preserve">Receivable/Payable from/To officers/stockholders </t>
  </si>
  <si>
    <r>
      <t xml:space="preserve">...Accident &amp; health premiums due and uncollected, excl. loading amounting to PHP ==&gt; </t>
    </r>
    <r>
      <rPr>
        <sz val="10"/>
        <color rgb="FFC00000"/>
        <rFont val="Times New Roman"/>
        <family val="1"/>
      </rPr>
      <t>(Note 1)</t>
    </r>
  </si>
  <si>
    <t>Page 105</t>
  </si>
  <si>
    <t xml:space="preserve">
INCUMBRANCE
(IF ANY)
</t>
  </si>
  <si>
    <t>Total Peso</t>
  </si>
  <si>
    <t>company1</t>
  </si>
  <si>
    <t>company2</t>
  </si>
  <si>
    <t>company3</t>
  </si>
  <si>
    <t>company4</t>
  </si>
  <si>
    <t>company5</t>
  </si>
  <si>
    <t>company6</t>
  </si>
  <si>
    <t>company7</t>
  </si>
  <si>
    <t>company8</t>
  </si>
  <si>
    <t>company9</t>
  </si>
  <si>
    <t>company10</t>
  </si>
  <si>
    <t>company11</t>
  </si>
  <si>
    <t>company12</t>
  </si>
  <si>
    <t>company13</t>
  </si>
  <si>
    <t>company14</t>
  </si>
  <si>
    <t>company15</t>
  </si>
  <si>
    <t>company16</t>
  </si>
  <si>
    <t>PARTICULAR5</t>
  </si>
  <si>
    <t>PARTICULAR6</t>
  </si>
  <si>
    <t>PARTICULAR7</t>
  </si>
  <si>
    <t>PARTICULAR8</t>
  </si>
  <si>
    <t>PARTICULAR9</t>
  </si>
  <si>
    <t>PARTICULAR10</t>
  </si>
  <si>
    <t>PARTICULAR11</t>
  </si>
  <si>
    <t>PARTICULAR12</t>
  </si>
  <si>
    <t>PARTICULAR13</t>
  </si>
  <si>
    <t>PARTICULAR14</t>
  </si>
  <si>
    <t>PARTICULAR15</t>
  </si>
  <si>
    <t>PARTICULAR16</t>
  </si>
  <si>
    <t>PARTICULAR17</t>
  </si>
  <si>
    <t>PARTICULAR18</t>
  </si>
  <si>
    <t>PARTICULAR19</t>
  </si>
  <si>
    <t>PARTICULAR20</t>
  </si>
  <si>
    <t>PARTICULAR21</t>
  </si>
  <si>
    <t>PARTICULAR22</t>
  </si>
  <si>
    <t>PARTICULAR23</t>
  </si>
  <si>
    <t>PARTICULAR24</t>
  </si>
  <si>
    <t>borrower</t>
  </si>
  <si>
    <t>property no.</t>
  </si>
  <si>
    <t>place</t>
  </si>
  <si>
    <t>(25)=(26)+(27)</t>
  </si>
  <si>
    <t>General expenses listed in X5, code "GE"</t>
  </si>
  <si>
    <t>(19)=(20)+(21)</t>
  </si>
  <si>
    <t>(26)=(21)+(23)</t>
  </si>
  <si>
    <t xml:space="preserve">(7)=(4)+(5)-(6) </t>
  </si>
  <si>
    <t>(8)=(9)+(10)</t>
  </si>
  <si>
    <t>(15)=(10)+(12)</t>
  </si>
  <si>
    <t>(28)=(29)+(30)</t>
  </si>
  <si>
    <t xml:space="preserve">(19)=(16)+(17)-(18) </t>
  </si>
  <si>
    <t xml:space="preserve">(25) </t>
  </si>
  <si>
    <t>(18)=(19)+(20)</t>
  </si>
  <si>
    <t xml:space="preserve">(20)=(17)+(18)-(19) </t>
  </si>
  <si>
    <t>Fair Value</t>
  </si>
  <si>
    <t>(14)=(11)+(12)-(13)</t>
  </si>
  <si>
    <t xml:space="preserve">(Discount)/ </t>
  </si>
  <si>
    <t>ADJUSTED BALANCE</t>
  </si>
  <si>
    <t>(23) = (20)+(21)-(22)</t>
  </si>
  <si>
    <t>(24) = (25) + (26)</t>
  </si>
  <si>
    <t>(32) = (29) + (30) - (31)</t>
  </si>
  <si>
    <t>3) For foreign currency cash in bank please fill in Schedule C.1</t>
  </si>
  <si>
    <t>(34)=(31)+(32)-(33)</t>
  </si>
  <si>
    <t>(35)=(28)+(30)</t>
  </si>
  <si>
    <t>Market Value of Security</t>
  </si>
  <si>
    <t>(29)=(22)+(24)</t>
  </si>
  <si>
    <t>(28)=(25)+(26)-(27)</t>
  </si>
  <si>
    <t>December 31, 2017</t>
  </si>
  <si>
    <t>8.3.1</t>
  </si>
  <si>
    <t>Foreign exchange contracts</t>
  </si>
  <si>
    <t>8.3.2</t>
  </si>
  <si>
    <t>Interest rate contracts</t>
  </si>
  <si>
    <t>8.3.3</t>
  </si>
  <si>
    <t>Equity contracts</t>
  </si>
  <si>
    <t>46.3.1</t>
  </si>
  <si>
    <t>46.3.2</t>
  </si>
  <si>
    <t>46.3.3</t>
  </si>
  <si>
    <t>Deferred Tax Liability </t>
  </si>
  <si>
    <t>SEED CAPITAL</t>
  </si>
  <si>
    <t>SEGREGATED FUND ASSETS</t>
  </si>
  <si>
    <t xml:space="preserve">SEGREGATED FUND LIABILITIES </t>
  </si>
  <si>
    <t>GPV MONITORING</t>
  </si>
  <si>
    <t>Annex B Report</t>
  </si>
  <si>
    <t>Basis</t>
  </si>
  <si>
    <t>SOFP</t>
  </si>
  <si>
    <t>Table II , Column F, Line 1</t>
  </si>
  <si>
    <t>*2</t>
  </si>
  <si>
    <t>Table II , Column F, Line 6</t>
  </si>
  <si>
    <t>SOFP- OCI</t>
  </si>
  <si>
    <t>Table II , Column C, Line 1</t>
  </si>
  <si>
    <t>SOCI- OCI</t>
  </si>
  <si>
    <t>*1</t>
  </si>
  <si>
    <t>LINK</t>
  </si>
  <si>
    <t>SOCI</t>
  </si>
  <si>
    <t>Table II , Column E+G, Line 1</t>
  </si>
  <si>
    <t>YEAR-ENDED</t>
  </si>
  <si>
    <t>12/31/2018</t>
  </si>
  <si>
    <t>Manual Input of (opposite sign) amounts from Annex B of Actuarial Valuation Report</t>
  </si>
  <si>
    <t>ACCOUNTS RECEIVABLE Breakdown</t>
  </si>
  <si>
    <t>Balance End of Previous Year</t>
  </si>
  <si>
    <t>Advances or Accrual during the year</t>
  </si>
  <si>
    <t>Balance End of Current Year</t>
  </si>
  <si>
    <t>A A</t>
  </si>
  <si>
    <t>NLA</t>
  </si>
  <si>
    <t>NAA</t>
  </si>
  <si>
    <t>Ledger Asset</t>
  </si>
  <si>
    <t>Microinsurance (True or False)</t>
  </si>
  <si>
    <t>Operating Leases Receivables</t>
  </si>
  <si>
    <t>Total Advances to Employees</t>
  </si>
  <si>
    <t>Total Advances to Agents/Employees</t>
  </si>
  <si>
    <t>13.1 Advances to Agents/Employees</t>
  </si>
  <si>
    <t>Total  Advances to Agents/Employees</t>
  </si>
  <si>
    <t>Allowance for Impairment CY</t>
  </si>
  <si>
    <t>Allowance for Impairment PY</t>
  </si>
  <si>
    <t>(16)=(9)+(11)</t>
  </si>
  <si>
    <t>(16)=(13)+(14)-(15)</t>
  </si>
  <si>
    <t>(29)=(26)+(27)-(28)</t>
  </si>
  <si>
    <t>(30)=(23)+(25)</t>
  </si>
  <si>
    <t>(33)=(30)+(31)-(32)</t>
  </si>
  <si>
    <t>(34)=(27)+(29)</t>
  </si>
  <si>
    <t>(28)=(21)+(23)</t>
  </si>
  <si>
    <t xml:space="preserve">(27) </t>
  </si>
  <si>
    <t>(26)=(23)+(24)-(25)</t>
  </si>
  <si>
    <t>(27)=(20)+(22)</t>
  </si>
  <si>
    <t>(31)=(28)+(29)-(30)</t>
  </si>
  <si>
    <t>(32)=(25)+(27)</t>
  </si>
  <si>
    <t>(34)=(27)+(30)</t>
  </si>
  <si>
    <t>(37)</t>
  </si>
  <si>
    <t>(38)</t>
  </si>
  <si>
    <t>(36)=(33)+(34)-(35)</t>
  </si>
  <si>
    <t>(37)=(30)+(32)</t>
  </si>
  <si>
    <t>(15)=(8)+(10)</t>
  </si>
  <si>
    <t>(35)=(32)+(33)-(34)</t>
  </si>
  <si>
    <t>(36)=(29)+(31)</t>
  </si>
  <si>
    <t>NON-ADMITTED ASSETS</t>
  </si>
  <si>
    <t>(33) = (26) + (28)</t>
  </si>
  <si>
    <t>OTHER ACCOUNTS PAYABLE</t>
  </si>
  <si>
    <t>Beginning Balance</t>
  </si>
  <si>
    <t>Additional or Accrual</t>
  </si>
  <si>
    <t>Total Other Accounts Payable</t>
  </si>
  <si>
    <t>(6)=(3)+(4)-(5)</t>
  </si>
  <si>
    <t>(11)=(4)+(6)</t>
  </si>
  <si>
    <t>(16)=(17)+(18)</t>
  </si>
  <si>
    <t>(25)=(18)+(20)</t>
  </si>
  <si>
    <t>of  Units</t>
  </si>
  <si>
    <t xml:space="preserve">Purchased </t>
  </si>
  <si>
    <t>in 2018</t>
  </si>
  <si>
    <t>Redeemed</t>
  </si>
  <si>
    <t>Manually Link in the account in the FRF SOCI tab pertaining to the movement of Remeasurement of Life Insurance Reserves , for manual linking</t>
  </si>
  <si>
    <t>Incorporated in the Philippines as:</t>
  </si>
  <si>
    <t xml:space="preserve"> Domestic</t>
  </si>
  <si>
    <t xml:space="preserve"> Domestically Incorporated</t>
  </si>
  <si>
    <t xml:space="preserve"> Branch</t>
  </si>
  <si>
    <t>17.    Parañaque</t>
  </si>
  <si>
    <t>Premiums on Direct Business</t>
  </si>
  <si>
    <r>
      <t xml:space="preserve">Total Underwriting Income Earned  </t>
    </r>
    <r>
      <rPr>
        <sz val="10"/>
        <color rgb="FFC00000"/>
        <rFont val="Times New Roman"/>
        <family val="1"/>
      </rPr>
      <t>(a-b+c+d+e)</t>
    </r>
  </si>
  <si>
    <t>g.1</t>
  </si>
  <si>
    <t>g.2</t>
  </si>
  <si>
    <t>g.3</t>
  </si>
  <si>
    <t>Expenses from Variable</t>
  </si>
  <si>
    <t>g.4</t>
  </si>
  <si>
    <t>g.5</t>
  </si>
  <si>
    <r>
      <t xml:space="preserve">Underwriting Gain/ (Loss)  </t>
    </r>
    <r>
      <rPr>
        <sz val="10"/>
        <color rgb="FFC00000"/>
        <rFont val="Times New Roman"/>
        <family val="1"/>
      </rPr>
      <t>(f-g)</t>
    </r>
  </si>
  <si>
    <t>i.1</t>
  </si>
  <si>
    <t>i.2</t>
  </si>
  <si>
    <t>i.3</t>
  </si>
  <si>
    <t>i.4</t>
  </si>
  <si>
    <t>i.5</t>
  </si>
  <si>
    <t>i.6</t>
  </si>
  <si>
    <t>i.7</t>
  </si>
  <si>
    <t>i.8</t>
  </si>
  <si>
    <r>
      <t xml:space="preserve">Underwriting Gain/(Loss &amp; Investment Income) </t>
    </r>
    <r>
      <rPr>
        <sz val="10"/>
        <color rgb="FFC00000"/>
        <rFont val="Times New Roman"/>
        <family val="1"/>
      </rPr>
      <t>(h+i)</t>
    </r>
  </si>
  <si>
    <t>k.1</t>
  </si>
  <si>
    <t>k.2</t>
  </si>
  <si>
    <t>k.3</t>
  </si>
  <si>
    <t>k.4</t>
  </si>
  <si>
    <t>k.5</t>
  </si>
  <si>
    <t>k.6</t>
  </si>
  <si>
    <t>k.7</t>
  </si>
  <si>
    <r>
      <t xml:space="preserve">Sub - Total </t>
    </r>
    <r>
      <rPr>
        <sz val="10"/>
        <color rgb="FFC00000"/>
        <rFont val="Times New Roman"/>
        <family val="1"/>
      </rPr>
      <t>(j+k)</t>
    </r>
  </si>
  <si>
    <t>m.5</t>
  </si>
  <si>
    <t>m.6</t>
  </si>
  <si>
    <t>m.7</t>
  </si>
  <si>
    <t>n.1</t>
  </si>
  <si>
    <t>n.2</t>
  </si>
  <si>
    <t>n.3</t>
  </si>
  <si>
    <t>n.4</t>
  </si>
  <si>
    <r>
      <t xml:space="preserve">Sub-Total (taxes &amp; general expenses) </t>
    </r>
    <r>
      <rPr>
        <sz val="10"/>
        <color rgb="FFC00000"/>
        <rFont val="Times New Roman"/>
        <family val="1"/>
      </rPr>
      <t>(m+n)</t>
    </r>
  </si>
  <si>
    <r>
      <t xml:space="preserve">Net Income/ (Loss) before Income Tax </t>
    </r>
    <r>
      <rPr>
        <sz val="10"/>
        <color rgb="FFFF0000"/>
        <rFont val="Times New Roman"/>
        <family val="1"/>
      </rPr>
      <t>(l-o)</t>
    </r>
  </si>
  <si>
    <r>
      <t>Net Income/ (Loss) for the year</t>
    </r>
    <r>
      <rPr>
        <sz val="10"/>
        <color rgb="FFFF0000"/>
        <rFont val="Times New Roman"/>
        <family val="1"/>
      </rPr>
      <t xml:space="preserve"> (p-q)</t>
    </r>
  </si>
  <si>
    <t>r</t>
  </si>
  <si>
    <t>Premiums on</t>
  </si>
  <si>
    <t>Direct Business</t>
  </si>
  <si>
    <t>OTHER COMPREHENSIVE INCOME</t>
  </si>
  <si>
    <t>CUT-OFF DATE:</t>
  </si>
  <si>
    <t>Account 1</t>
  </si>
  <si>
    <t>Account 2</t>
  </si>
  <si>
    <t>Account 3</t>
  </si>
  <si>
    <t>Account 4</t>
  </si>
  <si>
    <t>Account 5</t>
  </si>
  <si>
    <t>Account 6</t>
  </si>
  <si>
    <t>Account 7</t>
  </si>
  <si>
    <t>Account 8</t>
  </si>
  <si>
    <t>Account 9</t>
  </si>
  <si>
    <t>Account 10</t>
  </si>
  <si>
    <t>TOTAL COMPREHENSIVE INCOME</t>
  </si>
  <si>
    <t>OTHER COMPREHENSIVE INCOME (LOSS)</t>
  </si>
  <si>
    <t>TOTAL COMPREHENSIVE INCOME (LOSS)</t>
  </si>
  <si>
    <t xml:space="preserve">MIGRANT WORKERS </t>
  </si>
  <si>
    <t>SEC Cert. of Registration No.:</t>
  </si>
  <si>
    <r>
      <t xml:space="preserve">(please put a </t>
    </r>
    <r>
      <rPr>
        <b/>
        <sz val="10"/>
        <color rgb="FFFF0000"/>
        <rFont val="Wingdings"/>
        <charset val="2"/>
      </rPr>
      <t>ü</t>
    </r>
    <r>
      <rPr>
        <b/>
        <i/>
        <sz val="10"/>
        <color rgb="FFFF0000"/>
        <rFont val="Times New Roman"/>
        <family val="1"/>
      </rPr>
      <t xml:space="preserve"> in the box)</t>
    </r>
  </si>
  <si>
    <t>TERM OF OFFICE</t>
  </si>
  <si>
    <t>TO</t>
  </si>
  <si>
    <t>FROM</t>
  </si>
  <si>
    <t>Member…………………………………..…………………….</t>
  </si>
  <si>
    <t>Independent Director .......................................................</t>
  </si>
  <si>
    <t>President and Chief Executive Officer……………..</t>
  </si>
  <si>
    <t>Chief Financial Officer………………………………………………….</t>
  </si>
  <si>
    <t>Chief Human Resource Officer</t>
  </si>
  <si>
    <t>Chief Legal Officer</t>
  </si>
  <si>
    <t>Chief Technology</t>
  </si>
  <si>
    <t>Chief Distribution Officer</t>
  </si>
  <si>
    <t>Chief Strategy Officer</t>
  </si>
  <si>
    <t>VP Operations</t>
  </si>
  <si>
    <t>VP Corporate Care</t>
  </si>
  <si>
    <t>Ditribution Head of Operations</t>
  </si>
  <si>
    <t>Assistant Corporate Secretrary</t>
  </si>
  <si>
    <r>
      <t xml:space="preserve">POSITION  </t>
    </r>
    <r>
      <rPr>
        <b/>
        <sz val="10"/>
        <color rgb="FFFF0000"/>
        <rFont val="Times New Roman"/>
        <family val="1"/>
      </rPr>
      <t>(note 2)</t>
    </r>
  </si>
  <si>
    <r>
      <t xml:space="preserve">Names and Address of General Agents; Certificate of Authority Number and Date of Issue: </t>
    </r>
    <r>
      <rPr>
        <b/>
        <sz val="10"/>
        <color rgb="FFFF0000"/>
        <rFont val="Times New Roman"/>
        <family val="1"/>
      </rPr>
      <t>(notes 1 &amp; 3)</t>
    </r>
  </si>
  <si>
    <r>
      <t>Number of Branches:</t>
    </r>
    <r>
      <rPr>
        <b/>
        <sz val="10"/>
        <color rgb="FFFF0000"/>
        <rFont val="Times New Roman"/>
        <family val="1"/>
      </rPr>
      <t xml:space="preserve"> (note 3)</t>
    </r>
  </si>
  <si>
    <r>
      <t>Subsidiaries &amp; Affiliates</t>
    </r>
    <r>
      <rPr>
        <b/>
        <sz val="10"/>
        <color rgb="FFFF0000"/>
        <rFont val="Times New Roman"/>
        <family val="1"/>
      </rPr>
      <t xml:space="preserve"> (note 3)</t>
    </r>
  </si>
  <si>
    <t>1. Subsidiaries</t>
  </si>
  <si>
    <t xml:space="preserve">   a.</t>
  </si>
  <si>
    <t xml:space="preserve">   b.</t>
  </si>
  <si>
    <t xml:space="preserve">  (add rows if necessary)</t>
  </si>
  <si>
    <t>2. Affiliates</t>
  </si>
  <si>
    <t>1. Please add rows if necessary</t>
  </si>
  <si>
    <t>ABC Company</t>
  </si>
  <si>
    <t>at end of the period</t>
  </si>
  <si>
    <t>Exchange Rate at end of period</t>
  </si>
  <si>
    <t>at end of period</t>
  </si>
  <si>
    <t>BOND FUND</t>
  </si>
  <si>
    <t>EQUITY FUND</t>
  </si>
  <si>
    <t>FUND GRAND TOTAL - MICROINSURANCE</t>
  </si>
  <si>
    <t>FUND GRAND TOTAL - TIME DEPOSITS</t>
  </si>
  <si>
    <t>VARIANCE</t>
  </si>
  <si>
    <t>REMARKS</t>
  </si>
  <si>
    <t>*3</t>
  </si>
  <si>
    <t xml:space="preserve">*3 </t>
  </si>
  <si>
    <t>Provide breakdown for reconciliation (e.g.due to forex, due to tax, due to change in discount rate, etc.) and identify the account used to record the transaction, if there is any.</t>
  </si>
  <si>
    <t>Due to Change in Inforce File</t>
  </si>
  <si>
    <t>Due to Change in Assumptions other than Discount Rate</t>
  </si>
  <si>
    <t>Due to Change in Market Value of the Unit-Linked Funds</t>
  </si>
  <si>
    <t>Due to Change in Forex Relating to dollar issued policies</t>
  </si>
  <si>
    <t>RESERVE FOR AFS SECURITIES</t>
  </si>
  <si>
    <t>(Note 5)</t>
  </si>
  <si>
    <t>1.  Input for AFS Securities and sources of Reserve for AFS Securities</t>
  </si>
  <si>
    <t>Source of Reserve</t>
  </si>
  <si>
    <t xml:space="preserve">Reserve for AFS </t>
  </si>
  <si>
    <t>Others:</t>
  </si>
  <si>
    <t>Others 1 (Please specify source other than mentioned above)</t>
  </si>
  <si>
    <t>Others 2 (Please specify source other than mentioned above)</t>
  </si>
  <si>
    <t>Others 3 (Please specify source other than mentioned above)</t>
  </si>
  <si>
    <t>Others 4 (Please specify source other than mentioned above)</t>
  </si>
  <si>
    <t>Difference (should be zero)</t>
  </si>
  <si>
    <t>PER FRF SOCI</t>
  </si>
  <si>
    <t xml:space="preserve">From Investments </t>
  </si>
  <si>
    <t>SOURCES</t>
  </si>
  <si>
    <t>INVESTMENT INCOME BREAKDOWN</t>
  </si>
  <si>
    <t>Subtotal</t>
  </si>
  <si>
    <t>(39)</t>
  </si>
  <si>
    <t>AAA to AA-</t>
  </si>
  <si>
    <t>Bank Rating</t>
  </si>
  <si>
    <t>A+ to A-</t>
  </si>
  <si>
    <t>BBB+ to BBB-</t>
  </si>
  <si>
    <t>BB+ to B-</t>
  </si>
  <si>
    <t>CCC or worse</t>
  </si>
  <si>
    <t>Unrated</t>
  </si>
  <si>
    <t xml:space="preserve">        -in good standing</t>
  </si>
  <si>
    <t xml:space="preserve">        -Others</t>
  </si>
  <si>
    <t>Accrued Income</t>
  </si>
  <si>
    <t>Non-Admitted</t>
  </si>
  <si>
    <t>Risk Factor</t>
  </si>
  <si>
    <t>(NOTE 4)</t>
  </si>
  <si>
    <t>3) Please use rating in the table</t>
  </si>
  <si>
    <t>4) Please use rating in the table</t>
  </si>
  <si>
    <t>5) Please use rating in the table</t>
  </si>
  <si>
    <t xml:space="preserve">1) Document Index should match Document Index in the Supporting Document. </t>
  </si>
  <si>
    <t>2) Indicate Custodian (examples: Bureau of Treasury (BOT), Philippine Depository &amp; Trust Corporation (PDTC), etc.)</t>
  </si>
  <si>
    <t>4)  Input for AFS Securities and sources of Reserve for AFS Securities</t>
  </si>
  <si>
    <t>Category for RBC (Listed / Unlisted)</t>
  </si>
  <si>
    <t>Category</t>
  </si>
  <si>
    <t>Unlisted</t>
  </si>
  <si>
    <t>Accrued Income / Dividend</t>
  </si>
  <si>
    <t>6) Please use rating in the table</t>
  </si>
  <si>
    <t>2) Indicate Where certificate is kept</t>
  </si>
  <si>
    <t xml:space="preserve">4) For IMA and Others (Other Funds),  Columns 11  and 17 represents Net Assets (Assets-Liabilities) or Asset Value at Acquisition Date and Year-end at Original Currency, respectively. </t>
  </si>
  <si>
    <t>5)  Input for AFS Securities and sources of Reserve for AFS Securities</t>
  </si>
  <si>
    <t>(Note 6)</t>
  </si>
  <si>
    <t>Gov't Securities (Local / Foreign)</t>
  </si>
  <si>
    <t>Money Market including Cash</t>
  </si>
  <si>
    <t>Debt Securities investment grade</t>
  </si>
  <si>
    <t>Balanced</t>
  </si>
  <si>
    <t>highest risk</t>
  </si>
  <si>
    <t>Counterparty Rating</t>
  </si>
  <si>
    <t xml:space="preserve">Gov't Securities </t>
  </si>
  <si>
    <t>Private Securities:</t>
  </si>
  <si>
    <t>3) If allocated to Microinsurance, indicate True if not False</t>
  </si>
  <si>
    <t>(Note 3)</t>
  </si>
  <si>
    <t>Goodwill</t>
  </si>
  <si>
    <t>Trade name</t>
  </si>
  <si>
    <t>Licenses</t>
  </si>
  <si>
    <t>Patents</t>
  </si>
  <si>
    <t xml:space="preserve">Copyrights </t>
  </si>
  <si>
    <t>Other Intangibles</t>
  </si>
  <si>
    <t>Deferred Tax Assets</t>
  </si>
  <si>
    <t>Prepaid Insurance</t>
  </si>
  <si>
    <t>Prepaid Taxes</t>
  </si>
  <si>
    <t>Deferred Acquisitions Cost</t>
  </si>
  <si>
    <t>Prepaid or Deferred Charges (Yes or No)</t>
  </si>
  <si>
    <t>Deferred Reinsurance Premiums</t>
  </si>
  <si>
    <t>Total Prepaid or Deferred Charges</t>
  </si>
  <si>
    <t xml:space="preserve"> &lt; 3 mos.</t>
  </si>
  <si>
    <t>&gt; 3 mos. &amp; &lt; 6 mos.</t>
  </si>
  <si>
    <t>&gt;  6 mos. &amp; &lt;  9 mos.</t>
  </si>
  <si>
    <t>&gt; 9 mos. &amp; &lt; 12 mos.</t>
  </si>
  <si>
    <t>&gt; 12  mos. &amp; &lt; 15 mos.</t>
  </si>
  <si>
    <t>&gt; 15  mos. &amp; &lt; 18 mos.</t>
  </si>
  <si>
    <t>&gt; 18 mos.</t>
  </si>
  <si>
    <t>Age</t>
  </si>
  <si>
    <t>No. of Outstanding Policies / Receivables</t>
  </si>
  <si>
    <t>Premium due and uncollected</t>
  </si>
  <si>
    <t>Unearned Interest Income</t>
  </si>
  <si>
    <t>Other Loan Receivables</t>
  </si>
  <si>
    <t>&lt; 3 mos.</t>
  </si>
  <si>
    <t>Non-Admitted Assets</t>
  </si>
  <si>
    <t>Admitted Assets</t>
  </si>
  <si>
    <t>BD</t>
  </si>
  <si>
    <t>Reserves for AFS Securities</t>
  </si>
  <si>
    <t>Page 106</t>
  </si>
  <si>
    <t>Other Comprehensive Income</t>
  </si>
  <si>
    <t>Investment Income Breakdown</t>
  </si>
  <si>
    <t>Page 107</t>
  </si>
  <si>
    <t>Ageing</t>
  </si>
  <si>
    <t>Page 108</t>
  </si>
  <si>
    <t>Page 109</t>
  </si>
  <si>
    <t>Page 110</t>
  </si>
  <si>
    <t>GPV Monitoring</t>
  </si>
  <si>
    <t>Page 111</t>
  </si>
  <si>
    <r>
      <t>TRUE/FALSE</t>
    </r>
    <r>
      <rPr>
        <b/>
        <sz val="11"/>
        <color rgb="FFFFFF00"/>
        <rFont val="Times New Roman"/>
        <family val="1"/>
      </rPr>
      <t xml:space="preserve"> (Note 1)</t>
    </r>
  </si>
  <si>
    <t>Prepaid Supplies or Supplies</t>
  </si>
  <si>
    <t>Non-refundable deposit</t>
  </si>
  <si>
    <t>Non-refundable deposit/Advance rent/Prepaid rent</t>
  </si>
  <si>
    <t>Checking</t>
  </si>
  <si>
    <t>Acct No.</t>
  </si>
  <si>
    <t>Account Name</t>
  </si>
  <si>
    <t xml:space="preserve">Account Name </t>
  </si>
  <si>
    <t>Purpose of Account / Nature of Account</t>
  </si>
  <si>
    <t>Traditional</t>
  </si>
  <si>
    <t>Variable</t>
  </si>
  <si>
    <t>Balance should be zero</t>
  </si>
  <si>
    <t>% should be 0.00%</t>
  </si>
  <si>
    <t>Perecentage</t>
  </si>
  <si>
    <t>SOCI - OTHERS</t>
  </si>
  <si>
    <t>1) If percentage is 10% or more please break further in SOCI-OTHERS</t>
  </si>
  <si>
    <t>Statement of Comprehensive Income - Others</t>
  </si>
  <si>
    <t>Page 112</t>
  </si>
  <si>
    <t>Year to Year Change</t>
  </si>
  <si>
    <t>R.1</t>
  </si>
  <si>
    <t>Accounts Receivable- Breakdown</t>
  </si>
  <si>
    <t>TYPE OF BUSINESS</t>
  </si>
  <si>
    <t>Beginning</t>
  </si>
  <si>
    <t>for the</t>
  </si>
  <si>
    <t>AGING OF RECEIVABLES</t>
  </si>
  <si>
    <t>Account</t>
  </si>
  <si>
    <t>Particular1</t>
  </si>
  <si>
    <t>Particular2</t>
  </si>
  <si>
    <t>Particular3</t>
  </si>
  <si>
    <t>Particular4</t>
  </si>
  <si>
    <t>Particular5</t>
  </si>
  <si>
    <t>Particular6</t>
  </si>
  <si>
    <t>Particular7</t>
  </si>
  <si>
    <t>Particular8</t>
  </si>
  <si>
    <t>Particular9</t>
  </si>
  <si>
    <t>Particular10</t>
  </si>
  <si>
    <t>Particular11</t>
  </si>
  <si>
    <t>Particular12</t>
  </si>
  <si>
    <t>Particular13</t>
  </si>
  <si>
    <t>Particular14</t>
  </si>
  <si>
    <t>Particular15</t>
  </si>
  <si>
    <t>Particular16</t>
  </si>
  <si>
    <t>Particular17</t>
  </si>
  <si>
    <t>Particular18</t>
  </si>
  <si>
    <t>Particular19</t>
  </si>
  <si>
    <t>Particular20</t>
  </si>
  <si>
    <t>Reserve for AFS per Page 3</t>
  </si>
  <si>
    <t>Reserve for AFS Securities Breakdown</t>
  </si>
  <si>
    <t>2.2.1</t>
  </si>
  <si>
    <t>2.2.2</t>
  </si>
  <si>
    <t>2.2.3</t>
  </si>
  <si>
    <t>2.2.4</t>
  </si>
  <si>
    <t>2.2.5</t>
  </si>
  <si>
    <t>2.2.6</t>
  </si>
  <si>
    <t>2.2.7</t>
  </si>
  <si>
    <t>2.2.8</t>
  </si>
  <si>
    <t>2.2.9</t>
  </si>
  <si>
    <t>2.2.10</t>
  </si>
  <si>
    <t>2.2.11</t>
  </si>
  <si>
    <t>2.2.12</t>
  </si>
  <si>
    <t>2.2.13</t>
  </si>
  <si>
    <t>2.2.14</t>
  </si>
  <si>
    <t>2.2.15</t>
  </si>
  <si>
    <t>2.2.16</t>
  </si>
  <si>
    <t>2.2.17</t>
  </si>
  <si>
    <t>2.2.18</t>
  </si>
  <si>
    <t>2.2.19</t>
  </si>
  <si>
    <t>2.2.20</t>
  </si>
  <si>
    <t>2.2.21</t>
  </si>
  <si>
    <t>2.2.22</t>
  </si>
  <si>
    <t>2.2.23</t>
  </si>
  <si>
    <t>2.2.24</t>
  </si>
  <si>
    <t>2.2.25</t>
  </si>
  <si>
    <t>2.2.26</t>
  </si>
  <si>
    <t>2.2.27</t>
  </si>
  <si>
    <t>2.1.1</t>
  </si>
  <si>
    <t>2.1.2</t>
  </si>
  <si>
    <t>2.1.3</t>
  </si>
  <si>
    <t>2.1.4</t>
  </si>
  <si>
    <t>2.1.5</t>
  </si>
  <si>
    <t>2.1.6</t>
  </si>
  <si>
    <t>2.1.7</t>
  </si>
  <si>
    <t>2.1.8</t>
  </si>
  <si>
    <t>2.1.9</t>
  </si>
  <si>
    <t>2.1.10</t>
  </si>
  <si>
    <t>2.1.11</t>
  </si>
  <si>
    <t>2.1.12</t>
  </si>
  <si>
    <t>2.1.13</t>
  </si>
  <si>
    <t>2.1.14</t>
  </si>
  <si>
    <t>2.1.15</t>
  </si>
  <si>
    <t>2.1.16</t>
  </si>
  <si>
    <t>2.1.17</t>
  </si>
  <si>
    <t>2.1.18</t>
  </si>
  <si>
    <t>2.1.19</t>
  </si>
  <si>
    <t>2.3.1</t>
  </si>
  <si>
    <t>2.3.2</t>
  </si>
  <si>
    <t>2.3.3</t>
  </si>
  <si>
    <t>2.3.4</t>
  </si>
  <si>
    <t>2.3.5</t>
  </si>
  <si>
    <t>2.3.6</t>
  </si>
  <si>
    <t>2.3.7</t>
  </si>
  <si>
    <t>2.3.8</t>
  </si>
  <si>
    <t>2.3.9</t>
  </si>
  <si>
    <t>2.3.10</t>
  </si>
  <si>
    <t>2.3.11</t>
  </si>
  <si>
    <t>2.3.12</t>
  </si>
  <si>
    <t>2.3.13</t>
  </si>
  <si>
    <t>2.3.14</t>
  </si>
  <si>
    <t>2.3.15</t>
  </si>
  <si>
    <t>2.3.16</t>
  </si>
  <si>
    <t>2.3.17</t>
  </si>
  <si>
    <t>2.3.18</t>
  </si>
  <si>
    <t>2.3.19</t>
  </si>
  <si>
    <t>2.3.20</t>
  </si>
  <si>
    <t>2.3.21</t>
  </si>
  <si>
    <t>2.3.22</t>
  </si>
  <si>
    <t>2.3.23</t>
  </si>
  <si>
    <t>2.3.24</t>
  </si>
  <si>
    <t>2.3.25</t>
  </si>
  <si>
    <t>2.3.26</t>
  </si>
  <si>
    <t>2.3.27</t>
  </si>
  <si>
    <t>2.3.28</t>
  </si>
  <si>
    <t>2.3.29</t>
  </si>
  <si>
    <t>2.3.30</t>
  </si>
  <si>
    <t>2.3.31</t>
  </si>
  <si>
    <t>2.3.32</t>
  </si>
  <si>
    <t>2.4.1</t>
  </si>
  <si>
    <t>2.4.2</t>
  </si>
  <si>
    <t>2.4.3</t>
  </si>
  <si>
    <t>2.4.4</t>
  </si>
  <si>
    <t>2.4.5</t>
  </si>
  <si>
    <t>2.4.6</t>
  </si>
  <si>
    <t>2.4.7</t>
  </si>
  <si>
    <t>2.4.8</t>
  </si>
  <si>
    <t>2.4.9</t>
  </si>
  <si>
    <t>2.4.10</t>
  </si>
  <si>
    <t>2.4.11</t>
  </si>
  <si>
    <t>2.4.12</t>
  </si>
  <si>
    <t>2.4.13</t>
  </si>
  <si>
    <t>2.4.14</t>
  </si>
  <si>
    <t>2.4.15</t>
  </si>
  <si>
    <t>2.4.16</t>
  </si>
  <si>
    <t>2.4.17</t>
  </si>
  <si>
    <t>2.4.18</t>
  </si>
  <si>
    <t>2.4.19</t>
  </si>
  <si>
    <t>2.4.20</t>
  </si>
  <si>
    <t>2.4.21</t>
  </si>
  <si>
    <t>2.4.22</t>
  </si>
  <si>
    <t>2.4.23</t>
  </si>
  <si>
    <t>2.4.24</t>
  </si>
  <si>
    <t>2.4.25</t>
  </si>
  <si>
    <t>2.4.26</t>
  </si>
  <si>
    <t>2.4.27</t>
  </si>
  <si>
    <t>2.4.28</t>
  </si>
  <si>
    <t>2.1.20</t>
  </si>
  <si>
    <t>2.1.21</t>
  </si>
  <si>
    <t>2.1.22</t>
  </si>
  <si>
    <t>2.1.23</t>
  </si>
  <si>
    <t>2.1.24</t>
  </si>
  <si>
    <t>2.1.25</t>
  </si>
  <si>
    <t>2.1.26</t>
  </si>
  <si>
    <t>2.1.27</t>
  </si>
  <si>
    <t>2.1.28</t>
  </si>
  <si>
    <t>2.1.29</t>
  </si>
  <si>
    <t>2.1.30</t>
  </si>
  <si>
    <t>2.1.31</t>
  </si>
  <si>
    <t xml:space="preserve">Counterparty Rating </t>
  </si>
  <si>
    <t>Page 113</t>
  </si>
  <si>
    <t>gross of loading</t>
  </si>
  <si>
    <t>loading</t>
  </si>
  <si>
    <t>13.2-a</t>
  </si>
  <si>
    <t>Other Accounts Receivable</t>
  </si>
  <si>
    <t>17-A</t>
  </si>
  <si>
    <t>Right-of-Use Asset</t>
  </si>
  <si>
    <t>48-A</t>
  </si>
  <si>
    <t>Lease Liability</t>
  </si>
  <si>
    <t>Other Receivable</t>
  </si>
  <si>
    <t>13.2-a Other Receivables</t>
  </si>
  <si>
    <t>Total  Other Receivables</t>
  </si>
  <si>
    <t>Total  Other Receivable</t>
  </si>
  <si>
    <t>Leasehold Improvement</t>
  </si>
  <si>
    <t xml:space="preserve">Transportation Equipment </t>
  </si>
  <si>
    <t xml:space="preserve">Office Furniture, Fixtures and Equipment </t>
  </si>
  <si>
    <t>Disposal</t>
  </si>
  <si>
    <t>Transfer</t>
  </si>
  <si>
    <t>Ending</t>
  </si>
  <si>
    <t>Accumulated Impairment</t>
  </si>
  <si>
    <t>Net Carrying Amount</t>
  </si>
  <si>
    <t>December 31, 2018</t>
  </si>
  <si>
    <t>Non-Ledger Asset</t>
  </si>
  <si>
    <t>Non-Admitted Asset</t>
  </si>
  <si>
    <t>PROPERTY AND EQUIPMENT NON- ADMITTED</t>
  </si>
  <si>
    <t>SCHEDULE OF RIGHT-OF-USE ASSET AND LEASE LIABILITY - PFRS 16</t>
  </si>
  <si>
    <t>RIGHT OF USE ASSET</t>
  </si>
  <si>
    <t>NON-LEDGER ASSET</t>
  </si>
  <si>
    <t>NON-ADMITTED ASSET</t>
  </si>
  <si>
    <t>ADMITTED ASSET</t>
  </si>
  <si>
    <t>LEDGER ASSET - COST</t>
  </si>
  <si>
    <t>LEDGER ASSET - ACCUMULATED DEPRECIATION</t>
  </si>
  <si>
    <t>Building:</t>
  </si>
  <si>
    <t>Equipment:</t>
  </si>
  <si>
    <t>LEASE LIABILITY</t>
  </si>
  <si>
    <t>BEGINNING BALANCE</t>
  </si>
  <si>
    <t>MOVEMENT DURING THE YEAR</t>
  </si>
  <si>
    <t>ENDING BALANCE / LEDGER LIABILITY</t>
  </si>
  <si>
    <t>LEDGER ASSET - NET CARRYING AMOUNT</t>
  </si>
  <si>
    <t>NON-LEDGER LIABILITY</t>
  </si>
  <si>
    <t>BALANCE PER COMPANY</t>
  </si>
  <si>
    <t>Agricultural Land</t>
  </si>
  <si>
    <t>Non-Agricultural Land</t>
  </si>
  <si>
    <t>(7)-a</t>
  </si>
  <si>
    <t>Monthly</t>
  </si>
  <si>
    <t>Salary</t>
  </si>
  <si>
    <t>UNADJUSTED BALANCE PER BANK (Per Bank Statement/Statement of Account/Certificaiton) DECEMBER 31, 2018</t>
  </si>
  <si>
    <t>Property and Equipment Non-Admitted accounts</t>
  </si>
  <si>
    <t>Right-of-Use Asset and Lease Liability</t>
  </si>
  <si>
    <t>Fair value ofplan assets (FVPA)</t>
  </si>
  <si>
    <t>Present value of defined benefit obligation (PVDBO)</t>
  </si>
  <si>
    <t>FVPA, beginning of year</t>
  </si>
  <si>
    <t>Interest income</t>
  </si>
  <si>
    <t>Employer Contribution</t>
  </si>
  <si>
    <t>Participant Contribution</t>
  </si>
  <si>
    <t>Benefits Paid</t>
  </si>
  <si>
    <t>Gain (Loss) on Plan Asset</t>
  </si>
  <si>
    <t>FVPA, end of year</t>
  </si>
  <si>
    <t>PVDBO, beginning of year</t>
  </si>
  <si>
    <t>Current Service Cost</t>
  </si>
  <si>
    <t>Interest cost</t>
  </si>
  <si>
    <t>Past Service Cost</t>
  </si>
  <si>
    <t>Settlement benefit payments</t>
  </si>
  <si>
    <t>Benefits paid (other than settlement)</t>
  </si>
  <si>
    <t>Settlement (gain) loss</t>
  </si>
  <si>
    <t>Loss (Gain) arising from:</t>
  </si>
  <si>
    <t>changes in demographic assumptions</t>
  </si>
  <si>
    <t>changes in financial assumptions</t>
  </si>
  <si>
    <t>deviations of experience from assumptions</t>
  </si>
  <si>
    <t>PVDBO, end of year</t>
  </si>
  <si>
    <t>Total Number of Employees</t>
  </si>
  <si>
    <t>Average Age</t>
  </si>
  <si>
    <t>Average Years of Service</t>
  </si>
  <si>
    <t>Indpendent Actuary:</t>
  </si>
  <si>
    <t>Indpendent Actuarial Firm:</t>
  </si>
  <si>
    <t>_______________</t>
  </si>
  <si>
    <t>Type of Fund:</t>
  </si>
  <si>
    <t>(example: funded, non-contributory plan)</t>
  </si>
  <si>
    <t>Yes/No</t>
  </si>
  <si>
    <t>Employee Contribution:</t>
  </si>
  <si>
    <t>Employer Contribution:</t>
  </si>
  <si>
    <t>Percentage of Employee Contribution:</t>
  </si>
  <si>
    <t>Percentage of Employer Contribution:</t>
  </si>
  <si>
    <t>(Example: 50%)</t>
  </si>
  <si>
    <t>Pension benefit asset (Liability)</t>
  </si>
  <si>
    <t>A detailed schedule (per agent, employee,  officer/senior management and  stockholder) of advances may be requested during verification or examination.</t>
  </si>
  <si>
    <t>External Audit History</t>
  </si>
  <si>
    <t>Audit Period</t>
  </si>
  <si>
    <t>Audit Firm</t>
  </si>
  <si>
    <t>Audit Signing Parnter</t>
  </si>
  <si>
    <t>Opinion</t>
  </si>
  <si>
    <t>10 Year Historical</t>
  </si>
  <si>
    <t>Unqualified, Qualified, Adverse or Disclaimer</t>
  </si>
  <si>
    <t>If Qualified, Adverse or Disclaimer write basis of qualificaiton, adverse or disclaimer of Opinion</t>
  </si>
  <si>
    <t>YEAR-ENDED:</t>
  </si>
  <si>
    <t>Current Audit Period</t>
  </si>
  <si>
    <t>Value-Added Tax</t>
  </si>
  <si>
    <t>Prercentage Tax</t>
  </si>
  <si>
    <t>Corporate Income Tax</t>
  </si>
  <si>
    <t>Withholding Tax- Final Withholding Tax (FWT)</t>
  </si>
  <si>
    <t>Withholding Tax- Expanded Withholding Tax</t>
  </si>
  <si>
    <t>Withholding Tax- Withholding Tax on Compensation (WTC)</t>
  </si>
  <si>
    <t>Withholding Tax- Withholding VAT (WVAT)</t>
  </si>
  <si>
    <t>Documentary Stamp Tax (DST)- Insurance Policies Issued</t>
  </si>
  <si>
    <t>DST- Mortgages, pledges and deeds of trust</t>
  </si>
  <si>
    <t>DST- Debt Instruments</t>
  </si>
  <si>
    <t>DST- Shares of Stock</t>
  </si>
  <si>
    <t>DST- Sale or conveyance of real properties</t>
  </si>
  <si>
    <t>DST- Foreclosure of real properties</t>
  </si>
  <si>
    <t>DST- Others</t>
  </si>
  <si>
    <t>Fringe Benefits tax</t>
  </si>
  <si>
    <t>Local Taxes - Local Business Tax (LBT)</t>
  </si>
  <si>
    <t>Local Taxes - Real Property Tax (RPT)</t>
  </si>
  <si>
    <t>s</t>
  </si>
  <si>
    <t>Community Tax Certificate (CTC) Fee</t>
  </si>
  <si>
    <t>t</t>
  </si>
  <si>
    <t>Mayor's Permit Fee (including Gross Receipts Tax)</t>
  </si>
  <si>
    <t>u</t>
  </si>
  <si>
    <t>Fire Permit Fee</t>
  </si>
  <si>
    <t>v</t>
  </si>
  <si>
    <t>Electrical Inspection Fee</t>
  </si>
  <si>
    <t>w</t>
  </si>
  <si>
    <t>Sanitation fee</t>
  </si>
  <si>
    <t>Medical/Health fee</t>
  </si>
  <si>
    <t>y</t>
  </si>
  <si>
    <t>Other Fees and Licenses</t>
  </si>
  <si>
    <t>z</t>
  </si>
  <si>
    <t>Type of Tax</t>
  </si>
  <si>
    <t>SUMMARY OF TAXES, TOTAL FEES, AND LICENSES PAID</t>
  </si>
  <si>
    <t>Column 1</t>
  </si>
  <si>
    <t>Column 2</t>
  </si>
  <si>
    <t>Column 1 minus</t>
  </si>
  <si>
    <t>(Total)</t>
  </si>
  <si>
    <t>(Variable)</t>
  </si>
  <si>
    <t>Exhibit 1A of the Annual Statement</t>
  </si>
  <si>
    <t>Line 4 - Collected during the year - direct business, 1st year</t>
  </si>
  <si>
    <t>Line 11 - Single Premium &amp; consideration, direct business</t>
  </si>
  <si>
    <t>Line 18 - Collected during the year - direct business, renewal</t>
  </si>
  <si>
    <t>Add/Deduct adjustments:</t>
  </si>
  <si>
    <t>1. Cost of insurance and other charges</t>
  </si>
  <si>
    <t>2. Zero Rated Premiums</t>
  </si>
  <si>
    <t>3. Other Income related to Insurance</t>
  </si>
  <si>
    <t>4.</t>
  </si>
  <si>
    <t>5.</t>
  </si>
  <si>
    <t>Total Tax Base</t>
  </si>
  <si>
    <t>Multiply by Tax Rate</t>
  </si>
  <si>
    <t>Total Premium Tax</t>
  </si>
  <si>
    <t xml:space="preserve">Premium Tax during the year </t>
  </si>
  <si>
    <t>December</t>
  </si>
  <si>
    <t>January</t>
  </si>
  <si>
    <t>February</t>
  </si>
  <si>
    <t>March</t>
  </si>
  <si>
    <t>April</t>
  </si>
  <si>
    <t>May</t>
  </si>
  <si>
    <t>June</t>
  </si>
  <si>
    <t>July</t>
  </si>
  <si>
    <t>August</t>
  </si>
  <si>
    <t>September</t>
  </si>
  <si>
    <t>October</t>
  </si>
  <si>
    <t>November</t>
  </si>
  <si>
    <t>Total Premium Tax Payments</t>
  </si>
  <si>
    <t>Note: Please refere to your AS on Exhibit 1A lines 4,11 &amp; 18 of column 1 &amp; 2 to fill up the space provided above. All the</t>
  </si>
  <si>
    <t>adjustments are to be supported and subject to verification.</t>
  </si>
  <si>
    <t>Month</t>
  </si>
  <si>
    <t>Date Paid</t>
  </si>
  <si>
    <t>Bracket</t>
  </si>
  <si>
    <t>No. of Polices Issued</t>
  </si>
  <si>
    <t>Sum Insured</t>
  </si>
  <si>
    <t>DST</t>
  </si>
  <si>
    <t>If the amount of Insurance does not exceed Php 100,000.00</t>
  </si>
  <si>
    <t>Exempt</t>
  </si>
  <si>
    <t>If the amount of insurance exceeds Php 100,000.00 but does not exceed Php 300,000.00</t>
  </si>
  <si>
    <t>Php 20 00</t>
  </si>
  <si>
    <t>If the amount of insurance exceeds Php 300,000.00 but does not exceed Php 500,000.00</t>
  </si>
  <si>
    <t>Php 50 00</t>
  </si>
  <si>
    <t>If the amount of insurance exceeds Php 500,000.00 but does not exceed Php 750,000.00</t>
  </si>
  <si>
    <t>Php 100 00</t>
  </si>
  <si>
    <t>Php 150 00</t>
  </si>
  <si>
    <t>Php 200 00</t>
  </si>
  <si>
    <t>If the amount of insurance exceeds P750,000.00 but does not exceed P1,000,000.00</t>
  </si>
  <si>
    <t>If the amount of insurance exceeds P1,000,000.00</t>
  </si>
  <si>
    <t>COMPUTATION OF DST TAX</t>
  </si>
  <si>
    <t>COMPUTATION OF PREMIUM TAX</t>
  </si>
  <si>
    <t xml:space="preserve"> (DD MM YY)</t>
  </si>
  <si>
    <t>Transaction Period</t>
  </si>
  <si>
    <t>*</t>
  </si>
  <si>
    <t>*actual date paid based on BIR FORMS</t>
  </si>
  <si>
    <t>as of 12/31/2019</t>
  </si>
  <si>
    <t>sold/matured in 2019</t>
  </si>
  <si>
    <t>TOTALS (12/31/2019)</t>
  </si>
  <si>
    <t>Sound Value of Collateral</t>
  </si>
  <si>
    <t>5) The Company should fill-up details per bank account  and not total per bank.</t>
  </si>
  <si>
    <t>5) 'The Company should fill-up details per time deposit certificate and not total per bank.</t>
  </si>
  <si>
    <t>Receivable from Subsidiary A (example)</t>
  </si>
  <si>
    <t xml:space="preserve">NOTES AND INSRUCTIONS: </t>
  </si>
  <si>
    <t>1.)</t>
  </si>
  <si>
    <t>Others/Sundry/Suspense/Miscellaneous</t>
  </si>
  <si>
    <t>Others/Sundry/Suspense/Miscellaneous should not be more than 10% or more of total Other  Receivable. Breakdown further if 10% or more.</t>
  </si>
  <si>
    <t>Receivable from Subsidiary B (example)</t>
  </si>
  <si>
    <t>Receivable from Associate A (example)</t>
  </si>
  <si>
    <t>Receivable from Associate B (example)</t>
  </si>
  <si>
    <t>Receivable from Related Party A (example)</t>
  </si>
  <si>
    <t>Receivable from Related Party B (example)</t>
  </si>
  <si>
    <t>Receivable from Related Party C (example)</t>
  </si>
  <si>
    <t>OTHERS/SUNDRY/SUSPENSE/MISCELLANEOUS</t>
  </si>
  <si>
    <t>2) Others/Suspense/Sundry/Miscellaneous should be less than 10%, if not further breakdown is required.</t>
  </si>
  <si>
    <t xml:space="preserve"> Others/Sundry/Suspense/Miscellaneous</t>
  </si>
  <si>
    <t>1) No Sub-account named as Others/Sundry/Suspense/Miscellaneous should be 10% or more, if not further breakdown is required.</t>
  </si>
  <si>
    <t xml:space="preserve">1)   Others/Sundry/Suspense/Miscellaneous, break futher until no account has 10% or more. </t>
  </si>
  <si>
    <t>12/31/2019 Balance</t>
  </si>
  <si>
    <t>Historical Dividend Payments</t>
  </si>
  <si>
    <t>YEAR</t>
  </si>
  <si>
    <t>AMOUNT PAID</t>
  </si>
  <si>
    <t>BOARD OF DIRECTORS</t>
  </si>
  <si>
    <t>ADDRESS</t>
  </si>
  <si>
    <t>POSITION</t>
  </si>
  <si>
    <t>Chairman</t>
  </si>
  <si>
    <t>Vice Chairman</t>
  </si>
  <si>
    <t>Independent Director</t>
  </si>
  <si>
    <t>Executive Director</t>
  </si>
  <si>
    <t>Non-executive Director</t>
  </si>
  <si>
    <t>Remuneration Committee</t>
  </si>
  <si>
    <t>Nomination Committee</t>
  </si>
  <si>
    <t>Audit Committee</t>
  </si>
  <si>
    <t>Head:</t>
  </si>
  <si>
    <t>Members:</t>
  </si>
  <si>
    <t>(Others) Committee (add all committees other than remuneration, nomination and audit)</t>
  </si>
  <si>
    <t>Board of Directors</t>
  </si>
  <si>
    <t>Note: Detailed schedule will be requested by assigned examiners</t>
  </si>
  <si>
    <t>4)  Schedule required only in soft copy. Breakdown is required for the last five (5) years. For those more than five (5) years, totals will do.</t>
  </si>
  <si>
    <t xml:space="preserve"> Note: Number of Policies lssued and Total Sum lnsured should tally with the figures in the Annual Statement)</t>
  </si>
  <si>
    <t>Gross Premium Reserves</t>
  </si>
  <si>
    <t>Date Receipt of Deposit</t>
  </si>
  <si>
    <t>Amount of premiums to be refunded, if any</t>
  </si>
  <si>
    <t>Amount of Deposit by Applicant</t>
  </si>
  <si>
    <t>1A- Premiums By Type And Business Line</t>
  </si>
  <si>
    <t>1B-Business By Distribution Method &amp; Business Line (Direct Business)</t>
  </si>
  <si>
    <t>2 - Net Investment Income</t>
  </si>
  <si>
    <t>3 - Interest, Dividends And Real Estate Income</t>
  </si>
  <si>
    <t>4 - Gains And Losses On Investment And Other Assets</t>
  </si>
  <si>
    <t xml:space="preserve">5 - Expenses </t>
  </si>
  <si>
    <t>6 - Taxes, Licenses, And Fees (Candidate For Deletion Since It Has Been Integrated Into Ex 5)</t>
  </si>
  <si>
    <t>7 - Dividends/Experience Refunds To Policyholders</t>
  </si>
  <si>
    <t>8- Aggregate Reserve For Life Policies And Contracts</t>
  </si>
  <si>
    <t>8A-Changes In Reserves Due To Discount Rates</t>
  </si>
  <si>
    <t>9 - Aggregate Reserve For Accident And Health Polices</t>
  </si>
  <si>
    <t>10 - Suplementary Contracts Without Life Contingencies And Dividend Accumulations</t>
  </si>
  <si>
    <t>11-Policy And Contract Claims</t>
  </si>
  <si>
    <t>12- Assets</t>
  </si>
  <si>
    <t>13 - Analysis Of Non-Admitted Assets And Related Items</t>
  </si>
  <si>
    <t>14 - Statement Of Premiums And Benefits</t>
  </si>
  <si>
    <t>15- Life, Accident, And Health Insurance Policies</t>
  </si>
  <si>
    <t>16 - Annuities (Paid-For Basis) And Supplementary Contracts With Life Contingencies</t>
  </si>
  <si>
    <t>Summary Of Taxes, Total Fees, And Licenses Paid</t>
  </si>
  <si>
    <t>Computation Of Premium Tax</t>
  </si>
  <si>
    <t>Computation Of Dst Tax</t>
  </si>
  <si>
    <t>General Information</t>
  </si>
  <si>
    <t>Annex</t>
  </si>
  <si>
    <t>Asset Accounts</t>
  </si>
  <si>
    <t>Liabilities And Equity/Networth Accounts</t>
  </si>
  <si>
    <t>Analysis Of Operations By Business Line</t>
  </si>
  <si>
    <t>General Interrogatories</t>
  </si>
  <si>
    <t>Summary Of Insurance Policies &amp; Amount - Individual Life</t>
  </si>
  <si>
    <t>Summary Of Insurance Policies &amp; Amount - Group Life, Health &amp; Accident</t>
  </si>
  <si>
    <t>5- Year Historical Data</t>
  </si>
  <si>
    <t>INDEX</t>
  </si>
  <si>
    <t>X5</t>
  </si>
  <si>
    <t>X6-7</t>
  </si>
  <si>
    <t>X8</t>
  </si>
  <si>
    <t>X8a,9,10</t>
  </si>
  <si>
    <t>X11</t>
  </si>
  <si>
    <t>X12</t>
  </si>
  <si>
    <t>X13</t>
  </si>
  <si>
    <t>X14</t>
  </si>
  <si>
    <t>X16</t>
  </si>
  <si>
    <t>Page 114</t>
  </si>
  <si>
    <t>Page 115</t>
  </si>
  <si>
    <t>Page 116</t>
  </si>
  <si>
    <t>Page 117</t>
  </si>
  <si>
    <t>Page 118</t>
  </si>
  <si>
    <t>S</t>
  </si>
  <si>
    <t>V.1</t>
  </si>
  <si>
    <t>V.2</t>
  </si>
  <si>
    <t>V.3</t>
  </si>
  <si>
    <t>V.4</t>
  </si>
  <si>
    <t>V.5</t>
  </si>
  <si>
    <t>AT</t>
  </si>
  <si>
    <t>AU</t>
  </si>
  <si>
    <t>AV</t>
  </si>
  <si>
    <t>AW</t>
  </si>
  <si>
    <t>AX</t>
  </si>
  <si>
    <t>AY</t>
  </si>
  <si>
    <t>AZ</t>
  </si>
  <si>
    <t>OTHER PAGES:</t>
  </si>
  <si>
    <t>STATEMENTS:</t>
  </si>
  <si>
    <t>CA</t>
  </si>
  <si>
    <t>CB</t>
  </si>
  <si>
    <t>CC</t>
  </si>
  <si>
    <t>CD</t>
  </si>
  <si>
    <t>CE</t>
  </si>
  <si>
    <t>CF</t>
  </si>
  <si>
    <t>CG</t>
  </si>
  <si>
    <t>CH</t>
  </si>
  <si>
    <t>CI</t>
  </si>
  <si>
    <t>CJ</t>
  </si>
  <si>
    <t>CK</t>
  </si>
  <si>
    <t>CL</t>
  </si>
  <si>
    <t>CM</t>
  </si>
  <si>
    <t>1. For unprotected tabs please manually add rows</t>
  </si>
  <si>
    <t>2. For protected tabs please unhide for additional rows</t>
  </si>
  <si>
    <t>3. Last page: Notarized sworn statement w/ Doc Stamp worth Php30.00</t>
  </si>
  <si>
    <t>Debt Securities below investment grade</t>
  </si>
  <si>
    <t>Shares/Equities</t>
  </si>
  <si>
    <t>Real Estate Investment Trust</t>
  </si>
  <si>
    <t>Other Funds/Investment</t>
  </si>
  <si>
    <t>5.    Dagupan City</t>
  </si>
  <si>
    <t>6.    Santiago</t>
  </si>
  <si>
    <t>MIMAROPA</t>
  </si>
  <si>
    <t>6.    Naga City</t>
  </si>
  <si>
    <t>7.     Sorsogon</t>
  </si>
  <si>
    <t>Region V</t>
  </si>
  <si>
    <t>8.     Ormoc City</t>
  </si>
  <si>
    <t>Region I</t>
  </si>
  <si>
    <t>Region II</t>
  </si>
  <si>
    <t>Region III</t>
  </si>
  <si>
    <t>Region IV-A</t>
  </si>
  <si>
    <t>Region VI</t>
  </si>
  <si>
    <t>Region VII</t>
  </si>
  <si>
    <t>Region VIII</t>
  </si>
  <si>
    <t>Region IX</t>
  </si>
  <si>
    <t xml:space="preserve"> Region X</t>
  </si>
  <si>
    <t xml:space="preserve"> Region XI</t>
  </si>
  <si>
    <t>Region XII</t>
  </si>
  <si>
    <t>Region XIII</t>
  </si>
  <si>
    <t>Region  IX</t>
  </si>
  <si>
    <t>Region X</t>
  </si>
  <si>
    <t>Region XI</t>
  </si>
  <si>
    <t>Electronic Commerce/Online/Digital</t>
  </si>
  <si>
    <t>Net Amount at Risk</t>
  </si>
  <si>
    <t>Sum Assured</t>
  </si>
  <si>
    <t xml:space="preserve">   1.  GPV using discount rates per IC-CL 2018-75 dated 28 December 2018</t>
  </si>
  <si>
    <t xml:space="preserve">   1.  1980 CSO Table 6% Full Preliminary Term</t>
  </si>
  <si>
    <t xml:space="preserve">   1.  100% 1959 ADB Table combined with</t>
  </si>
  <si>
    <t xml:space="preserve">            1980 CSO Table 6%</t>
  </si>
  <si>
    <t xml:space="preserve">   2.  Net Level Premium</t>
  </si>
  <si>
    <t xml:space="preserve">   3.  Unearned Premium Reserve</t>
  </si>
  <si>
    <t xml:space="preserve">   1.  100% 1952 Disability Study; Period 2; </t>
  </si>
  <si>
    <t xml:space="preserve">            Benefit 5; w/ 6 month waiting period; </t>
  </si>
  <si>
    <t xml:space="preserve">            combined with 1958 CSO Table 3 1/2%</t>
  </si>
  <si>
    <t>not sure</t>
  </si>
  <si>
    <t>Net Amount</t>
  </si>
  <si>
    <t xml:space="preserve"> at Risk</t>
  </si>
  <si>
    <t>Other Income (Pls. specify)</t>
  </si>
  <si>
    <t>X4, col. 4, item 9</t>
  </si>
  <si>
    <t>X4, col. 2, item 8</t>
  </si>
  <si>
    <t>Page 4, col. 1,  item 25</t>
  </si>
  <si>
    <t>Page 4, col. 1, item 1; X1A col. 1 item 28</t>
  </si>
  <si>
    <t>Page 4, col. 1,  items 8 to 17 + items 29 + 30</t>
  </si>
  <si>
    <t>X5 col. 1, item 9</t>
  </si>
  <si>
    <t>X5 col. 1, item 11.1</t>
  </si>
  <si>
    <t>X5 col. 1, item 11.5</t>
  </si>
  <si>
    <t>X5 col. 1, item 11.9</t>
  </si>
  <si>
    <t>X5 col. 1, item 11.2 + item 11.3</t>
  </si>
  <si>
    <t>X5 col. 1, item 11.8</t>
  </si>
  <si>
    <t>X5 col. 1, item 11.10</t>
  </si>
  <si>
    <t>X5 col. 1, item 11.11</t>
  </si>
  <si>
    <t>X5 col. 1, item 11.4</t>
  </si>
  <si>
    <t>page 4 item 21, commissions on ceded business</t>
  </si>
  <si>
    <t>Page 4 item 21, commissions on Direct +Assumed business</t>
  </si>
  <si>
    <t xml:space="preserve">Page 4, col. 1, items 18 + item 19 </t>
  </si>
  <si>
    <t>Page 4, col. 1, item 5</t>
  </si>
  <si>
    <t>Source from following schedules and exhibits</t>
  </si>
  <si>
    <t>Items i.1 to i.8 should also tally with Exhibit 3 (X2-4) col. 8</t>
  </si>
  <si>
    <t>Page 4, col. 1, item 6</t>
  </si>
  <si>
    <r>
      <t xml:space="preserve">Net gain from operations BEFORE dividends to policyholders and </t>
    </r>
    <r>
      <rPr>
        <b/>
        <u/>
        <sz val="11"/>
        <color rgb="FF333333"/>
        <rFont val="Times New Roman"/>
        <family val="1"/>
      </rPr>
      <t>including</t>
    </r>
    <r>
      <rPr>
        <b/>
        <sz val="11"/>
        <color rgb="FF333333"/>
        <rFont val="Times New Roman"/>
        <family val="1"/>
      </rPr>
      <t xml:space="preserve"> capital gains and losses</t>
    </r>
  </si>
  <si>
    <t>26B</t>
  </si>
  <si>
    <t>∑(Items 20 to 26b)</t>
  </si>
  <si>
    <r>
      <t xml:space="preserve">Net gain/(loss) from operations </t>
    </r>
    <r>
      <rPr>
        <b/>
        <u/>
        <sz val="12"/>
        <color rgb="FFFF0000"/>
        <rFont val="Times New Roman"/>
        <family val="1"/>
      </rPr>
      <t xml:space="preserve">after </t>
    </r>
    <r>
      <rPr>
        <b/>
        <sz val="12"/>
        <color rgb="FFFF0000"/>
        <rFont val="Times New Roman"/>
        <family val="1"/>
      </rPr>
      <t xml:space="preserve">dividend to policyholders and </t>
    </r>
    <r>
      <rPr>
        <b/>
        <u/>
        <sz val="12"/>
        <color rgb="FFFF0000"/>
        <rFont val="Times New Roman"/>
        <family val="1"/>
      </rPr>
      <t>including</t>
    </r>
    <r>
      <rPr>
        <b/>
        <sz val="12"/>
        <color rgb="FFFF0000"/>
        <rFont val="Times New Roman"/>
        <family val="1"/>
      </rPr>
      <t xml:space="preserve"> capital gains and loses</t>
    </r>
  </si>
  <si>
    <t>(e.g. mgt. fee on vul)</t>
  </si>
  <si>
    <r>
      <t xml:space="preserve">ALL other </t>
    </r>
    <r>
      <rPr>
        <b/>
        <u/>
        <sz val="10"/>
        <color rgb="FF333333"/>
        <rFont val="Times New Roman"/>
        <family val="1"/>
      </rPr>
      <t>underwriting</t>
    </r>
    <r>
      <rPr>
        <sz val="10"/>
        <color rgb="FF333333"/>
        <rFont val="Times New Roman"/>
        <family val="1"/>
      </rPr>
      <t xml:space="preserve"> income (please specify) </t>
    </r>
  </si>
  <si>
    <r>
      <t xml:space="preserve">ALL </t>
    </r>
    <r>
      <rPr>
        <b/>
        <u/>
        <sz val="10"/>
        <color rgb="FF333333"/>
        <rFont val="Times New Roman"/>
        <family val="1"/>
      </rPr>
      <t>other</t>
    </r>
    <r>
      <rPr>
        <u/>
        <sz val="10"/>
        <color rgb="FF333333"/>
        <rFont val="Times New Roman"/>
        <family val="1"/>
      </rPr>
      <t xml:space="preserve"> </t>
    </r>
    <r>
      <rPr>
        <sz val="10"/>
        <color rgb="FF333333"/>
        <rFont val="Times New Roman"/>
        <family val="1"/>
      </rPr>
      <t xml:space="preserve">income (please specify) </t>
    </r>
  </si>
  <si>
    <r>
      <t xml:space="preserve">Other underwriting income </t>
    </r>
    <r>
      <rPr>
        <i/>
        <sz val="10"/>
        <color rgb="FFFF0000"/>
        <rFont val="Times New Roman"/>
        <family val="1"/>
      </rPr>
      <t>(e.g. mgt. fee for vul)</t>
    </r>
  </si>
  <si>
    <r>
      <t xml:space="preserve">Other </t>
    </r>
    <r>
      <rPr>
        <b/>
        <u/>
        <sz val="10"/>
        <color rgb="FF333333"/>
        <rFont val="Times New Roman"/>
        <family val="1"/>
      </rPr>
      <t>benefit</t>
    </r>
    <r>
      <rPr>
        <sz val="10"/>
        <color rgb="FF333333"/>
        <rFont val="Times New Roman"/>
        <family val="1"/>
      </rPr>
      <t xml:space="preserve"> payments:</t>
    </r>
  </si>
  <si>
    <r>
      <t xml:space="preserve">Other </t>
    </r>
    <r>
      <rPr>
        <b/>
        <u/>
        <sz val="10"/>
        <color rgb="FF333333"/>
        <rFont val="Times New Roman"/>
        <family val="1"/>
      </rPr>
      <t>claims expenses</t>
    </r>
    <r>
      <rPr>
        <sz val="10"/>
        <color rgb="FF333333"/>
        <rFont val="Times New Roman"/>
        <family val="1"/>
      </rPr>
      <t xml:space="preserve">: </t>
    </r>
  </si>
  <si>
    <t>3. If presented in separate sheet, please follow the same format</t>
  </si>
  <si>
    <t xml:space="preserve">Earned during the Year for Schedules B, B1, C &amp; C1 </t>
  </si>
  <si>
    <t>Earned during the Year for Schedules H</t>
  </si>
  <si>
    <t>Earned during the Year for Schedules J</t>
  </si>
  <si>
    <t>Earned during the Year for Schedules I</t>
  </si>
  <si>
    <t>Earned during the Year for Schedules P</t>
  </si>
  <si>
    <t>Page 4, col. 1, items 5 less other underwriting income</t>
  </si>
  <si>
    <t>Page 4, col. 1, items 19A less other underwriting expenses</t>
  </si>
  <si>
    <t>X5 col. 1, item 2 + item 3 + item 4 - col. 7</t>
  </si>
  <si>
    <t>X5 col. 1, item 5 + item 6 - col. 7</t>
  </si>
  <si>
    <t>X5 col. 1, item 1 - col. 7</t>
  </si>
  <si>
    <t>X5 col. 7 -  investment taxes &amp;  all investment exp. deducted</t>
  </si>
  <si>
    <t>1. Totals should tally with accounts required on page 1</t>
  </si>
  <si>
    <t>Life/MBA's/Trust Division</t>
  </si>
  <si>
    <t>CN</t>
  </si>
  <si>
    <t>Page 119</t>
  </si>
  <si>
    <t>List of Agents and Commission paid</t>
  </si>
  <si>
    <t>COMMISSIONS PAID- DIRECT AGENTS</t>
  </si>
  <si>
    <t>C.A. NO.</t>
  </si>
  <si>
    <t>DATE ISSUED</t>
  </si>
  <si>
    <t>DATE EXPIRED</t>
  </si>
  <si>
    <t>NAME OF CUSTODIAN</t>
  </si>
  <si>
    <t xml:space="preserve"> Appraisal Value of Non-Agriculatural Land Mortgaged at Date of Loan</t>
  </si>
  <si>
    <t>Market Value of Agricultural Land Mortgaged at Date of Loan</t>
  </si>
  <si>
    <t>(27)=(28)+(29)</t>
  </si>
  <si>
    <t xml:space="preserve">(26)=(23)+(24)-(25) </t>
  </si>
  <si>
    <t>1)Income Statement should tally with Page 4</t>
  </si>
  <si>
    <t>Retained Earnings - VUL Seed Capital</t>
  </si>
  <si>
    <t>12/31/2020 Balance</t>
  </si>
  <si>
    <t>2) If Other Accounts Payable is equivalent to 10% or more of the total Accounts Payable, please input breakdown in AQ.</t>
  </si>
  <si>
    <t>4) Prepaid Charges pertains to expenses paid in advance but will be rendered or be consumed within one year  while Deferred Charges Pertains to expenses paid in advance but will be rendered or be consumed in more than one year.</t>
  </si>
  <si>
    <t>NAME OF AGENTS (OPTIONAL FOR CONFIDENTIALITY)</t>
  </si>
  <si>
    <t>Name of Borrower: (If Borrower is employee, use Employee No., for confidentiality)</t>
  </si>
  <si>
    <t>Name and Address of Borrower: (If Borrower is employee, use Employee No., for confidentiality)</t>
  </si>
  <si>
    <t>Advances to Agents (Agent C.A. No.)</t>
  </si>
  <si>
    <t>Advances to Employees (Employee No.)</t>
  </si>
  <si>
    <t>NAME OF AGENTS (LAST NAME, FIRST NAME, MIDDLE NAME)</t>
  </si>
  <si>
    <t>EXPIRY DATE</t>
  </si>
  <si>
    <t>Note:       To facilitate implementation of Insurance Commission (IC) Circular Letter (CL) No. 2017-52 dated 17 November 2017, kindly provide the names of direct</t>
  </si>
  <si>
    <t xml:space="preserve">      agents that were paid commissions in CY 2019, together with Certificate of Authority Numbers and corresponding Expiry Dates. These disclosures shall </t>
  </si>
  <si>
    <t xml:space="preserve">      be kept in strictest confidence in view of the Data Privacy Act of 2012 and Section 6 of IC CL No. 2016-68 dated 28 December 2016.</t>
  </si>
  <si>
    <t>(Updated 23 June 2020)</t>
  </si>
  <si>
    <t>Debit</t>
  </si>
  <si>
    <t>Credit</t>
  </si>
  <si>
    <t>Dr.</t>
  </si>
  <si>
    <t xml:space="preserve">Current service cost </t>
  </si>
  <si>
    <t>Current service cost (Profit &amp; Loss Account)</t>
  </si>
  <si>
    <t>Interest cost (Profit &amp; Loss Account)</t>
  </si>
  <si>
    <t xml:space="preserve">Remesurement of pension obligation </t>
  </si>
  <si>
    <t>Loss arising from changes in financial assumptions (Other Comprehensive Income Account)</t>
  </si>
  <si>
    <t>Remesurement of pension obligation</t>
  </si>
  <si>
    <t>Loss arising from deviations of experience from assumptions (Other Comprehensive Income Account)</t>
  </si>
  <si>
    <t>Loss on Plan Asset (Other Comprehensive Income Account)</t>
  </si>
  <si>
    <t>Present Value of the Defined Benefit Obligation</t>
  </si>
  <si>
    <t>Fair Value of Plan Assets</t>
  </si>
  <si>
    <t>Cr.</t>
  </si>
  <si>
    <t xml:space="preserve">Interest Income  </t>
  </si>
  <si>
    <t>Interest Income (Profit &amp; Loss Account)</t>
  </si>
  <si>
    <t>Cash</t>
  </si>
  <si>
    <t>Benefits paid (Liability)</t>
  </si>
  <si>
    <t>Interest Income and Contributions paid (Asset)</t>
  </si>
  <si>
    <t>Loss on Plan Asset (Asset)</t>
  </si>
  <si>
    <t>Benefits paid (Asset)</t>
  </si>
  <si>
    <t>Current service cost , Interest cost,  Loss arising from changes in financial assumptions and Loss arising from deviations of experience from assumptions (Liability)</t>
  </si>
  <si>
    <t>Contributions paid (Asset)</t>
  </si>
  <si>
    <t>Method of Valuation:</t>
  </si>
  <si>
    <t>(example: Projected Unit Credit Method)</t>
  </si>
  <si>
    <t>Compound Entry to record movement in PVDBO and FVPA (indicating in the remarks if asset, liability, profit &amp; loss or other comprehensive income account): (example below)</t>
  </si>
  <si>
    <t>Subsequent Transaction after initial acqusition but before the current year audit</t>
  </si>
  <si>
    <t>Additional Paid-in Capital without Capital Shares Acquisition</t>
  </si>
  <si>
    <t>Approval from ISD</t>
  </si>
  <si>
    <t>Date of Maturity/Surrender/Cancellation</t>
  </si>
  <si>
    <t>ADMITTED ASSETS             CURRENT YEAR</t>
  </si>
  <si>
    <t>ADMITTED ASSETS          PREVIOUS YEAR  
AS RESTATED/AUDITED</t>
  </si>
  <si>
    <t xml:space="preserve">Other asset ADMITTED ASSETS (itemize) </t>
  </si>
  <si>
    <t>ADMITTED ASSETS</t>
  </si>
  <si>
    <t>ADMITTED ASSETS Asset</t>
  </si>
  <si>
    <t>(NON-ADMITTED)</t>
  </si>
  <si>
    <t>NON-ADMITTED</t>
  </si>
  <si>
    <t>Non- Ledger 
Liabilities</t>
  </si>
  <si>
    <t>Non</t>
  </si>
  <si>
    <t>NON</t>
  </si>
  <si>
    <t>ADMITTED</t>
  </si>
  <si>
    <t>NON-ADMITTED
ASSETS</t>
  </si>
  <si>
    <t>ADMITTED 
ASSETS</t>
  </si>
  <si>
    <t>e.g.</t>
  </si>
  <si>
    <t>Bank A</t>
  </si>
  <si>
    <t>Bank B</t>
  </si>
  <si>
    <t>BALANCE FUND</t>
  </si>
  <si>
    <t>123-456-789</t>
  </si>
  <si>
    <t>143-144-175</t>
  </si>
  <si>
    <t>FUND GRAND TOTAL - Cash on Hand and Cash In Banks</t>
  </si>
  <si>
    <t>CASH ON HAND AND CASH IN BANKS</t>
  </si>
  <si>
    <t>ACCOUNT TYPE</t>
  </si>
  <si>
    <t>Savings</t>
  </si>
  <si>
    <t>Short Term</t>
  </si>
  <si>
    <t>Lond Term</t>
  </si>
  <si>
    <t>PESO</t>
  </si>
  <si>
    <t xml:space="preserve">b) </t>
  </si>
  <si>
    <t>FOREIGN</t>
  </si>
  <si>
    <t>PRIVATE</t>
  </si>
  <si>
    <t>ACCOUNT NUMBER/
SERIAL NUMBER</t>
  </si>
  <si>
    <t>Available for Sale</t>
  </si>
  <si>
    <t>PIBD……</t>
  </si>
  <si>
    <t>Placement / Rollover Date or
Date of Acquisition</t>
  </si>
  <si>
    <t>EQUITY SECURITIES</t>
  </si>
  <si>
    <t>LISTED</t>
  </si>
  <si>
    <t>UNLISTED</t>
  </si>
  <si>
    <t>DOMESTIC</t>
  </si>
  <si>
    <t>FVPL</t>
  </si>
  <si>
    <t>FUND GRAND TOTAL - EQUITY  SECURITIES</t>
  </si>
  <si>
    <t>MUTUAL FUNDS, UITF, REAL ESTATE INVESTMENT TRUST FUND AND OTHER FUNDS</t>
  </si>
  <si>
    <t>MUTUAL FUNDS</t>
  </si>
  <si>
    <t>UITF</t>
  </si>
  <si>
    <t>REAL ESTATE INVESTMENT TRUST FUND</t>
  </si>
  <si>
    <t xml:space="preserve">d) </t>
  </si>
  <si>
    <t>OTHER FUNDS (IMA)</t>
  </si>
  <si>
    <t>LOANS AND RECEIVABLES</t>
  </si>
  <si>
    <t>OTHER LOANS</t>
  </si>
  <si>
    <t>Miscellanous</t>
  </si>
  <si>
    <t>INVESTMENT INCOME DUE AND ACCRUED</t>
  </si>
  <si>
    <t xml:space="preserve">c) </t>
  </si>
  <si>
    <t>Held to Maturity</t>
  </si>
  <si>
    <t>HTM</t>
  </si>
  <si>
    <t>Other Receivables</t>
  </si>
  <si>
    <t>ANNUAL STATEMENT FOR THE YEAR ENDED _________________________</t>
  </si>
  <si>
    <t>OF _______________________________________________________________</t>
  </si>
  <si>
    <t>NOTES TO FINANCIAL STATEMENTS</t>
  </si>
  <si>
    <t>1.  Have any  of the company been pledged as security of loan?  If yes, give details:</t>
  </si>
  <si>
    <t>2.  Does the company hold deposits of reinsurers not recorded in the statement of assets and Liabilities?</t>
  </si>
  <si>
    <t xml:space="preserve">     If yes, amount of cash or securities</t>
  </si>
  <si>
    <t>3.  Were there accounts written off during the period?</t>
  </si>
  <si>
    <t xml:space="preserve">      If so, attach copy of board resolution authorizing such action, together with the list of accounts written off, indicating</t>
  </si>
  <si>
    <t xml:space="preserve">      the name of borrower, date of loan/account, original amount, balance as written off.</t>
  </si>
  <si>
    <t>4.  Does the company have any contingent assets/liabilities or contractual obligations that are material and that have not</t>
  </si>
  <si>
    <t xml:space="preserve">     otherwise been disclosed?</t>
  </si>
  <si>
    <t xml:space="preserve">    If so, enumerate.</t>
  </si>
  <si>
    <t>5.  Have there been any events subsequent to the statement date which:</t>
  </si>
  <si>
    <t xml:space="preserve">     a)  will cause significant changes to reported assets and liabilities in the subsequent period?</t>
  </si>
  <si>
    <t xml:space="preserve">     or</t>
  </si>
  <si>
    <t xml:space="preserve">     b)  will have a significant effect on the operations of the company?</t>
  </si>
  <si>
    <t xml:space="preserve">     If answers to either (a) or (b) is yes, give details.</t>
  </si>
  <si>
    <t>6.  Itemize below extraordinary items of income/expense included in page 2 and 3 and any notes to the financial statements</t>
  </si>
  <si>
    <t xml:space="preserve">     that management believes are required for a fair presentation but which are not covered by the above questions.</t>
  </si>
  <si>
    <t xml:space="preserve">    S.S.</t>
  </si>
  <si>
    <t>, President;</t>
  </si>
  <si>
    <t>, Secretary;</t>
  </si>
  <si>
    <t xml:space="preserve">and </t>
  </si>
  <si>
    <t xml:space="preserve">, Treasurer;  of the </t>
  </si>
  <si>
    <t>being duly sworn, each for himself deposes and says  that  they  are  the  above-described  officers of the said company, and that on the 31st day of Decem-</t>
  </si>
  <si>
    <t>ber   2005 , all   the  above-described  assets  were  the  absolute  property  of  the  said  company, and that the foregoing statement, with the schedules and</t>
  </si>
  <si>
    <t>explanations  therein  contained,  annexed  or  referred  to  are  full  and  correct  Exhibit  of  all  the  assets,  Liabilities,  Income  and  Expenses  and  of  the</t>
  </si>
  <si>
    <t>condition  and  affairs  of  the  said  company  of  the  said  thirty-first  day  of December 2006, and for the year ended on that date, according to the best of</t>
  </si>
  <si>
    <t>their information, knowledge and belief.</t>
  </si>
  <si>
    <t>, President</t>
  </si>
  <si>
    <t>, Secretary</t>
  </si>
  <si>
    <t>, Treasurer</t>
  </si>
  <si>
    <t xml:space="preserve">                        Subscribed   and  sworn  to  before  me  this </t>
  </si>
  <si>
    <t>day    of</t>
  </si>
  <si>
    <t>,  20__</t>
  </si>
  <si>
    <t xml:space="preserve">Affiant    </t>
  </si>
  <si>
    <t xml:space="preserve">Exhibiting his/her Residence Certificate No. </t>
  </si>
  <si>
    <t>on ____________</t>
  </si>
  <si>
    <t xml:space="preserve">Exhibiting his/her Residence Certificate No.  </t>
  </si>
  <si>
    <t>on  ____________</t>
  </si>
  <si>
    <t>on ____________ , respectively.</t>
  </si>
  <si>
    <t>Doc. No.  _______________</t>
  </si>
  <si>
    <t>Page No.  _______________</t>
  </si>
  <si>
    <t>Book No. _______________</t>
  </si>
  <si>
    <t>Series of 20__</t>
  </si>
  <si>
    <t>Non-Ledger Liabilities</t>
  </si>
  <si>
    <t>Non_Admitted</t>
  </si>
  <si>
    <t>Registered Trade Name:</t>
  </si>
  <si>
    <t>Email address</t>
  </si>
  <si>
    <t>OTHER RELEVANT INFORMATION: (put "x" on the applicable box/es)</t>
  </si>
  <si>
    <t>What are the available mode/s of business transactions for the  company's insurance agents?</t>
  </si>
  <si>
    <t xml:space="preserve">     a.  Mobile Application/Apps</t>
  </si>
  <si>
    <t xml:space="preserve">     b.  Email</t>
  </si>
  <si>
    <t xml:space="preserve">     c.  Mail courier services </t>
  </si>
  <si>
    <t xml:space="preserve">     d. Others (please specify below)</t>
  </si>
  <si>
    <t># of Policyholders</t>
  </si>
  <si>
    <t>/Insured Lives *</t>
  </si>
  <si>
    <t>* Please indicate the number of insured lives in case of group policies.</t>
  </si>
  <si>
    <t>/Insured Lives</t>
  </si>
  <si>
    <t>Receivable from Gen Fund</t>
  </si>
  <si>
    <t>GRAND TOTAL SEGREGATED FUND ASSETS</t>
  </si>
  <si>
    <t xml:space="preserve">Notes:1) The Total Accounted Assets should equal to </t>
  </si>
  <si>
    <t>Due to Brokers</t>
  </si>
  <si>
    <t>2) The Total Accounted Liabilities should equal to</t>
  </si>
  <si>
    <t>GRAND TOTAL LIABILITIES</t>
  </si>
  <si>
    <t xml:space="preserve">3) </t>
  </si>
  <si>
    <t>Insert additional Account Ledger if necessary to complete the schedule</t>
  </si>
  <si>
    <t>LEDGER
BALANCES</t>
  </si>
  <si>
    <t>NON-LEDGER 
BALANCES</t>
  </si>
  <si>
    <t>NON-ADMITTED
BALANCES</t>
  </si>
  <si>
    <t>ADMITTED
 BALANCES</t>
  </si>
  <si>
    <t>Summary of VUL Accounts</t>
  </si>
  <si>
    <t>Line 24, col 68</t>
  </si>
  <si>
    <t>Line 24, col 72</t>
  </si>
  <si>
    <t>Line 24, col 36</t>
  </si>
  <si>
    <t>Line 24, Col.16</t>
  </si>
  <si>
    <t>Line 24, Col 8  + Col 12</t>
  </si>
  <si>
    <t>Line 24, Col.28</t>
  </si>
  <si>
    <t>Line 24 Col 24</t>
  </si>
  <si>
    <t>Line 24, col 40</t>
  </si>
  <si>
    <t>Line 2, col 68</t>
  </si>
  <si>
    <t>Line 2, col 72</t>
  </si>
  <si>
    <t>Line 2, col 36</t>
  </si>
  <si>
    <t>Line 2, Col.16</t>
  </si>
  <si>
    <t>Line 2, Col 8  + Col 12</t>
  </si>
  <si>
    <t>Line 2, Col.28</t>
  </si>
  <si>
    <t>Line 2 Col 24</t>
  </si>
  <si>
    <t>Line 2, col 40</t>
  </si>
  <si>
    <t>Investment Data (Exhibit 2, 4 on Page 12)</t>
  </si>
  <si>
    <t>Line 24, col 48</t>
  </si>
  <si>
    <t>Line 24, col 60</t>
  </si>
  <si>
    <t>Line 24, col 44</t>
  </si>
  <si>
    <t>Line 24, Col 56</t>
  </si>
  <si>
    <t>Line 2, col 48</t>
  </si>
  <si>
    <t>Line 2, col 60</t>
  </si>
  <si>
    <t>Line 2, col 44</t>
  </si>
  <si>
    <t>Line 2, Col 56</t>
  </si>
  <si>
    <t>Line 25, col 1</t>
  </si>
  <si>
    <t xml:space="preserve"> Line 57, col 4</t>
  </si>
  <si>
    <t>Lines 25+26, col 4</t>
  </si>
  <si>
    <t>Line 58+59+60+63+69, col 4</t>
  </si>
  <si>
    <t>Line 61+62+64 to 68, col 4</t>
  </si>
  <si>
    <t>Line 1, col 1</t>
  </si>
  <si>
    <t>Line 2, col 1</t>
  </si>
  <si>
    <t>Line 3, col 1</t>
  </si>
  <si>
    <t>Line 4, col 1</t>
  </si>
  <si>
    <t>Line 5, col 1</t>
  </si>
  <si>
    <t>Line 6, col 1</t>
  </si>
  <si>
    <t>Line 7, col 1</t>
  </si>
  <si>
    <t>Line 8, col 1</t>
  </si>
  <si>
    <t>Line 9, col 1</t>
  </si>
  <si>
    <t>Line 10, col 1</t>
  </si>
  <si>
    <t>Line 11, col 1</t>
  </si>
  <si>
    <t>Line 12, col 1</t>
  </si>
  <si>
    <t>Line 13, col 1</t>
  </si>
  <si>
    <t>Line 14, col 1</t>
  </si>
  <si>
    <t>Line 15, col 1</t>
  </si>
  <si>
    <t>Line 16, col 1</t>
  </si>
  <si>
    <t>Line 17, col 1</t>
  </si>
  <si>
    <t>Line 18, col 1</t>
  </si>
  <si>
    <t>Line 19, col 1</t>
  </si>
  <si>
    <t>Line 20, col 1</t>
  </si>
  <si>
    <t>Line 21, col 1</t>
  </si>
  <si>
    <t>Line 22, col 1</t>
  </si>
  <si>
    <t>Line 23, col 1</t>
  </si>
  <si>
    <t>Line 24, col 1</t>
  </si>
  <si>
    <t>SUMMARY OF VUL ACCOUNTS</t>
  </si>
  <si>
    <t>UPDATED TABS/SHEETS</t>
  </si>
  <si>
    <t>Summary of Changes</t>
  </si>
  <si>
    <t>Life Annual Statement for CY 2020</t>
  </si>
  <si>
    <t>Sworn Statement</t>
  </si>
  <si>
    <r>
      <t xml:space="preserve">Tab </t>
    </r>
    <r>
      <rPr>
        <b/>
        <sz val="11"/>
        <color theme="1"/>
        <rFont val="Arial"/>
        <family val="2"/>
      </rPr>
      <t>CN</t>
    </r>
  </si>
  <si>
    <r>
      <t xml:space="preserve">Tab </t>
    </r>
    <r>
      <rPr>
        <b/>
        <sz val="11"/>
        <color theme="1"/>
        <rFont val="Arial"/>
        <family val="2"/>
      </rPr>
      <t>AN</t>
    </r>
  </si>
  <si>
    <r>
      <t xml:space="preserve">Tab </t>
    </r>
    <r>
      <rPr>
        <b/>
        <sz val="11"/>
        <color theme="1"/>
        <rFont val="Arial"/>
        <family val="2"/>
      </rPr>
      <t>CM</t>
    </r>
  </si>
  <si>
    <r>
      <t xml:space="preserve">Tab </t>
    </r>
    <r>
      <rPr>
        <b/>
        <sz val="11"/>
        <color theme="1"/>
        <rFont val="Arial"/>
        <family val="2"/>
      </rPr>
      <t>P1-P14</t>
    </r>
    <r>
      <rPr>
        <sz val="11"/>
        <color theme="1"/>
        <rFont val="Arial"/>
        <family val="2"/>
      </rPr>
      <t xml:space="preserve"> (except </t>
    </r>
    <r>
      <rPr>
        <b/>
        <sz val="11"/>
        <color theme="1"/>
        <rFont val="Arial"/>
        <family val="2"/>
      </rPr>
      <t>P13</t>
    </r>
    <r>
      <rPr>
        <sz val="11"/>
        <color theme="1"/>
        <rFont val="Arial"/>
        <family val="2"/>
      </rPr>
      <t>)</t>
    </r>
  </si>
  <si>
    <r>
      <t xml:space="preserve">Page </t>
    </r>
    <r>
      <rPr>
        <b/>
        <sz val="11"/>
        <color theme="1"/>
        <rFont val="Arial"/>
        <family val="2"/>
      </rPr>
      <t>21</t>
    </r>
  </si>
  <si>
    <r>
      <t>Page</t>
    </r>
    <r>
      <rPr>
        <b/>
        <sz val="11"/>
        <color theme="1"/>
        <rFont val="Arial"/>
        <family val="2"/>
      </rPr>
      <t xml:space="preserve"> 1</t>
    </r>
  </si>
  <si>
    <r>
      <t xml:space="preserve">Tab </t>
    </r>
    <r>
      <rPr>
        <b/>
        <sz val="11"/>
        <color theme="1"/>
        <rFont val="Arial"/>
        <family val="2"/>
      </rPr>
      <t>X1B</t>
    </r>
  </si>
  <si>
    <r>
      <t xml:space="preserve">Tab </t>
    </r>
    <r>
      <rPr>
        <b/>
        <sz val="11"/>
        <color theme="1"/>
        <rFont val="Arial"/>
        <family val="2"/>
      </rPr>
      <t>BC</t>
    </r>
  </si>
  <si>
    <t>Commission Paid/Direct Agents</t>
  </si>
  <si>
    <t>Maturities and Surrenders Payable</t>
  </si>
  <si>
    <t>Loans and Receivables Schedule</t>
  </si>
  <si>
    <t>5 year Historical Data</t>
  </si>
  <si>
    <t>Business by Distribution Method &amp; Business Line (Direct Business)</t>
  </si>
  <si>
    <t>Premiums &amp; Claims By Market Segment(Inst. Segment) and Region</t>
  </si>
  <si>
    <t>Notes to Financial Statement</t>
  </si>
  <si>
    <t>BARMM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</si>
</sst>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3">
    <numFmt numFmtId="41" formatCode="_-* #,##0_-;\-* #,##0_-;_-* &quot;-&quot;_-;_-@_-"/>
    <numFmt numFmtId="44" formatCode="_-&quot;₱&quot;* #,##0.00_-;\-&quot;₱&quot;* #,##0.00_-;_-&quot;₱&quot;* &quot;-&quot;??_-;_-@_-"/>
    <numFmt numFmtId="43" formatCode="_-* #,##0.00_-;\-* #,##0.00_-;_-* &quot;-&quot;??_-;_-@_-"/>
    <numFmt numFmtId="164" formatCode="_(* #,##0.00_);_(* \(#,##0.00\);_(* &quot;-&quot;??_);_(@_)"/>
    <numFmt numFmtId="165" formatCode="_-&quot;$&quot;* #,##0_-;\-&quot;$&quot;* #,##0_-;_-&quot;$&quot;* &quot;-&quot;_-;_-@_-"/>
    <numFmt numFmtId="166" formatCode="_-&quot;$&quot;* #,##0.00_-;\-&quot;$&quot;* #,##0.00_-;_-&quot;$&quot;* &quot;-&quot;??_-;_-@_-"/>
    <numFmt numFmtId="167" formatCode="_(&quot;$&quot;* #,##0_);_(&quot;$&quot;* \(#,##0\);_(&quot;$&quot;* &quot;-&quot;_);_(@_)"/>
    <numFmt numFmtId="168" formatCode="_(&quot;$&quot;* #,##0.00_);_(&quot;$&quot;* \(#,##0.00\);_(&quot;$&quot;* &quot;-&quot;??_);_(@_)"/>
    <numFmt numFmtId="169" formatCode="[$-1409]d\ mmmm\ yyyy;@"/>
    <numFmt numFmtId="170" formatCode="0_);\(0\)"/>
    <numFmt numFmtId="171" formatCode="_(* #,##0_);_(* \(#,##0\);_(* \-??_);_(@_)"/>
    <numFmt numFmtId="172" formatCode="_(* #,##0_);_(* \(#,##0\);_(* &quot;-&quot;??_);_(@_)"/>
    <numFmt numFmtId="173" formatCode="_-* #,##0_-;\-* #,##0_-;_-* &quot;-&quot;??_-;_-@_-"/>
    <numFmt numFmtId="174" formatCode="_(* #,##0.0_);_(* \(#,##0.0\);_(* &quot;-&quot;??_);_(@_)"/>
    <numFmt numFmtId="175" formatCode="m/d/yyyy;@"/>
    <numFmt numFmtId="176" formatCode="#,##0.00\ ;&quot; (&quot;#,##0.00\);&quot; -&quot;#\ ;@\ "/>
    <numFmt numFmtId="177" formatCode="#,##0\ ;&quot; (&quot;#,##0\);&quot; -&quot;#\ ;@\ "/>
    <numFmt numFmtId="178" formatCode="_(* #,##0.00_);_(* \(#,##0.00\);_(* \-??_);_(@_)"/>
    <numFmt numFmtId="179" formatCode="mm/dd/yy;@"/>
    <numFmt numFmtId="180" formatCode="0.0"/>
    <numFmt numFmtId="181" formatCode="_(* #,##0.00000_);_(* \(#,##0.00000\);_(* \-??_);_(@_)"/>
    <numFmt numFmtId="182" formatCode="[$-409]mmmm\ d\,\ yyyy;@"/>
    <numFmt numFmtId="183" formatCode="_(* #,##0.0000_);_(* \(#,##0.0000\);_(* &quot;-&quot;??_);_(@_)"/>
    <numFmt numFmtId="184" formatCode="[$-3409]mmmm\ dd\,\ yyyy;@"/>
    <numFmt numFmtId="185" formatCode="_-* #,##0.000_-;\-* #,##0.000_-;_-* &quot;-&quot;??_-;_-@_-"/>
    <numFmt numFmtId="186" formatCode="0.00_ "/>
    <numFmt numFmtId="187" formatCode="General_)"/>
    <numFmt numFmtId="188" formatCode="0.0%"/>
    <numFmt numFmtId="189" formatCode="_-[$€-2]* #,##0.00_-;\-[$€-2]* #,##0.00_-;_-[$€-2]* &quot;-&quot;??_-"/>
    <numFmt numFmtId="190" formatCode="#,##0.0_);\(#,##0.0\)"/>
    <numFmt numFmtId="191" formatCode="_-* #,##0\ _D_M_-;\-* #,##0\ _D_M_-;_-* &quot;-&quot;\ _D_M_-;_-@_-"/>
    <numFmt numFmtId="192" formatCode="&quot;$&quot;#,##0.0000_);[Red]\(&quot;$&quot;#,##0.0000\)"/>
    <numFmt numFmtId="193" formatCode="#,##0.0_);[Red]\(&quot;$&quot;#,##0.0\)"/>
    <numFmt numFmtId="194" formatCode="_-* #,##0\ &quot;DM&quot;_-;\-* #,##0\ &quot;DM&quot;_-;_-* &quot;-&quot;\ &quot;DM&quot;_-;_-@_-"/>
    <numFmt numFmtId="195" formatCode="#,##0&quot;?&quot;;[Red]\-#,##0&quot;?&quot;"/>
    <numFmt numFmtId="196" formatCode="0."/>
    <numFmt numFmtId="197" formatCode="#."/>
    <numFmt numFmtId="198" formatCode="&quot;$&quot;#,##0.000000_);\(&quot;$&quot;#,##0.000000\)"/>
    <numFmt numFmtId="199" formatCode="_ * #,##0.00_ ;_ * \-#,##0.00_ ;_ * &quot;-&quot;??_ ;_ @_ "/>
    <numFmt numFmtId="200" formatCode="_-* #,##0.00\ &quot;DM&quot;_-;\-* #,##0.00\ &quot;DM&quot;_-;_-* &quot;-&quot;??\ &quot;DM&quot;_-;_-@_-"/>
    <numFmt numFmtId="201" formatCode="_-* #,##0.00\ _D_M_-;\-* #,##0.00\ _D_M_-;_-* &quot;-&quot;??\ _D_M_-;_-@_-"/>
    <numFmt numFmtId="202" formatCode="&quot;$&quot;#,##0.0"/>
    <numFmt numFmtId="203" formatCode="_ * #,##0_ ;_ * \-#,##0_ ;_ * &quot;-&quot;_ ;_ @_ "/>
    <numFmt numFmtId="204" formatCode="#,##0&quot;円&quot;;[Red]\-#,##0&quot;円&quot;"/>
    <numFmt numFmtId="205" formatCode="* #,##0_%;* \-#,##0_%;* #,##0_%;@_%"/>
    <numFmt numFmtId="206" formatCode="#,##0_ "/>
    <numFmt numFmtId="207" formatCode="00"/>
    <numFmt numFmtId="208" formatCode="&quot;$&quot;#,##0.000"/>
    <numFmt numFmtId="209" formatCode="0.00_)"/>
    <numFmt numFmtId="210" formatCode="[$-1409]dddd\,\ d\ mmmm\ yyyy;@"/>
    <numFmt numFmtId="211" formatCode="##,##0.00;\(##,##0.00\)"/>
    <numFmt numFmtId="212" formatCode="d/mm/yyyy;@"/>
    <numFmt numFmtId="213" formatCode="_-[$PHP]\ * #,##0.00_-;\-[$PHP]\ * #,##0.00_-;_-[$PHP]\ * &quot;-&quot;??_-;_-@_-"/>
  </numFmts>
  <fonts count="267">
    <font>
      <sz val="11"/>
      <color theme="1"/>
      <name val="Calibri"/>
      <family val="2"/>
      <scheme val="minor"/>
    </font>
    <font>
      <sz val="12"/>
      <color indexed="8"/>
      <name val="Times New Roman"/>
      <family val="1"/>
    </font>
    <font>
      <b/>
      <sz val="13"/>
      <color rgb="FF0000FF"/>
      <name val="Times New Roman"/>
      <family val="1"/>
    </font>
    <font>
      <sz val="10"/>
      <name val="Calibri"/>
      <family val="2"/>
    </font>
    <font>
      <sz val="10"/>
      <color theme="0"/>
      <name val="Times New Roman"/>
      <family val="1"/>
    </font>
    <font>
      <b/>
      <sz val="10"/>
      <color rgb="FF4D4D4D"/>
      <name val="Times New Roman"/>
      <family val="1"/>
    </font>
    <font>
      <b/>
      <sz val="14"/>
      <color rgb="FF333300"/>
      <name val="Times New Roman"/>
      <family val="1"/>
    </font>
    <font>
      <sz val="12"/>
      <name val="Times New Roman"/>
      <family val="1"/>
    </font>
    <font>
      <b/>
      <sz val="11"/>
      <color rgb="FF0000FF"/>
      <name val="Times New Roman"/>
      <family val="1"/>
    </font>
    <font>
      <b/>
      <sz val="11"/>
      <name val="Times New Roman"/>
      <family val="1"/>
    </font>
    <font>
      <sz val="12"/>
      <name val="Calibri"/>
      <family val="2"/>
    </font>
    <font>
      <b/>
      <sz val="10"/>
      <name val="Times New Roman"/>
      <family val="1"/>
    </font>
    <font>
      <sz val="10"/>
      <color rgb="FF4D4D4D"/>
      <name val="Times New Roman"/>
      <family val="1"/>
    </font>
    <font>
      <sz val="10"/>
      <name val="Times New Roman"/>
      <family val="1"/>
    </font>
    <font>
      <b/>
      <sz val="12"/>
      <name val="Times New Roman"/>
      <family val="1"/>
    </font>
    <font>
      <b/>
      <sz val="12"/>
      <color indexed="60"/>
      <name val="Times New Roman"/>
      <family val="1"/>
    </font>
    <font>
      <b/>
      <sz val="12"/>
      <color rgb="FF0000FF"/>
      <name val="Times New Roman"/>
      <family val="1"/>
    </font>
    <font>
      <b/>
      <u/>
      <sz val="10"/>
      <color rgb="FFC00000"/>
      <name val="Times New Roman"/>
      <family val="1"/>
    </font>
    <font>
      <sz val="10"/>
      <color rgb="FFC00000"/>
      <name val="Times New Roman"/>
      <family val="1"/>
    </font>
    <font>
      <sz val="11"/>
      <color theme="0"/>
      <name val="Calibri"/>
      <family val="2"/>
    </font>
    <font>
      <sz val="10"/>
      <color theme="0"/>
      <name val="Calibri"/>
      <family val="2"/>
    </font>
    <font>
      <sz val="11"/>
      <color theme="1"/>
      <name val="Calibri"/>
      <family val="2"/>
      <scheme val="minor"/>
    </font>
    <font>
      <b/>
      <sz val="11"/>
      <color theme="1"/>
      <name val="Calibri"/>
      <family val="2"/>
      <scheme val="minor"/>
    </font>
    <font>
      <sz val="8"/>
      <color theme="1"/>
      <name val="Arial"/>
      <family val="2"/>
    </font>
    <font>
      <sz val="9"/>
      <color theme="1"/>
      <name val="Arial"/>
      <family val="2"/>
    </font>
    <font>
      <b/>
      <sz val="10"/>
      <color theme="1"/>
      <name val="Arial"/>
      <family val="2"/>
    </font>
    <font>
      <b/>
      <sz val="10"/>
      <color theme="1"/>
      <name val="Times New Roman"/>
      <family val="1"/>
    </font>
    <font>
      <sz val="10"/>
      <color theme="1"/>
      <name val="Times New Roman"/>
      <family val="1"/>
    </font>
    <font>
      <b/>
      <sz val="10"/>
      <color theme="0"/>
      <name val="Times New Roman"/>
      <family val="1"/>
    </font>
    <font>
      <b/>
      <sz val="10"/>
      <color rgb="FFFFFF00"/>
      <name val="Times New Roman"/>
      <family val="1"/>
    </font>
    <font>
      <sz val="10"/>
      <color theme="0" tint="-0.34998626667073579"/>
      <name val="Times New Roman"/>
      <family val="1"/>
    </font>
    <font>
      <b/>
      <sz val="12"/>
      <color theme="1"/>
      <name val="Times New Roman"/>
      <family val="1"/>
    </font>
    <font>
      <sz val="12"/>
      <color theme="1"/>
      <name val="Times New Roman"/>
      <family val="1"/>
    </font>
    <font>
      <b/>
      <sz val="12"/>
      <color theme="0"/>
      <name val="Times New Roman"/>
      <family val="1"/>
    </font>
    <font>
      <sz val="12"/>
      <color theme="0"/>
      <name val="Times New Roman"/>
      <family val="1"/>
    </font>
    <font>
      <sz val="11"/>
      <color indexed="8"/>
      <name val="Times New Roman"/>
      <family val="1"/>
    </font>
    <font>
      <b/>
      <sz val="11"/>
      <color indexed="8"/>
      <name val="Times New Roman"/>
      <family val="1"/>
    </font>
    <font>
      <sz val="10"/>
      <color rgb="FF333333"/>
      <name val="Times New Roman"/>
      <family val="1"/>
    </font>
    <font>
      <b/>
      <sz val="14"/>
      <color rgb="FF333333"/>
      <name val="Times New Roman"/>
      <family val="1"/>
    </font>
    <font>
      <b/>
      <sz val="10"/>
      <color rgb="FF333333"/>
      <name val="Times New Roman"/>
      <family val="1"/>
    </font>
    <font>
      <b/>
      <sz val="12"/>
      <color rgb="FF333333"/>
      <name val="Times New Roman"/>
      <family val="1"/>
    </font>
    <font>
      <b/>
      <sz val="11"/>
      <color rgb="FF333333"/>
      <name val="Times New Roman"/>
      <family val="1"/>
    </font>
    <font>
      <sz val="10"/>
      <color rgb="FF0000FF"/>
      <name val="Times New Roman"/>
      <family val="1"/>
    </font>
    <font>
      <b/>
      <u/>
      <sz val="10"/>
      <color rgb="FF333333"/>
      <name val="Times New Roman"/>
      <family val="1"/>
    </font>
    <font>
      <u/>
      <sz val="10"/>
      <color rgb="FF333333"/>
      <name val="Times New Roman"/>
      <family val="1"/>
    </font>
    <font>
      <b/>
      <sz val="11"/>
      <color rgb="FF4D4D4D"/>
      <name val="Times New Roman"/>
      <family val="1"/>
    </font>
    <font>
      <sz val="10"/>
      <color indexed="8"/>
      <name val="Times New Roman"/>
      <family val="1"/>
    </font>
    <font>
      <b/>
      <sz val="9"/>
      <color rgb="FF333333"/>
      <name val="Times New Roman"/>
      <family val="1"/>
    </font>
    <font>
      <b/>
      <u/>
      <sz val="11"/>
      <color rgb="FF333333"/>
      <name val="Times New Roman"/>
      <family val="1"/>
    </font>
    <font>
      <sz val="11"/>
      <color rgb="FF4D4D4D"/>
      <name val="Times New Roman"/>
      <family val="1"/>
    </font>
    <font>
      <sz val="11"/>
      <color rgb="FFFF0000"/>
      <name val="Times New Roman"/>
      <family val="1"/>
    </font>
    <font>
      <sz val="12"/>
      <color rgb="FFFF0000"/>
      <name val="Times New Roman"/>
      <family val="1"/>
    </font>
    <font>
      <b/>
      <sz val="10"/>
      <color rgb="FF333300"/>
      <name val="Times New Roman"/>
      <family val="1"/>
    </font>
    <font>
      <b/>
      <sz val="16"/>
      <color rgb="FF333300"/>
      <name val="Times New Roman"/>
      <family val="1"/>
    </font>
    <font>
      <b/>
      <sz val="10"/>
      <color rgb="FF4D4D4D"/>
      <name val="Arial Narrow"/>
      <family val="2"/>
    </font>
    <font>
      <b/>
      <sz val="10"/>
      <name val="Arial Narrow"/>
      <family val="2"/>
    </font>
    <font>
      <sz val="11"/>
      <color rgb="FFC00000"/>
      <name val="Times New Roman"/>
      <family val="1"/>
    </font>
    <font>
      <b/>
      <sz val="10"/>
      <name val="Calibri"/>
      <family val="2"/>
    </font>
    <font>
      <b/>
      <sz val="12"/>
      <color rgb="FFFF0000"/>
      <name val="Times New Roman"/>
      <family val="1"/>
    </font>
    <font>
      <b/>
      <sz val="10"/>
      <color rgb="FFC00000"/>
      <name val="Times New Roman"/>
      <family val="1"/>
    </font>
    <font>
      <b/>
      <u/>
      <sz val="10"/>
      <name val="Times New Roman"/>
      <family val="1"/>
    </font>
    <font>
      <b/>
      <sz val="10"/>
      <color rgb="FFFF0000"/>
      <name val="Times New Roman"/>
      <family val="1"/>
    </font>
    <font>
      <b/>
      <sz val="18"/>
      <color rgb="FF333333"/>
      <name val="Times New Roman"/>
      <family val="1"/>
    </font>
    <font>
      <sz val="11"/>
      <color rgb="FF333333"/>
      <name val="Times New Roman"/>
      <family val="1"/>
    </font>
    <font>
      <sz val="10"/>
      <color rgb="FFFF0000"/>
      <name val="Times New Roman"/>
      <family val="1"/>
    </font>
    <font>
      <b/>
      <sz val="12"/>
      <color rgb="FF333300"/>
      <name val="Times New Roman"/>
      <family val="1"/>
    </font>
    <font>
      <b/>
      <sz val="22"/>
      <color rgb="FFFF0000"/>
      <name val="Times New Roman"/>
      <family val="1"/>
    </font>
    <font>
      <sz val="10"/>
      <color indexed="10"/>
      <name val="Times New Roman"/>
      <family val="1"/>
    </font>
    <font>
      <sz val="11"/>
      <color indexed="8"/>
      <name val="Arial Narrow"/>
      <family val="2"/>
    </font>
    <font>
      <sz val="11"/>
      <name val="Arial Narrow"/>
      <family val="2"/>
    </font>
    <font>
      <b/>
      <sz val="14"/>
      <name val="Times New Roman"/>
      <family val="1"/>
    </font>
    <font>
      <b/>
      <sz val="10"/>
      <color indexed="12"/>
      <name val="Times New Roman"/>
      <family val="1"/>
    </font>
    <font>
      <sz val="11"/>
      <name val="Times New Roman"/>
      <family val="1"/>
    </font>
    <font>
      <sz val="18"/>
      <color rgb="FFFF0000"/>
      <name val="Times New Roman"/>
      <family val="1"/>
    </font>
    <font>
      <b/>
      <sz val="16"/>
      <color rgb="FFFF0000"/>
      <name val="Times New Roman"/>
      <family val="1"/>
    </font>
    <font>
      <sz val="11"/>
      <color theme="1"/>
      <name val="Times New Roman"/>
      <family val="1"/>
    </font>
    <font>
      <sz val="12"/>
      <color theme="1"/>
      <name val="Arial "/>
    </font>
    <font>
      <sz val="12"/>
      <color theme="1"/>
      <name val="Arial"/>
      <family val="2"/>
    </font>
    <font>
      <sz val="11"/>
      <color indexed="8"/>
      <name val="Calibri"/>
      <family val="2"/>
    </font>
    <font>
      <sz val="10"/>
      <name val="Arial"/>
      <family val="2"/>
    </font>
    <font>
      <b/>
      <sz val="14"/>
      <color theme="1"/>
      <name val="Times New Roman"/>
      <family val="1"/>
    </font>
    <font>
      <b/>
      <sz val="11"/>
      <color theme="1"/>
      <name val="Times New Roman"/>
      <family val="1"/>
    </font>
    <font>
      <b/>
      <u/>
      <sz val="10"/>
      <color theme="1"/>
      <name val="Times New Roman"/>
      <family val="1"/>
    </font>
    <font>
      <sz val="11"/>
      <color theme="1"/>
      <name val="Calibri"/>
      <family val="2"/>
    </font>
    <font>
      <sz val="10"/>
      <color theme="1"/>
      <name val="Calibri"/>
      <family val="2"/>
    </font>
    <font>
      <sz val="11"/>
      <color theme="0"/>
      <name val="Times New Roman"/>
      <family val="1"/>
    </font>
    <font>
      <sz val="10"/>
      <color rgb="FFFF0000"/>
      <name val="Calibri"/>
      <family val="2"/>
    </font>
    <font>
      <sz val="12"/>
      <color rgb="FFC00000"/>
      <name val="Times New Roman"/>
      <family val="1"/>
    </font>
    <font>
      <sz val="10"/>
      <color theme="1"/>
      <name val="Arial"/>
      <family val="2"/>
    </font>
    <font>
      <b/>
      <sz val="10"/>
      <name val="Arial"/>
      <family val="2"/>
    </font>
    <font>
      <b/>
      <sz val="10"/>
      <color theme="1"/>
      <name val="Calibri"/>
      <family val="2"/>
      <scheme val="minor"/>
    </font>
    <font>
      <sz val="10"/>
      <color theme="1"/>
      <name val="Calibri"/>
      <family val="2"/>
      <scheme val="minor"/>
    </font>
    <font>
      <sz val="11"/>
      <color theme="0"/>
      <name val="Calibri"/>
      <family val="2"/>
      <scheme val="minor"/>
    </font>
    <font>
      <b/>
      <sz val="9"/>
      <color indexed="81"/>
      <name val="Tahoma"/>
      <family val="2"/>
    </font>
    <font>
      <sz val="9"/>
      <color indexed="81"/>
      <name val="Tahoma"/>
      <family val="2"/>
    </font>
    <font>
      <sz val="10"/>
      <name val="Courier"/>
      <family val="3"/>
    </font>
    <font>
      <b/>
      <sz val="10"/>
      <color rgb="FFFFC000"/>
      <name val="Times New Roman"/>
      <family val="1"/>
    </font>
    <font>
      <sz val="10"/>
      <name val="Calibri"/>
      <family val="2"/>
      <scheme val="minor"/>
    </font>
    <font>
      <sz val="11"/>
      <name val="Calibri"/>
      <family val="2"/>
      <scheme val="minor"/>
    </font>
    <font>
      <b/>
      <sz val="14"/>
      <color theme="0"/>
      <name val="Times New Roman"/>
      <family val="1"/>
    </font>
    <font>
      <b/>
      <sz val="13"/>
      <color theme="1"/>
      <name val="Times New Roman"/>
      <family val="1"/>
    </font>
    <font>
      <sz val="12"/>
      <color theme="1"/>
      <name val="Calibri"/>
      <family val="2"/>
    </font>
    <font>
      <sz val="10"/>
      <color theme="1"/>
      <name val="Arial Narrow"/>
      <family val="2"/>
    </font>
    <font>
      <sz val="12"/>
      <color theme="1"/>
      <name val="Calibri"/>
      <family val="2"/>
      <scheme val="minor"/>
    </font>
    <font>
      <b/>
      <sz val="16"/>
      <color theme="1"/>
      <name val="Times New Roman"/>
      <family val="1"/>
    </font>
    <font>
      <sz val="14"/>
      <name val="Times New Roman"/>
      <family val="1"/>
    </font>
    <font>
      <b/>
      <sz val="10"/>
      <color theme="0"/>
      <name val="Arial Narrow"/>
      <family val="2"/>
    </font>
    <font>
      <b/>
      <sz val="12"/>
      <color indexed="8"/>
      <name val="Times New Roman"/>
      <family val="1"/>
    </font>
    <font>
      <sz val="9"/>
      <color rgb="FF333333"/>
      <name val="Times New Roman"/>
      <family val="1"/>
    </font>
    <font>
      <sz val="9"/>
      <name val="Times New Roman"/>
      <family val="1"/>
    </font>
    <font>
      <b/>
      <sz val="12"/>
      <color rgb="FF0070C0"/>
      <name val="Arial"/>
      <family val="2"/>
    </font>
    <font>
      <b/>
      <sz val="12"/>
      <color theme="1"/>
      <name val="Arial"/>
      <family val="2"/>
    </font>
    <font>
      <i/>
      <sz val="11"/>
      <color rgb="FFFF0000"/>
      <name val="Times New Roman"/>
      <family val="1"/>
    </font>
    <font>
      <sz val="10"/>
      <color rgb="FFFFC000"/>
      <name val="Times New Roman"/>
      <family val="1"/>
    </font>
    <font>
      <b/>
      <sz val="10"/>
      <color theme="1"/>
      <name val="Arial Narrow"/>
      <family val="2"/>
    </font>
    <font>
      <i/>
      <sz val="10"/>
      <name val="Times New Roman"/>
      <family val="1"/>
    </font>
    <font>
      <sz val="10"/>
      <color indexed="8"/>
      <name val="Arial Narrow"/>
      <family val="2"/>
    </font>
    <font>
      <sz val="8"/>
      <name val="Times New Roman"/>
      <family val="1"/>
    </font>
    <font>
      <b/>
      <u/>
      <sz val="8"/>
      <color rgb="FFC00000"/>
      <name val="Times New Roman"/>
      <family val="1"/>
    </font>
    <font>
      <sz val="8"/>
      <color rgb="FFC00000"/>
      <name val="Times New Roman"/>
      <family val="1"/>
    </font>
    <font>
      <b/>
      <sz val="8"/>
      <color rgb="FFC00000"/>
      <name val="Times New Roman"/>
      <family val="1"/>
    </font>
    <font>
      <sz val="8"/>
      <color theme="0"/>
      <name val="Times New Roman"/>
      <family val="1"/>
    </font>
    <font>
      <b/>
      <sz val="8"/>
      <color theme="0"/>
      <name val="Times New Roman"/>
      <family val="1"/>
    </font>
    <font>
      <b/>
      <sz val="8"/>
      <color theme="1"/>
      <name val="Times New Roman"/>
      <family val="1"/>
    </font>
    <font>
      <sz val="9"/>
      <name val="Calibri"/>
      <family val="2"/>
    </font>
    <font>
      <sz val="10"/>
      <color theme="1"/>
      <name val="Times New Roman"/>
      <family val="1"/>
    </font>
    <font>
      <sz val="10"/>
      <name val="Times New Roman"/>
      <family val="1"/>
    </font>
    <font>
      <sz val="11"/>
      <color theme="1"/>
      <name val="Calibri"/>
      <family val="2"/>
      <scheme val="minor"/>
    </font>
    <font>
      <sz val="9"/>
      <color theme="1"/>
      <name val="Times New Roman"/>
      <family val="1"/>
    </font>
    <font>
      <sz val="12"/>
      <color theme="1"/>
      <name val="Times New Roman"/>
      <family val="1"/>
    </font>
    <font>
      <b/>
      <sz val="12"/>
      <color theme="0"/>
      <name val="Times New Roman"/>
      <family val="1"/>
    </font>
    <font>
      <sz val="12"/>
      <color theme="0"/>
      <name val="Times New Roman"/>
      <family val="1"/>
    </font>
    <font>
      <strike/>
      <sz val="10"/>
      <name val="Times New Roman"/>
      <family val="1"/>
    </font>
    <font>
      <i/>
      <sz val="10"/>
      <color theme="1"/>
      <name val="Times New Roman"/>
      <family val="1"/>
    </font>
    <font>
      <i/>
      <sz val="10"/>
      <color rgb="FFFF0000"/>
      <name val="Times New Roman"/>
      <family val="1"/>
    </font>
    <font>
      <b/>
      <sz val="10"/>
      <color rgb="FFFFFFFF"/>
      <name val="Arial Narrow"/>
      <family val="2"/>
    </font>
    <font>
      <sz val="9"/>
      <color rgb="FF333333"/>
      <name val="Arial Narrow"/>
      <family val="2"/>
    </font>
    <font>
      <u/>
      <sz val="11"/>
      <color theme="10"/>
      <name val="Calibri"/>
      <family val="2"/>
      <scheme val="minor"/>
    </font>
    <font>
      <b/>
      <sz val="20"/>
      <color rgb="FFFF0000"/>
      <name val="Times New Roman"/>
      <family val="1"/>
    </font>
    <font>
      <b/>
      <sz val="10"/>
      <color indexed="8"/>
      <name val="Times New Roman"/>
      <family val="1"/>
    </font>
    <font>
      <b/>
      <u/>
      <sz val="11"/>
      <color theme="10"/>
      <name val="Times New Roman"/>
      <family val="1"/>
    </font>
    <font>
      <b/>
      <u/>
      <sz val="10"/>
      <color theme="10"/>
      <name val="Times New Roman"/>
      <family val="1"/>
    </font>
    <font>
      <b/>
      <sz val="10"/>
      <name val="Calibri"/>
      <family val="2"/>
      <scheme val="minor"/>
    </font>
    <font>
      <b/>
      <i/>
      <sz val="10"/>
      <color rgb="FFFF0000"/>
      <name val="Times New Roman"/>
      <family val="1"/>
    </font>
    <font>
      <sz val="11"/>
      <color theme="1"/>
      <name val="Arial"/>
      <family val="2"/>
    </font>
    <font>
      <b/>
      <sz val="11"/>
      <color theme="1"/>
      <name val="Arial"/>
      <family val="2"/>
    </font>
    <font>
      <b/>
      <u/>
      <sz val="12"/>
      <color rgb="FFC00000"/>
      <name val="Times New Roman"/>
      <family val="1"/>
    </font>
    <font>
      <b/>
      <sz val="12"/>
      <color rgb="FFC00000"/>
      <name val="Times New Roman"/>
      <family val="1"/>
    </font>
    <font>
      <u/>
      <sz val="10"/>
      <color theme="10"/>
      <name val="Calibri"/>
      <family val="2"/>
      <scheme val="minor"/>
    </font>
    <font>
      <sz val="8"/>
      <color theme="1"/>
      <name val="Calibri"/>
      <family val="2"/>
      <scheme val="minor"/>
    </font>
    <font>
      <b/>
      <sz val="12"/>
      <color rgb="FFFF6565"/>
      <name val="Times New Roman"/>
      <family val="1"/>
    </font>
    <font>
      <b/>
      <sz val="8"/>
      <color rgb="FFFF6565"/>
      <name val="Times New Roman"/>
      <family val="1"/>
    </font>
    <font>
      <b/>
      <sz val="10"/>
      <color rgb="FFFF0000"/>
      <name val="Wingdings"/>
      <charset val="2"/>
    </font>
    <font>
      <b/>
      <i/>
      <sz val="12"/>
      <color theme="1"/>
      <name val="Times New Roman"/>
      <family val="1"/>
    </font>
    <font>
      <sz val="11"/>
      <color theme="1"/>
      <name val="Calibri"/>
      <family val="2"/>
      <scheme val="minor"/>
    </font>
    <font>
      <b/>
      <sz val="12"/>
      <name val="Arial"/>
      <family val="2"/>
    </font>
    <font>
      <b/>
      <sz val="10"/>
      <color indexed="8"/>
      <name val="Arial"/>
      <family val="2"/>
    </font>
    <font>
      <sz val="10"/>
      <color indexed="8"/>
      <name val="Arial"/>
      <family val="2"/>
    </font>
    <font>
      <b/>
      <sz val="12"/>
      <color indexed="8"/>
      <name val="Arial"/>
      <family val="2"/>
    </font>
    <font>
      <sz val="9"/>
      <color indexed="8"/>
      <name val="?? ?????"/>
      <charset val="128"/>
    </font>
    <font>
      <sz val="1"/>
      <color indexed="16"/>
      <name val="Courier"/>
      <charset val="134"/>
    </font>
    <font>
      <sz val="12"/>
      <color indexed="8"/>
      <name val="新細明體"/>
      <charset val="136"/>
    </font>
    <font>
      <sz val="11"/>
      <color indexed="9"/>
      <name val="Calibri"/>
      <family val="2"/>
    </font>
    <font>
      <b/>
      <sz val="10"/>
      <name val="MS Sans Serif"/>
      <charset val="134"/>
    </font>
    <font>
      <u/>
      <sz val="10"/>
      <color indexed="12"/>
      <name val="Arial"/>
      <family val="2"/>
    </font>
    <font>
      <sz val="11"/>
      <name val="?? ?????"/>
      <charset val="128"/>
    </font>
    <font>
      <b/>
      <sz val="11"/>
      <color indexed="56"/>
      <name val="Calibri"/>
      <family val="2"/>
    </font>
    <font>
      <sz val="12"/>
      <color indexed="9"/>
      <name val="新細明體"/>
      <charset val="136"/>
    </font>
    <font>
      <b/>
      <sz val="15"/>
      <color indexed="56"/>
      <name val="新細明體"/>
      <charset val="136"/>
    </font>
    <font>
      <b/>
      <sz val="11"/>
      <color indexed="63"/>
      <name val="Calibri"/>
      <family val="2"/>
    </font>
    <font>
      <i/>
      <sz val="11"/>
      <color indexed="23"/>
      <name val="Calibri"/>
      <family val="2"/>
    </font>
    <font>
      <b/>
      <sz val="11"/>
      <color indexed="8"/>
      <name val="Calibri"/>
      <family val="2"/>
    </font>
    <font>
      <sz val="12"/>
      <name val="CordiaUPC"/>
      <family val="2"/>
      <charset val="222"/>
    </font>
    <font>
      <sz val="11"/>
      <color indexed="8"/>
      <name val="Minion Pro"/>
      <charset val="134"/>
    </font>
    <font>
      <b/>
      <i/>
      <sz val="12"/>
      <color indexed="8"/>
      <name val="Arial"/>
      <family val="2"/>
    </font>
    <font>
      <sz val="10"/>
      <name val="Trebuchet MS"/>
      <family val="2"/>
    </font>
    <font>
      <b/>
      <sz val="18"/>
      <color indexed="56"/>
      <name val="Cambria"/>
      <family val="1"/>
    </font>
    <font>
      <sz val="14"/>
      <name val="?? ??"/>
      <charset val="128"/>
    </font>
    <font>
      <sz val="8"/>
      <name val="Arial MT"/>
      <charset val="134"/>
    </font>
    <font>
      <b/>
      <i/>
      <sz val="16"/>
      <name val="Helv"/>
      <charset val="134"/>
    </font>
    <font>
      <b/>
      <sz val="13"/>
      <color indexed="56"/>
      <name val="新細明體"/>
      <charset val="136"/>
    </font>
    <font>
      <b/>
      <sz val="11"/>
      <color indexed="56"/>
      <name val="新細明體"/>
      <charset val="136"/>
    </font>
    <font>
      <sz val="11"/>
      <name val="?? ??"/>
      <charset val="128"/>
    </font>
    <font>
      <u/>
      <sz val="10"/>
      <color indexed="36"/>
      <name val="Arial"/>
      <family val="2"/>
    </font>
    <font>
      <b/>
      <sz val="10"/>
      <name val="Helv"/>
      <charset val="134"/>
    </font>
    <font>
      <sz val="11"/>
      <name val="ＭＳ Ｐゴシック"/>
      <charset val="128"/>
    </font>
    <font>
      <sz val="10"/>
      <name val="?? ??"/>
      <charset val="128"/>
    </font>
    <font>
      <sz val="11"/>
      <color indexed="17"/>
      <name val="Calibri"/>
      <family val="2"/>
    </font>
    <font>
      <sz val="10"/>
      <name val="Helv"/>
      <charset val="134"/>
    </font>
    <font>
      <sz val="11"/>
      <color indexed="52"/>
      <name val="Calibri"/>
      <family val="2"/>
    </font>
    <font>
      <sz val="10"/>
      <color indexed="39"/>
      <name val="Arial"/>
      <family val="2"/>
    </font>
    <font>
      <sz val="10"/>
      <name val="MS Sans Serif"/>
      <charset val="134"/>
    </font>
    <font>
      <sz val="9"/>
      <name val="Arial"/>
      <family val="2"/>
    </font>
    <font>
      <b/>
      <sz val="10"/>
      <color indexed="39"/>
      <name val="Arial"/>
      <family val="2"/>
    </font>
    <font>
      <sz val="12"/>
      <name val="바탕체"/>
      <charset val="129"/>
    </font>
    <font>
      <sz val="11"/>
      <name val="돋움"/>
      <charset val="129"/>
    </font>
    <font>
      <sz val="11"/>
      <color indexed="20"/>
      <name val="Calibri"/>
      <family val="2"/>
    </font>
    <font>
      <sz val="8"/>
      <name val="Arial"/>
      <family val="2"/>
    </font>
    <font>
      <b/>
      <sz val="12"/>
      <color indexed="9"/>
      <name val="新細明體"/>
      <charset val="136"/>
    </font>
    <font>
      <sz val="12"/>
      <color indexed="17"/>
      <name val="新細明體"/>
      <charset val="136"/>
    </font>
    <font>
      <b/>
      <sz val="24"/>
      <name val="Arial"/>
      <family val="2"/>
    </font>
    <font>
      <b/>
      <sz val="13"/>
      <color indexed="56"/>
      <name val="Calibri"/>
      <family val="2"/>
    </font>
    <font>
      <b/>
      <sz val="12"/>
      <name val="Helv"/>
      <charset val="134"/>
    </font>
    <font>
      <b/>
      <sz val="15"/>
      <color indexed="56"/>
      <name val="Calibri"/>
      <family val="2"/>
    </font>
    <font>
      <sz val="10"/>
      <name val="Book Antiqua"/>
      <family val="1"/>
    </font>
    <font>
      <b/>
      <sz val="16"/>
      <color indexed="10"/>
      <name val="Times New Roman"/>
      <family val="1"/>
    </font>
    <font>
      <sz val="14"/>
      <name val="AngsanaUPC"/>
      <family val="1"/>
      <charset val="222"/>
    </font>
    <font>
      <sz val="11"/>
      <color indexed="62"/>
      <name val="Calibri"/>
      <family val="2"/>
    </font>
    <font>
      <b/>
      <sz val="12"/>
      <color indexed="8"/>
      <name val="新細明體"/>
      <charset val="136"/>
    </font>
    <font>
      <sz val="11"/>
      <color indexed="8"/>
      <name val="Tahoma"/>
      <family val="2"/>
    </font>
    <font>
      <sz val="12"/>
      <name val="宋体"/>
      <charset val="134"/>
    </font>
    <font>
      <sz val="14"/>
      <name val="ＭＳ 明朝"/>
      <charset val="128"/>
    </font>
    <font>
      <b/>
      <sz val="11"/>
      <color indexed="52"/>
      <name val="Calibri"/>
      <family val="2"/>
    </font>
    <font>
      <b/>
      <sz val="11"/>
      <color indexed="9"/>
      <name val="Calibri"/>
      <family val="2"/>
    </font>
    <font>
      <sz val="12"/>
      <name val="新細明體"/>
      <charset val="136"/>
    </font>
    <font>
      <b/>
      <sz val="11"/>
      <name val="Helv"/>
      <charset val="134"/>
    </font>
    <font>
      <sz val="8"/>
      <name val="Helv"/>
      <charset val="134"/>
    </font>
    <font>
      <sz val="11"/>
      <color indexed="60"/>
      <name val="Calibri"/>
      <family val="2"/>
    </font>
    <font>
      <sz val="8"/>
      <name val="Courier New"/>
      <family val="3"/>
    </font>
    <font>
      <sz val="10"/>
      <name val="Courier"/>
      <charset val="134"/>
    </font>
    <font>
      <b/>
      <sz val="14"/>
      <name val="Arial"/>
      <family val="2"/>
    </font>
    <font>
      <sz val="12"/>
      <color indexed="60"/>
      <name val="新細明體"/>
      <charset val="136"/>
    </font>
    <font>
      <b/>
      <sz val="18"/>
      <color indexed="56"/>
      <name val="新細明體"/>
      <charset val="136"/>
    </font>
    <font>
      <b/>
      <sz val="8"/>
      <name val="Arial"/>
      <family val="2"/>
    </font>
    <font>
      <sz val="19"/>
      <color indexed="48"/>
      <name val="Arial"/>
      <family val="2"/>
    </font>
    <font>
      <sz val="10"/>
      <color indexed="10"/>
      <name val="Arial"/>
      <family val="2"/>
    </font>
    <font>
      <b/>
      <sz val="18"/>
      <color indexed="62"/>
      <name val="Cambria"/>
      <family val="1"/>
    </font>
    <font>
      <sz val="11"/>
      <color indexed="10"/>
      <name val="Calibri"/>
      <family val="2"/>
    </font>
    <font>
      <sz val="11"/>
      <name val="ＭＳ 明朝"/>
      <charset val="128"/>
    </font>
    <font>
      <sz val="12"/>
      <color indexed="20"/>
      <name val="新細明體"/>
      <charset val="136"/>
    </font>
    <font>
      <sz val="10"/>
      <name val="ＭＳ 明朝"/>
      <charset val="128"/>
    </font>
    <font>
      <sz val="9"/>
      <color indexed="8"/>
      <name val="ＭＳ Ｐゴシック"/>
      <charset val="128"/>
    </font>
    <font>
      <b/>
      <sz val="12"/>
      <color indexed="52"/>
      <name val="新細明體"/>
      <charset val="136"/>
    </font>
    <font>
      <i/>
      <sz val="12"/>
      <color indexed="23"/>
      <name val="新細明體"/>
      <charset val="136"/>
    </font>
    <font>
      <sz val="12"/>
      <color indexed="10"/>
      <name val="新細明體"/>
      <charset val="136"/>
    </font>
    <font>
      <sz val="12"/>
      <color indexed="62"/>
      <name val="新細明體"/>
      <charset val="136"/>
    </font>
    <font>
      <b/>
      <sz val="12"/>
      <color indexed="63"/>
      <name val="新細明體"/>
      <charset val="136"/>
    </font>
    <font>
      <sz val="12"/>
      <color indexed="52"/>
      <name val="新細明體"/>
      <charset val="136"/>
    </font>
    <font>
      <b/>
      <sz val="11"/>
      <color theme="0"/>
      <name val="Times New Roman"/>
      <family val="1"/>
    </font>
    <font>
      <b/>
      <sz val="13"/>
      <color theme="0"/>
      <name val="Times New Roman"/>
      <family val="1"/>
    </font>
    <font>
      <b/>
      <sz val="11"/>
      <color rgb="FFFFFF00"/>
      <name val="Times New Roman"/>
      <family val="1"/>
    </font>
    <font>
      <b/>
      <sz val="11"/>
      <color theme="0"/>
      <name val="Arial"/>
      <family val="2"/>
    </font>
    <font>
      <sz val="11"/>
      <color theme="0"/>
      <name val="Arial"/>
      <family val="2"/>
    </font>
    <font>
      <b/>
      <sz val="11"/>
      <name val="Arial"/>
      <family val="2"/>
    </font>
    <font>
      <sz val="11"/>
      <color rgb="FFFF0000"/>
      <name val="Arial"/>
      <family val="2"/>
    </font>
    <font>
      <i/>
      <sz val="12"/>
      <color rgb="FFFF0000"/>
      <name val="Times New Roman"/>
      <family val="1"/>
    </font>
    <font>
      <sz val="10"/>
      <color theme="1"/>
      <name val="Tahoma"/>
      <family val="2"/>
    </font>
    <font>
      <u/>
      <sz val="9"/>
      <color theme="10"/>
      <name val="Arial"/>
      <family val="2"/>
    </font>
    <font>
      <i/>
      <sz val="11"/>
      <color theme="1"/>
      <name val="Calibri"/>
      <family val="2"/>
      <scheme val="minor"/>
    </font>
    <font>
      <b/>
      <sz val="11"/>
      <color rgb="FFFF0000"/>
      <name val="Times New Roman"/>
      <family val="1"/>
    </font>
    <font>
      <b/>
      <i/>
      <sz val="12"/>
      <color rgb="FFFF0000"/>
      <name val="Times New Roman"/>
      <family val="1"/>
    </font>
    <font>
      <b/>
      <i/>
      <sz val="10"/>
      <color rgb="FFC00000"/>
      <name val="Times New Roman"/>
      <family val="1"/>
    </font>
    <font>
      <u/>
      <sz val="11"/>
      <color theme="10"/>
      <name val="Times New Roman"/>
      <family val="1"/>
    </font>
    <font>
      <b/>
      <sz val="15"/>
      <color indexed="8"/>
      <name val="Times New Roman"/>
      <family val="1"/>
    </font>
    <font>
      <u/>
      <sz val="11"/>
      <color rgb="FF0070C0"/>
      <name val="Times New Roman"/>
      <family val="1"/>
    </font>
    <font>
      <b/>
      <u/>
      <sz val="11"/>
      <color rgb="FFC00000"/>
      <name val="Times New Roman"/>
      <family val="1"/>
    </font>
    <font>
      <b/>
      <sz val="12"/>
      <color rgb="FF000000"/>
      <name val="Times New Roman"/>
      <family val="1"/>
    </font>
    <font>
      <sz val="8"/>
      <name val="Calibri"/>
      <family val="2"/>
      <scheme val="minor"/>
    </font>
    <font>
      <b/>
      <u/>
      <sz val="12"/>
      <color rgb="FFFF0000"/>
      <name val="Times New Roman"/>
      <family val="1"/>
    </font>
    <font>
      <sz val="12"/>
      <name val="Arial"/>
      <family val="2"/>
    </font>
    <font>
      <b/>
      <i/>
      <sz val="10"/>
      <name val="Arial"/>
      <family val="2"/>
    </font>
    <font>
      <i/>
      <sz val="10"/>
      <name val="Arial"/>
      <family val="2"/>
    </font>
    <font>
      <b/>
      <sz val="16"/>
      <name val="Arial"/>
      <family val="2"/>
    </font>
    <font>
      <u/>
      <sz val="12"/>
      <name val="Arial"/>
      <family val="2"/>
    </font>
    <font>
      <b/>
      <sz val="8"/>
      <color rgb="FFFF0000"/>
      <name val="Times New Roman"/>
      <family val="1"/>
    </font>
    <font>
      <b/>
      <sz val="11"/>
      <color rgb="FFFF4B4B"/>
      <name val="Calibri"/>
      <family val="2"/>
      <scheme val="minor"/>
    </font>
    <font>
      <b/>
      <u/>
      <sz val="11"/>
      <color theme="10"/>
      <name val="Arial"/>
      <family val="2"/>
    </font>
  </fonts>
  <fills count="90">
    <fill>
      <patternFill patternType="none"/>
    </fill>
    <fill>
      <patternFill patternType="gray125"/>
    </fill>
    <fill>
      <patternFill patternType="solid">
        <fgColor theme="0"/>
        <bgColor indexed="64"/>
      </patternFill>
    </fill>
    <fill>
      <patternFill patternType="solid">
        <fgColor theme="0"/>
        <bgColor indexed="26"/>
      </patternFill>
    </fill>
    <fill>
      <patternFill patternType="solid">
        <fgColor indexed="9"/>
        <bgColor indexed="26"/>
      </patternFill>
    </fill>
    <fill>
      <patternFill patternType="solid">
        <fgColor theme="6" tint="0.79998168889431442"/>
        <bgColor indexed="26"/>
      </patternFill>
    </fill>
    <fill>
      <patternFill patternType="solid">
        <fgColor theme="0" tint="-0.249977111117893"/>
        <bgColor indexed="64"/>
      </patternFill>
    </fill>
    <fill>
      <patternFill patternType="solid">
        <fgColor rgb="FF002060"/>
        <bgColor indexed="64"/>
      </patternFill>
    </fill>
    <fill>
      <patternFill patternType="solid">
        <fgColor theme="7" tint="0.59999389629810485"/>
        <bgColor indexed="64"/>
      </patternFill>
    </fill>
    <fill>
      <patternFill patternType="solid">
        <fgColor theme="0" tint="-4.9989318521683403E-2"/>
        <bgColor indexed="26"/>
      </patternFill>
    </fill>
    <fill>
      <patternFill patternType="solid">
        <fgColor theme="7" tint="0.59999389629810485"/>
        <bgColor indexed="26"/>
      </patternFill>
    </fill>
    <fill>
      <patternFill patternType="solid">
        <fgColor theme="3" tint="0.59999389629810485"/>
        <bgColor indexed="64"/>
      </patternFill>
    </fill>
    <fill>
      <patternFill patternType="solid">
        <fgColor theme="8" tint="-0.499984740745262"/>
        <bgColor indexed="64"/>
      </patternFill>
    </fill>
    <fill>
      <patternFill patternType="solid">
        <fgColor theme="2" tint="-0.249977111117893"/>
        <bgColor indexed="64"/>
      </patternFill>
    </fill>
    <fill>
      <patternFill patternType="solid">
        <fgColor rgb="FF002060"/>
        <bgColor indexed="26"/>
      </patternFill>
    </fill>
    <fill>
      <patternFill patternType="solid">
        <fgColor theme="2" tint="-0.499984740745262"/>
        <bgColor indexed="64"/>
      </patternFill>
    </fill>
    <fill>
      <patternFill patternType="solid">
        <fgColor theme="2" tint="-0.499984740745262"/>
        <bgColor indexed="26"/>
      </patternFill>
    </fill>
    <fill>
      <patternFill patternType="solid">
        <fgColor theme="3" tint="0.59999389629810485"/>
        <bgColor indexed="26"/>
      </patternFill>
    </fill>
    <fill>
      <patternFill patternType="solid">
        <fgColor auto="1"/>
        <bgColor indexed="64"/>
      </patternFill>
    </fill>
    <fill>
      <patternFill patternType="solid">
        <fgColor theme="5" tint="0.79998168889431442"/>
        <bgColor indexed="64"/>
      </patternFill>
    </fill>
    <fill>
      <patternFill patternType="solid">
        <fgColor theme="0" tint="-0.34998626667073579"/>
        <bgColor indexed="64"/>
      </patternFill>
    </fill>
    <fill>
      <patternFill patternType="solid">
        <fgColor rgb="FF92D050"/>
        <bgColor indexed="64"/>
      </patternFill>
    </fill>
    <fill>
      <patternFill patternType="solid">
        <fgColor theme="4" tint="0.39997558519241921"/>
        <bgColor indexed="64"/>
      </patternFill>
    </fill>
    <fill>
      <patternFill patternType="solid">
        <fgColor theme="1" tint="4.9989318521683403E-2"/>
        <bgColor indexed="64"/>
      </patternFill>
    </fill>
    <fill>
      <patternFill patternType="solid">
        <fgColor theme="4" tint="0.59999389629810485"/>
        <bgColor indexed="64"/>
      </patternFill>
    </fill>
    <fill>
      <patternFill patternType="solid">
        <fgColor theme="4" tint="-0.249977111117893"/>
        <bgColor indexed="26"/>
      </patternFill>
    </fill>
    <fill>
      <patternFill patternType="solid">
        <fgColor theme="0" tint="-4.9989318521683403E-2"/>
        <bgColor indexed="64"/>
      </patternFill>
    </fill>
    <fill>
      <patternFill patternType="solid">
        <fgColor theme="4" tint="-0.249977111117893"/>
        <bgColor indexed="64"/>
      </patternFill>
    </fill>
    <fill>
      <patternFill patternType="solid">
        <fgColor theme="0" tint="-0.14999847407452621"/>
        <bgColor indexed="26"/>
      </patternFill>
    </fill>
    <fill>
      <patternFill patternType="solid">
        <fgColor theme="1"/>
        <bgColor indexed="64"/>
      </patternFill>
    </fill>
    <fill>
      <patternFill patternType="solid">
        <fgColor theme="7" tint="0.39997558519241921"/>
        <bgColor indexed="64"/>
      </patternFill>
    </fill>
    <fill>
      <patternFill patternType="solid">
        <fgColor indexed="43"/>
        <bgColor indexed="64"/>
      </patternFill>
    </fill>
    <fill>
      <patternFill patternType="solid">
        <fgColor indexed="29"/>
        <bgColor indexed="64"/>
      </patternFill>
    </fill>
    <fill>
      <patternFill patternType="solid">
        <fgColor indexed="44"/>
        <bgColor indexed="64"/>
      </patternFill>
    </fill>
    <fill>
      <patternFill patternType="solid">
        <fgColor indexed="54"/>
        <bgColor indexed="64"/>
      </patternFill>
    </fill>
    <fill>
      <patternFill patternType="solid">
        <fgColor indexed="42"/>
        <bgColor indexed="64"/>
      </patternFill>
    </fill>
    <fill>
      <patternFill patternType="solid">
        <fgColor indexed="40"/>
        <bgColor indexed="64"/>
      </patternFill>
    </fill>
    <fill>
      <patternFill patternType="solid">
        <fgColor indexed="11"/>
        <bgColor indexed="64"/>
      </patternFill>
    </fill>
    <fill>
      <patternFill patternType="solid">
        <fgColor indexed="49"/>
        <bgColor indexed="64"/>
      </patternFill>
    </fill>
    <fill>
      <patternFill patternType="solid">
        <fgColor indexed="41"/>
        <bgColor indexed="64"/>
      </patternFill>
    </fill>
    <fill>
      <patternFill patternType="solid">
        <fgColor indexed="36"/>
        <bgColor indexed="64"/>
      </patternFill>
    </fill>
    <fill>
      <patternFill patternType="solid">
        <fgColor indexed="40"/>
        <bgColor indexed="40"/>
      </patternFill>
    </fill>
    <fill>
      <patternFill patternType="solid">
        <fgColor indexed="10"/>
        <bgColor indexed="64"/>
      </patternFill>
    </fill>
    <fill>
      <patternFill patternType="solid">
        <fgColor indexed="22"/>
        <bgColor indexed="64"/>
      </patternFill>
    </fill>
    <fill>
      <patternFill patternType="lightUp">
        <fgColor indexed="9"/>
        <bgColor indexed="12"/>
      </patternFill>
    </fill>
    <fill>
      <patternFill patternType="solid">
        <fgColor indexed="30"/>
        <bgColor indexed="64"/>
      </patternFill>
    </fill>
    <fill>
      <patternFill patternType="solid">
        <fgColor indexed="26"/>
        <bgColor indexed="64"/>
      </patternFill>
    </fill>
    <fill>
      <patternFill patternType="solid">
        <fgColor indexed="47"/>
        <bgColor indexed="64"/>
      </patternFill>
    </fill>
    <fill>
      <patternFill patternType="solid">
        <fgColor indexed="46"/>
        <bgColor indexed="64"/>
      </patternFill>
    </fill>
    <fill>
      <patternFill patternType="solid">
        <fgColor indexed="61"/>
        <bgColor indexed="61"/>
      </patternFill>
    </fill>
    <fill>
      <patternFill patternType="solid">
        <fgColor indexed="53"/>
        <bgColor indexed="64"/>
      </patternFill>
    </fill>
    <fill>
      <patternFill patternType="solid">
        <fgColor indexed="50"/>
        <bgColor indexed="50"/>
      </patternFill>
    </fill>
    <fill>
      <patternFill patternType="solid">
        <fgColor indexed="45"/>
        <bgColor indexed="64"/>
      </patternFill>
    </fill>
    <fill>
      <patternFill patternType="solid">
        <fgColor indexed="51"/>
        <bgColor indexed="64"/>
      </patternFill>
    </fill>
    <fill>
      <patternFill patternType="solid">
        <fgColor indexed="52"/>
        <bgColor indexed="64"/>
      </patternFill>
    </fill>
    <fill>
      <patternFill patternType="solid">
        <fgColor indexed="57"/>
        <bgColor indexed="64"/>
      </patternFill>
    </fill>
    <fill>
      <patternFill patternType="solid">
        <fgColor indexed="50"/>
        <bgColor indexed="64"/>
      </patternFill>
    </fill>
    <fill>
      <patternFill patternType="lightUp">
        <fgColor indexed="48"/>
        <bgColor indexed="41"/>
      </patternFill>
    </fill>
    <fill>
      <patternFill patternType="solid">
        <fgColor indexed="27"/>
        <bgColor indexed="64"/>
      </patternFill>
    </fill>
    <fill>
      <patternFill patternType="solid">
        <fgColor indexed="31"/>
        <bgColor indexed="64"/>
      </patternFill>
    </fill>
    <fill>
      <patternFill patternType="solid">
        <fgColor indexed="58"/>
        <bgColor indexed="58"/>
      </patternFill>
    </fill>
    <fill>
      <patternFill patternType="solid">
        <fgColor indexed="62"/>
        <bgColor indexed="64"/>
      </patternFill>
    </fill>
    <fill>
      <patternFill patternType="lightDown">
        <fgColor theme="0" tint="-0.24994659260841701"/>
        <bgColor theme="0"/>
      </patternFill>
    </fill>
    <fill>
      <patternFill patternType="solid">
        <fgColor indexed="55"/>
        <bgColor indexed="64"/>
      </patternFill>
    </fill>
    <fill>
      <patternFill patternType="lightUp">
        <fgColor indexed="9"/>
        <bgColor indexed="57"/>
      </patternFill>
    </fill>
    <fill>
      <patternFill patternType="lightUp">
        <fgColor indexed="9"/>
        <bgColor indexed="24"/>
      </patternFill>
    </fill>
    <fill>
      <patternFill patternType="solid">
        <fgColor indexed="51"/>
        <bgColor indexed="51"/>
      </patternFill>
    </fill>
    <fill>
      <patternFill patternType="solid">
        <fgColor indexed="22"/>
        <bgColor indexed="22"/>
      </patternFill>
    </fill>
    <fill>
      <patternFill patternType="solid">
        <fgColor indexed="31"/>
        <bgColor indexed="31"/>
      </patternFill>
    </fill>
    <fill>
      <patternFill patternType="solid">
        <fgColor indexed="45"/>
        <bgColor indexed="45"/>
      </patternFill>
    </fill>
    <fill>
      <patternFill patternType="solid">
        <fgColor indexed="60"/>
        <bgColor indexed="60"/>
      </patternFill>
    </fill>
    <fill>
      <patternFill patternType="solid">
        <fgColor indexed="11"/>
        <bgColor indexed="11"/>
      </patternFill>
    </fill>
    <fill>
      <patternFill patternType="solid">
        <fgColor indexed="55"/>
        <bgColor indexed="55"/>
      </patternFill>
    </fill>
    <fill>
      <patternFill patternType="solid">
        <fgColor indexed="41"/>
        <bgColor indexed="41"/>
      </patternFill>
    </fill>
    <fill>
      <patternFill patternType="solid">
        <fgColor indexed="54"/>
        <bgColor indexed="54"/>
      </patternFill>
    </fill>
    <fill>
      <patternFill patternType="solid">
        <fgColor indexed="26"/>
        <bgColor indexed="26"/>
      </patternFill>
    </fill>
    <fill>
      <patternFill patternType="solid">
        <fgColor indexed="47"/>
        <bgColor indexed="47"/>
      </patternFill>
    </fill>
    <fill>
      <patternFill patternType="solid">
        <fgColor indexed="9"/>
        <bgColor indexed="64"/>
      </patternFill>
    </fill>
    <fill>
      <patternFill patternType="solid">
        <fgColor indexed="15"/>
        <bgColor indexed="64"/>
      </patternFill>
    </fill>
    <fill>
      <patternFill patternType="solid">
        <fgColor indexed="20"/>
        <bgColor indexed="64"/>
      </patternFill>
    </fill>
    <fill>
      <patternFill patternType="lightUp"/>
    </fill>
    <fill>
      <patternFill patternType="gray0625">
        <fgColor theme="0" tint="-0.14993743705557422"/>
        <bgColor indexed="65"/>
      </patternFill>
    </fill>
    <fill>
      <patternFill patternType="lightUp">
        <fgColor theme="0" tint="-0.14993743705557422"/>
        <bgColor indexed="65"/>
      </patternFill>
    </fill>
    <fill>
      <patternFill patternType="lightUp">
        <fgColor theme="0" tint="-0.24994659260841701"/>
        <bgColor indexed="65"/>
      </patternFill>
    </fill>
    <fill>
      <patternFill patternType="solid">
        <fgColor theme="9" tint="0.39997558519241921"/>
        <bgColor indexed="64"/>
      </patternFill>
    </fill>
    <fill>
      <patternFill patternType="solid">
        <fgColor rgb="FF00B050"/>
        <bgColor indexed="64"/>
      </patternFill>
    </fill>
    <fill>
      <patternFill patternType="solid">
        <fgColor rgb="FFFF0000"/>
        <bgColor indexed="64"/>
      </patternFill>
    </fill>
    <fill>
      <patternFill patternType="solid">
        <fgColor rgb="FFFFC000"/>
        <bgColor indexed="64"/>
      </patternFill>
    </fill>
    <fill>
      <patternFill patternType="solid">
        <fgColor rgb="FFFFFF00"/>
        <bgColor indexed="64"/>
      </patternFill>
    </fill>
    <fill>
      <patternFill patternType="solid">
        <fgColor theme="8" tint="0.59999389629810485"/>
        <bgColor indexed="64"/>
      </patternFill>
    </fill>
  </fills>
  <borders count="1792">
    <border>
      <left/>
      <right/>
      <top/>
      <bottom/>
      <diagonal/>
    </border>
    <border>
      <left/>
      <right/>
      <top/>
      <bottom style="thin">
        <color indexed="64"/>
      </bottom>
      <diagonal/>
    </border>
    <border>
      <left/>
      <right/>
      <top/>
      <bottom style="double">
        <color indexed="8"/>
      </bottom>
      <diagonal/>
    </border>
    <border>
      <left/>
      <right/>
      <top style="double">
        <color indexed="8"/>
      </top>
      <bottom style="thin">
        <color indexed="8"/>
      </bottom>
      <diagonal/>
    </border>
    <border>
      <left/>
      <right/>
      <top/>
      <bottom style="thin">
        <color indexed="8"/>
      </bottom>
      <diagonal/>
    </border>
    <border>
      <left/>
      <right/>
      <top style="thin">
        <color indexed="8"/>
      </top>
      <bottom style="thin">
        <color indexed="8"/>
      </bottom>
      <diagonal/>
    </border>
    <border>
      <left/>
      <right/>
      <top style="thin">
        <color indexed="64"/>
      </top>
      <bottom style="thin">
        <color indexed="64"/>
      </bottom>
      <diagonal/>
    </border>
    <border>
      <left/>
      <right style="thin">
        <color indexed="64"/>
      </right>
      <top/>
      <bottom style="thin">
        <color indexed="64"/>
      </bottom>
      <diagonal/>
    </border>
    <border>
      <left style="thin">
        <color indexed="8"/>
      </left>
      <right/>
      <top/>
      <bottom style="thin">
        <color indexed="8"/>
      </bottom>
      <diagonal/>
    </border>
    <border>
      <left/>
      <right style="thin">
        <color indexed="8"/>
      </right>
      <top/>
      <bottom style="thin">
        <color indexed="8"/>
      </bottom>
      <diagonal/>
    </border>
    <border>
      <left style="thin">
        <color indexed="8"/>
      </left>
      <right style="thin">
        <color indexed="8"/>
      </right>
      <top/>
      <bottom style="thin">
        <color indexed="8"/>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top/>
      <bottom style="medium">
        <color indexed="64"/>
      </bottom>
      <diagonal/>
    </border>
    <border>
      <left style="medium">
        <color indexed="64"/>
      </left>
      <right style="medium">
        <color indexed="64"/>
      </right>
      <top/>
      <bottom/>
      <diagonal/>
    </border>
    <border>
      <left style="hair">
        <color indexed="64"/>
      </left>
      <right style="hair">
        <color indexed="64"/>
      </right>
      <top style="hair">
        <color indexed="64"/>
      </top>
      <bottom style="hair">
        <color indexed="64"/>
      </bottom>
      <diagonal/>
    </border>
    <border>
      <left style="medium">
        <color indexed="64"/>
      </left>
      <right style="medium">
        <color indexed="64"/>
      </right>
      <top style="hair">
        <color indexed="64"/>
      </top>
      <bottom style="hair">
        <color indexed="64"/>
      </bottom>
      <diagonal/>
    </border>
    <border>
      <left style="medium">
        <color indexed="64"/>
      </left>
      <right/>
      <top style="hair">
        <color indexed="64"/>
      </top>
      <bottom style="hair">
        <color indexed="64"/>
      </bottom>
      <diagonal/>
    </border>
    <border>
      <left style="hair">
        <color indexed="64"/>
      </left>
      <right style="hair">
        <color indexed="64"/>
      </right>
      <top/>
      <bottom style="hair">
        <color indexed="64"/>
      </bottom>
      <diagonal/>
    </border>
    <border>
      <left style="medium">
        <color indexed="64"/>
      </left>
      <right/>
      <top style="hair">
        <color indexed="64"/>
      </top>
      <bottom/>
      <diagonal/>
    </border>
    <border>
      <left style="medium">
        <color indexed="64"/>
      </left>
      <right style="medium">
        <color indexed="64"/>
      </right>
      <top style="hair">
        <color indexed="64"/>
      </top>
      <bottom/>
      <diagonal/>
    </border>
    <border>
      <left style="medium">
        <color indexed="64"/>
      </left>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medium">
        <color indexed="64"/>
      </right>
      <top style="hair">
        <color indexed="64"/>
      </top>
      <bottom style="medium">
        <color indexed="64"/>
      </bottom>
      <diagonal/>
    </border>
    <border>
      <left style="hair">
        <color indexed="64"/>
      </left>
      <right style="hair">
        <color indexed="64"/>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
      <left style="medium">
        <color indexed="8"/>
      </left>
      <right style="thin">
        <color indexed="8"/>
      </right>
      <top style="medium">
        <color indexed="8"/>
      </top>
      <bottom/>
      <diagonal/>
    </border>
    <border>
      <left style="thin">
        <color indexed="8"/>
      </left>
      <right style="thin">
        <color indexed="8"/>
      </right>
      <top style="medium">
        <color indexed="8"/>
      </top>
      <bottom/>
      <diagonal/>
    </border>
    <border>
      <left style="thin">
        <color indexed="8"/>
      </left>
      <right/>
      <top style="medium">
        <color indexed="8"/>
      </top>
      <bottom/>
      <diagonal/>
    </border>
    <border>
      <left style="thin">
        <color indexed="8"/>
      </left>
      <right style="medium">
        <color indexed="8"/>
      </right>
      <top style="medium">
        <color indexed="8"/>
      </top>
      <bottom/>
      <diagonal/>
    </border>
    <border>
      <left/>
      <right/>
      <top style="medium">
        <color indexed="8"/>
      </top>
      <bottom/>
      <diagonal/>
    </border>
    <border>
      <left style="thin">
        <color indexed="8"/>
      </left>
      <right/>
      <top style="medium">
        <color indexed="8"/>
      </top>
      <bottom style="thin">
        <color indexed="8"/>
      </bottom>
      <diagonal/>
    </border>
    <border>
      <left/>
      <right/>
      <top style="medium">
        <color indexed="8"/>
      </top>
      <bottom style="thin">
        <color indexed="8"/>
      </bottom>
      <diagonal/>
    </border>
    <border>
      <left/>
      <right style="medium">
        <color indexed="8"/>
      </right>
      <top style="medium">
        <color indexed="8"/>
      </top>
      <bottom style="thin">
        <color indexed="8"/>
      </bottom>
      <diagonal/>
    </border>
    <border>
      <left style="medium">
        <color indexed="8"/>
      </left>
      <right style="thin">
        <color indexed="8"/>
      </right>
      <top/>
      <bottom/>
      <diagonal/>
    </border>
    <border>
      <left style="thin">
        <color indexed="8"/>
      </left>
      <right style="thin">
        <color indexed="8"/>
      </right>
      <top/>
      <bottom/>
      <diagonal/>
    </border>
    <border>
      <left style="thin">
        <color indexed="8"/>
      </left>
      <right/>
      <top/>
      <bottom/>
      <diagonal/>
    </border>
    <border>
      <left style="thin">
        <color indexed="8"/>
      </left>
      <right style="medium">
        <color indexed="8"/>
      </right>
      <top/>
      <bottom/>
      <diagonal/>
    </border>
    <border>
      <left/>
      <right style="hair">
        <color indexed="8"/>
      </right>
      <top/>
      <bottom/>
      <diagonal/>
    </border>
    <border>
      <left style="hair">
        <color indexed="8"/>
      </left>
      <right/>
      <top/>
      <bottom/>
      <diagonal/>
    </border>
    <border>
      <left/>
      <right style="medium">
        <color indexed="8"/>
      </right>
      <top style="thin">
        <color indexed="8"/>
      </top>
      <bottom/>
      <diagonal/>
    </border>
    <border>
      <left style="medium">
        <color indexed="8"/>
      </left>
      <right style="thin">
        <color indexed="8"/>
      </right>
      <top/>
      <bottom style="thin">
        <color indexed="8"/>
      </bottom>
      <diagonal/>
    </border>
    <border>
      <left style="thin">
        <color indexed="8"/>
      </left>
      <right style="medium">
        <color indexed="8"/>
      </right>
      <top/>
      <bottom style="thin">
        <color indexed="8"/>
      </bottom>
      <diagonal/>
    </border>
    <border>
      <left/>
      <right style="hair">
        <color indexed="8"/>
      </right>
      <top/>
      <bottom style="thin">
        <color indexed="8"/>
      </bottom>
      <diagonal/>
    </border>
    <border>
      <left style="hair">
        <color indexed="8"/>
      </left>
      <right/>
      <top/>
      <bottom style="thin">
        <color indexed="8"/>
      </bottom>
      <diagonal/>
    </border>
    <border>
      <left style="thin">
        <color indexed="8"/>
      </left>
      <right style="hair">
        <color indexed="8"/>
      </right>
      <top/>
      <bottom style="thin">
        <color indexed="8"/>
      </bottom>
      <diagonal/>
    </border>
    <border>
      <left style="hair">
        <color indexed="8"/>
      </left>
      <right style="hair">
        <color indexed="8"/>
      </right>
      <top/>
      <bottom style="thin">
        <color indexed="8"/>
      </bottom>
      <diagonal/>
    </border>
    <border>
      <left style="hair">
        <color indexed="8"/>
      </left>
      <right style="medium">
        <color indexed="8"/>
      </right>
      <top/>
      <bottom style="thin">
        <color indexed="8"/>
      </bottom>
      <diagonal/>
    </border>
    <border>
      <left style="medium">
        <color indexed="8"/>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medium">
        <color indexed="8"/>
      </right>
      <top style="thin">
        <color indexed="8"/>
      </top>
      <bottom style="thin">
        <color indexed="8"/>
      </bottom>
      <diagonal/>
    </border>
    <border>
      <left style="thin">
        <color indexed="8"/>
      </left>
      <right style="hair">
        <color indexed="8"/>
      </right>
      <top style="thin">
        <color indexed="8"/>
      </top>
      <bottom style="thin">
        <color indexed="8"/>
      </bottom>
      <diagonal/>
    </border>
    <border>
      <left style="hair">
        <color indexed="8"/>
      </left>
      <right style="hair">
        <color indexed="8"/>
      </right>
      <top style="thin">
        <color indexed="8"/>
      </top>
      <bottom style="thin">
        <color indexed="8"/>
      </bottom>
      <diagonal/>
    </border>
    <border>
      <left style="hair">
        <color indexed="8"/>
      </left>
      <right/>
      <top style="thin">
        <color indexed="8"/>
      </top>
      <bottom style="thin">
        <color indexed="8"/>
      </bottom>
      <diagonal/>
    </border>
    <border>
      <left/>
      <right style="hair">
        <color indexed="8"/>
      </right>
      <top style="thin">
        <color indexed="8"/>
      </top>
      <bottom style="thin">
        <color indexed="8"/>
      </bottom>
      <diagonal/>
    </border>
    <border>
      <left style="hair">
        <color indexed="8"/>
      </left>
      <right style="medium">
        <color indexed="8"/>
      </right>
      <top style="thin">
        <color indexed="8"/>
      </top>
      <bottom style="thin">
        <color indexed="8"/>
      </bottom>
      <diagonal/>
    </border>
    <border>
      <left/>
      <right style="medium">
        <color indexed="8"/>
      </right>
      <top style="thin">
        <color indexed="8"/>
      </top>
      <bottom style="thin">
        <color indexed="8"/>
      </bottom>
      <diagonal/>
    </border>
    <border>
      <left style="medium">
        <color indexed="8"/>
      </left>
      <right style="thin">
        <color indexed="8"/>
      </right>
      <top style="thin">
        <color indexed="8"/>
      </top>
      <bottom style="medium">
        <color indexed="8"/>
      </bottom>
      <diagonal/>
    </border>
    <border>
      <left style="thin">
        <color indexed="8"/>
      </left>
      <right style="thin">
        <color indexed="8"/>
      </right>
      <top style="thin">
        <color indexed="8"/>
      </top>
      <bottom style="medium">
        <color indexed="8"/>
      </bottom>
      <diagonal/>
    </border>
    <border>
      <left style="thin">
        <color indexed="8"/>
      </left>
      <right/>
      <top style="thin">
        <color indexed="8"/>
      </top>
      <bottom style="medium">
        <color indexed="8"/>
      </bottom>
      <diagonal/>
    </border>
    <border>
      <left style="thin">
        <color indexed="8"/>
      </left>
      <right style="medium">
        <color indexed="8"/>
      </right>
      <top style="thin">
        <color indexed="8"/>
      </top>
      <bottom style="medium">
        <color indexed="8"/>
      </bottom>
      <diagonal/>
    </border>
    <border>
      <left style="thin">
        <color indexed="8"/>
      </left>
      <right style="hair">
        <color indexed="8"/>
      </right>
      <top style="thin">
        <color indexed="8"/>
      </top>
      <bottom style="medium">
        <color indexed="8"/>
      </bottom>
      <diagonal/>
    </border>
    <border>
      <left style="hair">
        <color indexed="8"/>
      </left>
      <right style="hair">
        <color indexed="8"/>
      </right>
      <top style="thin">
        <color indexed="8"/>
      </top>
      <bottom style="medium">
        <color indexed="8"/>
      </bottom>
      <diagonal/>
    </border>
    <border>
      <left style="hair">
        <color indexed="8"/>
      </left>
      <right/>
      <top style="thin">
        <color indexed="8"/>
      </top>
      <bottom style="medium">
        <color indexed="8"/>
      </bottom>
      <diagonal/>
    </border>
    <border>
      <left/>
      <right style="hair">
        <color indexed="8"/>
      </right>
      <top style="thin">
        <color indexed="8"/>
      </top>
      <bottom style="medium">
        <color indexed="8"/>
      </bottom>
      <diagonal/>
    </border>
    <border>
      <left style="medium">
        <color indexed="8"/>
      </left>
      <right style="hair">
        <color indexed="8"/>
      </right>
      <top style="medium">
        <color indexed="8"/>
      </top>
      <bottom/>
      <diagonal/>
    </border>
    <border>
      <left style="hair">
        <color indexed="8"/>
      </left>
      <right style="hair">
        <color indexed="8"/>
      </right>
      <top style="medium">
        <color indexed="8"/>
      </top>
      <bottom style="hair">
        <color indexed="8"/>
      </bottom>
      <diagonal/>
    </border>
    <border>
      <left style="hair">
        <color indexed="8"/>
      </left>
      <right style="thin">
        <color indexed="8"/>
      </right>
      <top style="medium">
        <color indexed="8"/>
      </top>
      <bottom style="hair">
        <color indexed="8"/>
      </bottom>
      <diagonal/>
    </border>
    <border>
      <left style="medium">
        <color indexed="8"/>
      </left>
      <right style="hair">
        <color indexed="8"/>
      </right>
      <top/>
      <bottom/>
      <diagonal/>
    </border>
    <border>
      <left style="thin">
        <color indexed="8"/>
      </left>
      <right style="hair">
        <color indexed="8"/>
      </right>
      <top/>
      <bottom/>
      <diagonal/>
    </border>
    <border>
      <left style="hair">
        <color indexed="8"/>
      </left>
      <right style="hair">
        <color indexed="8"/>
      </right>
      <top/>
      <bottom/>
      <diagonal/>
    </border>
    <border>
      <left style="hair">
        <color indexed="8"/>
      </left>
      <right style="thin">
        <color indexed="8"/>
      </right>
      <top/>
      <bottom/>
      <diagonal/>
    </border>
    <border>
      <left style="medium">
        <color indexed="8"/>
      </left>
      <right style="hair">
        <color indexed="8"/>
      </right>
      <top/>
      <bottom style="thin">
        <color indexed="8"/>
      </bottom>
      <diagonal/>
    </border>
    <border>
      <left style="hair">
        <color indexed="8"/>
      </left>
      <right style="thin">
        <color indexed="8"/>
      </right>
      <top/>
      <bottom style="thin">
        <color indexed="8"/>
      </bottom>
      <diagonal/>
    </border>
    <border>
      <left style="thin">
        <color indexed="8"/>
      </left>
      <right style="thin">
        <color indexed="8"/>
      </right>
      <top style="hair">
        <color indexed="8"/>
      </top>
      <bottom style="hair">
        <color indexed="8"/>
      </bottom>
      <diagonal/>
    </border>
    <border>
      <left style="thin">
        <color indexed="8"/>
      </left>
      <right style="hair">
        <color indexed="8"/>
      </right>
      <top style="hair">
        <color indexed="8"/>
      </top>
      <bottom style="hair">
        <color indexed="8"/>
      </bottom>
      <diagonal/>
    </border>
    <border>
      <left style="hair">
        <color indexed="8"/>
      </left>
      <right style="hair">
        <color indexed="8"/>
      </right>
      <top style="hair">
        <color indexed="8"/>
      </top>
      <bottom style="hair">
        <color indexed="8"/>
      </bottom>
      <diagonal/>
    </border>
    <border>
      <left style="hair">
        <color indexed="8"/>
      </left>
      <right style="thin">
        <color indexed="8"/>
      </right>
      <top style="hair">
        <color indexed="8"/>
      </top>
      <bottom style="hair">
        <color indexed="8"/>
      </bottom>
      <diagonal/>
    </border>
    <border>
      <left style="thin">
        <color indexed="8"/>
      </left>
      <right style="medium">
        <color indexed="8"/>
      </right>
      <top style="hair">
        <color indexed="8"/>
      </top>
      <bottom style="hair">
        <color indexed="8"/>
      </bottom>
      <diagonal/>
    </border>
    <border>
      <left style="thin">
        <color indexed="8"/>
      </left>
      <right style="thin">
        <color indexed="8"/>
      </right>
      <top style="hair">
        <color indexed="8"/>
      </top>
      <bottom style="thin">
        <color indexed="8"/>
      </bottom>
      <diagonal/>
    </border>
    <border>
      <left style="thin">
        <color indexed="8"/>
      </left>
      <right style="hair">
        <color indexed="8"/>
      </right>
      <top style="hair">
        <color indexed="8"/>
      </top>
      <bottom style="thin">
        <color indexed="8"/>
      </bottom>
      <diagonal/>
    </border>
    <border>
      <left style="hair">
        <color indexed="8"/>
      </left>
      <right style="hair">
        <color indexed="8"/>
      </right>
      <top style="hair">
        <color indexed="8"/>
      </top>
      <bottom style="thin">
        <color indexed="8"/>
      </bottom>
      <diagonal/>
    </border>
    <border>
      <left style="hair">
        <color indexed="8"/>
      </left>
      <right style="thin">
        <color indexed="8"/>
      </right>
      <top style="hair">
        <color indexed="8"/>
      </top>
      <bottom style="thin">
        <color indexed="8"/>
      </bottom>
      <diagonal/>
    </border>
    <border>
      <left style="thin">
        <color indexed="8"/>
      </left>
      <right style="medium">
        <color indexed="8"/>
      </right>
      <top style="hair">
        <color indexed="8"/>
      </top>
      <bottom style="thin">
        <color indexed="8"/>
      </bottom>
      <diagonal/>
    </border>
    <border>
      <left style="hair">
        <color indexed="8"/>
      </left>
      <right style="thin">
        <color indexed="8"/>
      </right>
      <top style="thin">
        <color indexed="8"/>
      </top>
      <bottom style="thin">
        <color indexed="8"/>
      </bottom>
      <diagonal/>
    </border>
    <border>
      <left style="hair">
        <color indexed="8"/>
      </left>
      <right style="thin">
        <color indexed="8"/>
      </right>
      <top style="thin">
        <color indexed="8"/>
      </top>
      <bottom style="medium">
        <color indexed="8"/>
      </bottom>
      <diagonal/>
    </border>
    <border>
      <left style="hair">
        <color indexed="8"/>
      </left>
      <right style="hair">
        <color indexed="8"/>
      </right>
      <top style="medium">
        <color indexed="8"/>
      </top>
      <bottom/>
      <diagonal/>
    </border>
    <border>
      <left style="hair">
        <color indexed="8"/>
      </left>
      <right/>
      <top style="medium">
        <color indexed="8"/>
      </top>
      <bottom style="hair">
        <color indexed="8"/>
      </bottom>
      <diagonal/>
    </border>
    <border>
      <left/>
      <right style="hair">
        <color indexed="8"/>
      </right>
      <top style="medium">
        <color indexed="8"/>
      </top>
      <bottom style="hair">
        <color indexed="8"/>
      </bottom>
      <diagonal/>
    </border>
    <border>
      <left style="thin">
        <color indexed="8"/>
      </left>
      <right style="thin">
        <color indexed="8"/>
      </right>
      <top style="medium">
        <color indexed="8"/>
      </top>
      <bottom style="hair">
        <color indexed="8"/>
      </bottom>
      <diagonal/>
    </border>
    <border>
      <left style="thin">
        <color indexed="8"/>
      </left>
      <right style="hair">
        <color indexed="8"/>
      </right>
      <top style="medium">
        <color indexed="8"/>
      </top>
      <bottom/>
      <diagonal/>
    </border>
    <border>
      <left style="hair">
        <color indexed="8"/>
      </left>
      <right style="medium">
        <color indexed="8"/>
      </right>
      <top style="medium">
        <color indexed="8"/>
      </top>
      <bottom/>
      <diagonal/>
    </border>
    <border>
      <left style="hair">
        <color indexed="8"/>
      </left>
      <right style="hair">
        <color indexed="8"/>
      </right>
      <top style="hair">
        <color indexed="8"/>
      </top>
      <bottom/>
      <diagonal/>
    </border>
    <border>
      <left style="hair">
        <color indexed="8"/>
      </left>
      <right style="thin">
        <color indexed="8"/>
      </right>
      <top style="hair">
        <color indexed="8"/>
      </top>
      <bottom/>
      <diagonal/>
    </border>
    <border>
      <left style="hair">
        <color indexed="8"/>
      </left>
      <right style="medium">
        <color indexed="8"/>
      </right>
      <top/>
      <bottom/>
      <diagonal/>
    </border>
    <border>
      <left style="medium">
        <color indexed="8"/>
      </left>
      <right/>
      <top style="thin">
        <color indexed="8"/>
      </top>
      <bottom/>
      <diagonal/>
    </border>
    <border>
      <left/>
      <right/>
      <top style="thin">
        <color indexed="8"/>
      </top>
      <bottom/>
      <diagonal/>
    </border>
    <border>
      <left/>
      <right style="thin">
        <color indexed="8"/>
      </right>
      <top style="thin">
        <color indexed="8"/>
      </top>
      <bottom/>
      <diagonal/>
    </border>
    <border>
      <left/>
      <right style="medium">
        <color indexed="8"/>
      </right>
      <top/>
      <bottom/>
      <diagonal/>
    </border>
    <border>
      <left style="medium">
        <color indexed="8"/>
      </left>
      <right/>
      <top/>
      <bottom/>
      <diagonal/>
    </border>
    <border>
      <left/>
      <right style="thin">
        <color indexed="8"/>
      </right>
      <top/>
      <bottom/>
      <diagonal/>
    </border>
    <border>
      <left style="medium">
        <color indexed="8"/>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style="thin">
        <color indexed="8"/>
      </right>
      <top/>
      <bottom style="thin">
        <color indexed="64"/>
      </bottom>
      <diagonal/>
    </border>
    <border>
      <left style="thin">
        <color indexed="8"/>
      </left>
      <right style="hair">
        <color indexed="64"/>
      </right>
      <top/>
      <bottom style="thin">
        <color indexed="64"/>
      </bottom>
      <diagonal/>
    </border>
    <border>
      <left style="hair">
        <color indexed="64"/>
      </left>
      <right style="medium">
        <color indexed="8"/>
      </right>
      <top/>
      <bottom style="thin">
        <color indexed="64"/>
      </bottom>
      <diagonal/>
    </border>
    <border>
      <left style="medium">
        <color indexed="8"/>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right style="hair">
        <color indexed="64"/>
      </right>
      <top/>
      <bottom style="thin">
        <color indexed="8"/>
      </bottom>
      <diagonal/>
    </border>
    <border>
      <left style="hair">
        <color indexed="64"/>
      </left>
      <right style="thin">
        <color indexed="8"/>
      </right>
      <top/>
      <bottom style="thin">
        <color indexed="8"/>
      </bottom>
      <diagonal/>
    </border>
    <border>
      <left/>
      <right style="hair">
        <color indexed="64"/>
      </right>
      <top/>
      <bottom/>
      <diagonal/>
    </border>
    <border>
      <left style="hair">
        <color indexed="64"/>
      </left>
      <right style="thin">
        <color indexed="8"/>
      </right>
      <top/>
      <bottom/>
      <diagonal/>
    </border>
    <border>
      <left/>
      <right style="hair">
        <color indexed="64"/>
      </right>
      <top/>
      <bottom style="thin">
        <color indexed="64"/>
      </bottom>
      <diagonal/>
    </border>
    <border>
      <left style="medium">
        <color indexed="8"/>
      </left>
      <right style="hair">
        <color indexed="64"/>
      </right>
      <top/>
      <bottom style="medium">
        <color indexed="64"/>
      </bottom>
      <diagonal/>
    </border>
    <border>
      <left style="hair">
        <color indexed="64"/>
      </left>
      <right/>
      <top/>
      <bottom style="medium">
        <color indexed="64"/>
      </bottom>
      <diagonal/>
    </border>
    <border>
      <left/>
      <right/>
      <top style="thin">
        <color indexed="64"/>
      </top>
      <bottom style="medium">
        <color indexed="64"/>
      </bottom>
      <diagonal/>
    </border>
    <border>
      <left/>
      <right style="thin">
        <color indexed="8"/>
      </right>
      <top style="thin">
        <color indexed="64"/>
      </top>
      <bottom style="medium">
        <color indexed="64"/>
      </bottom>
      <diagonal/>
    </border>
    <border>
      <left style="thin">
        <color indexed="8"/>
      </left>
      <right/>
      <top style="thin">
        <color indexed="64"/>
      </top>
      <bottom style="medium">
        <color indexed="64"/>
      </bottom>
      <diagonal/>
    </border>
    <border>
      <left/>
      <right style="medium">
        <color indexed="8"/>
      </right>
      <top style="thin">
        <color indexed="64"/>
      </top>
      <bottom style="medium">
        <color indexed="64"/>
      </bottom>
      <diagonal/>
    </border>
    <border>
      <left/>
      <right style="hair">
        <color indexed="64"/>
      </right>
      <top style="medium">
        <color indexed="64"/>
      </top>
      <bottom/>
      <diagonal/>
    </border>
    <border>
      <left style="hair">
        <color indexed="64"/>
      </left>
      <right style="thin">
        <color indexed="8"/>
      </right>
      <top style="medium">
        <color indexed="64"/>
      </top>
      <bottom/>
      <diagonal/>
    </border>
    <border>
      <left style="thin">
        <color indexed="8"/>
      </left>
      <right/>
      <top style="thin">
        <color indexed="8"/>
      </top>
      <bottom/>
      <diagonal/>
    </border>
    <border>
      <left style="hair">
        <color indexed="64"/>
      </left>
      <right style="hair">
        <color indexed="8"/>
      </right>
      <top/>
      <bottom style="thin">
        <color indexed="64"/>
      </bottom>
      <diagonal/>
    </border>
    <border>
      <left style="hair">
        <color indexed="8"/>
      </left>
      <right style="thin">
        <color indexed="8"/>
      </right>
      <top/>
      <bottom style="thin">
        <color indexed="64"/>
      </bottom>
      <diagonal/>
    </border>
    <border>
      <left style="medium">
        <color indexed="8"/>
      </left>
      <right style="hair">
        <color indexed="64"/>
      </right>
      <top style="thin">
        <color indexed="64"/>
      </top>
      <bottom style="medium">
        <color indexed="8"/>
      </bottom>
      <diagonal/>
    </border>
    <border>
      <left style="hair">
        <color indexed="64"/>
      </left>
      <right style="hair">
        <color indexed="64"/>
      </right>
      <top style="thin">
        <color indexed="64"/>
      </top>
      <bottom style="medium">
        <color indexed="8"/>
      </bottom>
      <diagonal/>
    </border>
    <border>
      <left style="hair">
        <color indexed="8"/>
      </left>
      <right style="hair">
        <color indexed="8"/>
      </right>
      <top/>
      <bottom style="medium">
        <color indexed="8"/>
      </bottom>
      <diagonal/>
    </border>
    <border>
      <left/>
      <right style="hair">
        <color indexed="8"/>
      </right>
      <top/>
      <bottom style="medium">
        <color indexed="8"/>
      </bottom>
      <diagonal/>
    </border>
    <border>
      <left style="hair">
        <color indexed="8"/>
      </left>
      <right style="thin">
        <color indexed="8"/>
      </right>
      <top/>
      <bottom style="medium">
        <color indexed="8"/>
      </bottom>
      <diagonal/>
    </border>
    <border>
      <left/>
      <right/>
      <top/>
      <bottom style="medium">
        <color indexed="8"/>
      </bottom>
      <diagonal/>
    </border>
    <border>
      <left style="thin">
        <color indexed="8"/>
      </left>
      <right style="hair">
        <color indexed="8"/>
      </right>
      <top/>
      <bottom style="medium">
        <color indexed="8"/>
      </bottom>
      <diagonal/>
    </border>
    <border>
      <left style="hair">
        <color indexed="8"/>
      </left>
      <right style="medium">
        <color indexed="8"/>
      </right>
      <top/>
      <bottom style="medium">
        <color indexed="8"/>
      </bottom>
      <diagonal/>
    </border>
    <border>
      <left/>
      <right style="thin">
        <color indexed="8"/>
      </right>
      <top style="medium">
        <color indexed="8"/>
      </top>
      <bottom style="thin">
        <color indexed="8"/>
      </bottom>
      <diagonal/>
    </border>
    <border>
      <left style="medium">
        <color indexed="8"/>
      </left>
      <right style="thin">
        <color indexed="8"/>
      </right>
      <top/>
      <bottom style="thin">
        <color indexed="64"/>
      </bottom>
      <diagonal/>
    </border>
    <border>
      <left style="thin">
        <color indexed="8"/>
      </left>
      <right style="thin">
        <color indexed="8"/>
      </right>
      <top/>
      <bottom style="thin">
        <color indexed="64"/>
      </bottom>
      <diagonal/>
    </border>
    <border>
      <left/>
      <right style="thin">
        <color indexed="8"/>
      </right>
      <top style="medium">
        <color indexed="8"/>
      </top>
      <bottom/>
      <diagonal/>
    </border>
    <border>
      <left/>
      <right style="hair">
        <color indexed="8"/>
      </right>
      <top style="medium">
        <color indexed="8"/>
      </top>
      <bottom style="thin">
        <color indexed="8"/>
      </bottom>
      <diagonal/>
    </border>
    <border>
      <left style="hair">
        <color indexed="8"/>
      </left>
      <right style="hair">
        <color indexed="8"/>
      </right>
      <top style="medium">
        <color indexed="8"/>
      </top>
      <bottom style="thin">
        <color indexed="8"/>
      </bottom>
      <diagonal/>
    </border>
    <border>
      <left style="hair">
        <color indexed="8"/>
      </left>
      <right/>
      <top style="medium">
        <color indexed="8"/>
      </top>
      <bottom style="thin">
        <color indexed="8"/>
      </bottom>
      <diagonal/>
    </border>
    <border>
      <left style="hair">
        <color indexed="8"/>
      </left>
      <right style="thin">
        <color indexed="8"/>
      </right>
      <top style="medium">
        <color indexed="8"/>
      </top>
      <bottom style="thin">
        <color indexed="8"/>
      </bottom>
      <diagonal/>
    </border>
    <border>
      <left style="thin">
        <color indexed="8"/>
      </left>
      <right/>
      <top/>
      <bottom style="hair">
        <color indexed="8"/>
      </bottom>
      <diagonal/>
    </border>
    <border>
      <left/>
      <right style="thin">
        <color indexed="8"/>
      </right>
      <top/>
      <bottom style="hair">
        <color indexed="8"/>
      </bottom>
      <diagonal/>
    </border>
    <border>
      <left style="thin">
        <color indexed="8"/>
      </left>
      <right style="thin">
        <color indexed="8"/>
      </right>
      <top/>
      <bottom style="hair">
        <color indexed="8"/>
      </bottom>
      <diagonal/>
    </border>
    <border>
      <left style="medium">
        <color indexed="8"/>
      </left>
      <right style="thin">
        <color indexed="8"/>
      </right>
      <top style="hair">
        <color indexed="8"/>
      </top>
      <bottom style="hair">
        <color indexed="8"/>
      </bottom>
      <diagonal/>
    </border>
    <border>
      <left/>
      <right/>
      <top style="hair">
        <color indexed="8"/>
      </top>
      <bottom style="hair">
        <color indexed="8"/>
      </bottom>
      <diagonal/>
    </border>
    <border>
      <left style="thin">
        <color indexed="8"/>
      </left>
      <right/>
      <top style="hair">
        <color indexed="8"/>
      </top>
      <bottom style="hair">
        <color indexed="8"/>
      </bottom>
      <diagonal/>
    </border>
    <border>
      <left/>
      <right style="thin">
        <color indexed="8"/>
      </right>
      <top style="hair">
        <color indexed="8"/>
      </top>
      <bottom style="hair">
        <color indexed="8"/>
      </bottom>
      <diagonal/>
    </border>
    <border>
      <left style="hair">
        <color indexed="8"/>
      </left>
      <right/>
      <top style="hair">
        <color indexed="8"/>
      </top>
      <bottom style="hair">
        <color indexed="8"/>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style="thin">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8"/>
      </left>
      <right style="thin">
        <color indexed="8"/>
      </right>
      <top style="hair">
        <color indexed="64"/>
      </top>
      <bottom style="hair">
        <color indexed="64"/>
      </bottom>
      <diagonal/>
    </border>
    <border>
      <left style="thin">
        <color indexed="8"/>
      </left>
      <right style="medium">
        <color indexed="64"/>
      </right>
      <top style="hair">
        <color indexed="64"/>
      </top>
      <bottom style="hair">
        <color indexed="64"/>
      </bottom>
      <diagonal/>
    </border>
    <border>
      <left/>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style="thin">
        <color indexed="64"/>
      </right>
      <top style="hair">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8"/>
      </left>
      <right style="medium">
        <color indexed="8"/>
      </right>
      <top style="medium">
        <color indexed="8"/>
      </top>
      <bottom style="thin">
        <color indexed="8"/>
      </bottom>
      <diagonal/>
    </border>
    <border>
      <left style="medium">
        <color indexed="8"/>
      </left>
      <right style="medium">
        <color indexed="8"/>
      </right>
      <top/>
      <bottom/>
      <diagonal/>
    </border>
    <border>
      <left style="medium">
        <color indexed="8"/>
      </left>
      <right style="medium">
        <color indexed="8"/>
      </right>
      <top/>
      <bottom style="thin">
        <color indexed="8"/>
      </bottom>
      <diagonal/>
    </border>
    <border>
      <left style="medium">
        <color indexed="8"/>
      </left>
      <right style="thin">
        <color indexed="8"/>
      </right>
      <top style="thin">
        <color indexed="8"/>
      </top>
      <bottom style="hair">
        <color indexed="8"/>
      </bottom>
      <diagonal/>
    </border>
    <border>
      <left style="thin">
        <color indexed="8"/>
      </left>
      <right/>
      <top style="thin">
        <color indexed="8"/>
      </top>
      <bottom style="hair">
        <color indexed="8"/>
      </bottom>
      <diagonal/>
    </border>
    <border>
      <left/>
      <right/>
      <top style="thin">
        <color indexed="8"/>
      </top>
      <bottom style="hair">
        <color indexed="8"/>
      </bottom>
      <diagonal/>
    </border>
    <border>
      <left/>
      <right style="thin">
        <color indexed="8"/>
      </right>
      <top style="thin">
        <color indexed="8"/>
      </top>
      <bottom style="hair">
        <color indexed="8"/>
      </bottom>
      <diagonal/>
    </border>
    <border>
      <left style="thin">
        <color indexed="8"/>
      </left>
      <right style="thin">
        <color indexed="64"/>
      </right>
      <top style="thin">
        <color indexed="8"/>
      </top>
      <bottom style="hair">
        <color indexed="8"/>
      </bottom>
      <diagonal/>
    </border>
    <border>
      <left style="medium">
        <color indexed="8"/>
      </left>
      <right style="medium">
        <color indexed="8"/>
      </right>
      <top style="thin">
        <color indexed="8"/>
      </top>
      <bottom style="hair">
        <color indexed="8"/>
      </bottom>
      <diagonal/>
    </border>
    <border>
      <left style="thin">
        <color indexed="8"/>
      </left>
      <right style="thin">
        <color indexed="64"/>
      </right>
      <top style="hair">
        <color indexed="8"/>
      </top>
      <bottom style="hair">
        <color indexed="8"/>
      </bottom>
      <diagonal/>
    </border>
    <border>
      <left style="medium">
        <color indexed="8"/>
      </left>
      <right style="medium">
        <color indexed="8"/>
      </right>
      <top style="hair">
        <color indexed="8"/>
      </top>
      <bottom style="hair">
        <color indexed="8"/>
      </bottom>
      <diagonal/>
    </border>
    <border>
      <left style="medium">
        <color indexed="8"/>
      </left>
      <right style="medium">
        <color indexed="8"/>
      </right>
      <top style="thin">
        <color indexed="8"/>
      </top>
      <bottom style="thin">
        <color indexed="8"/>
      </bottom>
      <diagonal/>
    </border>
    <border>
      <left style="medium">
        <color indexed="8"/>
      </left>
      <right style="thin">
        <color indexed="8"/>
      </right>
      <top style="hair">
        <color indexed="8"/>
      </top>
      <bottom style="medium">
        <color indexed="8"/>
      </bottom>
      <diagonal/>
    </border>
    <border>
      <left style="thin">
        <color indexed="8"/>
      </left>
      <right/>
      <top style="hair">
        <color indexed="8"/>
      </top>
      <bottom style="medium">
        <color indexed="8"/>
      </bottom>
      <diagonal/>
    </border>
    <border>
      <left/>
      <right/>
      <top style="hair">
        <color indexed="8"/>
      </top>
      <bottom style="medium">
        <color indexed="8"/>
      </bottom>
      <diagonal/>
    </border>
    <border>
      <left/>
      <right style="thin">
        <color indexed="8"/>
      </right>
      <top style="hair">
        <color indexed="8"/>
      </top>
      <bottom style="medium">
        <color indexed="8"/>
      </bottom>
      <diagonal/>
    </border>
    <border>
      <left style="medium">
        <color indexed="8"/>
      </left>
      <right style="medium">
        <color indexed="8"/>
      </right>
      <top/>
      <bottom style="medium">
        <color indexed="8"/>
      </bottom>
      <diagonal/>
    </border>
    <border>
      <left/>
      <right style="hair">
        <color indexed="8"/>
      </right>
      <top style="thin">
        <color indexed="8"/>
      </top>
      <bottom style="hair">
        <color indexed="8"/>
      </bottom>
      <diagonal/>
    </border>
    <border>
      <left style="thin">
        <color indexed="64"/>
      </left>
      <right style="thin">
        <color indexed="64"/>
      </right>
      <top style="thin">
        <color indexed="8"/>
      </top>
      <bottom style="hair">
        <color indexed="64"/>
      </bottom>
      <diagonal/>
    </border>
    <border>
      <left style="thin">
        <color indexed="64"/>
      </left>
      <right style="medium">
        <color indexed="8"/>
      </right>
      <top style="thin">
        <color indexed="8"/>
      </top>
      <bottom style="hair">
        <color indexed="64"/>
      </bottom>
      <diagonal/>
    </border>
    <border>
      <left style="thin">
        <color indexed="64"/>
      </left>
      <right style="medium">
        <color indexed="8"/>
      </right>
      <top style="hair">
        <color indexed="64"/>
      </top>
      <bottom style="hair">
        <color indexed="64"/>
      </bottom>
      <diagonal/>
    </border>
    <border>
      <left style="thin">
        <color indexed="64"/>
      </left>
      <right style="thin">
        <color indexed="64"/>
      </right>
      <top style="hair">
        <color indexed="64"/>
      </top>
      <bottom style="thin">
        <color indexed="8"/>
      </bottom>
      <diagonal/>
    </border>
    <border>
      <left style="thin">
        <color indexed="64"/>
      </left>
      <right style="medium">
        <color indexed="8"/>
      </right>
      <top style="hair">
        <color indexed="64"/>
      </top>
      <bottom style="thin">
        <color indexed="8"/>
      </bottom>
      <diagonal/>
    </border>
    <border>
      <left style="medium">
        <color indexed="8"/>
      </left>
      <right style="thin">
        <color indexed="8"/>
      </right>
      <top style="thin">
        <color indexed="8"/>
      </top>
      <bottom/>
      <diagonal/>
    </border>
    <border>
      <left/>
      <right/>
      <top style="thin">
        <color indexed="8"/>
      </top>
      <bottom style="medium">
        <color indexed="8"/>
      </bottom>
      <diagonal/>
    </border>
    <border>
      <left/>
      <right style="thin">
        <color indexed="8"/>
      </right>
      <top style="thin">
        <color indexed="8"/>
      </top>
      <bottom style="medium">
        <color indexed="8"/>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medium">
        <color indexed="8"/>
      </left>
      <right style="thin">
        <color indexed="8"/>
      </right>
      <top style="thin">
        <color indexed="8"/>
      </top>
      <bottom style="thin">
        <color indexed="8"/>
      </bottom>
      <diagonal/>
    </border>
    <border>
      <left style="hair">
        <color indexed="8"/>
      </left>
      <right style="medium">
        <color indexed="8"/>
      </right>
      <top style="hair">
        <color indexed="8"/>
      </top>
      <bottom style="hair">
        <color indexed="8"/>
      </bottom>
      <diagonal/>
    </border>
    <border>
      <left style="hair">
        <color indexed="8"/>
      </left>
      <right style="medium">
        <color indexed="8"/>
      </right>
      <top style="hair">
        <color indexed="8"/>
      </top>
      <bottom style="thin">
        <color indexed="8"/>
      </bottom>
      <diagonal/>
    </border>
    <border>
      <left style="hair">
        <color indexed="8"/>
      </left>
      <right style="hair">
        <color indexed="8"/>
      </right>
      <top style="thin">
        <color indexed="8"/>
      </top>
      <bottom style="thin">
        <color indexed="8"/>
      </bottom>
      <diagonal/>
    </border>
    <border>
      <left style="hair">
        <color indexed="8"/>
      </left>
      <right style="medium">
        <color indexed="8"/>
      </right>
      <top style="thin">
        <color indexed="8"/>
      </top>
      <bottom style="thin">
        <color indexed="8"/>
      </bottom>
      <diagonal/>
    </border>
    <border>
      <left/>
      <right/>
      <top style="thin">
        <color indexed="8"/>
      </top>
      <bottom/>
      <diagonal/>
    </border>
    <border>
      <left style="thin">
        <color indexed="8"/>
      </left>
      <right style="medium">
        <color indexed="8"/>
      </right>
      <top style="thin">
        <color indexed="8"/>
      </top>
      <bottom style="thin">
        <color indexed="8"/>
      </bottom>
      <diagonal/>
    </border>
    <border>
      <left style="medium">
        <color indexed="8"/>
      </left>
      <right/>
      <top style="medium">
        <color indexed="8"/>
      </top>
      <bottom/>
      <diagonal/>
    </border>
    <border>
      <left style="thin">
        <color indexed="8"/>
      </left>
      <right style="thin">
        <color indexed="8"/>
      </right>
      <top style="medium">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medium">
        <color indexed="8"/>
      </right>
      <top/>
      <bottom style="thin">
        <color indexed="64"/>
      </bottom>
      <diagonal/>
    </border>
    <border>
      <left style="medium">
        <color indexed="8"/>
      </left>
      <right style="thin">
        <color indexed="64"/>
      </right>
      <top style="thin">
        <color indexed="64"/>
      </top>
      <bottom style="hair">
        <color indexed="8"/>
      </bottom>
      <diagonal/>
    </border>
    <border>
      <left style="thin">
        <color indexed="64"/>
      </left>
      <right/>
      <top style="thin">
        <color indexed="8"/>
      </top>
      <bottom style="hair">
        <color indexed="64"/>
      </bottom>
      <diagonal/>
    </border>
    <border>
      <left/>
      <right/>
      <top style="thin">
        <color indexed="8"/>
      </top>
      <bottom style="hair">
        <color indexed="64"/>
      </bottom>
      <diagonal/>
    </border>
    <border>
      <left/>
      <right style="thin">
        <color indexed="64"/>
      </right>
      <top style="thin">
        <color indexed="8"/>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medium">
        <color indexed="8"/>
      </right>
      <top style="thin">
        <color indexed="64"/>
      </top>
      <bottom style="hair">
        <color indexed="64"/>
      </bottom>
      <diagonal/>
    </border>
    <border>
      <left style="medium">
        <color indexed="8"/>
      </left>
      <right style="thin">
        <color indexed="64"/>
      </right>
      <top style="hair">
        <color indexed="8"/>
      </top>
      <bottom style="hair">
        <color indexed="8"/>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medium">
        <color indexed="8"/>
      </left>
      <right style="thin">
        <color indexed="64"/>
      </right>
      <top style="hair">
        <color indexed="8"/>
      </top>
      <bottom style="thin">
        <color indexed="8"/>
      </bottom>
      <diagonal/>
    </border>
    <border>
      <left style="thin">
        <color indexed="64"/>
      </left>
      <right/>
      <top style="hair">
        <color indexed="64"/>
      </top>
      <bottom style="thin">
        <color indexed="8"/>
      </bottom>
      <diagonal/>
    </border>
    <border>
      <left/>
      <right/>
      <top style="hair">
        <color indexed="64"/>
      </top>
      <bottom style="thin">
        <color indexed="8"/>
      </bottom>
      <diagonal/>
    </border>
    <border>
      <left/>
      <right style="thin">
        <color indexed="64"/>
      </right>
      <top style="hair">
        <color indexed="64"/>
      </top>
      <bottom style="thin">
        <color indexed="8"/>
      </bottom>
      <diagonal/>
    </border>
    <border>
      <left style="medium">
        <color indexed="8"/>
      </left>
      <right/>
      <top style="thin">
        <color indexed="8"/>
      </top>
      <bottom style="medium">
        <color indexed="8"/>
      </bottom>
      <diagonal/>
    </border>
    <border>
      <left style="thin">
        <color indexed="8"/>
      </left>
      <right/>
      <top style="thin">
        <color indexed="8"/>
      </top>
      <bottom style="medium">
        <color indexed="8"/>
      </bottom>
      <diagonal/>
    </border>
    <border>
      <left/>
      <right/>
      <top style="thin">
        <color indexed="8"/>
      </top>
      <bottom style="medium">
        <color indexed="8"/>
      </bottom>
      <diagonal/>
    </border>
    <border>
      <left style="thin">
        <color indexed="8"/>
      </left>
      <right style="medium">
        <color indexed="8"/>
      </right>
      <top style="thin">
        <color indexed="8"/>
      </top>
      <bottom style="medium">
        <color indexed="8"/>
      </bottom>
      <diagonal/>
    </border>
    <border>
      <left/>
      <right style="thin">
        <color indexed="8"/>
      </right>
      <top style="thin">
        <color indexed="8"/>
      </top>
      <bottom style="thin">
        <color indexed="8"/>
      </bottom>
      <diagonal/>
    </border>
    <border>
      <left/>
      <right style="medium">
        <color indexed="8"/>
      </right>
      <top style="thin">
        <color indexed="8"/>
      </top>
      <bottom style="thin">
        <color indexed="8"/>
      </bottom>
      <diagonal/>
    </border>
    <border>
      <left style="medium">
        <color indexed="8"/>
      </left>
      <right style="thin">
        <color indexed="8"/>
      </right>
      <top style="thin">
        <color indexed="8"/>
      </top>
      <bottom style="hair">
        <color indexed="8"/>
      </bottom>
      <diagonal/>
    </border>
    <border>
      <left style="thin">
        <color indexed="8"/>
      </left>
      <right style="hair">
        <color indexed="8"/>
      </right>
      <top style="thin">
        <color indexed="8"/>
      </top>
      <bottom style="hair">
        <color indexed="8"/>
      </bottom>
      <diagonal/>
    </border>
    <border>
      <left style="hair">
        <color indexed="8"/>
      </left>
      <right style="thin">
        <color indexed="8"/>
      </right>
      <top style="thin">
        <color indexed="8"/>
      </top>
      <bottom style="hair">
        <color indexed="8"/>
      </bottom>
      <diagonal/>
    </border>
    <border>
      <left style="hair">
        <color indexed="8"/>
      </left>
      <right style="hair">
        <color indexed="8"/>
      </right>
      <top style="thin">
        <color indexed="8"/>
      </top>
      <bottom style="hair">
        <color indexed="8"/>
      </bottom>
      <diagonal/>
    </border>
    <border>
      <left style="hair">
        <color indexed="8"/>
      </left>
      <right style="medium">
        <color indexed="8"/>
      </right>
      <top style="thin">
        <color indexed="8"/>
      </top>
      <bottom style="hair">
        <color indexed="8"/>
      </bottom>
      <diagonal/>
    </border>
    <border>
      <left style="medium">
        <color indexed="64"/>
      </left>
      <right style="thin">
        <color indexed="8"/>
      </right>
      <top style="hair">
        <color indexed="8"/>
      </top>
      <bottom style="hair">
        <color indexed="8"/>
      </bottom>
      <diagonal/>
    </border>
    <border>
      <left style="medium">
        <color indexed="64"/>
      </left>
      <right style="thin">
        <color indexed="8"/>
      </right>
      <top style="hair">
        <color indexed="8"/>
      </top>
      <bottom style="thin">
        <color indexed="8"/>
      </bottom>
      <diagonal/>
    </border>
    <border>
      <left style="medium">
        <color indexed="8"/>
      </left>
      <right style="thin">
        <color indexed="8"/>
      </right>
      <top style="thin">
        <color indexed="8"/>
      </top>
      <bottom style="medium">
        <color indexed="8"/>
      </bottom>
      <diagonal/>
    </border>
    <border>
      <left style="thin">
        <color indexed="8"/>
      </left>
      <right style="thin">
        <color indexed="8"/>
      </right>
      <top style="thin">
        <color indexed="8"/>
      </top>
      <bottom style="medium">
        <color indexed="8"/>
      </bottom>
      <diagonal/>
    </border>
    <border>
      <left style="medium">
        <color indexed="8"/>
      </left>
      <right/>
      <top/>
      <bottom style="thin">
        <color indexed="8"/>
      </bottom>
      <diagonal/>
    </border>
    <border>
      <left style="thin">
        <color indexed="8"/>
      </left>
      <right/>
      <top style="thin">
        <color indexed="8"/>
      </top>
      <bottom style="hair">
        <color indexed="8"/>
      </bottom>
      <diagonal/>
    </border>
    <border>
      <left/>
      <right style="thin">
        <color indexed="8"/>
      </right>
      <top style="thin">
        <color indexed="8"/>
      </top>
      <bottom style="hair">
        <color indexed="8"/>
      </bottom>
      <diagonal/>
    </border>
    <border>
      <left style="thin">
        <color indexed="8"/>
      </left>
      <right style="thin">
        <color indexed="8"/>
      </right>
      <top style="thin">
        <color indexed="8"/>
      </top>
      <bottom style="hair">
        <color indexed="8"/>
      </bottom>
      <diagonal/>
    </border>
    <border>
      <left style="medium">
        <color indexed="8"/>
      </left>
      <right style="thin">
        <color indexed="8"/>
      </right>
      <top style="hair">
        <color indexed="8"/>
      </top>
      <bottom style="thin">
        <color indexed="8"/>
      </bottom>
      <diagonal/>
    </border>
    <border>
      <left style="thin">
        <color indexed="8"/>
      </left>
      <right/>
      <top style="hair">
        <color indexed="8"/>
      </top>
      <bottom style="thin">
        <color indexed="8"/>
      </bottom>
      <diagonal/>
    </border>
    <border>
      <left/>
      <right style="thin">
        <color indexed="8"/>
      </right>
      <top style="hair">
        <color indexed="8"/>
      </top>
      <bottom style="thin">
        <color indexed="8"/>
      </bottom>
      <diagonal/>
    </border>
    <border>
      <left style="thin">
        <color indexed="8"/>
      </left>
      <right style="hair">
        <color indexed="8"/>
      </right>
      <top style="thin">
        <color indexed="8"/>
      </top>
      <bottom style="thin">
        <color indexed="8"/>
      </bottom>
      <diagonal/>
    </border>
    <border>
      <left style="thin">
        <color indexed="8"/>
      </left>
      <right style="medium">
        <color indexed="8"/>
      </right>
      <top style="thin">
        <color indexed="8"/>
      </top>
      <bottom style="hair">
        <color indexed="8"/>
      </bottom>
      <diagonal/>
    </border>
    <border>
      <left style="thin">
        <color indexed="8"/>
      </left>
      <right style="hair">
        <color indexed="8"/>
      </right>
      <top style="thin">
        <color indexed="8"/>
      </top>
      <bottom style="medium">
        <color indexed="8"/>
      </bottom>
      <diagonal/>
    </border>
    <border>
      <left style="hair">
        <color indexed="8"/>
      </left>
      <right style="hair">
        <color indexed="8"/>
      </right>
      <top style="thin">
        <color indexed="8"/>
      </top>
      <bottom style="medium">
        <color indexed="8"/>
      </bottom>
      <diagonal/>
    </border>
    <border>
      <left style="thin">
        <color indexed="8"/>
      </left>
      <right style="hair">
        <color indexed="8"/>
      </right>
      <top style="thin">
        <color indexed="8"/>
      </top>
      <bottom/>
      <diagonal/>
    </border>
    <border>
      <left style="medium">
        <color indexed="8"/>
      </left>
      <right/>
      <top/>
      <bottom style="medium">
        <color indexed="8"/>
      </bottom>
      <diagonal/>
    </border>
    <border>
      <left style="hair">
        <color indexed="8"/>
      </left>
      <right style="thin">
        <color indexed="8"/>
      </right>
      <top style="thin">
        <color indexed="8"/>
      </top>
      <bottom style="thin">
        <color indexed="8"/>
      </bottom>
      <diagonal/>
    </border>
    <border>
      <left/>
      <right style="thin">
        <color indexed="8"/>
      </right>
      <top/>
      <bottom style="medium">
        <color indexed="8"/>
      </bottom>
      <diagonal/>
    </border>
    <border>
      <left style="thin">
        <color indexed="8"/>
      </left>
      <right style="thin">
        <color indexed="8"/>
      </right>
      <top/>
      <bottom style="medium">
        <color indexed="8"/>
      </bottom>
      <diagonal/>
    </border>
    <border>
      <left style="medium">
        <color indexed="8"/>
      </left>
      <right/>
      <top style="thin">
        <color indexed="8"/>
      </top>
      <bottom/>
      <diagonal/>
    </border>
    <border>
      <left/>
      <right style="thin">
        <color indexed="8"/>
      </right>
      <top style="thin">
        <color indexed="8"/>
      </top>
      <bottom/>
      <diagonal/>
    </border>
    <border>
      <left style="hair">
        <color indexed="8"/>
      </left>
      <right style="thin">
        <color indexed="8"/>
      </right>
      <top style="thin">
        <color indexed="8"/>
      </top>
      <bottom style="medium">
        <color indexed="8"/>
      </bottom>
      <diagonal/>
    </border>
    <border>
      <left/>
      <right style="thin">
        <color indexed="8"/>
      </right>
      <top style="thin">
        <color indexed="8"/>
      </top>
      <bottom style="medium">
        <color indexed="8"/>
      </bottom>
      <diagonal/>
    </border>
    <border>
      <left/>
      <right style="medium">
        <color indexed="8"/>
      </right>
      <top style="medium">
        <color indexed="8"/>
      </top>
      <bottom/>
      <diagonal/>
    </border>
    <border>
      <left style="hair">
        <color indexed="8"/>
      </left>
      <right/>
      <top style="thin">
        <color indexed="8"/>
      </top>
      <bottom/>
      <diagonal/>
    </border>
    <border>
      <left/>
      <right style="medium">
        <color indexed="8"/>
      </right>
      <top/>
      <bottom style="thin">
        <color indexed="8"/>
      </bottom>
      <diagonal/>
    </border>
    <border>
      <left style="medium">
        <color indexed="8"/>
      </left>
      <right/>
      <top style="thin">
        <color indexed="8"/>
      </top>
      <bottom style="hair">
        <color indexed="8"/>
      </bottom>
      <diagonal/>
    </border>
    <border>
      <left style="hair">
        <color indexed="8"/>
      </left>
      <right/>
      <top style="thin">
        <color indexed="8"/>
      </top>
      <bottom style="hair">
        <color indexed="8"/>
      </bottom>
      <diagonal/>
    </border>
    <border>
      <left style="medium">
        <color indexed="8"/>
      </left>
      <right/>
      <top style="hair">
        <color indexed="8"/>
      </top>
      <bottom style="hair">
        <color indexed="8"/>
      </bottom>
      <diagonal/>
    </border>
    <border>
      <left style="hair">
        <color indexed="8"/>
      </left>
      <right/>
      <top style="thin">
        <color indexed="8"/>
      </top>
      <bottom style="medium">
        <color indexed="8"/>
      </bottom>
      <diagonal/>
    </border>
    <border>
      <left/>
      <right/>
      <top style="thin">
        <color indexed="8"/>
      </top>
      <bottom style="hair">
        <color indexed="8"/>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bottom/>
      <diagonal/>
    </border>
    <border>
      <left/>
      <right style="thin">
        <color indexed="64"/>
      </right>
      <top style="thin">
        <color indexed="64"/>
      </top>
      <bottom/>
      <diagonal/>
    </border>
    <border>
      <left/>
      <right style="thin">
        <color auto="1"/>
      </right>
      <top/>
      <bottom style="thin">
        <color auto="1"/>
      </bottom>
      <diagonal/>
    </border>
    <border>
      <left style="medium">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thin">
        <color indexed="64"/>
      </left>
      <right style="thin">
        <color indexed="64"/>
      </right>
      <top/>
      <bottom style="hair">
        <color indexed="64"/>
      </bottom>
      <diagonal/>
    </border>
    <border>
      <left style="medium">
        <color indexed="64"/>
      </left>
      <right style="thin">
        <color indexed="64"/>
      </right>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auto="1"/>
      </left>
      <right/>
      <top/>
      <bottom/>
      <diagonal/>
    </border>
    <border>
      <left style="hair">
        <color indexed="64"/>
      </left>
      <right style="hair">
        <color indexed="64"/>
      </right>
      <top/>
      <bottom/>
      <diagonal/>
    </border>
    <border>
      <left style="thin">
        <color indexed="64"/>
      </left>
      <right style="thin">
        <color indexed="64"/>
      </right>
      <top style="hair">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hair">
        <color indexed="64"/>
      </left>
      <right style="hair">
        <color indexed="64"/>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medium">
        <color indexed="64"/>
      </top>
      <bottom/>
      <diagonal/>
    </border>
    <border>
      <left style="thin">
        <color indexed="64"/>
      </left>
      <right/>
      <top style="medium">
        <color indexed="64"/>
      </top>
      <bottom/>
      <diagonal/>
    </border>
    <border>
      <left style="medium">
        <color auto="1"/>
      </left>
      <right/>
      <top/>
      <bottom/>
      <diagonal/>
    </border>
    <border>
      <left/>
      <right style="thin">
        <color indexed="64"/>
      </right>
      <top/>
      <bottom/>
      <diagonal/>
    </border>
    <border>
      <left style="medium">
        <color indexed="64"/>
      </left>
      <right/>
      <top style="thin">
        <color indexed="64"/>
      </top>
      <bottom style="thin">
        <color indexed="64"/>
      </bottom>
      <diagonal/>
    </border>
    <border>
      <left style="medium">
        <color auto="1"/>
      </left>
      <right/>
      <top/>
      <bottom style="thin">
        <color indexed="64"/>
      </bottom>
      <diagonal/>
    </border>
    <border>
      <left style="thin">
        <color indexed="64"/>
      </left>
      <right style="medium">
        <color indexed="64"/>
      </right>
      <top/>
      <bottom/>
      <diagonal/>
    </border>
    <border>
      <left style="thin">
        <color indexed="64"/>
      </left>
      <right/>
      <top style="thin">
        <color indexed="64"/>
      </top>
      <bottom style="thin">
        <color indexed="64"/>
      </bottom>
      <diagonal/>
    </border>
    <border>
      <left style="thin">
        <color indexed="64"/>
      </left>
      <right style="medium">
        <color indexed="64"/>
      </right>
      <top/>
      <bottom style="thin">
        <color indexed="64"/>
      </bottom>
      <diagonal/>
    </border>
    <border>
      <left style="thin">
        <color indexed="8"/>
      </left>
      <right style="medium">
        <color indexed="64"/>
      </right>
      <top style="thin">
        <color indexed="8"/>
      </top>
      <bottom style="thin">
        <color indexed="8"/>
      </bottom>
      <diagonal/>
    </border>
    <border>
      <left/>
      <right style="medium">
        <color indexed="64"/>
      </right>
      <top style="thin">
        <color indexed="8"/>
      </top>
      <bottom/>
      <diagonal/>
    </border>
    <border>
      <left/>
      <right style="medium">
        <color indexed="64"/>
      </right>
      <top/>
      <bottom style="thin">
        <color indexed="8"/>
      </bottom>
      <diagonal/>
    </border>
    <border>
      <left style="medium">
        <color indexed="64"/>
      </left>
      <right style="thin">
        <color indexed="8"/>
      </right>
      <top style="thin">
        <color indexed="8"/>
      </top>
      <bottom style="medium">
        <color indexed="64"/>
      </bottom>
      <diagonal/>
    </border>
    <border>
      <left style="thin">
        <color indexed="8"/>
      </left>
      <right style="thin">
        <color indexed="8"/>
      </right>
      <top style="thin">
        <color indexed="8"/>
      </top>
      <bottom style="medium">
        <color indexed="64"/>
      </bottom>
      <diagonal/>
    </border>
    <border>
      <left style="thin">
        <color indexed="8"/>
      </left>
      <right style="medium">
        <color indexed="64"/>
      </right>
      <top style="thin">
        <color indexed="8"/>
      </top>
      <bottom style="medium">
        <color indexed="64"/>
      </bottom>
      <diagonal/>
    </border>
    <border>
      <left style="thin">
        <color indexed="8"/>
      </left>
      <right style="medium">
        <color indexed="8"/>
      </right>
      <top style="medium">
        <color indexed="8"/>
      </top>
      <bottom style="thin">
        <color indexed="8"/>
      </bottom>
      <diagonal/>
    </border>
    <border>
      <left style="thin">
        <color indexed="8"/>
      </left>
      <right style="thin">
        <color indexed="8"/>
      </right>
      <top style="thin">
        <color indexed="8"/>
      </top>
      <bottom/>
      <diagonal/>
    </border>
    <border>
      <left style="thin">
        <color indexed="8"/>
      </left>
      <right style="medium">
        <color indexed="8"/>
      </right>
      <top style="thin">
        <color indexed="8"/>
      </top>
      <bottom/>
      <diagonal/>
    </border>
    <border>
      <left style="hair">
        <color indexed="8"/>
      </left>
      <right style="medium">
        <color indexed="8"/>
      </right>
      <top style="thin">
        <color indexed="8"/>
      </top>
      <bottom style="medium">
        <color indexed="8"/>
      </bottom>
      <diagonal/>
    </border>
    <border>
      <left style="medium">
        <color indexed="8"/>
      </left>
      <right/>
      <top style="thin">
        <color indexed="8"/>
      </top>
      <bottom style="thin">
        <color indexed="8"/>
      </bottom>
      <diagonal/>
    </border>
    <border>
      <left/>
      <right style="medium">
        <color indexed="8"/>
      </right>
      <top style="thin">
        <color indexed="8"/>
      </top>
      <bottom/>
      <diagonal/>
    </border>
    <border>
      <left style="medium">
        <color indexed="8"/>
      </left>
      <right/>
      <top style="medium">
        <color indexed="8"/>
      </top>
      <bottom style="thin">
        <color indexed="8"/>
      </bottom>
      <diagonal/>
    </border>
    <border>
      <left style="hair">
        <color indexed="64"/>
      </left>
      <right style="hair">
        <color indexed="64"/>
      </right>
      <top style="medium">
        <color indexed="64"/>
      </top>
      <bottom style="thin">
        <color indexed="64"/>
      </bottom>
      <diagonal/>
    </border>
    <border>
      <left/>
      <right/>
      <top style="thin">
        <color indexed="64"/>
      </top>
      <bottom/>
      <diagonal/>
    </border>
    <border>
      <left/>
      <right style="medium">
        <color indexed="64"/>
      </right>
      <top style="thin">
        <color indexed="64"/>
      </top>
      <bottom/>
      <diagonal/>
    </border>
    <border>
      <left style="hair">
        <color indexed="64"/>
      </left>
      <right style="medium">
        <color indexed="64"/>
      </right>
      <top/>
      <bottom style="hair">
        <color indexed="64"/>
      </bottom>
      <diagonal/>
    </border>
    <border>
      <left style="medium">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8"/>
      </right>
      <top/>
      <bottom/>
      <diagonal/>
    </border>
    <border>
      <left style="thin">
        <color indexed="8"/>
      </left>
      <right/>
      <top style="thin">
        <color indexed="8"/>
      </top>
      <bottom/>
      <diagonal/>
    </border>
    <border>
      <left style="thin">
        <color indexed="8"/>
      </left>
      <right style="thin">
        <color indexed="8"/>
      </right>
      <top style="thin">
        <color indexed="8"/>
      </top>
      <bottom style="thin">
        <color indexed="64"/>
      </bottom>
      <diagonal/>
    </border>
    <border>
      <left style="thin">
        <color indexed="8"/>
      </left>
      <right style="thin">
        <color indexed="8"/>
      </right>
      <top style="thin">
        <color indexed="64"/>
      </top>
      <bottom/>
      <diagonal/>
    </border>
    <border>
      <left style="thin">
        <color indexed="8"/>
      </left>
      <right/>
      <top style="thin">
        <color indexed="64"/>
      </top>
      <bottom/>
      <diagonal/>
    </border>
    <border>
      <left style="thin">
        <color indexed="8"/>
      </left>
      <right/>
      <top style="thin">
        <color indexed="64"/>
      </top>
      <bottom style="thin">
        <color indexed="64"/>
      </bottom>
      <diagonal/>
    </border>
    <border>
      <left style="thin">
        <color indexed="64"/>
      </left>
      <right style="thin">
        <color indexed="8"/>
      </right>
      <top/>
      <bottom style="thin">
        <color indexed="64"/>
      </bottom>
      <diagonal/>
    </border>
    <border>
      <left style="thin">
        <color indexed="64"/>
      </left>
      <right/>
      <top/>
      <bottom/>
      <diagonal/>
    </border>
    <border>
      <left style="thin">
        <color indexed="64"/>
      </left>
      <right style="thin">
        <color indexed="64"/>
      </right>
      <top/>
      <bottom style="thin">
        <color indexed="8"/>
      </bottom>
      <diagonal/>
    </border>
    <border>
      <left style="thin">
        <color indexed="8"/>
      </left>
      <right style="thin">
        <color indexed="8"/>
      </right>
      <top style="thin">
        <color indexed="64"/>
      </top>
      <bottom style="thin">
        <color indexed="64"/>
      </bottom>
      <diagonal/>
    </border>
    <border>
      <left/>
      <right/>
      <top style="thin">
        <color indexed="8"/>
      </top>
      <bottom style="thin">
        <color indexed="8"/>
      </bottom>
      <diagonal/>
    </border>
    <border>
      <left style="thin">
        <color indexed="8"/>
      </left>
      <right style="thin">
        <color indexed="8"/>
      </right>
      <top/>
      <bottom/>
      <diagonal/>
    </border>
    <border>
      <left style="thin">
        <color indexed="8"/>
      </left>
      <right/>
      <top/>
      <bottom/>
      <diagonal/>
    </border>
    <border>
      <left style="thin">
        <color indexed="64"/>
      </left>
      <right/>
      <top/>
      <bottom/>
      <diagonal/>
    </border>
    <border>
      <left/>
      <right style="medium">
        <color auto="1"/>
      </right>
      <top/>
      <bottom/>
      <diagonal/>
    </border>
    <border>
      <left style="thin">
        <color auto="1"/>
      </left>
      <right style="thin">
        <color auto="1"/>
      </right>
      <top/>
      <bottom/>
      <diagonal/>
    </border>
    <border>
      <left style="thin">
        <color indexed="64"/>
      </left>
      <right style="thin">
        <color indexed="64"/>
      </right>
      <top/>
      <bottom style="hair">
        <color indexed="64"/>
      </bottom>
      <diagonal/>
    </border>
    <border>
      <left style="thin">
        <color indexed="64"/>
      </left>
      <right style="medium">
        <color indexed="64"/>
      </right>
      <top/>
      <bottom style="hair">
        <color indexed="64"/>
      </bottom>
      <diagonal/>
    </border>
    <border>
      <left/>
      <right style="medium">
        <color auto="1"/>
      </right>
      <top/>
      <bottom style="medium">
        <color auto="1"/>
      </bottom>
      <diagonal/>
    </border>
    <border>
      <left style="thin">
        <color auto="1"/>
      </left>
      <right style="thin">
        <color auto="1"/>
      </right>
      <top/>
      <bottom style="thin">
        <color auto="1"/>
      </bottom>
      <diagonal/>
    </border>
    <border>
      <left style="thin">
        <color indexed="8"/>
      </left>
      <right style="thin">
        <color indexed="8"/>
      </right>
      <top style="thin">
        <color indexed="64"/>
      </top>
      <bottom/>
      <diagonal/>
    </border>
    <border>
      <left style="thin">
        <color indexed="64"/>
      </left>
      <right style="thin">
        <color indexed="64"/>
      </right>
      <top style="medium">
        <color indexed="64"/>
      </top>
      <bottom/>
      <diagonal/>
    </border>
    <border>
      <left style="thin">
        <color indexed="64"/>
      </left>
      <right style="thin">
        <color indexed="64"/>
      </right>
      <top style="thin">
        <color indexed="64"/>
      </top>
      <bottom style="thin">
        <color indexed="8"/>
      </bottom>
      <diagonal/>
    </border>
    <border>
      <left/>
      <right style="medium">
        <color indexed="64"/>
      </right>
      <top style="thin">
        <color indexed="8"/>
      </top>
      <bottom style="thin">
        <color indexed="8"/>
      </bottom>
      <diagonal/>
    </border>
    <border>
      <left style="thin">
        <color indexed="64"/>
      </left>
      <right style="thin">
        <color indexed="64"/>
      </right>
      <top/>
      <bottom style="medium">
        <color indexed="64"/>
      </bottom>
      <diagonal/>
    </border>
    <border>
      <left style="thin">
        <color indexed="8"/>
      </left>
      <right/>
      <top style="medium">
        <color indexed="64"/>
      </top>
      <bottom/>
      <diagonal/>
    </border>
    <border>
      <left/>
      <right style="thin">
        <color indexed="8"/>
      </right>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bottom style="hair">
        <color indexed="64"/>
      </bottom>
      <diagonal/>
    </border>
    <border>
      <left/>
      <right style="thin">
        <color indexed="64"/>
      </right>
      <top/>
      <bottom style="hair">
        <color indexed="64"/>
      </bottom>
      <diagonal/>
    </border>
    <border>
      <left/>
      <right style="thin">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style="thin">
        <color indexed="64"/>
      </left>
      <right/>
      <top style="thin">
        <color indexed="64"/>
      </top>
      <bottom/>
      <diagonal/>
    </border>
    <border>
      <left/>
      <right/>
      <top/>
      <bottom style="hair">
        <color indexed="64"/>
      </bottom>
      <diagonal/>
    </border>
    <border>
      <left/>
      <right style="thin">
        <color indexed="64"/>
      </right>
      <top style="thin">
        <color indexed="64"/>
      </top>
      <bottom/>
      <diagonal/>
    </border>
    <border>
      <left style="medium">
        <color indexed="64"/>
      </left>
      <right/>
      <top style="hair">
        <color indexed="64"/>
      </top>
      <bottom style="thin">
        <color indexed="64"/>
      </bottom>
      <diagonal/>
    </border>
    <border>
      <left style="medium">
        <color indexed="64"/>
      </left>
      <right/>
      <top style="thin">
        <color indexed="64"/>
      </top>
      <bottom style="hair">
        <color indexed="64"/>
      </bottom>
      <diagonal/>
    </border>
    <border>
      <left/>
      <right/>
      <top style="thin">
        <color indexed="64"/>
      </top>
      <bottom style="hair">
        <color indexed="64"/>
      </bottom>
      <diagonal/>
    </border>
    <border>
      <left style="thin">
        <color indexed="64"/>
      </left>
      <right style="medium">
        <color indexed="64"/>
      </right>
      <top style="thin">
        <color indexed="64"/>
      </top>
      <bottom style="hair">
        <color indexed="64"/>
      </bottom>
      <diagonal/>
    </border>
    <border>
      <left/>
      <right style="thin">
        <color indexed="64"/>
      </right>
      <top style="thin">
        <color indexed="64"/>
      </top>
      <bottom style="hair">
        <color indexed="64"/>
      </bottom>
      <diagonal/>
    </border>
    <border>
      <left style="medium">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style="thin">
        <color indexed="64"/>
      </left>
      <right style="medium">
        <color indexed="64"/>
      </right>
      <top style="medium">
        <color indexed="64"/>
      </top>
      <bottom/>
      <diagonal/>
    </border>
    <border>
      <left/>
      <right/>
      <top style="hair">
        <color indexed="64"/>
      </top>
      <bottom style="thin">
        <color indexed="64"/>
      </bottom>
      <diagonal/>
    </border>
    <border>
      <left style="thin">
        <color indexed="64"/>
      </left>
      <right/>
      <top style="hair">
        <color indexed="64"/>
      </top>
      <bottom style="thin">
        <color indexed="64"/>
      </bottom>
      <diagonal/>
    </border>
    <border>
      <left style="thin">
        <color indexed="8"/>
      </left>
      <right style="thin">
        <color indexed="8"/>
      </right>
      <top/>
      <bottom style="hair">
        <color indexed="8"/>
      </bottom>
      <diagonal/>
    </border>
    <border>
      <left/>
      <right/>
      <top style="hair">
        <color indexed="8"/>
      </top>
      <bottom style="hair">
        <color indexed="8"/>
      </bottom>
      <diagonal/>
    </border>
    <border>
      <left style="thin">
        <color indexed="8"/>
      </left>
      <right style="thin">
        <color indexed="8"/>
      </right>
      <top style="hair">
        <color indexed="8"/>
      </top>
      <bottom style="hair">
        <color indexed="8"/>
      </bottom>
      <diagonal/>
    </border>
    <border>
      <left/>
      <right/>
      <top style="hair">
        <color indexed="8"/>
      </top>
      <bottom/>
      <diagonal/>
    </border>
    <border>
      <left style="thin">
        <color indexed="8"/>
      </left>
      <right style="thin">
        <color indexed="8"/>
      </right>
      <top style="thin">
        <color indexed="8"/>
      </top>
      <bottom style="thin">
        <color indexed="8"/>
      </bottom>
      <diagonal/>
    </border>
    <border>
      <left/>
      <right/>
      <top style="thin">
        <color indexed="8"/>
      </top>
      <bottom/>
      <diagonal/>
    </border>
    <border>
      <left style="thin">
        <color indexed="64"/>
      </left>
      <right style="medium">
        <color indexed="64"/>
      </right>
      <top style="thin">
        <color indexed="64"/>
      </top>
      <bottom style="thin">
        <color indexed="64"/>
      </bottom>
      <diagonal/>
    </border>
    <border>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auto="1"/>
      </left>
      <right style="medium">
        <color indexed="64"/>
      </right>
      <top/>
      <bottom style="thin">
        <color auto="1"/>
      </bottom>
      <diagonal/>
    </border>
    <border>
      <left/>
      <right style="medium">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8"/>
      </left>
      <right style="thin">
        <color indexed="8"/>
      </right>
      <top/>
      <bottom style="thin">
        <color indexed="64"/>
      </bottom>
      <diagonal/>
    </border>
    <border>
      <left style="medium">
        <color indexed="64"/>
      </left>
      <right/>
      <top style="medium">
        <color indexed="64"/>
      </top>
      <bottom style="thin">
        <color indexed="8"/>
      </bottom>
      <diagonal/>
    </border>
    <border>
      <left style="thin">
        <color indexed="8"/>
      </left>
      <right style="thin">
        <color indexed="8"/>
      </right>
      <top style="medium">
        <color indexed="64"/>
      </top>
      <bottom style="thin">
        <color indexed="8"/>
      </bottom>
      <diagonal/>
    </border>
    <border>
      <left/>
      <right style="thin">
        <color indexed="8"/>
      </right>
      <top style="medium">
        <color indexed="64"/>
      </top>
      <bottom style="thin">
        <color indexed="8"/>
      </bottom>
      <diagonal/>
    </border>
    <border>
      <left/>
      <right/>
      <top style="medium">
        <color indexed="64"/>
      </top>
      <bottom style="thin">
        <color indexed="8"/>
      </bottom>
      <diagonal/>
    </border>
    <border>
      <left style="thin">
        <color indexed="8"/>
      </left>
      <right style="medium">
        <color indexed="64"/>
      </right>
      <top style="medium">
        <color indexed="64"/>
      </top>
      <bottom style="thin">
        <color indexed="8"/>
      </bottom>
      <diagonal/>
    </border>
    <border>
      <left/>
      <right style="thin">
        <color indexed="8"/>
      </right>
      <top style="medium">
        <color indexed="64"/>
      </top>
      <bottom/>
      <diagonal/>
    </border>
    <border>
      <left style="thin">
        <color indexed="8"/>
      </left>
      <right/>
      <top style="medium">
        <color indexed="64"/>
      </top>
      <bottom style="thin">
        <color indexed="8"/>
      </bottom>
      <diagonal/>
    </border>
    <border>
      <left style="thin">
        <color indexed="8"/>
      </left>
      <right style="thin">
        <color indexed="8"/>
      </right>
      <top style="medium">
        <color indexed="64"/>
      </top>
      <bottom/>
      <diagonal/>
    </border>
    <border>
      <left style="thin">
        <color indexed="8"/>
      </left>
      <right style="medium">
        <color indexed="64"/>
      </right>
      <top style="medium">
        <color indexed="64"/>
      </top>
      <bottom/>
      <diagonal/>
    </border>
    <border>
      <left style="thin">
        <color indexed="8"/>
      </left>
      <right style="medium">
        <color indexed="64"/>
      </right>
      <top/>
      <bottom/>
      <diagonal/>
    </border>
    <border>
      <left style="thin">
        <color indexed="8"/>
      </left>
      <right style="medium">
        <color indexed="64"/>
      </right>
      <top/>
      <bottom style="thin">
        <color indexed="64"/>
      </bottom>
      <diagonal/>
    </border>
    <border>
      <left style="medium">
        <color indexed="64"/>
      </left>
      <right style="thin">
        <color indexed="8"/>
      </right>
      <top/>
      <bottom style="thin">
        <color indexed="8"/>
      </bottom>
      <diagonal/>
    </border>
    <border>
      <left style="thin">
        <color indexed="8"/>
      </left>
      <right style="medium">
        <color indexed="64"/>
      </right>
      <top/>
      <bottom style="thin">
        <color indexed="8"/>
      </bottom>
      <diagonal/>
    </border>
    <border>
      <left style="medium">
        <color indexed="64"/>
      </left>
      <right style="thin">
        <color indexed="8"/>
      </right>
      <top/>
      <bottom/>
      <diagonal/>
    </border>
    <border>
      <left style="thin">
        <color indexed="8"/>
      </left>
      <right style="medium">
        <color indexed="64"/>
      </right>
      <top style="thin">
        <color indexed="8"/>
      </top>
      <bottom/>
      <diagonal/>
    </border>
    <border>
      <left style="medium">
        <color indexed="64"/>
      </left>
      <right style="thin">
        <color indexed="8"/>
      </right>
      <top style="thin">
        <color indexed="8"/>
      </top>
      <bottom/>
      <diagonal/>
    </border>
    <border>
      <left style="medium">
        <color indexed="64"/>
      </left>
      <right style="thin">
        <color indexed="8"/>
      </right>
      <top/>
      <bottom style="thin">
        <color indexed="64"/>
      </bottom>
      <diagonal/>
    </border>
    <border>
      <left style="medium">
        <color indexed="64"/>
      </left>
      <right/>
      <top style="thin">
        <color indexed="8"/>
      </top>
      <bottom style="thin">
        <color indexed="8"/>
      </bottom>
      <diagonal/>
    </border>
    <border>
      <left style="medium">
        <color indexed="64"/>
      </left>
      <right style="thin">
        <color indexed="8"/>
      </right>
      <top style="medium">
        <color indexed="64"/>
      </top>
      <bottom style="thin">
        <color indexed="8"/>
      </bottom>
      <diagonal/>
    </border>
    <border>
      <left style="medium">
        <color indexed="64"/>
      </left>
      <right/>
      <top/>
      <bottom style="thin">
        <color indexed="64"/>
      </bottom>
      <diagonal/>
    </border>
    <border>
      <left style="medium">
        <color indexed="64"/>
      </left>
      <right style="thin">
        <color indexed="8"/>
      </right>
      <top style="medium">
        <color indexed="64"/>
      </top>
      <bottom/>
      <diagonal/>
    </border>
    <border>
      <left style="medium">
        <color indexed="64"/>
      </left>
      <right style="thin">
        <color indexed="8"/>
      </right>
      <top style="thin">
        <color indexed="64"/>
      </top>
      <bottom style="thin">
        <color indexed="64"/>
      </bottom>
      <diagonal/>
    </border>
    <border>
      <left/>
      <right style="medium">
        <color indexed="64"/>
      </right>
      <top style="medium">
        <color indexed="64"/>
      </top>
      <bottom style="thin">
        <color indexed="8"/>
      </bottom>
      <diagonal/>
    </border>
    <border>
      <left style="thin">
        <color indexed="8"/>
      </left>
      <right/>
      <top/>
      <bottom style="medium">
        <color indexed="64"/>
      </bottom>
      <diagonal/>
    </border>
    <border>
      <left style="medium">
        <color indexed="64"/>
      </left>
      <right/>
      <top style="thin">
        <color indexed="8"/>
      </top>
      <bottom style="medium">
        <color indexed="64"/>
      </bottom>
      <diagonal/>
    </border>
    <border>
      <left style="thin">
        <color indexed="8"/>
      </left>
      <right style="medium">
        <color indexed="64"/>
      </right>
      <top/>
      <bottom style="thin">
        <color indexed="64"/>
      </bottom>
      <diagonal/>
    </border>
    <border>
      <left style="thin">
        <color indexed="8"/>
      </left>
      <right style="medium">
        <color indexed="64"/>
      </right>
      <top style="thin">
        <color indexed="64"/>
      </top>
      <bottom style="thin">
        <color indexed="64"/>
      </bottom>
      <diagonal/>
    </border>
    <border>
      <left style="medium">
        <color indexed="64"/>
      </left>
      <right style="thin">
        <color indexed="8"/>
      </right>
      <top style="thin">
        <color indexed="64"/>
      </top>
      <bottom/>
      <diagonal/>
    </border>
    <border>
      <left style="thin">
        <color indexed="8"/>
      </left>
      <right style="medium">
        <color indexed="64"/>
      </right>
      <top style="thin">
        <color indexed="64"/>
      </top>
      <bottom/>
      <diagonal/>
    </border>
    <border>
      <left style="thin">
        <color indexed="64"/>
      </left>
      <right style="thin">
        <color indexed="8"/>
      </right>
      <top style="medium">
        <color indexed="64"/>
      </top>
      <bottom/>
      <diagonal/>
    </border>
    <border>
      <left style="thin">
        <color indexed="64"/>
      </left>
      <right style="thin">
        <color indexed="64"/>
      </right>
      <top/>
      <bottom style="thin">
        <color indexed="64"/>
      </bottom>
      <diagonal/>
    </border>
    <border>
      <left style="medium">
        <color indexed="64"/>
      </left>
      <right style="medium">
        <color indexed="64"/>
      </right>
      <top/>
      <bottom style="thin">
        <color indexed="8"/>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8"/>
      </left>
      <right style="thin">
        <color indexed="8"/>
      </right>
      <top/>
      <bottom style="thin">
        <color indexed="64"/>
      </bottom>
      <diagonal/>
    </border>
    <border>
      <left style="thin">
        <color indexed="64"/>
      </left>
      <right style="medium">
        <color indexed="64"/>
      </right>
      <top/>
      <bottom style="thin">
        <color indexed="64"/>
      </bottom>
      <diagonal/>
    </border>
    <border>
      <left/>
      <right style="thin">
        <color indexed="8"/>
      </right>
      <top/>
      <bottom style="thin">
        <color indexed="64"/>
      </bottom>
      <diagonal/>
    </border>
    <border>
      <left style="medium">
        <color indexed="64"/>
      </left>
      <right style="thin">
        <color indexed="8"/>
      </right>
      <top style="thin">
        <color indexed="8"/>
      </top>
      <bottom style="thin">
        <color indexed="64"/>
      </bottom>
      <diagonal/>
    </border>
    <border>
      <left style="thin">
        <color indexed="8"/>
      </left>
      <right style="medium">
        <color indexed="64"/>
      </right>
      <top style="thin">
        <color indexed="8"/>
      </top>
      <bottom style="thin">
        <color indexed="64"/>
      </bottom>
      <diagonal/>
    </border>
    <border>
      <left style="medium">
        <color indexed="64"/>
      </left>
      <right style="thin">
        <color indexed="8"/>
      </right>
      <top/>
      <bottom style="medium">
        <color indexed="64"/>
      </bottom>
      <diagonal/>
    </border>
    <border>
      <left style="thin">
        <color indexed="8"/>
      </left>
      <right style="thin">
        <color indexed="8"/>
      </right>
      <top/>
      <bottom style="medium">
        <color indexed="64"/>
      </bottom>
      <diagonal/>
    </border>
    <border>
      <left style="thin">
        <color indexed="8"/>
      </left>
      <right style="medium">
        <color indexed="64"/>
      </right>
      <top/>
      <bottom style="medium">
        <color indexed="64"/>
      </bottom>
      <diagonal/>
    </border>
    <border>
      <left style="thin">
        <color indexed="8"/>
      </left>
      <right style="thin">
        <color indexed="8"/>
      </right>
      <top style="medium">
        <color indexed="64"/>
      </top>
      <bottom style="thin">
        <color indexed="64"/>
      </bottom>
      <diagonal/>
    </border>
    <border>
      <left style="thin">
        <color auto="1"/>
      </left>
      <right style="thin">
        <color auto="1"/>
      </right>
      <top style="medium">
        <color indexed="64"/>
      </top>
      <bottom style="thin">
        <color auto="1"/>
      </bottom>
      <diagonal/>
    </border>
    <border>
      <left style="thin">
        <color auto="1"/>
      </left>
      <right style="thin">
        <color auto="1"/>
      </right>
      <top style="medium">
        <color indexed="64"/>
      </top>
      <bottom/>
      <diagonal/>
    </border>
    <border>
      <left style="thin">
        <color auto="1"/>
      </left>
      <right style="medium">
        <color indexed="64"/>
      </right>
      <top style="medium">
        <color indexed="64"/>
      </top>
      <bottom style="thin">
        <color auto="1"/>
      </bottom>
      <diagonal/>
    </border>
    <border>
      <left style="thin">
        <color indexed="8"/>
      </left>
      <right style="thin">
        <color indexed="8"/>
      </right>
      <top style="medium">
        <color indexed="64"/>
      </top>
      <bottom/>
      <diagonal/>
    </border>
    <border>
      <left style="thin">
        <color indexed="8"/>
      </left>
      <right/>
      <top style="medium">
        <color indexed="64"/>
      </top>
      <bottom/>
      <diagonal/>
    </border>
    <border>
      <left style="thin">
        <color indexed="8"/>
      </left>
      <right style="medium">
        <color indexed="64"/>
      </right>
      <top style="medium">
        <color indexed="64"/>
      </top>
      <bottom/>
      <diagonal/>
    </border>
    <border>
      <left style="thin">
        <color indexed="64"/>
      </left>
      <right style="thin">
        <color indexed="64"/>
      </right>
      <top/>
      <bottom style="thin">
        <color indexed="8"/>
      </bottom>
      <diagonal/>
    </border>
    <border>
      <left style="medium">
        <color indexed="64"/>
      </left>
      <right style="thin">
        <color indexed="8"/>
      </right>
      <top/>
      <bottom style="thin">
        <color indexed="8"/>
      </bottom>
      <diagonal/>
    </border>
    <border>
      <left style="thin">
        <color indexed="8"/>
      </left>
      <right style="medium">
        <color indexed="64"/>
      </right>
      <top/>
      <bottom style="thin">
        <color indexed="8"/>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8"/>
      </right>
      <top style="medium">
        <color indexed="64"/>
      </top>
      <bottom style="thin">
        <color indexed="8"/>
      </bottom>
      <diagonal/>
    </border>
    <border>
      <left style="thin">
        <color indexed="8"/>
      </left>
      <right style="thin">
        <color indexed="8"/>
      </right>
      <top style="medium">
        <color indexed="64"/>
      </top>
      <bottom style="thin">
        <color indexed="8"/>
      </bottom>
      <diagonal/>
    </border>
    <border>
      <left/>
      <right/>
      <top style="medium">
        <color indexed="64"/>
      </top>
      <bottom style="thin">
        <color indexed="8"/>
      </bottom>
      <diagonal/>
    </border>
    <border>
      <left style="medium">
        <color indexed="64"/>
      </left>
      <right/>
      <top/>
      <bottom style="thin">
        <color indexed="8"/>
      </bottom>
      <diagonal/>
    </border>
    <border>
      <left/>
      <right/>
      <top/>
      <bottom style="thin">
        <color indexed="8"/>
      </bottom>
      <diagonal/>
    </border>
    <border>
      <left style="thin">
        <color indexed="8"/>
      </left>
      <right style="medium">
        <color indexed="64"/>
      </right>
      <top/>
      <bottom style="thin">
        <color indexed="64"/>
      </bottom>
      <diagonal/>
    </border>
    <border>
      <left style="medium">
        <color indexed="64"/>
      </left>
      <right/>
      <top style="thin">
        <color indexed="8"/>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8"/>
      </top>
      <bottom style="thin">
        <color indexed="64"/>
      </bottom>
      <diagonal/>
    </border>
    <border>
      <left style="medium">
        <color indexed="64"/>
      </left>
      <right style="thin">
        <color indexed="8"/>
      </right>
      <top style="thin">
        <color indexed="64"/>
      </top>
      <bottom style="medium">
        <color indexed="64"/>
      </bottom>
      <diagonal/>
    </border>
    <border>
      <left style="thin">
        <color indexed="64"/>
      </left>
      <right style="thin">
        <color indexed="8"/>
      </right>
      <top style="thin">
        <color indexed="64"/>
      </top>
      <bottom style="medium">
        <color indexed="64"/>
      </bottom>
      <diagonal/>
    </border>
    <border>
      <left style="medium">
        <color indexed="64"/>
      </left>
      <right style="medium">
        <color indexed="64"/>
      </right>
      <top style="thin">
        <color indexed="8"/>
      </top>
      <bottom/>
      <diagonal/>
    </border>
    <border>
      <left style="thin">
        <color indexed="8"/>
      </left>
      <right style="thin">
        <color indexed="8"/>
      </right>
      <top style="thin">
        <color indexed="8"/>
      </top>
      <bottom style="thin">
        <color indexed="64"/>
      </bottom>
      <diagonal/>
    </border>
    <border>
      <left style="thin">
        <color indexed="8"/>
      </left>
      <right style="thin">
        <color indexed="8"/>
      </right>
      <top style="thin">
        <color indexed="8"/>
      </top>
      <bottom/>
      <diagonal/>
    </border>
    <border>
      <left style="thin">
        <color indexed="8"/>
      </left>
      <right style="thin">
        <color indexed="8"/>
      </right>
      <top/>
      <bottom style="thin">
        <color indexed="8"/>
      </bottom>
      <diagonal/>
    </border>
    <border>
      <left/>
      <right/>
      <top/>
      <bottom style="thin">
        <color indexed="64"/>
      </bottom>
      <diagonal/>
    </border>
    <border>
      <left style="medium">
        <color indexed="64"/>
      </left>
      <right style="thin">
        <color indexed="8"/>
      </right>
      <top style="thin">
        <color indexed="8"/>
      </top>
      <bottom style="thin">
        <color indexed="8"/>
      </bottom>
      <diagonal/>
    </border>
    <border>
      <left style="medium">
        <color indexed="64"/>
      </left>
      <right style="thin">
        <color indexed="8"/>
      </right>
      <top style="thin">
        <color indexed="8"/>
      </top>
      <bottom style="medium">
        <color indexed="64"/>
      </bottom>
      <diagonal/>
    </border>
    <border>
      <left style="thin">
        <color indexed="8"/>
      </left>
      <right style="thin">
        <color indexed="8"/>
      </right>
      <top style="thin">
        <color indexed="8"/>
      </top>
      <bottom style="medium">
        <color indexed="64"/>
      </bottom>
      <diagonal/>
    </border>
    <border>
      <left style="thin">
        <color indexed="8"/>
      </left>
      <right style="medium">
        <color indexed="64"/>
      </right>
      <top style="thin">
        <color indexed="8"/>
      </top>
      <bottom style="medium">
        <color indexed="64"/>
      </bottom>
      <diagonal/>
    </border>
    <border>
      <left style="medium">
        <color indexed="64"/>
      </left>
      <right style="medium">
        <color indexed="64"/>
      </right>
      <top style="medium">
        <color indexed="64"/>
      </top>
      <bottom style="thin">
        <color indexed="64"/>
      </bottom>
      <diagonal/>
    </border>
    <border>
      <left/>
      <right style="thin">
        <color indexed="8"/>
      </right>
      <top/>
      <bottom style="thin">
        <color indexed="8"/>
      </bottom>
      <diagonal/>
    </border>
    <border>
      <left style="thin">
        <color indexed="64"/>
      </left>
      <right/>
      <top/>
      <bottom style="thin">
        <color indexed="64"/>
      </bottom>
      <diagonal/>
    </border>
    <border>
      <left style="thin">
        <color auto="1"/>
      </left>
      <right style="medium">
        <color indexed="64"/>
      </right>
      <top/>
      <bottom style="thin">
        <color auto="1"/>
      </bottom>
      <diagonal/>
    </border>
    <border>
      <left/>
      <right/>
      <top/>
      <bottom style="medium">
        <color indexed="64"/>
      </bottom>
      <diagonal/>
    </border>
    <border>
      <left style="medium">
        <color indexed="64"/>
      </left>
      <right/>
      <top/>
      <bottom style="thin">
        <color auto="1"/>
      </bottom>
      <diagonal/>
    </border>
    <border>
      <left style="thin">
        <color indexed="8"/>
      </left>
      <right style="hair">
        <color indexed="8"/>
      </right>
      <top/>
      <bottom style="thin">
        <color indexed="64"/>
      </bottom>
      <diagonal/>
    </border>
    <border>
      <left style="hair">
        <color indexed="8"/>
      </left>
      <right/>
      <top/>
      <bottom style="thin">
        <color indexed="64"/>
      </bottom>
      <diagonal/>
    </border>
    <border>
      <left/>
      <right style="medium">
        <color indexed="8"/>
      </right>
      <top/>
      <bottom style="thin">
        <color indexed="64"/>
      </bottom>
      <diagonal/>
    </border>
    <border>
      <left style="thin">
        <color indexed="8"/>
      </left>
      <right style="hair">
        <color indexed="8"/>
      </right>
      <top style="thin">
        <color indexed="8"/>
      </top>
      <bottom style="thin">
        <color indexed="64"/>
      </bottom>
      <diagonal/>
    </border>
    <border>
      <left style="hair">
        <color indexed="8"/>
      </left>
      <right style="hair">
        <color indexed="8"/>
      </right>
      <top style="thin">
        <color indexed="8"/>
      </top>
      <bottom style="thin">
        <color indexed="64"/>
      </bottom>
      <diagonal/>
    </border>
    <border>
      <left style="hair">
        <color indexed="8"/>
      </left>
      <right style="thin">
        <color indexed="8"/>
      </right>
      <top style="thin">
        <color indexed="8"/>
      </top>
      <bottom style="thin">
        <color indexed="64"/>
      </bottom>
      <diagonal/>
    </border>
    <border>
      <left style="medium">
        <color indexed="64"/>
      </left>
      <right style="thin">
        <color indexed="8"/>
      </right>
      <top style="thin">
        <color indexed="8"/>
      </top>
      <bottom style="hair">
        <color indexed="8"/>
      </bottom>
      <diagonal/>
    </border>
    <border>
      <left style="thin">
        <color indexed="8"/>
      </left>
      <right style="medium">
        <color indexed="64"/>
      </right>
      <top/>
      <bottom style="hair">
        <color indexed="8"/>
      </bottom>
      <diagonal/>
    </border>
    <border>
      <left style="thin">
        <color indexed="8"/>
      </left>
      <right style="medium">
        <color indexed="64"/>
      </right>
      <top style="hair">
        <color indexed="8"/>
      </top>
      <bottom style="hair">
        <color indexed="8"/>
      </bottom>
      <diagonal/>
    </border>
    <border>
      <left style="thin">
        <color indexed="8"/>
      </left>
      <right style="medium">
        <color indexed="64"/>
      </right>
      <top style="hair">
        <color indexed="8"/>
      </top>
      <bottom style="thin">
        <color indexed="8"/>
      </bottom>
      <diagonal/>
    </border>
    <border>
      <left style="thin">
        <color indexed="8"/>
      </left>
      <right style="medium">
        <color indexed="64"/>
      </right>
      <top style="thin">
        <color indexed="8"/>
      </top>
      <bottom style="hair">
        <color indexed="8"/>
      </bottom>
      <diagonal/>
    </border>
    <border>
      <left style="thin">
        <color indexed="8"/>
      </left>
      <right style="hair">
        <color indexed="8"/>
      </right>
      <top style="thin">
        <color indexed="8"/>
      </top>
      <bottom style="medium">
        <color indexed="64"/>
      </bottom>
      <diagonal/>
    </border>
    <border>
      <left style="hair">
        <color indexed="8"/>
      </left>
      <right style="hair">
        <color indexed="8"/>
      </right>
      <top style="thin">
        <color indexed="8"/>
      </top>
      <bottom style="medium">
        <color indexed="64"/>
      </bottom>
      <diagonal/>
    </border>
    <border>
      <left style="hair">
        <color indexed="8"/>
      </left>
      <right/>
      <top style="thin">
        <color indexed="8"/>
      </top>
      <bottom style="thin">
        <color indexed="8"/>
      </bottom>
      <diagonal/>
    </border>
    <border>
      <left style="medium">
        <color indexed="64"/>
      </left>
      <right style="hair">
        <color indexed="8"/>
      </right>
      <top style="thin">
        <color indexed="8"/>
      </top>
      <bottom style="thin">
        <color indexed="8"/>
      </bottom>
      <diagonal/>
    </border>
    <border>
      <left style="hair">
        <color indexed="8"/>
      </left>
      <right style="hair">
        <color indexed="8"/>
      </right>
      <top style="thin">
        <color indexed="8"/>
      </top>
      <bottom style="thin">
        <color indexed="8"/>
      </bottom>
      <diagonal/>
    </border>
    <border>
      <left style="hair">
        <color indexed="8"/>
      </left>
      <right style="medium">
        <color indexed="64"/>
      </right>
      <top style="thin">
        <color indexed="8"/>
      </top>
      <bottom style="thin">
        <color indexed="8"/>
      </bottom>
      <diagonal/>
    </border>
    <border>
      <left style="medium">
        <color indexed="64"/>
      </left>
      <right style="hair">
        <color indexed="8"/>
      </right>
      <top style="thin">
        <color indexed="8"/>
      </top>
      <bottom style="medium">
        <color indexed="64"/>
      </bottom>
      <diagonal/>
    </border>
    <border>
      <left style="hair">
        <color indexed="8"/>
      </left>
      <right style="medium">
        <color indexed="64"/>
      </right>
      <top style="thin">
        <color indexed="8"/>
      </top>
      <bottom style="medium">
        <color indexed="64"/>
      </bottom>
      <diagonal/>
    </border>
    <border>
      <left style="thin">
        <color indexed="8"/>
      </left>
      <right style="medium">
        <color indexed="64"/>
      </right>
      <top style="thin">
        <color indexed="8"/>
      </top>
      <bottom style="thin">
        <color indexed="8"/>
      </bottom>
      <diagonal/>
    </border>
    <border>
      <left/>
      <right style="medium">
        <color indexed="64"/>
      </right>
      <top style="medium">
        <color indexed="64"/>
      </top>
      <bottom style="thin">
        <color indexed="64"/>
      </bottom>
      <diagonal/>
    </border>
    <border>
      <left style="hair">
        <color indexed="8"/>
      </left>
      <right style="medium">
        <color indexed="8"/>
      </right>
      <top style="thin">
        <color indexed="8"/>
      </top>
      <bottom style="thin">
        <color indexed="8"/>
      </bottom>
      <diagonal/>
    </border>
    <border>
      <left style="hair">
        <color indexed="8"/>
      </left>
      <right style="medium">
        <color indexed="8"/>
      </right>
      <top style="thin">
        <color indexed="8"/>
      </top>
      <bottom style="medium">
        <color indexed="64"/>
      </bottom>
      <diagonal/>
    </border>
    <border>
      <left style="medium">
        <color indexed="64"/>
      </left>
      <right style="hair">
        <color indexed="8"/>
      </right>
      <top style="thin">
        <color indexed="8"/>
      </top>
      <bottom style="thin">
        <color indexed="64"/>
      </bottom>
      <diagonal/>
    </border>
    <border>
      <left style="hair">
        <color indexed="8"/>
      </left>
      <right style="medium">
        <color indexed="64"/>
      </right>
      <top style="thin">
        <color indexed="8"/>
      </top>
      <bottom style="thin">
        <color indexed="64"/>
      </bottom>
      <diagonal/>
    </border>
    <border>
      <left/>
      <right style="hair">
        <color indexed="8"/>
      </right>
      <top style="thin">
        <color indexed="8"/>
      </top>
      <bottom style="thin">
        <color indexed="64"/>
      </bottom>
      <diagonal/>
    </border>
    <border>
      <left/>
      <right style="medium">
        <color indexed="64"/>
      </right>
      <top/>
      <bottom style="thin">
        <color indexed="8"/>
      </bottom>
      <diagonal/>
    </border>
    <border>
      <left/>
      <right style="hair">
        <color indexed="8"/>
      </right>
      <top style="thin">
        <color indexed="8"/>
      </top>
      <bottom style="medium">
        <color indexed="64"/>
      </bottom>
      <diagonal/>
    </border>
    <border>
      <left style="hair">
        <color indexed="8"/>
      </left>
      <right/>
      <top style="thin">
        <color indexed="8"/>
      </top>
      <bottom style="thin">
        <color indexed="64"/>
      </bottom>
      <diagonal/>
    </border>
    <border>
      <left style="hair">
        <color indexed="8"/>
      </left>
      <right/>
      <top style="thin">
        <color indexed="8"/>
      </top>
      <bottom style="medium">
        <color indexed="64"/>
      </bottom>
      <diagonal/>
    </border>
    <border>
      <left/>
      <right style="medium">
        <color auto="1"/>
      </right>
      <top/>
      <bottom style="thin">
        <color indexed="64"/>
      </bottom>
      <diagonal/>
    </border>
    <border>
      <left style="medium">
        <color indexed="64"/>
      </left>
      <right style="hair">
        <color indexed="64"/>
      </right>
      <top/>
      <bottom/>
      <diagonal/>
    </border>
    <border>
      <left style="hair">
        <color indexed="64"/>
      </left>
      <right style="medium">
        <color indexed="64"/>
      </right>
      <top/>
      <bottom/>
      <diagonal/>
    </border>
    <border>
      <left style="thin">
        <color indexed="8"/>
      </left>
      <right style="thin">
        <color indexed="8"/>
      </right>
      <top/>
      <bottom style="thin">
        <color indexed="64"/>
      </bottom>
      <diagonal/>
    </border>
    <border>
      <left style="thin">
        <color indexed="8"/>
      </left>
      <right style="medium">
        <color indexed="8"/>
      </right>
      <top/>
      <bottom style="thin">
        <color indexed="64"/>
      </bottom>
      <diagonal/>
    </border>
    <border>
      <left style="medium">
        <color indexed="8"/>
      </left>
      <right style="medium">
        <color indexed="8"/>
      </right>
      <top/>
      <bottom style="thin">
        <color indexed="64"/>
      </bottom>
      <diagonal/>
    </border>
    <border>
      <left style="thin">
        <color indexed="64"/>
      </left>
      <right style="thin">
        <color indexed="64"/>
      </right>
      <top/>
      <bottom style="thin">
        <color indexed="64"/>
      </bottom>
      <diagonal/>
    </border>
    <border>
      <left/>
      <right style="hair">
        <color indexed="8"/>
      </right>
      <top style="medium">
        <color indexed="64"/>
      </top>
      <bottom style="thin">
        <color indexed="8"/>
      </bottom>
      <diagonal/>
    </border>
    <border>
      <left style="hair">
        <color indexed="8"/>
      </left>
      <right style="hair">
        <color indexed="8"/>
      </right>
      <top style="medium">
        <color indexed="64"/>
      </top>
      <bottom style="thin">
        <color indexed="8"/>
      </bottom>
      <diagonal/>
    </border>
    <border>
      <left style="hair">
        <color indexed="8"/>
      </left>
      <right/>
      <top style="medium">
        <color indexed="64"/>
      </top>
      <bottom style="thin">
        <color indexed="8"/>
      </bottom>
      <diagonal/>
    </border>
    <border>
      <left style="thin">
        <color indexed="8"/>
      </left>
      <right/>
      <top style="medium">
        <color indexed="64"/>
      </top>
      <bottom style="thin">
        <color indexed="8"/>
      </bottom>
      <diagonal/>
    </border>
    <border>
      <left style="thin">
        <color indexed="8"/>
      </left>
      <right/>
      <top/>
      <bottom/>
      <diagonal/>
    </border>
    <border>
      <left style="thin">
        <color indexed="8"/>
      </left>
      <right style="thin">
        <color indexed="8"/>
      </right>
      <top/>
      <bottom/>
      <diagonal/>
    </border>
    <border>
      <left/>
      <right style="hair">
        <color indexed="8"/>
      </right>
      <top/>
      <bottom style="thin">
        <color indexed="8"/>
      </bottom>
      <diagonal/>
    </border>
    <border>
      <left style="thin">
        <color indexed="8"/>
      </left>
      <right style="thin">
        <color indexed="8"/>
      </right>
      <top style="thin">
        <color indexed="8"/>
      </top>
      <bottom style="hair">
        <color indexed="8"/>
      </bottom>
      <diagonal/>
    </border>
    <border>
      <left/>
      <right style="thin">
        <color indexed="8"/>
      </right>
      <top style="hair">
        <color indexed="8"/>
      </top>
      <bottom style="hair">
        <color indexed="8"/>
      </bottom>
      <diagonal/>
    </border>
    <border>
      <left style="thin">
        <color indexed="8"/>
      </left>
      <right style="medium">
        <color indexed="64"/>
      </right>
      <top/>
      <bottom style="thin">
        <color indexed="64"/>
      </bottom>
      <diagonal/>
    </border>
    <border>
      <left style="thin">
        <color auto="1"/>
      </left>
      <right style="thin">
        <color auto="1"/>
      </right>
      <top/>
      <bottom style="thin">
        <color indexed="64"/>
      </bottom>
      <diagonal/>
    </border>
    <border>
      <left style="hair">
        <color indexed="8"/>
      </left>
      <right style="hair">
        <color indexed="8"/>
      </right>
      <top/>
      <bottom style="thin">
        <color indexed="64"/>
      </bottom>
      <diagonal/>
    </border>
    <border>
      <left/>
      <right style="hair">
        <color indexed="8"/>
      </right>
      <top/>
      <bottom style="thin">
        <color indexed="64"/>
      </bottom>
      <diagonal/>
    </border>
    <border>
      <left style="hair">
        <color indexed="8"/>
      </left>
      <right style="medium">
        <color indexed="8"/>
      </right>
      <top/>
      <bottom style="thin">
        <color indexed="64"/>
      </bottom>
      <diagonal/>
    </border>
    <border>
      <left/>
      <right style="medium">
        <color indexed="64"/>
      </right>
      <top style="medium">
        <color indexed="64"/>
      </top>
      <bottom style="thin">
        <color indexed="8"/>
      </bottom>
      <diagonal/>
    </border>
    <border>
      <left/>
      <right style="medium">
        <color indexed="64"/>
      </right>
      <top style="thin">
        <color indexed="8"/>
      </top>
      <bottom style="thin">
        <color indexed="8"/>
      </bottom>
      <diagonal/>
    </border>
    <border>
      <left style="hair">
        <color indexed="8"/>
      </left>
      <right style="medium">
        <color indexed="64"/>
      </right>
      <top/>
      <bottom/>
      <diagonal/>
    </border>
    <border>
      <left style="hair">
        <color indexed="8"/>
      </left>
      <right style="medium">
        <color indexed="64"/>
      </right>
      <top/>
      <bottom style="thin">
        <color indexed="64"/>
      </bottom>
      <diagonal/>
    </border>
    <border>
      <left style="hair">
        <color indexed="64"/>
      </left>
      <right style="hair">
        <color indexed="8"/>
      </right>
      <top style="thin">
        <color indexed="8"/>
      </top>
      <bottom style="medium">
        <color indexed="64"/>
      </bottom>
      <diagonal/>
    </border>
    <border>
      <left style="medium">
        <color indexed="64"/>
      </left>
      <right style="thin">
        <color auto="1"/>
      </right>
      <top/>
      <bottom/>
      <diagonal/>
    </border>
    <border>
      <left style="thin">
        <color auto="1"/>
      </left>
      <right style="medium">
        <color indexed="64"/>
      </right>
      <top/>
      <bottom/>
      <diagonal/>
    </border>
    <border>
      <left style="medium">
        <color indexed="64"/>
      </left>
      <right style="thin">
        <color auto="1"/>
      </right>
      <top/>
      <bottom style="medium">
        <color indexed="64"/>
      </bottom>
      <diagonal/>
    </border>
    <border>
      <left style="thin">
        <color auto="1"/>
      </left>
      <right style="thin">
        <color auto="1"/>
      </right>
      <top/>
      <bottom style="medium">
        <color indexed="64"/>
      </bottom>
      <diagonal/>
    </border>
    <border>
      <left style="thin">
        <color indexed="8"/>
      </left>
      <right/>
      <top/>
      <bottom style="thin">
        <color indexed="64"/>
      </bottom>
      <diagonal/>
    </border>
    <border>
      <left/>
      <right style="hair">
        <color indexed="8"/>
      </right>
      <top/>
      <bottom style="thin">
        <color indexed="64"/>
      </bottom>
      <diagonal/>
    </border>
    <border>
      <left style="thin">
        <color indexed="8"/>
      </left>
      <right style="thin">
        <color indexed="8"/>
      </right>
      <top/>
      <bottom style="thin">
        <color indexed="8"/>
      </bottom>
      <diagonal/>
    </border>
    <border>
      <left style="thin">
        <color indexed="64"/>
      </left>
      <right style="thin">
        <color indexed="64"/>
      </right>
      <top style="hair">
        <color indexed="8"/>
      </top>
      <bottom style="hair">
        <color indexed="8"/>
      </bottom>
      <diagonal/>
    </border>
    <border>
      <left style="medium">
        <color indexed="64"/>
      </left>
      <right style="hair">
        <color indexed="8"/>
      </right>
      <top/>
      <bottom style="thin">
        <color indexed="8"/>
      </bottom>
      <diagonal/>
    </border>
    <border>
      <left style="hair">
        <color indexed="8"/>
      </left>
      <right/>
      <top/>
      <bottom style="thin">
        <color indexed="8"/>
      </bottom>
      <diagonal/>
    </border>
    <border>
      <left style="hair">
        <color indexed="8"/>
      </left>
      <right style="hair">
        <color indexed="8"/>
      </right>
      <top/>
      <bottom style="thin">
        <color indexed="8"/>
      </bottom>
      <diagonal/>
    </border>
    <border>
      <left style="thin">
        <color indexed="8"/>
      </left>
      <right style="thin">
        <color indexed="8"/>
      </right>
      <top style="hair">
        <color indexed="8"/>
      </top>
      <bottom style="thin">
        <color indexed="8"/>
      </bottom>
      <diagonal/>
    </border>
    <border>
      <left/>
      <right style="medium">
        <color indexed="8"/>
      </right>
      <top style="thin">
        <color indexed="8"/>
      </top>
      <bottom style="thin">
        <color indexed="64"/>
      </bottom>
      <diagonal/>
    </border>
    <border>
      <left style="medium">
        <color indexed="64"/>
      </left>
      <right style="thin">
        <color indexed="8"/>
      </right>
      <top style="medium">
        <color indexed="64"/>
      </top>
      <bottom style="thin">
        <color indexed="8"/>
      </bottom>
      <diagonal/>
    </border>
    <border>
      <left style="medium">
        <color indexed="8"/>
      </left>
      <right style="thin">
        <color indexed="8"/>
      </right>
      <top style="medium">
        <color indexed="64"/>
      </top>
      <bottom style="thin">
        <color indexed="8"/>
      </bottom>
      <diagonal/>
    </border>
    <border>
      <left style="thin">
        <color indexed="8"/>
      </left>
      <right style="medium">
        <color indexed="8"/>
      </right>
      <top style="medium">
        <color indexed="64"/>
      </top>
      <bottom style="thin">
        <color indexed="8"/>
      </bottom>
      <diagonal/>
    </border>
    <border>
      <left style="thin">
        <color indexed="8"/>
      </left>
      <right style="hair">
        <color indexed="8"/>
      </right>
      <top style="medium">
        <color indexed="64"/>
      </top>
      <bottom style="thin">
        <color indexed="8"/>
      </bottom>
      <diagonal/>
    </border>
    <border>
      <left style="hair">
        <color indexed="8"/>
      </left>
      <right style="medium">
        <color indexed="8"/>
      </right>
      <top style="medium">
        <color indexed="64"/>
      </top>
      <bottom style="thin">
        <color indexed="8"/>
      </bottom>
      <diagonal/>
    </border>
    <border>
      <left style="hair">
        <color indexed="8"/>
      </left>
      <right style="medium">
        <color indexed="64"/>
      </right>
      <top style="medium">
        <color indexed="64"/>
      </top>
      <bottom style="thin">
        <color indexed="8"/>
      </bottom>
      <diagonal/>
    </border>
    <border>
      <left style="medium">
        <color indexed="8"/>
      </left>
      <right style="thin">
        <color indexed="8"/>
      </right>
      <top style="thin">
        <color indexed="8"/>
      </top>
      <bottom style="thin">
        <color indexed="8"/>
      </bottom>
      <diagonal/>
    </border>
    <border>
      <left style="thin">
        <color indexed="8"/>
      </left>
      <right style="hair">
        <color indexed="8"/>
      </right>
      <top style="thin">
        <color indexed="8"/>
      </top>
      <bottom style="thin">
        <color indexed="8"/>
      </bottom>
      <diagonal/>
    </border>
    <border>
      <left style="thin">
        <color indexed="8"/>
      </left>
      <right/>
      <top style="thin">
        <color indexed="8"/>
      </top>
      <bottom style="medium">
        <color indexed="64"/>
      </bottom>
      <diagonal/>
    </border>
    <border>
      <left style="medium">
        <color indexed="8"/>
      </left>
      <right style="thin">
        <color indexed="8"/>
      </right>
      <top style="thin">
        <color indexed="8"/>
      </top>
      <bottom style="medium">
        <color indexed="64"/>
      </bottom>
      <diagonal/>
    </border>
    <border>
      <left style="thin">
        <color indexed="8"/>
      </left>
      <right style="medium">
        <color indexed="8"/>
      </right>
      <top style="thin">
        <color indexed="8"/>
      </top>
      <bottom style="medium">
        <color indexed="64"/>
      </bottom>
      <diagonal/>
    </border>
    <border>
      <left/>
      <right/>
      <top style="thin">
        <color indexed="8"/>
      </top>
      <bottom style="medium">
        <color indexed="64"/>
      </bottom>
      <diagonal/>
    </border>
    <border>
      <left/>
      <right style="thin">
        <color indexed="8"/>
      </right>
      <top/>
      <bottom style="thin">
        <color indexed="64"/>
      </bottom>
      <diagonal/>
    </border>
    <border>
      <left style="medium">
        <color indexed="64"/>
      </left>
      <right/>
      <top style="medium">
        <color indexed="64"/>
      </top>
      <bottom style="thin">
        <color indexed="8"/>
      </bottom>
      <diagonal/>
    </border>
    <border>
      <left style="hair">
        <color indexed="8"/>
      </left>
      <right style="medium">
        <color indexed="64"/>
      </right>
      <top/>
      <bottom style="thin">
        <color indexed="8"/>
      </bottom>
      <diagonal/>
    </border>
    <border>
      <left/>
      <right style="medium">
        <color indexed="64"/>
      </right>
      <top style="thin">
        <color indexed="8"/>
      </top>
      <bottom style="thin">
        <color indexed="64"/>
      </bottom>
      <diagonal/>
    </border>
    <border>
      <left style="medium">
        <color indexed="64"/>
      </left>
      <right style="thin">
        <color indexed="8"/>
      </right>
      <top/>
      <bottom style="thin">
        <color indexed="8"/>
      </bottom>
      <diagonal/>
    </border>
    <border>
      <left/>
      <right style="thin">
        <color indexed="8"/>
      </right>
      <top style="thin">
        <color indexed="8"/>
      </top>
      <bottom style="medium">
        <color indexed="64"/>
      </bottom>
      <diagonal/>
    </border>
    <border>
      <left style="medium">
        <color indexed="64"/>
      </left>
      <right style="hair">
        <color indexed="8"/>
      </right>
      <top style="medium">
        <color indexed="64"/>
      </top>
      <bottom style="thin">
        <color indexed="8"/>
      </bottom>
      <diagonal/>
    </border>
    <border>
      <left/>
      <right/>
      <top/>
      <bottom style="thin">
        <color indexed="64"/>
      </bottom>
      <diagonal/>
    </border>
    <border>
      <left/>
      <right style="medium">
        <color indexed="64"/>
      </right>
      <top/>
      <bottom style="thin">
        <color indexed="64"/>
      </bottom>
      <diagonal/>
    </border>
    <border>
      <left style="medium">
        <color indexed="64"/>
      </left>
      <right/>
      <top/>
      <bottom style="thin">
        <color indexed="8"/>
      </bottom>
      <diagonal/>
    </border>
    <border>
      <left/>
      <right style="thin">
        <color indexed="8"/>
      </right>
      <top/>
      <bottom style="thin">
        <color indexed="8"/>
      </bottom>
      <diagonal/>
    </border>
    <border>
      <left style="thin">
        <color indexed="8"/>
      </left>
      <right/>
      <top/>
      <bottom style="thin">
        <color indexed="8"/>
      </bottom>
      <diagonal/>
    </border>
    <border>
      <left/>
      <right/>
      <top/>
      <bottom style="thin">
        <color indexed="8"/>
      </bottom>
      <diagonal/>
    </border>
    <border>
      <left style="thin">
        <color indexed="8"/>
      </left>
      <right style="thin">
        <color indexed="8"/>
      </right>
      <top/>
      <bottom style="thin">
        <color indexed="8"/>
      </bottom>
      <diagonal/>
    </border>
    <border>
      <left/>
      <right style="medium">
        <color indexed="64"/>
      </right>
      <top/>
      <bottom style="thin">
        <color indexed="8"/>
      </bottom>
      <diagonal/>
    </border>
    <border>
      <left style="thin">
        <color indexed="8"/>
      </left>
      <right style="medium">
        <color indexed="64"/>
      </right>
      <top/>
      <bottom style="thin">
        <color indexed="8"/>
      </bottom>
      <diagonal/>
    </border>
    <border>
      <left style="medium">
        <color indexed="64"/>
      </left>
      <right style="thin">
        <color indexed="8"/>
      </right>
      <top/>
      <bottom style="thin">
        <color indexed="8"/>
      </bottom>
      <diagonal/>
    </border>
    <border>
      <left style="thin">
        <color indexed="64"/>
      </left>
      <right/>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style="medium">
        <color indexed="64"/>
      </bottom>
      <diagonal/>
    </border>
    <border>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style="thin">
        <color indexed="8"/>
      </left>
      <right style="thin">
        <color indexed="8"/>
      </right>
      <top style="thin">
        <color indexed="8"/>
      </top>
      <bottom/>
      <diagonal/>
    </border>
    <border>
      <left/>
      <right style="thin">
        <color auto="1"/>
      </right>
      <top style="medium">
        <color indexed="64"/>
      </top>
      <bottom style="thin">
        <color auto="1"/>
      </bottom>
      <diagonal/>
    </border>
    <border>
      <left/>
      <right style="thin">
        <color auto="1"/>
      </right>
      <top/>
      <bottom style="medium">
        <color indexed="64"/>
      </bottom>
      <diagonal/>
    </border>
    <border>
      <left/>
      <right style="medium">
        <color indexed="64"/>
      </right>
      <top style="hair">
        <color indexed="64"/>
      </top>
      <bottom style="hair">
        <color indexed="64"/>
      </bottom>
      <diagonal/>
    </border>
    <border>
      <left style="medium">
        <color indexed="64"/>
      </left>
      <right style="hair">
        <color indexed="64"/>
      </right>
      <top style="hair">
        <color indexed="64"/>
      </top>
      <bottom style="hair">
        <color indexed="64"/>
      </bottom>
      <diagonal/>
    </border>
    <border>
      <left/>
      <right style="hair">
        <color indexed="64"/>
      </right>
      <top style="medium">
        <color indexed="64"/>
      </top>
      <bottom style="medium">
        <color indexed="64"/>
      </bottom>
      <diagonal/>
    </border>
    <border>
      <left style="medium">
        <color indexed="64"/>
      </left>
      <right style="medium">
        <color indexed="64"/>
      </right>
      <top style="medium">
        <color indexed="64"/>
      </top>
      <bottom style="hair">
        <color indexed="64"/>
      </bottom>
      <diagonal/>
    </border>
    <border>
      <left style="medium">
        <color indexed="64"/>
      </left>
      <right style="thin">
        <color indexed="64"/>
      </right>
      <top/>
      <bottom style="thin">
        <color indexed="64"/>
      </bottom>
      <diagonal/>
    </border>
    <border>
      <left/>
      <right/>
      <top style="thin">
        <color indexed="8"/>
      </top>
      <bottom style="thin">
        <color indexed="8"/>
      </bottom>
      <diagonal/>
    </border>
    <border>
      <left/>
      <right style="thin">
        <color indexed="8"/>
      </right>
      <top style="thin">
        <color indexed="8"/>
      </top>
      <bottom style="thin">
        <color indexed="8"/>
      </bottom>
      <diagonal/>
    </border>
    <border>
      <left/>
      <right style="thin">
        <color indexed="8"/>
      </right>
      <top style="thin">
        <color indexed="8"/>
      </top>
      <bottom style="medium">
        <color indexed="64"/>
      </bottom>
      <diagonal/>
    </border>
    <border>
      <left style="thin">
        <color indexed="8"/>
      </left>
      <right style="medium">
        <color indexed="64"/>
      </right>
      <top style="medium">
        <color indexed="64"/>
      </top>
      <bottom style="thin">
        <color indexed="8"/>
      </bottom>
      <diagonal/>
    </border>
    <border>
      <left style="thin">
        <color indexed="8"/>
      </left>
      <right style="medium">
        <color indexed="64"/>
      </right>
      <top/>
      <bottom/>
      <diagonal/>
    </border>
    <border>
      <left style="medium">
        <color indexed="64"/>
      </left>
      <right style="thin">
        <color indexed="8"/>
      </right>
      <top/>
      <bottom style="thin">
        <color indexed="64"/>
      </bottom>
      <diagonal/>
    </border>
    <border>
      <left style="medium">
        <color indexed="64"/>
      </left>
      <right style="thin">
        <color indexed="8"/>
      </right>
      <top style="thin">
        <color indexed="8"/>
      </top>
      <bottom style="thin">
        <color indexed="8"/>
      </bottom>
      <diagonal/>
    </border>
    <border>
      <left/>
      <right style="medium">
        <color indexed="64"/>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medium">
        <color indexed="64"/>
      </right>
      <top style="thin">
        <color indexed="8"/>
      </top>
      <bottom style="thin">
        <color indexed="8"/>
      </bottom>
      <diagonal/>
    </border>
    <border>
      <left style="medium">
        <color indexed="64"/>
      </left>
      <right style="thin">
        <color indexed="8"/>
      </right>
      <top style="thin">
        <color indexed="8"/>
      </top>
      <bottom style="medium">
        <color indexed="64"/>
      </bottom>
      <diagonal/>
    </border>
    <border>
      <left style="thin">
        <color indexed="8"/>
      </left>
      <right style="thin">
        <color indexed="8"/>
      </right>
      <top style="thin">
        <color indexed="8"/>
      </top>
      <bottom style="medium">
        <color indexed="64"/>
      </bottom>
      <diagonal/>
    </border>
    <border>
      <left style="thin">
        <color indexed="8"/>
      </left>
      <right style="medium">
        <color indexed="64"/>
      </right>
      <top style="thin">
        <color indexed="8"/>
      </top>
      <bottom style="medium">
        <color indexed="64"/>
      </bottom>
      <diagonal/>
    </border>
    <border>
      <left/>
      <right/>
      <top style="thin">
        <color indexed="8"/>
      </top>
      <bottom style="medium">
        <color indexed="64"/>
      </bottom>
      <diagonal/>
    </border>
    <border>
      <left style="thin">
        <color indexed="8"/>
      </left>
      <right/>
      <top style="thin">
        <color indexed="8"/>
      </top>
      <bottom/>
      <diagonal/>
    </border>
    <border>
      <left style="thin">
        <color indexed="64"/>
      </left>
      <right style="thin">
        <color indexed="8"/>
      </right>
      <top/>
      <bottom style="thin">
        <color indexed="64"/>
      </bottom>
      <diagonal/>
    </border>
    <border>
      <left/>
      <right/>
      <top style="thin">
        <color indexed="8"/>
      </top>
      <bottom/>
      <diagonal/>
    </border>
    <border>
      <left style="thin">
        <color indexed="64"/>
      </left>
      <right/>
      <top/>
      <bottom/>
      <diagonal/>
    </border>
    <border>
      <left style="thin">
        <color indexed="8"/>
      </left>
      <right/>
      <top/>
      <bottom style="medium">
        <color indexed="64"/>
      </bottom>
      <diagonal/>
    </border>
    <border>
      <left/>
      <right/>
      <top/>
      <bottom style="hair">
        <color indexed="8"/>
      </bottom>
      <diagonal/>
    </border>
    <border>
      <left/>
      <right style="thin">
        <color indexed="8"/>
      </right>
      <top/>
      <bottom style="hair">
        <color indexed="8"/>
      </bottom>
      <diagonal/>
    </border>
    <border>
      <left style="thin">
        <color indexed="64"/>
      </left>
      <right style="thin">
        <color indexed="64"/>
      </right>
      <top style="thin">
        <color indexed="64"/>
      </top>
      <bottom style="hair">
        <color indexed="8"/>
      </bottom>
      <diagonal/>
    </border>
    <border>
      <left style="thin">
        <color indexed="64"/>
      </left>
      <right style="thin">
        <color indexed="64"/>
      </right>
      <top/>
      <bottom style="hair">
        <color indexed="8"/>
      </bottom>
      <diagonal/>
    </border>
    <border>
      <left/>
      <right/>
      <top style="hair">
        <color indexed="8"/>
      </top>
      <bottom style="thin">
        <color indexed="64"/>
      </bottom>
      <diagonal/>
    </border>
    <border>
      <left style="thin">
        <color indexed="64"/>
      </left>
      <right/>
      <top/>
      <bottom style="hair">
        <color indexed="8"/>
      </bottom>
      <diagonal/>
    </border>
    <border>
      <left style="thin">
        <color indexed="64"/>
      </left>
      <right/>
      <top style="hair">
        <color indexed="8"/>
      </top>
      <bottom style="thin">
        <color indexed="64"/>
      </bottom>
      <diagonal/>
    </border>
    <border>
      <left style="thin">
        <color indexed="8"/>
      </left>
      <right style="medium">
        <color indexed="64"/>
      </right>
      <top style="medium">
        <color indexed="64"/>
      </top>
      <bottom style="thin">
        <color indexed="64"/>
      </bottom>
      <diagonal/>
    </border>
    <border>
      <left style="medium">
        <color indexed="64"/>
      </left>
      <right/>
      <top style="thin">
        <color indexed="8"/>
      </top>
      <bottom style="hair">
        <color indexed="8"/>
      </bottom>
      <diagonal/>
    </border>
    <border>
      <left style="medium">
        <color indexed="64"/>
      </left>
      <right/>
      <top/>
      <bottom style="hair">
        <color indexed="8"/>
      </bottom>
      <diagonal/>
    </border>
    <border>
      <left style="thin">
        <color indexed="8"/>
      </left>
      <right style="thin">
        <color indexed="8"/>
      </right>
      <top/>
      <bottom style="hair">
        <color indexed="8"/>
      </bottom>
      <diagonal/>
    </border>
    <border>
      <left style="medium">
        <color indexed="64"/>
      </left>
      <right/>
      <top style="hair">
        <color indexed="8"/>
      </top>
      <bottom style="hair">
        <color indexed="8"/>
      </bottom>
      <diagonal/>
    </border>
    <border>
      <left style="medium">
        <color indexed="64"/>
      </left>
      <right/>
      <top style="hair">
        <color indexed="8"/>
      </top>
      <bottom style="medium">
        <color indexed="64"/>
      </bottom>
      <diagonal/>
    </border>
    <border>
      <left style="thin">
        <color indexed="8"/>
      </left>
      <right style="thin">
        <color indexed="8"/>
      </right>
      <top/>
      <bottom style="medium">
        <color indexed="64"/>
      </bottom>
      <diagonal/>
    </border>
    <border>
      <left style="medium">
        <color auto="1"/>
      </left>
      <right style="thin">
        <color auto="1"/>
      </right>
      <top style="thin">
        <color indexed="64"/>
      </top>
      <bottom style="thin">
        <color indexed="64"/>
      </bottom>
      <diagonal/>
    </border>
    <border>
      <left style="medium">
        <color auto="1"/>
      </left>
      <right style="thin">
        <color auto="1"/>
      </right>
      <top style="thin">
        <color indexed="64"/>
      </top>
      <bottom style="medium">
        <color indexed="64"/>
      </bottom>
      <diagonal/>
    </border>
    <border>
      <left style="thin">
        <color indexed="8"/>
      </left>
      <right style="thin">
        <color indexed="8"/>
      </right>
      <top/>
      <bottom/>
      <diagonal/>
    </border>
    <border>
      <left/>
      <right/>
      <top/>
      <bottom style="double">
        <color indexed="64"/>
      </bottom>
      <diagonal/>
    </border>
    <border>
      <left style="thin">
        <color indexed="8"/>
      </left>
      <right style="medium">
        <color indexed="8"/>
      </right>
      <top/>
      <bottom/>
      <diagonal/>
    </border>
    <border>
      <left style="medium">
        <color indexed="8"/>
      </left>
      <right style="thin">
        <color indexed="8"/>
      </right>
      <top/>
      <bottom style="thin">
        <color indexed="8"/>
      </bottom>
      <diagonal/>
    </border>
    <border>
      <left/>
      <right/>
      <top/>
      <bottom style="thin">
        <color indexed="8"/>
      </bottom>
      <diagonal/>
    </border>
    <border>
      <left style="thin">
        <color indexed="8"/>
      </left>
      <right style="thin">
        <color indexed="8"/>
      </right>
      <top/>
      <bottom style="thin">
        <color indexed="8"/>
      </bottom>
      <diagonal/>
    </border>
    <border>
      <left style="thin">
        <color indexed="8"/>
      </left>
      <right style="medium">
        <color indexed="8"/>
      </right>
      <top/>
      <bottom style="thin">
        <color indexed="8"/>
      </bottom>
      <diagonal/>
    </border>
    <border>
      <left style="thin">
        <color indexed="8"/>
      </left>
      <right/>
      <top/>
      <bottom style="thin">
        <color indexed="8"/>
      </bottom>
      <diagonal/>
    </border>
    <border>
      <left style="medium">
        <color indexed="8"/>
      </left>
      <right style="thin">
        <color indexed="8"/>
      </right>
      <top/>
      <bottom style="thin">
        <color indexed="64"/>
      </bottom>
      <diagonal/>
    </border>
    <border>
      <left style="thin">
        <color indexed="8"/>
      </left>
      <right style="thin">
        <color indexed="8"/>
      </right>
      <top/>
      <bottom style="thin">
        <color indexed="64"/>
      </bottom>
      <diagonal/>
    </border>
    <border>
      <left style="thin">
        <color indexed="8"/>
      </left>
      <right style="medium">
        <color indexed="8"/>
      </right>
      <top/>
      <bottom style="thin">
        <color indexed="64"/>
      </bottom>
      <diagonal/>
    </border>
    <border>
      <left style="medium">
        <color indexed="8"/>
      </left>
      <right/>
      <top/>
      <bottom style="thin">
        <color indexed="64"/>
      </bottom>
      <diagonal/>
    </border>
    <border>
      <left style="medium">
        <color indexed="64"/>
      </left>
      <right style="thin">
        <color indexed="8"/>
      </right>
      <top/>
      <bottom style="thin">
        <color indexed="8"/>
      </bottom>
      <diagonal/>
    </border>
    <border>
      <left style="thin">
        <color indexed="8"/>
      </left>
      <right style="medium">
        <color indexed="64"/>
      </right>
      <top/>
      <bottom style="thin">
        <color indexed="8"/>
      </bottom>
      <diagonal/>
    </border>
    <border>
      <left style="medium">
        <color indexed="64"/>
      </left>
      <right style="thin">
        <color indexed="8"/>
      </right>
      <top/>
      <bottom style="medium">
        <color indexed="64"/>
      </bottom>
      <diagonal/>
    </border>
    <border>
      <left style="thin">
        <color indexed="8"/>
      </left>
      <right style="medium">
        <color indexed="64"/>
      </right>
      <top/>
      <bottom/>
      <diagonal/>
    </border>
    <border>
      <left style="thin">
        <color auto="1"/>
      </left>
      <right style="medium">
        <color indexed="64"/>
      </right>
      <top/>
      <bottom/>
      <diagonal/>
    </border>
    <border>
      <left style="medium">
        <color indexed="64"/>
      </left>
      <right style="medium">
        <color indexed="64"/>
      </right>
      <top style="hair">
        <color indexed="64"/>
      </top>
      <bottom style="hair">
        <color indexed="64"/>
      </bottom>
      <diagonal/>
    </border>
    <border>
      <left style="thin">
        <color auto="1"/>
      </left>
      <right style="thin">
        <color auto="1"/>
      </right>
      <top style="thin">
        <color indexed="64"/>
      </top>
      <bottom style="thin">
        <color indexed="64"/>
      </bottom>
      <diagonal/>
    </border>
    <border>
      <left style="thin">
        <color indexed="8"/>
      </left>
      <right/>
      <top/>
      <bottom/>
      <diagonal/>
    </border>
    <border>
      <left style="medium">
        <color indexed="64"/>
      </left>
      <right/>
      <top style="thin">
        <color indexed="64"/>
      </top>
      <bottom/>
      <diagonal/>
    </border>
    <border>
      <left style="thin">
        <color indexed="64"/>
      </left>
      <right style="thin">
        <color indexed="64"/>
      </right>
      <top style="thin">
        <color indexed="64"/>
      </top>
      <bottom/>
      <diagonal/>
    </border>
    <border>
      <left/>
      <right/>
      <top style="thin">
        <color indexed="64"/>
      </top>
      <bottom/>
      <diagonal/>
    </border>
    <border>
      <left/>
      <right style="medium">
        <color indexed="64"/>
      </right>
      <top style="thin">
        <color indexed="64"/>
      </top>
      <bottom/>
      <diagonal/>
    </border>
    <border>
      <left style="thin">
        <color auto="1"/>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8"/>
      </left>
      <right style="thin">
        <color indexed="8"/>
      </right>
      <top/>
      <bottom style="thin">
        <color indexed="64"/>
      </bottom>
      <diagonal/>
    </border>
    <border>
      <left style="thin">
        <color indexed="8"/>
      </left>
      <right style="medium">
        <color indexed="64"/>
      </right>
      <top/>
      <bottom style="thin">
        <color indexed="64"/>
      </bottom>
      <diagonal/>
    </border>
    <border>
      <left style="thin">
        <color indexed="8"/>
      </left>
      <right style="medium">
        <color indexed="64"/>
      </right>
      <top style="thin">
        <color indexed="8"/>
      </top>
      <bottom/>
      <diagonal/>
    </border>
    <border>
      <left style="medium">
        <color indexed="64"/>
      </left>
      <right style="medium">
        <color indexed="64"/>
      </right>
      <top style="hair">
        <color indexed="64"/>
      </top>
      <bottom style="hair">
        <color indexed="64"/>
      </bottom>
      <diagonal/>
    </border>
    <border>
      <left style="medium">
        <color indexed="64"/>
      </left>
      <right/>
      <top style="hair">
        <color indexed="8"/>
      </top>
      <bottom style="hair">
        <color indexed="8"/>
      </bottom>
      <diagonal/>
    </border>
    <border>
      <left/>
      <right/>
      <top style="hair">
        <color indexed="8"/>
      </top>
      <bottom style="hair">
        <color indexed="8"/>
      </bottom>
      <diagonal/>
    </border>
    <border>
      <left style="thin">
        <color indexed="64"/>
      </left>
      <right style="thin">
        <color indexed="64"/>
      </right>
      <top style="hair">
        <color indexed="8"/>
      </top>
      <bottom style="hair">
        <color indexed="8"/>
      </bottom>
      <diagonal/>
    </border>
    <border>
      <left style="thin">
        <color indexed="8"/>
      </left>
      <right style="thin">
        <color indexed="8"/>
      </right>
      <top style="hair">
        <color indexed="8"/>
      </top>
      <bottom style="hair">
        <color indexed="8"/>
      </bottom>
      <diagonal/>
    </border>
    <border>
      <left style="thin">
        <color indexed="8"/>
      </left>
      <right style="thin">
        <color indexed="64"/>
      </right>
      <top/>
      <bottom/>
      <diagonal/>
    </border>
    <border>
      <left style="medium">
        <color indexed="64"/>
      </left>
      <right/>
      <top style="medium">
        <color indexed="64"/>
      </top>
      <bottom style="thin">
        <color indexed="8"/>
      </bottom>
      <diagonal/>
    </border>
    <border>
      <left/>
      <right style="medium">
        <color indexed="64"/>
      </right>
      <top style="medium">
        <color indexed="64"/>
      </top>
      <bottom style="thin">
        <color indexed="8"/>
      </bottom>
      <diagonal/>
    </border>
    <border>
      <left style="thin">
        <color indexed="64"/>
      </left>
      <right style="medium">
        <color indexed="64"/>
      </right>
      <top/>
      <bottom style="thin">
        <color indexed="64"/>
      </bottom>
      <diagonal/>
    </border>
    <border>
      <left style="thin">
        <color indexed="8"/>
      </left>
      <right style="hair">
        <color indexed="8"/>
      </right>
      <top style="hair">
        <color indexed="8"/>
      </top>
      <bottom style="hair">
        <color indexed="8"/>
      </bottom>
      <diagonal/>
    </border>
    <border>
      <left style="thin">
        <color indexed="8"/>
      </left>
      <right/>
      <top style="hair">
        <color indexed="8"/>
      </top>
      <bottom style="hair">
        <color indexed="8"/>
      </bottom>
      <diagonal/>
    </border>
    <border>
      <left style="medium">
        <color indexed="64"/>
      </left>
      <right style="medium">
        <color indexed="64"/>
      </right>
      <top/>
      <bottom style="medium">
        <color indexed="64"/>
      </bottom>
      <diagonal/>
    </border>
    <border>
      <left/>
      <right style="thin">
        <color indexed="64"/>
      </right>
      <top/>
      <bottom style="thin">
        <color indexed="64"/>
      </bottom>
      <diagonal/>
    </border>
    <border>
      <left style="thin">
        <color indexed="64"/>
      </left>
      <right/>
      <top/>
      <bottom/>
      <diagonal/>
    </border>
    <border>
      <left/>
      <right style="medium">
        <color indexed="64"/>
      </right>
      <top style="thin">
        <color indexed="8"/>
      </top>
      <bottom style="medium">
        <color indexed="64"/>
      </bottom>
      <diagonal/>
    </border>
    <border>
      <left style="medium">
        <color indexed="64"/>
      </left>
      <right/>
      <top style="double">
        <color indexed="64"/>
      </top>
      <bottom/>
      <diagonal/>
    </border>
    <border>
      <left/>
      <right style="thin">
        <color indexed="64"/>
      </right>
      <top style="double">
        <color indexed="64"/>
      </top>
      <bottom/>
      <diagonal/>
    </border>
    <border>
      <left style="thin">
        <color auto="1"/>
      </left>
      <right style="thin">
        <color auto="1"/>
      </right>
      <top style="medium">
        <color indexed="64"/>
      </top>
      <bottom style="thin">
        <color indexed="64"/>
      </bottom>
      <diagonal/>
    </border>
    <border>
      <left style="thin">
        <color auto="1"/>
      </left>
      <right style="medium">
        <color indexed="64"/>
      </right>
      <top style="medium">
        <color indexed="64"/>
      </top>
      <bottom style="thin">
        <color indexed="64"/>
      </bottom>
      <diagonal/>
    </border>
    <border>
      <left style="medium">
        <color indexed="64"/>
      </left>
      <right style="thin">
        <color indexed="64"/>
      </right>
      <top/>
      <bottom style="medium">
        <color indexed="64"/>
      </bottom>
      <diagonal/>
    </border>
    <border>
      <left style="thin">
        <color auto="1"/>
      </left>
      <right style="thin">
        <color auto="1"/>
      </right>
      <top style="medium">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style="medium">
        <color indexed="64"/>
      </top>
      <bottom style="thin">
        <color indexed="64"/>
      </bottom>
      <diagonal/>
    </border>
    <border>
      <left/>
      <right style="thin">
        <color indexed="8"/>
      </right>
      <top style="medium">
        <color indexed="64"/>
      </top>
      <bottom style="thin">
        <color indexed="8"/>
      </bottom>
      <diagonal/>
    </border>
    <border>
      <left style="thin">
        <color auto="1"/>
      </left>
      <right style="thin">
        <color auto="1"/>
      </right>
      <top style="thin">
        <color indexed="64"/>
      </top>
      <bottom style="medium">
        <color auto="1"/>
      </bottom>
      <diagonal/>
    </border>
    <border>
      <left style="medium">
        <color auto="1"/>
      </left>
      <right style="thin">
        <color auto="1"/>
      </right>
      <top/>
      <bottom style="medium">
        <color indexed="64"/>
      </bottom>
      <diagonal/>
    </border>
    <border>
      <left style="medium">
        <color auto="1"/>
      </left>
      <right/>
      <top style="thin">
        <color auto="1"/>
      </top>
      <bottom/>
      <diagonal/>
    </border>
    <border>
      <left style="thin">
        <color indexed="8"/>
      </left>
      <right style="thin">
        <color indexed="8"/>
      </right>
      <top style="medium">
        <color indexed="64"/>
      </top>
      <bottom/>
      <diagonal/>
    </border>
    <border>
      <left style="thin">
        <color indexed="8"/>
      </left>
      <right style="thin">
        <color indexed="8"/>
      </right>
      <top style="thin">
        <color indexed="8"/>
      </top>
      <bottom/>
      <diagonal/>
    </border>
    <border>
      <left/>
      <right/>
      <top style="thin">
        <color indexed="8"/>
      </top>
      <bottom/>
      <diagonal/>
    </border>
    <border>
      <left style="thin">
        <color indexed="8"/>
      </left>
      <right style="thin">
        <color indexed="8"/>
      </right>
      <top style="thin">
        <color indexed="64"/>
      </top>
      <bottom style="thin">
        <color indexed="8"/>
      </bottom>
      <diagonal/>
    </border>
    <border>
      <left style="thin">
        <color indexed="64"/>
      </left>
      <right/>
      <top style="hair">
        <color indexed="8"/>
      </top>
      <bottom style="hair">
        <color indexed="8"/>
      </bottom>
      <diagonal/>
    </border>
    <border>
      <left/>
      <right style="thin">
        <color indexed="8"/>
      </right>
      <top style="hair">
        <color indexed="8"/>
      </top>
      <bottom style="hair">
        <color indexed="8"/>
      </bottom>
      <diagonal/>
    </border>
    <border>
      <left/>
      <right/>
      <top/>
      <bottom style="thin">
        <color auto="1"/>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auto="1"/>
      </left>
      <right style="thin">
        <color auto="1"/>
      </right>
      <top/>
      <bottom style="medium">
        <color auto="1"/>
      </bottom>
      <diagonal/>
    </border>
    <border>
      <left style="thin">
        <color auto="1"/>
      </left>
      <right style="medium">
        <color auto="1"/>
      </right>
      <top/>
      <bottom style="medium">
        <color auto="1"/>
      </bottom>
      <diagonal/>
    </border>
    <border>
      <left style="medium">
        <color indexed="8"/>
      </left>
      <right style="medium">
        <color indexed="8"/>
      </right>
      <top style="thin">
        <color indexed="8"/>
      </top>
      <bottom style="thin">
        <color indexed="8"/>
      </bottom>
      <diagonal/>
    </border>
    <border>
      <left style="medium">
        <color indexed="64"/>
      </left>
      <right style="medium">
        <color indexed="64"/>
      </right>
      <top style="thin">
        <color indexed="64"/>
      </top>
      <bottom/>
      <diagonal/>
    </border>
    <border>
      <left style="medium">
        <color indexed="64"/>
      </left>
      <right style="medium">
        <color indexed="64"/>
      </right>
      <top style="thin">
        <color indexed="8"/>
      </top>
      <bottom style="thin">
        <color indexed="8"/>
      </bottom>
      <diagonal/>
    </border>
    <border>
      <left style="medium">
        <color indexed="8"/>
      </left>
      <right style="medium">
        <color indexed="8"/>
      </right>
      <top style="medium">
        <color indexed="64"/>
      </top>
      <bottom style="thin">
        <color indexed="8"/>
      </bottom>
      <diagonal/>
    </border>
    <border>
      <left style="medium">
        <color indexed="8"/>
      </left>
      <right style="medium">
        <color indexed="8"/>
      </right>
      <top style="thin">
        <color indexed="8"/>
      </top>
      <bottom style="medium">
        <color indexed="64"/>
      </bottom>
      <diagonal/>
    </border>
    <border>
      <left style="medium">
        <color indexed="8"/>
      </left>
      <right style="thin">
        <color indexed="8"/>
      </right>
      <top style="thin">
        <color indexed="8"/>
      </top>
      <bottom style="thin">
        <color indexed="8"/>
      </bottom>
      <diagonal/>
    </border>
    <border>
      <left style="thin">
        <color auto="1"/>
      </left>
      <right style="thin">
        <color indexed="8"/>
      </right>
      <top style="hair">
        <color auto="1"/>
      </top>
      <bottom style="hair">
        <color auto="1"/>
      </bottom>
      <diagonal/>
    </border>
    <border>
      <left/>
      <right style="thin">
        <color auto="1"/>
      </right>
      <top/>
      <bottom/>
      <diagonal/>
    </border>
    <border>
      <left/>
      <right style="thin">
        <color indexed="8"/>
      </right>
      <top style="thin">
        <color indexed="8"/>
      </top>
      <bottom style="thin">
        <color indexed="64"/>
      </bottom>
      <diagonal/>
    </border>
    <border>
      <left style="medium">
        <color auto="1"/>
      </left>
      <right style="medium">
        <color auto="1"/>
      </right>
      <top style="thin">
        <color auto="1"/>
      </top>
      <bottom style="medium">
        <color auto="1"/>
      </bottom>
      <diagonal/>
    </border>
    <border>
      <left style="medium">
        <color auto="1"/>
      </left>
      <right style="thin">
        <color auto="1"/>
      </right>
      <top style="medium">
        <color indexed="64"/>
      </top>
      <bottom style="thin">
        <color auto="1"/>
      </bottom>
      <diagonal/>
    </border>
    <border>
      <left style="medium">
        <color auto="1"/>
      </left>
      <right style="medium">
        <color auto="1"/>
      </right>
      <top style="thin">
        <color auto="1"/>
      </top>
      <bottom style="medium">
        <color auto="1"/>
      </bottom>
      <diagonal/>
    </border>
    <border>
      <left style="medium">
        <color auto="1"/>
      </left>
      <right style="medium">
        <color auto="1"/>
      </right>
      <top style="medium">
        <color indexed="64"/>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thin">
        <color auto="1"/>
      </right>
      <top/>
      <bottom style="thin">
        <color auto="1"/>
      </bottom>
      <diagonal/>
    </border>
    <border>
      <left style="medium">
        <color auto="1"/>
      </left>
      <right style="thin">
        <color auto="1"/>
      </right>
      <top style="thin">
        <color indexed="64"/>
      </top>
      <bottom style="thin">
        <color auto="1"/>
      </bottom>
      <diagonal/>
    </border>
    <border>
      <left style="thin">
        <color auto="1"/>
      </left>
      <right style="thin">
        <color auto="1"/>
      </right>
      <top style="thin">
        <color indexed="64"/>
      </top>
      <bottom style="thin">
        <color auto="1"/>
      </bottom>
      <diagonal/>
    </border>
    <border>
      <left style="thin">
        <color auto="1"/>
      </left>
      <right style="medium">
        <color indexed="64"/>
      </right>
      <top style="thin">
        <color auto="1"/>
      </top>
      <bottom style="thin">
        <color auto="1"/>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right style="thin">
        <color indexed="64"/>
      </right>
      <top style="thin">
        <color indexed="64"/>
      </top>
      <bottom style="thin">
        <color indexed="64"/>
      </bottom>
      <diagonal/>
    </border>
    <border>
      <left style="thin">
        <color indexed="8"/>
      </left>
      <right style="thin">
        <color indexed="8"/>
      </right>
      <top style="medium">
        <color indexed="64"/>
      </top>
      <bottom/>
      <diagonal/>
    </border>
    <border>
      <left/>
      <right style="thin">
        <color indexed="8"/>
      </right>
      <top/>
      <bottom/>
      <diagonal/>
    </border>
    <border>
      <left/>
      <right style="hair">
        <color indexed="8"/>
      </right>
      <top style="thin">
        <color indexed="8"/>
      </top>
      <bottom/>
      <diagonal/>
    </border>
    <border>
      <left style="hair">
        <color indexed="8"/>
      </left>
      <right style="hair">
        <color indexed="8"/>
      </right>
      <top style="thin">
        <color indexed="8"/>
      </top>
      <bottom/>
      <diagonal/>
    </border>
    <border>
      <left style="hair">
        <color indexed="8"/>
      </left>
      <right style="thin">
        <color indexed="8"/>
      </right>
      <top style="thin">
        <color indexed="8"/>
      </top>
      <bottom/>
      <diagonal/>
    </border>
    <border>
      <left style="hair">
        <color indexed="8"/>
      </left>
      <right style="thin">
        <color indexed="8"/>
      </right>
      <top/>
      <bottom style="thin">
        <color indexed="8"/>
      </bottom>
      <diagonal/>
    </border>
    <border>
      <left style="medium">
        <color indexed="8"/>
      </left>
      <right style="thin">
        <color indexed="8"/>
      </right>
      <top/>
      <bottom style="hair">
        <color indexed="8"/>
      </bottom>
      <diagonal/>
    </border>
    <border>
      <left style="thin">
        <color indexed="8"/>
      </left>
      <right style="thin">
        <color indexed="8"/>
      </right>
      <top style="thin">
        <color indexed="8"/>
      </top>
      <bottom style="hair">
        <color indexed="8"/>
      </bottom>
      <diagonal/>
    </border>
    <border>
      <left style="thin">
        <color indexed="8"/>
      </left>
      <right/>
      <top style="thin">
        <color indexed="8"/>
      </top>
      <bottom style="hair">
        <color indexed="8"/>
      </bottom>
      <diagonal/>
    </border>
    <border>
      <left/>
      <right/>
      <top style="thin">
        <color indexed="8"/>
      </top>
      <bottom style="hair">
        <color indexed="8"/>
      </bottom>
      <diagonal/>
    </border>
    <border>
      <left/>
      <right style="thin">
        <color indexed="8"/>
      </right>
      <top style="thin">
        <color indexed="8"/>
      </top>
      <bottom style="hair">
        <color indexed="8"/>
      </bottom>
      <diagonal/>
    </border>
    <border>
      <left style="thin">
        <color indexed="8"/>
      </left>
      <right style="medium">
        <color indexed="8"/>
      </right>
      <top style="thin">
        <color indexed="8"/>
      </top>
      <bottom style="hair">
        <color indexed="8"/>
      </bottom>
      <diagonal/>
    </border>
    <border>
      <left style="thin">
        <color indexed="8"/>
      </left>
      <right style="medium">
        <color indexed="8"/>
      </right>
      <top/>
      <bottom style="hair">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medium">
        <color indexed="8"/>
      </left>
      <right style="thin">
        <color indexed="8"/>
      </right>
      <top/>
      <bottom style="medium">
        <color indexed="8"/>
      </bottom>
      <diagonal/>
    </border>
    <border>
      <left/>
      <right/>
      <top/>
      <bottom style="medium">
        <color indexed="8"/>
      </bottom>
      <diagonal/>
    </border>
    <border>
      <left/>
      <right style="thin">
        <color indexed="8"/>
      </right>
      <top/>
      <bottom style="medium">
        <color indexed="8"/>
      </bottom>
      <diagonal/>
    </border>
    <border>
      <left style="thin">
        <color indexed="8"/>
      </left>
      <right style="thin">
        <color indexed="8"/>
      </right>
      <top/>
      <bottom style="medium">
        <color indexed="8"/>
      </bottom>
      <diagonal/>
    </border>
    <border>
      <left style="thin">
        <color indexed="8"/>
      </left>
      <right/>
      <top style="thin">
        <color indexed="8"/>
      </top>
      <bottom style="thin">
        <color indexed="8"/>
      </bottom>
      <diagonal/>
    </border>
    <border>
      <left style="thin">
        <color indexed="64"/>
      </left>
      <right style="thin">
        <color indexed="64"/>
      </right>
      <top/>
      <bottom style="hair">
        <color auto="1"/>
      </bottom>
      <diagonal/>
    </border>
    <border>
      <left style="medium">
        <color indexed="64"/>
      </left>
      <right/>
      <top/>
      <bottom style="hair">
        <color auto="1"/>
      </bottom>
      <diagonal/>
    </border>
    <border>
      <left/>
      <right/>
      <top/>
      <bottom style="hair">
        <color auto="1"/>
      </bottom>
      <diagonal/>
    </border>
    <border>
      <left style="thin">
        <color auto="1"/>
      </left>
      <right style="thin">
        <color auto="1"/>
      </right>
      <top style="hair">
        <color auto="1"/>
      </top>
      <bottom style="hair">
        <color auto="1"/>
      </bottom>
      <diagonal/>
    </border>
    <border>
      <left style="thin">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medium">
        <color indexed="64"/>
      </right>
      <top/>
      <bottom style="thin">
        <color indexed="64"/>
      </bottom>
      <diagonal/>
    </border>
    <border>
      <left/>
      <right/>
      <top/>
      <bottom style="thin">
        <color indexed="64"/>
      </bottom>
      <diagonal/>
    </border>
    <border>
      <left style="medium">
        <color indexed="64"/>
      </left>
      <right/>
      <top style="thin">
        <color auto="1"/>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diagonal/>
    </border>
    <border>
      <left/>
      <right style="thin">
        <color indexed="64"/>
      </right>
      <top/>
      <bottom/>
      <diagonal/>
    </border>
    <border>
      <left style="medium">
        <color indexed="64"/>
      </left>
      <right style="thin">
        <color indexed="8"/>
      </right>
      <top style="thin">
        <color indexed="8"/>
      </top>
      <bottom style="thin">
        <color indexed="64"/>
      </bottom>
      <diagonal/>
    </border>
    <border>
      <left style="thin">
        <color indexed="8"/>
      </left>
      <right style="thin">
        <color indexed="8"/>
      </right>
      <top style="thin">
        <color indexed="8"/>
      </top>
      <bottom style="thin">
        <color indexed="64"/>
      </bottom>
      <diagonal/>
    </border>
    <border>
      <left style="thin">
        <color indexed="8"/>
      </left>
      <right style="medium">
        <color indexed="64"/>
      </right>
      <top style="thin">
        <color indexed="8"/>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style="thin">
        <color indexed="8"/>
      </bottom>
      <diagonal/>
    </border>
    <border>
      <left style="medium">
        <color indexed="64"/>
      </left>
      <right style="medium">
        <color indexed="64"/>
      </right>
      <top style="thin">
        <color indexed="8"/>
      </top>
      <bottom style="thin">
        <color indexed="64"/>
      </bottom>
      <diagonal/>
    </border>
    <border>
      <left style="medium">
        <color indexed="64"/>
      </left>
      <right style="medium">
        <color indexed="64"/>
      </right>
      <top/>
      <bottom style="thin">
        <color auto="1"/>
      </bottom>
      <diagonal/>
    </border>
    <border>
      <left style="medium">
        <color auto="1"/>
      </left>
      <right style="medium">
        <color auto="1"/>
      </right>
      <top/>
      <bottom style="medium">
        <color auto="1"/>
      </bottom>
      <diagonal/>
    </border>
    <border>
      <left style="medium">
        <color indexed="64"/>
      </left>
      <right/>
      <top/>
      <bottom style="medium">
        <color indexed="64"/>
      </bottom>
      <diagonal/>
    </border>
    <border>
      <left style="medium">
        <color indexed="64"/>
      </left>
      <right style="thin">
        <color indexed="64"/>
      </right>
      <top/>
      <bottom style="medium">
        <color indexed="64"/>
      </bottom>
      <diagonal/>
    </border>
    <border>
      <left style="thin">
        <color auto="1"/>
      </left>
      <right/>
      <top/>
      <bottom style="medium">
        <color auto="1"/>
      </bottom>
      <diagonal/>
    </border>
    <border>
      <left style="thin">
        <color auto="1"/>
      </left>
      <right style="thin">
        <color auto="1"/>
      </right>
      <top/>
      <bottom style="medium">
        <color auto="1"/>
      </bottom>
      <diagonal/>
    </border>
    <border>
      <left style="medium">
        <color indexed="64"/>
      </left>
      <right style="medium">
        <color indexed="64"/>
      </right>
      <top style="thin">
        <color indexed="64"/>
      </top>
      <bottom style="thin">
        <color indexed="64"/>
      </bottom>
      <diagonal/>
    </border>
    <border>
      <left/>
      <right style="thin">
        <color indexed="64"/>
      </right>
      <top style="thin">
        <color indexed="64"/>
      </top>
      <bottom style="medium">
        <color indexed="64"/>
      </bottom>
      <diagonal/>
    </border>
    <border>
      <left/>
      <right/>
      <top style="thin">
        <color indexed="64"/>
      </top>
      <bottom/>
      <diagonal/>
    </border>
    <border>
      <left style="thin">
        <color indexed="8"/>
      </left>
      <right style="thin">
        <color indexed="8"/>
      </right>
      <top style="thin">
        <color indexed="8"/>
      </top>
      <bottom/>
      <diagonal/>
    </border>
    <border>
      <left style="thin">
        <color indexed="8"/>
      </left>
      <right style="medium">
        <color indexed="64"/>
      </right>
      <top style="thin">
        <color indexed="8"/>
      </top>
      <bottom/>
      <diagonal/>
    </border>
    <border>
      <left style="thin">
        <color auto="1"/>
      </left>
      <right style="thin">
        <color auto="1"/>
      </right>
      <top/>
      <bottom style="medium">
        <color indexed="64"/>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right style="thin">
        <color indexed="64"/>
      </right>
      <top/>
      <bottom style="medium">
        <color indexed="64"/>
      </bottom>
      <diagonal/>
    </border>
    <border>
      <left style="thin">
        <color indexed="64"/>
      </left>
      <right/>
      <top style="medium">
        <color indexed="64"/>
      </top>
      <bottom/>
      <diagonal/>
    </border>
    <border>
      <left style="medium">
        <color indexed="64"/>
      </left>
      <right/>
      <top style="hair">
        <color indexed="64"/>
      </top>
      <bottom style="medium">
        <color indexed="64"/>
      </bottom>
      <diagonal/>
    </border>
    <border>
      <left/>
      <right/>
      <top style="hair">
        <color indexed="64"/>
      </top>
      <bottom/>
      <diagonal/>
    </border>
    <border>
      <left/>
      <right/>
      <top style="hair">
        <color indexed="64"/>
      </top>
      <bottom style="hair">
        <color indexed="64"/>
      </bottom>
      <diagonal/>
    </border>
    <border>
      <left style="medium">
        <color indexed="64"/>
      </left>
      <right/>
      <top style="hair">
        <color indexed="64"/>
      </top>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bottom style="hair">
        <color indexed="64"/>
      </bottom>
      <diagonal/>
    </border>
    <border>
      <left style="medium">
        <color indexed="64"/>
      </left>
      <right/>
      <top style="thin">
        <color indexed="64"/>
      </top>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diagonal/>
    </border>
    <border>
      <left style="thin">
        <color indexed="8"/>
      </left>
      <right style="medium">
        <color indexed="64"/>
      </right>
      <top style="medium">
        <color indexed="64"/>
      </top>
      <bottom/>
      <diagonal/>
    </border>
    <border>
      <left style="medium">
        <color indexed="64"/>
      </left>
      <right style="thin">
        <color indexed="8"/>
      </right>
      <top/>
      <bottom style="thin">
        <color indexed="64"/>
      </bottom>
      <diagonal/>
    </border>
    <border>
      <left style="medium">
        <color indexed="64"/>
      </left>
      <right/>
      <top/>
      <bottom style="thin">
        <color auto="1"/>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style="medium">
        <color auto="1"/>
      </right>
      <top style="medium">
        <color auto="1"/>
      </top>
      <bottom/>
      <diagonal/>
    </border>
    <border>
      <left style="medium">
        <color auto="1"/>
      </left>
      <right style="medium">
        <color auto="1"/>
      </right>
      <top style="medium">
        <color auto="1"/>
      </top>
      <bottom style="medium">
        <color auto="1"/>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auto="1"/>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medium">
        <color indexed="64"/>
      </left>
      <right style="thin">
        <color indexed="64"/>
      </right>
      <top/>
      <bottom style="thin">
        <color indexed="64"/>
      </bottom>
      <diagonal/>
    </border>
    <border>
      <left style="thin">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8"/>
      </left>
      <right/>
      <top style="medium">
        <color indexed="64"/>
      </top>
      <bottom/>
      <diagonal/>
    </border>
    <border>
      <left/>
      <right style="thin">
        <color indexed="8"/>
      </right>
      <top style="medium">
        <color indexed="64"/>
      </top>
      <bottom/>
      <diagonal/>
    </border>
    <border>
      <left style="thin">
        <color indexed="8"/>
      </left>
      <right/>
      <top/>
      <bottom style="thin">
        <color indexed="64"/>
      </bottom>
      <diagonal/>
    </border>
    <border>
      <left/>
      <right/>
      <top/>
      <bottom style="thin">
        <color indexed="64"/>
      </bottom>
      <diagonal/>
    </border>
    <border>
      <left/>
      <right style="thin">
        <color indexed="8"/>
      </right>
      <top/>
      <bottom style="thin">
        <color indexed="64"/>
      </bottom>
      <diagonal/>
    </border>
    <border>
      <left/>
      <right style="thin">
        <color indexed="64"/>
      </right>
      <top/>
      <bottom style="thin">
        <color indexed="64"/>
      </bottom>
      <diagonal/>
    </border>
    <border>
      <left style="thin">
        <color indexed="8"/>
      </left>
      <right/>
      <top style="thin">
        <color indexed="8"/>
      </top>
      <bottom/>
      <diagonal/>
    </border>
    <border>
      <left style="thin">
        <color indexed="8"/>
      </left>
      <right style="thin">
        <color indexed="8"/>
      </right>
      <top/>
      <bottom style="thin">
        <color indexed="64"/>
      </bottom>
      <diagonal/>
    </border>
    <border>
      <left style="thin">
        <color indexed="8"/>
      </left>
      <right style="medium">
        <color indexed="64"/>
      </right>
      <top/>
      <bottom style="thin">
        <color indexed="64"/>
      </bottom>
      <diagonal/>
    </border>
    <border>
      <left style="medium">
        <color indexed="64"/>
      </left>
      <right style="thin">
        <color indexed="8"/>
      </right>
      <top style="thin">
        <color indexed="8"/>
      </top>
      <bottom/>
      <diagonal/>
    </border>
    <border>
      <left style="medium">
        <color indexed="64"/>
      </left>
      <right style="thin">
        <color indexed="8"/>
      </right>
      <top style="thin">
        <color indexed="8"/>
      </top>
      <bottom style="medium">
        <color indexed="64"/>
      </bottom>
      <diagonal/>
    </border>
    <border>
      <left style="thin">
        <color indexed="8"/>
      </left>
      <right style="thin">
        <color indexed="8"/>
      </right>
      <top style="thin">
        <color indexed="8"/>
      </top>
      <bottom style="medium">
        <color indexed="64"/>
      </bottom>
      <diagonal/>
    </border>
    <border>
      <left style="thin">
        <color indexed="8"/>
      </left>
      <right style="medium">
        <color indexed="64"/>
      </right>
      <top style="thin">
        <color indexed="8"/>
      </top>
      <bottom style="medium">
        <color indexed="64"/>
      </bottom>
      <diagonal/>
    </border>
    <border>
      <left style="medium">
        <color indexed="64"/>
      </left>
      <right/>
      <top style="medium">
        <color indexed="64"/>
      </top>
      <bottom style="thin">
        <color indexed="8"/>
      </bottom>
      <diagonal/>
    </border>
    <border>
      <left/>
      <right style="thin">
        <color indexed="8"/>
      </right>
      <top style="medium">
        <color indexed="64"/>
      </top>
      <bottom style="thin">
        <color indexed="8"/>
      </bottom>
      <diagonal/>
    </border>
    <border>
      <left/>
      <right/>
      <top style="medium">
        <color indexed="64"/>
      </top>
      <bottom style="thin">
        <color indexed="8"/>
      </bottom>
      <diagonal/>
    </border>
    <border>
      <left style="thin">
        <color indexed="8"/>
      </left>
      <right/>
      <top style="medium">
        <color indexed="64"/>
      </top>
      <bottom style="thin">
        <color indexed="8"/>
      </bottom>
      <diagonal/>
    </border>
    <border>
      <left style="thin">
        <color indexed="8"/>
      </left>
      <right style="thin">
        <color indexed="8"/>
      </right>
      <top style="medium">
        <color indexed="64"/>
      </top>
      <bottom style="thin">
        <color indexed="8"/>
      </bottom>
      <diagonal/>
    </border>
    <border>
      <left/>
      <right style="thin">
        <color indexed="8"/>
      </right>
      <top style="thin">
        <color indexed="8"/>
      </top>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diagonal/>
    </border>
    <border>
      <left style="medium">
        <color indexed="64"/>
      </left>
      <right/>
      <top/>
      <bottom style="thin">
        <color auto="1"/>
      </bottom>
      <diagonal/>
    </border>
    <border>
      <left style="thin">
        <color indexed="64"/>
      </left>
      <right/>
      <top/>
      <bottom style="thin">
        <color indexed="64"/>
      </bottom>
      <diagonal/>
    </border>
    <border>
      <left style="thin">
        <color indexed="8"/>
      </left>
      <right style="thin">
        <color indexed="8"/>
      </right>
      <top style="thin">
        <color indexed="64"/>
      </top>
      <bottom/>
      <diagonal/>
    </border>
    <border>
      <left style="thin">
        <color indexed="8"/>
      </left>
      <right/>
      <top style="thin">
        <color indexed="64"/>
      </top>
      <bottom/>
      <diagonal/>
    </border>
    <border>
      <left/>
      <right style="thin">
        <color indexed="8"/>
      </right>
      <top style="thin">
        <color indexed="64"/>
      </top>
      <bottom/>
      <diagonal/>
    </border>
    <border>
      <left style="thin">
        <color indexed="8"/>
      </left>
      <right style="thin">
        <color indexed="64"/>
      </right>
      <top style="thin">
        <color indexed="64"/>
      </top>
      <bottom/>
      <diagonal/>
    </border>
    <border>
      <left style="thin">
        <color indexed="8"/>
      </left>
      <right style="thin">
        <color indexed="8"/>
      </right>
      <top/>
      <bottom style="thin">
        <color indexed="64"/>
      </bottom>
      <diagonal/>
    </border>
    <border>
      <left style="thin">
        <color indexed="64"/>
      </left>
      <right style="thin">
        <color indexed="8"/>
      </right>
      <top/>
      <bottom style="thin">
        <color indexed="64"/>
      </bottom>
      <diagonal/>
    </border>
    <border>
      <left style="medium">
        <color indexed="64"/>
      </left>
      <right style="thin">
        <color indexed="8"/>
      </right>
      <top/>
      <bottom style="thin">
        <color indexed="8"/>
      </bottom>
      <diagonal/>
    </border>
    <border>
      <left style="thin">
        <color indexed="8"/>
      </left>
      <right style="thin">
        <color indexed="8"/>
      </right>
      <top/>
      <bottom style="thin">
        <color indexed="8"/>
      </bottom>
      <diagonal/>
    </border>
    <border>
      <left style="thin">
        <color indexed="8"/>
      </left>
      <right/>
      <top/>
      <bottom style="thin">
        <color indexed="8"/>
      </bottom>
      <diagonal/>
    </border>
    <border>
      <left style="thin">
        <color indexed="64"/>
      </left>
      <right style="thin">
        <color indexed="64"/>
      </right>
      <top/>
      <bottom style="thin">
        <color indexed="64"/>
      </bottom>
      <diagonal/>
    </border>
    <border>
      <left/>
      <right style="thin">
        <color indexed="8"/>
      </right>
      <top/>
      <bottom style="thin">
        <color indexed="8"/>
      </bottom>
      <diagonal/>
    </border>
    <border>
      <left style="thin">
        <color indexed="8"/>
      </left>
      <right style="thin">
        <color indexed="64"/>
      </right>
      <top/>
      <bottom style="thin">
        <color indexed="8"/>
      </bottom>
      <diagonal/>
    </border>
    <border>
      <left style="medium">
        <color indexed="64"/>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style="thin">
        <color indexed="8"/>
      </right>
      <top style="thin">
        <color indexed="8"/>
      </top>
      <bottom style="thin">
        <color indexed="8"/>
      </bottom>
      <diagonal/>
    </border>
    <border>
      <left/>
      <right/>
      <top style="thin">
        <color indexed="8"/>
      </top>
      <bottom style="thin">
        <color indexed="8"/>
      </bottom>
      <diagonal/>
    </border>
    <border>
      <left style="medium">
        <color indexed="64"/>
      </left>
      <right style="thin">
        <color indexed="8"/>
      </right>
      <top style="thin">
        <color indexed="8"/>
      </top>
      <bottom style="thin">
        <color indexed="8"/>
      </bottom>
      <diagonal/>
    </border>
    <border>
      <left/>
      <right style="medium">
        <color indexed="64"/>
      </right>
      <top style="thin">
        <color indexed="8"/>
      </top>
      <bottom style="thin">
        <color indexed="8"/>
      </bottom>
      <diagonal/>
    </border>
    <border>
      <left style="thin">
        <color indexed="8"/>
      </left>
      <right/>
      <top style="thin">
        <color indexed="8"/>
      </top>
      <bottom style="thin">
        <color indexed="8"/>
      </bottom>
      <diagonal/>
    </border>
    <border>
      <left style="thin">
        <color indexed="8"/>
      </left>
      <right style="medium">
        <color indexed="64"/>
      </right>
      <top style="thin">
        <color indexed="8"/>
      </top>
      <bottom style="thin">
        <color indexed="8"/>
      </bottom>
      <diagonal/>
    </border>
    <border>
      <left style="thin">
        <color indexed="8"/>
      </left>
      <right style="thin">
        <color indexed="8"/>
      </right>
      <top style="thin">
        <color indexed="8"/>
      </top>
      <bottom/>
      <diagonal/>
    </border>
    <border>
      <left style="medium">
        <color indexed="64"/>
      </left>
      <right style="thin">
        <color indexed="8"/>
      </right>
      <top style="thin">
        <color indexed="8"/>
      </top>
      <bottom style="medium">
        <color indexed="64"/>
      </bottom>
      <diagonal/>
    </border>
    <border>
      <left style="thin">
        <color indexed="8"/>
      </left>
      <right style="thin">
        <color indexed="8"/>
      </right>
      <top style="thin">
        <color indexed="8"/>
      </top>
      <bottom style="medium">
        <color indexed="64"/>
      </bottom>
      <diagonal/>
    </border>
    <border>
      <left style="thin">
        <color indexed="8"/>
      </left>
      <right/>
      <top style="thin">
        <color indexed="8"/>
      </top>
      <bottom style="medium">
        <color indexed="64"/>
      </bottom>
      <diagonal/>
    </border>
    <border>
      <left style="medium">
        <color indexed="64"/>
      </left>
      <right style="thin">
        <color indexed="8"/>
      </right>
      <top style="medium">
        <color indexed="64"/>
      </top>
      <bottom style="thin">
        <color indexed="8"/>
      </bottom>
      <diagonal/>
    </border>
    <border>
      <left style="thin">
        <color indexed="8"/>
      </left>
      <right style="medium">
        <color indexed="64"/>
      </right>
      <top style="medium">
        <color indexed="64"/>
      </top>
      <bottom style="thin">
        <color indexed="8"/>
      </bottom>
      <diagonal/>
    </border>
    <border>
      <left style="thin">
        <color indexed="8"/>
      </left>
      <right style="thin">
        <color indexed="8"/>
      </right>
      <top style="medium">
        <color indexed="64"/>
      </top>
      <bottom/>
      <diagonal/>
    </border>
    <border>
      <left style="thin">
        <color indexed="8"/>
      </left>
      <right style="medium">
        <color indexed="64"/>
      </right>
      <top style="medium">
        <color indexed="64"/>
      </top>
      <bottom/>
      <diagonal/>
    </border>
    <border>
      <left/>
      <right style="thin">
        <color indexed="64"/>
      </right>
      <top/>
      <bottom style="thin">
        <color indexed="64"/>
      </bottom>
      <diagonal/>
    </border>
    <border>
      <left style="medium">
        <color indexed="64"/>
      </left>
      <right style="thin">
        <color auto="1"/>
      </right>
      <top/>
      <bottom style="thin">
        <color auto="1"/>
      </bottom>
      <diagonal/>
    </border>
    <border>
      <left style="thin">
        <color auto="1"/>
      </left>
      <right style="thin">
        <color auto="1"/>
      </right>
      <top/>
      <bottom style="thin">
        <color auto="1"/>
      </bottom>
      <diagonal/>
    </border>
    <border>
      <left style="thin">
        <color auto="1"/>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style="thin">
        <color auto="1"/>
      </right>
      <top style="thin">
        <color auto="1"/>
      </top>
      <bottom/>
      <diagonal/>
    </border>
    <border>
      <left style="thin">
        <color auto="1"/>
      </left>
      <right style="thin">
        <color auto="1"/>
      </right>
      <top style="thin">
        <color auto="1"/>
      </top>
      <bottom/>
      <diagonal/>
    </border>
    <border>
      <left/>
      <right style="thin">
        <color indexed="8"/>
      </right>
      <top style="thin">
        <color indexed="8"/>
      </top>
      <bottom style="medium">
        <color indexed="64"/>
      </bottom>
      <diagonal/>
    </border>
    <border>
      <left/>
      <right/>
      <top/>
      <bottom style="thin">
        <color indexed="8"/>
      </bottom>
      <diagonal/>
    </border>
    <border>
      <left/>
      <right style="medium">
        <color indexed="64"/>
      </right>
      <top style="medium">
        <color indexed="64"/>
      </top>
      <bottom style="thin">
        <color indexed="8"/>
      </bottom>
      <diagonal/>
    </border>
    <border>
      <left style="medium">
        <color indexed="64"/>
      </left>
      <right/>
      <top style="thin">
        <color indexed="8"/>
      </top>
      <bottom style="medium">
        <color indexed="64"/>
      </bottom>
      <diagonal/>
    </border>
    <border>
      <left style="thin">
        <color indexed="64"/>
      </left>
      <right style="thin">
        <color indexed="64"/>
      </right>
      <top style="thin">
        <color indexed="8"/>
      </top>
      <bottom style="medium">
        <color indexed="64"/>
      </bottom>
      <diagonal/>
    </border>
    <border>
      <left/>
      <right/>
      <top style="thin">
        <color indexed="8"/>
      </top>
      <bottom style="medium">
        <color indexed="64"/>
      </bottom>
      <diagonal/>
    </border>
    <border>
      <left/>
      <right style="thin">
        <color indexed="64"/>
      </right>
      <top style="medium">
        <color indexed="64"/>
      </top>
      <bottom style="thin">
        <color indexed="8"/>
      </bottom>
      <diagonal/>
    </border>
    <border>
      <left style="medium">
        <color indexed="64"/>
      </left>
      <right/>
      <top style="thin">
        <color indexed="8"/>
      </top>
      <bottom style="thin">
        <color indexed="8"/>
      </bottom>
      <diagonal/>
    </border>
    <border>
      <left/>
      <right/>
      <top style="thin">
        <color indexed="8"/>
      </top>
      <bottom style="thin">
        <color indexed="8"/>
      </bottom>
      <diagonal/>
    </border>
    <border>
      <left/>
      <right style="thin">
        <color indexed="64"/>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medium">
        <color indexed="64"/>
      </right>
      <top style="thin">
        <color indexed="8"/>
      </top>
      <bottom style="thin">
        <color indexed="8"/>
      </bottom>
      <diagonal/>
    </border>
    <border>
      <left style="medium">
        <color indexed="64"/>
      </left>
      <right style="thin">
        <color auto="1"/>
      </right>
      <top style="thin">
        <color indexed="8"/>
      </top>
      <bottom style="thin">
        <color indexed="8"/>
      </bottom>
      <diagonal/>
    </border>
    <border>
      <left style="thin">
        <color auto="1"/>
      </left>
      <right style="thin">
        <color auto="1"/>
      </right>
      <top style="thin">
        <color indexed="8"/>
      </top>
      <bottom style="thin">
        <color indexed="8"/>
      </bottom>
      <diagonal/>
    </border>
    <border>
      <left style="thin">
        <color auto="1"/>
      </left>
      <right style="medium">
        <color indexed="64"/>
      </right>
      <top style="thin">
        <color indexed="8"/>
      </top>
      <bottom style="thin">
        <color indexed="8"/>
      </bottom>
      <diagonal/>
    </border>
    <border>
      <left/>
      <right style="thin">
        <color auto="1"/>
      </right>
      <top style="thin">
        <color indexed="8"/>
      </top>
      <bottom style="thin">
        <color indexed="8"/>
      </bottom>
      <diagonal/>
    </border>
    <border>
      <left/>
      <right style="thin">
        <color auto="1"/>
      </right>
      <top style="thin">
        <color indexed="8"/>
      </top>
      <bottom style="medium">
        <color indexed="64"/>
      </bottom>
      <diagonal/>
    </border>
    <border>
      <left style="thin">
        <color auto="1"/>
      </left>
      <right style="medium">
        <color indexed="64"/>
      </right>
      <top style="thin">
        <color indexed="8"/>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8"/>
      </right>
      <top style="thin">
        <color indexed="8"/>
      </top>
      <bottom style="medium">
        <color indexed="64"/>
      </bottom>
      <diagonal/>
    </border>
    <border>
      <left style="thin">
        <color indexed="8"/>
      </left>
      <right style="thin">
        <color indexed="8"/>
      </right>
      <top style="thin">
        <color indexed="8"/>
      </top>
      <bottom style="medium">
        <color indexed="64"/>
      </bottom>
      <diagonal/>
    </border>
    <border>
      <left style="thin">
        <color indexed="8"/>
      </left>
      <right style="medium">
        <color indexed="64"/>
      </right>
      <top style="thin">
        <color indexed="8"/>
      </top>
      <bottom style="medium">
        <color indexed="64"/>
      </bottom>
      <diagonal/>
    </border>
    <border>
      <left style="thin">
        <color indexed="8"/>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64"/>
      </left>
      <right style="medium">
        <color indexed="64"/>
      </right>
      <top style="thin">
        <color indexed="64"/>
      </top>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8"/>
      </left>
      <right style="thin">
        <color indexed="64"/>
      </right>
      <top/>
      <bottom style="thin">
        <color indexed="64"/>
      </bottom>
      <diagonal/>
    </border>
    <border>
      <left style="thin">
        <color indexed="64"/>
      </left>
      <right/>
      <top style="thin">
        <color indexed="64"/>
      </top>
      <bottom/>
      <diagonal/>
    </border>
    <border>
      <left style="medium">
        <color indexed="64"/>
      </left>
      <right style="thin">
        <color indexed="8"/>
      </right>
      <top style="thin">
        <color indexed="64"/>
      </top>
      <bottom style="thin">
        <color indexed="64"/>
      </bottom>
      <diagonal/>
    </border>
    <border>
      <left style="thin">
        <color indexed="8"/>
      </left>
      <right style="thin">
        <color indexed="64"/>
      </right>
      <top style="thin">
        <color indexed="64"/>
      </top>
      <bottom style="thin">
        <color indexed="64"/>
      </bottom>
      <diagonal/>
    </border>
    <border>
      <left/>
      <right/>
      <top style="thin">
        <color indexed="64"/>
      </top>
      <bottom style="medium">
        <color indexed="64"/>
      </bottom>
      <diagonal/>
    </border>
    <border>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thin">
        <color auto="1"/>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auto="1"/>
      </left>
      <right style="thin">
        <color auto="1"/>
      </right>
      <top style="thin">
        <color indexed="64"/>
      </top>
      <bottom style="thin">
        <color auto="1"/>
      </bottom>
      <diagonal/>
    </border>
    <border>
      <left style="medium">
        <color indexed="8"/>
      </left>
      <right/>
      <top style="thin">
        <color indexed="8"/>
      </top>
      <bottom style="thin">
        <color indexed="64"/>
      </bottom>
      <diagonal/>
    </border>
    <border>
      <left/>
      <right/>
      <top style="thin">
        <color indexed="8"/>
      </top>
      <bottom style="thin">
        <color indexed="64"/>
      </bottom>
      <diagonal/>
    </border>
    <border>
      <left/>
      <right style="medium">
        <color indexed="8"/>
      </right>
      <top style="thin">
        <color indexed="8"/>
      </top>
      <bottom style="thin">
        <color indexed="64"/>
      </bottom>
      <diagonal/>
    </border>
    <border>
      <left style="medium">
        <color indexed="8"/>
      </left>
      <right/>
      <top style="thin">
        <color indexed="64"/>
      </top>
      <bottom style="medium">
        <color indexed="64"/>
      </bottom>
      <diagonal/>
    </border>
    <border>
      <left/>
      <right style="medium">
        <color indexed="8"/>
      </right>
      <top style="thin">
        <color indexed="64"/>
      </top>
      <bottom style="medium">
        <color indexed="64"/>
      </bottom>
      <diagonal/>
    </border>
    <border>
      <left style="medium">
        <color indexed="8"/>
      </left>
      <right/>
      <top style="thin">
        <color indexed="8"/>
      </top>
      <bottom style="thin">
        <color indexed="64"/>
      </bottom>
      <diagonal/>
    </border>
    <border>
      <left/>
      <right/>
      <top style="thin">
        <color indexed="8"/>
      </top>
      <bottom style="thin">
        <color indexed="64"/>
      </bottom>
      <diagonal/>
    </border>
    <border>
      <left/>
      <right style="medium">
        <color indexed="8"/>
      </right>
      <top style="thin">
        <color indexed="8"/>
      </top>
      <bottom style="thin">
        <color indexed="64"/>
      </bottom>
      <diagonal/>
    </border>
    <border>
      <left/>
      <right/>
      <top style="thin">
        <color indexed="64"/>
      </top>
      <bottom style="medium">
        <color indexed="64"/>
      </bottom>
      <diagonal/>
    </border>
    <border>
      <left style="thin">
        <color indexed="64"/>
      </left>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auto="1"/>
      </right>
      <top style="thin">
        <color auto="1"/>
      </top>
      <bottom style="thin">
        <color auto="1"/>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8"/>
      </right>
      <top style="thin">
        <color indexed="64"/>
      </top>
      <bottom/>
      <diagonal/>
    </border>
    <border>
      <left style="medium">
        <color indexed="64"/>
      </left>
      <right style="medium">
        <color indexed="64"/>
      </right>
      <top style="thin">
        <color indexed="8"/>
      </top>
      <bottom style="thin">
        <color indexed="64"/>
      </bottom>
      <diagonal/>
    </border>
    <border>
      <left style="medium">
        <color indexed="64"/>
      </left>
      <right style="thin">
        <color indexed="8"/>
      </right>
      <top style="medium">
        <color indexed="64"/>
      </top>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bottom style="hair">
        <color indexed="8"/>
      </bottom>
      <diagonal/>
    </border>
    <border>
      <left/>
      <right/>
      <top/>
      <bottom style="hair">
        <color indexed="8"/>
      </bottom>
      <diagonal/>
    </border>
    <border>
      <left style="thin">
        <color indexed="64"/>
      </left>
      <right style="thin">
        <color indexed="64"/>
      </right>
      <top/>
      <bottom style="hair">
        <color indexed="8"/>
      </bottom>
      <diagonal/>
    </border>
    <border>
      <left/>
      <right style="thin">
        <color indexed="8"/>
      </right>
      <top/>
      <bottom style="hair">
        <color indexed="8"/>
      </bottom>
      <diagonal/>
    </border>
    <border>
      <left style="thin">
        <color indexed="8"/>
      </left>
      <right style="thin">
        <color indexed="8"/>
      </right>
      <top/>
      <bottom style="hair">
        <color indexed="8"/>
      </bottom>
      <diagonal/>
    </border>
    <border>
      <left style="thin">
        <color indexed="8"/>
      </left>
      <right style="medium">
        <color indexed="64"/>
      </right>
      <top style="hair">
        <color indexed="8"/>
      </top>
      <bottom style="hair">
        <color indexed="8"/>
      </bottom>
      <diagonal/>
    </border>
    <border>
      <left style="medium">
        <color indexed="64"/>
      </left>
      <right/>
      <top style="thin">
        <color indexed="64"/>
      </top>
      <bottom/>
      <diagonal/>
    </border>
    <border>
      <left/>
      <right style="thin">
        <color indexed="64"/>
      </right>
      <top style="thin">
        <color indexed="64"/>
      </top>
      <bottom/>
      <diagonal/>
    </border>
    <border>
      <left style="thin">
        <color auto="1"/>
      </left>
      <right style="thin">
        <color auto="1"/>
      </right>
      <top style="thin">
        <color indexed="64"/>
      </top>
      <bottom/>
      <diagonal/>
    </border>
    <border>
      <left/>
      <right/>
      <top style="thin">
        <color indexed="64"/>
      </top>
      <bottom/>
      <diagonal/>
    </border>
    <border>
      <left style="thin">
        <color indexed="64"/>
      </left>
      <right style="medium">
        <color indexed="64"/>
      </right>
      <top style="thin">
        <color indexed="64"/>
      </top>
      <bottom/>
      <diagonal/>
    </border>
    <border>
      <left/>
      <right style="medium">
        <color indexed="64"/>
      </right>
      <top style="thin">
        <color indexed="64"/>
      </top>
      <bottom style="thin">
        <color indexed="64"/>
      </bottom>
      <diagonal/>
    </border>
    <border>
      <left style="thin">
        <color auto="1"/>
      </left>
      <right style="thin">
        <color auto="1"/>
      </right>
      <top style="thin">
        <color indexed="64"/>
      </top>
      <bottom style="thin">
        <color auto="1"/>
      </bottom>
      <diagonal/>
    </border>
    <border>
      <left style="thin">
        <color auto="1"/>
      </left>
      <right style="medium">
        <color indexed="64"/>
      </right>
      <top style="thin">
        <color auto="1"/>
      </top>
      <bottom style="thin">
        <color auto="1"/>
      </bottom>
      <diagonal/>
    </border>
    <border>
      <left style="medium">
        <color indexed="64"/>
      </left>
      <right style="thin">
        <color indexed="64"/>
      </right>
      <top style="thin">
        <color indexed="64"/>
      </top>
      <bottom/>
      <diagonal/>
    </border>
    <border>
      <left/>
      <right style="thin">
        <color indexed="8"/>
      </right>
      <top style="thin">
        <color indexed="64"/>
      </top>
      <bottom/>
      <diagonal/>
    </border>
    <border>
      <left style="thin">
        <color indexed="8"/>
      </left>
      <right/>
      <top/>
      <bottom style="thin">
        <color indexed="64"/>
      </bottom>
      <diagonal/>
    </border>
    <border>
      <left style="thin">
        <color indexed="8"/>
      </left>
      <right/>
      <top/>
      <bottom style="thin">
        <color indexed="8"/>
      </bottom>
      <diagonal/>
    </border>
    <border>
      <left/>
      <right/>
      <top style="thin">
        <color indexed="8"/>
      </top>
      <bottom style="thin">
        <color indexed="8"/>
      </bottom>
      <diagonal/>
    </border>
    <border>
      <left style="thin">
        <color indexed="8"/>
      </left>
      <right/>
      <top style="thin">
        <color indexed="8"/>
      </top>
      <bottom style="thin">
        <color indexed="8"/>
      </bottom>
      <diagonal/>
    </border>
    <border>
      <left style="thin">
        <color indexed="8"/>
      </left>
      <right/>
      <top style="thin">
        <color indexed="8"/>
      </top>
      <bottom/>
      <diagonal/>
    </border>
    <border>
      <left style="thin">
        <color indexed="8"/>
      </left>
      <right/>
      <top style="thin">
        <color indexed="8"/>
      </top>
      <bottom style="medium">
        <color indexed="64"/>
      </bottom>
      <diagonal/>
    </border>
    <border>
      <left style="medium">
        <color indexed="64"/>
      </left>
      <right/>
      <top/>
      <bottom style="thin">
        <color auto="1"/>
      </bottom>
      <diagonal/>
    </border>
    <border>
      <left/>
      <right style="thin">
        <color auto="1"/>
      </right>
      <top/>
      <bottom style="thin">
        <color auto="1"/>
      </bottom>
      <diagonal/>
    </border>
    <border>
      <left style="thin">
        <color indexed="64"/>
      </left>
      <right/>
      <top/>
      <bottom style="thin">
        <color indexed="64"/>
      </bottom>
      <diagonal/>
    </border>
    <border>
      <left style="thin">
        <color indexed="8"/>
      </left>
      <right style="thin">
        <color indexed="8"/>
      </right>
      <top/>
      <bottom style="thin">
        <color indexed="64"/>
      </bottom>
      <diagonal/>
    </border>
    <border>
      <left style="thin">
        <color indexed="8"/>
      </left>
      <right style="medium">
        <color indexed="64"/>
      </right>
      <top/>
      <bottom style="thin">
        <color indexed="64"/>
      </bottom>
      <diagonal/>
    </border>
    <border>
      <left style="medium">
        <color indexed="64"/>
      </left>
      <right/>
      <top style="thin">
        <color indexed="64"/>
      </top>
      <bottom style="thin">
        <color indexed="8"/>
      </bottom>
      <diagonal/>
    </border>
    <border>
      <left style="thin">
        <color indexed="8"/>
      </left>
      <right style="thin">
        <color indexed="8"/>
      </right>
      <top/>
      <bottom style="thin">
        <color indexed="8"/>
      </bottom>
      <diagonal/>
    </border>
    <border>
      <left style="thin">
        <color indexed="8"/>
      </left>
      <right style="medium">
        <color indexed="64"/>
      </right>
      <top/>
      <bottom style="thin">
        <color indexed="8"/>
      </bottom>
      <diagonal/>
    </border>
    <border>
      <left style="medium">
        <color indexed="64"/>
      </left>
      <right style="thin">
        <color indexed="8"/>
      </right>
      <top style="thin">
        <color indexed="8"/>
      </top>
      <bottom style="thin">
        <color indexed="8"/>
      </bottom>
      <diagonal/>
    </border>
    <border>
      <left/>
      <right style="thin">
        <color indexed="8"/>
      </right>
      <top/>
      <bottom style="thin">
        <color indexed="8"/>
      </bottom>
      <diagonal/>
    </border>
    <border>
      <left/>
      <right style="thin">
        <color indexed="8"/>
      </right>
      <top style="thin">
        <color indexed="8"/>
      </top>
      <bottom style="thin">
        <color indexed="8"/>
      </bottom>
      <diagonal/>
    </border>
    <border>
      <left/>
      <right style="medium">
        <color indexed="64"/>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medium">
        <color indexed="64"/>
      </right>
      <top style="thin">
        <color indexed="8"/>
      </top>
      <bottom style="thin">
        <color indexed="8"/>
      </bottom>
      <diagonal/>
    </border>
    <border>
      <left style="medium">
        <color indexed="64"/>
      </left>
      <right style="thin">
        <color indexed="8"/>
      </right>
      <top style="thin">
        <color indexed="8"/>
      </top>
      <bottom/>
      <diagonal/>
    </border>
    <border>
      <left style="thin">
        <color indexed="8"/>
      </left>
      <right style="thin">
        <color indexed="8"/>
      </right>
      <top style="thin">
        <color indexed="8"/>
      </top>
      <bottom/>
      <diagonal/>
    </border>
    <border>
      <left style="thin">
        <color indexed="8"/>
      </left>
      <right style="medium">
        <color indexed="64"/>
      </right>
      <top style="thin">
        <color indexed="8"/>
      </top>
      <bottom/>
      <diagonal/>
    </border>
    <border>
      <left style="medium">
        <color indexed="64"/>
      </left>
      <right style="thin">
        <color indexed="8"/>
      </right>
      <top style="thin">
        <color indexed="8"/>
      </top>
      <bottom style="medium">
        <color indexed="64"/>
      </bottom>
      <diagonal/>
    </border>
    <border>
      <left style="thin">
        <color indexed="8"/>
      </left>
      <right style="thin">
        <color indexed="8"/>
      </right>
      <top style="thin">
        <color indexed="8"/>
      </top>
      <bottom style="medium">
        <color indexed="64"/>
      </bottom>
      <diagonal/>
    </border>
    <border>
      <left style="thin">
        <color indexed="8"/>
      </left>
      <right style="medium">
        <color indexed="64"/>
      </right>
      <top style="thin">
        <color indexed="8"/>
      </top>
      <bottom style="medium">
        <color indexed="64"/>
      </bottom>
      <diagonal/>
    </border>
    <border>
      <left style="medium">
        <color indexed="64"/>
      </left>
      <right/>
      <top style="thin">
        <color indexed="8"/>
      </top>
      <bottom/>
      <diagonal/>
    </border>
    <border>
      <left/>
      <right/>
      <top style="thin">
        <color indexed="8"/>
      </top>
      <bottom/>
      <diagonal/>
    </border>
    <border>
      <left style="thin">
        <color indexed="8"/>
      </left>
      <right/>
      <top/>
      <bottom style="thin">
        <color indexed="8"/>
      </bottom>
      <diagonal/>
    </border>
    <border>
      <left/>
      <right/>
      <top/>
      <bottom style="thin">
        <color indexed="64"/>
      </bottom>
      <diagonal/>
    </border>
    <border>
      <left/>
      <right style="thin">
        <color indexed="64"/>
      </right>
      <top/>
      <bottom style="thin">
        <color indexed="64"/>
      </bottom>
      <diagonal/>
    </border>
    <border>
      <left style="medium">
        <color indexed="64"/>
      </left>
      <right/>
      <top/>
      <bottom style="thin">
        <color auto="1"/>
      </bottom>
      <diagonal/>
    </border>
    <border>
      <left style="thin">
        <color indexed="64"/>
      </left>
      <right/>
      <top/>
      <bottom style="thin">
        <color indexed="64"/>
      </bottom>
      <diagonal/>
    </border>
    <border>
      <left style="thin">
        <color indexed="8"/>
      </left>
      <right style="thin">
        <color indexed="8"/>
      </right>
      <top/>
      <bottom style="thin">
        <color indexed="64"/>
      </bottom>
      <diagonal/>
    </border>
    <border>
      <left style="thin">
        <color indexed="8"/>
      </left>
      <right style="medium">
        <color indexed="64"/>
      </right>
      <top/>
      <bottom style="thin">
        <color indexed="64"/>
      </bottom>
      <diagonal/>
    </border>
    <border>
      <left/>
      <right style="thin">
        <color indexed="8"/>
      </right>
      <top/>
      <bottom style="thin">
        <color indexed="64"/>
      </bottom>
      <diagonal/>
    </border>
    <border>
      <left/>
      <right style="thin">
        <color indexed="64"/>
      </right>
      <top/>
      <bottom style="thin">
        <color indexed="64"/>
      </bottom>
      <diagonal/>
    </border>
    <border>
      <left/>
      <right/>
      <top/>
      <bottom style="thin">
        <color indexed="64"/>
      </bottom>
      <diagonal/>
    </border>
    <border>
      <left/>
      <right style="medium">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8"/>
      </right>
      <top/>
      <bottom style="thin">
        <color indexed="8"/>
      </bottom>
      <diagonal/>
    </border>
    <border>
      <left style="thin">
        <color indexed="8"/>
      </left>
      <right style="thin">
        <color indexed="8"/>
      </right>
      <top/>
      <bottom style="thin">
        <color indexed="8"/>
      </bottom>
      <diagonal/>
    </border>
    <border>
      <left style="thin">
        <color indexed="8"/>
      </left>
      <right style="medium">
        <color indexed="64"/>
      </right>
      <top/>
      <bottom style="thin">
        <color indexed="8"/>
      </bottom>
      <diagonal/>
    </border>
    <border>
      <left/>
      <right style="thin">
        <color indexed="8"/>
      </right>
      <top/>
      <bottom style="thin">
        <color indexed="8"/>
      </bottom>
      <diagonal/>
    </border>
    <border>
      <left style="medium">
        <color indexed="64"/>
      </left>
      <right style="thin">
        <color indexed="8"/>
      </right>
      <top style="thin">
        <color indexed="8"/>
      </top>
      <bottom/>
      <diagonal/>
    </border>
    <border>
      <left style="medium">
        <color indexed="64"/>
      </left>
      <right/>
      <top style="thin">
        <color indexed="8"/>
      </top>
      <bottom/>
      <diagonal/>
    </border>
    <border>
      <left/>
      <right/>
      <top/>
      <bottom style="thin">
        <color auto="1"/>
      </bottom>
      <diagonal/>
    </border>
    <border>
      <left style="medium">
        <color indexed="64"/>
      </left>
      <right style="medium">
        <color indexed="64"/>
      </right>
      <top/>
      <bottom style="thin">
        <color indexed="8"/>
      </bottom>
      <diagonal/>
    </border>
    <border>
      <left style="medium">
        <color indexed="64"/>
      </left>
      <right style="medium">
        <color indexed="64"/>
      </right>
      <top style="thin">
        <color indexed="8"/>
      </top>
      <bottom/>
      <diagonal/>
    </border>
    <border>
      <left style="medium">
        <color indexed="64"/>
      </left>
      <right style="medium">
        <color indexed="64"/>
      </right>
      <top style="thin">
        <color indexed="8"/>
      </top>
      <bottom style="thin">
        <color indexed="8"/>
      </bottom>
      <diagonal/>
    </border>
    <border>
      <left style="medium">
        <color indexed="64"/>
      </left>
      <right style="medium">
        <color indexed="64"/>
      </right>
      <top style="thin">
        <color indexed="8"/>
      </top>
      <bottom style="medium">
        <color indexed="64"/>
      </bottom>
      <diagonal/>
    </border>
    <border>
      <left style="medium">
        <color indexed="64"/>
      </left>
      <right style="medium">
        <color indexed="64"/>
      </right>
      <top style="medium">
        <color indexed="64"/>
      </top>
      <bottom style="thin">
        <color indexed="8"/>
      </bottom>
      <diagonal/>
    </border>
    <border>
      <left style="medium">
        <color indexed="64"/>
      </left>
      <right/>
      <top style="thin">
        <color indexed="8"/>
      </top>
      <bottom style="medium">
        <color indexed="64"/>
      </bottom>
      <diagonal/>
    </border>
    <border>
      <left style="thin">
        <color indexed="64"/>
      </left>
      <right style="medium">
        <color indexed="64"/>
      </right>
      <top/>
      <bottom style="thin">
        <color indexed="64"/>
      </bottom>
      <diagonal/>
    </border>
    <border>
      <left style="medium">
        <color indexed="64"/>
      </left>
      <right style="medium">
        <color indexed="64"/>
      </right>
      <top style="medium">
        <color indexed="64"/>
      </top>
      <bottom style="thin">
        <color auto="1"/>
      </bottom>
      <diagonal/>
    </border>
    <border>
      <left style="medium">
        <color indexed="64"/>
      </left>
      <right style="medium">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8"/>
      </left>
      <right style="thin">
        <color indexed="8"/>
      </right>
      <top style="thin">
        <color indexed="64"/>
      </top>
      <bottom/>
      <diagonal/>
    </border>
    <border>
      <left style="thin">
        <color indexed="64"/>
      </left>
      <right style="thin">
        <color indexed="64"/>
      </right>
      <top style="thin">
        <color indexed="64"/>
      </top>
      <bottom/>
      <diagonal/>
    </border>
    <border>
      <left style="thin">
        <color auto="1"/>
      </left>
      <right style="thin">
        <color auto="1"/>
      </right>
      <top style="thin">
        <color indexed="64"/>
      </top>
      <bottom style="medium">
        <color indexed="64"/>
      </bottom>
      <diagonal/>
    </border>
    <border>
      <left style="thin">
        <color auto="1"/>
      </left>
      <right style="medium">
        <color indexed="64"/>
      </right>
      <top style="thin">
        <color indexed="64"/>
      </top>
      <bottom style="medium">
        <color indexed="64"/>
      </bottom>
      <diagonal/>
    </border>
    <border>
      <left style="thin">
        <color indexed="64"/>
      </left>
      <right style="thin">
        <color indexed="8"/>
      </right>
      <top style="medium">
        <color indexed="64"/>
      </top>
      <bottom style="thin">
        <color indexed="64"/>
      </bottom>
      <diagonal/>
    </border>
    <border>
      <left style="thin">
        <color indexed="8"/>
      </left>
      <right/>
      <top style="medium">
        <color indexed="64"/>
      </top>
      <bottom style="thin">
        <color indexed="64"/>
      </bottom>
      <diagonal/>
    </border>
    <border>
      <left style="thin">
        <color indexed="8"/>
      </left>
      <right/>
      <top/>
      <bottom style="thin">
        <color indexed="64"/>
      </bottom>
      <diagonal/>
    </border>
    <border>
      <left style="thin">
        <color indexed="64"/>
      </left>
      <right style="thin">
        <color indexed="8"/>
      </right>
      <top/>
      <bottom style="thin">
        <color indexed="64"/>
      </bottom>
      <diagonal/>
    </border>
    <border>
      <left style="thin">
        <color indexed="8"/>
      </left>
      <right style="thin">
        <color indexed="64"/>
      </right>
      <top/>
      <bottom style="thin">
        <color indexed="64"/>
      </bottom>
      <diagonal/>
    </border>
    <border>
      <left style="thin">
        <color indexed="64"/>
      </left>
      <right style="thin">
        <color indexed="8"/>
      </right>
      <top style="thin">
        <color indexed="64"/>
      </top>
      <bottom/>
      <diagonal/>
    </border>
    <border>
      <left style="thin">
        <color indexed="64"/>
      </left>
      <right style="thin">
        <color indexed="64"/>
      </right>
      <top/>
      <bottom style="thin">
        <color indexed="8"/>
      </bottom>
      <diagonal/>
    </border>
    <border>
      <left style="thin">
        <color indexed="64"/>
      </left>
      <right style="medium">
        <color indexed="64"/>
      </right>
      <top/>
      <bottom style="thin">
        <color indexed="8"/>
      </bottom>
      <diagonal/>
    </border>
    <border>
      <left style="medium">
        <color indexed="64"/>
      </left>
      <right style="thin">
        <color auto="1"/>
      </right>
      <top style="thin">
        <color auto="1"/>
      </top>
      <bottom style="thin">
        <color auto="1"/>
      </bottom>
      <diagonal/>
    </border>
    <border>
      <left style="thin">
        <color auto="1"/>
      </left>
      <right style="thin">
        <color auto="1"/>
      </right>
      <top style="thin">
        <color indexed="64"/>
      </top>
      <bottom style="thin">
        <color auto="1"/>
      </bottom>
      <diagonal/>
    </border>
    <border>
      <left style="thin">
        <color auto="1"/>
      </left>
      <right style="medium">
        <color indexed="64"/>
      </right>
      <top style="thin">
        <color auto="1"/>
      </top>
      <bottom style="thin">
        <color auto="1"/>
      </bottom>
      <diagonal/>
    </border>
    <border>
      <left style="thin">
        <color indexed="8"/>
      </left>
      <right style="thin">
        <color indexed="8"/>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8"/>
      </right>
      <top style="thin">
        <color indexed="8"/>
      </top>
      <bottom/>
      <diagonal/>
    </border>
    <border>
      <left style="thin">
        <color indexed="8"/>
      </left>
      <right style="thin">
        <color indexed="8"/>
      </right>
      <top style="thin">
        <color indexed="8"/>
      </top>
      <bottom/>
      <diagonal/>
    </border>
    <border>
      <left style="thin">
        <color indexed="8"/>
      </left>
      <right style="medium">
        <color indexed="64"/>
      </right>
      <top style="thin">
        <color indexed="8"/>
      </top>
      <bottom/>
      <diagonal/>
    </border>
    <border>
      <left style="medium">
        <color indexed="64"/>
      </left>
      <right style="medium">
        <color indexed="64"/>
      </right>
      <top style="thin">
        <color indexed="64"/>
      </top>
      <bottom/>
      <diagonal/>
    </border>
    <border>
      <left style="medium">
        <color indexed="64"/>
      </left>
      <right/>
      <top style="medium">
        <color indexed="64"/>
      </top>
      <bottom style="thin">
        <color indexed="8"/>
      </bottom>
      <diagonal/>
    </border>
    <border>
      <left/>
      <right/>
      <top style="medium">
        <color indexed="64"/>
      </top>
      <bottom style="thin">
        <color indexed="8"/>
      </bottom>
      <diagonal/>
    </border>
    <border>
      <left/>
      <right style="medium">
        <color indexed="64"/>
      </right>
      <top style="medium">
        <color indexed="64"/>
      </top>
      <bottom style="thin">
        <color indexed="8"/>
      </bottom>
      <diagonal/>
    </border>
    <border>
      <left style="medium">
        <color indexed="64"/>
      </left>
      <right style="medium">
        <color indexed="64"/>
      </right>
      <top style="thin">
        <color auto="1"/>
      </top>
      <bottom style="medium">
        <color indexed="64"/>
      </bottom>
      <diagonal/>
    </border>
    <border>
      <left style="thin">
        <color indexed="64"/>
      </left>
      <right style="thin">
        <color indexed="64"/>
      </right>
      <top/>
      <bottom style="thin">
        <color indexed="64"/>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thin">
        <color indexed="64"/>
      </left>
      <right/>
      <top style="medium">
        <color indexed="64"/>
      </top>
      <bottom style="thin">
        <color indexed="64"/>
      </bottom>
      <diagonal/>
    </border>
    <border>
      <left style="thin">
        <color auto="1"/>
      </left>
      <right style="thin">
        <color auto="1"/>
      </right>
      <top style="medium">
        <color indexed="64"/>
      </top>
      <bottom style="thin">
        <color indexed="64"/>
      </bottom>
      <diagonal/>
    </border>
    <border>
      <left style="medium">
        <color indexed="64"/>
      </left>
      <right style="thin">
        <color auto="1"/>
      </right>
      <top style="thin">
        <color indexed="64"/>
      </top>
      <bottom style="thin">
        <color auto="1"/>
      </bottom>
      <diagonal/>
    </border>
    <border>
      <left style="thin">
        <color indexed="64"/>
      </left>
      <right/>
      <top style="thin">
        <color indexed="64"/>
      </top>
      <bottom style="thin">
        <color indexed="64"/>
      </bottom>
      <diagonal/>
    </border>
    <border>
      <left style="medium">
        <color indexed="64"/>
      </left>
      <right style="thin">
        <color indexed="8"/>
      </right>
      <top/>
      <bottom style="thin">
        <color indexed="8"/>
      </bottom>
      <diagonal/>
    </border>
    <border>
      <left style="thin">
        <color indexed="8"/>
      </left>
      <right style="thin">
        <color indexed="8"/>
      </right>
      <top/>
      <bottom style="thin">
        <color indexed="8"/>
      </bottom>
      <diagonal/>
    </border>
    <border>
      <left style="thin">
        <color indexed="8"/>
      </left>
      <right style="medium">
        <color indexed="64"/>
      </right>
      <top/>
      <bottom style="thin">
        <color indexed="8"/>
      </bottom>
      <diagonal/>
    </border>
    <border>
      <left style="thin">
        <color indexed="8"/>
      </left>
      <right style="thin">
        <color indexed="8"/>
      </right>
      <top style="thin">
        <color indexed="8"/>
      </top>
      <bottom style="thin">
        <color indexed="64"/>
      </bottom>
      <diagonal/>
    </border>
    <border>
      <left style="thin">
        <color indexed="8"/>
      </left>
      <right style="medium">
        <color indexed="64"/>
      </right>
      <top style="thin">
        <color indexed="8"/>
      </top>
      <bottom style="thin">
        <color indexed="64"/>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medium">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8"/>
      </right>
      <top style="thin">
        <color indexed="8"/>
      </top>
      <bottom style="thin">
        <color indexed="64"/>
      </bottom>
      <diagonal/>
    </border>
    <border>
      <left style="thin">
        <color indexed="8"/>
      </left>
      <right style="thin">
        <color indexed="8"/>
      </right>
      <top style="thin">
        <color indexed="8"/>
      </top>
      <bottom style="thin">
        <color indexed="64"/>
      </bottom>
      <diagonal/>
    </border>
    <border>
      <left style="thin">
        <color indexed="8"/>
      </left>
      <right style="medium">
        <color indexed="64"/>
      </right>
      <top style="thin">
        <color indexed="8"/>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8"/>
      </left>
      <right style="thin">
        <color indexed="8"/>
      </right>
      <top style="medium">
        <color indexed="64"/>
      </top>
      <bottom style="thin">
        <color indexed="64"/>
      </bottom>
      <diagonal/>
    </border>
    <border>
      <left/>
      <right style="thin">
        <color indexed="8"/>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8"/>
      </left>
      <right style="thin">
        <color indexed="8"/>
      </right>
      <top/>
      <bottom style="thin">
        <color indexed="64"/>
      </bottom>
      <diagonal/>
    </border>
    <border>
      <left/>
      <right/>
      <top/>
      <bottom style="thin">
        <color indexed="64"/>
      </bottom>
      <diagonal/>
    </border>
    <border>
      <left style="thin">
        <color indexed="8"/>
      </left>
      <right style="medium">
        <color indexed="64"/>
      </right>
      <top/>
      <bottom style="thin">
        <color indexed="64"/>
      </bottom>
      <diagonal/>
    </border>
    <border>
      <left style="thin">
        <color indexed="64"/>
      </left>
      <right style="thin">
        <color indexed="64"/>
      </right>
      <top style="thin">
        <color indexed="64"/>
      </top>
      <bottom/>
      <diagonal/>
    </border>
    <border>
      <left style="medium">
        <color indexed="64"/>
      </left>
      <right style="thin">
        <color indexed="8"/>
      </right>
      <top style="thin">
        <color indexed="8"/>
      </top>
      <bottom style="thin">
        <color indexed="64"/>
      </bottom>
      <diagonal/>
    </border>
    <border>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right style="thin">
        <color indexed="8"/>
      </right>
      <top style="thin">
        <color indexed="8"/>
      </top>
      <bottom style="medium">
        <color indexed="64"/>
      </bottom>
      <diagonal/>
    </border>
    <border>
      <left style="thin">
        <color indexed="8"/>
      </left>
      <right style="thin">
        <color indexed="8"/>
      </right>
      <top style="thin">
        <color indexed="8"/>
      </top>
      <bottom style="medium">
        <color indexed="64"/>
      </bottom>
      <diagonal/>
    </border>
    <border>
      <left style="thin">
        <color indexed="8"/>
      </left>
      <right/>
      <top style="thin">
        <color indexed="8"/>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thin">
        <color indexed="8"/>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thin">
        <color indexed="8"/>
      </top>
      <bottom style="thin">
        <color indexed="64"/>
      </bottom>
      <diagonal/>
    </border>
    <border>
      <left/>
      <right/>
      <top style="thin">
        <color indexed="8"/>
      </top>
      <bottom style="thin">
        <color indexed="64"/>
      </bottom>
      <diagonal/>
    </border>
    <border>
      <left/>
      <right style="medium">
        <color indexed="64"/>
      </right>
      <top style="thin">
        <color indexed="8"/>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top style="thin">
        <color indexed="8"/>
      </top>
      <bottom/>
      <diagonal/>
    </border>
    <border>
      <left/>
      <right/>
      <top/>
      <bottom style="thin">
        <color indexed="8"/>
      </bottom>
      <diagonal/>
    </border>
    <border>
      <left style="medium">
        <color indexed="64"/>
      </left>
      <right/>
      <top/>
      <bottom style="thin">
        <color indexed="8"/>
      </bottom>
      <diagonal/>
    </border>
    <border>
      <left style="thin">
        <color indexed="64"/>
      </left>
      <right style="thin">
        <color indexed="64"/>
      </right>
      <top style="thin">
        <color indexed="8"/>
      </top>
      <bottom style="thin">
        <color indexed="64"/>
      </bottom>
      <diagonal/>
    </border>
    <border>
      <left style="thin">
        <color indexed="64"/>
      </left>
      <right style="thin">
        <color indexed="64"/>
      </right>
      <top style="thin">
        <color indexed="8"/>
      </top>
      <bottom/>
      <diagonal/>
    </border>
    <border>
      <left style="thin">
        <color indexed="64"/>
      </left>
      <right/>
      <top style="thin">
        <color indexed="64"/>
      </top>
      <bottom/>
      <diagonal/>
    </border>
    <border>
      <left style="thin">
        <color indexed="64"/>
      </left>
      <right/>
      <top/>
      <bottom style="thin">
        <color indexed="8"/>
      </bottom>
      <diagonal/>
    </border>
    <border>
      <left style="thin">
        <color indexed="64"/>
      </left>
      <right/>
      <top/>
      <bottom style="thin">
        <color indexed="64"/>
      </bottom>
      <diagonal/>
    </border>
    <border>
      <left style="thin">
        <color indexed="64"/>
      </left>
      <right/>
      <top style="thin">
        <color indexed="8"/>
      </top>
      <bottom/>
      <diagonal/>
    </border>
    <border>
      <left style="thin">
        <color indexed="64"/>
      </left>
      <right/>
      <top style="thin">
        <color indexed="8"/>
      </top>
      <bottom style="thin">
        <color indexed="64"/>
      </bottom>
      <diagonal/>
    </border>
    <border>
      <left style="thin">
        <color indexed="64"/>
      </left>
      <right style="medium">
        <color indexed="64"/>
      </right>
      <top style="thin">
        <color indexed="8"/>
      </top>
      <bottom/>
      <diagonal/>
    </border>
    <border>
      <left style="thin">
        <color indexed="64"/>
      </left>
      <right style="medium">
        <color indexed="64"/>
      </right>
      <top style="thin">
        <color indexed="8"/>
      </top>
      <bottom style="thin">
        <color indexed="64"/>
      </bottom>
      <diagonal/>
    </border>
    <border>
      <left style="thin">
        <color indexed="64"/>
      </left>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auto="1"/>
      </left>
      <right style="thin">
        <color auto="1"/>
      </right>
      <top style="medium">
        <color indexed="64"/>
      </top>
      <bottom style="thin">
        <color auto="1"/>
      </bottom>
      <diagonal/>
    </border>
    <border>
      <left/>
      <right style="thin">
        <color indexed="8"/>
      </right>
      <top style="medium">
        <color indexed="64"/>
      </top>
      <bottom style="thin">
        <color indexed="8"/>
      </bottom>
      <diagonal/>
    </border>
    <border>
      <left style="thin">
        <color indexed="8"/>
      </left>
      <right style="thin">
        <color indexed="8"/>
      </right>
      <top style="medium">
        <color indexed="64"/>
      </top>
      <bottom style="thin">
        <color indexed="8"/>
      </bottom>
      <diagonal/>
    </border>
    <border>
      <left style="thin">
        <color indexed="8"/>
      </left>
      <right style="thin">
        <color indexed="64"/>
      </right>
      <top style="thin">
        <color indexed="8"/>
      </top>
      <bottom/>
      <diagonal/>
    </border>
    <border>
      <left/>
      <right style="thin">
        <color indexed="8"/>
      </right>
      <top/>
      <bottom style="thin">
        <color indexed="64"/>
      </bottom>
      <diagonal/>
    </border>
    <border>
      <left style="medium">
        <color indexed="64"/>
      </left>
      <right style="thin">
        <color indexed="8"/>
      </right>
      <top style="thin">
        <color indexed="8"/>
      </top>
      <bottom/>
      <diagonal/>
    </border>
    <border>
      <left style="thin">
        <color indexed="8"/>
      </left>
      <right style="thin">
        <color indexed="8"/>
      </right>
      <top style="thin">
        <color indexed="8"/>
      </top>
      <bottom/>
      <diagonal/>
    </border>
    <border>
      <left style="thin">
        <color indexed="8"/>
      </left>
      <right style="medium">
        <color indexed="64"/>
      </right>
      <top style="thin">
        <color indexed="8"/>
      </top>
      <bottom/>
      <diagonal/>
    </border>
    <border>
      <left style="thin">
        <color indexed="64"/>
      </left>
      <right style="medium">
        <color indexed="64"/>
      </right>
      <top style="thin">
        <color indexed="64"/>
      </top>
      <bottom style="thin">
        <color indexed="64"/>
      </bottom>
      <diagonal/>
    </border>
    <border>
      <left style="thin">
        <color indexed="8"/>
      </left>
      <right style="thin">
        <color indexed="8"/>
      </right>
      <top style="medium">
        <color indexed="64"/>
      </top>
      <bottom style="thin">
        <color indexed="64"/>
      </bottom>
      <diagonal/>
    </border>
    <border>
      <left/>
      <right style="thin">
        <color indexed="8"/>
      </right>
      <top style="thin">
        <color indexed="8"/>
      </top>
      <bottom/>
      <diagonal/>
    </border>
    <border>
      <left style="thin">
        <color indexed="8"/>
      </left>
      <right/>
      <top style="thin">
        <color indexed="8"/>
      </top>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thin">
        <color indexed="8"/>
      </left>
      <right style="thin">
        <color indexed="8"/>
      </right>
      <top style="thin">
        <color indexed="64"/>
      </top>
      <bottom/>
      <diagonal/>
    </border>
    <border>
      <left style="thin">
        <color indexed="8"/>
      </left>
      <right style="medium">
        <color indexed="64"/>
      </right>
      <top style="thin">
        <color indexed="64"/>
      </top>
      <bottom/>
      <diagonal/>
    </border>
    <border>
      <left style="medium">
        <color indexed="64"/>
      </left>
      <right style="thin">
        <color indexed="8"/>
      </right>
      <top style="thin">
        <color indexed="8"/>
      </top>
      <bottom style="thin">
        <color indexed="64"/>
      </bottom>
      <diagonal/>
    </border>
    <border>
      <left/>
      <right style="thin">
        <color indexed="8"/>
      </right>
      <top style="thin">
        <color indexed="8"/>
      </top>
      <bottom style="thin">
        <color indexed="8"/>
      </bottom>
      <diagonal/>
    </border>
    <border>
      <left style="thin">
        <color indexed="64"/>
      </left>
      <right style="thin">
        <color indexed="64"/>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8"/>
      </left>
      <right style="thin">
        <color indexed="8"/>
      </right>
      <top style="thin">
        <color indexed="64"/>
      </top>
      <bottom style="thin">
        <color indexed="64"/>
      </bottom>
      <diagonal/>
    </border>
    <border>
      <left style="thin">
        <color indexed="8"/>
      </left>
      <right style="thin">
        <color indexed="8"/>
      </right>
      <top style="thin">
        <color indexed="8"/>
      </top>
      <bottom style="thin">
        <color indexed="64"/>
      </bottom>
      <diagonal/>
    </border>
    <border>
      <left style="thin">
        <color indexed="8"/>
      </left>
      <right style="medium">
        <color indexed="64"/>
      </right>
      <top style="thin">
        <color indexed="8"/>
      </top>
      <bottom style="thin">
        <color indexed="64"/>
      </bottom>
      <diagonal/>
    </border>
    <border>
      <left/>
      <right style="thin">
        <color indexed="8"/>
      </right>
      <top style="thin">
        <color indexed="8"/>
      </top>
      <bottom style="medium">
        <color indexed="64"/>
      </bottom>
      <diagonal/>
    </border>
    <border>
      <left style="thin">
        <color indexed="8"/>
      </left>
      <right style="thin">
        <color indexed="8"/>
      </right>
      <top style="thin">
        <color indexed="8"/>
      </top>
      <bottom style="medium">
        <color indexed="64"/>
      </bottom>
      <diagonal/>
    </border>
    <border>
      <left style="thin">
        <color indexed="8"/>
      </left>
      <right style="thin">
        <color indexed="8"/>
      </right>
      <top style="thin">
        <color indexed="64"/>
      </top>
      <bottom style="medium">
        <color indexed="64"/>
      </bottom>
      <diagonal/>
    </border>
    <border>
      <left style="thin">
        <color indexed="8"/>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8"/>
      </right>
      <top style="thin">
        <color indexed="64"/>
      </top>
      <bottom style="medium">
        <color indexed="64"/>
      </bottom>
      <diagonal/>
    </border>
    <border>
      <left style="medium">
        <color indexed="64"/>
      </left>
      <right style="medium">
        <color indexed="64"/>
      </right>
      <top style="thin">
        <color indexed="64"/>
      </top>
      <bottom/>
      <diagonal/>
    </border>
    <border>
      <left style="medium">
        <color indexed="64"/>
      </left>
      <right style="medium">
        <color indexed="64"/>
      </right>
      <top style="thin">
        <color indexed="8"/>
      </top>
      <bottom style="thin">
        <color indexed="64"/>
      </bottom>
      <diagonal/>
    </border>
    <border>
      <left style="thin">
        <color indexed="8"/>
      </left>
      <right style="medium">
        <color indexed="8"/>
      </right>
      <top style="thin">
        <color indexed="8"/>
      </top>
      <bottom style="thin">
        <color indexed="8"/>
      </bottom>
      <diagonal/>
    </border>
    <border>
      <left style="thin">
        <color indexed="8"/>
      </left>
      <right style="thin">
        <color indexed="8"/>
      </right>
      <top style="thin">
        <color indexed="8"/>
      </top>
      <bottom style="hair">
        <color indexed="8"/>
      </bottom>
      <diagonal/>
    </border>
    <border>
      <left style="thin">
        <color indexed="8"/>
      </left>
      <right style="medium">
        <color indexed="8"/>
      </right>
      <top style="thin">
        <color indexed="8"/>
      </top>
      <bottom style="hair">
        <color indexed="8"/>
      </bottom>
      <diagonal/>
    </border>
    <border>
      <left/>
      <right style="medium">
        <color auto="1"/>
      </right>
      <top style="thin">
        <color auto="1"/>
      </top>
      <bottom style="medium">
        <color indexed="64"/>
      </bottom>
      <diagonal/>
    </border>
    <border>
      <left/>
      <right/>
      <top style="thin">
        <color auto="1"/>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diagonal/>
    </border>
    <border>
      <left style="thin">
        <color auto="1"/>
      </left>
      <right style="thin">
        <color auto="1"/>
      </right>
      <top style="thin">
        <color indexed="64"/>
      </top>
      <bottom style="medium">
        <color indexed="8"/>
      </bottom>
      <diagonal/>
    </border>
    <border>
      <left style="thin">
        <color auto="1"/>
      </left>
      <right style="medium">
        <color indexed="8"/>
      </right>
      <top style="thin">
        <color indexed="64"/>
      </top>
      <bottom style="medium">
        <color indexed="8"/>
      </bottom>
      <diagonal/>
    </border>
    <border>
      <left style="thin">
        <color indexed="8"/>
      </left>
      <right style="medium">
        <color indexed="8"/>
      </right>
      <top style="hair">
        <color indexed="8"/>
      </top>
      <bottom style="hair">
        <color indexed="8"/>
      </bottom>
      <diagonal/>
    </border>
    <border>
      <left style="hair">
        <color indexed="8"/>
      </left>
      <right style="medium">
        <color indexed="8"/>
      </right>
      <top style="hair">
        <color indexed="8"/>
      </top>
      <bottom style="hair">
        <color indexed="8"/>
      </bottom>
      <diagonal/>
    </border>
    <border>
      <left style="thin">
        <color indexed="8"/>
      </left>
      <right style="medium">
        <color indexed="8"/>
      </right>
      <top style="thin">
        <color indexed="8"/>
      </top>
      <bottom style="medium">
        <color indexed="8"/>
      </bottom>
      <diagonal/>
    </border>
    <border>
      <left style="thin">
        <color indexed="8"/>
      </left>
      <right style="thin">
        <color indexed="8"/>
      </right>
      <top style="hair">
        <color indexed="8"/>
      </top>
      <bottom style="hair">
        <color indexed="8"/>
      </bottom>
      <diagonal/>
    </border>
    <border>
      <left style="thin">
        <color indexed="8"/>
      </left>
      <right style="hair">
        <color indexed="8"/>
      </right>
      <top style="thin">
        <color indexed="8"/>
      </top>
      <bottom style="thin">
        <color indexed="8"/>
      </bottom>
      <diagonal/>
    </border>
    <border>
      <left style="hair">
        <color indexed="8"/>
      </left>
      <right style="hair">
        <color indexed="8"/>
      </right>
      <top style="thin">
        <color indexed="8"/>
      </top>
      <bottom style="thin">
        <color indexed="8"/>
      </bottom>
      <diagonal/>
    </border>
    <border>
      <left style="hair">
        <color indexed="8"/>
      </left>
      <right style="thin">
        <color indexed="8"/>
      </right>
      <top style="thin">
        <color indexed="8"/>
      </top>
      <bottom style="thin">
        <color indexed="8"/>
      </bottom>
      <diagonal/>
    </border>
    <border>
      <left style="thin">
        <color indexed="8"/>
      </left>
      <right style="thin">
        <color indexed="8"/>
      </right>
      <top style="thin">
        <color indexed="8"/>
      </top>
      <bottom style="medium">
        <color indexed="8"/>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hair">
        <color indexed="64"/>
      </top>
      <bottom/>
      <diagonal/>
    </border>
    <border>
      <left style="medium">
        <color auto="1"/>
      </left>
      <right/>
      <top/>
      <bottom style="medium">
        <color auto="1"/>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style="thin">
        <color indexed="64"/>
      </right>
      <top style="thin">
        <color indexed="64"/>
      </top>
      <bottom/>
      <diagonal/>
    </border>
    <border>
      <left style="thin">
        <color auto="1"/>
      </left>
      <right style="thin">
        <color auto="1"/>
      </right>
      <top style="medium">
        <color indexed="64"/>
      </top>
      <bottom style="thin">
        <color indexed="64"/>
      </bottom>
      <diagonal/>
    </border>
    <border>
      <left/>
      <right/>
      <top style="thin">
        <color indexed="64"/>
      </top>
      <bottom style="thin">
        <color indexed="64"/>
      </bottom>
      <diagonal/>
    </border>
    <border>
      <left style="thin">
        <color indexed="8"/>
      </left>
      <right style="thin">
        <color indexed="8"/>
      </right>
      <top style="thin">
        <color indexed="8"/>
      </top>
      <bottom/>
      <diagonal/>
    </border>
    <border>
      <left style="medium">
        <color indexed="64"/>
      </left>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left style="medium">
        <color indexed="64"/>
      </left>
      <right style="thin">
        <color indexed="64"/>
      </right>
      <top style="thin">
        <color indexed="64"/>
      </top>
      <bottom style="thin">
        <color auto="1"/>
      </bottom>
      <diagonal/>
    </border>
    <border>
      <left style="thin">
        <color indexed="64"/>
      </left>
      <right style="medium">
        <color indexed="64"/>
      </right>
      <top style="thin">
        <color auto="1"/>
      </top>
      <bottom style="medium">
        <color indexed="64"/>
      </bottom>
      <diagonal/>
    </border>
    <border>
      <left style="thin">
        <color auto="1"/>
      </left>
      <right style="medium">
        <color auto="1"/>
      </right>
      <top style="medium">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indexed="64"/>
      </left>
      <right style="thin">
        <color indexed="64"/>
      </right>
      <top style="thin">
        <color indexed="64"/>
      </top>
      <bottom style="thin">
        <color indexed="64"/>
      </bottom>
      <diagonal/>
    </border>
    <border>
      <left style="thin">
        <color auto="1"/>
      </left>
      <right/>
      <top/>
      <bottom/>
      <diagonal/>
    </border>
    <border>
      <left style="thin">
        <color auto="1"/>
      </left>
      <right style="thin">
        <color auto="1"/>
      </right>
      <top/>
      <bottom style="thin">
        <color auto="1"/>
      </bottom>
      <diagonal/>
    </border>
    <border>
      <left style="thin">
        <color auto="1"/>
      </left>
      <right/>
      <top style="thin">
        <color auto="1"/>
      </top>
      <bottom/>
      <diagonal/>
    </border>
    <border>
      <left style="thin">
        <color auto="1"/>
      </left>
      <right style="thin">
        <color indexed="64"/>
      </right>
      <top style="thin">
        <color auto="1"/>
      </top>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indexed="8"/>
      </left>
      <right style="thin">
        <color indexed="8"/>
      </right>
      <top style="thin">
        <color indexed="8"/>
      </top>
      <bottom/>
      <diagonal/>
    </border>
    <border>
      <left style="thin">
        <color indexed="64"/>
      </left>
      <right/>
      <top style="thin">
        <color indexed="64"/>
      </top>
      <bottom style="medium">
        <color indexed="64"/>
      </bottom>
      <diagonal/>
    </border>
    <border>
      <left/>
      <right style="thin">
        <color indexed="64"/>
      </right>
      <top style="thin">
        <color indexed="64"/>
      </top>
      <bottom/>
      <diagonal/>
    </border>
    <border>
      <left style="thin">
        <color indexed="8"/>
      </left>
      <right style="thin">
        <color indexed="64"/>
      </right>
      <top style="medium">
        <color indexed="64"/>
      </top>
      <bottom/>
      <diagonal/>
    </border>
    <border>
      <left style="thin">
        <color indexed="64"/>
      </left>
      <right/>
      <top style="thin">
        <color indexed="64"/>
      </top>
      <bottom/>
      <diagonal/>
    </border>
    <border>
      <left style="thin">
        <color indexed="8"/>
      </left>
      <right/>
      <top style="thin">
        <color indexed="8"/>
      </top>
      <bottom style="thin">
        <color indexed="8"/>
      </bottom>
      <diagonal/>
    </border>
    <border>
      <left style="thin">
        <color indexed="64"/>
      </left>
      <right style="thin">
        <color indexed="64"/>
      </right>
      <top style="thin">
        <color indexed="8"/>
      </top>
      <bottom style="thin">
        <color indexed="8"/>
      </bottom>
      <diagonal/>
    </border>
    <border>
      <left style="medium">
        <color indexed="64"/>
      </left>
      <right style="thin">
        <color indexed="64"/>
      </right>
      <top style="thin">
        <color indexed="8"/>
      </top>
      <bottom style="thin">
        <color indexed="8"/>
      </bottom>
      <diagonal/>
    </border>
    <border>
      <left style="thin">
        <color indexed="64"/>
      </left>
      <right style="medium">
        <color indexed="64"/>
      </right>
      <top style="thin">
        <color indexed="8"/>
      </top>
      <bottom style="thin">
        <color indexed="8"/>
      </bottom>
      <diagonal/>
    </border>
    <border>
      <left style="medium">
        <color indexed="64"/>
      </left>
      <right style="thin">
        <color indexed="64"/>
      </right>
      <top style="thin">
        <color indexed="8"/>
      </top>
      <bottom style="medium">
        <color indexed="64"/>
      </bottom>
      <diagonal/>
    </border>
    <border>
      <left style="thin">
        <color indexed="64"/>
      </left>
      <right style="thin">
        <color indexed="64"/>
      </right>
      <top style="thin">
        <color indexed="8"/>
      </top>
      <bottom style="medium">
        <color indexed="64"/>
      </bottom>
      <diagonal/>
    </border>
    <border>
      <left style="thin">
        <color indexed="64"/>
      </left>
      <right style="medium">
        <color indexed="64"/>
      </right>
      <top style="thin">
        <color indexed="8"/>
      </top>
      <bottom style="medium">
        <color indexed="64"/>
      </bottom>
      <diagonal/>
    </border>
    <border>
      <left style="medium">
        <color auto="1"/>
      </left>
      <right style="thin">
        <color auto="1"/>
      </right>
      <top style="thin">
        <color indexed="64"/>
      </top>
      <bottom/>
      <diagonal/>
    </border>
    <border>
      <left style="medium">
        <color indexed="64"/>
      </left>
      <right/>
      <top style="thin">
        <color indexed="64"/>
      </top>
      <bottom/>
      <diagonal/>
    </border>
    <border>
      <left style="thin">
        <color indexed="64"/>
      </left>
      <right style="thin">
        <color indexed="8"/>
      </right>
      <top style="thin">
        <color indexed="8"/>
      </top>
      <bottom style="thin">
        <color indexed="8"/>
      </bottom>
      <diagonal/>
    </border>
    <border>
      <left style="thin">
        <color indexed="64"/>
      </left>
      <right style="thin">
        <color indexed="8"/>
      </right>
      <top/>
      <bottom style="medium">
        <color indexed="64"/>
      </bottom>
      <diagonal/>
    </border>
    <border>
      <left style="thin">
        <color indexed="64"/>
      </left>
      <right style="thin">
        <color indexed="64"/>
      </right>
      <top style="thin">
        <color indexed="64"/>
      </top>
      <bottom/>
      <diagonal/>
    </border>
    <border>
      <left style="thin">
        <color auto="1"/>
      </left>
      <right style="thin">
        <color auto="1"/>
      </right>
      <top style="thin">
        <color indexed="64"/>
      </top>
      <bottom style="thin">
        <color auto="1"/>
      </bottom>
      <diagonal/>
    </border>
    <border>
      <left style="thin">
        <color auto="1"/>
      </left>
      <right style="thin">
        <color auto="1"/>
      </right>
      <top style="thin">
        <color auto="1"/>
      </top>
      <bottom style="medium">
        <color indexed="64"/>
      </bottom>
      <diagonal/>
    </border>
    <border>
      <left/>
      <right/>
      <top style="thin">
        <color indexed="64"/>
      </top>
      <bottom style="thin">
        <color indexed="64"/>
      </bottom>
      <diagonal/>
    </border>
    <border>
      <left style="thin">
        <color indexed="64"/>
      </left>
      <right style="medium">
        <color indexed="64"/>
      </right>
      <top style="thin">
        <color auto="1"/>
      </top>
      <bottom style="thin">
        <color auto="1"/>
      </bottom>
      <diagonal/>
    </border>
    <border>
      <left style="thin">
        <color indexed="64"/>
      </left>
      <right style="medium">
        <color indexed="64"/>
      </right>
      <top style="thin">
        <color auto="1"/>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auto="1"/>
      </left>
      <right/>
      <top style="thin">
        <color auto="1"/>
      </top>
      <bottom/>
      <diagonal/>
    </border>
    <border>
      <left style="thin">
        <color indexed="64"/>
      </left>
      <right style="medium">
        <color indexed="64"/>
      </right>
      <top style="thin">
        <color indexed="64"/>
      </top>
      <bottom/>
      <diagonal/>
    </border>
    <border>
      <left style="thin">
        <color auto="1"/>
      </left>
      <right style="thin">
        <color auto="1"/>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8"/>
      </left>
      <right style="medium">
        <color indexed="64"/>
      </right>
      <top/>
      <bottom/>
      <diagonal/>
    </border>
    <border>
      <left style="medium">
        <color indexed="64"/>
      </left>
      <right style="thin">
        <color indexed="64"/>
      </right>
      <top style="thin">
        <color indexed="64"/>
      </top>
      <bottom style="thin">
        <color indexed="8"/>
      </bottom>
      <diagonal/>
    </border>
    <border>
      <left style="thin">
        <color indexed="64"/>
      </left>
      <right style="thin">
        <color indexed="64"/>
      </right>
      <top style="thin">
        <color indexed="64"/>
      </top>
      <bottom style="thin">
        <color indexed="8"/>
      </bottom>
      <diagonal/>
    </border>
    <border>
      <left style="medium">
        <color indexed="64"/>
      </left>
      <right style="thin">
        <color indexed="64"/>
      </right>
      <top style="thin">
        <color indexed="8"/>
      </top>
      <bottom/>
      <diagonal/>
    </border>
    <border>
      <left style="thin">
        <color indexed="64"/>
      </left>
      <right style="thin">
        <color indexed="64"/>
      </right>
      <top style="thin">
        <color indexed="8"/>
      </top>
      <bottom/>
      <diagonal/>
    </border>
    <border>
      <left style="thin">
        <color indexed="64"/>
      </left>
      <right style="medium">
        <color indexed="64"/>
      </right>
      <top style="thin">
        <color indexed="8"/>
      </top>
      <bottom/>
      <diagonal/>
    </border>
    <border>
      <left style="medium">
        <color indexed="64"/>
      </left>
      <right style="thin">
        <color indexed="64"/>
      </right>
      <top/>
      <bottom style="thin">
        <color indexed="8"/>
      </bottom>
      <diagonal/>
    </border>
    <border>
      <left style="thin">
        <color indexed="64"/>
      </left>
      <right style="thin">
        <color indexed="64"/>
      </right>
      <top/>
      <bottom style="thin">
        <color indexed="8"/>
      </bottom>
      <diagonal/>
    </border>
    <border>
      <left style="thin">
        <color indexed="64"/>
      </left>
      <right style="medium">
        <color indexed="64"/>
      </right>
      <top/>
      <bottom style="thin">
        <color indexed="8"/>
      </bottom>
      <diagonal/>
    </border>
    <border>
      <left style="medium">
        <color indexed="64"/>
      </left>
      <right style="thin">
        <color indexed="64"/>
      </right>
      <top style="thin">
        <color indexed="8"/>
      </top>
      <bottom style="medium">
        <color indexed="64"/>
      </bottom>
      <diagonal/>
    </border>
    <border>
      <left style="thin">
        <color indexed="64"/>
      </left>
      <right style="thin">
        <color indexed="64"/>
      </right>
      <top style="thin">
        <color indexed="8"/>
      </top>
      <bottom style="medium">
        <color indexed="64"/>
      </bottom>
      <diagonal/>
    </border>
    <border>
      <left style="thin">
        <color indexed="64"/>
      </left>
      <right style="medium">
        <color indexed="64"/>
      </right>
      <top style="thin">
        <color indexed="8"/>
      </top>
      <bottom style="medium">
        <color indexed="64"/>
      </bottom>
      <diagonal/>
    </border>
    <border>
      <left style="thin">
        <color indexed="8"/>
      </left>
      <right style="thin">
        <color indexed="8"/>
      </right>
      <top style="thin">
        <color indexed="8"/>
      </top>
      <bottom/>
      <diagonal/>
    </border>
    <border>
      <left style="thin">
        <color auto="1"/>
      </left>
      <right style="thin">
        <color auto="1"/>
      </right>
      <top style="thin">
        <color indexed="64"/>
      </top>
      <bottom style="medium">
        <color auto="1"/>
      </bottom>
      <diagonal/>
    </border>
    <border>
      <left style="thin">
        <color indexed="8"/>
      </left>
      <right style="thin">
        <color indexed="8"/>
      </right>
      <top style="thin">
        <color indexed="8"/>
      </top>
      <bottom/>
      <diagonal/>
    </border>
    <border>
      <left style="thin">
        <color indexed="64"/>
      </left>
      <right style="medium">
        <color indexed="64"/>
      </right>
      <top style="thin">
        <color indexed="64"/>
      </top>
      <bottom style="medium">
        <color indexed="64"/>
      </bottom>
      <diagonal/>
    </border>
    <border>
      <left/>
      <right style="thin">
        <color indexed="8"/>
      </right>
      <top/>
      <bottom style="medium">
        <color indexed="64"/>
      </bottom>
      <diagonal/>
    </border>
    <border>
      <left style="thin">
        <color indexed="8"/>
      </left>
      <right/>
      <top style="hair">
        <color indexed="8"/>
      </top>
      <bottom style="hair">
        <color indexed="8"/>
      </bottom>
      <diagonal/>
    </border>
    <border>
      <left style="medium">
        <color indexed="64"/>
      </left>
      <right style="thin">
        <color indexed="8"/>
      </right>
      <top style="hair">
        <color indexed="8"/>
      </top>
      <bottom style="hair">
        <color indexed="8"/>
      </bottom>
      <diagonal/>
    </border>
    <border>
      <left/>
      <right style="thin">
        <color indexed="8"/>
      </right>
      <top style="hair">
        <color indexed="8"/>
      </top>
      <bottom style="hair">
        <color indexed="8"/>
      </bottom>
      <diagonal/>
    </border>
    <border>
      <left/>
      <right/>
      <top style="hair">
        <color indexed="8"/>
      </top>
      <bottom style="hair">
        <color indexed="8"/>
      </bottom>
      <diagonal/>
    </border>
    <border>
      <left style="thin">
        <color indexed="8"/>
      </left>
      <right/>
      <top style="hair">
        <color indexed="8"/>
      </top>
      <bottom style="thin">
        <color indexed="8"/>
      </bottom>
      <diagonal/>
    </border>
    <border>
      <left style="medium">
        <color indexed="64"/>
      </left>
      <right style="thin">
        <color indexed="8"/>
      </right>
      <top style="hair">
        <color indexed="8"/>
      </top>
      <bottom style="thin">
        <color indexed="8"/>
      </bottom>
      <diagonal/>
    </border>
    <border>
      <left style="thin">
        <color indexed="8"/>
      </left>
      <right style="thin">
        <color indexed="8"/>
      </right>
      <top style="hair">
        <color indexed="8"/>
      </top>
      <bottom style="thin">
        <color indexed="8"/>
      </bottom>
      <diagonal/>
    </border>
    <border>
      <left style="thin">
        <color indexed="8"/>
      </left>
      <right style="medium">
        <color indexed="64"/>
      </right>
      <top style="hair">
        <color indexed="8"/>
      </top>
      <bottom style="thin">
        <color indexed="8"/>
      </bottom>
      <diagonal/>
    </border>
    <border>
      <left/>
      <right style="thin">
        <color indexed="8"/>
      </right>
      <top style="hair">
        <color indexed="8"/>
      </top>
      <bottom style="thin">
        <color indexed="8"/>
      </bottom>
      <diagonal/>
    </border>
    <border>
      <left/>
      <right/>
      <top style="hair">
        <color indexed="8"/>
      </top>
      <bottom style="thin">
        <color indexed="8"/>
      </bottom>
      <diagonal/>
    </border>
    <border>
      <left style="thin">
        <color indexed="8"/>
      </left>
      <right/>
      <top style="hair">
        <color indexed="8"/>
      </top>
      <bottom/>
      <diagonal/>
    </border>
    <border>
      <left style="thin">
        <color indexed="64"/>
      </left>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medium">
        <color indexed="64"/>
      </right>
      <top/>
      <bottom style="thin">
        <color indexed="8"/>
      </bottom>
      <diagonal/>
    </border>
    <border>
      <left style="thin">
        <color indexed="64"/>
      </left>
      <right style="thin">
        <color indexed="64"/>
      </right>
      <top/>
      <bottom style="thin">
        <color indexed="64"/>
      </bottom>
      <diagonal/>
    </border>
    <border>
      <left/>
      <right/>
      <top style="medium">
        <color indexed="64"/>
      </top>
      <bottom style="thin">
        <color indexed="8"/>
      </bottom>
      <diagonal/>
    </border>
    <border>
      <left/>
      <right style="thin">
        <color indexed="8"/>
      </right>
      <top style="medium">
        <color indexed="64"/>
      </top>
      <bottom style="thin">
        <color indexed="8"/>
      </bottom>
      <diagonal/>
    </border>
    <border>
      <left/>
      <right style="medium">
        <color indexed="64"/>
      </right>
      <top style="medium">
        <color indexed="64"/>
      </top>
      <bottom style="thin">
        <color indexed="8"/>
      </bottom>
      <diagonal/>
    </border>
    <border>
      <left style="thin">
        <color indexed="8"/>
      </left>
      <right/>
      <top style="thin">
        <color indexed="8"/>
      </top>
      <bottom style="thin">
        <color indexed="8"/>
      </bottom>
      <diagonal/>
    </border>
    <border>
      <left/>
      <right/>
      <top style="thin">
        <color indexed="8"/>
      </top>
      <bottom style="thin">
        <color indexed="8"/>
      </bottom>
      <diagonal/>
    </border>
    <border>
      <left style="hair">
        <color indexed="8"/>
      </left>
      <right/>
      <top style="thin">
        <color indexed="8"/>
      </top>
      <bottom style="thin">
        <color indexed="8"/>
      </bottom>
      <diagonal/>
    </border>
    <border>
      <left/>
      <right style="thin">
        <color indexed="8"/>
      </right>
      <top style="thin">
        <color indexed="8"/>
      </top>
      <bottom style="thin">
        <color indexed="8"/>
      </bottom>
      <diagonal/>
    </border>
    <border>
      <left/>
      <right style="medium">
        <color indexed="64"/>
      </right>
      <top style="thin">
        <color indexed="8"/>
      </top>
      <bottom style="thin">
        <color indexed="8"/>
      </bottom>
      <diagonal/>
    </border>
    <border>
      <left style="medium">
        <color indexed="64"/>
      </left>
      <right style="thin">
        <color indexed="8"/>
      </right>
      <top/>
      <bottom style="thin">
        <color indexed="8"/>
      </bottom>
      <diagonal/>
    </border>
    <border>
      <left style="thin">
        <color indexed="8"/>
      </left>
      <right style="thin">
        <color indexed="8"/>
      </right>
      <top/>
      <bottom style="thin">
        <color indexed="8"/>
      </bottom>
      <diagonal/>
    </border>
    <border>
      <left style="medium">
        <color indexed="64"/>
      </left>
      <right style="thin">
        <color indexed="64"/>
      </right>
      <top style="thin">
        <color indexed="8"/>
      </top>
      <bottom style="thin">
        <color indexed="64"/>
      </bottom>
      <diagonal/>
    </border>
    <border>
      <left style="thin">
        <color indexed="64"/>
      </left>
      <right style="thin">
        <color indexed="64"/>
      </right>
      <top style="thin">
        <color indexed="8"/>
      </top>
      <bottom style="thin">
        <color indexed="64"/>
      </bottom>
      <diagonal/>
    </border>
    <border>
      <left style="thin">
        <color indexed="64"/>
      </left>
      <right style="medium">
        <color indexed="64"/>
      </right>
      <top style="thin">
        <color indexed="8"/>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8"/>
      </right>
      <top style="thin">
        <color indexed="8"/>
      </top>
      <bottom/>
      <diagonal/>
    </border>
    <border>
      <left style="thin">
        <color indexed="8"/>
      </left>
      <right style="thin">
        <color indexed="8"/>
      </right>
      <top style="thin">
        <color indexed="8"/>
      </top>
      <bottom/>
      <diagonal/>
    </border>
    <border>
      <left style="thin">
        <color indexed="8"/>
      </left>
      <right style="medium">
        <color indexed="64"/>
      </right>
      <top style="thin">
        <color indexed="8"/>
      </top>
      <bottom/>
      <diagonal/>
    </border>
    <border>
      <left/>
      <right style="thin">
        <color indexed="8"/>
      </right>
      <top style="thin">
        <color indexed="8"/>
      </top>
      <bottom/>
      <diagonal/>
    </border>
    <border>
      <left style="thin">
        <color indexed="8"/>
      </left>
      <right/>
      <top style="thin">
        <color indexed="8"/>
      </top>
      <bottom/>
      <diagonal/>
    </border>
    <border>
      <left style="thin">
        <color indexed="8"/>
      </left>
      <right style="thin">
        <color indexed="8"/>
      </right>
      <top/>
      <bottom style="thin">
        <color indexed="64"/>
      </bottom>
      <diagonal/>
    </border>
    <border>
      <left style="thin">
        <color indexed="8"/>
      </left>
      <right/>
      <top/>
      <bottom style="thin">
        <color indexed="64"/>
      </bottom>
      <diagonal/>
    </border>
    <border>
      <left style="thin">
        <color indexed="8"/>
      </left>
      <right style="medium">
        <color indexed="64"/>
      </right>
      <top/>
      <bottom style="thin">
        <color indexed="64"/>
      </bottom>
      <diagonal/>
    </border>
    <border>
      <left/>
      <right/>
      <top/>
      <bottom style="thin">
        <color indexed="8"/>
      </bottom>
      <diagonal/>
    </border>
    <border>
      <left style="thin">
        <color indexed="8"/>
      </left>
      <right style="medium">
        <color indexed="64"/>
      </right>
      <top/>
      <bottom style="thin">
        <color indexed="8"/>
      </bottom>
      <diagonal/>
    </border>
    <border>
      <left style="thin">
        <color indexed="8"/>
      </left>
      <right/>
      <top/>
      <bottom style="thin">
        <color indexed="8"/>
      </bottom>
      <diagonal/>
    </border>
    <border>
      <left style="medium">
        <color indexed="64"/>
      </left>
      <right/>
      <top/>
      <bottom style="thin">
        <color indexed="8"/>
      </bottom>
      <diagonal/>
    </border>
    <border>
      <left style="thin">
        <color indexed="8"/>
      </left>
      <right/>
      <top style="thin">
        <color indexed="8"/>
      </top>
      <bottom style="hair">
        <color indexed="8"/>
      </bottom>
      <diagonal/>
    </border>
    <border>
      <left style="medium">
        <color indexed="64"/>
      </left>
      <right style="thin">
        <color indexed="8"/>
      </right>
      <top style="thin">
        <color indexed="8"/>
      </top>
      <bottom style="hair">
        <color indexed="8"/>
      </bottom>
      <diagonal/>
    </border>
    <border>
      <left style="thin">
        <color indexed="8"/>
      </left>
      <right style="thin">
        <color indexed="8"/>
      </right>
      <top style="thin">
        <color indexed="8"/>
      </top>
      <bottom style="hair">
        <color indexed="8"/>
      </bottom>
      <diagonal/>
    </border>
    <border>
      <left style="thin">
        <color indexed="8"/>
      </left>
      <right style="medium">
        <color indexed="64"/>
      </right>
      <top style="thin">
        <color indexed="8"/>
      </top>
      <bottom style="hair">
        <color indexed="8"/>
      </bottom>
      <diagonal/>
    </border>
    <border>
      <left/>
      <right style="thin">
        <color indexed="8"/>
      </right>
      <top style="thin">
        <color indexed="8"/>
      </top>
      <bottom style="hair">
        <color indexed="8"/>
      </bottom>
      <diagonal/>
    </border>
    <border>
      <left/>
      <right/>
      <top style="thin">
        <color indexed="8"/>
      </top>
      <bottom style="hair">
        <color indexed="8"/>
      </bottom>
      <diagonal/>
    </border>
    <border>
      <left style="medium">
        <color indexed="64"/>
      </left>
      <right/>
      <top style="thin">
        <color indexed="8"/>
      </top>
      <bottom style="thin">
        <color indexed="8"/>
      </bottom>
      <diagonal/>
    </border>
    <border>
      <left style="medium">
        <color indexed="64"/>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medium">
        <color indexed="64"/>
      </right>
      <top style="thin">
        <color indexed="8"/>
      </top>
      <bottom style="thin">
        <color indexed="8"/>
      </bottom>
      <diagonal/>
    </border>
    <border>
      <left/>
      <right style="thin">
        <color indexed="8"/>
      </right>
      <top style="thin">
        <color indexed="8"/>
      </top>
      <bottom style="medium">
        <color indexed="64"/>
      </bottom>
      <diagonal/>
    </border>
    <border>
      <left style="thin">
        <color indexed="8"/>
      </left>
      <right style="thin">
        <color indexed="8"/>
      </right>
      <top style="thin">
        <color indexed="8"/>
      </top>
      <bottom style="medium">
        <color indexed="64"/>
      </bottom>
      <diagonal/>
    </border>
    <border>
      <left style="thin">
        <color indexed="8"/>
      </left>
      <right/>
      <top style="thin">
        <color indexed="8"/>
      </top>
      <bottom style="medium">
        <color indexed="64"/>
      </bottom>
      <diagonal/>
    </border>
    <border>
      <left style="medium">
        <color indexed="64"/>
      </left>
      <right style="thin">
        <color indexed="8"/>
      </right>
      <top style="thin">
        <color indexed="8"/>
      </top>
      <bottom style="medium">
        <color indexed="64"/>
      </bottom>
      <diagonal/>
    </border>
    <border>
      <left style="thin">
        <color indexed="8"/>
      </left>
      <right style="medium">
        <color indexed="64"/>
      </right>
      <top style="thin">
        <color indexed="8"/>
      </top>
      <bottom style="medium">
        <color indexed="64"/>
      </bottom>
      <diagonal/>
    </border>
    <border>
      <left/>
      <right/>
      <top style="thin">
        <color indexed="64"/>
      </top>
      <bottom/>
      <diagonal/>
    </border>
    <border>
      <left style="medium">
        <color indexed="64"/>
      </left>
      <right/>
      <top style="medium">
        <color indexed="64"/>
      </top>
      <bottom style="thin">
        <color indexed="8"/>
      </bottom>
      <diagonal/>
    </border>
    <border>
      <left/>
      <right/>
      <top/>
      <bottom style="thin">
        <color indexed="64"/>
      </bottom>
      <diagonal/>
    </border>
    <border>
      <left style="medium">
        <color indexed="64"/>
      </left>
      <right style="thin">
        <color auto="1"/>
      </right>
      <top style="thin">
        <color indexed="64"/>
      </top>
      <bottom style="thin">
        <color auto="1"/>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hair">
        <color indexed="64"/>
      </top>
      <bottom/>
      <diagonal/>
    </border>
    <border>
      <left/>
      <right/>
      <top style="hair">
        <color indexed="64"/>
      </top>
      <bottom style="medium">
        <color indexed="64"/>
      </bottom>
      <diagonal/>
    </border>
    <border>
      <left style="thin">
        <color auto="1"/>
      </left>
      <right style="thin">
        <color auto="1"/>
      </right>
      <top style="medium">
        <color indexed="64"/>
      </top>
      <bottom style="thin">
        <color auto="1"/>
      </bottom>
      <diagonal/>
    </border>
    <border>
      <left/>
      <right/>
      <top style="thin">
        <color indexed="8"/>
      </top>
      <bottom style="thin">
        <color indexed="64"/>
      </bottom>
      <diagonal/>
    </border>
    <border>
      <left/>
      <right/>
      <top style="thin">
        <color indexed="64"/>
      </top>
      <bottom style="thin">
        <color indexed="64"/>
      </bottom>
      <diagonal/>
    </border>
    <border>
      <left style="medium">
        <color indexed="64"/>
      </left>
      <right/>
      <top/>
      <bottom style="thin">
        <color auto="1"/>
      </bottom>
      <diagonal/>
    </border>
    <border>
      <left/>
      <right style="thin">
        <color indexed="64"/>
      </right>
      <top/>
      <bottom style="thin">
        <color indexed="64"/>
      </bottom>
      <diagonal/>
    </border>
    <border>
      <left style="thin">
        <color auto="1"/>
      </left>
      <right/>
      <top style="thin">
        <color auto="1"/>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medium">
        <color indexed="64"/>
      </right>
      <top/>
      <bottom style="thin">
        <color indexed="8"/>
      </bottom>
      <diagonal/>
    </border>
    <border>
      <left style="medium">
        <color indexed="64"/>
      </left>
      <right/>
      <top/>
      <bottom style="thin">
        <color auto="1"/>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medium">
        <color indexed="64"/>
      </right>
      <top/>
      <bottom style="thin">
        <color indexed="8"/>
      </bottom>
      <diagonal/>
    </border>
    <border>
      <left style="medium">
        <color indexed="64"/>
      </left>
      <right/>
      <top/>
      <bottom style="thin">
        <color auto="1"/>
      </bottom>
      <diagonal/>
    </border>
    <border>
      <left/>
      <right/>
      <top/>
      <bottom style="thin">
        <color indexed="64"/>
      </bottom>
      <diagonal/>
    </border>
    <border>
      <left/>
      <right style="medium">
        <color indexed="64"/>
      </right>
      <top/>
      <bottom style="thin">
        <color indexed="64"/>
      </bottom>
      <diagonal/>
    </border>
    <border>
      <left style="medium">
        <color indexed="64"/>
      </left>
      <right/>
      <top style="thin">
        <color auto="1"/>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medium">
        <color indexed="64"/>
      </right>
      <top/>
      <bottom style="thin">
        <color indexed="8"/>
      </bottom>
      <diagonal/>
    </border>
    <border>
      <left style="medium">
        <color indexed="64"/>
      </left>
      <right/>
      <top/>
      <bottom style="thin">
        <color auto="1"/>
      </bottom>
      <diagonal/>
    </border>
    <border>
      <left style="thin">
        <color indexed="64"/>
      </left>
      <right/>
      <top/>
      <bottom style="thin">
        <color indexed="64"/>
      </bottom>
      <diagonal/>
    </border>
    <border>
      <left/>
      <right style="thin">
        <color indexed="64"/>
      </right>
      <top/>
      <bottom style="thin">
        <color indexed="64"/>
      </bottom>
      <diagonal/>
    </border>
    <border>
      <left/>
      <right style="medium">
        <color indexed="64"/>
      </right>
      <top/>
      <bottom style="thin">
        <color indexed="8"/>
      </bottom>
      <diagonal/>
    </border>
    <border>
      <left style="medium">
        <color indexed="64"/>
      </left>
      <right/>
      <top/>
      <bottom style="thin">
        <color auto="1"/>
      </bottom>
      <diagonal/>
    </border>
    <border>
      <left style="thin">
        <color indexed="64"/>
      </left>
      <right/>
      <top/>
      <bottom style="thin">
        <color indexed="64"/>
      </bottom>
      <diagonal/>
    </border>
    <border>
      <left/>
      <right style="thin">
        <color indexed="64"/>
      </right>
      <top/>
      <bottom style="thin">
        <color indexed="64"/>
      </bottom>
      <diagonal/>
    </border>
    <border>
      <left/>
      <right style="medium">
        <color indexed="64"/>
      </right>
      <top/>
      <bottom style="thin">
        <color indexed="8"/>
      </bottom>
      <diagonal/>
    </border>
    <border>
      <left style="medium">
        <color indexed="64"/>
      </left>
      <right/>
      <top/>
      <bottom style="thin">
        <color auto="1"/>
      </bottom>
      <diagonal/>
    </border>
    <border>
      <left style="thin">
        <color indexed="64"/>
      </left>
      <right/>
      <top/>
      <bottom style="thin">
        <color indexed="64"/>
      </bottom>
      <diagonal/>
    </border>
    <border>
      <left/>
      <right style="thin">
        <color indexed="64"/>
      </right>
      <top/>
      <bottom style="thin">
        <color indexed="64"/>
      </bottom>
      <diagonal/>
    </border>
    <border>
      <left/>
      <right style="medium">
        <color indexed="64"/>
      </right>
      <top/>
      <bottom style="thin">
        <color indexed="8"/>
      </bottom>
      <diagonal/>
    </border>
    <border>
      <left style="medium">
        <color indexed="64"/>
      </left>
      <right/>
      <top/>
      <bottom style="thin">
        <color auto="1"/>
      </bottom>
      <diagonal/>
    </border>
    <border>
      <left style="thin">
        <color indexed="64"/>
      </left>
      <right/>
      <top/>
      <bottom style="thin">
        <color indexed="64"/>
      </bottom>
      <diagonal/>
    </border>
    <border>
      <left/>
      <right style="thin">
        <color indexed="64"/>
      </right>
      <top/>
      <bottom style="thin">
        <color indexed="64"/>
      </bottom>
      <diagonal/>
    </border>
    <border>
      <left/>
      <right style="medium">
        <color indexed="64"/>
      </right>
      <top/>
      <bottom style="thin">
        <color indexed="8"/>
      </bottom>
      <diagonal/>
    </border>
    <border>
      <left style="medium">
        <color indexed="64"/>
      </left>
      <right/>
      <top/>
      <bottom style="thin">
        <color auto="1"/>
      </bottom>
      <diagonal/>
    </border>
    <border>
      <left style="thin">
        <color indexed="64"/>
      </left>
      <right/>
      <top/>
      <bottom style="thin">
        <color indexed="64"/>
      </bottom>
      <diagonal/>
    </border>
    <border>
      <left/>
      <right style="thin">
        <color indexed="64"/>
      </right>
      <top/>
      <bottom style="thin">
        <color indexed="64"/>
      </bottom>
      <diagonal/>
    </border>
    <border>
      <left/>
      <right style="medium">
        <color indexed="64"/>
      </right>
      <top/>
      <bottom style="thin">
        <color indexed="8"/>
      </bottom>
      <diagonal/>
    </border>
    <border>
      <left/>
      <right/>
      <top/>
      <bottom style="thin">
        <color indexed="64"/>
      </bottom>
      <diagonal/>
    </border>
    <border>
      <left/>
      <right/>
      <top/>
      <bottom style="thin">
        <color indexed="8"/>
      </bottom>
      <diagonal/>
    </border>
    <border>
      <left style="medium">
        <color indexed="64"/>
      </left>
      <right/>
      <top/>
      <bottom style="thin">
        <color indexed="8"/>
      </bottom>
      <diagonal/>
    </border>
    <border>
      <left/>
      <right style="thin">
        <color indexed="8"/>
      </right>
      <top/>
      <bottom style="thin">
        <color indexed="8"/>
      </bottom>
      <diagonal/>
    </border>
    <border>
      <left style="thin">
        <color indexed="8"/>
      </left>
      <right/>
      <top/>
      <bottom style="thin">
        <color indexed="8"/>
      </bottom>
      <diagonal/>
    </border>
    <border>
      <left/>
      <right/>
      <top/>
      <bottom style="thin">
        <color indexed="8"/>
      </bottom>
      <diagonal/>
    </border>
    <border>
      <left style="thin">
        <color indexed="8"/>
      </left>
      <right style="thin">
        <color indexed="8"/>
      </right>
      <top/>
      <bottom style="thin">
        <color indexed="8"/>
      </bottom>
      <diagonal/>
    </border>
    <border>
      <left style="thin">
        <color indexed="8"/>
      </left>
      <right style="medium">
        <color indexed="64"/>
      </right>
      <top/>
      <bottom style="thin">
        <color indexed="8"/>
      </bottom>
      <diagonal/>
    </border>
    <border>
      <left style="medium">
        <color indexed="64"/>
      </left>
      <right style="thin">
        <color indexed="8"/>
      </right>
      <top/>
      <bottom style="thin">
        <color indexed="8"/>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top style="thin">
        <color indexed="8"/>
      </top>
      <bottom style="medium">
        <color indexed="64"/>
      </bottom>
      <diagonal/>
    </border>
    <border>
      <left/>
      <right/>
      <top style="thin">
        <color indexed="8"/>
      </top>
      <bottom style="medium">
        <color indexed="64"/>
      </bottom>
      <diagonal/>
    </border>
    <border>
      <left/>
      <right style="thin">
        <color indexed="8"/>
      </right>
      <top style="thin">
        <color indexed="8"/>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bottom style="thin">
        <color auto="1"/>
      </bottom>
      <diagonal/>
    </border>
    <border>
      <left/>
      <right style="medium">
        <color indexed="64"/>
      </right>
      <top/>
      <bottom style="thin">
        <color indexed="64"/>
      </bottom>
      <diagonal/>
    </border>
    <border>
      <left style="medium">
        <color indexed="64"/>
      </left>
      <right/>
      <top style="thin">
        <color auto="1"/>
      </top>
      <bottom style="thin">
        <color indexed="8"/>
      </bottom>
      <diagonal/>
    </border>
    <border>
      <left/>
      <right style="thin">
        <color indexed="8"/>
      </right>
      <top style="thin">
        <color auto="1"/>
      </top>
      <bottom style="thin">
        <color indexed="8"/>
      </bottom>
      <diagonal/>
    </border>
    <border>
      <left style="thin">
        <color indexed="8"/>
      </left>
      <right/>
      <top/>
      <bottom style="thin">
        <color indexed="8"/>
      </bottom>
      <diagonal/>
    </border>
    <border>
      <left/>
      <right style="thin">
        <color indexed="8"/>
      </right>
      <top/>
      <bottom style="thin">
        <color indexed="8"/>
      </bottom>
      <diagonal/>
    </border>
    <border>
      <left/>
      <right/>
      <top/>
      <bottom style="thin">
        <color indexed="8"/>
      </bottom>
      <diagonal/>
    </border>
    <border>
      <left/>
      <right style="medium">
        <color indexed="64"/>
      </right>
      <top/>
      <bottom style="thin">
        <color indexed="8"/>
      </bottom>
      <diagonal/>
    </border>
    <border>
      <left style="medium">
        <color indexed="64"/>
      </left>
      <right/>
      <top/>
      <bottom style="thin">
        <color indexed="8"/>
      </bottom>
      <diagonal/>
    </border>
    <border>
      <left style="medium">
        <color indexed="64"/>
      </left>
      <right/>
      <top style="thin">
        <color indexed="8"/>
      </top>
      <bottom style="thin">
        <color indexed="64"/>
      </bottom>
      <diagonal/>
    </border>
    <border>
      <left/>
      <right style="thin">
        <color indexed="8"/>
      </right>
      <top style="thin">
        <color indexed="8"/>
      </top>
      <bottom style="thin">
        <color indexed="64"/>
      </bottom>
      <diagonal/>
    </border>
    <border>
      <left style="thin">
        <color indexed="8"/>
      </left>
      <right/>
      <top style="thin">
        <color indexed="8"/>
      </top>
      <bottom style="thin">
        <color indexed="64"/>
      </bottom>
      <diagonal/>
    </border>
    <border>
      <left/>
      <right/>
      <top style="thin">
        <color indexed="8"/>
      </top>
      <bottom style="thin">
        <color indexed="64"/>
      </bottom>
      <diagonal/>
    </border>
    <border>
      <left/>
      <right style="medium">
        <color auto="1"/>
      </right>
      <top style="thin">
        <color indexed="8"/>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double">
        <color indexed="64"/>
      </bottom>
      <diagonal/>
    </border>
    <border>
      <left/>
      <right/>
      <top style="thin">
        <color auto="1"/>
      </top>
      <bottom/>
      <diagonal/>
    </border>
    <border>
      <left style="medium">
        <color indexed="64"/>
      </left>
      <right style="medium">
        <color indexed="64"/>
      </right>
      <top style="hair">
        <color indexed="64"/>
      </top>
      <bottom style="medium">
        <color indexed="64"/>
      </bottom>
      <diagonal/>
    </border>
    <border>
      <left/>
      <right style="medium">
        <color auto="1"/>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thin">
        <color indexed="8"/>
      </left>
      <right style="thin">
        <color indexed="8"/>
      </right>
      <top/>
      <bottom style="thin">
        <color indexed="8"/>
      </bottom>
      <diagonal/>
    </border>
    <border>
      <left/>
      <right/>
      <top/>
      <bottom style="thin">
        <color auto="1"/>
      </bottom>
      <diagonal/>
    </border>
    <border>
      <left style="thin">
        <color indexed="48"/>
      </left>
      <right style="thin">
        <color indexed="48"/>
      </right>
      <top style="thin">
        <color indexed="48"/>
      </top>
      <bottom style="thin">
        <color indexed="48"/>
      </bottom>
      <diagonal/>
    </border>
    <border>
      <left/>
      <right/>
      <top/>
      <bottom style="medium">
        <color indexed="30"/>
      </bottom>
      <diagonal/>
    </border>
    <border>
      <left/>
      <right/>
      <top/>
      <bottom style="thick">
        <color indexed="62"/>
      </bottom>
      <diagonal/>
    </border>
    <border>
      <left style="thin">
        <color indexed="63"/>
      </left>
      <right style="thin">
        <color indexed="63"/>
      </right>
      <top style="thin">
        <color indexed="63"/>
      </top>
      <bottom style="thin">
        <color indexed="63"/>
      </bottom>
      <diagonal/>
    </border>
    <border>
      <left style="thin">
        <color indexed="22"/>
      </left>
      <right style="thin">
        <color indexed="22"/>
      </right>
      <top style="thin">
        <color indexed="22"/>
      </top>
      <bottom style="thin">
        <color indexed="22"/>
      </bottom>
      <diagonal/>
    </border>
    <border>
      <left/>
      <right/>
      <top/>
      <bottom style="thick">
        <color indexed="22"/>
      </bottom>
      <diagonal/>
    </border>
    <border>
      <left style="thin">
        <color indexed="41"/>
      </left>
      <right style="thin">
        <color indexed="48"/>
      </right>
      <top style="medium">
        <color indexed="41"/>
      </top>
      <bottom style="thin">
        <color indexed="48"/>
      </bottom>
      <diagonal/>
    </border>
    <border>
      <left/>
      <right/>
      <top/>
      <bottom style="double">
        <color indexed="52"/>
      </bottom>
      <diagonal/>
    </border>
    <border>
      <left/>
      <right/>
      <top/>
      <bottom style="dotted">
        <color auto="1"/>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thin">
        <color auto="1"/>
      </top>
      <bottom style="thin">
        <color auto="1"/>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diagonal/>
    </border>
    <border>
      <left style="thin">
        <color indexed="54"/>
      </left>
      <right/>
      <top style="thin">
        <color indexed="54"/>
      </top>
      <bottom/>
      <diagonal/>
    </border>
    <border>
      <left style="medium">
        <color auto="1"/>
      </left>
      <right style="medium">
        <color auto="1"/>
      </right>
      <top style="thin">
        <color auto="1"/>
      </top>
      <bottom style="thin">
        <color auto="1"/>
      </bottom>
      <diagonal/>
    </border>
    <border>
      <left style="thin">
        <color theme="1" tint="0.499984740745262"/>
      </left>
      <right style="thin">
        <color theme="1" tint="0.499984740745262"/>
      </right>
      <top style="dotted">
        <color theme="0" tint="-0.14993743705557422"/>
      </top>
      <bottom style="dotted">
        <color theme="0" tint="-0.14993743705557422"/>
      </bottom>
      <diagonal/>
    </border>
    <border>
      <left style="thin">
        <color indexed="64"/>
      </left>
      <right style="thin">
        <color indexed="64"/>
      </right>
      <top style="thin">
        <color indexed="64"/>
      </top>
      <bottom style="thin">
        <color indexed="64"/>
      </bottom>
      <diagonal/>
    </border>
    <border>
      <left/>
      <right/>
      <top style="medium">
        <color auto="1"/>
      </top>
      <bottom style="medium">
        <color auto="1"/>
      </bottom>
      <diagonal/>
    </border>
    <border>
      <left style="medium">
        <color auto="1"/>
      </left>
      <right style="medium">
        <color auto="1"/>
      </right>
      <top style="medium">
        <color auto="1"/>
      </top>
      <bottom style="medium">
        <color auto="1"/>
      </bottom>
      <diagonal/>
    </border>
    <border>
      <left/>
      <right/>
      <top/>
      <bottom style="medium">
        <color auto="1"/>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indexed="63"/>
      </top>
      <bottom style="thin">
        <color indexed="63"/>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54"/>
      </left>
      <right/>
      <top style="thin">
        <color indexed="54"/>
      </top>
      <bottom/>
      <diagonal/>
    </border>
    <border>
      <left style="medium">
        <color auto="1"/>
      </left>
      <right style="medium">
        <color auto="1"/>
      </right>
      <top style="thin">
        <color auto="1"/>
      </top>
      <bottom style="thin">
        <color auto="1"/>
      </bottom>
      <diagonal/>
    </border>
    <border>
      <left style="medium">
        <color auto="1"/>
      </left>
      <right/>
      <top/>
      <bottom style="medium">
        <color auto="1"/>
      </bottom>
      <diagonal/>
    </border>
    <border>
      <left style="thin">
        <color auto="1"/>
      </left>
      <right style="thin">
        <color auto="1"/>
      </right>
      <top style="medium">
        <color indexed="64"/>
      </top>
      <bottom style="medium">
        <color indexed="64"/>
      </bottom>
      <diagonal/>
    </border>
    <border>
      <left style="thin">
        <color indexed="64"/>
      </left>
      <right style="thin">
        <color indexed="64"/>
      </right>
      <top/>
      <bottom style="medium">
        <color indexed="64"/>
      </bottom>
      <diagonal/>
    </border>
    <border>
      <left/>
      <right style="medium">
        <color indexed="64"/>
      </right>
      <top style="thin">
        <color indexed="64"/>
      </top>
      <bottom style="double">
        <color indexed="64"/>
      </bottom>
      <diagonal/>
    </border>
    <border>
      <left/>
      <right/>
      <top style="thin">
        <color indexed="64"/>
      </top>
      <bottom/>
      <diagonal/>
    </border>
    <border>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style="double">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auto="1"/>
      </top>
      <bottom style="medium">
        <color indexed="64"/>
      </bottom>
      <diagonal/>
    </border>
    <border>
      <left style="thin">
        <color auto="1"/>
      </left>
      <right style="medium">
        <color indexed="64"/>
      </right>
      <top style="thin">
        <color auto="1"/>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style="thin">
        <color auto="1"/>
      </left>
      <right style="thin">
        <color auto="1"/>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auto="1"/>
      </right>
      <top style="thin">
        <color auto="1"/>
      </top>
      <bottom style="thin">
        <color auto="1"/>
      </bottom>
      <diagonal/>
    </border>
    <border>
      <left style="thin">
        <color auto="1"/>
      </left>
      <right style="thin">
        <color auto="1"/>
      </right>
      <top style="thin">
        <color indexed="64"/>
      </top>
      <bottom style="thin">
        <color auto="1"/>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bottom style="medium">
        <color indexed="64"/>
      </bottom>
      <diagonal/>
    </border>
    <border>
      <left style="medium">
        <color indexed="64"/>
      </left>
      <right/>
      <top style="thin">
        <color indexed="64"/>
      </top>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medium">
        <color indexed="64"/>
      </right>
      <top/>
      <bottom style="medium">
        <color indexed="64"/>
      </bottom>
      <diagonal/>
    </border>
    <border>
      <left style="medium">
        <color indexed="64"/>
      </left>
      <right/>
      <top/>
      <bottom style="dotted">
        <color theme="0" tint="-0.24994659260841701"/>
      </bottom>
      <diagonal/>
    </border>
    <border>
      <left style="medium">
        <color indexed="64"/>
      </left>
      <right/>
      <top style="dotted">
        <color theme="0" tint="-0.24994659260841701"/>
      </top>
      <bottom style="dotted">
        <color theme="0" tint="-0.24994659260841701"/>
      </bottom>
      <diagonal/>
    </border>
    <border>
      <left/>
      <right style="medium">
        <color indexed="64"/>
      </right>
      <top style="hair">
        <color indexed="64"/>
      </top>
      <bottom style="hair">
        <color indexed="64"/>
      </bottom>
      <diagonal/>
    </border>
    <border>
      <left/>
      <right style="medium">
        <color indexed="64"/>
      </right>
      <top/>
      <bottom style="hair">
        <color indexed="64"/>
      </bottom>
      <diagonal/>
    </border>
    <border>
      <left style="thin">
        <color auto="1"/>
      </left>
      <right style="thin">
        <color auto="1"/>
      </right>
      <top style="hair">
        <color auto="1"/>
      </top>
      <bottom style="hair">
        <color auto="1"/>
      </bottom>
      <diagonal/>
    </border>
    <border>
      <left style="thin">
        <color indexed="64"/>
      </left>
      <right style="thin">
        <color indexed="64"/>
      </right>
      <top style="hair">
        <color indexed="64"/>
      </top>
      <bottom/>
      <diagonal/>
    </border>
    <border>
      <left style="thin">
        <color indexed="64"/>
      </left>
      <right style="thin">
        <color indexed="64"/>
      </right>
      <top style="hair">
        <color indexed="64"/>
      </top>
      <bottom style="medium">
        <color indexed="64"/>
      </bottom>
      <diagonal/>
    </border>
    <border>
      <left style="thin">
        <color auto="1"/>
      </left>
      <right style="thin">
        <color auto="1"/>
      </right>
      <top style="hair">
        <color auto="1"/>
      </top>
      <bottom style="hair">
        <color auto="1"/>
      </bottom>
      <diagonal/>
    </border>
    <border>
      <left style="thin">
        <color indexed="64"/>
      </left>
      <right style="thin">
        <color indexed="64"/>
      </right>
      <top style="hair">
        <color indexed="64"/>
      </top>
      <bottom style="medium">
        <color indexed="64"/>
      </bottom>
      <diagonal/>
    </border>
    <border>
      <left style="thin">
        <color indexed="64"/>
      </left>
      <right/>
      <top/>
      <bottom style="hair">
        <color indexed="64"/>
      </bottom>
      <diagonal/>
    </border>
    <border>
      <left style="medium">
        <color indexed="64"/>
      </left>
      <right/>
      <top style="thin">
        <color indexed="64"/>
      </top>
      <bottom style="medium">
        <color indexed="64"/>
      </bottom>
      <diagonal/>
    </border>
    <border>
      <left style="thin">
        <color indexed="8"/>
      </left>
      <right style="medium">
        <color indexed="8"/>
      </right>
      <top style="thin">
        <color indexed="64"/>
      </top>
      <bottom style="medium">
        <color indexed="64"/>
      </bottom>
      <diagonal/>
    </border>
    <border>
      <left style="thin">
        <color indexed="8"/>
      </left>
      <right style="medium">
        <color indexed="8"/>
      </right>
      <top style="thin">
        <color indexed="8"/>
      </top>
      <bottom style="hair">
        <color indexed="8"/>
      </bottom>
      <diagonal/>
    </border>
    <border>
      <left/>
      <right/>
      <top/>
      <bottom style="thin">
        <color indexed="8"/>
      </bottom>
      <diagonal/>
    </border>
    <border>
      <left/>
      <right/>
      <top style="thin">
        <color indexed="8"/>
      </top>
      <bottom style="hair">
        <color indexed="8"/>
      </bottom>
      <diagonal/>
    </border>
    <border>
      <left/>
      <right/>
      <top/>
      <bottom style="hair">
        <color indexed="8"/>
      </bottom>
      <diagonal/>
    </border>
    <border>
      <left/>
      <right/>
      <top style="hair">
        <color indexed="8"/>
      </top>
      <bottom/>
      <diagonal/>
    </border>
    <border>
      <left/>
      <right/>
      <top style="thin">
        <color indexed="8"/>
      </top>
      <bottom style="medium">
        <color indexed="64"/>
      </bottom>
      <diagonal/>
    </border>
    <border>
      <left/>
      <right/>
      <top/>
      <bottom style="thin">
        <color indexed="64"/>
      </bottom>
      <diagonal/>
    </border>
    <border>
      <left style="thin">
        <color indexed="48"/>
      </left>
      <right style="thin">
        <color indexed="48"/>
      </right>
      <top style="thin">
        <color indexed="48"/>
      </top>
      <bottom style="thin">
        <color indexed="48"/>
      </bottom>
      <diagonal/>
    </border>
    <border>
      <left/>
      <right/>
      <top/>
      <bottom style="medium">
        <color indexed="30"/>
      </bottom>
      <diagonal/>
    </border>
    <border>
      <left style="thin">
        <color indexed="63"/>
      </left>
      <right style="thin">
        <color indexed="63"/>
      </right>
      <top style="thin">
        <color indexed="63"/>
      </top>
      <bottom style="thin">
        <color indexed="63"/>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diagonal/>
    </border>
    <border>
      <left style="thin">
        <color indexed="54"/>
      </left>
      <right/>
      <top style="thin">
        <color indexed="54"/>
      </top>
      <bottom/>
      <diagonal/>
    </border>
    <border>
      <left style="medium">
        <color auto="1"/>
      </left>
      <right style="medium">
        <color auto="1"/>
      </right>
      <top style="thin">
        <color auto="1"/>
      </top>
      <bottom style="thin">
        <color auto="1"/>
      </bottom>
      <diagonal/>
    </border>
    <border>
      <left style="thin">
        <color indexed="41"/>
      </left>
      <right style="thin">
        <color indexed="48"/>
      </right>
      <top style="medium">
        <color indexed="41"/>
      </top>
      <bottom style="thin">
        <color indexed="48"/>
      </bottom>
      <diagonal/>
    </border>
    <border>
      <left style="thin">
        <color indexed="64"/>
      </left>
      <right style="thin">
        <color indexed="64"/>
      </right>
      <top style="thin">
        <color indexed="64"/>
      </top>
      <bottom style="thin">
        <color indexed="64"/>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indexed="63"/>
      </top>
      <bottom style="thin">
        <color indexed="63"/>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54"/>
      </left>
      <right/>
      <top style="thin">
        <color indexed="54"/>
      </top>
      <bottom/>
      <diagonal/>
    </border>
    <border>
      <left style="medium">
        <color auto="1"/>
      </left>
      <right style="medium">
        <color auto="1"/>
      </right>
      <top style="thin">
        <color auto="1"/>
      </top>
      <bottom style="thin">
        <color auto="1"/>
      </bottom>
      <diagonal/>
    </border>
    <border>
      <left/>
      <right/>
      <top/>
      <bottom style="medium">
        <color indexed="64"/>
      </bottom>
      <diagonal/>
    </border>
    <border>
      <left style="thin">
        <color auto="1"/>
      </left>
      <right style="thin">
        <color auto="1"/>
      </right>
      <top style="thin">
        <color indexed="64"/>
      </top>
      <bottom style="thin">
        <color auto="1"/>
      </bottom>
      <diagonal/>
    </border>
    <border>
      <left/>
      <right/>
      <top style="thin">
        <color indexed="64"/>
      </top>
      <bottom style="thin">
        <color indexed="64"/>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indexed="63"/>
      </top>
      <bottom style="thin">
        <color indexed="63"/>
      </bottom>
      <diagonal/>
    </border>
    <border>
      <left style="thin">
        <color indexed="22"/>
      </left>
      <right style="thin">
        <color indexed="22"/>
      </right>
      <top style="thin">
        <color indexed="22"/>
      </top>
      <bottom style="thin">
        <color indexed="22"/>
      </bottom>
      <diagonal/>
    </border>
    <border>
      <left/>
      <right/>
      <top style="thin">
        <color auto="1"/>
      </top>
      <bottom style="thin">
        <color auto="1"/>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54"/>
      </left>
      <right/>
      <top style="thin">
        <color indexed="54"/>
      </top>
      <bottom/>
      <diagonal/>
    </border>
    <border>
      <left style="medium">
        <color auto="1"/>
      </left>
      <right style="medium">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indexed="63"/>
      </top>
      <bottom style="thin">
        <color indexed="63"/>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54"/>
      </left>
      <right/>
      <top style="thin">
        <color indexed="54"/>
      </top>
      <bottom/>
      <diagonal/>
    </border>
    <border>
      <left style="medium">
        <color auto="1"/>
      </left>
      <right style="medium">
        <color auto="1"/>
      </right>
      <top style="thin">
        <color auto="1"/>
      </top>
      <bottom style="thin">
        <color auto="1"/>
      </bottom>
      <diagonal/>
    </border>
    <border>
      <left style="medium">
        <color indexed="64"/>
      </left>
      <right style="thin">
        <color indexed="64"/>
      </right>
      <top style="medium">
        <color indexed="64"/>
      </top>
      <bottom style="thin">
        <color indexed="64"/>
      </bottom>
      <diagonal/>
    </border>
    <border>
      <left style="thin">
        <color auto="1"/>
      </left>
      <right style="thin">
        <color auto="1"/>
      </right>
      <top style="thin">
        <color indexed="64"/>
      </top>
      <bottom style="thin">
        <color auto="1"/>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indexed="63"/>
      </top>
      <bottom style="thin">
        <color indexed="63"/>
      </bottom>
      <diagonal/>
    </border>
    <border>
      <left style="thin">
        <color indexed="22"/>
      </left>
      <right style="thin">
        <color indexed="22"/>
      </right>
      <top style="thin">
        <color indexed="22"/>
      </top>
      <bottom style="thin">
        <color indexed="22"/>
      </bottom>
      <diagonal/>
    </border>
    <border>
      <left/>
      <right/>
      <top style="thin">
        <color auto="1"/>
      </top>
      <bottom style="thin">
        <color auto="1"/>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54"/>
      </left>
      <right/>
      <top style="thin">
        <color indexed="54"/>
      </top>
      <bottom/>
      <diagonal/>
    </border>
    <border>
      <left style="medium">
        <color auto="1"/>
      </left>
      <right style="medium">
        <color auto="1"/>
      </right>
      <top style="thin">
        <color auto="1"/>
      </top>
      <bottom style="thin">
        <color auto="1"/>
      </bottom>
      <diagonal/>
    </border>
    <border>
      <left style="thin">
        <color auto="1"/>
      </left>
      <right style="thin">
        <color auto="1"/>
      </right>
      <top style="thin">
        <color indexed="64"/>
      </top>
      <bottom style="thin">
        <color indexed="64"/>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indexed="63"/>
      </top>
      <bottom style="thin">
        <color indexed="63"/>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54"/>
      </left>
      <right/>
      <top style="thin">
        <color indexed="54"/>
      </top>
      <bottom/>
      <diagonal/>
    </border>
    <border>
      <left style="medium">
        <color auto="1"/>
      </left>
      <right style="medium">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indexed="63"/>
      </top>
      <bottom style="thin">
        <color indexed="63"/>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54"/>
      </left>
      <right/>
      <top style="thin">
        <color indexed="54"/>
      </top>
      <bottom/>
      <diagonal/>
    </border>
    <border>
      <left style="medium">
        <color auto="1"/>
      </left>
      <right style="medium">
        <color auto="1"/>
      </right>
      <top style="thin">
        <color auto="1"/>
      </top>
      <bottom style="thin">
        <color auto="1"/>
      </bottom>
      <diagonal/>
    </border>
    <border>
      <left style="medium">
        <color indexed="64"/>
      </left>
      <right style="thin">
        <color auto="1"/>
      </right>
      <top style="thin">
        <color auto="1"/>
      </top>
      <bottom style="thin">
        <color auto="1"/>
      </bottom>
      <diagonal/>
    </border>
    <border>
      <left style="thin">
        <color auto="1"/>
      </left>
      <right style="thin">
        <color auto="1"/>
      </right>
      <top style="thin">
        <color indexed="64"/>
      </top>
      <bottom style="thin">
        <color auto="1"/>
      </bottom>
      <diagonal/>
    </border>
    <border>
      <left style="thin">
        <color indexed="64"/>
      </left>
      <right style="medium">
        <color indexed="64"/>
      </right>
      <top style="thin">
        <color indexed="64"/>
      </top>
      <bottom style="thin">
        <color indexed="64"/>
      </bottom>
      <diagonal/>
    </border>
    <border>
      <left style="thin">
        <color indexed="8"/>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thin">
        <color indexed="8"/>
      </bottom>
      <diagonal/>
    </border>
    <border>
      <left/>
      <right style="thin">
        <color indexed="8"/>
      </right>
      <top style="medium">
        <color indexed="64"/>
      </top>
      <bottom style="thin">
        <color indexed="8"/>
      </bottom>
      <diagonal/>
    </border>
    <border>
      <left style="thin">
        <color indexed="8"/>
      </left>
      <right style="thin">
        <color indexed="8"/>
      </right>
      <top style="medium">
        <color indexed="64"/>
      </top>
      <bottom style="thin">
        <color indexed="64"/>
      </bottom>
      <diagonal/>
    </border>
    <border>
      <left style="thin">
        <color indexed="8"/>
      </left>
      <right style="medium">
        <color indexed="64"/>
      </right>
      <top style="medium">
        <color indexed="64"/>
      </top>
      <bottom style="thin">
        <color indexed="64"/>
      </bottom>
      <diagonal/>
    </border>
    <border>
      <left style="medium">
        <color indexed="64"/>
      </left>
      <right/>
      <top style="thin">
        <color indexed="8"/>
      </top>
      <bottom/>
      <diagonal/>
    </border>
    <border>
      <left/>
      <right style="thin">
        <color indexed="8"/>
      </right>
      <top style="thin">
        <color indexed="8"/>
      </top>
      <bottom/>
      <diagonal/>
    </border>
    <border>
      <left style="thin">
        <color indexed="8"/>
      </left>
      <right style="thin">
        <color indexed="8"/>
      </right>
      <top style="thin">
        <color indexed="64"/>
      </top>
      <bottom/>
      <diagonal/>
    </border>
    <border>
      <left style="thin">
        <color indexed="8"/>
      </left>
      <right style="medium">
        <color indexed="64"/>
      </right>
      <top style="thin">
        <color indexed="64"/>
      </top>
      <bottom/>
      <diagonal/>
    </border>
    <border>
      <left/>
      <right/>
      <top style="thin">
        <color auto="1"/>
      </top>
      <bottom/>
      <diagonal/>
    </border>
    <border>
      <left style="thin">
        <color indexed="8"/>
      </left>
      <right style="thin">
        <color indexed="8"/>
      </right>
      <top style="medium">
        <color indexed="64"/>
      </top>
      <bottom/>
      <diagonal/>
    </border>
    <border>
      <left style="thin">
        <color indexed="8"/>
      </left>
      <right style="thin">
        <color indexed="8"/>
      </right>
      <top style="thin">
        <color indexed="8"/>
      </top>
      <bottom/>
      <diagonal/>
    </border>
    <border>
      <left/>
      <right/>
      <top style="thin">
        <color indexed="8"/>
      </top>
      <bottom style="thin">
        <color indexed="64"/>
      </bottom>
      <diagonal/>
    </border>
    <border>
      <left/>
      <right/>
      <top style="thin">
        <color indexed="64"/>
      </top>
      <bottom style="medium">
        <color indexed="64"/>
      </bottom>
      <diagonal/>
    </border>
    <border>
      <left style="thin">
        <color indexed="8"/>
      </left>
      <right style="thin">
        <color indexed="8"/>
      </right>
      <top style="thin">
        <color indexed="64"/>
      </top>
      <bottom/>
      <diagonal/>
    </border>
    <border>
      <left style="medium">
        <color indexed="64"/>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auto="1"/>
      </right>
      <top/>
      <bottom/>
      <diagonal/>
    </border>
    <border>
      <left style="medium">
        <color indexed="64"/>
      </left>
      <right/>
      <top/>
      <bottom style="thin">
        <color auto="1"/>
      </bottom>
      <diagonal/>
    </border>
    <border>
      <left/>
      <right/>
      <top/>
      <bottom style="thin">
        <color auto="1"/>
      </bottom>
      <diagonal/>
    </border>
    <border>
      <left/>
      <right style="thin">
        <color auto="1"/>
      </right>
      <top/>
      <bottom style="thin">
        <color auto="1"/>
      </bottom>
      <diagonal/>
    </border>
    <border>
      <left style="thin">
        <color indexed="8"/>
      </left>
      <right style="thin">
        <color indexed="8"/>
      </right>
      <top/>
      <bottom style="thin">
        <color indexed="64"/>
      </bottom>
      <diagonal/>
    </border>
    <border>
      <left style="thin">
        <color auto="1"/>
      </left>
      <right style="thin">
        <color auto="1"/>
      </right>
      <top style="thin">
        <color indexed="64"/>
      </top>
      <bottom style="medium">
        <color indexed="64"/>
      </bottom>
      <diagonal/>
    </border>
    <border>
      <left style="medium">
        <color indexed="64"/>
      </left>
      <right style="thin">
        <color indexed="64"/>
      </right>
      <top style="medium">
        <color indexed="64"/>
      </top>
      <bottom/>
      <diagonal/>
    </border>
    <border>
      <left style="medium">
        <color indexed="64"/>
      </left>
      <right style="thin">
        <color auto="1"/>
      </right>
      <top/>
      <bottom style="thin">
        <color auto="1"/>
      </bottom>
      <diagonal/>
    </border>
    <border>
      <left style="thin">
        <color auto="1"/>
      </left>
      <right style="thin">
        <color auto="1"/>
      </right>
      <top/>
      <bottom style="thin">
        <color auto="1"/>
      </bottom>
      <diagonal/>
    </border>
    <border>
      <left style="thin">
        <color indexed="64"/>
      </left>
      <right style="medium">
        <color indexed="64"/>
      </right>
      <top/>
      <bottom style="thin">
        <color indexed="64"/>
      </bottom>
      <diagonal/>
    </border>
    <border>
      <left style="thin">
        <color indexed="64"/>
      </left>
      <right/>
      <top style="thin">
        <color indexed="64"/>
      </top>
      <bottom style="medium">
        <color indexed="64"/>
      </bottom>
      <diagonal/>
    </border>
    <border>
      <left/>
      <right style="thin">
        <color auto="1"/>
      </right>
      <top/>
      <bottom/>
      <diagonal/>
    </border>
    <border>
      <left/>
      <right style="thin">
        <color auto="1"/>
      </right>
      <top/>
      <bottom style="medium">
        <color indexed="64"/>
      </bottom>
      <diagonal/>
    </border>
    <border>
      <left/>
      <right style="thin">
        <color indexed="64"/>
      </right>
      <top style="medium">
        <color indexed="64"/>
      </top>
      <bottom style="thin">
        <color indexed="64"/>
      </bottom>
      <diagonal/>
    </border>
    <border>
      <left/>
      <right style="thin">
        <color indexed="64"/>
      </right>
      <top style="medium">
        <color indexed="64"/>
      </top>
      <bottom/>
      <diagonal/>
    </border>
    <border>
      <left style="thin">
        <color auto="1"/>
      </left>
      <right style="medium">
        <color indexed="64"/>
      </right>
      <top style="medium">
        <color indexed="64"/>
      </top>
      <bottom/>
      <diagonal/>
    </border>
    <border>
      <left style="thin">
        <color auto="1"/>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right style="medium">
        <color indexed="64"/>
      </right>
      <top style="thin">
        <color indexed="64"/>
      </top>
      <bottom style="medium">
        <color indexed="64"/>
      </bottom>
      <diagonal/>
    </border>
    <border>
      <left style="medium">
        <color indexed="64"/>
      </left>
      <right style="medium">
        <color indexed="64"/>
      </right>
      <top/>
      <bottom style="thin">
        <color indexed="8"/>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right style="thin">
        <color indexed="64"/>
      </right>
      <top style="thin">
        <color indexed="64"/>
      </top>
      <bottom style="medium">
        <color indexed="64"/>
      </bottom>
      <diagonal/>
    </border>
    <border>
      <left/>
      <right style="medium">
        <color indexed="64"/>
      </right>
      <top/>
      <bottom style="medium">
        <color indexed="64"/>
      </bottom>
      <diagonal/>
    </border>
    <border>
      <left style="medium">
        <color indexed="64"/>
      </left>
      <right style="medium">
        <color indexed="64"/>
      </right>
      <top style="thin">
        <color indexed="64"/>
      </top>
      <bottom/>
      <diagonal/>
    </border>
    <border>
      <left style="medium">
        <color indexed="64"/>
      </left>
      <right style="medium">
        <color indexed="64"/>
      </right>
      <top style="thin">
        <color indexed="8"/>
      </top>
      <bottom style="thin">
        <color indexed="8"/>
      </bottom>
      <diagonal/>
    </border>
    <border>
      <left style="medium">
        <color indexed="64"/>
      </left>
      <right style="medium">
        <color indexed="64"/>
      </right>
      <top style="thin">
        <color indexed="8"/>
      </top>
      <bottom style="medium">
        <color indexed="64"/>
      </bottom>
      <diagonal/>
    </border>
    <border>
      <left style="medium">
        <color indexed="64"/>
      </left>
      <right style="thin">
        <color indexed="8"/>
      </right>
      <top style="medium">
        <color indexed="64"/>
      </top>
      <bottom style="medium">
        <color indexed="64"/>
      </bottom>
      <diagonal/>
    </border>
    <border>
      <left style="thin">
        <color indexed="8"/>
      </left>
      <right style="thin">
        <color indexed="8"/>
      </right>
      <top style="medium">
        <color indexed="64"/>
      </top>
      <bottom style="medium">
        <color indexed="64"/>
      </bottom>
      <diagonal/>
    </border>
    <border>
      <left style="thin">
        <color indexed="8"/>
      </left>
      <right style="medium">
        <color indexed="64"/>
      </right>
      <top style="medium">
        <color indexed="64"/>
      </top>
      <bottom style="medium">
        <color indexed="64"/>
      </bottom>
      <diagonal/>
    </border>
    <border>
      <left/>
      <right style="thin">
        <color indexed="8"/>
      </right>
      <top style="thin">
        <color indexed="8"/>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8"/>
      </left>
      <right/>
      <top style="thin">
        <color indexed="8"/>
      </top>
      <bottom style="thin">
        <color indexed="64"/>
      </bottom>
      <diagonal/>
    </border>
    <border>
      <left style="medium">
        <color indexed="8"/>
      </left>
      <right/>
      <top style="thin">
        <color indexed="64"/>
      </top>
      <bottom style="medium">
        <color indexed="64"/>
      </bottom>
      <diagonal/>
    </border>
    <border>
      <left style="medium">
        <color indexed="64"/>
      </left>
      <right style="medium">
        <color indexed="64"/>
      </right>
      <top style="thin">
        <color indexed="64"/>
      </top>
      <bottom/>
      <diagonal/>
    </border>
    <border>
      <left style="medium">
        <color indexed="64"/>
      </left>
      <right/>
      <top style="thin">
        <color indexed="8"/>
      </top>
      <bottom style="thin">
        <color indexed="64"/>
      </bottom>
      <diagonal/>
    </border>
    <border>
      <left/>
      <right style="thin">
        <color indexed="64"/>
      </right>
      <top style="thin">
        <color indexed="8"/>
      </top>
      <bottom style="thin">
        <color indexed="64"/>
      </bottom>
      <diagonal/>
    </border>
    <border>
      <left style="thin">
        <color indexed="8"/>
      </left>
      <right/>
      <top/>
      <bottom style="thin">
        <color indexed="8"/>
      </bottom>
      <diagonal/>
    </border>
    <border>
      <left/>
      <right style="thin">
        <color indexed="8"/>
      </right>
      <top/>
      <bottom style="thin">
        <color indexed="8"/>
      </bottom>
      <diagonal/>
    </border>
    <border>
      <left/>
      <right style="thin">
        <color indexed="8"/>
      </right>
      <top/>
      <bottom/>
      <diagonal/>
    </border>
    <border>
      <left style="thin">
        <color indexed="64"/>
      </left>
      <right style="thin">
        <color indexed="64"/>
      </right>
      <top/>
      <bottom style="thin">
        <color indexed="8"/>
      </bottom>
      <diagonal/>
    </border>
    <border>
      <left style="thin">
        <color indexed="64"/>
      </left>
      <right/>
      <top style="medium">
        <color indexed="64"/>
      </top>
      <bottom style="thin">
        <color indexed="64"/>
      </bottom>
      <diagonal/>
    </border>
    <border>
      <left style="thin">
        <color indexed="64"/>
      </left>
      <right/>
      <top style="thin">
        <color indexed="64"/>
      </top>
      <bottom/>
      <diagonal/>
    </border>
    <border>
      <left/>
      <right style="thin">
        <color auto="1"/>
      </right>
      <top/>
      <bottom/>
      <diagonal/>
    </border>
    <border>
      <left style="medium">
        <color indexed="64"/>
      </left>
      <right style="thin">
        <color indexed="8"/>
      </right>
      <top/>
      <bottom style="thin">
        <color indexed="8"/>
      </bottom>
      <diagonal/>
    </border>
    <border>
      <left style="thin">
        <color indexed="8"/>
      </left>
      <right style="thin">
        <color indexed="8"/>
      </right>
      <top/>
      <bottom style="thin">
        <color indexed="8"/>
      </bottom>
      <diagonal/>
    </border>
    <border>
      <left style="thin">
        <color indexed="8"/>
      </left>
      <right style="medium">
        <color indexed="64"/>
      </right>
      <top/>
      <bottom style="thin">
        <color indexed="8"/>
      </bottom>
      <diagonal/>
    </border>
    <border>
      <left style="medium">
        <color indexed="64"/>
      </left>
      <right style="thin">
        <color indexed="8"/>
      </right>
      <top style="thin">
        <color indexed="8"/>
      </top>
      <bottom style="thin">
        <color indexed="64"/>
      </bottom>
      <diagonal/>
    </border>
    <border>
      <left style="thin">
        <color indexed="8"/>
      </left>
      <right style="thin">
        <color indexed="8"/>
      </right>
      <top style="thin">
        <color indexed="8"/>
      </top>
      <bottom style="thin">
        <color indexed="64"/>
      </bottom>
      <diagonal/>
    </border>
    <border>
      <left style="thin">
        <color auto="1"/>
      </left>
      <right/>
      <top style="thin">
        <color indexed="64"/>
      </top>
      <bottom style="thin">
        <color auto="1"/>
      </bottom>
      <diagonal/>
    </border>
    <border>
      <left/>
      <right style="thin">
        <color indexed="8"/>
      </right>
      <top style="thin">
        <color indexed="8"/>
      </top>
      <bottom style="thin">
        <color indexed="64"/>
      </bottom>
      <diagonal/>
    </border>
    <border>
      <left style="thin">
        <color indexed="8"/>
      </left>
      <right style="medium">
        <color indexed="64"/>
      </right>
      <top style="thin">
        <color indexed="8"/>
      </top>
      <bottom style="thin">
        <color indexed="64"/>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indexed="64"/>
      </left>
      <right/>
      <top style="thin">
        <color indexed="64"/>
      </top>
      <bottom style="medium">
        <color indexed="64"/>
      </bottom>
      <diagonal/>
    </border>
    <border>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right style="medium">
        <color indexed="64"/>
      </right>
      <top style="medium">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style="thin">
        <color auto="1"/>
      </bottom>
      <diagonal/>
    </border>
    <border>
      <left style="thin">
        <color indexed="64"/>
      </left>
      <right style="thin">
        <color indexed="64"/>
      </right>
      <top/>
      <bottom style="thin">
        <color indexed="64"/>
      </bottom>
      <diagonal/>
    </border>
    <border>
      <left/>
      <right style="medium">
        <color indexed="64"/>
      </right>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thin">
        <color indexed="64"/>
      </top>
      <bottom/>
      <diagonal/>
    </border>
    <border>
      <left/>
      <right style="thin">
        <color indexed="64"/>
      </right>
      <top style="thin">
        <color indexed="64"/>
      </top>
      <bottom/>
      <diagonal/>
    </border>
    <border>
      <left style="thin">
        <color indexed="64"/>
      </left>
      <right style="medium">
        <color indexed="64"/>
      </right>
      <top style="thin">
        <color indexed="64"/>
      </top>
      <bottom/>
      <diagonal/>
    </border>
    <border>
      <left style="hair">
        <color indexed="64"/>
      </left>
      <right/>
      <top style="hair">
        <color indexed="64"/>
      </top>
      <bottom style="thin">
        <color indexed="64"/>
      </bottom>
      <diagonal/>
    </border>
    <border>
      <left style="hair">
        <color indexed="64"/>
      </left>
      <right/>
      <top style="thin">
        <color indexed="64"/>
      </top>
      <bottom style="thin">
        <color indexed="64"/>
      </bottom>
      <diagonal/>
    </border>
    <border>
      <left/>
      <right style="medium">
        <color indexed="64"/>
      </right>
      <top style="medium">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auto="1"/>
      </left>
      <right style="thin">
        <color auto="1"/>
      </right>
      <top style="medium">
        <color indexed="64"/>
      </top>
      <bottom style="thin">
        <color auto="1"/>
      </bottom>
      <diagonal/>
    </border>
    <border>
      <left style="thin">
        <color indexed="64"/>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hair">
        <color indexed="64"/>
      </right>
      <top style="medium">
        <color indexed="64"/>
      </top>
      <bottom style="thin">
        <color indexed="64"/>
      </bottom>
      <diagonal/>
    </border>
    <border>
      <left style="hair">
        <color indexed="64"/>
      </left>
      <right/>
      <top style="medium">
        <color indexed="64"/>
      </top>
      <bottom style="thin">
        <color indexed="64"/>
      </bottom>
      <diagonal/>
    </border>
    <border>
      <left style="hair">
        <color indexed="64"/>
      </left>
      <right style="medium">
        <color indexed="64"/>
      </right>
      <top style="medium">
        <color indexed="64"/>
      </top>
      <bottom style="thin">
        <color indexed="64"/>
      </bottom>
      <diagonal/>
    </border>
    <border>
      <left style="medium">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top style="thin">
        <color indexed="64"/>
      </top>
      <bottom/>
      <diagonal/>
    </border>
    <border>
      <left style="hair">
        <color indexed="64"/>
      </left>
      <right style="medium">
        <color indexed="64"/>
      </right>
      <top style="thin">
        <color indexed="64"/>
      </top>
      <bottom/>
      <diagonal/>
    </border>
    <border>
      <left style="medium">
        <color indexed="64"/>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style="medium">
        <color indexed="64"/>
      </right>
      <top style="hair">
        <color indexed="64"/>
      </top>
      <bottom/>
      <diagonal/>
    </border>
    <border>
      <left/>
      <right style="hair">
        <color indexed="64"/>
      </right>
      <top style="hair">
        <color indexed="64"/>
      </top>
      <bottom/>
      <diagonal/>
    </border>
    <border>
      <left style="medium">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right style="hair">
        <color indexed="64"/>
      </right>
      <top style="thin">
        <color indexed="64"/>
      </top>
      <bottom style="thin">
        <color indexed="64"/>
      </bottom>
      <diagonal/>
    </border>
    <border>
      <left style="medium">
        <color indexed="64"/>
      </left>
      <right style="hair">
        <color indexed="64"/>
      </right>
      <top style="hair">
        <color auto="1"/>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medium">
        <color indexed="64"/>
      </right>
      <top style="hair">
        <color indexed="64"/>
      </top>
      <bottom style="thin">
        <color indexed="64"/>
      </bottom>
      <diagonal/>
    </border>
    <border>
      <left/>
      <right style="hair">
        <color indexed="64"/>
      </right>
      <top style="hair">
        <color indexed="64"/>
      </top>
      <bottom style="thin">
        <color indexed="64"/>
      </bottom>
      <diagonal/>
    </border>
    <border>
      <left style="medium">
        <color indexed="64"/>
      </left>
      <right style="thin">
        <color indexed="8"/>
      </right>
      <top style="thin">
        <color indexed="8"/>
      </top>
      <bottom style="thin">
        <color indexed="8"/>
      </bottom>
      <diagonal/>
    </border>
    <border>
      <left style="thin">
        <color indexed="8"/>
      </left>
      <right style="medium">
        <color indexed="64"/>
      </right>
      <top style="thin">
        <color indexed="8"/>
      </top>
      <bottom style="thin">
        <color indexed="8"/>
      </bottom>
      <diagonal/>
    </border>
    <border>
      <left style="medium">
        <color indexed="64"/>
      </left>
      <right style="hair">
        <color indexed="8"/>
      </right>
      <top style="hair">
        <color indexed="8"/>
      </top>
      <bottom style="hair">
        <color indexed="8"/>
      </bottom>
      <diagonal/>
    </border>
    <border>
      <left style="hair">
        <color indexed="8"/>
      </left>
      <right style="hair">
        <color indexed="8"/>
      </right>
      <top style="hair">
        <color indexed="8"/>
      </top>
      <bottom style="hair">
        <color indexed="8"/>
      </bottom>
      <diagonal/>
    </border>
    <border>
      <left style="hair">
        <color indexed="8"/>
      </left>
      <right style="medium">
        <color indexed="64"/>
      </right>
      <top style="hair">
        <color indexed="8"/>
      </top>
      <bottom style="hair">
        <color indexed="8"/>
      </bottom>
      <diagonal/>
    </border>
    <border>
      <left/>
      <right style="hair">
        <color indexed="8"/>
      </right>
      <top style="hair">
        <color indexed="8"/>
      </top>
      <bottom style="hair">
        <color indexed="8"/>
      </bottom>
      <diagonal/>
    </border>
    <border>
      <left style="hair">
        <color indexed="8"/>
      </left>
      <right/>
      <top style="hair">
        <color indexed="8"/>
      </top>
      <bottom style="hair">
        <color indexed="8"/>
      </bottom>
      <diagonal/>
    </border>
    <border>
      <left style="medium">
        <color indexed="64"/>
      </left>
      <right style="hair">
        <color indexed="8"/>
      </right>
      <top style="thin">
        <color indexed="8"/>
      </top>
      <bottom style="thin">
        <color indexed="8"/>
      </bottom>
      <diagonal/>
    </border>
    <border>
      <left style="hair">
        <color indexed="8"/>
      </left>
      <right style="hair">
        <color indexed="8"/>
      </right>
      <top style="thin">
        <color indexed="8"/>
      </top>
      <bottom style="thin">
        <color indexed="8"/>
      </bottom>
      <diagonal/>
    </border>
    <border>
      <left style="hair">
        <color indexed="8"/>
      </left>
      <right style="medium">
        <color indexed="64"/>
      </right>
      <top style="thin">
        <color indexed="8"/>
      </top>
      <bottom style="thin">
        <color indexed="8"/>
      </bottom>
      <diagonal/>
    </border>
    <border>
      <left/>
      <right style="hair">
        <color indexed="8"/>
      </right>
      <top style="thin">
        <color indexed="8"/>
      </top>
      <bottom style="thin">
        <color indexed="8"/>
      </bottom>
      <diagonal/>
    </border>
    <border>
      <left style="hair">
        <color indexed="8"/>
      </left>
      <right/>
      <top style="thin">
        <color indexed="8"/>
      </top>
      <bottom style="thin">
        <color indexed="8"/>
      </bottom>
      <diagonal/>
    </border>
    <border>
      <left style="medium">
        <color indexed="64"/>
      </left>
      <right style="thin">
        <color indexed="8"/>
      </right>
      <top style="thin">
        <color indexed="8"/>
      </top>
      <bottom style="thin">
        <color indexed="64"/>
      </bottom>
      <diagonal/>
    </border>
    <border>
      <left style="thin">
        <color indexed="8"/>
      </left>
      <right style="medium">
        <color indexed="64"/>
      </right>
      <top style="thin">
        <color indexed="8"/>
      </top>
      <bottom style="thin">
        <color indexed="64"/>
      </bottom>
      <diagonal/>
    </border>
    <border>
      <left style="medium">
        <color indexed="64"/>
      </left>
      <right style="hair">
        <color indexed="8"/>
      </right>
      <top style="thin">
        <color indexed="8"/>
      </top>
      <bottom style="thin">
        <color indexed="64"/>
      </bottom>
      <diagonal/>
    </border>
    <border>
      <left style="hair">
        <color indexed="8"/>
      </left>
      <right style="hair">
        <color indexed="8"/>
      </right>
      <top style="thin">
        <color indexed="8"/>
      </top>
      <bottom style="thin">
        <color indexed="64"/>
      </bottom>
      <diagonal/>
    </border>
    <border>
      <left style="hair">
        <color indexed="8"/>
      </left>
      <right style="medium">
        <color indexed="64"/>
      </right>
      <top style="thin">
        <color indexed="8"/>
      </top>
      <bottom style="thin">
        <color indexed="64"/>
      </bottom>
      <diagonal/>
    </border>
    <border>
      <left/>
      <right style="hair">
        <color indexed="8"/>
      </right>
      <top style="thin">
        <color indexed="8"/>
      </top>
      <bottom style="thin">
        <color indexed="64"/>
      </bottom>
      <diagonal/>
    </border>
    <border>
      <left style="hair">
        <color indexed="8"/>
      </left>
      <right/>
      <top style="thin">
        <color indexed="8"/>
      </top>
      <bottom style="thin">
        <color indexed="64"/>
      </bottom>
      <diagonal/>
    </border>
    <border>
      <left/>
      <right style="medium">
        <color indexed="64"/>
      </right>
      <top style="thin">
        <color indexed="8"/>
      </top>
      <bottom/>
      <diagonal/>
    </border>
    <border>
      <left style="medium">
        <color indexed="64"/>
      </left>
      <right style="hair">
        <color indexed="8"/>
      </right>
      <top style="thin">
        <color indexed="8"/>
      </top>
      <bottom style="medium">
        <color indexed="64"/>
      </bottom>
      <diagonal/>
    </border>
    <border>
      <left style="hair">
        <color indexed="8"/>
      </left>
      <right style="hair">
        <color indexed="8"/>
      </right>
      <top style="thin">
        <color indexed="8"/>
      </top>
      <bottom style="medium">
        <color indexed="64"/>
      </bottom>
      <diagonal/>
    </border>
    <border>
      <left style="hair">
        <color indexed="8"/>
      </left>
      <right style="medium">
        <color indexed="64"/>
      </right>
      <top style="thin">
        <color indexed="8"/>
      </top>
      <bottom style="medium">
        <color indexed="64"/>
      </bottom>
      <diagonal/>
    </border>
    <border>
      <left/>
      <right style="hair">
        <color indexed="8"/>
      </right>
      <top style="thin">
        <color indexed="8"/>
      </top>
      <bottom style="medium">
        <color indexed="64"/>
      </bottom>
      <diagonal/>
    </border>
    <border>
      <left style="hair">
        <color indexed="8"/>
      </left>
      <right/>
      <top style="thin">
        <color indexed="8"/>
      </top>
      <bottom style="medium">
        <color indexed="64"/>
      </bottom>
      <diagonal/>
    </border>
    <border>
      <left style="medium">
        <color indexed="64"/>
      </left>
      <right/>
      <top style="medium">
        <color indexed="64"/>
      </top>
      <bottom/>
      <diagonal/>
    </border>
    <border>
      <left/>
      <right style="hair">
        <color indexed="64"/>
      </right>
      <top style="thin">
        <color indexed="64"/>
      </top>
      <bottom/>
      <diagonal/>
    </border>
    <border>
      <left style="medium">
        <color indexed="64"/>
      </left>
      <right/>
      <top/>
      <bottom style="thin">
        <color auto="1"/>
      </bottom>
      <diagonal/>
    </border>
    <border>
      <left/>
      <right style="medium">
        <color auto="1"/>
      </right>
      <top/>
      <bottom style="thin">
        <color indexed="64"/>
      </bottom>
      <diagonal/>
    </border>
    <border>
      <left style="medium">
        <color indexed="64"/>
      </left>
      <right/>
      <top/>
      <bottom style="thin">
        <color indexed="8"/>
      </bottom>
      <diagonal/>
    </border>
    <border>
      <left/>
      <right style="medium">
        <color indexed="64"/>
      </right>
      <top/>
      <bottom style="thin">
        <color indexed="8"/>
      </bottom>
      <diagonal/>
    </border>
    <border>
      <left style="medium">
        <color indexed="64"/>
      </left>
      <right/>
      <top style="thin">
        <color indexed="64"/>
      </top>
      <bottom style="thin">
        <color indexed="64"/>
      </bottom>
      <diagonal/>
    </border>
    <border>
      <left style="thin">
        <color indexed="64"/>
      </left>
      <right/>
      <top style="thin">
        <color indexed="64"/>
      </top>
      <bottom style="thin">
        <color indexed="64"/>
      </bottom>
      <diagonal/>
    </border>
    <border>
      <left/>
      <right style="medium">
        <color indexed="64"/>
      </right>
      <top style="thin">
        <color indexed="64"/>
      </top>
      <bottom style="thin">
        <color indexed="64"/>
      </bottom>
      <diagonal/>
    </border>
    <border>
      <left/>
      <right/>
      <top style="thin">
        <color indexed="64"/>
      </top>
      <bottom/>
      <diagonal/>
    </border>
    <border>
      <left/>
      <right style="medium">
        <color indexed="64"/>
      </right>
      <top style="thin">
        <color indexed="64"/>
      </top>
      <bottom/>
      <diagonal/>
    </border>
    <border>
      <left/>
      <right/>
      <top/>
      <bottom style="thin">
        <color indexed="64"/>
      </bottom>
      <diagonal/>
    </border>
    <border>
      <left/>
      <right style="thin">
        <color indexed="64"/>
      </right>
      <top style="medium">
        <color indexed="64"/>
      </top>
      <bottom/>
      <diagonal/>
    </border>
    <border>
      <left style="thin">
        <color indexed="64"/>
      </left>
      <right/>
      <top style="medium">
        <color indexed="64"/>
      </top>
      <bottom/>
      <diagonal/>
    </border>
    <border>
      <left style="thin">
        <color indexed="64"/>
      </left>
      <right/>
      <top/>
      <bottom style="thin">
        <color indexed="64"/>
      </bottom>
      <diagonal/>
    </border>
    <border>
      <left style="thin">
        <color indexed="64"/>
      </left>
      <right/>
      <top style="thin">
        <color indexed="64"/>
      </top>
      <bottom/>
      <diagonal/>
    </border>
    <border>
      <left/>
      <right style="thin">
        <color indexed="64"/>
      </right>
      <top/>
      <bottom style="thin">
        <color indexed="64"/>
      </bottom>
      <diagonal/>
    </border>
    <border>
      <left style="thin">
        <color indexed="64"/>
      </left>
      <right/>
      <top style="thin">
        <color indexed="64"/>
      </top>
      <bottom style="thin">
        <color indexed="8"/>
      </bottom>
      <diagonal/>
    </border>
    <border>
      <left/>
      <right/>
      <top style="thin">
        <color indexed="64"/>
      </top>
      <bottom style="thin">
        <color indexed="8"/>
      </bottom>
      <diagonal/>
    </border>
    <border>
      <left/>
      <right style="medium">
        <color indexed="64"/>
      </right>
      <top style="thin">
        <color indexed="64"/>
      </top>
      <bottom style="thin">
        <color indexed="8"/>
      </bottom>
      <diagonal/>
    </border>
    <border>
      <left style="thin">
        <color auto="1"/>
      </left>
      <right style="medium">
        <color auto="1"/>
      </right>
      <top style="thin">
        <color indexed="8"/>
      </top>
      <bottom style="thin">
        <color indexed="64"/>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thin">
        <color indexed="8"/>
      </left>
      <right style="medium">
        <color indexed="8"/>
      </right>
      <top style="thin">
        <color indexed="8"/>
      </top>
      <bottom style="thin">
        <color indexed="8"/>
      </bottom>
      <diagonal/>
    </border>
    <border>
      <left style="medium">
        <color indexed="8"/>
      </left>
      <right style="thin">
        <color indexed="8"/>
      </right>
      <top style="thin">
        <color indexed="8"/>
      </top>
      <bottom style="thin">
        <color indexed="8"/>
      </bottom>
      <diagonal/>
    </border>
    <border>
      <left style="medium">
        <color indexed="64"/>
      </left>
      <right style="thin">
        <color auto="1"/>
      </right>
      <top style="thin">
        <color indexed="8"/>
      </top>
      <bottom style="thin">
        <color indexed="64"/>
      </bottom>
      <diagonal/>
    </border>
    <border>
      <left style="thin">
        <color indexed="64"/>
      </left>
      <right style="thin">
        <color indexed="64"/>
      </right>
      <top style="thin">
        <color indexed="8"/>
      </top>
      <bottom style="thin">
        <color indexed="64"/>
      </bottom>
      <diagonal/>
    </border>
    <border>
      <left style="thin">
        <color indexed="64"/>
      </left>
      <right style="medium">
        <color indexed="64"/>
      </right>
      <top style="thin">
        <color indexed="8"/>
      </top>
      <bottom style="thin">
        <color indexed="64"/>
      </bottom>
      <diagonal/>
    </border>
    <border>
      <left style="thin">
        <color indexed="64"/>
      </left>
      <right/>
      <top style="thin">
        <color indexed="8"/>
      </top>
      <bottom style="thin">
        <color indexed="64"/>
      </bottom>
      <diagonal/>
    </border>
    <border>
      <left style="thin">
        <color auto="1"/>
      </left>
      <right style="thin">
        <color auto="1"/>
      </right>
      <top style="thin">
        <color indexed="8"/>
      </top>
      <bottom style="thin">
        <color indexed="64"/>
      </bottom>
      <diagonal/>
    </border>
    <border>
      <left style="thin">
        <color indexed="64"/>
      </left>
      <right style="medium">
        <color indexed="8"/>
      </right>
      <top style="thin">
        <color indexed="8"/>
      </top>
      <bottom style="thin">
        <color indexed="64"/>
      </bottom>
      <diagonal/>
    </border>
    <border>
      <left style="thin">
        <color auto="1"/>
      </left>
      <right style="medium">
        <color auto="1"/>
      </right>
      <top style="thin">
        <color indexed="64"/>
      </top>
      <bottom style="thin">
        <color indexed="8"/>
      </bottom>
      <diagonal/>
    </border>
    <border>
      <left style="medium">
        <color indexed="64"/>
      </left>
      <right style="thin">
        <color auto="1"/>
      </right>
      <top style="thin">
        <color indexed="64"/>
      </top>
      <bottom style="thin">
        <color indexed="8"/>
      </bottom>
      <diagonal/>
    </border>
    <border>
      <left style="thin">
        <color auto="1"/>
      </left>
      <right style="thin">
        <color auto="1"/>
      </right>
      <top style="thin">
        <color indexed="64"/>
      </top>
      <bottom style="thin">
        <color indexed="8"/>
      </bottom>
      <diagonal/>
    </border>
    <border>
      <left style="thin">
        <color indexed="64"/>
      </left>
      <right style="medium">
        <color indexed="8"/>
      </right>
      <top style="thin">
        <color indexed="8"/>
      </top>
      <bottom style="thin">
        <color indexed="8"/>
      </bottom>
      <diagonal/>
    </border>
    <border>
      <left style="thin">
        <color indexed="64"/>
      </left>
      <right/>
      <top style="thin">
        <color indexed="8"/>
      </top>
      <bottom/>
      <diagonal/>
    </border>
    <border>
      <left/>
      <right/>
      <top style="thin">
        <color indexed="8"/>
      </top>
      <bottom/>
      <diagonal/>
    </border>
    <border>
      <left style="thin">
        <color indexed="64"/>
      </left>
      <right/>
      <top/>
      <bottom style="thin">
        <color indexed="8"/>
      </bottom>
      <diagonal/>
    </border>
    <border>
      <left/>
      <right/>
      <top/>
      <bottom style="thin">
        <color indexed="8"/>
      </bottom>
      <diagonal/>
    </border>
    <border>
      <left style="medium">
        <color indexed="64"/>
      </left>
      <right style="thin">
        <color indexed="64"/>
      </right>
      <top style="thin">
        <color indexed="8"/>
      </top>
      <bottom style="thin">
        <color indexed="8"/>
      </bottom>
      <diagonal/>
    </border>
    <border>
      <left style="thin">
        <color indexed="64"/>
      </left>
      <right style="thin">
        <color indexed="64"/>
      </right>
      <top style="thin">
        <color indexed="8"/>
      </top>
      <bottom style="thin">
        <color indexed="8"/>
      </bottom>
      <diagonal/>
    </border>
    <border>
      <left style="thin">
        <color indexed="64"/>
      </left>
      <right style="medium">
        <color indexed="8"/>
      </right>
      <top style="thin">
        <color indexed="64"/>
      </top>
      <bottom style="thin">
        <color indexed="8"/>
      </bottom>
      <diagonal/>
    </border>
    <border>
      <left/>
      <right style="medium">
        <color indexed="8"/>
      </right>
      <top style="thin">
        <color indexed="64"/>
      </top>
      <bottom style="thin">
        <color indexed="8"/>
      </bottom>
      <diagonal/>
    </border>
    <border>
      <left style="medium">
        <color indexed="64"/>
      </left>
      <right style="thin">
        <color auto="1"/>
      </right>
      <top style="thin">
        <color indexed="8"/>
      </top>
      <bottom style="medium">
        <color auto="1"/>
      </bottom>
      <diagonal/>
    </border>
    <border>
      <left style="thin">
        <color auto="1"/>
      </left>
      <right style="thin">
        <color auto="1"/>
      </right>
      <top style="thin">
        <color indexed="8"/>
      </top>
      <bottom style="medium">
        <color auto="1"/>
      </bottom>
      <diagonal/>
    </border>
    <border>
      <left style="thin">
        <color indexed="64"/>
      </left>
      <right/>
      <top style="thin">
        <color indexed="8"/>
      </top>
      <bottom style="medium">
        <color auto="1"/>
      </bottom>
      <diagonal/>
    </border>
    <border>
      <left style="thin">
        <color indexed="64"/>
      </left>
      <right style="medium">
        <color indexed="64"/>
      </right>
      <top style="thin">
        <color indexed="8"/>
      </top>
      <bottom style="medium">
        <color auto="1"/>
      </bottom>
      <diagonal/>
    </border>
    <border>
      <left style="thin">
        <color indexed="64"/>
      </left>
      <right style="medium">
        <color indexed="8"/>
      </right>
      <top style="thin">
        <color indexed="8"/>
      </top>
      <bottom style="medium">
        <color auto="1"/>
      </bottom>
      <diagonal/>
    </border>
    <border>
      <left style="thin">
        <color rgb="FFFF0000"/>
      </left>
      <right style="thin">
        <color rgb="FFFF0000"/>
      </right>
      <top style="thin">
        <color rgb="FFFF0000"/>
      </top>
      <bottom/>
      <diagonal/>
    </border>
    <border>
      <left style="thin">
        <color rgb="FFFF0000"/>
      </left>
      <right style="thin">
        <color rgb="FFFF0000"/>
      </right>
      <top/>
      <bottom/>
      <diagonal/>
    </border>
    <border>
      <left style="thin">
        <color rgb="FFFF0000"/>
      </left>
      <right style="thin">
        <color rgb="FFFF0000"/>
      </right>
      <top/>
      <bottom style="thin">
        <color rgb="FFFF0000"/>
      </bottom>
      <diagonal/>
    </border>
    <border>
      <left style="thin">
        <color indexed="8"/>
      </left>
      <right style="hair">
        <color indexed="8"/>
      </right>
      <top style="thin">
        <color indexed="8"/>
      </top>
      <bottom style="thin">
        <color indexed="8"/>
      </bottom>
      <diagonal/>
    </border>
    <border>
      <left style="hair">
        <color indexed="8"/>
      </left>
      <right style="medium">
        <color indexed="8"/>
      </right>
      <top style="thin">
        <color indexed="8"/>
      </top>
      <bottom style="thin">
        <color indexed="8"/>
      </bottom>
      <diagonal/>
    </border>
    <border>
      <left style="medium">
        <color indexed="64"/>
      </left>
      <right style="hair">
        <color indexed="64"/>
      </right>
      <top style="thin">
        <color indexed="8"/>
      </top>
      <bottom style="thin">
        <color indexed="8"/>
      </bottom>
      <diagonal/>
    </border>
    <border>
      <left style="hair">
        <color indexed="64"/>
      </left>
      <right style="hair">
        <color indexed="64"/>
      </right>
      <top style="thin">
        <color indexed="8"/>
      </top>
      <bottom style="thin">
        <color indexed="8"/>
      </bottom>
      <diagonal/>
    </border>
    <border>
      <left style="hair">
        <color indexed="64"/>
      </left>
      <right style="medium">
        <color indexed="64"/>
      </right>
      <top style="thin">
        <color indexed="8"/>
      </top>
      <bottom style="thin">
        <color indexed="8"/>
      </bottom>
      <diagonal/>
    </border>
    <border>
      <left style="medium">
        <color indexed="8"/>
      </left>
      <right style="hair">
        <color indexed="8"/>
      </right>
      <top style="thin">
        <color indexed="8"/>
      </top>
      <bottom style="thin">
        <color indexed="8"/>
      </bottom>
      <diagonal/>
    </border>
    <border>
      <left style="hair">
        <color indexed="64"/>
      </left>
      <right/>
      <top style="thin">
        <color indexed="64"/>
      </top>
      <bottom style="medium">
        <color indexed="64"/>
      </bottom>
      <diagonal/>
    </border>
    <border>
      <left style="medium">
        <color indexed="64"/>
      </left>
      <right style="hair">
        <color indexed="64"/>
      </right>
      <top/>
      <bottom style="hair">
        <color auto="1"/>
      </bottom>
      <diagonal/>
    </border>
    <border>
      <left/>
      <right style="medium">
        <color indexed="64"/>
      </right>
      <top style="medium">
        <color indexed="64"/>
      </top>
      <bottom/>
      <diagonal/>
    </border>
    <border>
      <left style="medium">
        <color indexed="64"/>
      </left>
      <right/>
      <top style="medium">
        <color indexed="64"/>
      </top>
      <bottom/>
      <diagonal/>
    </border>
    <border>
      <left style="thin">
        <color auto="1"/>
      </left>
      <right style="thin">
        <color auto="1"/>
      </right>
      <top style="medium">
        <color indexed="64"/>
      </top>
      <bottom/>
      <diagonal/>
    </border>
    <border>
      <left/>
      <right/>
      <top style="medium">
        <color indexed="64"/>
      </top>
      <bottom/>
      <diagonal/>
    </border>
    <border>
      <left style="thin">
        <color indexed="64"/>
      </left>
      <right style="medium">
        <color indexed="64"/>
      </right>
      <top style="medium">
        <color indexed="64"/>
      </top>
      <bottom/>
      <diagonal/>
    </border>
    <border>
      <left style="medium">
        <color indexed="64"/>
      </left>
      <right/>
      <top/>
      <bottom style="thin">
        <color auto="1"/>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style="thin">
        <color indexed="64"/>
      </top>
      <bottom/>
      <diagonal/>
    </border>
    <border>
      <left/>
      <right style="thin">
        <color indexed="64"/>
      </right>
      <top style="thin">
        <color indexed="64"/>
      </top>
      <bottom/>
      <diagonal/>
    </border>
    <border>
      <left style="thin">
        <color auto="1"/>
      </left>
      <right style="thin">
        <color auto="1"/>
      </right>
      <top style="thin">
        <color indexed="64"/>
      </top>
      <bottom/>
      <diagonal/>
    </border>
    <border>
      <left style="thin">
        <color auto="1"/>
      </left>
      <right style="medium">
        <color indexed="64"/>
      </right>
      <top style="thin">
        <color indexed="64"/>
      </top>
      <bottom/>
      <diagonal/>
    </border>
    <border>
      <left/>
      <right style="thin">
        <color indexed="64"/>
      </right>
      <top/>
      <bottom/>
      <diagonal/>
    </border>
    <border>
      <left style="thin">
        <color indexed="8"/>
      </left>
      <right style="thin">
        <color indexed="8"/>
      </right>
      <top style="thin">
        <color indexed="8"/>
      </top>
      <bottom/>
      <diagonal/>
    </border>
    <border>
      <left/>
      <right/>
      <top style="thin">
        <color indexed="8"/>
      </top>
      <bottom style="thin">
        <color indexed="64"/>
      </bottom>
      <diagonal/>
    </border>
    <border>
      <left style="medium">
        <color indexed="64"/>
      </left>
      <right style="thin">
        <color indexed="8"/>
      </right>
      <top style="medium">
        <color indexed="64"/>
      </top>
      <bottom/>
      <diagonal/>
    </border>
    <border>
      <left style="medium">
        <color indexed="64"/>
      </left>
      <right style="thin">
        <color indexed="8"/>
      </right>
      <top/>
      <bottom style="thin">
        <color indexed="64"/>
      </bottom>
      <diagonal/>
    </border>
    <border>
      <left style="medium">
        <color auto="1"/>
      </left>
      <right style="medium">
        <color auto="1"/>
      </right>
      <top/>
      <bottom style="medium">
        <color auto="1"/>
      </bottom>
      <diagonal/>
    </border>
    <border>
      <left style="thin">
        <color indexed="8"/>
      </left>
      <right style="thin">
        <color indexed="8"/>
      </right>
      <top/>
      <bottom/>
      <diagonal/>
    </border>
    <border>
      <left style="thin">
        <color indexed="8"/>
      </left>
      <right style="thin">
        <color indexed="8"/>
      </right>
      <top/>
      <bottom style="thin">
        <color indexed="64"/>
      </bottom>
      <diagonal/>
    </border>
    <border>
      <left/>
      <right/>
      <top/>
      <bottom style="thin">
        <color indexed="8"/>
      </bottom>
      <diagonal/>
    </border>
    <border>
      <left/>
      <right/>
      <top style="thin">
        <color indexed="8"/>
      </top>
      <bottom style="thin">
        <color indexed="8"/>
      </bottom>
      <diagonal/>
    </border>
    <border>
      <left/>
      <right/>
      <top style="medium">
        <color indexed="64"/>
      </top>
      <bottom style="thin">
        <color indexed="8"/>
      </bottom>
      <diagonal/>
    </border>
    <border>
      <left style="thin">
        <color theme="0"/>
      </left>
      <right/>
      <top style="medium">
        <color indexed="64"/>
      </top>
      <bottom style="thin">
        <color theme="0"/>
      </bottom>
      <diagonal/>
    </border>
    <border>
      <left/>
      <right/>
      <top style="medium">
        <color indexed="64"/>
      </top>
      <bottom style="thin">
        <color theme="0"/>
      </bottom>
      <diagonal/>
    </border>
    <border>
      <left/>
      <right style="thin">
        <color theme="0"/>
      </right>
      <top style="medium">
        <color indexed="64"/>
      </top>
      <bottom style="thin">
        <color theme="0"/>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style="thin">
        <color indexed="64"/>
      </bottom>
      <diagonal/>
    </border>
    <border>
      <left style="thin">
        <color indexed="8"/>
      </left>
      <right style="hair">
        <color indexed="8"/>
      </right>
      <top/>
      <bottom/>
      <diagonal/>
    </border>
    <border>
      <left style="thin">
        <color theme="0"/>
      </left>
      <right style="thin">
        <color theme="0"/>
      </right>
      <top style="medium">
        <color indexed="64"/>
      </top>
      <bottom style="thin">
        <color theme="0"/>
      </bottom>
      <diagonal/>
    </border>
    <border>
      <left style="thin">
        <color indexed="8"/>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thin">
        <color indexed="8"/>
      </left>
      <right/>
      <top style="medium">
        <color indexed="64"/>
      </top>
      <bottom style="thin">
        <color theme="0"/>
      </bottom>
      <diagonal/>
    </border>
    <border>
      <left style="thin">
        <color theme="0"/>
      </left>
      <right/>
      <top style="thin">
        <color theme="0"/>
      </top>
      <bottom style="thin">
        <color theme="0"/>
      </bottom>
      <diagonal/>
    </border>
    <border>
      <left style="thin">
        <color theme="0"/>
      </left>
      <right/>
      <top style="medium">
        <color indexed="64"/>
      </top>
      <bottom style="thin">
        <color indexed="8"/>
      </bottom>
      <diagonal/>
    </border>
  </borders>
  <cellStyleXfs count="1237">
    <xf numFmtId="0" fontId="0" fillId="0" borderId="0"/>
    <xf numFmtId="43" fontId="21" fillId="0" borderId="0" applyFont="0" applyFill="0" applyBorder="0" applyAlignment="0" applyProtection="0"/>
    <xf numFmtId="9" fontId="21" fillId="0" borderId="0" applyFont="0" applyFill="0" applyBorder="0" applyAlignment="0" applyProtection="0"/>
    <xf numFmtId="0" fontId="21" fillId="0" borderId="0"/>
    <xf numFmtId="0" fontId="24" fillId="0" borderId="0"/>
    <xf numFmtId="164" fontId="24" fillId="0" borderId="0" applyFont="0" applyFill="0" applyBorder="0" applyAlignment="0" applyProtection="0"/>
    <xf numFmtId="164" fontId="21" fillId="0" borderId="0" applyFont="0" applyFill="0" applyBorder="0" applyAlignment="0" applyProtection="0"/>
    <xf numFmtId="9" fontId="24" fillId="0" borderId="0" applyFont="0" applyFill="0" applyBorder="0" applyAlignment="0" applyProtection="0"/>
    <xf numFmtId="0" fontId="78" fillId="0" borderId="0"/>
    <xf numFmtId="0" fontId="79" fillId="0" borderId="0"/>
    <xf numFmtId="176" fontId="78" fillId="0" borderId="0"/>
    <xf numFmtId="0" fontId="78" fillId="0" borderId="0"/>
    <xf numFmtId="178" fontId="78" fillId="0" borderId="0" applyFill="0" applyBorder="0" applyAlignment="0" applyProtection="0"/>
    <xf numFmtId="9" fontId="78" fillId="0" borderId="0" applyFill="0" applyBorder="0" applyAlignment="0" applyProtection="0"/>
    <xf numFmtId="0" fontId="95" fillId="0" borderId="0"/>
    <xf numFmtId="9" fontId="78" fillId="0" borderId="0" applyFill="0" applyBorder="0" applyAlignment="0" applyProtection="0"/>
    <xf numFmtId="164" fontId="78" fillId="0" borderId="0" applyFont="0" applyFill="0" applyBorder="0" applyAlignment="0" applyProtection="0"/>
    <xf numFmtId="164" fontId="79" fillId="0" borderId="0" applyFont="0" applyFill="0" applyBorder="0" applyAlignment="0" applyProtection="0"/>
    <xf numFmtId="0" fontId="137" fillId="0" borderId="0" applyNumberFormat="0" applyFill="0" applyBorder="0" applyAlignment="0" applyProtection="0"/>
    <xf numFmtId="0" fontId="21" fillId="0" borderId="0"/>
    <xf numFmtId="0" fontId="24" fillId="0" borderId="0"/>
    <xf numFmtId="164" fontId="79" fillId="0" borderId="0" applyFont="0" applyFill="0" applyBorder="0" applyAlignment="0" applyProtection="0"/>
    <xf numFmtId="164" fontId="79" fillId="0" borderId="0" applyFont="0" applyFill="0" applyBorder="0" applyAlignment="0" applyProtection="0"/>
    <xf numFmtId="43" fontId="21" fillId="0" borderId="0" applyFont="0" applyFill="0" applyBorder="0" applyAlignment="0" applyProtection="0"/>
    <xf numFmtId="43" fontId="78" fillId="0" borderId="0" applyFont="0" applyFill="0" applyBorder="0" applyAlignment="0" applyProtection="0"/>
    <xf numFmtId="164" fontId="24" fillId="0" borderId="0" applyFont="0" applyFill="0" applyBorder="0" applyAlignment="0" applyProtection="0"/>
    <xf numFmtId="0" fontId="154" fillId="0" borderId="0"/>
    <xf numFmtId="168" fontId="159" fillId="0" borderId="0" applyFont="0" applyFill="0" applyBorder="0" applyAlignment="0" applyProtection="0"/>
    <xf numFmtId="0" fontId="79" fillId="0" borderId="0"/>
    <xf numFmtId="0" fontId="79" fillId="0" borderId="0"/>
    <xf numFmtId="0" fontId="157" fillId="36" borderId="1387" applyNumberFormat="0" applyProtection="0">
      <alignment horizontal="left" vertical="top" indent="1"/>
    </xf>
    <xf numFmtId="0" fontId="156" fillId="31" borderId="1387" applyNumberFormat="0" applyProtection="0">
      <alignment horizontal="left" vertical="top" indent="1"/>
    </xf>
    <xf numFmtId="0" fontId="79" fillId="0" borderId="0"/>
    <xf numFmtId="0" fontId="164" fillId="0" borderId="0" applyNumberFormat="0" applyFill="0" applyBorder="0" applyAlignment="0" applyProtection="0">
      <alignment vertical="top"/>
      <protection locked="0"/>
    </xf>
    <xf numFmtId="206" fontId="165" fillId="0" borderId="0" applyFon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78" fillId="41" borderId="0" applyNumberFormat="0" applyBorder="0" applyAlignment="0" applyProtection="0"/>
    <xf numFmtId="0" fontId="79" fillId="0" borderId="0"/>
    <xf numFmtId="0" fontId="162" fillId="42" borderId="0" applyNumberFormat="0" applyBorder="0" applyAlignment="0" applyProtection="0"/>
    <xf numFmtId="0" fontId="79" fillId="0" borderId="0" applyNumberFormat="0" applyFill="0" applyBorder="0" applyAlignment="0" applyProtection="0"/>
    <xf numFmtId="0" fontId="168" fillId="0" borderId="1389" applyNumberFormat="0" applyFill="0" applyAlignment="0" applyProtection="0">
      <alignment vertical="center"/>
    </xf>
    <xf numFmtId="0" fontId="167" fillId="40" borderId="0" applyNumberFormat="0" applyBorder="0" applyAlignment="0" applyProtection="0">
      <alignment vertical="center"/>
    </xf>
    <xf numFmtId="0" fontId="79" fillId="0" borderId="0"/>
    <xf numFmtId="0" fontId="88" fillId="0" borderId="0"/>
    <xf numFmtId="0" fontId="78" fillId="35" borderId="0" applyNumberFormat="0" applyBorder="0" applyAlignment="0" applyProtection="0"/>
    <xf numFmtId="0" fontId="79" fillId="0" borderId="0"/>
    <xf numFmtId="0" fontId="78" fillId="35" borderId="0" applyNumberFormat="0" applyBorder="0" applyAlignment="0" applyProtection="0"/>
    <xf numFmtId="9" fontId="78" fillId="0" borderId="0" applyFont="0" applyFill="0" applyBorder="0" applyAlignment="0" applyProtection="0"/>
    <xf numFmtId="0" fontId="167" fillId="37" borderId="0" applyNumberFormat="0" applyBorder="0" applyAlignment="0" applyProtection="0">
      <alignment vertical="center"/>
    </xf>
    <xf numFmtId="0" fontId="79" fillId="0" borderId="0"/>
    <xf numFmtId="0" fontId="79" fillId="0" borderId="0"/>
    <xf numFmtId="0" fontId="78" fillId="49" borderId="0" applyNumberFormat="0" applyBorder="0" applyAlignment="0" applyProtection="0"/>
    <xf numFmtId="0" fontId="163" fillId="0" borderId="470">
      <alignment horizontal="center"/>
    </xf>
    <xf numFmtId="43" fontId="173" fillId="0" borderId="0" applyFont="0" applyFill="0" applyBorder="0" applyAlignment="0" applyProtection="0"/>
    <xf numFmtId="0" fontId="162" fillId="37" borderId="0" applyNumberFormat="0" applyBorder="0" applyAlignment="0" applyProtection="0"/>
    <xf numFmtId="0" fontId="79" fillId="0" borderId="0"/>
    <xf numFmtId="0" fontId="79" fillId="0" borderId="0"/>
    <xf numFmtId="0" fontId="79" fillId="0" borderId="0"/>
    <xf numFmtId="0" fontId="78" fillId="47" borderId="0" applyNumberFormat="0" applyBorder="0" applyAlignment="0" applyProtection="0"/>
    <xf numFmtId="0" fontId="79" fillId="0" borderId="0" applyNumberFormat="0" applyFill="0" applyBorder="0" applyAlignment="0" applyProtection="0"/>
    <xf numFmtId="38" fontId="165" fillId="0" borderId="0" applyFont="0" applyFill="0" applyBorder="0" applyAlignment="0" applyProtection="0"/>
    <xf numFmtId="0" fontId="79" fillId="0" borderId="0"/>
    <xf numFmtId="4" fontId="157" fillId="42" borderId="1387" applyNumberFormat="0" applyProtection="0">
      <alignment horizontal="right" vertical="center"/>
    </xf>
    <xf numFmtId="9" fontId="78" fillId="0" borderId="0" applyFont="0" applyFill="0" applyBorder="0" applyAlignment="0" applyProtection="0"/>
    <xf numFmtId="0" fontId="79" fillId="0" borderId="0"/>
    <xf numFmtId="0" fontId="175" fillId="0" borderId="0" applyNumberFormat="0" applyFont="0" applyFill="0" applyBorder="0" applyAlignment="0" applyProtection="0"/>
    <xf numFmtId="0" fontId="79" fillId="0" borderId="0" applyNumberFormat="0" applyFill="0" applyBorder="0" applyAlignment="0" applyProtection="0"/>
    <xf numFmtId="0" fontId="79" fillId="0" borderId="0"/>
    <xf numFmtId="0" fontId="176" fillId="0" borderId="0" applyNumberFormat="0" applyFill="0" applyBorder="0" applyAlignment="0" applyProtection="0"/>
    <xf numFmtId="9" fontId="21" fillId="0" borderId="0" applyFont="0" applyFill="0" applyBorder="0" applyAlignment="0" applyProtection="0"/>
    <xf numFmtId="194" fontId="79" fillId="0" borderId="0" applyFont="0" applyFill="0" applyBorder="0" applyAlignment="0" applyProtection="0"/>
    <xf numFmtId="0" fontId="162" fillId="51" borderId="0" applyNumberFormat="0" applyBorder="0" applyAlignment="0" applyProtection="0"/>
    <xf numFmtId="0" fontId="177" fillId="0" borderId="0"/>
    <xf numFmtId="0" fontId="79" fillId="0" borderId="0"/>
    <xf numFmtId="0" fontId="79" fillId="0" borderId="0"/>
    <xf numFmtId="43" fontId="79" fillId="0" borderId="0" applyFont="0" applyFill="0" applyBorder="0" applyAlignment="0" applyProtection="0"/>
    <xf numFmtId="0" fontId="79" fillId="0" borderId="0"/>
    <xf numFmtId="4" fontId="157" fillId="52" borderId="1387" applyNumberFormat="0" applyProtection="0">
      <alignment horizontal="right" vertical="center"/>
    </xf>
    <xf numFmtId="4" fontId="157" fillId="32" borderId="1387" applyNumberFormat="0" applyProtection="0">
      <alignment horizontal="right" vertical="center"/>
    </xf>
    <xf numFmtId="0" fontId="178" fillId="0" borderId="0"/>
    <xf numFmtId="209" fontId="179" fillId="0" borderId="0"/>
    <xf numFmtId="0" fontId="79" fillId="0" borderId="0" applyNumberFormat="0" applyFill="0" applyBorder="0" applyAlignment="0" applyProtection="0"/>
    <xf numFmtId="191" fontId="79" fillId="0" borderId="0" applyFont="0" applyFill="0" applyBorder="0" applyAlignment="0" applyProtection="0"/>
    <xf numFmtId="0" fontId="79" fillId="0" borderId="0"/>
    <xf numFmtId="0" fontId="180" fillId="0" borderId="1392" applyNumberFormat="0" applyFill="0" applyAlignment="0" applyProtection="0">
      <alignment vertical="center"/>
    </xf>
    <xf numFmtId="0" fontId="162" fillId="40" borderId="0" applyNumberFormat="0" applyBorder="0" applyAlignment="0" applyProtection="0"/>
    <xf numFmtId="0" fontId="181" fillId="0" borderId="1388" applyNumberFormat="0" applyFill="0" applyAlignment="0" applyProtection="0">
      <alignment vertical="center"/>
    </xf>
    <xf numFmtId="195" fontId="182" fillId="0" borderId="0" applyFont="0" applyFill="0" applyBorder="0" applyProtection="0">
      <alignment vertical="center"/>
      <protection locked="0"/>
    </xf>
    <xf numFmtId="0" fontId="183" fillId="0" borderId="0" applyNumberFormat="0" applyFill="0" applyBorder="0" applyAlignment="0" applyProtection="0">
      <alignment vertical="top"/>
      <protection locked="0"/>
    </xf>
    <xf numFmtId="0" fontId="79" fillId="0" borderId="0"/>
    <xf numFmtId="0" fontId="184" fillId="0" borderId="0"/>
    <xf numFmtId="206" fontId="185" fillId="0" borderId="0" applyFont="0" applyFill="0" applyBorder="0" applyAlignment="0" applyProtection="0"/>
    <xf numFmtId="202" fontId="79" fillId="0" borderId="0" applyFill="0" applyBorder="0" applyAlignment="0"/>
    <xf numFmtId="0" fontId="186" fillId="0" borderId="0">
      <alignment vertical="center"/>
    </xf>
    <xf numFmtId="0" fontId="79" fillId="0" borderId="0"/>
    <xf numFmtId="0" fontId="79" fillId="0" borderId="0"/>
    <xf numFmtId="0" fontId="13" fillId="0" borderId="0"/>
    <xf numFmtId="0" fontId="79" fillId="0" borderId="0" applyNumberFormat="0" applyFill="0" applyBorder="0" applyAlignment="0" applyProtection="0"/>
    <xf numFmtId="0" fontId="78" fillId="58" borderId="0" applyNumberFormat="0" applyBorder="0" applyAlignment="0" applyProtection="0"/>
    <xf numFmtId="0" fontId="170" fillId="0" borderId="0" applyNumberFormat="0" applyFill="0" applyBorder="0" applyAlignment="0" applyProtection="0"/>
    <xf numFmtId="0" fontId="188" fillId="0" borderId="0"/>
    <xf numFmtId="0" fontId="161" fillId="59" borderId="0" applyNumberFormat="0" applyBorder="0" applyAlignment="0" applyProtection="0">
      <alignment vertical="center"/>
    </xf>
    <xf numFmtId="0" fontId="79" fillId="0" borderId="0"/>
    <xf numFmtId="0" fontId="79" fillId="0" borderId="0"/>
    <xf numFmtId="0" fontId="79" fillId="0" borderId="0"/>
    <xf numFmtId="4" fontId="157" fillId="46" borderId="1387" applyNumberFormat="0" applyProtection="0">
      <alignment horizontal="left" vertical="center" indent="1"/>
    </xf>
    <xf numFmtId="0" fontId="79" fillId="0" borderId="0" applyNumberFormat="0" applyFill="0" applyBorder="0" applyAlignment="0" applyProtection="0"/>
    <xf numFmtId="0" fontId="79" fillId="0" borderId="0"/>
    <xf numFmtId="0" fontId="79" fillId="0" borderId="0" applyNumberFormat="0" applyFill="0" applyBorder="0" applyAlignment="0" applyProtection="0"/>
    <xf numFmtId="0" fontId="78" fillId="0" borderId="0"/>
    <xf numFmtId="0" fontId="79" fillId="0" borderId="0" applyNumberFormat="0" applyFill="0" applyBorder="0" applyAlignment="0" applyProtection="0"/>
    <xf numFmtId="0" fontId="79" fillId="0" borderId="0" applyNumberFormat="0" applyFill="0" applyBorder="0" applyAlignment="0" applyProtection="0"/>
    <xf numFmtId="0" fontId="79" fillId="0" borderId="0"/>
    <xf numFmtId="41" fontId="79" fillId="0" borderId="0" applyFont="0" applyFill="0" applyBorder="0" applyAlignment="0" applyProtection="0"/>
    <xf numFmtId="0" fontId="79" fillId="47" borderId="0" applyNumberFormat="0" applyFont="0" applyBorder="0" applyAlignment="0"/>
    <xf numFmtId="1" fontId="79" fillId="0" borderId="0" applyFont="0" applyFill="0" applyBorder="0" applyAlignment="0" applyProtection="0"/>
    <xf numFmtId="0" fontId="13" fillId="0" borderId="0"/>
    <xf numFmtId="0" fontId="79" fillId="0" borderId="0"/>
    <xf numFmtId="0" fontId="79" fillId="0" borderId="0"/>
    <xf numFmtId="0" fontId="79" fillId="0" borderId="0"/>
    <xf numFmtId="0" fontId="79" fillId="0" borderId="0"/>
    <xf numFmtId="0" fontId="79" fillId="0" borderId="0"/>
    <xf numFmtId="0" fontId="79" fillId="0" borderId="0"/>
    <xf numFmtId="0" fontId="89" fillId="0" borderId="1378">
      <alignment horizontal="left" wrapText="1"/>
    </xf>
    <xf numFmtId="0" fontId="78" fillId="47" borderId="0" applyNumberFormat="0" applyBorder="0" applyAlignment="0" applyProtection="0"/>
    <xf numFmtId="0" fontId="78" fillId="58" borderId="0" applyNumberFormat="0" applyBorder="0" applyAlignment="0" applyProtection="0"/>
    <xf numFmtId="0" fontId="79" fillId="0" borderId="0"/>
    <xf numFmtId="0" fontId="79" fillId="0" borderId="0"/>
    <xf numFmtId="0" fontId="79" fillId="0" borderId="0"/>
    <xf numFmtId="0" fontId="79" fillId="0" borderId="0"/>
    <xf numFmtId="0" fontId="188" fillId="0" borderId="0"/>
    <xf numFmtId="202" fontId="79" fillId="0" borderId="0" applyFill="0" applyBorder="0" applyAlignment="0"/>
    <xf numFmtId="0" fontId="79" fillId="0" borderId="0"/>
    <xf numFmtId="0" fontId="79" fillId="0" borderId="0"/>
    <xf numFmtId="0" fontId="79" fillId="0" borderId="0"/>
    <xf numFmtId="197" fontId="160" fillId="0" borderId="0">
      <protection locked="0"/>
    </xf>
    <xf numFmtId="0" fontId="79" fillId="0" borderId="0"/>
    <xf numFmtId="192" fontId="79" fillId="0" borderId="0" applyFill="0" applyBorder="0" applyAlignment="0"/>
    <xf numFmtId="0" fontId="79" fillId="0" borderId="0"/>
    <xf numFmtId="0" fontId="79" fillId="0" borderId="0"/>
    <xf numFmtId="0" fontId="11" fillId="46" borderId="1386">
      <alignment horizontal="center" vertical="center" wrapText="1"/>
    </xf>
    <xf numFmtId="0" fontId="79" fillId="0" borderId="0"/>
    <xf numFmtId="0" fontId="79" fillId="0" borderId="0" applyNumberFormat="0" applyFill="0" applyBorder="0" applyAlignment="0" applyProtection="0"/>
    <xf numFmtId="0" fontId="79" fillId="0" borderId="0"/>
    <xf numFmtId="0" fontId="78" fillId="52" borderId="0" applyNumberFormat="0" applyBorder="0" applyAlignment="0" applyProtection="0"/>
    <xf numFmtId="0" fontId="79" fillId="0" borderId="0"/>
    <xf numFmtId="0" fontId="79" fillId="0" borderId="0"/>
    <xf numFmtId="0" fontId="189" fillId="0" borderId="1394" applyNumberFormat="0" applyFill="0" applyAlignment="0" applyProtection="0"/>
    <xf numFmtId="0" fontId="79" fillId="0" borderId="0" applyNumberFormat="0" applyFill="0" applyBorder="0" applyAlignment="0" applyProtection="0"/>
    <xf numFmtId="0" fontId="79" fillId="0" borderId="0"/>
    <xf numFmtId="0" fontId="79" fillId="0" borderId="0"/>
    <xf numFmtId="9" fontId="79" fillId="0" borderId="0" applyFont="0" applyFill="0" applyBorder="0" applyAlignment="0" applyProtection="0"/>
    <xf numFmtId="0" fontId="79" fillId="0" borderId="0"/>
    <xf numFmtId="0" fontId="79" fillId="0" borderId="0"/>
    <xf numFmtId="0" fontId="162" fillId="60" borderId="0" applyNumberFormat="0" applyBorder="0" applyAlignment="0" applyProtection="0"/>
    <xf numFmtId="0" fontId="88" fillId="0" borderId="0"/>
    <xf numFmtId="0" fontId="79" fillId="0" borderId="0"/>
    <xf numFmtId="0" fontId="88" fillId="0" borderId="0"/>
    <xf numFmtId="1" fontId="172" fillId="0" borderId="0" applyFont="0" applyFill="0" applyBorder="0" applyAlignment="0" applyProtection="0"/>
    <xf numFmtId="0" fontId="79" fillId="0" borderId="0"/>
    <xf numFmtId="192" fontId="79" fillId="0" borderId="0" applyFill="0" applyBorder="0" applyAlignment="0"/>
    <xf numFmtId="0" fontId="79" fillId="0" borderId="0"/>
    <xf numFmtId="0" fontId="79" fillId="0" borderId="0"/>
    <xf numFmtId="168" fontId="79" fillId="0" borderId="0" applyFont="0" applyFill="0" applyBorder="0" applyAlignment="0" applyProtection="0"/>
    <xf numFmtId="0" fontId="79" fillId="0" borderId="0"/>
    <xf numFmtId="0" fontId="79" fillId="0" borderId="0"/>
    <xf numFmtId="0" fontId="79" fillId="0" borderId="0"/>
    <xf numFmtId="0" fontId="79" fillId="0" borderId="0"/>
    <xf numFmtId="0" fontId="79" fillId="0" borderId="0"/>
    <xf numFmtId="0" fontId="11" fillId="43" borderId="0">
      <alignment vertical="top"/>
    </xf>
    <xf numFmtId="0" fontId="79" fillId="0" borderId="0"/>
    <xf numFmtId="0" fontId="79" fillId="0" borderId="0"/>
    <xf numFmtId="0" fontId="167" fillId="61" borderId="0" applyNumberFormat="0" applyBorder="0" applyAlignment="0" applyProtection="0">
      <alignment vertical="center"/>
    </xf>
    <xf numFmtId="202" fontId="79" fillId="0" borderId="0" applyFont="0" applyFill="0" applyBorder="0" applyAlignment="0" applyProtection="0"/>
    <xf numFmtId="0" fontId="79" fillId="0" borderId="0"/>
    <xf numFmtId="43" fontId="79" fillId="0" borderId="0" applyFont="0" applyFill="0" applyBorder="0" applyAlignment="0" applyProtection="0"/>
    <xf numFmtId="0" fontId="79" fillId="0" borderId="0"/>
    <xf numFmtId="0" fontId="79" fillId="0" borderId="0"/>
    <xf numFmtId="0" fontId="79" fillId="0" borderId="0"/>
    <xf numFmtId="0" fontId="79" fillId="0" borderId="0"/>
    <xf numFmtId="0" fontId="79" fillId="0" borderId="0"/>
    <xf numFmtId="0" fontId="79" fillId="0" borderId="0"/>
    <xf numFmtId="203" fontId="194" fillId="0" borderId="0" applyFont="0" applyFill="0" applyBorder="0" applyAlignment="0" applyProtection="0"/>
    <xf numFmtId="0" fontId="79" fillId="0" borderId="0"/>
    <xf numFmtId="0" fontId="79" fillId="0" borderId="0"/>
    <xf numFmtId="9" fontId="88" fillId="0" borderId="0" applyFont="0" applyFill="0" applyBorder="0" applyAlignment="0" applyProtection="0"/>
    <xf numFmtId="0" fontId="79" fillId="0" borderId="0"/>
    <xf numFmtId="0" fontId="79" fillId="0" borderId="0"/>
    <xf numFmtId="0" fontId="79" fillId="0" borderId="0"/>
    <xf numFmtId="4" fontId="157" fillId="37" borderId="1387" applyNumberFormat="0" applyProtection="0">
      <alignment horizontal="right" vertical="center"/>
    </xf>
    <xf numFmtId="0" fontId="13" fillId="0" borderId="0"/>
    <xf numFmtId="9" fontId="88" fillId="0" borderId="0" applyFont="0" applyFill="0" applyBorder="0" applyAlignment="0" applyProtection="0"/>
    <xf numFmtId="193" fontId="79" fillId="0" borderId="0" applyFill="0" applyBorder="0" applyAlignment="0"/>
    <xf numFmtId="0" fontId="79" fillId="0" borderId="0" applyNumberFormat="0" applyFill="0" applyBorder="0" applyAlignment="0" applyProtection="0"/>
    <xf numFmtId="0" fontId="162" fillId="61" borderId="0" applyNumberFormat="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79" fillId="0" borderId="0"/>
    <xf numFmtId="0" fontId="79"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188" fontId="21" fillId="62" borderId="1396">
      <alignment horizontal="center"/>
    </xf>
    <xf numFmtId="0" fontId="79" fillId="0" borderId="0"/>
    <xf numFmtId="0" fontId="79" fillId="0" borderId="0" applyNumberFormat="0" applyFill="0" applyBorder="0" applyAlignment="0" applyProtection="0"/>
    <xf numFmtId="0" fontId="196" fillId="52" borderId="0" applyNumberFormat="0" applyBorder="0" applyAlignment="0" applyProtection="0"/>
    <xf numFmtId="0" fontId="79" fillId="0" borderId="0"/>
    <xf numFmtId="0" fontId="79" fillId="0" borderId="0"/>
    <xf numFmtId="0" fontId="79" fillId="0" borderId="0"/>
    <xf numFmtId="0" fontId="79" fillId="0" borderId="0" applyNumberFormat="0" applyFill="0" applyBorder="0" applyAlignment="0" applyProtection="0"/>
    <xf numFmtId="0" fontId="79" fillId="0" borderId="0" applyNumberFormat="0" applyFill="0" applyBorder="0" applyAlignment="0" applyProtection="0"/>
    <xf numFmtId="0" fontId="198" fillId="63" borderId="1397" applyNumberFormat="0" applyAlignment="0" applyProtection="0">
      <alignment vertical="center"/>
    </xf>
    <xf numFmtId="0" fontId="79" fillId="0" borderId="0" applyNumberFormat="0" applyFill="0" applyBorder="0" applyAlignment="0" applyProtection="0"/>
    <xf numFmtId="0" fontId="171" fillId="64" borderId="0" applyNumberFormat="0" applyBorder="0" applyAlignment="0" applyProtection="0"/>
    <xf numFmtId="0" fontId="79" fillId="0" borderId="0"/>
    <xf numFmtId="0" fontId="79"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4" fontId="157" fillId="53" borderId="1387" applyNumberFormat="0" applyProtection="0">
      <alignment horizontal="right" vertical="center"/>
    </xf>
    <xf numFmtId="1" fontId="79" fillId="0" borderId="0" applyFont="0" applyFill="0" applyBorder="0" applyAlignment="0" applyProtection="0"/>
    <xf numFmtId="0" fontId="79" fillId="0" borderId="0" applyNumberFormat="0" applyFill="0" applyBorder="0" applyAlignment="0" applyProtection="0"/>
    <xf numFmtId="0" fontId="78" fillId="33" borderId="0" applyNumberFormat="0" applyBorder="0" applyAlignment="0" applyProtection="0"/>
    <xf numFmtId="0" fontId="79" fillId="0" borderId="0" applyNumberFormat="0" applyFill="0" applyBorder="0" applyAlignment="0" applyProtection="0"/>
    <xf numFmtId="0" fontId="174" fillId="43" borderId="0">
      <alignment horizontal="center"/>
    </xf>
    <xf numFmtId="0" fontId="79"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79" fillId="0" borderId="0"/>
    <xf numFmtId="0" fontId="79" fillId="0" borderId="0"/>
    <xf numFmtId="0" fontId="79" fillId="0" borderId="0"/>
    <xf numFmtId="0" fontId="199" fillId="35" borderId="0" applyNumberFormat="0" applyBorder="0" applyAlignment="0" applyProtection="0">
      <alignment vertical="center"/>
    </xf>
    <xf numFmtId="0" fontId="79" fillId="0" borderId="0"/>
    <xf numFmtId="0" fontId="79" fillId="0" borderId="0"/>
    <xf numFmtId="0" fontId="79" fillId="0" borderId="0"/>
    <xf numFmtId="0" fontId="88" fillId="0" borderId="0"/>
    <xf numFmtId="192" fontId="79" fillId="0" borderId="0" applyFill="0" applyBorder="0" applyAlignment="0"/>
    <xf numFmtId="0" fontId="79" fillId="0" borderId="0"/>
    <xf numFmtId="0" fontId="200" fillId="0" borderId="0" applyBorder="0">
      <alignment horizontal="centerContinuous"/>
    </xf>
    <xf numFmtId="0" fontId="79" fillId="0" borderId="0"/>
    <xf numFmtId="0" fontId="78" fillId="33" borderId="0" applyNumberFormat="0" applyBorder="0" applyAlignment="0" applyProtection="0"/>
    <xf numFmtId="0" fontId="79" fillId="0" borderId="0"/>
    <xf numFmtId="0" fontId="79" fillId="0" borderId="0"/>
    <xf numFmtId="0" fontId="162" fillId="55" borderId="0" applyNumberFormat="0" applyBorder="0" applyAlignment="0" applyProtection="0"/>
    <xf numFmtId="0" fontId="79" fillId="0" borderId="0"/>
    <xf numFmtId="200" fontId="79" fillId="0" borderId="0" applyFont="0" applyFill="0" applyBorder="0" applyAlignment="0" applyProtection="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applyNumberFormat="0" applyFill="0" applyBorder="0" applyAlignment="0" applyProtection="0"/>
    <xf numFmtId="0" fontId="79" fillId="0" borderId="0" applyNumberFormat="0" applyFill="0" applyBorder="0" applyAlignment="0" applyProtection="0"/>
    <xf numFmtId="0" fontId="79" fillId="0" borderId="0"/>
    <xf numFmtId="0" fontId="79" fillId="0" borderId="0"/>
    <xf numFmtId="4" fontId="157" fillId="39" borderId="1387" applyNumberFormat="0" applyProtection="0">
      <alignment horizontal="right" vertical="center"/>
    </xf>
    <xf numFmtId="4" fontId="156" fillId="31" borderId="1387" applyNumberFormat="0" applyProtection="0">
      <alignment vertical="center"/>
    </xf>
    <xf numFmtId="0" fontId="162" fillId="66" borderId="0" applyNumberFormat="0" applyBorder="0" applyAlignment="0" applyProtection="0"/>
    <xf numFmtId="0" fontId="79" fillId="0" borderId="0"/>
    <xf numFmtId="4" fontId="157" fillId="39" borderId="0" applyNumberFormat="0" applyProtection="0">
      <alignment horizontal="left" vertical="center" indent="1"/>
    </xf>
    <xf numFmtId="0" fontId="79" fillId="0" borderId="0"/>
    <xf numFmtId="0" fontId="79" fillId="0" borderId="0"/>
    <xf numFmtId="43" fontId="79" fillId="0" borderId="0" applyFont="0" applyFill="0" applyBorder="0" applyAlignment="0" applyProtection="0"/>
    <xf numFmtId="0" fontId="79" fillId="0" borderId="0" applyNumberFormat="0" applyFill="0" applyBorder="0" applyAlignment="0" applyProtection="0"/>
    <xf numFmtId="0" fontId="79" fillId="0" borderId="0"/>
    <xf numFmtId="0" fontId="79"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43" fontId="79" fillId="0" borderId="0" applyFont="0" applyFill="0" applyBorder="0" applyAlignment="0" applyProtection="0"/>
    <xf numFmtId="0" fontId="79" fillId="0" borderId="0" applyNumberFormat="0" applyFill="0" applyBorder="0" applyAlignment="0" applyProtection="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8" fillId="52" borderId="0" applyNumberFormat="0" applyBorder="0" applyAlignment="0" applyProtection="0"/>
    <xf numFmtId="0" fontId="79" fillId="0" borderId="0"/>
    <xf numFmtId="4" fontId="156" fillId="36" borderId="0" applyNumberFormat="0" applyProtection="0">
      <alignment horizontal="left" vertical="center" indent="1"/>
    </xf>
    <xf numFmtId="0" fontId="79" fillId="0" borderId="0" applyNumberFormat="0" applyFill="0" applyBorder="0" applyAlignment="0" applyProtection="0"/>
    <xf numFmtId="0" fontId="204" fillId="0" borderId="794" applyNumberFormat="0" applyFont="0" applyFill="0" applyBorder="0" applyAlignment="0"/>
    <xf numFmtId="0" fontId="78" fillId="59" borderId="0" applyNumberFormat="0" applyBorder="0" applyAlignment="0" applyProtection="0"/>
    <xf numFmtId="190" fontId="175" fillId="0" borderId="0">
      <alignment horizontal="right"/>
    </xf>
    <xf numFmtId="0" fontId="78" fillId="59" borderId="0" applyNumberFormat="0" applyBorder="0" applyAlignment="0" applyProtection="0"/>
    <xf numFmtId="199" fontId="194" fillId="0" borderId="0" applyFont="0" applyFill="0" applyBorder="0" applyAlignment="0" applyProtection="0"/>
    <xf numFmtId="187" fontId="205" fillId="0" borderId="0">
      <alignment horizontal="centerContinuous"/>
    </xf>
    <xf numFmtId="0" fontId="78" fillId="48" borderId="0" applyNumberFormat="0" applyBorder="0" applyAlignment="0" applyProtection="0"/>
    <xf numFmtId="0" fontId="78" fillId="48" borderId="0" applyNumberFormat="0" applyBorder="0" applyAlignment="0" applyProtection="0"/>
    <xf numFmtId="41" fontId="79" fillId="0" borderId="0" applyFont="0" applyFill="0" applyBorder="0" applyAlignment="0" applyProtection="0"/>
    <xf numFmtId="0" fontId="161" fillId="52" borderId="0" applyNumberFormat="0" applyBorder="0" applyAlignment="0" applyProtection="0">
      <alignment vertical="center"/>
    </xf>
    <xf numFmtId="3" fontId="206" fillId="0" borderId="1378"/>
    <xf numFmtId="0" fontId="161" fillId="35" borderId="0" applyNumberFormat="0" applyBorder="0" applyAlignment="0" applyProtection="0">
      <alignment vertical="center"/>
    </xf>
    <xf numFmtId="0" fontId="207" fillId="47" borderId="1400" applyNumberFormat="0" applyAlignment="0" applyProtection="0"/>
    <xf numFmtId="198" fontId="79" fillId="0" borderId="0" applyFill="0" applyBorder="0" applyAlignment="0"/>
    <xf numFmtId="0" fontId="161" fillId="48" borderId="0" applyNumberFormat="0" applyBorder="0" applyAlignment="0" applyProtection="0">
      <alignment vertical="center"/>
    </xf>
    <xf numFmtId="0" fontId="161" fillId="58" borderId="0" applyNumberFormat="0" applyBorder="0" applyAlignment="0" applyProtection="0">
      <alignment vertical="center"/>
    </xf>
    <xf numFmtId="0" fontId="208" fillId="0" borderId="1401" applyNumberFormat="0" applyFill="0" applyAlignment="0" applyProtection="0">
      <alignment vertical="center"/>
    </xf>
    <xf numFmtId="0" fontId="161" fillId="47" borderId="0" applyNumberFormat="0" applyBorder="0" applyAlignment="0" applyProtection="0">
      <alignment vertical="center"/>
    </xf>
    <xf numFmtId="0" fontId="78" fillId="33" borderId="0" applyNumberFormat="0" applyBorder="0" applyAlignment="0" applyProtection="0"/>
    <xf numFmtId="0" fontId="161" fillId="48" borderId="0" applyNumberFormat="0" applyBorder="0" applyAlignment="0" applyProtection="0">
      <alignment vertical="center"/>
    </xf>
    <xf numFmtId="0" fontId="78" fillId="32" borderId="0" applyNumberFormat="0" applyBorder="0" applyAlignment="0" applyProtection="0"/>
    <xf numFmtId="0" fontId="161" fillId="33" borderId="0" applyNumberFormat="0" applyBorder="0" applyAlignment="0" applyProtection="0">
      <alignment vertical="center"/>
    </xf>
    <xf numFmtId="0" fontId="78" fillId="32" borderId="0" applyNumberFormat="0" applyBorder="0" applyAlignment="0" applyProtection="0"/>
    <xf numFmtId="0" fontId="78" fillId="37" borderId="0" applyNumberFormat="0" applyBorder="0" applyAlignment="0" applyProtection="0"/>
    <xf numFmtId="0" fontId="78" fillId="37" borderId="0" applyNumberFormat="0" applyBorder="0" applyAlignment="0" applyProtection="0"/>
    <xf numFmtId="0" fontId="78" fillId="48" borderId="0" applyNumberFormat="0" applyBorder="0" applyAlignment="0" applyProtection="0"/>
    <xf numFmtId="9" fontId="79" fillId="0" borderId="0" applyFont="0" applyFill="0" applyBorder="0" applyAlignment="0" applyProtection="0"/>
    <xf numFmtId="0" fontId="78" fillId="48" borderId="0" applyNumberFormat="0" applyBorder="0" applyAlignment="0" applyProtection="0"/>
    <xf numFmtId="0" fontId="78" fillId="33" borderId="0" applyNumberFormat="0" applyBorder="0" applyAlignment="0" applyProtection="0"/>
    <xf numFmtId="0" fontId="78" fillId="53" borderId="0" applyNumberFormat="0" applyBorder="0" applyAlignment="0" applyProtection="0"/>
    <xf numFmtId="0" fontId="78" fillId="53" borderId="0" applyNumberFormat="0" applyBorder="0" applyAlignment="0" applyProtection="0"/>
    <xf numFmtId="0" fontId="161" fillId="33" borderId="0" applyNumberFormat="0" applyBorder="0" applyAlignment="0" applyProtection="0">
      <alignment vertical="center"/>
    </xf>
    <xf numFmtId="0" fontId="161" fillId="32" borderId="0" applyNumberFormat="0" applyBorder="0" applyAlignment="0" applyProtection="0">
      <alignment vertical="center"/>
    </xf>
    <xf numFmtId="0" fontId="161" fillId="37" borderId="0" applyNumberFormat="0" applyBorder="0" applyAlignment="0" applyProtection="0">
      <alignment vertical="center"/>
    </xf>
    <xf numFmtId="0" fontId="161" fillId="53" borderId="0" applyNumberFormat="0" applyBorder="0" applyAlignment="0" applyProtection="0">
      <alignment vertical="center"/>
    </xf>
    <xf numFmtId="0" fontId="202" fillId="0" borderId="0">
      <alignment horizontal="left"/>
    </xf>
    <xf numFmtId="0" fontId="162" fillId="45" borderId="0" applyNumberFormat="0" applyBorder="0" applyAlignment="0" applyProtection="0"/>
    <xf numFmtId="168" fontId="79" fillId="0" borderId="0" applyFont="0" applyFill="0" applyBorder="0" applyAlignment="0" applyProtection="0"/>
    <xf numFmtId="0" fontId="162" fillId="32" borderId="0" applyNumberFormat="0" applyBorder="0" applyAlignment="0" applyProtection="0"/>
    <xf numFmtId="0" fontId="162" fillId="40" borderId="0" applyNumberFormat="0" applyBorder="0" applyAlignment="0" applyProtection="0"/>
    <xf numFmtId="0" fontId="162" fillId="38" borderId="0" applyNumberFormat="0" applyBorder="0" applyAlignment="0" applyProtection="0"/>
    <xf numFmtId="9" fontId="209" fillId="0" borderId="0" applyFont="0" applyFill="0" applyBorder="0" applyAlignment="0" applyProtection="0"/>
    <xf numFmtId="0" fontId="162" fillId="54" borderId="0" applyNumberFormat="0" applyBorder="0" applyAlignment="0" applyProtection="0"/>
    <xf numFmtId="0" fontId="167" fillId="45" borderId="0" applyNumberFormat="0" applyBorder="0" applyAlignment="0" applyProtection="0">
      <alignment vertical="center"/>
    </xf>
    <xf numFmtId="0" fontId="167" fillId="32" borderId="0" applyNumberFormat="0" applyBorder="0" applyAlignment="0" applyProtection="0">
      <alignment vertical="center"/>
    </xf>
    <xf numFmtId="197" fontId="160" fillId="0" borderId="0">
      <protection locked="0"/>
    </xf>
    <xf numFmtId="0" fontId="162" fillId="60" borderId="0" applyNumberFormat="0" applyBorder="0" applyAlignment="0" applyProtection="0"/>
    <xf numFmtId="0" fontId="167" fillId="38" borderId="0" applyNumberFormat="0" applyBorder="0" applyAlignment="0" applyProtection="0">
      <alignment vertical="center"/>
    </xf>
    <xf numFmtId="0" fontId="210" fillId="0" borderId="0"/>
    <xf numFmtId="0" fontId="195" fillId="0" borderId="0"/>
    <xf numFmtId="0" fontId="167" fillId="54" borderId="0" applyNumberFormat="0" applyBorder="0" applyAlignment="0" applyProtection="0">
      <alignment vertical="center"/>
    </xf>
    <xf numFmtId="0" fontId="78" fillId="67" borderId="0" applyNumberFormat="0" applyBorder="0" applyAlignment="0" applyProtection="0"/>
    <xf numFmtId="0" fontId="78" fillId="68" borderId="0" applyNumberFormat="0" applyBorder="0" applyAlignment="0" applyProtection="0"/>
    <xf numFmtId="0" fontId="162" fillId="69" borderId="0" applyNumberFormat="0" applyBorder="0" applyAlignment="0" applyProtection="0"/>
    <xf numFmtId="0" fontId="79" fillId="0" borderId="0"/>
    <xf numFmtId="0" fontId="162" fillId="38" borderId="0" applyNumberFormat="0" applyBorder="0" applyAlignment="0" applyProtection="0"/>
    <xf numFmtId="0" fontId="78" fillId="70" borderId="0" applyNumberFormat="0" applyBorder="0" applyAlignment="0" applyProtection="0"/>
    <xf numFmtId="0" fontId="78" fillId="71" borderId="0" applyNumberFormat="0" applyBorder="0" applyAlignment="0" applyProtection="0"/>
    <xf numFmtId="0" fontId="78" fillId="68" borderId="0" applyNumberFormat="0" applyBorder="0" applyAlignment="0" applyProtection="0"/>
    <xf numFmtId="4" fontId="157" fillId="50" borderId="1387" applyNumberFormat="0" applyProtection="0">
      <alignment horizontal="right" vertical="center"/>
    </xf>
    <xf numFmtId="0" fontId="78" fillId="72" borderId="0" applyNumberFormat="0" applyBorder="0" applyAlignment="0" applyProtection="0"/>
    <xf numFmtId="0" fontId="162" fillId="41" borderId="0" applyNumberFormat="0" applyBorder="0" applyAlignment="0" applyProtection="0"/>
    <xf numFmtId="0" fontId="78" fillId="73" borderId="0" applyNumberFormat="0" applyBorder="0" applyAlignment="0" applyProtection="0"/>
    <xf numFmtId="0" fontId="78" fillId="74" borderId="0" applyNumberFormat="0" applyBorder="0" applyAlignment="0" applyProtection="0"/>
    <xf numFmtId="4" fontId="156" fillId="57" borderId="1393" applyNumberFormat="0" applyProtection="0">
      <alignment horizontal="left" vertical="center" indent="1"/>
    </xf>
    <xf numFmtId="1" fontId="79" fillId="0" borderId="0" applyFont="0" applyFill="0" applyBorder="0" applyAlignment="0" applyProtection="0"/>
    <xf numFmtId="0" fontId="78" fillId="75" borderId="0" applyNumberFormat="0" applyBorder="0" applyAlignment="0" applyProtection="0"/>
    <xf numFmtId="0" fontId="78" fillId="76" borderId="0" applyNumberFormat="0" applyBorder="0" applyAlignment="0" applyProtection="0"/>
    <xf numFmtId="0" fontId="162" fillId="50" borderId="0" applyNumberFormat="0" applyBorder="0" applyAlignment="0" applyProtection="0"/>
    <xf numFmtId="202" fontId="79" fillId="0" borderId="0" applyFill="0" applyBorder="0" applyAlignment="0"/>
    <xf numFmtId="208" fontId="79" fillId="0" borderId="0" applyFill="0" applyBorder="0" applyAlignment="0"/>
    <xf numFmtId="192" fontId="79" fillId="0" borderId="0" applyFill="0" applyBorder="0" applyAlignment="0"/>
    <xf numFmtId="192" fontId="79" fillId="0" borderId="0" applyFill="0" applyBorder="0" applyAlignment="0"/>
    <xf numFmtId="0" fontId="211" fillId="0" borderId="0"/>
    <xf numFmtId="202" fontId="79" fillId="0" borderId="0" applyFill="0" applyBorder="0" applyAlignment="0"/>
    <xf numFmtId="0" fontId="212" fillId="43" borderId="1400" applyNumberFormat="0" applyAlignment="0" applyProtection="0"/>
    <xf numFmtId="0" fontId="88" fillId="0" borderId="0"/>
    <xf numFmtId="0" fontId="213" fillId="63" borderId="1397" applyNumberFormat="0" applyAlignment="0" applyProtection="0"/>
    <xf numFmtId="0" fontId="79" fillId="0" borderId="0"/>
    <xf numFmtId="0" fontId="79" fillId="0" borderId="0"/>
    <xf numFmtId="0" fontId="79" fillId="0" borderId="0"/>
    <xf numFmtId="0" fontId="79" fillId="0" borderId="0"/>
    <xf numFmtId="0" fontId="79" fillId="0" borderId="0"/>
    <xf numFmtId="41" fontId="21" fillId="0" borderId="0" applyFont="0" applyFill="0" applyBorder="0" applyAlignment="0" applyProtection="0"/>
    <xf numFmtId="9" fontId="78" fillId="0" borderId="0" applyFont="0" applyFill="0" applyBorder="0" applyAlignment="0" applyProtection="0"/>
    <xf numFmtId="192" fontId="79" fillId="0" borderId="0" applyFont="0" applyFill="0" applyBorder="0" applyAlignment="0" applyProtection="0"/>
    <xf numFmtId="43" fontId="79"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0" fontId="79" fillId="46" borderId="1391" applyNumberFormat="0" applyFont="0" applyAlignment="0" applyProtection="0"/>
    <xf numFmtId="43" fontId="79" fillId="0" borderId="0" applyFont="0" applyFill="0" applyBorder="0" applyAlignment="0" applyProtection="0"/>
    <xf numFmtId="0" fontId="79" fillId="46" borderId="1391" applyNumberFormat="0" applyFont="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0" fontId="187" fillId="35" borderId="0" applyNumberFormat="0" applyBorder="0" applyAlignment="0" applyProtection="0"/>
    <xf numFmtId="43" fontId="21" fillId="0" borderId="0" applyFont="0" applyFill="0" applyBorder="0" applyAlignment="0" applyProtection="0"/>
    <xf numFmtId="0" fontId="181" fillId="0" borderId="0" applyNumberFormat="0" applyFill="0" applyBorder="0" applyAlignment="0" applyProtection="0">
      <alignment vertical="center"/>
    </xf>
    <xf numFmtId="43" fontId="79" fillId="0" borderId="0" applyFont="0" applyFill="0" applyBorder="0" applyAlignment="0" applyProtection="0"/>
    <xf numFmtId="43" fontId="79" fillId="0" borderId="0" applyFont="0" applyFill="0" applyBorder="0" applyAlignment="0" applyProtection="0"/>
    <xf numFmtId="197" fontId="160" fillId="0" borderId="0">
      <protection locked="0"/>
    </xf>
    <xf numFmtId="172" fontId="117" fillId="0" borderId="0">
      <protection locked="0"/>
    </xf>
    <xf numFmtId="9" fontId="79" fillId="0" borderId="0" applyFont="0" applyFill="0" applyBorder="0" applyAlignment="0" applyProtection="0"/>
    <xf numFmtId="14" fontId="157" fillId="0" borderId="0" applyFill="0" applyBorder="0" applyAlignment="0"/>
    <xf numFmtId="38" fontId="191" fillId="0" borderId="1398">
      <alignment vertical="center"/>
    </xf>
    <xf numFmtId="205" fontId="79" fillId="0" borderId="0"/>
    <xf numFmtId="9" fontId="21" fillId="0" borderId="0" applyFont="0" applyFill="0" applyBorder="0" applyAlignment="0" applyProtection="0"/>
    <xf numFmtId="0" fontId="171" fillId="65" borderId="0" applyNumberFormat="0" applyBorder="0" applyAlignment="0" applyProtection="0"/>
    <xf numFmtId="41" fontId="79" fillId="0" borderId="0" applyFont="0" applyFill="0" applyBorder="0" applyAlignment="0" applyProtection="0"/>
    <xf numFmtId="0" fontId="171" fillId="44" borderId="0" applyNumberFormat="0" applyBorder="0" applyAlignment="0" applyProtection="0"/>
    <xf numFmtId="4" fontId="190" fillId="39" borderId="1387" applyNumberFormat="0" applyProtection="0">
      <alignment horizontal="right" vertical="center"/>
    </xf>
    <xf numFmtId="4" fontId="193" fillId="31" borderId="1387" applyNumberFormat="0" applyProtection="0">
      <alignment vertical="center"/>
    </xf>
    <xf numFmtId="192" fontId="79" fillId="0" borderId="0" applyFill="0" applyBorder="0" applyAlignment="0"/>
    <xf numFmtId="196" fontId="172" fillId="0" borderId="1214" applyFont="0" applyFill="0" applyBorder="0" applyAlignment="0" applyProtection="0"/>
    <xf numFmtId="192" fontId="79" fillId="0" borderId="0" applyFill="0" applyBorder="0" applyAlignment="0"/>
    <xf numFmtId="189" fontId="195" fillId="0" borderId="0" applyFont="0" applyFill="0" applyBorder="0" applyAlignment="0" applyProtection="0">
      <alignment vertical="center"/>
    </xf>
    <xf numFmtId="197" fontId="160" fillId="0" borderId="0">
      <protection locked="0"/>
    </xf>
    <xf numFmtId="38" fontId="197" fillId="43" borderId="0" applyNumberFormat="0" applyBorder="0" applyAlignment="0" applyProtection="0"/>
    <xf numFmtId="0" fontId="155" fillId="0" borderId="924" applyNumberFormat="0" applyAlignment="0" applyProtection="0">
      <alignment horizontal="left" vertical="center"/>
    </xf>
    <xf numFmtId="0" fontId="155" fillId="0" borderId="1399">
      <alignment horizontal="left" vertical="center"/>
    </xf>
    <xf numFmtId="0" fontId="203" fillId="0" borderId="1389" applyNumberFormat="0" applyFill="0" applyAlignment="0" applyProtection="0"/>
    <xf numFmtId="0" fontId="201" fillId="0" borderId="1392" applyNumberFormat="0" applyFill="0" applyAlignment="0" applyProtection="0"/>
    <xf numFmtId="0" fontId="166" fillId="0" borderId="1388" applyNumberFormat="0" applyFill="0" applyAlignment="0" applyProtection="0"/>
    <xf numFmtId="194" fontId="79" fillId="0" borderId="0" applyFont="0" applyFill="0" applyBorder="0" applyAlignment="0" applyProtection="0"/>
    <xf numFmtId="0" fontId="166" fillId="0" borderId="0" applyNumberFormat="0" applyFill="0" applyBorder="0" applyAlignment="0" applyProtection="0"/>
    <xf numFmtId="0" fontId="70" fillId="0" borderId="0" applyAlignment="0">
      <alignment wrapText="1"/>
    </xf>
    <xf numFmtId="0" fontId="11" fillId="0" borderId="1395">
      <alignment vertical="top"/>
    </xf>
    <xf numFmtId="10" fontId="197" fillId="46" borderId="1378" applyNumberFormat="0" applyBorder="0" applyAlignment="0" applyProtection="0"/>
    <xf numFmtId="0" fontId="214" fillId="0" borderId="0">
      <alignment vertical="center"/>
    </xf>
    <xf numFmtId="1" fontId="79" fillId="0" borderId="0" applyFont="0" applyFill="0" applyBorder="0" applyAlignment="0" applyProtection="0"/>
    <xf numFmtId="4" fontId="157" fillId="36" borderId="1387" applyNumberFormat="0" applyProtection="0">
      <alignment horizontal="right" vertical="center"/>
    </xf>
    <xf numFmtId="201" fontId="79" fillId="0" borderId="0" applyFont="0" applyFill="0" applyBorder="0" applyAlignment="0" applyProtection="0"/>
    <xf numFmtId="0" fontId="215" fillId="0" borderId="470"/>
    <xf numFmtId="200" fontId="79" fillId="0" borderId="0" applyFont="0" applyFill="0" applyBorder="0" applyAlignment="0" applyProtection="0"/>
    <xf numFmtId="0" fontId="216" fillId="0" borderId="0"/>
    <xf numFmtId="0" fontId="217" fillId="31" borderId="0" applyNumberFormat="0" applyBorder="0" applyAlignment="0" applyProtection="0"/>
    <xf numFmtId="0" fontId="79" fillId="33" borderId="1387" applyNumberFormat="0" applyProtection="0">
      <alignment horizontal="left" vertical="top" indent="1"/>
    </xf>
    <xf numFmtId="207" fontId="218" fillId="0" borderId="1402" applyBorder="0">
      <alignment horizontal="center" vertical="center" wrapText="1"/>
    </xf>
    <xf numFmtId="0" fontId="219" fillId="0" borderId="0"/>
    <xf numFmtId="0" fontId="79" fillId="46" borderId="0" applyNumberFormat="0" applyFont="0" applyBorder="0" applyAlignment="0" applyProtection="0"/>
    <xf numFmtId="0" fontId="79" fillId="0" borderId="0"/>
    <xf numFmtId="0" fontId="79" fillId="0" borderId="0"/>
    <xf numFmtId="0" fontId="79" fillId="0" borderId="0"/>
    <xf numFmtId="0" fontId="88" fillId="0" borderId="0"/>
    <xf numFmtId="0" fontId="21" fillId="0" borderId="0"/>
    <xf numFmtId="0" fontId="79" fillId="0" borderId="0"/>
    <xf numFmtId="0" fontId="88" fillId="0" borderId="0"/>
    <xf numFmtId="0" fontId="79" fillId="0" borderId="0"/>
    <xf numFmtId="0" fontId="79" fillId="0" borderId="0"/>
    <xf numFmtId="0" fontId="169" fillId="43" borderId="1390" applyNumberFormat="0" applyAlignment="0" applyProtection="0"/>
    <xf numFmtId="37" fontId="157" fillId="0" borderId="0">
      <alignment horizontal="right"/>
    </xf>
    <xf numFmtId="0" fontId="155" fillId="0" borderId="0"/>
    <xf numFmtId="0" fontId="220" fillId="0" borderId="0" applyBorder="0">
      <alignment horizontal="centerContinuous"/>
    </xf>
    <xf numFmtId="10" fontId="79" fillId="0" borderId="0" applyFont="0" applyFill="0" applyBorder="0" applyAlignment="0" applyProtection="0"/>
    <xf numFmtId="0" fontId="79" fillId="46" borderId="1391" applyNumberFormat="0" applyFont="0" applyAlignment="0" applyProtection="0">
      <alignment vertical="center"/>
    </xf>
    <xf numFmtId="9" fontId="79" fillId="0" borderId="0" applyFont="0" applyFill="0" applyBorder="0" applyAlignment="0" applyProtection="0"/>
    <xf numFmtId="9" fontId="21" fillId="0" borderId="0" applyFont="0" applyFill="0" applyBorder="0" applyAlignment="0" applyProtection="0"/>
    <xf numFmtId="4" fontId="157" fillId="36" borderId="0" applyNumberFormat="0" applyProtection="0">
      <alignment horizontal="left" vertical="center" indent="1"/>
    </xf>
    <xf numFmtId="9" fontId="88" fillId="0" borderId="0" applyFont="0" applyFill="0" applyBorder="0" applyAlignment="0" applyProtection="0"/>
    <xf numFmtId="9" fontId="88" fillId="0" borderId="0" applyFont="0" applyFill="0" applyBorder="0" applyAlignment="0" applyProtection="0"/>
    <xf numFmtId="0" fontId="221" fillId="31" borderId="0" applyNumberFormat="0" applyBorder="0" applyAlignment="0" applyProtection="0">
      <alignment vertical="center"/>
    </xf>
    <xf numFmtId="9" fontId="79" fillId="0" borderId="0" applyFont="0" applyFill="0" applyBorder="0" applyAlignment="0" applyProtection="0"/>
    <xf numFmtId="0" fontId="222" fillId="0" borderId="0" applyNumberFormat="0" applyFill="0" applyBorder="0" applyAlignment="0" applyProtection="0">
      <alignment vertical="center"/>
    </xf>
    <xf numFmtId="4" fontId="157" fillId="36" borderId="1387" applyNumberFormat="0" applyProtection="0">
      <alignment horizontal="left" vertical="center" indent="1"/>
    </xf>
    <xf numFmtId="4" fontId="156" fillId="31" borderId="1387" applyNumberFormat="0" applyProtection="0">
      <alignment horizontal="left" vertical="center" indent="1"/>
    </xf>
    <xf numFmtId="0" fontId="191" fillId="0" borderId="0" applyNumberFormat="0" applyFont="0" applyFill="0" applyBorder="0" applyAlignment="0" applyProtection="0">
      <alignment horizontal="left"/>
    </xf>
    <xf numFmtId="0" fontId="192" fillId="46" borderId="0" applyNumberFormat="0" applyBorder="0">
      <alignment horizontal="right"/>
      <protection locked="0"/>
    </xf>
    <xf numFmtId="4" fontId="157" fillId="54" borderId="1387" applyNumberFormat="0" applyProtection="0">
      <alignment horizontal="right" vertical="center"/>
    </xf>
    <xf numFmtId="43" fontId="79" fillId="0" borderId="0" applyFont="0" applyFill="0" applyBorder="0" applyAlignment="0" applyProtection="0"/>
    <xf numFmtId="4" fontId="157" fillId="55" borderId="1387" applyNumberFormat="0" applyProtection="0">
      <alignment horizontal="right" vertical="center"/>
    </xf>
    <xf numFmtId="4" fontId="157" fillId="56" borderId="1387" applyNumberFormat="0" applyProtection="0">
      <alignment horizontal="right" vertical="center"/>
    </xf>
    <xf numFmtId="4" fontId="158" fillId="34" borderId="0" applyNumberFormat="0" applyProtection="0">
      <alignment horizontal="left" vertical="center" indent="1"/>
    </xf>
    <xf numFmtId="4" fontId="157" fillId="39" borderId="0" applyNumberFormat="0" applyProtection="0">
      <alignment horizontal="left" vertical="center" indent="1"/>
    </xf>
    <xf numFmtId="0" fontId="79" fillId="34" borderId="1387" applyNumberFormat="0" applyProtection="0">
      <alignment horizontal="left" vertical="center" indent="1"/>
    </xf>
    <xf numFmtId="0" fontId="79" fillId="34" borderId="1387" applyNumberFormat="0" applyProtection="0">
      <alignment horizontal="left" vertical="top" indent="1"/>
    </xf>
    <xf numFmtId="0" fontId="79" fillId="36" borderId="1387" applyNumberFormat="0" applyProtection="0">
      <alignment horizontal="left" vertical="center" indent="1"/>
    </xf>
    <xf numFmtId="0" fontId="79" fillId="36" borderId="1387" applyNumberFormat="0" applyProtection="0">
      <alignment horizontal="left" vertical="top" indent="1"/>
    </xf>
    <xf numFmtId="0" fontId="79" fillId="33" borderId="1387" applyNumberFormat="0" applyProtection="0">
      <alignment horizontal="left" vertical="center" indent="1"/>
    </xf>
    <xf numFmtId="0" fontId="79" fillId="39" borderId="1387" applyNumberFormat="0" applyProtection="0">
      <alignment horizontal="left" vertical="center" indent="1"/>
    </xf>
    <xf numFmtId="0" fontId="79" fillId="39" borderId="1387" applyNumberFormat="0" applyProtection="0">
      <alignment horizontal="left" vertical="top" indent="1"/>
    </xf>
    <xf numFmtId="0" fontId="79" fillId="77" borderId="1378" applyNumberFormat="0">
      <protection locked="0"/>
    </xf>
    <xf numFmtId="0" fontId="223" fillId="34" borderId="1403" applyBorder="0"/>
    <xf numFmtId="4" fontId="157" fillId="46" borderId="1387" applyNumberFormat="0" applyProtection="0">
      <alignment vertical="center"/>
    </xf>
    <xf numFmtId="4" fontId="190" fillId="46" borderId="1387" applyNumberFormat="0" applyProtection="0">
      <alignment vertical="center"/>
    </xf>
    <xf numFmtId="0" fontId="157" fillId="46" borderId="1387" applyNumberFormat="0" applyProtection="0">
      <alignment horizontal="left" vertical="top" indent="1"/>
    </xf>
    <xf numFmtId="4" fontId="224" fillId="78" borderId="0" applyNumberFormat="0" applyProtection="0">
      <alignment horizontal="left" vertical="center" indent="1"/>
    </xf>
    <xf numFmtId="0" fontId="197" fillId="79" borderId="1378"/>
    <xf numFmtId="4" fontId="225" fillId="39" borderId="1387" applyNumberFormat="0" applyProtection="0">
      <alignment horizontal="right" vertical="center"/>
    </xf>
    <xf numFmtId="0" fontId="226" fillId="0" borderId="0" applyNumberFormat="0" applyFill="0" applyBorder="0" applyAlignment="0" applyProtection="0"/>
    <xf numFmtId="0" fontId="21" fillId="80" borderId="1404" applyFont="0" applyAlignment="0">
      <alignment horizontal="left" indent="2"/>
    </xf>
    <xf numFmtId="43" fontId="21" fillId="81" borderId="798"/>
    <xf numFmtId="0" fontId="79" fillId="0" borderId="0" applyNumberFormat="0" applyFill="0" applyBorder="0" applyAlignment="0" applyProtection="0"/>
    <xf numFmtId="0" fontId="21" fillId="82" borderId="1404" applyFont="0" applyAlignment="0">
      <alignment horizontal="left" indent="2"/>
    </xf>
    <xf numFmtId="188" fontId="21" fillId="83" borderId="1405">
      <alignment horizontal="center"/>
    </xf>
    <xf numFmtId="0" fontId="215" fillId="0" borderId="0"/>
    <xf numFmtId="40" fontId="9" fillId="0" borderId="0"/>
    <xf numFmtId="0" fontId="171" fillId="0" borderId="1401" applyNumberFormat="0" applyFill="0" applyAlignment="0" applyProtection="0"/>
    <xf numFmtId="0" fontId="227" fillId="0" borderId="0" applyNumberFormat="0" applyFill="0" applyBorder="0" applyAlignment="0" applyProtection="0"/>
    <xf numFmtId="165" fontId="79" fillId="0" borderId="0" applyFont="0" applyFill="0" applyBorder="0" applyAlignment="0" applyProtection="0"/>
    <xf numFmtId="166" fontId="79" fillId="0" borderId="0" applyFont="0" applyFill="0" applyBorder="0" applyAlignment="0" applyProtection="0"/>
    <xf numFmtId="204" fontId="228" fillId="0" borderId="0" applyFont="0" applyFill="0" applyBorder="0" applyProtection="0">
      <alignment vertical="center"/>
      <protection locked="0"/>
    </xf>
    <xf numFmtId="43" fontId="79" fillId="0" borderId="0" applyFont="0" applyFill="0" applyBorder="0" applyAlignment="0" applyProtection="0"/>
    <xf numFmtId="0" fontId="229" fillId="52" borderId="0" applyNumberFormat="0" applyBorder="0" applyAlignment="0" applyProtection="0">
      <alignment vertical="center"/>
    </xf>
    <xf numFmtId="43" fontId="79" fillId="0" borderId="0" applyFont="0" applyFill="0" applyBorder="0" applyAlignment="0" applyProtection="0"/>
    <xf numFmtId="186" fontId="185" fillId="0" borderId="0" applyFont="0" applyFill="0" applyBorder="0" applyAlignment="0" applyProtection="0"/>
    <xf numFmtId="0" fontId="178" fillId="0" borderId="0"/>
    <xf numFmtId="0" fontId="230" fillId="0" borderId="0">
      <alignment vertical="center"/>
    </xf>
    <xf numFmtId="168" fontId="231" fillId="0" borderId="0" applyFont="0" applyFill="0" applyBorder="0" applyAlignment="0" applyProtection="0"/>
    <xf numFmtId="167" fontId="231" fillId="0" borderId="0" applyFont="0" applyFill="0" applyBorder="0" applyAlignment="0" applyProtection="0"/>
    <xf numFmtId="0" fontId="232" fillId="43" borderId="1400" applyNumberFormat="0" applyAlignment="0" applyProtection="0">
      <alignment vertical="center"/>
    </xf>
    <xf numFmtId="0" fontId="233" fillId="0" borderId="0" applyNumberFormat="0" applyFill="0" applyBorder="0" applyAlignment="0" applyProtection="0">
      <alignment vertical="center"/>
    </xf>
    <xf numFmtId="0" fontId="234" fillId="0" borderId="0" applyNumberFormat="0" applyFill="0" applyBorder="0" applyAlignment="0" applyProtection="0">
      <alignment vertical="center"/>
    </xf>
    <xf numFmtId="165" fontId="214" fillId="0" borderId="0" applyFont="0" applyFill="0" applyBorder="0" applyAlignment="0" applyProtection="0"/>
    <xf numFmtId="0" fontId="167" fillId="42" borderId="0" applyNumberFormat="0" applyBorder="0" applyAlignment="0" applyProtection="0">
      <alignment vertical="center"/>
    </xf>
    <xf numFmtId="0" fontId="167" fillId="55" borderId="0" applyNumberFormat="0" applyBorder="0" applyAlignment="0" applyProtection="0">
      <alignment vertical="center"/>
    </xf>
    <xf numFmtId="0" fontId="167" fillId="40" borderId="0" applyNumberFormat="0" applyBorder="0" applyAlignment="0" applyProtection="0">
      <alignment vertical="center"/>
    </xf>
    <xf numFmtId="0" fontId="167" fillId="38" borderId="0" applyNumberFormat="0" applyBorder="0" applyAlignment="0" applyProtection="0">
      <alignment vertical="center"/>
    </xf>
    <xf numFmtId="0" fontId="167" fillId="50" borderId="0" applyNumberFormat="0" applyBorder="0" applyAlignment="0" applyProtection="0">
      <alignment vertical="center"/>
    </xf>
    <xf numFmtId="0" fontId="235" fillId="47" borderId="1400" applyNumberFormat="0" applyAlignment="0" applyProtection="0">
      <alignment vertical="center"/>
    </xf>
    <xf numFmtId="0" fontId="236" fillId="43" borderId="1390" applyNumberFormat="0" applyAlignment="0" applyProtection="0">
      <alignment vertical="center"/>
    </xf>
    <xf numFmtId="0" fontId="237" fillId="0" borderId="1394" applyNumberFormat="0" applyFill="0" applyAlignment="0" applyProtection="0">
      <alignment vertical="center"/>
    </xf>
    <xf numFmtId="0" fontId="157" fillId="36" borderId="1410" applyNumberFormat="0" applyProtection="0">
      <alignment horizontal="left" vertical="top" indent="1"/>
    </xf>
    <xf numFmtId="0" fontId="156" fillId="31" borderId="1410" applyNumberFormat="0" applyProtection="0">
      <alignment horizontal="left" vertical="top" indent="1"/>
    </xf>
    <xf numFmtId="0" fontId="163" fillId="0" borderId="1409">
      <alignment horizontal="center"/>
    </xf>
    <xf numFmtId="4" fontId="157" fillId="42" borderId="1410" applyNumberFormat="0" applyProtection="0">
      <alignment horizontal="right" vertical="center"/>
    </xf>
    <xf numFmtId="4" fontId="157" fillId="52" borderId="1410" applyNumberFormat="0" applyProtection="0">
      <alignment horizontal="right" vertical="center"/>
    </xf>
    <xf numFmtId="4" fontId="157" fillId="32" borderId="1410" applyNumberFormat="0" applyProtection="0">
      <alignment horizontal="right" vertical="center"/>
    </xf>
    <xf numFmtId="4" fontId="157" fillId="46" borderId="1410" applyNumberFormat="0" applyProtection="0">
      <alignment horizontal="left" vertical="center" indent="1"/>
    </xf>
    <xf numFmtId="0" fontId="89" fillId="0" borderId="1406">
      <alignment horizontal="left" wrapText="1"/>
    </xf>
    <xf numFmtId="4" fontId="157" fillId="37" borderId="1410" applyNumberFormat="0" applyProtection="0">
      <alignment horizontal="right" vertical="center"/>
    </xf>
    <xf numFmtId="4" fontId="157" fillId="53" borderId="1410" applyNumberFormat="0" applyProtection="0">
      <alignment horizontal="right" vertical="center"/>
    </xf>
    <xf numFmtId="4" fontId="157" fillId="39" borderId="1410" applyNumberFormat="0" applyProtection="0">
      <alignment horizontal="right" vertical="center"/>
    </xf>
    <xf numFmtId="4" fontId="156" fillId="31" borderId="1410" applyNumberFormat="0" applyProtection="0">
      <alignment vertical="center"/>
    </xf>
    <xf numFmtId="3" fontId="206" fillId="0" borderId="1406"/>
    <xf numFmtId="0" fontId="207" fillId="47" borderId="1413" applyNumberFormat="0" applyAlignment="0" applyProtection="0"/>
    <xf numFmtId="0" fontId="208" fillId="0" borderId="1414" applyNumberFormat="0" applyFill="0" applyAlignment="0" applyProtection="0">
      <alignment vertical="center"/>
    </xf>
    <xf numFmtId="4" fontId="157" fillId="50" borderId="1410" applyNumberFormat="0" applyProtection="0">
      <alignment horizontal="right" vertical="center"/>
    </xf>
    <xf numFmtId="0" fontId="212" fillId="43" borderId="1413" applyNumberFormat="0" applyAlignment="0" applyProtection="0"/>
    <xf numFmtId="0" fontId="79" fillId="46" borderId="1412" applyNumberFormat="0" applyFont="0" applyAlignment="0" applyProtection="0"/>
    <xf numFmtId="0" fontId="79" fillId="46" borderId="1412" applyNumberFormat="0" applyFont="0" applyAlignment="0" applyProtection="0"/>
    <xf numFmtId="4" fontId="190" fillId="39" borderId="1410" applyNumberFormat="0" applyProtection="0">
      <alignment horizontal="right" vertical="center"/>
    </xf>
    <xf numFmtId="4" fontId="193" fillId="31" borderId="1410" applyNumberFormat="0" applyProtection="0">
      <alignment vertical="center"/>
    </xf>
    <xf numFmtId="0" fontId="155" fillId="0" borderId="1407" applyNumberFormat="0" applyAlignment="0" applyProtection="0">
      <alignment horizontal="left" vertical="center"/>
    </xf>
    <xf numFmtId="10" fontId="197" fillId="46" borderId="1406" applyNumberFormat="0" applyBorder="0" applyAlignment="0" applyProtection="0"/>
    <xf numFmtId="4" fontId="157" fillId="36" borderId="1410" applyNumberFormat="0" applyProtection="0">
      <alignment horizontal="right" vertical="center"/>
    </xf>
    <xf numFmtId="0" fontId="215" fillId="0" borderId="1409"/>
    <xf numFmtId="0" fontId="79" fillId="33" borderId="1410" applyNumberFormat="0" applyProtection="0">
      <alignment horizontal="left" vertical="top" indent="1"/>
    </xf>
    <xf numFmtId="0" fontId="169" fillId="43" borderId="1411" applyNumberFormat="0" applyAlignment="0" applyProtection="0"/>
    <xf numFmtId="0" fontId="79" fillId="46" borderId="1412" applyNumberFormat="0" applyFont="0" applyAlignment="0" applyProtection="0">
      <alignment vertical="center"/>
    </xf>
    <xf numFmtId="4" fontId="157" fillId="36" borderId="1410" applyNumberFormat="0" applyProtection="0">
      <alignment horizontal="left" vertical="center" indent="1"/>
    </xf>
    <xf numFmtId="4" fontId="156" fillId="31" borderId="1410" applyNumberFormat="0" applyProtection="0">
      <alignment horizontal="left" vertical="center" indent="1"/>
    </xf>
    <xf numFmtId="4" fontId="157" fillId="54" borderId="1410" applyNumberFormat="0" applyProtection="0">
      <alignment horizontal="right" vertical="center"/>
    </xf>
    <xf numFmtId="4" fontId="157" fillId="55" borderId="1410" applyNumberFormat="0" applyProtection="0">
      <alignment horizontal="right" vertical="center"/>
    </xf>
    <xf numFmtId="4" fontId="157" fillId="56" borderId="1410" applyNumberFormat="0" applyProtection="0">
      <alignment horizontal="right" vertical="center"/>
    </xf>
    <xf numFmtId="0" fontId="79" fillId="34" borderId="1410" applyNumberFormat="0" applyProtection="0">
      <alignment horizontal="left" vertical="center" indent="1"/>
    </xf>
    <xf numFmtId="0" fontId="79" fillId="34" borderId="1410" applyNumberFormat="0" applyProtection="0">
      <alignment horizontal="left" vertical="top" indent="1"/>
    </xf>
    <xf numFmtId="0" fontId="79" fillId="36" borderId="1410" applyNumberFormat="0" applyProtection="0">
      <alignment horizontal="left" vertical="center" indent="1"/>
    </xf>
    <xf numFmtId="0" fontId="79" fillId="36" borderId="1410" applyNumberFormat="0" applyProtection="0">
      <alignment horizontal="left" vertical="top" indent="1"/>
    </xf>
    <xf numFmtId="0" fontId="79" fillId="33" borderId="1410" applyNumberFormat="0" applyProtection="0">
      <alignment horizontal="left" vertical="center" indent="1"/>
    </xf>
    <xf numFmtId="0" fontId="79" fillId="39" borderId="1410" applyNumberFormat="0" applyProtection="0">
      <alignment horizontal="left" vertical="center" indent="1"/>
    </xf>
    <xf numFmtId="0" fontId="79" fillId="39" borderId="1410" applyNumberFormat="0" applyProtection="0">
      <alignment horizontal="left" vertical="top" indent="1"/>
    </xf>
    <xf numFmtId="0" fontId="79" fillId="77" borderId="1406" applyNumberFormat="0">
      <protection locked="0"/>
    </xf>
    <xf numFmtId="0" fontId="223" fillId="34" borderId="1415" applyBorder="0"/>
    <xf numFmtId="4" fontId="157" fillId="46" borderId="1410" applyNumberFormat="0" applyProtection="0">
      <alignment vertical="center"/>
    </xf>
    <xf numFmtId="4" fontId="190" fillId="46" borderId="1410" applyNumberFormat="0" applyProtection="0">
      <alignment vertical="center"/>
    </xf>
    <xf numFmtId="0" fontId="157" fillId="46" borderId="1410" applyNumberFormat="0" applyProtection="0">
      <alignment horizontal="left" vertical="top" indent="1"/>
    </xf>
    <xf numFmtId="0" fontId="197" fillId="79" borderId="1406"/>
    <xf numFmtId="4" fontId="225" fillId="39" borderId="1410" applyNumberFormat="0" applyProtection="0">
      <alignment horizontal="right" vertical="center"/>
    </xf>
    <xf numFmtId="0" fontId="21" fillId="80" borderId="1416" applyFont="0" applyAlignment="0">
      <alignment horizontal="left" indent="2"/>
    </xf>
    <xf numFmtId="43" fontId="21" fillId="81" borderId="1408"/>
    <xf numFmtId="0" fontId="21" fillId="82" borderId="1416" applyFont="0" applyAlignment="0">
      <alignment horizontal="left" indent="2"/>
    </xf>
    <xf numFmtId="0" fontId="171" fillId="0" borderId="1414" applyNumberFormat="0" applyFill="0" applyAlignment="0" applyProtection="0"/>
    <xf numFmtId="0" fontId="232" fillId="43" borderId="1413" applyNumberFormat="0" applyAlignment="0" applyProtection="0">
      <alignment vertical="center"/>
    </xf>
    <xf numFmtId="0" fontId="235" fillId="47" borderId="1413" applyNumberFormat="0" applyAlignment="0" applyProtection="0">
      <alignment vertical="center"/>
    </xf>
    <xf numFmtId="0" fontId="236" fillId="43" borderId="1411" applyNumberFormat="0" applyAlignment="0" applyProtection="0">
      <alignment vertical="center"/>
    </xf>
    <xf numFmtId="0" fontId="24" fillId="0" borderId="0"/>
    <xf numFmtId="43" fontId="24" fillId="0" borderId="0" applyFont="0" applyFill="0" applyBorder="0" applyAlignment="0" applyProtection="0"/>
    <xf numFmtId="0" fontId="21" fillId="0" borderId="0"/>
    <xf numFmtId="43" fontId="21" fillId="0" borderId="0" applyFont="0" applyFill="0" applyBorder="0" applyAlignment="0" applyProtection="0"/>
    <xf numFmtId="0" fontId="21" fillId="0" borderId="0"/>
    <xf numFmtId="43" fontId="21" fillId="0" borderId="0" applyFont="0" applyFill="0" applyBorder="0" applyAlignment="0" applyProtection="0"/>
    <xf numFmtId="0" fontId="21" fillId="0" borderId="0"/>
    <xf numFmtId="0" fontId="246" fillId="0" borderId="0"/>
    <xf numFmtId="0" fontId="137" fillId="0" borderId="0" applyNumberFormat="0" applyFill="0" applyBorder="0" applyAlignment="0" applyProtection="0"/>
    <xf numFmtId="0" fontId="21" fillId="0" borderId="0"/>
    <xf numFmtId="43" fontId="21" fillId="0" borderId="0" applyFont="0" applyFill="0" applyBorder="0" applyAlignment="0" applyProtection="0"/>
    <xf numFmtId="0" fontId="247" fillId="0" borderId="0" applyNumberForma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4" fillId="0" borderId="0" applyFont="0" applyFill="0" applyBorder="0" applyAlignment="0" applyProtection="0"/>
    <xf numFmtId="43" fontId="21" fillId="0" borderId="0" applyFont="0" applyFill="0" applyBorder="0" applyAlignment="0" applyProtection="0"/>
    <xf numFmtId="0" fontId="79" fillId="0" borderId="0"/>
    <xf numFmtId="176" fontId="78" fillId="0" borderId="0"/>
    <xf numFmtId="0" fontId="78" fillId="0" borderId="0"/>
    <xf numFmtId="4" fontId="157" fillId="42" borderId="1484" applyNumberFormat="0" applyProtection="0">
      <alignment horizontal="right" vertical="center"/>
    </xf>
    <xf numFmtId="43" fontId="78"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21" fillId="0" borderId="0" applyFont="0" applyFill="0" applyBorder="0" applyAlignment="0" applyProtection="0"/>
    <xf numFmtId="43" fontId="78" fillId="0" borderId="0" applyFont="0" applyFill="0" applyBorder="0" applyAlignment="0" applyProtection="0"/>
    <xf numFmtId="43" fontId="24" fillId="0" borderId="0" applyFont="0" applyFill="0" applyBorder="0" applyAlignment="0" applyProtection="0"/>
    <xf numFmtId="0" fontId="21" fillId="0" borderId="0"/>
    <xf numFmtId="0" fontId="157" fillId="36" borderId="1463" applyNumberFormat="0" applyProtection="0">
      <alignment horizontal="left" vertical="top" indent="1"/>
    </xf>
    <xf numFmtId="0" fontId="156" fillId="31" borderId="1463" applyNumberFormat="0" applyProtection="0">
      <alignment horizontal="left" vertical="top" indent="1"/>
    </xf>
    <xf numFmtId="4" fontId="193" fillId="31" borderId="1484" applyNumberFormat="0" applyProtection="0">
      <alignment vertical="center"/>
    </xf>
    <xf numFmtId="4" fontId="157" fillId="52" borderId="1484" applyNumberFormat="0" applyProtection="0">
      <alignment horizontal="right" vertical="center"/>
    </xf>
    <xf numFmtId="0" fontId="157" fillId="36" borderId="1507" applyNumberFormat="0" applyProtection="0">
      <alignment horizontal="left" vertical="top" indent="1"/>
    </xf>
    <xf numFmtId="0" fontId="163" fillId="0" borderId="1481">
      <alignment horizontal="center"/>
    </xf>
    <xf numFmtId="0" fontId="79" fillId="46" borderId="1486" applyNumberFormat="0" applyFont="0" applyAlignment="0" applyProtection="0"/>
    <xf numFmtId="43" fontId="173" fillId="0" borderId="0" applyFont="0" applyFill="0" applyBorder="0" applyAlignment="0" applyProtection="0"/>
    <xf numFmtId="3" fontId="206" fillId="0" borderId="1482"/>
    <xf numFmtId="4" fontId="157" fillId="42" borderId="1463" applyNumberFormat="0" applyProtection="0">
      <alignment horizontal="right" vertical="center"/>
    </xf>
    <xf numFmtId="4" fontId="157" fillId="52" borderId="1463" applyNumberFormat="0" applyProtection="0">
      <alignment horizontal="right" vertical="center"/>
    </xf>
    <xf numFmtId="4" fontId="157" fillId="32" borderId="1463" applyNumberFormat="0" applyProtection="0">
      <alignment horizontal="right" vertical="center"/>
    </xf>
    <xf numFmtId="4" fontId="157" fillId="46" borderId="1484" applyNumberFormat="0" applyProtection="0">
      <alignment horizontal="left" vertical="center" indent="1"/>
    </xf>
    <xf numFmtId="0" fontId="181" fillId="0" borderId="1464" applyNumberFormat="0" applyFill="0" applyAlignment="0" applyProtection="0">
      <alignment vertical="center"/>
    </xf>
    <xf numFmtId="4" fontId="190" fillId="39" borderId="1484" applyNumberFormat="0" applyProtection="0">
      <alignment horizontal="right" vertical="center"/>
    </xf>
    <xf numFmtId="0" fontId="212" fillId="43" borderId="1511" applyNumberFormat="0" applyAlignment="0" applyProtection="0"/>
    <xf numFmtId="4" fontId="157" fillId="46" borderId="1507" applyNumberFormat="0" applyProtection="0">
      <alignment horizontal="left" vertical="center" indent="1"/>
    </xf>
    <xf numFmtId="4" fontId="157" fillId="46" borderId="1463" applyNumberFormat="0" applyProtection="0">
      <alignment horizontal="left" vertical="center" indent="1"/>
    </xf>
    <xf numFmtId="0" fontId="79" fillId="46" borderId="1486" applyNumberFormat="0" applyFont="0" applyAlignment="0" applyProtection="0"/>
    <xf numFmtId="0" fontId="89" fillId="0" borderId="1435">
      <alignment horizontal="left" wrapText="1"/>
    </xf>
    <xf numFmtId="0" fontId="212" fillId="43" borderId="1488" applyNumberFormat="0" applyAlignment="0" applyProtection="0"/>
    <xf numFmtId="0" fontId="11" fillId="46" borderId="1462">
      <alignment horizontal="center" vertical="center" wrapText="1"/>
    </xf>
    <xf numFmtId="0" fontId="207" fillId="47" borderId="1511" applyNumberFormat="0" applyAlignment="0" applyProtection="0"/>
    <xf numFmtId="4" fontId="193" fillId="31" borderId="1507" applyNumberFormat="0" applyProtection="0">
      <alignment vertical="center"/>
    </xf>
    <xf numFmtId="4" fontId="157" fillId="50" borderId="1484" applyNumberFormat="0" applyProtection="0">
      <alignment horizontal="right" vertical="center"/>
    </xf>
    <xf numFmtId="4" fontId="157" fillId="37" borderId="1463" applyNumberFormat="0" applyProtection="0">
      <alignment horizontal="right" vertical="center"/>
    </xf>
    <xf numFmtId="4" fontId="157" fillId="37" borderId="1484" applyNumberFormat="0" applyProtection="0">
      <alignment horizontal="right" vertical="center"/>
    </xf>
    <xf numFmtId="0" fontId="79" fillId="0" borderId="0"/>
    <xf numFmtId="4" fontId="157" fillId="53" borderId="1463" applyNumberFormat="0" applyProtection="0">
      <alignment horizontal="right" vertical="center"/>
    </xf>
    <xf numFmtId="0" fontId="79" fillId="46" borderId="1509" applyNumberFormat="0" applyFont="0" applyAlignment="0" applyProtection="0"/>
    <xf numFmtId="0" fontId="208" fillId="0" borderId="1489" applyNumberFormat="0" applyFill="0" applyAlignment="0" applyProtection="0">
      <alignment vertical="center"/>
    </xf>
    <xf numFmtId="0" fontId="207" fillId="47" borderId="1488" applyNumberFormat="0" applyAlignment="0" applyProtection="0"/>
    <xf numFmtId="4" fontId="157" fillId="39" borderId="1463" applyNumberFormat="0" applyProtection="0">
      <alignment horizontal="right" vertical="center"/>
    </xf>
    <xf numFmtId="4" fontId="156" fillId="31" borderId="1463" applyNumberFormat="0" applyProtection="0">
      <alignment vertical="center"/>
    </xf>
    <xf numFmtId="4" fontId="156" fillId="31" borderId="1484" applyNumberFormat="0" applyProtection="0">
      <alignment vertical="center"/>
    </xf>
    <xf numFmtId="4" fontId="157" fillId="39" borderId="1484" applyNumberFormat="0" applyProtection="0">
      <alignment horizontal="right" vertical="center"/>
    </xf>
    <xf numFmtId="43" fontId="79" fillId="0" borderId="0" applyFont="0" applyFill="0" applyBorder="0" applyAlignment="0" applyProtection="0"/>
    <xf numFmtId="4" fontId="157" fillId="53" borderId="1507" applyNumberFormat="0" applyProtection="0">
      <alignment horizontal="right" vertical="center"/>
    </xf>
    <xf numFmtId="0" fontId="204" fillId="0" borderId="1506" applyNumberFormat="0" applyFont="0" applyFill="0" applyBorder="0" applyAlignment="0"/>
    <xf numFmtId="3" fontId="206" fillId="0" borderId="1435"/>
    <xf numFmtId="3" fontId="206" fillId="0" borderId="1501"/>
    <xf numFmtId="0" fontId="207" fillId="47" borderId="1467" applyNumberFormat="0" applyAlignment="0" applyProtection="0"/>
    <xf numFmtId="0" fontId="208" fillId="0" borderId="1468" applyNumberFormat="0" applyFill="0" applyAlignment="0" applyProtection="0">
      <alignment vertical="center"/>
    </xf>
    <xf numFmtId="4" fontId="157" fillId="53" borderId="1484" applyNumberFormat="0" applyProtection="0">
      <alignment horizontal="right" vertical="center"/>
    </xf>
    <xf numFmtId="0" fontId="208" fillId="0" borderId="1512" applyNumberFormat="0" applyFill="0" applyAlignment="0" applyProtection="0">
      <alignment vertical="center"/>
    </xf>
    <xf numFmtId="4" fontId="157" fillId="39" borderId="1507" applyNumberFormat="0" applyProtection="0">
      <alignment horizontal="right" vertical="center"/>
    </xf>
    <xf numFmtId="4" fontId="157" fillId="37" borderId="1507" applyNumberFormat="0" applyProtection="0">
      <alignment horizontal="right" vertical="center"/>
    </xf>
    <xf numFmtId="4" fontId="157" fillId="50" borderId="1463" applyNumberFormat="0" applyProtection="0">
      <alignment horizontal="right" vertical="center"/>
    </xf>
    <xf numFmtId="4" fontId="157" fillId="50" borderId="1507" applyNumberFormat="0" applyProtection="0">
      <alignment horizontal="right" vertical="center"/>
    </xf>
    <xf numFmtId="0" fontId="212" fillId="43" borderId="1467" applyNumberFormat="0" applyAlignment="0" applyProtection="0"/>
    <xf numFmtId="41" fontId="21" fillId="0" borderId="0" applyFont="0" applyFill="0" applyBorder="0" applyAlignment="0" applyProtection="0"/>
    <xf numFmtId="43" fontId="79"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0" fontId="79" fillId="46" borderId="1466" applyNumberFormat="0" applyFont="0" applyAlignment="0" applyProtection="0"/>
    <xf numFmtId="43" fontId="79" fillId="0" borderId="0" applyFont="0" applyFill="0" applyBorder="0" applyAlignment="0" applyProtection="0"/>
    <xf numFmtId="0" fontId="79" fillId="46" borderId="1466" applyNumberFormat="0" applyFont="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2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 fontId="190" fillId="39" borderId="1463" applyNumberFormat="0" applyProtection="0">
      <alignment horizontal="right" vertical="center"/>
    </xf>
    <xf numFmtId="4" fontId="193" fillId="31" borderId="1463" applyNumberFormat="0" applyProtection="0">
      <alignment vertical="center"/>
    </xf>
    <xf numFmtId="0" fontId="89" fillId="0" borderId="1482">
      <alignment horizontal="left" wrapText="1"/>
    </xf>
    <xf numFmtId="0" fontId="155" fillId="0" borderId="1437">
      <alignment horizontal="left" vertical="center"/>
    </xf>
    <xf numFmtId="0" fontId="166" fillId="0" borderId="1464" applyNumberFormat="0" applyFill="0" applyAlignment="0" applyProtection="0"/>
    <xf numFmtId="4" fontId="190" fillId="39" borderId="1507" applyNumberFormat="0" applyProtection="0">
      <alignment horizontal="right" vertical="center"/>
    </xf>
    <xf numFmtId="10" fontId="197" fillId="46" borderId="1435" applyNumberFormat="0" applyBorder="0" applyAlignment="0" applyProtection="0"/>
    <xf numFmtId="0" fontId="79" fillId="46" borderId="1509" applyNumberFormat="0" applyFont="0" applyAlignment="0" applyProtection="0"/>
    <xf numFmtId="4" fontId="157" fillId="36" borderId="1463" applyNumberFormat="0" applyProtection="0">
      <alignment horizontal="right" vertical="center"/>
    </xf>
    <xf numFmtId="0" fontId="79" fillId="33" borderId="1463" applyNumberFormat="0" applyProtection="0">
      <alignment horizontal="left" vertical="top" indent="1"/>
    </xf>
    <xf numFmtId="207" fontId="218" fillId="0" borderId="1469" applyBorder="0">
      <alignment horizontal="center" vertical="center" wrapText="1"/>
    </xf>
    <xf numFmtId="4" fontId="156" fillId="31" borderId="1507" applyNumberFormat="0" applyProtection="0">
      <alignment vertical="center"/>
    </xf>
    <xf numFmtId="0" fontId="21" fillId="0" borderId="0"/>
    <xf numFmtId="4" fontId="157" fillId="32" borderId="1484" applyNumberFormat="0" applyProtection="0">
      <alignment horizontal="right" vertical="center"/>
    </xf>
    <xf numFmtId="0" fontId="169" fillId="43" borderId="1465" applyNumberFormat="0" applyAlignment="0" applyProtection="0"/>
    <xf numFmtId="0" fontId="79" fillId="46" borderId="1466" applyNumberFormat="0" applyFont="0" applyAlignment="0" applyProtection="0">
      <alignment vertical="center"/>
    </xf>
    <xf numFmtId="4" fontId="157" fillId="36" borderId="1463" applyNumberFormat="0" applyProtection="0">
      <alignment horizontal="left" vertical="center" indent="1"/>
    </xf>
    <xf numFmtId="4" fontId="156" fillId="31" borderId="1463" applyNumberFormat="0" applyProtection="0">
      <alignment horizontal="left" vertical="center" indent="1"/>
    </xf>
    <xf numFmtId="4" fontId="157" fillId="54" borderId="1463" applyNumberFormat="0" applyProtection="0">
      <alignment horizontal="right" vertical="center"/>
    </xf>
    <xf numFmtId="4" fontId="157" fillId="55" borderId="1463" applyNumberFormat="0" applyProtection="0">
      <alignment horizontal="right" vertical="center"/>
    </xf>
    <xf numFmtId="4" fontId="157" fillId="56" borderId="1463" applyNumberFormat="0" applyProtection="0">
      <alignment horizontal="right" vertical="center"/>
    </xf>
    <xf numFmtId="0" fontId="79" fillId="34" borderId="1463" applyNumberFormat="0" applyProtection="0">
      <alignment horizontal="left" vertical="center" indent="1"/>
    </xf>
    <xf numFmtId="0" fontId="79" fillId="34" borderId="1463" applyNumberFormat="0" applyProtection="0">
      <alignment horizontal="left" vertical="top" indent="1"/>
    </xf>
    <xf numFmtId="0" fontId="79" fillId="36" borderId="1463" applyNumberFormat="0" applyProtection="0">
      <alignment horizontal="left" vertical="center" indent="1"/>
    </xf>
    <xf numFmtId="0" fontId="79" fillId="36" borderId="1463" applyNumberFormat="0" applyProtection="0">
      <alignment horizontal="left" vertical="top" indent="1"/>
    </xf>
    <xf numFmtId="0" fontId="79" fillId="33" borderId="1463" applyNumberFormat="0" applyProtection="0">
      <alignment horizontal="left" vertical="center" indent="1"/>
    </xf>
    <xf numFmtId="0" fontId="79" fillId="39" borderId="1463" applyNumberFormat="0" applyProtection="0">
      <alignment horizontal="left" vertical="center" indent="1"/>
    </xf>
    <xf numFmtId="0" fontId="79" fillId="39" borderId="1463" applyNumberFormat="0" applyProtection="0">
      <alignment horizontal="left" vertical="top" indent="1"/>
    </xf>
    <xf numFmtId="0" fontId="79" fillId="77" borderId="1435" applyNumberFormat="0">
      <protection locked="0"/>
    </xf>
    <xf numFmtId="0" fontId="223" fillId="34" borderId="1470" applyBorder="0"/>
    <xf numFmtId="4" fontId="157" fillId="46" borderId="1463" applyNumberFormat="0" applyProtection="0">
      <alignment vertical="center"/>
    </xf>
    <xf numFmtId="4" fontId="190" fillId="46" borderId="1463" applyNumberFormat="0" applyProtection="0">
      <alignment vertical="center"/>
    </xf>
    <xf numFmtId="0" fontId="157" fillId="46" borderId="1463" applyNumberFormat="0" applyProtection="0">
      <alignment horizontal="left" vertical="top" indent="1"/>
    </xf>
    <xf numFmtId="0" fontId="197" fillId="79" borderId="1435"/>
    <xf numFmtId="4" fontId="225" fillId="39" borderId="1463" applyNumberFormat="0" applyProtection="0">
      <alignment horizontal="right" vertical="center"/>
    </xf>
    <xf numFmtId="0" fontId="21" fillId="80" borderId="1471" applyFont="0" applyAlignment="0">
      <alignment horizontal="left" indent="2"/>
    </xf>
    <xf numFmtId="43" fontId="21" fillId="81" borderId="1408"/>
    <xf numFmtId="0" fontId="21" fillId="82" borderId="1471" applyFont="0" applyAlignment="0">
      <alignment horizontal="left" indent="2"/>
    </xf>
    <xf numFmtId="0" fontId="156" fillId="31" borderId="1484" applyNumberFormat="0" applyProtection="0">
      <alignment horizontal="left" vertical="top" indent="1"/>
    </xf>
    <xf numFmtId="0" fontId="157" fillId="36" borderId="1484" applyNumberFormat="0" applyProtection="0">
      <alignment horizontal="left" vertical="top" indent="1"/>
    </xf>
    <xf numFmtId="0" fontId="171" fillId="0" borderId="1468" applyNumberFormat="0" applyFill="0" applyAlignment="0" applyProtection="0"/>
    <xf numFmtId="0" fontId="232" fillId="43" borderId="1467" applyNumberFormat="0" applyAlignment="0" applyProtection="0">
      <alignment vertical="center"/>
    </xf>
    <xf numFmtId="0" fontId="89" fillId="0" borderId="1501">
      <alignment horizontal="left" wrapText="1"/>
    </xf>
    <xf numFmtId="0" fontId="235" fillId="47" borderId="1467" applyNumberFormat="0" applyAlignment="0" applyProtection="0">
      <alignment vertical="center"/>
    </xf>
    <xf numFmtId="0" fontId="236" fillId="43" borderId="1465" applyNumberFormat="0" applyAlignment="0" applyProtection="0">
      <alignment vertical="center"/>
    </xf>
    <xf numFmtId="0" fontId="157" fillId="36" borderId="1463" applyNumberFormat="0" applyProtection="0">
      <alignment horizontal="left" vertical="top" indent="1"/>
    </xf>
    <xf numFmtId="0" fontId="156" fillId="31" borderId="1463" applyNumberFormat="0" applyProtection="0">
      <alignment horizontal="left" vertical="top" indent="1"/>
    </xf>
    <xf numFmtId="4" fontId="157" fillId="42" borderId="1463" applyNumberFormat="0" applyProtection="0">
      <alignment horizontal="right" vertical="center"/>
    </xf>
    <xf numFmtId="4" fontId="157" fillId="52" borderId="1463" applyNumberFormat="0" applyProtection="0">
      <alignment horizontal="right" vertical="center"/>
    </xf>
    <xf numFmtId="4" fontId="157" fillId="32" borderId="1463" applyNumberFormat="0" applyProtection="0">
      <alignment horizontal="right" vertical="center"/>
    </xf>
    <xf numFmtId="4" fontId="157" fillId="46" borderId="1463" applyNumberFormat="0" applyProtection="0">
      <alignment horizontal="left" vertical="center" indent="1"/>
    </xf>
    <xf numFmtId="0" fontId="89" fillId="0" borderId="1435">
      <alignment horizontal="left" wrapText="1"/>
    </xf>
    <xf numFmtId="4" fontId="157" fillId="37" borderId="1463" applyNumberFormat="0" applyProtection="0">
      <alignment horizontal="right" vertical="center"/>
    </xf>
    <xf numFmtId="4" fontId="157" fillId="53" borderId="1463" applyNumberFormat="0" applyProtection="0">
      <alignment horizontal="right" vertical="center"/>
    </xf>
    <xf numFmtId="4" fontId="157" fillId="39" borderId="1463" applyNumberFormat="0" applyProtection="0">
      <alignment horizontal="right" vertical="center"/>
    </xf>
    <xf numFmtId="4" fontId="156" fillId="31" borderId="1463" applyNumberFormat="0" applyProtection="0">
      <alignment vertical="center"/>
    </xf>
    <xf numFmtId="3" fontId="206" fillId="0" borderId="1435"/>
    <xf numFmtId="0" fontId="207" fillId="47" borderId="1467" applyNumberFormat="0" applyAlignment="0" applyProtection="0"/>
    <xf numFmtId="0" fontId="208" fillId="0" borderId="1468" applyNumberFormat="0" applyFill="0" applyAlignment="0" applyProtection="0">
      <alignment vertical="center"/>
    </xf>
    <xf numFmtId="4" fontId="157" fillId="50" borderId="1463" applyNumberFormat="0" applyProtection="0">
      <alignment horizontal="right" vertical="center"/>
    </xf>
    <xf numFmtId="0" fontId="212" fillId="43" borderId="1467" applyNumberFormat="0" applyAlignment="0" applyProtection="0"/>
    <xf numFmtId="0" fontId="79" fillId="46" borderId="1466" applyNumberFormat="0" applyFont="0" applyAlignment="0" applyProtection="0"/>
    <xf numFmtId="0" fontId="79" fillId="46" borderId="1466" applyNumberFormat="0" applyFont="0" applyAlignment="0" applyProtection="0"/>
    <xf numFmtId="4" fontId="190" fillId="39" borderId="1463" applyNumberFormat="0" applyProtection="0">
      <alignment horizontal="right" vertical="center"/>
    </xf>
    <xf numFmtId="4" fontId="193" fillId="31" borderId="1463" applyNumberFormat="0" applyProtection="0">
      <alignment vertical="center"/>
    </xf>
    <xf numFmtId="10" fontId="197" fillId="46" borderId="1435" applyNumberFormat="0" applyBorder="0" applyAlignment="0" applyProtection="0"/>
    <xf numFmtId="4" fontId="157" fillId="36" borderId="1463" applyNumberFormat="0" applyProtection="0">
      <alignment horizontal="right" vertical="center"/>
    </xf>
    <xf numFmtId="0" fontId="79" fillId="33" borderId="1463" applyNumberFormat="0" applyProtection="0">
      <alignment horizontal="left" vertical="top" indent="1"/>
    </xf>
    <xf numFmtId="0" fontId="169" fillId="43" borderId="1465" applyNumberFormat="0" applyAlignment="0" applyProtection="0"/>
    <xf numFmtId="0" fontId="79" fillId="46" borderId="1466" applyNumberFormat="0" applyFont="0" applyAlignment="0" applyProtection="0">
      <alignment vertical="center"/>
    </xf>
    <xf numFmtId="4" fontId="157" fillId="36" borderId="1463" applyNumberFormat="0" applyProtection="0">
      <alignment horizontal="left" vertical="center" indent="1"/>
    </xf>
    <xf numFmtId="4" fontId="156" fillId="31" borderId="1463" applyNumberFormat="0" applyProtection="0">
      <alignment horizontal="left" vertical="center" indent="1"/>
    </xf>
    <xf numFmtId="4" fontId="157" fillId="54" borderId="1463" applyNumberFormat="0" applyProtection="0">
      <alignment horizontal="right" vertical="center"/>
    </xf>
    <xf numFmtId="4" fontId="157" fillId="55" borderId="1463" applyNumberFormat="0" applyProtection="0">
      <alignment horizontal="right" vertical="center"/>
    </xf>
    <xf numFmtId="4" fontId="157" fillId="56" borderId="1463" applyNumberFormat="0" applyProtection="0">
      <alignment horizontal="right" vertical="center"/>
    </xf>
    <xf numFmtId="0" fontId="79" fillId="34" borderId="1463" applyNumberFormat="0" applyProtection="0">
      <alignment horizontal="left" vertical="center" indent="1"/>
    </xf>
    <xf numFmtId="0" fontId="79" fillId="34" borderId="1463" applyNumberFormat="0" applyProtection="0">
      <alignment horizontal="left" vertical="top" indent="1"/>
    </xf>
    <xf numFmtId="0" fontId="79" fillId="36" borderId="1463" applyNumberFormat="0" applyProtection="0">
      <alignment horizontal="left" vertical="center" indent="1"/>
    </xf>
    <xf numFmtId="0" fontId="79" fillId="36" borderId="1463" applyNumberFormat="0" applyProtection="0">
      <alignment horizontal="left" vertical="top" indent="1"/>
    </xf>
    <xf numFmtId="0" fontId="79" fillId="33" borderId="1463" applyNumberFormat="0" applyProtection="0">
      <alignment horizontal="left" vertical="center" indent="1"/>
    </xf>
    <xf numFmtId="0" fontId="79" fillId="39" borderId="1463" applyNumberFormat="0" applyProtection="0">
      <alignment horizontal="left" vertical="center" indent="1"/>
    </xf>
    <xf numFmtId="0" fontId="79" fillId="39" borderId="1463" applyNumberFormat="0" applyProtection="0">
      <alignment horizontal="left" vertical="top" indent="1"/>
    </xf>
    <xf numFmtId="0" fontId="79" fillId="77" borderId="1435" applyNumberFormat="0">
      <protection locked="0"/>
    </xf>
    <xf numFmtId="0" fontId="223" fillId="34" borderId="1470" applyBorder="0"/>
    <xf numFmtId="4" fontId="157" fillId="46" borderId="1463" applyNumberFormat="0" applyProtection="0">
      <alignment vertical="center"/>
    </xf>
    <xf numFmtId="4" fontId="190" fillId="46" borderId="1463" applyNumberFormat="0" applyProtection="0">
      <alignment vertical="center"/>
    </xf>
    <xf numFmtId="0" fontId="157" fillId="46" borderId="1463" applyNumberFormat="0" applyProtection="0">
      <alignment horizontal="left" vertical="top" indent="1"/>
    </xf>
    <xf numFmtId="0" fontId="197" fillId="79" borderId="1435"/>
    <xf numFmtId="4" fontId="225" fillId="39" borderId="1463" applyNumberFormat="0" applyProtection="0">
      <alignment horizontal="right" vertical="center"/>
    </xf>
    <xf numFmtId="0" fontId="21" fillId="80" borderId="1471" applyFont="0" applyAlignment="0">
      <alignment horizontal="left" indent="2"/>
    </xf>
    <xf numFmtId="43" fontId="21" fillId="81" borderId="1408"/>
    <xf numFmtId="0" fontId="21" fillId="82" borderId="1471" applyFont="0" applyAlignment="0">
      <alignment horizontal="left" indent="2"/>
    </xf>
    <xf numFmtId="0" fontId="171" fillId="0" borderId="1468" applyNumberFormat="0" applyFill="0" applyAlignment="0" applyProtection="0"/>
    <xf numFmtId="0" fontId="232" fillId="43" borderId="1467" applyNumberFormat="0" applyAlignment="0" applyProtection="0">
      <alignment vertical="center"/>
    </xf>
    <xf numFmtId="0" fontId="235" fillId="47" borderId="1467" applyNumberFormat="0" applyAlignment="0" applyProtection="0">
      <alignment vertical="center"/>
    </xf>
    <xf numFmtId="0" fontId="236" fillId="43" borderId="1465" applyNumberFormat="0" applyAlignment="0" applyProtection="0">
      <alignment vertical="center"/>
    </xf>
    <xf numFmtId="0" fontId="157" fillId="36" borderId="1463" applyNumberFormat="0" applyProtection="0">
      <alignment horizontal="left" vertical="top" indent="1"/>
    </xf>
    <xf numFmtId="0" fontId="156" fillId="31" borderId="1463" applyNumberFormat="0" applyProtection="0">
      <alignment horizontal="left" vertical="top" indent="1"/>
    </xf>
    <xf numFmtId="4" fontId="157" fillId="42" borderId="1463" applyNumberFormat="0" applyProtection="0">
      <alignment horizontal="right" vertical="center"/>
    </xf>
    <xf numFmtId="4" fontId="157" fillId="52" borderId="1463" applyNumberFormat="0" applyProtection="0">
      <alignment horizontal="right" vertical="center"/>
    </xf>
    <xf numFmtId="4" fontId="157" fillId="32" borderId="1463" applyNumberFormat="0" applyProtection="0">
      <alignment horizontal="right" vertical="center"/>
    </xf>
    <xf numFmtId="0" fontId="181" fillId="0" borderId="1464" applyNumberFormat="0" applyFill="0" applyAlignment="0" applyProtection="0">
      <alignment vertical="center"/>
    </xf>
    <xf numFmtId="4" fontId="157" fillId="46" borderId="1463" applyNumberFormat="0" applyProtection="0">
      <alignment horizontal="left" vertical="center" indent="1"/>
    </xf>
    <xf numFmtId="0" fontId="89" fillId="0" borderId="1435">
      <alignment horizontal="left" wrapText="1"/>
    </xf>
    <xf numFmtId="0" fontId="11" fillId="46" borderId="1462">
      <alignment horizontal="center" vertical="center" wrapText="1"/>
    </xf>
    <xf numFmtId="4" fontId="157" fillId="37" borderId="1463" applyNumberFormat="0" applyProtection="0">
      <alignment horizontal="right" vertical="center"/>
    </xf>
    <xf numFmtId="4" fontId="157" fillId="53" borderId="1463" applyNumberFormat="0" applyProtection="0">
      <alignment horizontal="right" vertical="center"/>
    </xf>
    <xf numFmtId="4" fontId="157" fillId="39" borderId="1463" applyNumberFormat="0" applyProtection="0">
      <alignment horizontal="right" vertical="center"/>
    </xf>
    <xf numFmtId="4" fontId="156" fillId="31" borderId="1463" applyNumberFormat="0" applyProtection="0">
      <alignment vertical="center"/>
    </xf>
    <xf numFmtId="3" fontId="206" fillId="0" borderId="1435"/>
    <xf numFmtId="0" fontId="207" fillId="47" borderId="1467" applyNumberFormat="0" applyAlignment="0" applyProtection="0"/>
    <xf numFmtId="0" fontId="208" fillId="0" borderId="1468" applyNumberFormat="0" applyFill="0" applyAlignment="0" applyProtection="0">
      <alignment vertical="center"/>
    </xf>
    <xf numFmtId="4" fontId="157" fillId="50" borderId="1463" applyNumberFormat="0" applyProtection="0">
      <alignment horizontal="right" vertical="center"/>
    </xf>
    <xf numFmtId="4" fontId="156" fillId="57" borderId="1472" applyNumberFormat="0" applyProtection="0">
      <alignment horizontal="left" vertical="center" indent="1"/>
    </xf>
    <xf numFmtId="0" fontId="212" fillId="43" borderId="1467" applyNumberFormat="0" applyAlignment="0" applyProtection="0"/>
    <xf numFmtId="0" fontId="79" fillId="46" borderId="1466" applyNumberFormat="0" applyFont="0" applyAlignment="0" applyProtection="0"/>
    <xf numFmtId="0" fontId="79" fillId="46" borderId="1466" applyNumberFormat="0" applyFont="0" applyAlignment="0" applyProtection="0"/>
    <xf numFmtId="4" fontId="190" fillId="39" borderId="1463" applyNumberFormat="0" applyProtection="0">
      <alignment horizontal="right" vertical="center"/>
    </xf>
    <xf numFmtId="4" fontId="193" fillId="31" borderId="1463" applyNumberFormat="0" applyProtection="0">
      <alignment vertical="center"/>
    </xf>
    <xf numFmtId="196" fontId="172" fillId="0" borderId="1214" applyFont="0" applyFill="0" applyBorder="0" applyAlignment="0" applyProtection="0"/>
    <xf numFmtId="0" fontId="155" fillId="0" borderId="1407" applyNumberFormat="0" applyAlignment="0" applyProtection="0">
      <alignment horizontal="left" vertical="center"/>
    </xf>
    <xf numFmtId="0" fontId="155" fillId="0" borderId="1437">
      <alignment horizontal="left" vertical="center"/>
    </xf>
    <xf numFmtId="0" fontId="166" fillId="0" borderId="1464" applyNumberFormat="0" applyFill="0" applyAlignment="0" applyProtection="0"/>
    <xf numFmtId="10" fontId="197" fillId="46" borderId="1435" applyNumberFormat="0" applyBorder="0" applyAlignment="0" applyProtection="0"/>
    <xf numFmtId="4" fontId="157" fillId="36" borderId="1463" applyNumberFormat="0" applyProtection="0">
      <alignment horizontal="right" vertical="center"/>
    </xf>
    <xf numFmtId="0" fontId="79" fillId="33" borderId="1463" applyNumberFormat="0" applyProtection="0">
      <alignment horizontal="left" vertical="top" indent="1"/>
    </xf>
    <xf numFmtId="207" fontId="218" fillId="0" borderId="1469" applyBorder="0">
      <alignment horizontal="center" vertical="center" wrapText="1"/>
    </xf>
    <xf numFmtId="0" fontId="169" fillId="43" borderId="1465" applyNumberFormat="0" applyAlignment="0" applyProtection="0"/>
    <xf numFmtId="0" fontId="79" fillId="46" borderId="1466" applyNumberFormat="0" applyFont="0" applyAlignment="0" applyProtection="0">
      <alignment vertical="center"/>
    </xf>
    <xf numFmtId="4" fontId="157" fillId="36" borderId="1463" applyNumberFormat="0" applyProtection="0">
      <alignment horizontal="left" vertical="center" indent="1"/>
    </xf>
    <xf numFmtId="4" fontId="156" fillId="31" borderId="1463" applyNumberFormat="0" applyProtection="0">
      <alignment horizontal="left" vertical="center" indent="1"/>
    </xf>
    <xf numFmtId="4" fontId="157" fillId="54" borderId="1463" applyNumberFormat="0" applyProtection="0">
      <alignment horizontal="right" vertical="center"/>
    </xf>
    <xf numFmtId="4" fontId="157" fillId="55" borderId="1463" applyNumberFormat="0" applyProtection="0">
      <alignment horizontal="right" vertical="center"/>
    </xf>
    <xf numFmtId="4" fontId="157" fillId="56" borderId="1463" applyNumberFormat="0" applyProtection="0">
      <alignment horizontal="right" vertical="center"/>
    </xf>
    <xf numFmtId="0" fontId="79" fillId="34" borderId="1463" applyNumberFormat="0" applyProtection="0">
      <alignment horizontal="left" vertical="center" indent="1"/>
    </xf>
    <xf numFmtId="0" fontId="79" fillId="34" borderId="1463" applyNumberFormat="0" applyProtection="0">
      <alignment horizontal="left" vertical="top" indent="1"/>
    </xf>
    <xf numFmtId="0" fontId="79" fillId="36" borderId="1463" applyNumberFormat="0" applyProtection="0">
      <alignment horizontal="left" vertical="center" indent="1"/>
    </xf>
    <xf numFmtId="0" fontId="79" fillId="36" borderId="1463" applyNumberFormat="0" applyProtection="0">
      <alignment horizontal="left" vertical="top" indent="1"/>
    </xf>
    <xf numFmtId="0" fontId="79" fillId="33" borderId="1463" applyNumberFormat="0" applyProtection="0">
      <alignment horizontal="left" vertical="center" indent="1"/>
    </xf>
    <xf numFmtId="0" fontId="79" fillId="39" borderId="1463" applyNumberFormat="0" applyProtection="0">
      <alignment horizontal="left" vertical="center" indent="1"/>
    </xf>
    <xf numFmtId="0" fontId="79" fillId="39" borderId="1463" applyNumberFormat="0" applyProtection="0">
      <alignment horizontal="left" vertical="top" indent="1"/>
    </xf>
    <xf numFmtId="0" fontId="79" fillId="77" borderId="1435" applyNumberFormat="0">
      <protection locked="0"/>
    </xf>
    <xf numFmtId="0" fontId="223" fillId="34" borderId="1470" applyBorder="0"/>
    <xf numFmtId="4" fontId="157" fillId="46" borderId="1463" applyNumberFormat="0" applyProtection="0">
      <alignment vertical="center"/>
    </xf>
    <xf numFmtId="4" fontId="190" fillId="46" borderId="1463" applyNumberFormat="0" applyProtection="0">
      <alignment vertical="center"/>
    </xf>
    <xf numFmtId="0" fontId="157" fillId="46" borderId="1463" applyNumberFormat="0" applyProtection="0">
      <alignment horizontal="left" vertical="top" indent="1"/>
    </xf>
    <xf numFmtId="0" fontId="197" fillId="79" borderId="1435"/>
    <xf numFmtId="4" fontId="225" fillId="39" borderId="1463" applyNumberFormat="0" applyProtection="0">
      <alignment horizontal="right" vertical="center"/>
    </xf>
    <xf numFmtId="0" fontId="21" fillId="80" borderId="1471" applyFont="0" applyAlignment="0">
      <alignment horizontal="left" indent="2"/>
    </xf>
    <xf numFmtId="43" fontId="21" fillId="81" borderId="1408"/>
    <xf numFmtId="0" fontId="21" fillId="82" borderId="1471" applyFont="0" applyAlignment="0">
      <alignment horizontal="left" indent="2"/>
    </xf>
    <xf numFmtId="0" fontId="171" fillId="0" borderId="1468" applyNumberFormat="0" applyFill="0" applyAlignment="0" applyProtection="0"/>
    <xf numFmtId="0" fontId="232" fillId="43" borderId="1467" applyNumberFormat="0" applyAlignment="0" applyProtection="0">
      <alignment vertical="center"/>
    </xf>
    <xf numFmtId="0" fontId="235" fillId="47" borderId="1467" applyNumberFormat="0" applyAlignment="0" applyProtection="0">
      <alignment vertical="center"/>
    </xf>
    <xf numFmtId="0" fontId="236" fillId="43" borderId="1465" applyNumberFormat="0" applyAlignment="0" applyProtection="0">
      <alignment vertical="center"/>
    </xf>
    <xf numFmtId="0" fontId="157" fillId="36" borderId="1474" applyNumberFormat="0" applyProtection="0">
      <alignment horizontal="left" vertical="top" indent="1"/>
    </xf>
    <xf numFmtId="0" fontId="156" fillId="31" borderId="1474" applyNumberFormat="0" applyProtection="0">
      <alignment horizontal="left" vertical="top" indent="1"/>
    </xf>
    <xf numFmtId="0" fontId="163" fillId="0" borderId="1409">
      <alignment horizontal="center"/>
    </xf>
    <xf numFmtId="4" fontId="157" fillId="42" borderId="1474" applyNumberFormat="0" applyProtection="0">
      <alignment horizontal="right" vertical="center"/>
    </xf>
    <xf numFmtId="4" fontId="157" fillId="52" borderId="1474" applyNumberFormat="0" applyProtection="0">
      <alignment horizontal="right" vertical="center"/>
    </xf>
    <xf numFmtId="4" fontId="157" fillId="32" borderId="1474" applyNumberFormat="0" applyProtection="0">
      <alignment horizontal="right" vertical="center"/>
    </xf>
    <xf numFmtId="4" fontId="157" fillId="46" borderId="1474" applyNumberFormat="0" applyProtection="0">
      <alignment horizontal="left" vertical="center" indent="1"/>
    </xf>
    <xf numFmtId="0" fontId="89" fillId="0" borderId="1473">
      <alignment horizontal="left" wrapText="1"/>
    </xf>
    <xf numFmtId="4" fontId="157" fillId="37" borderId="1474" applyNumberFormat="0" applyProtection="0">
      <alignment horizontal="right" vertical="center"/>
    </xf>
    <xf numFmtId="4" fontId="157" fillId="53" borderId="1474" applyNumberFormat="0" applyProtection="0">
      <alignment horizontal="right" vertical="center"/>
    </xf>
    <xf numFmtId="4" fontId="157" fillId="39" borderId="1474" applyNumberFormat="0" applyProtection="0">
      <alignment horizontal="right" vertical="center"/>
    </xf>
    <xf numFmtId="4" fontId="156" fillId="31" borderId="1474" applyNumberFormat="0" applyProtection="0">
      <alignment vertical="center"/>
    </xf>
    <xf numFmtId="3" fontId="206" fillId="0" borderId="1473"/>
    <xf numFmtId="0" fontId="207" fillId="47" borderId="1477" applyNumberFormat="0" applyAlignment="0" applyProtection="0"/>
    <xf numFmtId="0" fontId="208" fillId="0" borderId="1478" applyNumberFormat="0" applyFill="0" applyAlignment="0" applyProtection="0">
      <alignment vertical="center"/>
    </xf>
    <xf numFmtId="4" fontId="157" fillId="50" borderId="1474" applyNumberFormat="0" applyProtection="0">
      <alignment horizontal="right" vertical="center"/>
    </xf>
    <xf numFmtId="0" fontId="212" fillId="43" borderId="1477" applyNumberFormat="0" applyAlignment="0" applyProtection="0"/>
    <xf numFmtId="0" fontId="79" fillId="46" borderId="1476" applyNumberFormat="0" applyFont="0" applyAlignment="0" applyProtection="0"/>
    <xf numFmtId="0" fontId="79" fillId="46" borderId="1476" applyNumberFormat="0" applyFont="0" applyAlignment="0" applyProtection="0"/>
    <xf numFmtId="4" fontId="190" fillId="39" borderId="1474" applyNumberFormat="0" applyProtection="0">
      <alignment horizontal="right" vertical="center"/>
    </xf>
    <xf numFmtId="4" fontId="193" fillId="31" borderId="1474" applyNumberFormat="0" applyProtection="0">
      <alignment vertical="center"/>
    </xf>
    <xf numFmtId="0" fontId="155" fillId="0" borderId="1407" applyNumberFormat="0" applyAlignment="0" applyProtection="0">
      <alignment horizontal="left" vertical="center"/>
    </xf>
    <xf numFmtId="10" fontId="197" fillId="46" borderId="1473" applyNumberFormat="0" applyBorder="0" applyAlignment="0" applyProtection="0"/>
    <xf numFmtId="4" fontId="157" fillId="36" borderId="1474" applyNumberFormat="0" applyProtection="0">
      <alignment horizontal="right" vertical="center"/>
    </xf>
    <xf numFmtId="0" fontId="215" fillId="0" borderId="1409"/>
    <xf numFmtId="0" fontId="79" fillId="33" borderId="1474" applyNumberFormat="0" applyProtection="0">
      <alignment horizontal="left" vertical="top" indent="1"/>
    </xf>
    <xf numFmtId="0" fontId="169" fillId="43" borderId="1475" applyNumberFormat="0" applyAlignment="0" applyProtection="0"/>
    <xf numFmtId="0" fontId="79" fillId="46" borderId="1476" applyNumberFormat="0" applyFont="0" applyAlignment="0" applyProtection="0">
      <alignment vertical="center"/>
    </xf>
    <xf numFmtId="4" fontId="157" fillId="36" borderId="1474" applyNumberFormat="0" applyProtection="0">
      <alignment horizontal="left" vertical="center" indent="1"/>
    </xf>
    <xf numFmtId="4" fontId="156" fillId="31" borderId="1474" applyNumberFormat="0" applyProtection="0">
      <alignment horizontal="left" vertical="center" indent="1"/>
    </xf>
    <xf numFmtId="4" fontId="157" fillId="54" borderId="1474" applyNumberFormat="0" applyProtection="0">
      <alignment horizontal="right" vertical="center"/>
    </xf>
    <xf numFmtId="4" fontId="157" fillId="55" borderId="1474" applyNumberFormat="0" applyProtection="0">
      <alignment horizontal="right" vertical="center"/>
    </xf>
    <xf numFmtId="4" fontId="157" fillId="56" borderId="1474" applyNumberFormat="0" applyProtection="0">
      <alignment horizontal="right" vertical="center"/>
    </xf>
    <xf numFmtId="0" fontId="79" fillId="34" borderId="1474" applyNumberFormat="0" applyProtection="0">
      <alignment horizontal="left" vertical="center" indent="1"/>
    </xf>
    <xf numFmtId="0" fontId="79" fillId="34" borderId="1474" applyNumberFormat="0" applyProtection="0">
      <alignment horizontal="left" vertical="top" indent="1"/>
    </xf>
    <xf numFmtId="0" fontId="79" fillId="36" borderId="1474" applyNumberFormat="0" applyProtection="0">
      <alignment horizontal="left" vertical="center" indent="1"/>
    </xf>
    <xf numFmtId="0" fontId="79" fillId="36" borderId="1474" applyNumberFormat="0" applyProtection="0">
      <alignment horizontal="left" vertical="top" indent="1"/>
    </xf>
    <xf numFmtId="0" fontId="79" fillId="33" borderId="1474" applyNumberFormat="0" applyProtection="0">
      <alignment horizontal="left" vertical="center" indent="1"/>
    </xf>
    <xf numFmtId="0" fontId="79" fillId="39" borderId="1474" applyNumberFormat="0" applyProtection="0">
      <alignment horizontal="left" vertical="center" indent="1"/>
    </xf>
    <xf numFmtId="0" fontId="79" fillId="39" borderId="1474" applyNumberFormat="0" applyProtection="0">
      <alignment horizontal="left" vertical="top" indent="1"/>
    </xf>
    <xf numFmtId="0" fontId="79" fillId="77" borderId="1473" applyNumberFormat="0">
      <protection locked="0"/>
    </xf>
    <xf numFmtId="0" fontId="223" fillId="34" borderId="1479" applyBorder="0"/>
    <xf numFmtId="4" fontId="157" fillId="46" borderId="1474" applyNumberFormat="0" applyProtection="0">
      <alignment vertical="center"/>
    </xf>
    <xf numFmtId="4" fontId="190" fillId="46" borderId="1474" applyNumberFormat="0" applyProtection="0">
      <alignment vertical="center"/>
    </xf>
    <xf numFmtId="0" fontId="157" fillId="46" borderId="1474" applyNumberFormat="0" applyProtection="0">
      <alignment horizontal="left" vertical="top" indent="1"/>
    </xf>
    <xf numFmtId="0" fontId="197" fillId="79" borderId="1473"/>
    <xf numFmtId="4" fontId="225" fillId="39" borderId="1474" applyNumberFormat="0" applyProtection="0">
      <alignment horizontal="right" vertical="center"/>
    </xf>
    <xf numFmtId="0" fontId="21" fillId="80" borderId="1480" applyFont="0" applyAlignment="0">
      <alignment horizontal="left" indent="2"/>
    </xf>
    <xf numFmtId="0" fontId="21" fillId="82" borderId="1480" applyFont="0" applyAlignment="0">
      <alignment horizontal="left" indent="2"/>
    </xf>
    <xf numFmtId="0" fontId="171" fillId="0" borderId="1478" applyNumberFormat="0" applyFill="0" applyAlignment="0" applyProtection="0"/>
    <xf numFmtId="0" fontId="232" fillId="43" borderId="1477" applyNumberFormat="0" applyAlignment="0" applyProtection="0">
      <alignment vertical="center"/>
    </xf>
    <xf numFmtId="0" fontId="235" fillId="47" borderId="1477" applyNumberFormat="0" applyAlignment="0" applyProtection="0">
      <alignment vertical="center"/>
    </xf>
    <xf numFmtId="0" fontId="236" fillId="43" borderId="1475" applyNumberFormat="0" applyAlignment="0" applyProtection="0">
      <alignment vertical="center"/>
    </xf>
    <xf numFmtId="0" fontId="155" fillId="0" borderId="1487">
      <alignment horizontal="left" vertical="center"/>
    </xf>
    <xf numFmtId="4" fontId="157" fillId="52" borderId="1507" applyNumberFormat="0" applyProtection="0">
      <alignment horizontal="right" vertical="center"/>
    </xf>
    <xf numFmtId="10" fontId="197" fillId="46" borderId="1482" applyNumberFormat="0" applyBorder="0" applyAlignment="0" applyProtection="0"/>
    <xf numFmtId="4" fontId="157" fillId="36" borderId="1484" applyNumberFormat="0" applyProtection="0">
      <alignment horizontal="right" vertical="center"/>
    </xf>
    <xf numFmtId="0" fontId="215" fillId="0" borderId="1481"/>
    <xf numFmtId="4" fontId="157" fillId="42" borderId="1507" applyNumberFormat="0" applyProtection="0">
      <alignment horizontal="right" vertical="center"/>
    </xf>
    <xf numFmtId="0" fontId="79" fillId="33" borderId="1484" applyNumberFormat="0" applyProtection="0">
      <alignment horizontal="left" vertical="top" indent="1"/>
    </xf>
    <xf numFmtId="0" fontId="156" fillId="31" borderId="1507" applyNumberFormat="0" applyProtection="0">
      <alignment horizontal="left" vertical="top" indent="1"/>
    </xf>
    <xf numFmtId="0" fontId="169" fillId="43" borderId="1485" applyNumberFormat="0" applyAlignment="0" applyProtection="0"/>
    <xf numFmtId="0" fontId="79" fillId="46" borderId="1486" applyNumberFormat="0" applyFont="0" applyAlignment="0" applyProtection="0">
      <alignment vertical="center"/>
    </xf>
    <xf numFmtId="4" fontId="157" fillId="36" borderId="1484" applyNumberFormat="0" applyProtection="0">
      <alignment horizontal="left" vertical="center" indent="1"/>
    </xf>
    <xf numFmtId="4" fontId="156" fillId="31" borderId="1484" applyNumberFormat="0" applyProtection="0">
      <alignment horizontal="left" vertical="center" indent="1"/>
    </xf>
    <xf numFmtId="4" fontId="157" fillId="54" borderId="1484" applyNumberFormat="0" applyProtection="0">
      <alignment horizontal="right" vertical="center"/>
    </xf>
    <xf numFmtId="4" fontId="157" fillId="55" borderId="1484" applyNumberFormat="0" applyProtection="0">
      <alignment horizontal="right" vertical="center"/>
    </xf>
    <xf numFmtId="4" fontId="157" fillId="56" borderId="1484" applyNumberFormat="0" applyProtection="0">
      <alignment horizontal="right" vertical="center"/>
    </xf>
    <xf numFmtId="0" fontId="79" fillId="34" borderId="1484" applyNumberFormat="0" applyProtection="0">
      <alignment horizontal="left" vertical="center" indent="1"/>
    </xf>
    <xf numFmtId="0" fontId="79" fillId="34" borderId="1484" applyNumberFormat="0" applyProtection="0">
      <alignment horizontal="left" vertical="top" indent="1"/>
    </xf>
    <xf numFmtId="0" fontId="79" fillId="36" borderId="1484" applyNumberFormat="0" applyProtection="0">
      <alignment horizontal="left" vertical="center" indent="1"/>
    </xf>
    <xf numFmtId="0" fontId="79" fillId="36" borderId="1484" applyNumberFormat="0" applyProtection="0">
      <alignment horizontal="left" vertical="top" indent="1"/>
    </xf>
    <xf numFmtId="0" fontId="79" fillId="33" borderId="1484" applyNumberFormat="0" applyProtection="0">
      <alignment horizontal="left" vertical="center" indent="1"/>
    </xf>
    <xf numFmtId="0" fontId="79" fillId="39" borderId="1484" applyNumberFormat="0" applyProtection="0">
      <alignment horizontal="left" vertical="center" indent="1"/>
    </xf>
    <xf numFmtId="0" fontId="79" fillId="39" borderId="1484" applyNumberFormat="0" applyProtection="0">
      <alignment horizontal="left" vertical="top" indent="1"/>
    </xf>
    <xf numFmtId="0" fontId="79" fillId="77" borderId="1482" applyNumberFormat="0">
      <protection locked="0"/>
    </xf>
    <xf numFmtId="0" fontId="223" fillId="34" borderId="1490" applyBorder="0"/>
    <xf numFmtId="4" fontId="157" fillId="46" borderId="1484" applyNumberFormat="0" applyProtection="0">
      <alignment vertical="center"/>
    </xf>
    <xf numFmtId="4" fontId="190" fillId="46" borderId="1484" applyNumberFormat="0" applyProtection="0">
      <alignment vertical="center"/>
    </xf>
    <xf numFmtId="0" fontId="157" fillId="46" borderId="1484" applyNumberFormat="0" applyProtection="0">
      <alignment horizontal="left" vertical="top" indent="1"/>
    </xf>
    <xf numFmtId="0" fontId="197" fillId="79" borderId="1482"/>
    <xf numFmtId="4" fontId="225" fillId="39" borderId="1484" applyNumberFormat="0" applyProtection="0">
      <alignment horizontal="right" vertical="center"/>
    </xf>
    <xf numFmtId="0" fontId="21" fillId="80" borderId="1491" applyFont="0" applyAlignment="0">
      <alignment horizontal="left" indent="2"/>
    </xf>
    <xf numFmtId="0" fontId="21" fillId="82" borderId="1491" applyFont="0" applyAlignment="0">
      <alignment horizontal="left" indent="2"/>
    </xf>
    <xf numFmtId="0" fontId="171" fillId="0" borderId="1489" applyNumberFormat="0" applyFill="0" applyAlignment="0" applyProtection="0"/>
    <xf numFmtId="0" fontId="232" fillId="43" borderId="1488" applyNumberFormat="0" applyAlignment="0" applyProtection="0">
      <alignment vertical="center"/>
    </xf>
    <xf numFmtId="0" fontId="235" fillId="47" borderId="1488" applyNumberFormat="0" applyAlignment="0" applyProtection="0">
      <alignment vertical="center"/>
    </xf>
    <xf numFmtId="0" fontId="236" fillId="43" borderId="1485" applyNumberFormat="0" applyAlignment="0" applyProtection="0">
      <alignment vertical="center"/>
    </xf>
    <xf numFmtId="0" fontId="157" fillId="36" borderId="1484" applyNumberFormat="0" applyProtection="0">
      <alignment horizontal="left" vertical="top" indent="1"/>
    </xf>
    <xf numFmtId="0" fontId="156" fillId="31" borderId="1484" applyNumberFormat="0" applyProtection="0">
      <alignment horizontal="left" vertical="top" indent="1"/>
    </xf>
    <xf numFmtId="0" fontId="163" fillId="0" borderId="1481">
      <alignment horizontal="center"/>
    </xf>
    <xf numFmtId="4" fontId="157" fillId="42" borderId="1484" applyNumberFormat="0" applyProtection="0">
      <alignment horizontal="right" vertical="center"/>
    </xf>
    <xf numFmtId="4" fontId="157" fillId="52" borderId="1484" applyNumberFormat="0" applyProtection="0">
      <alignment horizontal="right" vertical="center"/>
    </xf>
    <xf numFmtId="4" fontId="157" fillId="32" borderId="1484" applyNumberFormat="0" applyProtection="0">
      <alignment horizontal="right" vertical="center"/>
    </xf>
    <xf numFmtId="4" fontId="157" fillId="46" borderId="1484" applyNumberFormat="0" applyProtection="0">
      <alignment horizontal="left" vertical="center" indent="1"/>
    </xf>
    <xf numFmtId="0" fontId="89" fillId="0" borderId="1482">
      <alignment horizontal="left" wrapText="1"/>
    </xf>
    <xf numFmtId="4" fontId="157" fillId="37" borderId="1484" applyNumberFormat="0" applyProtection="0">
      <alignment horizontal="right" vertical="center"/>
    </xf>
    <xf numFmtId="4" fontId="157" fillId="53" borderId="1484" applyNumberFormat="0" applyProtection="0">
      <alignment horizontal="right" vertical="center"/>
    </xf>
    <xf numFmtId="4" fontId="157" fillId="39" borderId="1484" applyNumberFormat="0" applyProtection="0">
      <alignment horizontal="right" vertical="center"/>
    </xf>
    <xf numFmtId="4" fontId="156" fillId="31" borderId="1484" applyNumberFormat="0" applyProtection="0">
      <alignment vertical="center"/>
    </xf>
    <xf numFmtId="3" fontId="206" fillId="0" borderId="1482"/>
    <xf numFmtId="0" fontId="207" fillId="47" borderId="1488" applyNumberFormat="0" applyAlignment="0" applyProtection="0"/>
    <xf numFmtId="0" fontId="208" fillId="0" borderId="1489" applyNumberFormat="0" applyFill="0" applyAlignment="0" applyProtection="0">
      <alignment vertical="center"/>
    </xf>
    <xf numFmtId="4" fontId="157" fillId="50" borderId="1484" applyNumberFormat="0" applyProtection="0">
      <alignment horizontal="right" vertical="center"/>
    </xf>
    <xf numFmtId="0" fontId="212" fillId="43" borderId="1488" applyNumberFormat="0" applyAlignment="0" applyProtection="0"/>
    <xf numFmtId="0" fontId="79" fillId="46" borderId="1486" applyNumberFormat="0" applyFont="0" applyAlignment="0" applyProtection="0"/>
    <xf numFmtId="0" fontId="79" fillId="46" borderId="1486" applyNumberFormat="0" applyFont="0" applyAlignment="0" applyProtection="0"/>
    <xf numFmtId="4" fontId="190" fillId="39" borderId="1484" applyNumberFormat="0" applyProtection="0">
      <alignment horizontal="right" vertical="center"/>
    </xf>
    <xf numFmtId="4" fontId="193" fillId="31" borderId="1484" applyNumberFormat="0" applyProtection="0">
      <alignment vertical="center"/>
    </xf>
    <xf numFmtId="10" fontId="197" fillId="46" borderId="1482" applyNumberFormat="0" applyBorder="0" applyAlignment="0" applyProtection="0"/>
    <xf numFmtId="4" fontId="157" fillId="36" borderId="1484" applyNumberFormat="0" applyProtection="0">
      <alignment horizontal="right" vertical="center"/>
    </xf>
    <xf numFmtId="0" fontId="215" fillId="0" borderId="1481"/>
    <xf numFmtId="0" fontId="79" fillId="33" borderId="1484" applyNumberFormat="0" applyProtection="0">
      <alignment horizontal="left" vertical="top" indent="1"/>
    </xf>
    <xf numFmtId="0" fontId="169" fillId="43" borderId="1485" applyNumberFormat="0" applyAlignment="0" applyProtection="0"/>
    <xf numFmtId="0" fontId="79" fillId="46" borderId="1486" applyNumberFormat="0" applyFont="0" applyAlignment="0" applyProtection="0">
      <alignment vertical="center"/>
    </xf>
    <xf numFmtId="4" fontId="157" fillId="36" borderId="1484" applyNumberFormat="0" applyProtection="0">
      <alignment horizontal="left" vertical="center" indent="1"/>
    </xf>
    <xf numFmtId="4" fontId="156" fillId="31" borderId="1484" applyNumberFormat="0" applyProtection="0">
      <alignment horizontal="left" vertical="center" indent="1"/>
    </xf>
    <xf numFmtId="4" fontId="157" fillId="54" borderId="1484" applyNumberFormat="0" applyProtection="0">
      <alignment horizontal="right" vertical="center"/>
    </xf>
    <xf numFmtId="4" fontId="157" fillId="55" borderId="1484" applyNumberFormat="0" applyProtection="0">
      <alignment horizontal="right" vertical="center"/>
    </xf>
    <xf numFmtId="4" fontId="157" fillId="56" borderId="1484" applyNumberFormat="0" applyProtection="0">
      <alignment horizontal="right" vertical="center"/>
    </xf>
    <xf numFmtId="0" fontId="79" fillId="34" borderId="1484" applyNumberFormat="0" applyProtection="0">
      <alignment horizontal="left" vertical="center" indent="1"/>
    </xf>
    <xf numFmtId="0" fontId="79" fillId="34" borderId="1484" applyNumberFormat="0" applyProtection="0">
      <alignment horizontal="left" vertical="top" indent="1"/>
    </xf>
    <xf numFmtId="0" fontId="79" fillId="36" borderId="1484" applyNumberFormat="0" applyProtection="0">
      <alignment horizontal="left" vertical="center" indent="1"/>
    </xf>
    <xf numFmtId="0" fontId="79" fillId="36" borderId="1484" applyNumberFormat="0" applyProtection="0">
      <alignment horizontal="left" vertical="top" indent="1"/>
    </xf>
    <xf numFmtId="0" fontId="79" fillId="33" borderId="1484" applyNumberFormat="0" applyProtection="0">
      <alignment horizontal="left" vertical="center" indent="1"/>
    </xf>
    <xf numFmtId="0" fontId="79" fillId="39" borderId="1484" applyNumberFormat="0" applyProtection="0">
      <alignment horizontal="left" vertical="center" indent="1"/>
    </xf>
    <xf numFmtId="0" fontId="79" fillId="39" borderId="1484" applyNumberFormat="0" applyProtection="0">
      <alignment horizontal="left" vertical="top" indent="1"/>
    </xf>
    <xf numFmtId="0" fontId="79" fillId="77" borderId="1482" applyNumberFormat="0">
      <protection locked="0"/>
    </xf>
    <xf numFmtId="0" fontId="223" fillId="34" borderId="1490" applyBorder="0"/>
    <xf numFmtId="4" fontId="157" fillId="46" borderId="1484" applyNumberFormat="0" applyProtection="0">
      <alignment vertical="center"/>
    </xf>
    <xf numFmtId="4" fontId="190" fillId="46" borderId="1484" applyNumberFormat="0" applyProtection="0">
      <alignment vertical="center"/>
    </xf>
    <xf numFmtId="0" fontId="157" fillId="46" borderId="1484" applyNumberFormat="0" applyProtection="0">
      <alignment horizontal="left" vertical="top" indent="1"/>
    </xf>
    <xf numFmtId="0" fontId="197" fillId="79" borderId="1482"/>
    <xf numFmtId="4" fontId="225" fillId="39" borderId="1484" applyNumberFormat="0" applyProtection="0">
      <alignment horizontal="right" vertical="center"/>
    </xf>
    <xf numFmtId="0" fontId="21" fillId="80" borderId="1491" applyFont="0" applyAlignment="0">
      <alignment horizontal="left" indent="2"/>
    </xf>
    <xf numFmtId="0" fontId="21" fillId="82" borderId="1491" applyFont="0" applyAlignment="0">
      <alignment horizontal="left" indent="2"/>
    </xf>
    <xf numFmtId="0" fontId="171" fillId="0" borderId="1489" applyNumberFormat="0" applyFill="0" applyAlignment="0" applyProtection="0"/>
    <xf numFmtId="0" fontId="232" fillId="43" borderId="1488" applyNumberFormat="0" applyAlignment="0" applyProtection="0">
      <alignment vertical="center"/>
    </xf>
    <xf numFmtId="0" fontId="235" fillId="47" borderId="1488" applyNumberFormat="0" applyAlignment="0" applyProtection="0">
      <alignment vertical="center"/>
    </xf>
    <xf numFmtId="0" fontId="236" fillId="43" borderId="1485" applyNumberFormat="0" applyAlignment="0" applyProtection="0">
      <alignment vertical="center"/>
    </xf>
    <xf numFmtId="0" fontId="157" fillId="36" borderId="1484" applyNumberFormat="0" applyProtection="0">
      <alignment horizontal="left" vertical="top" indent="1"/>
    </xf>
    <xf numFmtId="0" fontId="156" fillId="31" borderId="1484" applyNumberFormat="0" applyProtection="0">
      <alignment horizontal="left" vertical="top" indent="1"/>
    </xf>
    <xf numFmtId="4" fontId="157" fillId="42" borderId="1484" applyNumberFormat="0" applyProtection="0">
      <alignment horizontal="right" vertical="center"/>
    </xf>
    <xf numFmtId="4" fontId="157" fillId="52" borderId="1484" applyNumberFormat="0" applyProtection="0">
      <alignment horizontal="right" vertical="center"/>
    </xf>
    <xf numFmtId="4" fontId="157" fillId="32" borderId="1484" applyNumberFormat="0" applyProtection="0">
      <alignment horizontal="right" vertical="center"/>
    </xf>
    <xf numFmtId="4" fontId="157" fillId="46" borderId="1484" applyNumberFormat="0" applyProtection="0">
      <alignment horizontal="left" vertical="center" indent="1"/>
    </xf>
    <xf numFmtId="0" fontId="89" fillId="0" borderId="1482">
      <alignment horizontal="left" wrapText="1"/>
    </xf>
    <xf numFmtId="4" fontId="157" fillId="37" borderId="1484" applyNumberFormat="0" applyProtection="0">
      <alignment horizontal="right" vertical="center"/>
    </xf>
    <xf numFmtId="4" fontId="157" fillId="53" borderId="1484" applyNumberFormat="0" applyProtection="0">
      <alignment horizontal="right" vertical="center"/>
    </xf>
    <xf numFmtId="4" fontId="157" fillId="39" borderId="1484" applyNumberFormat="0" applyProtection="0">
      <alignment horizontal="right" vertical="center"/>
    </xf>
    <xf numFmtId="4" fontId="156" fillId="31" borderId="1484" applyNumberFormat="0" applyProtection="0">
      <alignment vertical="center"/>
    </xf>
    <xf numFmtId="3" fontId="206" fillId="0" borderId="1482"/>
    <xf numFmtId="0" fontId="207" fillId="47" borderId="1488" applyNumberFormat="0" applyAlignment="0" applyProtection="0"/>
    <xf numFmtId="0" fontId="208" fillId="0" borderId="1489" applyNumberFormat="0" applyFill="0" applyAlignment="0" applyProtection="0">
      <alignment vertical="center"/>
    </xf>
    <xf numFmtId="4" fontId="157" fillId="50" borderId="1484" applyNumberFormat="0" applyProtection="0">
      <alignment horizontal="right" vertical="center"/>
    </xf>
    <xf numFmtId="0" fontId="212" fillId="43" borderId="1488" applyNumberFormat="0" applyAlignment="0" applyProtection="0"/>
    <xf numFmtId="0" fontId="79" fillId="46" borderId="1486" applyNumberFormat="0" applyFont="0" applyAlignment="0" applyProtection="0"/>
    <xf numFmtId="0" fontId="79" fillId="46" borderId="1486" applyNumberFormat="0" applyFont="0" applyAlignment="0" applyProtection="0"/>
    <xf numFmtId="4" fontId="190" fillId="39" borderId="1484" applyNumberFormat="0" applyProtection="0">
      <alignment horizontal="right" vertical="center"/>
    </xf>
    <xf numFmtId="4" fontId="193" fillId="31" borderId="1484" applyNumberFormat="0" applyProtection="0">
      <alignment vertical="center"/>
    </xf>
    <xf numFmtId="0" fontId="155" fillId="0" borderId="1483">
      <alignment horizontal="left" vertical="center"/>
    </xf>
    <xf numFmtId="4" fontId="157" fillId="32" borderId="1507" applyNumberFormat="0" applyProtection="0">
      <alignment horizontal="right" vertical="center"/>
    </xf>
    <xf numFmtId="10" fontId="197" fillId="46" borderId="1482" applyNumberFormat="0" applyBorder="0" applyAlignment="0" applyProtection="0"/>
    <xf numFmtId="4" fontId="157" fillId="36" borderId="1484" applyNumberFormat="0" applyProtection="0">
      <alignment horizontal="right" vertical="center"/>
    </xf>
    <xf numFmtId="0" fontId="79" fillId="33" borderId="1484" applyNumberFormat="0" applyProtection="0">
      <alignment horizontal="left" vertical="top" indent="1"/>
    </xf>
    <xf numFmtId="0" fontId="169" fillId="43" borderId="1485" applyNumberFormat="0" applyAlignment="0" applyProtection="0"/>
    <xf numFmtId="0" fontId="79" fillId="46" borderId="1486" applyNumberFormat="0" applyFont="0" applyAlignment="0" applyProtection="0">
      <alignment vertical="center"/>
    </xf>
    <xf numFmtId="4" fontId="157" fillId="36" borderId="1484" applyNumberFormat="0" applyProtection="0">
      <alignment horizontal="left" vertical="center" indent="1"/>
    </xf>
    <xf numFmtId="4" fontId="156" fillId="31" borderId="1484" applyNumberFormat="0" applyProtection="0">
      <alignment horizontal="left" vertical="center" indent="1"/>
    </xf>
    <xf numFmtId="4" fontId="157" fillId="54" borderId="1484" applyNumberFormat="0" applyProtection="0">
      <alignment horizontal="right" vertical="center"/>
    </xf>
    <xf numFmtId="4" fontId="157" fillId="55" borderId="1484" applyNumberFormat="0" applyProtection="0">
      <alignment horizontal="right" vertical="center"/>
    </xf>
    <xf numFmtId="4" fontId="157" fillId="56" borderId="1484" applyNumberFormat="0" applyProtection="0">
      <alignment horizontal="right" vertical="center"/>
    </xf>
    <xf numFmtId="0" fontId="79" fillId="34" borderId="1484" applyNumberFormat="0" applyProtection="0">
      <alignment horizontal="left" vertical="center" indent="1"/>
    </xf>
    <xf numFmtId="0" fontId="79" fillId="34" borderId="1484" applyNumberFormat="0" applyProtection="0">
      <alignment horizontal="left" vertical="top" indent="1"/>
    </xf>
    <xf numFmtId="0" fontId="79" fillId="36" borderId="1484" applyNumberFormat="0" applyProtection="0">
      <alignment horizontal="left" vertical="center" indent="1"/>
    </xf>
    <xf numFmtId="0" fontId="79" fillId="36" borderId="1484" applyNumberFormat="0" applyProtection="0">
      <alignment horizontal="left" vertical="top" indent="1"/>
    </xf>
    <xf numFmtId="0" fontId="79" fillId="33" borderId="1484" applyNumberFormat="0" applyProtection="0">
      <alignment horizontal="left" vertical="center" indent="1"/>
    </xf>
    <xf numFmtId="0" fontId="79" fillId="39" borderId="1484" applyNumberFormat="0" applyProtection="0">
      <alignment horizontal="left" vertical="center" indent="1"/>
    </xf>
    <xf numFmtId="0" fontId="79" fillId="39" borderId="1484" applyNumberFormat="0" applyProtection="0">
      <alignment horizontal="left" vertical="top" indent="1"/>
    </xf>
    <xf numFmtId="0" fontId="79" fillId="77" borderId="1482" applyNumberFormat="0">
      <protection locked="0"/>
    </xf>
    <xf numFmtId="0" fontId="223" fillId="34" borderId="1490" applyBorder="0"/>
    <xf numFmtId="4" fontId="157" fillId="46" borderId="1484" applyNumberFormat="0" applyProtection="0">
      <alignment vertical="center"/>
    </xf>
    <xf numFmtId="4" fontId="190" fillId="46" borderId="1484" applyNumberFormat="0" applyProtection="0">
      <alignment vertical="center"/>
    </xf>
    <xf numFmtId="0" fontId="157" fillId="46" borderId="1484" applyNumberFormat="0" applyProtection="0">
      <alignment horizontal="left" vertical="top" indent="1"/>
    </xf>
    <xf numFmtId="0" fontId="197" fillId="79" borderId="1482"/>
    <xf numFmtId="4" fontId="225" fillId="39" borderId="1484" applyNumberFormat="0" applyProtection="0">
      <alignment horizontal="right" vertical="center"/>
    </xf>
    <xf numFmtId="0" fontId="21" fillId="80" borderId="1491" applyFont="0" applyAlignment="0">
      <alignment horizontal="left" indent="2"/>
    </xf>
    <xf numFmtId="0" fontId="21" fillId="82" borderId="1491" applyFont="0" applyAlignment="0">
      <alignment horizontal="left" indent="2"/>
    </xf>
    <xf numFmtId="0" fontId="171" fillId="0" borderId="1489" applyNumberFormat="0" applyFill="0" applyAlignment="0" applyProtection="0"/>
    <xf numFmtId="0" fontId="232" fillId="43" borderId="1488" applyNumberFormat="0" applyAlignment="0" applyProtection="0">
      <alignment vertical="center"/>
    </xf>
    <xf numFmtId="0" fontId="235" fillId="47" borderId="1488" applyNumberFormat="0" applyAlignment="0" applyProtection="0">
      <alignment vertical="center"/>
    </xf>
    <xf numFmtId="0" fontId="236" fillId="43" borderId="1485" applyNumberFormat="0" applyAlignment="0" applyProtection="0">
      <alignment vertical="center"/>
    </xf>
    <xf numFmtId="0" fontId="157" fillId="36" borderId="1493" applyNumberFormat="0" applyProtection="0">
      <alignment horizontal="left" vertical="top" indent="1"/>
    </xf>
    <xf numFmtId="0" fontId="156" fillId="31" borderId="1493" applyNumberFormat="0" applyProtection="0">
      <alignment horizontal="left" vertical="top" indent="1"/>
    </xf>
    <xf numFmtId="0" fontId="163" fillId="0" borderId="1481">
      <alignment horizontal="center"/>
    </xf>
    <xf numFmtId="4" fontId="157" fillId="42" borderId="1493" applyNumberFormat="0" applyProtection="0">
      <alignment horizontal="right" vertical="center"/>
    </xf>
    <xf numFmtId="4" fontId="157" fillId="52" borderId="1493" applyNumberFormat="0" applyProtection="0">
      <alignment horizontal="right" vertical="center"/>
    </xf>
    <xf numFmtId="4" fontId="157" fillId="32" borderId="1493" applyNumberFormat="0" applyProtection="0">
      <alignment horizontal="right" vertical="center"/>
    </xf>
    <xf numFmtId="4" fontId="157" fillId="46" borderId="1493" applyNumberFormat="0" applyProtection="0">
      <alignment horizontal="left" vertical="center" indent="1"/>
    </xf>
    <xf numFmtId="0" fontId="89" fillId="0" borderId="1492">
      <alignment horizontal="left" wrapText="1"/>
    </xf>
    <xf numFmtId="4" fontId="157" fillId="37" borderId="1493" applyNumberFormat="0" applyProtection="0">
      <alignment horizontal="right" vertical="center"/>
    </xf>
    <xf numFmtId="4" fontId="157" fillId="53" borderId="1493" applyNumberFormat="0" applyProtection="0">
      <alignment horizontal="right" vertical="center"/>
    </xf>
    <xf numFmtId="4" fontId="157" fillId="39" borderId="1493" applyNumberFormat="0" applyProtection="0">
      <alignment horizontal="right" vertical="center"/>
    </xf>
    <xf numFmtId="4" fontId="156" fillId="31" borderId="1493" applyNumberFormat="0" applyProtection="0">
      <alignment vertical="center"/>
    </xf>
    <xf numFmtId="3" fontId="206" fillId="0" borderId="1492"/>
    <xf numFmtId="0" fontId="207" fillId="47" borderId="1496" applyNumberFormat="0" applyAlignment="0" applyProtection="0"/>
    <xf numFmtId="0" fontId="208" fillId="0" borderId="1497" applyNumberFormat="0" applyFill="0" applyAlignment="0" applyProtection="0">
      <alignment vertical="center"/>
    </xf>
    <xf numFmtId="4" fontId="157" fillId="50" borderId="1493" applyNumberFormat="0" applyProtection="0">
      <alignment horizontal="right" vertical="center"/>
    </xf>
    <xf numFmtId="0" fontId="212" fillId="43" borderId="1496" applyNumberFormat="0" applyAlignment="0" applyProtection="0"/>
    <xf numFmtId="0" fontId="79" fillId="46" borderId="1495" applyNumberFormat="0" applyFont="0" applyAlignment="0" applyProtection="0"/>
    <xf numFmtId="0" fontId="79" fillId="46" borderId="1495" applyNumberFormat="0" applyFont="0" applyAlignment="0" applyProtection="0"/>
    <xf numFmtId="4" fontId="190" fillId="39" borderId="1493" applyNumberFormat="0" applyProtection="0">
      <alignment horizontal="right" vertical="center"/>
    </xf>
    <xf numFmtId="4" fontId="193" fillId="31" borderId="1493" applyNumberFormat="0" applyProtection="0">
      <alignment vertical="center"/>
    </xf>
    <xf numFmtId="10" fontId="197" fillId="46" borderId="1492" applyNumberFormat="0" applyBorder="0" applyAlignment="0" applyProtection="0"/>
    <xf numFmtId="4" fontId="157" fillId="36" borderId="1493" applyNumberFormat="0" applyProtection="0">
      <alignment horizontal="right" vertical="center"/>
    </xf>
    <xf numFmtId="0" fontId="215" fillId="0" borderId="1481"/>
    <xf numFmtId="0" fontId="79" fillId="33" borderId="1493" applyNumberFormat="0" applyProtection="0">
      <alignment horizontal="left" vertical="top" indent="1"/>
    </xf>
    <xf numFmtId="0" fontId="169" fillId="43" borderId="1494" applyNumberFormat="0" applyAlignment="0" applyProtection="0"/>
    <xf numFmtId="0" fontId="79" fillId="46" borderId="1495" applyNumberFormat="0" applyFont="0" applyAlignment="0" applyProtection="0">
      <alignment vertical="center"/>
    </xf>
    <xf numFmtId="4" fontId="157" fillId="36" borderId="1493" applyNumberFormat="0" applyProtection="0">
      <alignment horizontal="left" vertical="center" indent="1"/>
    </xf>
    <xf numFmtId="4" fontId="156" fillId="31" borderId="1493" applyNumberFormat="0" applyProtection="0">
      <alignment horizontal="left" vertical="center" indent="1"/>
    </xf>
    <xf numFmtId="4" fontId="157" fillId="54" borderId="1493" applyNumberFormat="0" applyProtection="0">
      <alignment horizontal="right" vertical="center"/>
    </xf>
    <xf numFmtId="4" fontId="157" fillId="55" borderId="1493" applyNumberFormat="0" applyProtection="0">
      <alignment horizontal="right" vertical="center"/>
    </xf>
    <xf numFmtId="4" fontId="157" fillId="56" borderId="1493" applyNumberFormat="0" applyProtection="0">
      <alignment horizontal="right" vertical="center"/>
    </xf>
    <xf numFmtId="0" fontId="79" fillId="34" borderId="1493" applyNumberFormat="0" applyProtection="0">
      <alignment horizontal="left" vertical="center" indent="1"/>
    </xf>
    <xf numFmtId="0" fontId="79" fillId="34" borderId="1493" applyNumberFormat="0" applyProtection="0">
      <alignment horizontal="left" vertical="top" indent="1"/>
    </xf>
    <xf numFmtId="0" fontId="79" fillId="36" borderId="1493" applyNumberFormat="0" applyProtection="0">
      <alignment horizontal="left" vertical="center" indent="1"/>
    </xf>
    <xf numFmtId="0" fontId="79" fillId="36" borderId="1493" applyNumberFormat="0" applyProtection="0">
      <alignment horizontal="left" vertical="top" indent="1"/>
    </xf>
    <xf numFmtId="0" fontId="79" fillId="33" borderId="1493" applyNumberFormat="0" applyProtection="0">
      <alignment horizontal="left" vertical="center" indent="1"/>
    </xf>
    <xf numFmtId="0" fontId="79" fillId="39" borderId="1493" applyNumberFormat="0" applyProtection="0">
      <alignment horizontal="left" vertical="center" indent="1"/>
    </xf>
    <xf numFmtId="0" fontId="79" fillId="39" borderId="1493" applyNumberFormat="0" applyProtection="0">
      <alignment horizontal="left" vertical="top" indent="1"/>
    </xf>
    <xf numFmtId="0" fontId="79" fillId="77" borderId="1492" applyNumberFormat="0">
      <protection locked="0"/>
    </xf>
    <xf numFmtId="0" fontId="223" fillId="34" borderId="1498" applyBorder="0"/>
    <xf numFmtId="4" fontId="157" fillId="46" borderId="1493" applyNumberFormat="0" applyProtection="0">
      <alignment vertical="center"/>
    </xf>
    <xf numFmtId="4" fontId="190" fillId="46" borderId="1493" applyNumberFormat="0" applyProtection="0">
      <alignment vertical="center"/>
    </xf>
    <xf numFmtId="0" fontId="157" fillId="46" borderId="1493" applyNumberFormat="0" applyProtection="0">
      <alignment horizontal="left" vertical="top" indent="1"/>
    </xf>
    <xf numFmtId="0" fontId="197" fillId="79" borderId="1492"/>
    <xf numFmtId="4" fontId="225" fillId="39" borderId="1493" applyNumberFormat="0" applyProtection="0">
      <alignment horizontal="right" vertical="center"/>
    </xf>
    <xf numFmtId="0" fontId="21" fillId="80" borderId="1499" applyFont="0" applyAlignment="0">
      <alignment horizontal="left" indent="2"/>
    </xf>
    <xf numFmtId="0" fontId="21" fillId="82" borderId="1499" applyFont="0" applyAlignment="0">
      <alignment horizontal="left" indent="2"/>
    </xf>
    <xf numFmtId="0" fontId="171" fillId="0" borderId="1497" applyNumberFormat="0" applyFill="0" applyAlignment="0" applyProtection="0"/>
    <xf numFmtId="0" fontId="232" fillId="43" borderId="1496" applyNumberFormat="0" applyAlignment="0" applyProtection="0">
      <alignment vertical="center"/>
    </xf>
    <xf numFmtId="0" fontId="235" fillId="47" borderId="1496" applyNumberFormat="0" applyAlignment="0" applyProtection="0">
      <alignment vertical="center"/>
    </xf>
    <xf numFmtId="0" fontId="236" fillId="43" borderId="1494" applyNumberFormat="0" applyAlignment="0" applyProtection="0">
      <alignment vertical="center"/>
    </xf>
    <xf numFmtId="0" fontId="155" fillId="0" borderId="1504" applyNumberFormat="0" applyAlignment="0" applyProtection="0">
      <alignment horizontal="left" vertical="center"/>
    </xf>
    <xf numFmtId="0" fontId="155" fillId="0" borderId="1510">
      <alignment horizontal="left" vertical="center"/>
    </xf>
    <xf numFmtId="10" fontId="197" fillId="46" borderId="1501" applyNumberFormat="0" applyBorder="0" applyAlignment="0" applyProtection="0"/>
    <xf numFmtId="4" fontId="157" fillId="36" borderId="1507" applyNumberFormat="0" applyProtection="0">
      <alignment horizontal="right" vertical="center"/>
    </xf>
    <xf numFmtId="0" fontId="79" fillId="33" borderId="1507" applyNumberFormat="0" applyProtection="0">
      <alignment horizontal="left" vertical="top" indent="1"/>
    </xf>
    <xf numFmtId="0" fontId="169" fillId="43" borderId="1508" applyNumberFormat="0" applyAlignment="0" applyProtection="0"/>
    <xf numFmtId="0" fontId="79" fillId="46" borderId="1509" applyNumberFormat="0" applyFont="0" applyAlignment="0" applyProtection="0">
      <alignment vertical="center"/>
    </xf>
    <xf numFmtId="4" fontId="157" fillId="36" borderId="1507" applyNumberFormat="0" applyProtection="0">
      <alignment horizontal="left" vertical="center" indent="1"/>
    </xf>
    <xf numFmtId="4" fontId="156" fillId="31" borderId="1507" applyNumberFormat="0" applyProtection="0">
      <alignment horizontal="left" vertical="center" indent="1"/>
    </xf>
    <xf numFmtId="4" fontId="157" fillId="54" borderId="1507" applyNumberFormat="0" applyProtection="0">
      <alignment horizontal="right" vertical="center"/>
    </xf>
    <xf numFmtId="4" fontId="157" fillId="55" borderId="1507" applyNumberFormat="0" applyProtection="0">
      <alignment horizontal="right" vertical="center"/>
    </xf>
    <xf numFmtId="4" fontId="157" fillId="56" borderId="1507" applyNumberFormat="0" applyProtection="0">
      <alignment horizontal="right" vertical="center"/>
    </xf>
    <xf numFmtId="0" fontId="79" fillId="34" borderId="1507" applyNumberFormat="0" applyProtection="0">
      <alignment horizontal="left" vertical="center" indent="1"/>
    </xf>
    <xf numFmtId="0" fontId="79" fillId="34" borderId="1507" applyNumberFormat="0" applyProtection="0">
      <alignment horizontal="left" vertical="top" indent="1"/>
    </xf>
    <xf numFmtId="0" fontId="79" fillId="36" borderId="1507" applyNumberFormat="0" applyProtection="0">
      <alignment horizontal="left" vertical="center" indent="1"/>
    </xf>
    <xf numFmtId="0" fontId="79" fillId="36" borderId="1507" applyNumberFormat="0" applyProtection="0">
      <alignment horizontal="left" vertical="top" indent="1"/>
    </xf>
    <xf numFmtId="0" fontId="79" fillId="33" borderId="1507" applyNumberFormat="0" applyProtection="0">
      <alignment horizontal="left" vertical="center" indent="1"/>
    </xf>
    <xf numFmtId="0" fontId="79" fillId="39" borderId="1507" applyNumberFormat="0" applyProtection="0">
      <alignment horizontal="left" vertical="center" indent="1"/>
    </xf>
    <xf numFmtId="0" fontId="79" fillId="39" borderId="1507" applyNumberFormat="0" applyProtection="0">
      <alignment horizontal="left" vertical="top" indent="1"/>
    </xf>
    <xf numFmtId="0" fontId="79" fillId="77" borderId="1501" applyNumberFormat="0">
      <protection locked="0"/>
    </xf>
    <xf numFmtId="0" fontId="223" fillId="34" borderId="1513" applyBorder="0"/>
    <xf numFmtId="4" fontId="157" fillId="46" borderId="1507" applyNumberFormat="0" applyProtection="0">
      <alignment vertical="center"/>
    </xf>
    <xf numFmtId="4" fontId="190" fillId="46" borderId="1507" applyNumberFormat="0" applyProtection="0">
      <alignment vertical="center"/>
    </xf>
    <xf numFmtId="0" fontId="157" fillId="46" borderId="1507" applyNumberFormat="0" applyProtection="0">
      <alignment horizontal="left" vertical="top" indent="1"/>
    </xf>
    <xf numFmtId="0" fontId="197" fillId="79" borderId="1501"/>
    <xf numFmtId="4" fontId="225" fillId="39" borderId="1507" applyNumberFormat="0" applyProtection="0">
      <alignment horizontal="right" vertical="center"/>
    </xf>
    <xf numFmtId="0" fontId="21" fillId="80" borderId="1514" applyFont="0" applyAlignment="0">
      <alignment horizontal="left" indent="2"/>
    </xf>
    <xf numFmtId="43" fontId="21" fillId="81" borderId="1502"/>
    <xf numFmtId="0" fontId="21" fillId="82" borderId="1514" applyFont="0" applyAlignment="0">
      <alignment horizontal="left" indent="2"/>
    </xf>
    <xf numFmtId="0" fontId="171" fillId="0" borderId="1512" applyNumberFormat="0" applyFill="0" applyAlignment="0" applyProtection="0"/>
    <xf numFmtId="0" fontId="232" fillId="43" borderId="1511" applyNumberFormat="0" applyAlignment="0" applyProtection="0">
      <alignment vertical="center"/>
    </xf>
    <xf numFmtId="0" fontId="235" fillId="47" borderId="1511" applyNumberFormat="0" applyAlignment="0" applyProtection="0">
      <alignment vertical="center"/>
    </xf>
    <xf numFmtId="0" fontId="236" fillId="43" borderId="1508" applyNumberFormat="0" applyAlignment="0" applyProtection="0">
      <alignment vertical="center"/>
    </xf>
    <xf numFmtId="0" fontId="157" fillId="36" borderId="1507" applyNumberFormat="0" applyProtection="0">
      <alignment horizontal="left" vertical="top" indent="1"/>
    </xf>
    <xf numFmtId="0" fontId="156" fillId="31" borderId="1507" applyNumberFormat="0" applyProtection="0">
      <alignment horizontal="left" vertical="top" indent="1"/>
    </xf>
    <xf numFmtId="4" fontId="157" fillId="42" borderId="1507" applyNumberFormat="0" applyProtection="0">
      <alignment horizontal="right" vertical="center"/>
    </xf>
    <xf numFmtId="4" fontId="157" fillId="52" borderId="1507" applyNumberFormat="0" applyProtection="0">
      <alignment horizontal="right" vertical="center"/>
    </xf>
    <xf numFmtId="4" fontId="157" fillId="32" borderId="1507" applyNumberFormat="0" applyProtection="0">
      <alignment horizontal="right" vertical="center"/>
    </xf>
    <xf numFmtId="4" fontId="157" fillId="46" borderId="1507" applyNumberFormat="0" applyProtection="0">
      <alignment horizontal="left" vertical="center" indent="1"/>
    </xf>
    <xf numFmtId="0" fontId="89" fillId="0" borderId="1501">
      <alignment horizontal="left" wrapText="1"/>
    </xf>
    <xf numFmtId="4" fontId="157" fillId="37" borderId="1507" applyNumberFormat="0" applyProtection="0">
      <alignment horizontal="right" vertical="center"/>
    </xf>
    <xf numFmtId="4" fontId="157" fillId="53" borderId="1507" applyNumberFormat="0" applyProtection="0">
      <alignment horizontal="right" vertical="center"/>
    </xf>
    <xf numFmtId="4" fontId="157" fillId="39" borderId="1507" applyNumberFormat="0" applyProtection="0">
      <alignment horizontal="right" vertical="center"/>
    </xf>
    <xf numFmtId="4" fontId="156" fillId="31" borderId="1507" applyNumberFormat="0" applyProtection="0">
      <alignment vertical="center"/>
    </xf>
    <xf numFmtId="3" fontId="206" fillId="0" borderId="1501"/>
    <xf numFmtId="0" fontId="207" fillId="47" borderId="1511" applyNumberFormat="0" applyAlignment="0" applyProtection="0"/>
    <xf numFmtId="0" fontId="208" fillId="0" borderId="1512" applyNumberFormat="0" applyFill="0" applyAlignment="0" applyProtection="0">
      <alignment vertical="center"/>
    </xf>
    <xf numFmtId="4" fontId="157" fillId="50" borderId="1507" applyNumberFormat="0" applyProtection="0">
      <alignment horizontal="right" vertical="center"/>
    </xf>
    <xf numFmtId="0" fontId="212" fillId="43" borderId="1511" applyNumberFormat="0" applyAlignment="0" applyProtection="0"/>
    <xf numFmtId="0" fontId="79" fillId="46" borderId="1509" applyNumberFormat="0" applyFont="0" applyAlignment="0" applyProtection="0"/>
    <xf numFmtId="0" fontId="79" fillId="46" borderId="1509" applyNumberFormat="0" applyFont="0" applyAlignment="0" applyProtection="0"/>
    <xf numFmtId="4" fontId="190" fillId="39" borderId="1507" applyNumberFormat="0" applyProtection="0">
      <alignment horizontal="right" vertical="center"/>
    </xf>
    <xf numFmtId="4" fontId="193" fillId="31" borderId="1507" applyNumberFormat="0" applyProtection="0">
      <alignment vertical="center"/>
    </xf>
    <xf numFmtId="0" fontId="155" fillId="0" borderId="1504" applyNumberFormat="0" applyAlignment="0" applyProtection="0">
      <alignment horizontal="left" vertical="center"/>
    </xf>
    <xf numFmtId="10" fontId="197" fillId="46" borderId="1501" applyNumberFormat="0" applyBorder="0" applyAlignment="0" applyProtection="0"/>
    <xf numFmtId="4" fontId="157" fillId="36" borderId="1507" applyNumberFormat="0" applyProtection="0">
      <alignment horizontal="right" vertical="center"/>
    </xf>
    <xf numFmtId="0" fontId="79" fillId="33" borderId="1507" applyNumberFormat="0" applyProtection="0">
      <alignment horizontal="left" vertical="top" indent="1"/>
    </xf>
    <xf numFmtId="0" fontId="169" fillId="43" borderId="1508" applyNumberFormat="0" applyAlignment="0" applyProtection="0"/>
    <xf numFmtId="0" fontId="79" fillId="46" borderId="1509" applyNumberFormat="0" applyFont="0" applyAlignment="0" applyProtection="0">
      <alignment vertical="center"/>
    </xf>
    <xf numFmtId="4" fontId="157" fillId="36" borderId="1507" applyNumberFormat="0" applyProtection="0">
      <alignment horizontal="left" vertical="center" indent="1"/>
    </xf>
    <xf numFmtId="4" fontId="156" fillId="31" borderId="1507" applyNumberFormat="0" applyProtection="0">
      <alignment horizontal="left" vertical="center" indent="1"/>
    </xf>
    <xf numFmtId="4" fontId="157" fillId="54" borderId="1507" applyNumberFormat="0" applyProtection="0">
      <alignment horizontal="right" vertical="center"/>
    </xf>
    <xf numFmtId="4" fontId="157" fillId="55" borderId="1507" applyNumberFormat="0" applyProtection="0">
      <alignment horizontal="right" vertical="center"/>
    </xf>
    <xf numFmtId="4" fontId="157" fillId="56" borderId="1507" applyNumberFormat="0" applyProtection="0">
      <alignment horizontal="right" vertical="center"/>
    </xf>
    <xf numFmtId="0" fontId="79" fillId="34" borderId="1507" applyNumberFormat="0" applyProtection="0">
      <alignment horizontal="left" vertical="center" indent="1"/>
    </xf>
    <xf numFmtId="0" fontId="79" fillId="34" borderId="1507" applyNumberFormat="0" applyProtection="0">
      <alignment horizontal="left" vertical="top" indent="1"/>
    </xf>
    <xf numFmtId="0" fontId="79" fillId="36" borderId="1507" applyNumberFormat="0" applyProtection="0">
      <alignment horizontal="left" vertical="center" indent="1"/>
    </xf>
    <xf numFmtId="0" fontId="79" fillId="36" borderId="1507" applyNumberFormat="0" applyProtection="0">
      <alignment horizontal="left" vertical="top" indent="1"/>
    </xf>
    <xf numFmtId="0" fontId="79" fillId="33" borderId="1507" applyNumberFormat="0" applyProtection="0">
      <alignment horizontal="left" vertical="center" indent="1"/>
    </xf>
    <xf numFmtId="0" fontId="79" fillId="39" borderId="1507" applyNumberFormat="0" applyProtection="0">
      <alignment horizontal="left" vertical="center" indent="1"/>
    </xf>
    <xf numFmtId="0" fontId="79" fillId="39" borderId="1507" applyNumberFormat="0" applyProtection="0">
      <alignment horizontal="left" vertical="top" indent="1"/>
    </xf>
    <xf numFmtId="0" fontId="79" fillId="77" borderId="1501" applyNumberFormat="0">
      <protection locked="0"/>
    </xf>
    <xf numFmtId="0" fontId="223" fillId="34" borderId="1513" applyBorder="0"/>
    <xf numFmtId="4" fontId="157" fillId="46" borderId="1507" applyNumberFormat="0" applyProtection="0">
      <alignment vertical="center"/>
    </xf>
    <xf numFmtId="4" fontId="190" fillId="46" borderId="1507" applyNumberFormat="0" applyProtection="0">
      <alignment vertical="center"/>
    </xf>
    <xf numFmtId="0" fontId="157" fillId="46" borderId="1507" applyNumberFormat="0" applyProtection="0">
      <alignment horizontal="left" vertical="top" indent="1"/>
    </xf>
    <xf numFmtId="0" fontId="197" fillId="79" borderId="1501"/>
    <xf numFmtId="4" fontId="225" fillId="39" borderId="1507" applyNumberFormat="0" applyProtection="0">
      <alignment horizontal="right" vertical="center"/>
    </xf>
    <xf numFmtId="0" fontId="21" fillId="80" borderId="1514" applyFont="0" applyAlignment="0">
      <alignment horizontal="left" indent="2"/>
    </xf>
    <xf numFmtId="43" fontId="21" fillId="81" borderId="1502"/>
    <xf numFmtId="0" fontId="21" fillId="82" borderId="1514" applyFont="0" applyAlignment="0">
      <alignment horizontal="left" indent="2"/>
    </xf>
    <xf numFmtId="0" fontId="171" fillId="0" borderId="1512" applyNumberFormat="0" applyFill="0" applyAlignment="0" applyProtection="0"/>
    <xf numFmtId="0" fontId="232" fillId="43" borderId="1511" applyNumberFormat="0" applyAlignment="0" applyProtection="0">
      <alignment vertical="center"/>
    </xf>
    <xf numFmtId="0" fontId="235" fillId="47" borderId="1511" applyNumberFormat="0" applyAlignment="0" applyProtection="0">
      <alignment vertical="center"/>
    </xf>
    <xf numFmtId="0" fontId="236" fillId="43" borderId="1508" applyNumberFormat="0" applyAlignment="0" applyProtection="0">
      <alignment vertical="center"/>
    </xf>
    <xf numFmtId="0" fontId="157" fillId="36" borderId="1516" applyNumberFormat="0" applyProtection="0">
      <alignment horizontal="left" vertical="top" indent="1"/>
    </xf>
    <xf numFmtId="0" fontId="156" fillId="31" borderId="1516" applyNumberFormat="0" applyProtection="0">
      <alignment horizontal="left" vertical="top" indent="1"/>
    </xf>
    <xf numFmtId="4" fontId="157" fillId="42" borderId="1516" applyNumberFormat="0" applyProtection="0">
      <alignment horizontal="right" vertical="center"/>
    </xf>
    <xf numFmtId="4" fontId="157" fillId="52" borderId="1516" applyNumberFormat="0" applyProtection="0">
      <alignment horizontal="right" vertical="center"/>
    </xf>
    <xf numFmtId="4" fontId="157" fillId="32" borderId="1516" applyNumberFormat="0" applyProtection="0">
      <alignment horizontal="right" vertical="center"/>
    </xf>
    <xf numFmtId="4" fontId="157" fillId="46" borderId="1516" applyNumberFormat="0" applyProtection="0">
      <alignment horizontal="left" vertical="center" indent="1"/>
    </xf>
    <xf numFmtId="0" fontId="89" fillId="0" borderId="1515">
      <alignment horizontal="left" wrapText="1"/>
    </xf>
    <xf numFmtId="4" fontId="157" fillId="37" borderId="1516" applyNumberFormat="0" applyProtection="0">
      <alignment horizontal="right" vertical="center"/>
    </xf>
    <xf numFmtId="4" fontId="157" fillId="53" borderId="1516" applyNumberFormat="0" applyProtection="0">
      <alignment horizontal="right" vertical="center"/>
    </xf>
    <xf numFmtId="4" fontId="157" fillId="39" borderId="1516" applyNumberFormat="0" applyProtection="0">
      <alignment horizontal="right" vertical="center"/>
    </xf>
    <xf numFmtId="4" fontId="156" fillId="31" borderId="1516" applyNumberFormat="0" applyProtection="0">
      <alignment vertical="center"/>
    </xf>
    <xf numFmtId="3" fontId="206" fillId="0" borderId="1515"/>
    <xf numFmtId="0" fontId="207" fillId="47" borderId="1519" applyNumberFormat="0" applyAlignment="0" applyProtection="0"/>
    <xf numFmtId="0" fontId="208" fillId="0" borderId="1520" applyNumberFormat="0" applyFill="0" applyAlignment="0" applyProtection="0">
      <alignment vertical="center"/>
    </xf>
    <xf numFmtId="4" fontId="157" fillId="50" borderId="1516" applyNumberFormat="0" applyProtection="0">
      <alignment horizontal="right" vertical="center"/>
    </xf>
    <xf numFmtId="0" fontId="212" fillId="43" borderId="1519" applyNumberFormat="0" applyAlignment="0" applyProtection="0"/>
    <xf numFmtId="0" fontId="79" fillId="46" borderId="1518" applyNumberFormat="0" applyFont="0" applyAlignment="0" applyProtection="0"/>
    <xf numFmtId="0" fontId="79" fillId="46" borderId="1518" applyNumberFormat="0" applyFont="0" applyAlignment="0" applyProtection="0"/>
    <xf numFmtId="4" fontId="190" fillId="39" borderId="1516" applyNumberFormat="0" applyProtection="0">
      <alignment horizontal="right" vertical="center"/>
    </xf>
    <xf numFmtId="4" fontId="193" fillId="31" borderId="1516" applyNumberFormat="0" applyProtection="0">
      <alignment vertical="center"/>
    </xf>
    <xf numFmtId="0" fontId="155" fillId="0" borderId="1510">
      <alignment horizontal="left" vertical="center"/>
    </xf>
    <xf numFmtId="10" fontId="197" fillId="46" borderId="1515" applyNumberFormat="0" applyBorder="0" applyAlignment="0" applyProtection="0"/>
    <xf numFmtId="4" fontId="157" fillId="36" borderId="1516" applyNumberFormat="0" applyProtection="0">
      <alignment horizontal="right" vertical="center"/>
    </xf>
    <xf numFmtId="0" fontId="79" fillId="33" borderId="1516" applyNumberFormat="0" applyProtection="0">
      <alignment horizontal="left" vertical="top" indent="1"/>
    </xf>
    <xf numFmtId="0" fontId="169" fillId="43" borderId="1517" applyNumberFormat="0" applyAlignment="0" applyProtection="0"/>
    <xf numFmtId="0" fontId="79" fillId="46" borderId="1518" applyNumberFormat="0" applyFont="0" applyAlignment="0" applyProtection="0">
      <alignment vertical="center"/>
    </xf>
    <xf numFmtId="4" fontId="157" fillId="36" borderId="1516" applyNumberFormat="0" applyProtection="0">
      <alignment horizontal="left" vertical="center" indent="1"/>
    </xf>
    <xf numFmtId="4" fontId="156" fillId="31" borderId="1516" applyNumberFormat="0" applyProtection="0">
      <alignment horizontal="left" vertical="center" indent="1"/>
    </xf>
    <xf numFmtId="4" fontId="157" fillId="54" borderId="1516" applyNumberFormat="0" applyProtection="0">
      <alignment horizontal="right" vertical="center"/>
    </xf>
    <xf numFmtId="4" fontId="157" fillId="55" borderId="1516" applyNumberFormat="0" applyProtection="0">
      <alignment horizontal="right" vertical="center"/>
    </xf>
    <xf numFmtId="4" fontId="157" fillId="56" borderId="1516" applyNumberFormat="0" applyProtection="0">
      <alignment horizontal="right" vertical="center"/>
    </xf>
    <xf numFmtId="0" fontId="79" fillId="34" borderId="1516" applyNumberFormat="0" applyProtection="0">
      <alignment horizontal="left" vertical="center" indent="1"/>
    </xf>
    <xf numFmtId="0" fontId="79" fillId="34" borderId="1516" applyNumberFormat="0" applyProtection="0">
      <alignment horizontal="left" vertical="top" indent="1"/>
    </xf>
    <xf numFmtId="0" fontId="79" fillId="36" borderId="1516" applyNumberFormat="0" applyProtection="0">
      <alignment horizontal="left" vertical="center" indent="1"/>
    </xf>
    <xf numFmtId="0" fontId="79" fillId="36" borderId="1516" applyNumberFormat="0" applyProtection="0">
      <alignment horizontal="left" vertical="top" indent="1"/>
    </xf>
    <xf numFmtId="0" fontId="79" fillId="33" borderId="1516" applyNumberFormat="0" applyProtection="0">
      <alignment horizontal="left" vertical="center" indent="1"/>
    </xf>
    <xf numFmtId="0" fontId="79" fillId="39" borderId="1516" applyNumberFormat="0" applyProtection="0">
      <alignment horizontal="left" vertical="center" indent="1"/>
    </xf>
    <xf numFmtId="0" fontId="79" fillId="39" borderId="1516" applyNumberFormat="0" applyProtection="0">
      <alignment horizontal="left" vertical="top" indent="1"/>
    </xf>
    <xf numFmtId="0" fontId="79" fillId="77" borderId="1515" applyNumberFormat="0">
      <protection locked="0"/>
    </xf>
    <xf numFmtId="0" fontId="223" fillId="34" borderId="1521" applyBorder="0"/>
    <xf numFmtId="4" fontId="157" fillId="46" borderId="1516" applyNumberFormat="0" applyProtection="0">
      <alignment vertical="center"/>
    </xf>
    <xf numFmtId="4" fontId="190" fillId="46" borderId="1516" applyNumberFormat="0" applyProtection="0">
      <alignment vertical="center"/>
    </xf>
    <xf numFmtId="0" fontId="157" fillId="46" borderId="1516" applyNumberFormat="0" applyProtection="0">
      <alignment horizontal="left" vertical="top" indent="1"/>
    </xf>
    <xf numFmtId="0" fontId="197" fillId="79" borderId="1515"/>
    <xf numFmtId="4" fontId="225" fillId="39" borderId="1516" applyNumberFormat="0" applyProtection="0">
      <alignment horizontal="right" vertical="center"/>
    </xf>
    <xf numFmtId="0" fontId="21" fillId="80" borderId="1522" applyFont="0" applyAlignment="0">
      <alignment horizontal="left" indent="2"/>
    </xf>
    <xf numFmtId="0" fontId="21" fillId="82" borderId="1522" applyFont="0" applyAlignment="0">
      <alignment horizontal="left" indent="2"/>
    </xf>
    <xf numFmtId="0" fontId="171" fillId="0" borderId="1520" applyNumberFormat="0" applyFill="0" applyAlignment="0" applyProtection="0"/>
    <xf numFmtId="0" fontId="232" fillId="43" borderId="1519" applyNumberFormat="0" applyAlignment="0" applyProtection="0">
      <alignment vertical="center"/>
    </xf>
    <xf numFmtId="0" fontId="235" fillId="47" borderId="1519" applyNumberFormat="0" applyAlignment="0" applyProtection="0">
      <alignment vertical="center"/>
    </xf>
    <xf numFmtId="0" fontId="236" fillId="43" borderId="1517" applyNumberFormat="0" applyAlignment="0" applyProtection="0">
      <alignment vertical="center"/>
    </xf>
    <xf numFmtId="0" fontId="157" fillId="36" borderId="1524" applyNumberFormat="0" applyProtection="0">
      <alignment horizontal="left" vertical="top" indent="1"/>
    </xf>
    <xf numFmtId="0" fontId="156" fillId="31" borderId="1524" applyNumberFormat="0" applyProtection="0">
      <alignment horizontal="left" vertical="top" indent="1"/>
    </xf>
    <xf numFmtId="4" fontId="157" fillId="42" borderId="1524" applyNumberFormat="0" applyProtection="0">
      <alignment horizontal="right" vertical="center"/>
    </xf>
    <xf numFmtId="4" fontId="157" fillId="52" borderId="1524" applyNumberFormat="0" applyProtection="0">
      <alignment horizontal="right" vertical="center"/>
    </xf>
    <xf numFmtId="4" fontId="157" fillId="32" borderId="1524" applyNumberFormat="0" applyProtection="0">
      <alignment horizontal="right" vertical="center"/>
    </xf>
    <xf numFmtId="4" fontId="157" fillId="46" borderId="1524" applyNumberFormat="0" applyProtection="0">
      <alignment horizontal="left" vertical="center" indent="1"/>
    </xf>
    <xf numFmtId="0" fontId="89" fillId="0" borderId="1523">
      <alignment horizontal="left" wrapText="1"/>
    </xf>
    <xf numFmtId="4" fontId="157" fillId="37" borderId="1524" applyNumberFormat="0" applyProtection="0">
      <alignment horizontal="right" vertical="center"/>
    </xf>
    <xf numFmtId="4" fontId="157" fillId="53" borderId="1524" applyNumberFormat="0" applyProtection="0">
      <alignment horizontal="right" vertical="center"/>
    </xf>
    <xf numFmtId="4" fontId="157" fillId="39" borderId="1524" applyNumberFormat="0" applyProtection="0">
      <alignment horizontal="right" vertical="center"/>
    </xf>
    <xf numFmtId="4" fontId="156" fillId="31" borderId="1524" applyNumberFormat="0" applyProtection="0">
      <alignment vertical="center"/>
    </xf>
    <xf numFmtId="3" fontId="206" fillId="0" borderId="1523"/>
    <xf numFmtId="0" fontId="207" fillId="47" borderId="1527" applyNumberFormat="0" applyAlignment="0" applyProtection="0"/>
    <xf numFmtId="0" fontId="208" fillId="0" borderId="1528" applyNumberFormat="0" applyFill="0" applyAlignment="0" applyProtection="0">
      <alignment vertical="center"/>
    </xf>
    <xf numFmtId="4" fontId="157" fillId="50" borderId="1524" applyNumberFormat="0" applyProtection="0">
      <alignment horizontal="right" vertical="center"/>
    </xf>
    <xf numFmtId="0" fontId="212" fillId="43" borderId="1527" applyNumberFormat="0" applyAlignment="0" applyProtection="0"/>
    <xf numFmtId="0" fontId="79" fillId="46" borderId="1526" applyNumberFormat="0" applyFont="0" applyAlignment="0" applyProtection="0"/>
    <xf numFmtId="0" fontId="79" fillId="46" borderId="1526" applyNumberFormat="0" applyFont="0" applyAlignment="0" applyProtection="0"/>
    <xf numFmtId="4" fontId="190" fillId="39" borderId="1524" applyNumberFormat="0" applyProtection="0">
      <alignment horizontal="right" vertical="center"/>
    </xf>
    <xf numFmtId="4" fontId="193" fillId="31" borderId="1524" applyNumberFormat="0" applyProtection="0">
      <alignment vertical="center"/>
    </xf>
    <xf numFmtId="10" fontId="197" fillId="46" borderId="1523" applyNumberFormat="0" applyBorder="0" applyAlignment="0" applyProtection="0"/>
    <xf numFmtId="4" fontId="157" fillId="36" borderId="1524" applyNumberFormat="0" applyProtection="0">
      <alignment horizontal="right" vertical="center"/>
    </xf>
    <xf numFmtId="0" fontId="79" fillId="33" borderId="1524" applyNumberFormat="0" applyProtection="0">
      <alignment horizontal="left" vertical="top" indent="1"/>
    </xf>
    <xf numFmtId="0" fontId="169" fillId="43" borderId="1525" applyNumberFormat="0" applyAlignment="0" applyProtection="0"/>
    <xf numFmtId="0" fontId="79" fillId="46" borderId="1526" applyNumberFormat="0" applyFont="0" applyAlignment="0" applyProtection="0">
      <alignment vertical="center"/>
    </xf>
    <xf numFmtId="4" fontId="157" fillId="36" borderId="1524" applyNumberFormat="0" applyProtection="0">
      <alignment horizontal="left" vertical="center" indent="1"/>
    </xf>
    <xf numFmtId="4" fontId="156" fillId="31" borderId="1524" applyNumberFormat="0" applyProtection="0">
      <alignment horizontal="left" vertical="center" indent="1"/>
    </xf>
    <xf numFmtId="4" fontId="157" fillId="54" borderId="1524" applyNumberFormat="0" applyProtection="0">
      <alignment horizontal="right" vertical="center"/>
    </xf>
    <xf numFmtId="4" fontId="157" fillId="55" borderId="1524" applyNumberFormat="0" applyProtection="0">
      <alignment horizontal="right" vertical="center"/>
    </xf>
    <xf numFmtId="4" fontId="157" fillId="56" borderId="1524" applyNumberFormat="0" applyProtection="0">
      <alignment horizontal="right" vertical="center"/>
    </xf>
    <xf numFmtId="0" fontId="79" fillId="34" borderId="1524" applyNumberFormat="0" applyProtection="0">
      <alignment horizontal="left" vertical="center" indent="1"/>
    </xf>
    <xf numFmtId="0" fontId="79" fillId="34" borderId="1524" applyNumberFormat="0" applyProtection="0">
      <alignment horizontal="left" vertical="top" indent="1"/>
    </xf>
    <xf numFmtId="0" fontId="79" fillId="36" borderId="1524" applyNumberFormat="0" applyProtection="0">
      <alignment horizontal="left" vertical="center" indent="1"/>
    </xf>
    <xf numFmtId="0" fontId="79" fillId="36" borderId="1524" applyNumberFormat="0" applyProtection="0">
      <alignment horizontal="left" vertical="top" indent="1"/>
    </xf>
    <xf numFmtId="0" fontId="79" fillId="33" borderId="1524" applyNumberFormat="0" applyProtection="0">
      <alignment horizontal="left" vertical="center" indent="1"/>
    </xf>
    <xf numFmtId="0" fontId="79" fillId="39" borderId="1524" applyNumberFormat="0" applyProtection="0">
      <alignment horizontal="left" vertical="center" indent="1"/>
    </xf>
    <xf numFmtId="0" fontId="79" fillId="39" borderId="1524" applyNumberFormat="0" applyProtection="0">
      <alignment horizontal="left" vertical="top" indent="1"/>
    </xf>
    <xf numFmtId="0" fontId="79" fillId="77" borderId="1523" applyNumberFormat="0">
      <protection locked="0"/>
    </xf>
    <xf numFmtId="0" fontId="223" fillId="34" borderId="1529" applyBorder="0"/>
    <xf numFmtId="4" fontId="157" fillId="46" borderId="1524" applyNumberFormat="0" applyProtection="0">
      <alignment vertical="center"/>
    </xf>
    <xf numFmtId="4" fontId="190" fillId="46" borderId="1524" applyNumberFormat="0" applyProtection="0">
      <alignment vertical="center"/>
    </xf>
    <xf numFmtId="0" fontId="157" fillId="46" borderId="1524" applyNumberFormat="0" applyProtection="0">
      <alignment horizontal="left" vertical="top" indent="1"/>
    </xf>
    <xf numFmtId="0" fontId="197" fillId="79" borderId="1523"/>
    <xf numFmtId="4" fontId="225" fillId="39" borderId="1524" applyNumberFormat="0" applyProtection="0">
      <alignment horizontal="right" vertical="center"/>
    </xf>
    <xf numFmtId="0" fontId="21" fillId="80" borderId="1530" applyFont="0" applyAlignment="0">
      <alignment horizontal="left" indent="2"/>
    </xf>
    <xf numFmtId="0" fontId="21" fillId="82" borderId="1530" applyFont="0" applyAlignment="0">
      <alignment horizontal="left" indent="2"/>
    </xf>
    <xf numFmtId="0" fontId="171" fillId="0" borderId="1528" applyNumberFormat="0" applyFill="0" applyAlignment="0" applyProtection="0"/>
    <xf numFmtId="0" fontId="232" fillId="43" borderId="1527" applyNumberFormat="0" applyAlignment="0" applyProtection="0">
      <alignment vertical="center"/>
    </xf>
    <xf numFmtId="0" fontId="235" fillId="47" borderId="1527" applyNumberFormat="0" applyAlignment="0" applyProtection="0">
      <alignment vertical="center"/>
    </xf>
    <xf numFmtId="0" fontId="236" fillId="43" borderId="1525" applyNumberFormat="0" applyAlignment="0" applyProtection="0">
      <alignment vertical="center"/>
    </xf>
    <xf numFmtId="0" fontId="259" fillId="0" borderId="0" applyProtection="0"/>
  </cellStyleXfs>
  <cellXfs count="9382">
    <xf numFmtId="0" fontId="0" fillId="0" borderId="0" xfId="0"/>
    <xf numFmtId="0" fontId="2" fillId="2" borderId="0" xfId="0" applyFont="1" applyFill="1" applyAlignment="1" applyProtection="1">
      <alignment horizontal="left" vertical="center"/>
    </xf>
    <xf numFmtId="0" fontId="0" fillId="2" borderId="0" xfId="0" applyFont="1" applyFill="1"/>
    <xf numFmtId="0" fontId="0" fillId="2" borderId="0" xfId="0" applyFont="1" applyFill="1" applyProtection="1"/>
    <xf numFmtId="0" fontId="2" fillId="2" borderId="0" xfId="0" applyFont="1" applyFill="1" applyAlignment="1" applyProtection="1">
      <alignment horizontal="left"/>
    </xf>
    <xf numFmtId="0" fontId="3" fillId="2" borderId="0" xfId="0" applyFont="1" applyFill="1" applyProtection="1"/>
    <xf numFmtId="0" fontId="3" fillId="0" borderId="0" xfId="0" applyFont="1" applyProtection="1">
      <protection locked="0"/>
    </xf>
    <xf numFmtId="0" fontId="6" fillId="3" borderId="0" xfId="0" applyFont="1" applyFill="1" applyBorder="1" applyAlignment="1" applyProtection="1">
      <alignment horizontal="left" vertical="center"/>
    </xf>
    <xf numFmtId="0" fontId="13" fillId="4" borderId="0" xfId="0" applyFont="1" applyFill="1"/>
    <xf numFmtId="0" fontId="12" fillId="3" borderId="0" xfId="0" applyFont="1" applyFill="1" applyProtection="1"/>
    <xf numFmtId="0" fontId="3" fillId="2" borderId="0" xfId="0" applyFont="1" applyFill="1" applyBorder="1"/>
    <xf numFmtId="0" fontId="3" fillId="2" borderId="0" xfId="0" applyFont="1" applyFill="1"/>
    <xf numFmtId="0" fontId="12" fillId="3" borderId="0" xfId="0" applyFont="1" applyFill="1"/>
    <xf numFmtId="0" fontId="13" fillId="3" borderId="0" xfId="0" applyFont="1" applyFill="1" applyProtection="1"/>
    <xf numFmtId="0" fontId="0" fillId="0" borderId="0" xfId="0" applyFont="1" applyProtection="1"/>
    <xf numFmtId="0" fontId="13" fillId="3" borderId="0" xfId="0" applyFont="1" applyFill="1" applyBorder="1" applyProtection="1"/>
    <xf numFmtId="0" fontId="0" fillId="2" borderId="0" xfId="0" applyFont="1" applyFill="1" applyBorder="1" applyProtection="1"/>
    <xf numFmtId="0" fontId="18" fillId="2" borderId="0" xfId="0" applyFont="1" applyFill="1" applyAlignment="1">
      <alignment vertical="center"/>
    </xf>
    <xf numFmtId="0" fontId="27" fillId="6" borderId="0" xfId="3" applyFont="1" applyFill="1"/>
    <xf numFmtId="0" fontId="28" fillId="7" borderId="22" xfId="4" applyFont="1" applyFill="1" applyBorder="1" applyAlignment="1">
      <alignment horizontal="center" wrapText="1"/>
    </xf>
    <xf numFmtId="0" fontId="28" fillId="7" borderId="22" xfId="4" applyFont="1" applyFill="1" applyBorder="1" applyAlignment="1">
      <alignment horizontal="center" vertical="center" wrapText="1"/>
    </xf>
    <xf numFmtId="0" fontId="29" fillId="7" borderId="24" xfId="4" applyFont="1" applyFill="1" applyBorder="1" applyAlignment="1">
      <alignment horizontal="center" wrapText="1"/>
    </xf>
    <xf numFmtId="0" fontId="27" fillId="0" borderId="15" xfId="3" applyFont="1" applyFill="1" applyBorder="1"/>
    <xf numFmtId="0" fontId="27" fillId="0" borderId="22" xfId="3" applyFont="1" applyFill="1" applyBorder="1" applyAlignment="1">
      <alignment wrapText="1"/>
    </xf>
    <xf numFmtId="0" fontId="27" fillId="0" borderId="0" xfId="3" applyFont="1" applyFill="1" applyBorder="1"/>
    <xf numFmtId="0" fontId="26" fillId="0" borderId="0" xfId="3" applyFont="1" applyFill="1" applyBorder="1" applyAlignment="1">
      <alignment vertical="center"/>
    </xf>
    <xf numFmtId="0" fontId="26" fillId="0" borderId="0" xfId="3" applyFont="1" applyFill="1" applyBorder="1" applyAlignment="1">
      <alignment vertical="center" wrapText="1"/>
    </xf>
    <xf numFmtId="0" fontId="26" fillId="0" borderId="0" xfId="3" applyFont="1" applyFill="1" applyBorder="1" applyAlignment="1">
      <alignment vertical="top"/>
    </xf>
    <xf numFmtId="0" fontId="26" fillId="0" borderId="0" xfId="3" applyFont="1" applyFill="1" applyBorder="1" applyAlignment="1">
      <alignment horizontal="left" vertical="center" wrapText="1" indent="2"/>
    </xf>
    <xf numFmtId="164" fontId="26" fillId="0" borderId="25" xfId="5" applyFont="1" applyFill="1" applyBorder="1" applyProtection="1">
      <protection locked="0"/>
    </xf>
    <xf numFmtId="0" fontId="27" fillId="0" borderId="0" xfId="3" applyFont="1" applyFill="1" applyBorder="1" applyAlignment="1">
      <alignment vertical="center"/>
    </xf>
    <xf numFmtId="0" fontId="27" fillId="0" borderId="0" xfId="3" applyFont="1" applyFill="1" applyBorder="1" applyAlignment="1">
      <alignment horizontal="left" vertical="center" wrapText="1" indent="6"/>
    </xf>
    <xf numFmtId="0" fontId="27" fillId="0" borderId="0" xfId="3" applyFont="1" applyFill="1" applyBorder="1" applyAlignment="1"/>
    <xf numFmtId="0" fontId="27" fillId="0" borderId="0" xfId="3" applyFont="1" applyFill="1" applyBorder="1" applyAlignment="1">
      <alignment horizontal="left" vertical="center"/>
    </xf>
    <xf numFmtId="0" fontId="27" fillId="0" borderId="20" xfId="3" applyFont="1" applyFill="1" applyBorder="1"/>
    <xf numFmtId="0" fontId="26" fillId="0" borderId="15" xfId="3" applyFont="1" applyFill="1" applyBorder="1" applyAlignment="1">
      <alignment horizontal="left" vertical="center" wrapText="1" indent="2"/>
    </xf>
    <xf numFmtId="0" fontId="26" fillId="0" borderId="0" xfId="3" applyFont="1" applyFill="1" applyBorder="1" applyAlignment="1">
      <alignment horizontal="left" vertical="center"/>
    </xf>
    <xf numFmtId="0" fontId="26" fillId="0" borderId="0" xfId="4" applyFont="1" applyFill="1" applyBorder="1"/>
    <xf numFmtId="0" fontId="27" fillId="0" borderId="0" xfId="4" applyFont="1" applyFill="1" applyBorder="1"/>
    <xf numFmtId="0" fontId="26" fillId="0" borderId="0" xfId="3" applyFont="1" applyFill="1" applyBorder="1"/>
    <xf numFmtId="0" fontId="27" fillId="6" borderId="0" xfId="3" applyFont="1" applyFill="1" applyAlignment="1">
      <alignment horizontal="center"/>
    </xf>
    <xf numFmtId="0" fontId="27" fillId="6" borderId="0" xfId="3" applyFont="1" applyFill="1" applyAlignment="1">
      <alignment wrapText="1"/>
    </xf>
    <xf numFmtId="0" fontId="26" fillId="0" borderId="15" xfId="3" applyFont="1" applyFill="1" applyBorder="1"/>
    <xf numFmtId="0" fontId="26" fillId="0" borderId="15" xfId="3" applyFont="1" applyFill="1" applyBorder="1" applyAlignment="1">
      <alignment vertical="center" wrapText="1"/>
    </xf>
    <xf numFmtId="0" fontId="27" fillId="0" borderId="0" xfId="3" applyFont="1" applyFill="1" applyBorder="1" applyAlignment="1">
      <alignment horizontal="left" vertical="center" wrapText="1" indent="5"/>
    </xf>
    <xf numFmtId="0" fontId="27" fillId="0" borderId="0" xfId="3" applyFont="1" applyFill="1" applyBorder="1" applyAlignment="1">
      <alignment horizontal="left" vertical="center" wrapText="1" indent="7"/>
    </xf>
    <xf numFmtId="2" fontId="27" fillId="0" borderId="0" xfId="3" applyNumberFormat="1" applyFont="1" applyFill="1" applyBorder="1"/>
    <xf numFmtId="0" fontId="11" fillId="0" borderId="0" xfId="3" applyFont="1" applyFill="1" applyBorder="1" applyAlignment="1">
      <alignment horizontal="left" vertical="center" wrapText="1" indent="2"/>
    </xf>
    <xf numFmtId="0" fontId="32" fillId="2" borderId="15" xfId="3" applyFont="1" applyFill="1" applyBorder="1" applyProtection="1"/>
    <xf numFmtId="0" fontId="31" fillId="2" borderId="16" xfId="3" applyFont="1" applyFill="1" applyBorder="1" applyAlignment="1" applyProtection="1">
      <alignment vertical="center"/>
    </xf>
    <xf numFmtId="0" fontId="31" fillId="0" borderId="15" xfId="3" applyFont="1" applyFill="1" applyBorder="1"/>
    <xf numFmtId="0" fontId="16" fillId="2" borderId="0" xfId="0" applyFont="1" applyFill="1" applyAlignment="1" applyProtection="1">
      <alignment horizontal="left"/>
    </xf>
    <xf numFmtId="0" fontId="35" fillId="2" borderId="0" xfId="0" applyFont="1" applyFill="1" applyProtection="1"/>
    <xf numFmtId="0" fontId="35" fillId="3" borderId="0" xfId="0" applyFont="1" applyFill="1" applyProtection="1"/>
    <xf numFmtId="0" fontId="35" fillId="2" borderId="0" xfId="0" applyFont="1" applyFill="1" applyBorder="1" applyProtection="1"/>
    <xf numFmtId="16" fontId="14" fillId="2" borderId="0" xfId="0" applyNumberFormat="1" applyFont="1" applyFill="1" applyAlignment="1" applyProtection="1">
      <alignment horizontal="right"/>
    </xf>
    <xf numFmtId="0" fontId="14" fillId="3" borderId="0" xfId="0" applyFont="1" applyFill="1" applyBorder="1" applyAlignment="1" applyProtection="1"/>
    <xf numFmtId="0" fontId="11" fillId="3" borderId="0" xfId="0" applyFont="1" applyFill="1" applyBorder="1" applyAlignment="1" applyProtection="1"/>
    <xf numFmtId="0" fontId="17" fillId="2" borderId="0" xfId="0" applyFont="1" applyFill="1" applyProtection="1"/>
    <xf numFmtId="0" fontId="18" fillId="2" borderId="0" xfId="0" applyFont="1" applyFill="1" applyAlignment="1" applyProtection="1">
      <alignment horizontal="left" vertical="center"/>
    </xf>
    <xf numFmtId="0" fontId="18" fillId="2" borderId="0" xfId="0" applyFont="1" applyFill="1" applyProtection="1"/>
    <xf numFmtId="0" fontId="35" fillId="2" borderId="0" xfId="0" applyFont="1" applyFill="1"/>
    <xf numFmtId="0" fontId="11" fillId="2" borderId="0" xfId="0" applyFont="1" applyFill="1" applyAlignment="1">
      <alignment horizontal="right"/>
    </xf>
    <xf numFmtId="0" fontId="16" fillId="2" borderId="0" xfId="0" applyFont="1" applyFill="1" applyAlignment="1">
      <alignment horizontal="left" vertical="center"/>
    </xf>
    <xf numFmtId="0" fontId="14" fillId="3" borderId="0" xfId="0" applyFont="1" applyFill="1" applyBorder="1" applyAlignment="1"/>
    <xf numFmtId="0" fontId="13" fillId="2" borderId="0" xfId="0" applyFont="1" applyFill="1"/>
    <xf numFmtId="0" fontId="56" fillId="2" borderId="0" xfId="0" applyFont="1" applyFill="1" applyProtection="1"/>
    <xf numFmtId="0" fontId="11" fillId="2" borderId="0" xfId="0" applyFont="1" applyFill="1" applyAlignment="1" applyProtection="1">
      <alignment horizontal="right"/>
    </xf>
    <xf numFmtId="0" fontId="50" fillId="2" borderId="0" xfId="0" applyFont="1" applyFill="1" applyProtection="1"/>
    <xf numFmtId="0" fontId="13" fillId="2" borderId="0" xfId="0" applyFont="1" applyFill="1" applyProtection="1"/>
    <xf numFmtId="0" fontId="57" fillId="3" borderId="0" xfId="0" applyFont="1" applyFill="1" applyProtection="1"/>
    <xf numFmtId="0" fontId="3" fillId="3" borderId="0" xfId="0" applyFont="1" applyFill="1" applyProtection="1"/>
    <xf numFmtId="0" fontId="51" fillId="3" borderId="0" xfId="0" applyFont="1" applyFill="1" applyBorder="1" applyAlignment="1" applyProtection="1">
      <alignment vertical="center"/>
    </xf>
    <xf numFmtId="0" fontId="16" fillId="2" borderId="0" xfId="0" applyFont="1" applyFill="1" applyAlignment="1" applyProtection="1">
      <alignment horizontal="left" vertical="center"/>
    </xf>
    <xf numFmtId="0" fontId="58" fillId="3" borderId="0" xfId="0" applyFont="1" applyFill="1" applyBorder="1" applyAlignment="1" applyProtection="1"/>
    <xf numFmtId="0" fontId="13" fillId="3" borderId="0" xfId="0" applyFont="1" applyFill="1"/>
    <xf numFmtId="0" fontId="18" fillId="2" borderId="0" xfId="0" applyFont="1" applyFill="1"/>
    <xf numFmtId="0" fontId="2" fillId="2" borderId="0" xfId="0" applyFont="1" applyFill="1" applyAlignment="1" applyProtection="1">
      <alignment horizontal="center" vertical="center"/>
    </xf>
    <xf numFmtId="0" fontId="52" fillId="3" borderId="0" xfId="0" applyFont="1" applyFill="1" applyBorder="1" applyAlignment="1" applyProtection="1"/>
    <xf numFmtId="0" fontId="39" fillId="3" borderId="0" xfId="0" applyFont="1" applyFill="1" applyBorder="1" applyAlignment="1" applyProtection="1"/>
    <xf numFmtId="0" fontId="38" fillId="3" borderId="0" xfId="0" applyFont="1" applyFill="1" applyBorder="1" applyAlignment="1" applyProtection="1">
      <alignment vertical="center"/>
    </xf>
    <xf numFmtId="0" fontId="62" fillId="3" borderId="0" xfId="0" applyFont="1" applyFill="1" applyBorder="1" applyAlignment="1" applyProtection="1">
      <alignment horizontal="center"/>
    </xf>
    <xf numFmtId="0" fontId="39" fillId="3" borderId="0" xfId="0" applyFont="1" applyFill="1" applyBorder="1" applyAlignment="1" applyProtection="1">
      <alignment horizontal="center" vertical="center"/>
    </xf>
    <xf numFmtId="0" fontId="12" fillId="2" borderId="0" xfId="0" applyFont="1" applyFill="1" applyProtection="1"/>
    <xf numFmtId="0" fontId="13" fillId="2" borderId="0" xfId="0" applyFont="1" applyFill="1" applyAlignment="1" applyProtection="1">
      <alignment horizontal="center" vertical="center"/>
    </xf>
    <xf numFmtId="0" fontId="0" fillId="2" borderId="0" xfId="0" applyFill="1"/>
    <xf numFmtId="0" fontId="35" fillId="0" borderId="0" xfId="0" applyFont="1" applyProtection="1">
      <protection locked="0"/>
    </xf>
    <xf numFmtId="0" fontId="13" fillId="2" borderId="0" xfId="0" applyFont="1" applyFill="1" applyAlignment="1" applyProtection="1">
      <alignment vertical="center"/>
    </xf>
    <xf numFmtId="0" fontId="13" fillId="2" borderId="0" xfId="0" applyFont="1" applyFill="1" applyBorder="1" applyProtection="1"/>
    <xf numFmtId="171" fontId="35" fillId="2" borderId="0" xfId="0" applyNumberFormat="1" applyFont="1" applyFill="1" applyProtection="1"/>
    <xf numFmtId="0" fontId="6" fillId="3" borderId="0" xfId="0" applyFont="1" applyFill="1" applyBorder="1" applyAlignment="1" applyProtection="1">
      <alignment vertical="center"/>
    </xf>
    <xf numFmtId="0" fontId="13" fillId="3" borderId="0" xfId="0" applyFont="1" applyFill="1" applyBorder="1"/>
    <xf numFmtId="0" fontId="13" fillId="2" borderId="0" xfId="0" applyFont="1" applyFill="1" applyBorder="1"/>
    <xf numFmtId="0" fontId="0" fillId="2" borderId="0" xfId="0" applyFill="1" applyProtection="1"/>
    <xf numFmtId="0" fontId="18" fillId="3" borderId="0" xfId="0" applyFont="1" applyFill="1" applyBorder="1" applyAlignment="1" applyProtection="1">
      <alignment horizontal="center"/>
    </xf>
    <xf numFmtId="0" fontId="67" fillId="3" borderId="0" xfId="0" applyFont="1" applyFill="1" applyBorder="1" applyProtection="1"/>
    <xf numFmtId="0" fontId="13" fillId="0" borderId="0" xfId="0" applyFont="1" applyAlignment="1">
      <alignment vertical="center"/>
    </xf>
    <xf numFmtId="0" fontId="17" fillId="2" borderId="0" xfId="0" applyFont="1" applyFill="1" applyAlignment="1" applyProtection="1">
      <alignment horizontal="left"/>
    </xf>
    <xf numFmtId="0" fontId="13" fillId="2" borderId="0" xfId="0" applyFont="1" applyFill="1" applyProtection="1">
      <protection locked="0"/>
    </xf>
    <xf numFmtId="0" fontId="18" fillId="2" borderId="0" xfId="0" applyFont="1" applyFill="1" applyAlignment="1" applyProtection="1"/>
    <xf numFmtId="0" fontId="59" fillId="2" borderId="0" xfId="0" applyFont="1" applyFill="1" applyProtection="1"/>
    <xf numFmtId="0" fontId="14" fillId="2" borderId="0" xfId="0" applyFont="1" applyFill="1" applyProtection="1"/>
    <xf numFmtId="0" fontId="11" fillId="3" borderId="0" xfId="0" applyFont="1" applyFill="1" applyAlignment="1" applyProtection="1">
      <alignment horizontal="center"/>
    </xf>
    <xf numFmtId="0" fontId="11" fillId="4" borderId="0" xfId="0" applyFont="1" applyFill="1" applyBorder="1" applyProtection="1"/>
    <xf numFmtId="0" fontId="13" fillId="4" borderId="0" xfId="0" applyFont="1" applyFill="1" applyProtection="1">
      <protection locked="0"/>
    </xf>
    <xf numFmtId="0" fontId="64" fillId="0" borderId="0" xfId="0" applyFont="1" applyBorder="1"/>
    <xf numFmtId="0" fontId="13" fillId="4" borderId="0" xfId="0" applyFont="1" applyFill="1" applyBorder="1"/>
    <xf numFmtId="39" fontId="13" fillId="4" borderId="0" xfId="0" applyNumberFormat="1" applyFont="1" applyFill="1" applyBorder="1"/>
    <xf numFmtId="0" fontId="3" fillId="2" borderId="0" xfId="0" applyFont="1" applyFill="1" applyProtection="1">
      <protection locked="0"/>
    </xf>
    <xf numFmtId="0" fontId="17" fillId="2" borderId="0" xfId="0" applyFont="1" applyFill="1" applyProtection="1">
      <protection locked="0"/>
    </xf>
    <xf numFmtId="0" fontId="18" fillId="2" borderId="0" xfId="0" applyFont="1" applyFill="1" applyProtection="1">
      <protection locked="0"/>
    </xf>
    <xf numFmtId="0" fontId="67" fillId="3" borderId="0" xfId="0" applyFont="1" applyFill="1" applyProtection="1"/>
    <xf numFmtId="0" fontId="64" fillId="3" borderId="0" xfId="0" applyFont="1" applyFill="1" applyProtection="1"/>
    <xf numFmtId="0" fontId="18" fillId="3" borderId="0" xfId="0" applyFont="1" applyFill="1" applyAlignment="1" applyProtection="1">
      <alignment horizontal="left"/>
    </xf>
    <xf numFmtId="0" fontId="13" fillId="3" borderId="0" xfId="0" applyFont="1" applyFill="1" applyAlignment="1" applyProtection="1">
      <alignment horizontal="right"/>
    </xf>
    <xf numFmtId="0" fontId="18" fillId="3" borderId="0" xfId="0" applyFont="1" applyFill="1" applyProtection="1"/>
    <xf numFmtId="0" fontId="13" fillId="2" borderId="0" xfId="0" applyFont="1" applyFill="1" applyAlignment="1" applyProtection="1">
      <alignment horizontal="left" vertical="center"/>
    </xf>
    <xf numFmtId="0" fontId="13" fillId="2" borderId="0" xfId="0" applyFont="1" applyFill="1" applyAlignment="1">
      <alignment vertical="center"/>
    </xf>
    <xf numFmtId="37" fontId="13" fillId="2" borderId="0" xfId="0" applyNumberFormat="1" applyFont="1" applyFill="1" applyAlignment="1" applyProtection="1">
      <alignment vertical="center"/>
    </xf>
    <xf numFmtId="0" fontId="13" fillId="2" borderId="0" xfId="0" quotePrefix="1" applyFont="1" applyFill="1" applyAlignment="1" applyProtection="1">
      <alignment horizontal="left" vertical="center"/>
    </xf>
    <xf numFmtId="0" fontId="11" fillId="3" borderId="0" xfId="0" applyFont="1" applyFill="1" applyBorder="1" applyAlignment="1" applyProtection="1">
      <alignment horizontal="center"/>
    </xf>
    <xf numFmtId="0" fontId="18" fillId="2" borderId="0" xfId="0" applyFont="1" applyFill="1" applyAlignment="1" applyProtection="1">
      <alignment horizontal="center"/>
    </xf>
    <xf numFmtId="43" fontId="13" fillId="2" borderId="0" xfId="1" applyFont="1" applyFill="1" applyBorder="1" applyAlignment="1" applyProtection="1"/>
    <xf numFmtId="43" fontId="3" fillId="2" borderId="0" xfId="1" applyFont="1" applyFill="1" applyBorder="1" applyAlignment="1" applyProtection="1"/>
    <xf numFmtId="0" fontId="71" fillId="2" borderId="0" xfId="0" applyFont="1" applyFill="1" applyAlignment="1">
      <alignment vertical="center"/>
    </xf>
    <xf numFmtId="0" fontId="18" fillId="2" borderId="0" xfId="0" applyFont="1" applyFill="1" applyAlignment="1">
      <alignment horizontal="right" vertical="center"/>
    </xf>
    <xf numFmtId="0" fontId="18" fillId="2" borderId="0" xfId="0" applyFont="1" applyFill="1" applyAlignment="1">
      <alignment horizontal="left" vertical="center"/>
    </xf>
    <xf numFmtId="0" fontId="72" fillId="2" borderId="0" xfId="0" applyFont="1" applyFill="1"/>
    <xf numFmtId="172" fontId="13" fillId="2" borderId="0" xfId="0" applyNumberFormat="1" applyFont="1" applyFill="1" applyAlignment="1">
      <alignment vertical="center"/>
    </xf>
    <xf numFmtId="0" fontId="11" fillId="2" borderId="0" xfId="0" applyFont="1" applyFill="1" applyAlignment="1">
      <alignment horizontal="center" vertical="center"/>
    </xf>
    <xf numFmtId="0" fontId="13" fillId="2" borderId="0" xfId="0" applyFont="1" applyFill="1" applyAlignment="1">
      <alignment horizontal="left" vertical="center"/>
    </xf>
    <xf numFmtId="0" fontId="73" fillId="2" borderId="0" xfId="0" quotePrefix="1" applyFont="1" applyFill="1" applyAlignment="1">
      <alignment horizontal="left"/>
    </xf>
    <xf numFmtId="0" fontId="72" fillId="2" borderId="0" xfId="0" quotePrefix="1" applyFont="1" applyFill="1" applyAlignment="1">
      <alignment horizontal="left"/>
    </xf>
    <xf numFmtId="0" fontId="74" fillId="2" borderId="0" xfId="0" applyFont="1" applyFill="1" applyAlignment="1">
      <alignment vertical="center"/>
    </xf>
    <xf numFmtId="0" fontId="0" fillId="2" borderId="0" xfId="0" applyFont="1" applyFill="1" applyAlignment="1">
      <alignment horizontal="center"/>
    </xf>
    <xf numFmtId="0" fontId="46" fillId="2" borderId="0" xfId="0" applyFont="1" applyFill="1" applyAlignment="1" applyProtection="1">
      <alignment wrapText="1"/>
      <protection locked="0"/>
    </xf>
    <xf numFmtId="0" fontId="46" fillId="2" borderId="0" xfId="0" applyFont="1" applyFill="1" applyProtection="1">
      <protection locked="0"/>
    </xf>
    <xf numFmtId="0" fontId="11" fillId="2" borderId="0" xfId="0" applyFont="1" applyFill="1" applyBorder="1" applyAlignment="1" applyProtection="1"/>
    <xf numFmtId="0" fontId="17" fillId="2" borderId="0" xfId="0" applyFont="1" applyFill="1" applyAlignment="1" applyProtection="1">
      <alignment horizontal="left" vertical="center"/>
    </xf>
    <xf numFmtId="164" fontId="27" fillId="0" borderId="0" xfId="6" applyFont="1" applyFill="1" applyBorder="1"/>
    <xf numFmtId="164" fontId="27" fillId="0" borderId="173" xfId="6" applyFont="1" applyFill="1" applyBorder="1"/>
    <xf numFmtId="164" fontId="26" fillId="0" borderId="173" xfId="6" applyFont="1" applyFill="1" applyBorder="1"/>
    <xf numFmtId="172" fontId="26" fillId="0" borderId="173" xfId="6" applyNumberFormat="1" applyFont="1" applyFill="1" applyBorder="1"/>
    <xf numFmtId="164" fontId="26" fillId="0" borderId="0" xfId="6" applyFont="1" applyFill="1"/>
    <xf numFmtId="164" fontId="26" fillId="0" borderId="0" xfId="6" applyFont="1" applyFill="1" applyBorder="1"/>
    <xf numFmtId="164" fontId="26" fillId="0" borderId="278" xfId="6" applyFont="1" applyFill="1" applyBorder="1"/>
    <xf numFmtId="0" fontId="27" fillId="0" borderId="0" xfId="0" applyFont="1"/>
    <xf numFmtId="0" fontId="27" fillId="0" borderId="280" xfId="0" applyFont="1" applyBorder="1"/>
    <xf numFmtId="164" fontId="27" fillId="0" borderId="278" xfId="6" applyFont="1" applyFill="1" applyBorder="1"/>
    <xf numFmtId="0" fontId="27" fillId="0" borderId="0" xfId="0" applyFont="1" applyFill="1"/>
    <xf numFmtId="0" fontId="11" fillId="0" borderId="0" xfId="8" applyFont="1" applyFill="1" applyBorder="1" applyAlignment="1" applyProtection="1"/>
    <xf numFmtId="0" fontId="11" fillId="0" borderId="47" xfId="8" applyFont="1" applyFill="1" applyBorder="1" applyProtection="1"/>
    <xf numFmtId="49" fontId="11" fillId="0" borderId="10" xfId="8" applyNumberFormat="1" applyFont="1" applyFill="1" applyBorder="1" applyAlignment="1" applyProtection="1">
      <alignment horizontal="center"/>
    </xf>
    <xf numFmtId="0" fontId="11" fillId="0" borderId="10" xfId="8" quotePrefix="1" applyFont="1" applyFill="1" applyBorder="1" applyAlignment="1" applyProtection="1">
      <alignment horizontal="center"/>
    </xf>
    <xf numFmtId="49" fontId="11" fillId="0" borderId="13" xfId="8" applyNumberFormat="1" applyFont="1" applyFill="1" applyBorder="1" applyAlignment="1" applyProtection="1">
      <alignment horizontal="center"/>
    </xf>
    <xf numFmtId="0" fontId="13" fillId="0" borderId="48" xfId="8" applyFont="1" applyFill="1" applyBorder="1" applyAlignment="1" applyProtection="1">
      <alignment horizontal="center" vertical="center"/>
      <protection locked="0"/>
    </xf>
    <xf numFmtId="0" fontId="13" fillId="0" borderId="315" xfId="8" applyFont="1" applyFill="1" applyBorder="1" applyAlignment="1" applyProtection="1">
      <alignment horizontal="center" vertical="center"/>
      <protection locked="0"/>
    </xf>
    <xf numFmtId="0" fontId="13" fillId="0" borderId="315" xfId="8" applyFont="1" applyFill="1" applyBorder="1" applyProtection="1">
      <protection locked="0"/>
    </xf>
    <xf numFmtId="0" fontId="13" fillId="0" borderId="315" xfId="8" applyFont="1" applyFill="1" applyBorder="1" applyAlignment="1" applyProtection="1">
      <alignment horizontal="center"/>
      <protection locked="0"/>
    </xf>
    <xf numFmtId="177" fontId="13" fillId="0" borderId="315" xfId="10" applyNumberFormat="1" applyFont="1" applyFill="1" applyBorder="1" applyAlignment="1" applyProtection="1">
      <protection locked="0"/>
    </xf>
    <xf numFmtId="0" fontId="13" fillId="0" borderId="327" xfId="8" applyFont="1" applyFill="1" applyBorder="1" applyAlignment="1" applyProtection="1">
      <alignment horizontal="center"/>
      <protection locked="0"/>
    </xf>
    <xf numFmtId="0" fontId="11" fillId="0" borderId="48" xfId="8" applyFont="1" applyFill="1" applyBorder="1" applyAlignment="1" applyProtection="1">
      <alignment horizontal="left" indent="4"/>
    </xf>
    <xf numFmtId="0" fontId="13" fillId="0" borderId="47" xfId="8" applyFont="1" applyFill="1" applyBorder="1" applyAlignment="1" applyProtection="1">
      <alignment horizontal="left" indent="4"/>
    </xf>
    <xf numFmtId="0" fontId="13" fillId="0" borderId="47" xfId="8" applyFont="1" applyFill="1" applyBorder="1" applyAlignment="1" applyProtection="1">
      <alignment horizontal="center" vertical="center"/>
      <protection locked="0"/>
    </xf>
    <xf numFmtId="0" fontId="13" fillId="0" borderId="47" xfId="8" applyFont="1" applyFill="1" applyBorder="1" applyProtection="1">
      <protection locked="0"/>
    </xf>
    <xf numFmtId="0" fontId="13" fillId="0" borderId="47" xfId="8" applyFont="1" applyFill="1" applyBorder="1" applyAlignment="1" applyProtection="1">
      <alignment horizontal="center"/>
      <protection locked="0"/>
    </xf>
    <xf numFmtId="177" fontId="13" fillId="0" borderId="47" xfId="10" applyNumberFormat="1" applyFont="1" applyFill="1" applyBorder="1" applyAlignment="1" applyProtection="1">
      <protection locked="0"/>
    </xf>
    <xf numFmtId="0" fontId="13" fillId="0" borderId="280" xfId="8" applyFont="1" applyFill="1" applyBorder="1" applyAlignment="1" applyProtection="1">
      <alignment horizontal="center"/>
      <protection locked="0"/>
    </xf>
    <xf numFmtId="0" fontId="13" fillId="0" borderId="47" xfId="8" applyFont="1" applyFill="1" applyBorder="1" applyAlignment="1" applyProtection="1">
      <alignment horizontal="left" indent="9"/>
    </xf>
    <xf numFmtId="43" fontId="27" fillId="0" borderId="47" xfId="1" applyFont="1" applyFill="1" applyBorder="1"/>
    <xf numFmtId="0" fontId="11" fillId="0" borderId="330" xfId="8" applyFont="1" applyFill="1" applyBorder="1" applyAlignment="1" applyProtection="1">
      <alignment horizontal="left"/>
    </xf>
    <xf numFmtId="0" fontId="13" fillId="0" borderId="330" xfId="8" applyFont="1" applyFill="1" applyBorder="1" applyAlignment="1" applyProtection="1">
      <alignment horizontal="left" indent="9"/>
    </xf>
    <xf numFmtId="172" fontId="26" fillId="0" borderId="173" xfId="1" applyNumberFormat="1" applyFont="1" applyFill="1" applyBorder="1"/>
    <xf numFmtId="43" fontId="27" fillId="0" borderId="330" xfId="1" applyFont="1" applyFill="1" applyBorder="1"/>
    <xf numFmtId="43" fontId="26" fillId="0" borderId="330" xfId="1" applyFont="1" applyFill="1" applyBorder="1"/>
    <xf numFmtId="43" fontId="26" fillId="0" borderId="173" xfId="1" applyFont="1" applyFill="1" applyBorder="1"/>
    <xf numFmtId="0" fontId="11" fillId="0" borderId="173" xfId="8" applyFont="1" applyFill="1" applyBorder="1" applyAlignment="1" applyProtection="1"/>
    <xf numFmtId="0" fontId="11" fillId="0" borderId="173" xfId="8" applyFont="1" applyFill="1" applyBorder="1" applyAlignment="1" applyProtection="1">
      <alignment horizontal="left" indent="9"/>
    </xf>
    <xf numFmtId="0" fontId="11" fillId="0" borderId="173" xfId="8" applyFont="1" applyFill="1" applyBorder="1" applyAlignment="1" applyProtection="1">
      <alignment horizontal="center" vertical="center"/>
      <protection locked="0"/>
    </xf>
    <xf numFmtId="0" fontId="26" fillId="0" borderId="0" xfId="0" applyFont="1" applyFill="1"/>
    <xf numFmtId="0" fontId="75" fillId="0" borderId="0" xfId="0" applyFont="1" applyFill="1"/>
    <xf numFmtId="0" fontId="26" fillId="0" borderId="280" xfId="0" applyFont="1" applyFill="1" applyBorder="1" applyAlignment="1" applyProtection="1">
      <alignment horizontal="center" vertical="center"/>
    </xf>
    <xf numFmtId="0" fontId="26" fillId="0" borderId="146" xfId="0" quotePrefix="1" applyFont="1" applyFill="1" applyBorder="1" applyAlignment="1" applyProtection="1">
      <alignment horizontal="center"/>
    </xf>
    <xf numFmtId="171" fontId="27" fillId="0" borderId="0" xfId="6" applyNumberFormat="1" applyFont="1" applyFill="1" applyBorder="1" applyAlignment="1" applyProtection="1">
      <protection locked="0"/>
    </xf>
    <xf numFmtId="0" fontId="0" fillId="0" borderId="0" xfId="0" applyFont="1" applyFill="1"/>
    <xf numFmtId="164" fontId="27" fillId="0" borderId="47" xfId="6" quotePrefix="1" applyFont="1" applyFill="1" applyBorder="1" applyAlignment="1" applyProtection="1">
      <alignment horizontal="center"/>
    </xf>
    <xf numFmtId="0" fontId="19" fillId="2" borderId="0" xfId="0" applyFont="1" applyFill="1" applyProtection="1"/>
    <xf numFmtId="0" fontId="59" fillId="2" borderId="0" xfId="0" applyFont="1" applyFill="1" applyAlignment="1" applyProtection="1">
      <alignment horizontal="right" vertical="center"/>
    </xf>
    <xf numFmtId="39" fontId="13" fillId="2" borderId="0" xfId="0" applyNumberFormat="1" applyFont="1" applyFill="1" applyAlignment="1" applyProtection="1">
      <alignment horizontal="left"/>
    </xf>
    <xf numFmtId="0" fontId="20" fillId="2" borderId="0" xfId="0" applyFont="1" applyFill="1" applyProtection="1"/>
    <xf numFmtId="0" fontId="85" fillId="2" borderId="0" xfId="0" applyFont="1" applyFill="1" applyProtection="1"/>
    <xf numFmtId="39" fontId="13" fillId="2" borderId="0" xfId="0" applyNumberFormat="1" applyFont="1" applyFill="1" applyBorder="1" applyProtection="1"/>
    <xf numFmtId="0" fontId="11" fillId="2" borderId="0" xfId="0" applyFont="1" applyFill="1" applyAlignment="1" applyProtection="1">
      <alignment horizontal="right" vertical="center"/>
    </xf>
    <xf numFmtId="0" fontId="11" fillId="0" borderId="0" xfId="8" applyFont="1" applyFill="1" applyBorder="1" applyAlignment="1" applyProtection="1">
      <alignment horizontal="center"/>
    </xf>
    <xf numFmtId="0" fontId="13" fillId="0" borderId="47" xfId="8" applyFont="1" applyFill="1" applyBorder="1" applyProtection="1"/>
    <xf numFmtId="0" fontId="27" fillId="0" borderId="112" xfId="0" applyFont="1" applyFill="1" applyBorder="1" applyAlignment="1" applyProtection="1">
      <alignment horizontal="left"/>
      <protection locked="0"/>
    </xf>
    <xf numFmtId="171" fontId="27" fillId="0" borderId="47" xfId="6" applyNumberFormat="1" applyFont="1" applyFill="1" applyBorder="1" applyAlignment="1" applyProtection="1">
      <alignment horizontal="left"/>
      <protection locked="0"/>
    </xf>
    <xf numFmtId="0" fontId="26" fillId="0" borderId="0" xfId="0" applyFont="1" applyFill="1" applyBorder="1" applyAlignment="1" applyProtection="1">
      <alignment horizontal="center"/>
    </xf>
    <xf numFmtId="0" fontId="27" fillId="0" borderId="0" xfId="0" applyFont="1" applyFill="1" applyBorder="1"/>
    <xf numFmtId="0" fontId="27" fillId="0" borderId="0" xfId="0" applyFont="1" applyFill="1" applyBorder="1" applyAlignment="1" applyProtection="1">
      <alignment horizontal="center"/>
    </xf>
    <xf numFmtId="0" fontId="27" fillId="0" borderId="0" xfId="0" applyFont="1" applyFill="1" applyBorder="1" applyAlignment="1">
      <alignment horizontal="center"/>
    </xf>
    <xf numFmtId="0" fontId="26" fillId="0" borderId="280" xfId="11" quotePrefix="1" applyFont="1" applyFill="1" applyBorder="1" applyAlignment="1">
      <alignment horizontal="center"/>
    </xf>
    <xf numFmtId="0" fontId="26" fillId="0" borderId="280" xfId="11" quotePrefix="1" applyFont="1" applyFill="1" applyBorder="1" applyAlignment="1" applyProtection="1">
      <alignment horizontal="center"/>
    </xf>
    <xf numFmtId="0" fontId="26" fillId="0" borderId="0" xfId="11" applyFont="1" applyFill="1" applyBorder="1" applyAlignment="1" applyProtection="1"/>
    <xf numFmtId="0" fontId="27" fillId="0" borderId="112" xfId="0" applyFont="1" applyFill="1" applyBorder="1" applyAlignment="1" applyProtection="1">
      <alignment horizontal="center"/>
      <protection locked="0"/>
    </xf>
    <xf numFmtId="171" fontId="27" fillId="0" borderId="331" xfId="6" applyNumberFormat="1" applyFont="1" applyFill="1" applyBorder="1" applyProtection="1">
      <protection locked="0"/>
    </xf>
    <xf numFmtId="171" fontId="27" fillId="0" borderId="331" xfId="6" applyNumberFormat="1" applyFont="1" applyFill="1" applyBorder="1" applyAlignment="1" applyProtection="1">
      <protection locked="0"/>
    </xf>
    <xf numFmtId="0" fontId="27" fillId="0" borderId="112" xfId="0" applyFont="1" applyFill="1" applyBorder="1" applyAlignment="1" applyProtection="1">
      <alignment horizontal="center"/>
    </xf>
    <xf numFmtId="0" fontId="27" fillId="0" borderId="47" xfId="0" applyFont="1" applyFill="1" applyBorder="1" applyAlignment="1" applyProtection="1">
      <alignment horizontal="center"/>
    </xf>
    <xf numFmtId="0" fontId="88" fillId="0" borderId="0" xfId="0" applyFont="1" applyFill="1"/>
    <xf numFmtId="0" fontId="27" fillId="0" borderId="112" xfId="0" applyFont="1" applyFill="1" applyBorder="1" applyAlignment="1" applyProtection="1">
      <alignment horizontal="left"/>
    </xf>
    <xf numFmtId="0" fontId="11" fillId="0" borderId="173" xfId="8" applyFont="1" applyFill="1" applyBorder="1" applyAlignment="1" applyProtection="1">
      <alignment horizontal="left"/>
    </xf>
    <xf numFmtId="0" fontId="26" fillId="0" borderId="173" xfId="0" applyFont="1" applyFill="1" applyBorder="1" applyAlignment="1" applyProtection="1">
      <alignment horizontal="center"/>
    </xf>
    <xf numFmtId="164" fontId="26" fillId="0" borderId="173" xfId="6" quotePrefix="1" applyFont="1" applyFill="1" applyBorder="1" applyAlignment="1" applyProtection="1">
      <alignment horizontal="center"/>
    </xf>
    <xf numFmtId="2" fontId="11" fillId="0" borderId="0" xfId="8" applyNumberFormat="1" applyFont="1" applyFill="1" applyBorder="1" applyAlignment="1" applyProtection="1">
      <alignment horizontal="center"/>
    </xf>
    <xf numFmtId="0" fontId="7" fillId="2" borderId="0" xfId="0" applyFont="1" applyFill="1" applyAlignment="1" applyProtection="1">
      <alignment horizontal="center"/>
    </xf>
    <xf numFmtId="164" fontId="31" fillId="2" borderId="0" xfId="6" applyFont="1" applyFill="1" applyBorder="1" applyAlignment="1"/>
    <xf numFmtId="0" fontId="32" fillId="2" borderId="0" xfId="0" applyFont="1" applyFill="1" applyBorder="1"/>
    <xf numFmtId="164" fontId="32" fillId="2" borderId="0" xfId="6" applyFont="1" applyFill="1" applyBorder="1" applyAlignment="1"/>
    <xf numFmtId="0" fontId="27" fillId="2" borderId="0" xfId="0" applyFont="1" applyFill="1" applyBorder="1"/>
    <xf numFmtId="0" fontId="27" fillId="0" borderId="173" xfId="0" applyFont="1" applyFill="1" applyBorder="1"/>
    <xf numFmtId="0" fontId="11" fillId="0" borderId="48" xfId="8" applyFont="1" applyFill="1" applyBorder="1" applyProtection="1"/>
    <xf numFmtId="0" fontId="11" fillId="0" borderId="48" xfId="8" applyFont="1" applyFill="1" applyBorder="1" applyAlignment="1" applyProtection="1">
      <alignment horizontal="left"/>
    </xf>
    <xf numFmtId="177" fontId="13" fillId="0" borderId="47" xfId="10" applyNumberFormat="1" applyFont="1" applyFill="1" applyBorder="1" applyAlignment="1" applyProtection="1"/>
    <xf numFmtId="43" fontId="26" fillId="0" borderId="217" xfId="1" applyFont="1" applyFill="1" applyBorder="1"/>
    <xf numFmtId="0" fontId="27" fillId="0" borderId="173" xfId="9" applyFont="1" applyFill="1" applyBorder="1" applyAlignment="1">
      <alignment horizontal="left" vertical="center" wrapText="1" indent="7"/>
    </xf>
    <xf numFmtId="177" fontId="13" fillId="0" borderId="173" xfId="10" applyNumberFormat="1" applyFont="1" applyFill="1" applyBorder="1" applyAlignment="1" applyProtection="1"/>
    <xf numFmtId="43" fontId="13" fillId="0" borderId="173" xfId="1" applyFont="1" applyFill="1" applyBorder="1" applyAlignment="1" applyProtection="1"/>
    <xf numFmtId="43" fontId="27" fillId="0" borderId="173" xfId="1" applyFont="1" applyFill="1" applyBorder="1"/>
    <xf numFmtId="43" fontId="27" fillId="0" borderId="173" xfId="1" applyFont="1" applyFill="1" applyBorder="1" applyAlignment="1">
      <alignment horizontal="left" vertical="center" wrapText="1" indent="7"/>
    </xf>
    <xf numFmtId="0" fontId="88" fillId="0" borderId="0" xfId="0" applyFont="1" applyFill="1" applyBorder="1"/>
    <xf numFmtId="43" fontId="26" fillId="0" borderId="173" xfId="1" applyFont="1" applyFill="1" applyBorder="1" applyAlignment="1">
      <alignment horizontal="left" vertical="center" wrapText="1" indent="7"/>
    </xf>
    <xf numFmtId="43" fontId="11" fillId="0" borderId="173" xfId="1" applyFont="1" applyFill="1" applyBorder="1" applyAlignment="1" applyProtection="1"/>
    <xf numFmtId="0" fontId="28" fillId="2" borderId="0" xfId="0" applyFont="1" applyFill="1" applyBorder="1" applyAlignment="1" applyProtection="1">
      <alignment horizontal="left"/>
    </xf>
    <xf numFmtId="0" fontId="4" fillId="2" borderId="0" xfId="0" applyFont="1" applyFill="1" applyBorder="1" applyAlignment="1" applyProtection="1">
      <alignment horizontal="fill" vertical="center"/>
    </xf>
    <xf numFmtId="171" fontId="4" fillId="2" borderId="0" xfId="1" applyNumberFormat="1" applyFont="1" applyFill="1" applyBorder="1" applyAlignment="1" applyProtection="1"/>
    <xf numFmtId="0" fontId="92" fillId="2" borderId="0" xfId="0" applyFont="1" applyFill="1" applyProtection="1"/>
    <xf numFmtId="0" fontId="17" fillId="2" borderId="0" xfId="0" applyFont="1" applyFill="1" applyAlignment="1" applyProtection="1">
      <alignment horizontal="right"/>
    </xf>
    <xf numFmtId="0" fontId="0" fillId="3" borderId="0" xfId="0" applyFont="1" applyFill="1" applyProtection="1"/>
    <xf numFmtId="0" fontId="18" fillId="2" borderId="0" xfId="0" applyFont="1" applyFill="1" applyBorder="1" applyProtection="1"/>
    <xf numFmtId="0" fontId="46" fillId="2" borderId="0" xfId="0" applyFont="1" applyFill="1" applyProtection="1"/>
    <xf numFmtId="0" fontId="35" fillId="2" borderId="0" xfId="0" applyFont="1" applyFill="1" applyAlignment="1" applyProtection="1">
      <alignment horizontal="center"/>
    </xf>
    <xf numFmtId="0" fontId="8" fillId="0" borderId="0" xfId="0" applyFont="1" applyAlignment="1" applyProtection="1">
      <alignment horizontal="center"/>
      <protection locked="0"/>
    </xf>
    <xf numFmtId="0" fontId="86" fillId="2" borderId="0" xfId="0" applyFont="1" applyFill="1"/>
    <xf numFmtId="0" fontId="67" fillId="3" borderId="0" xfId="0" applyFont="1" applyFill="1"/>
    <xf numFmtId="0" fontId="13" fillId="3" borderId="0" xfId="0" applyFont="1" applyFill="1" applyAlignment="1" applyProtection="1">
      <alignment horizontal="center" vertical="center"/>
    </xf>
    <xf numFmtId="164" fontId="26" fillId="0" borderId="290" xfId="6" applyFont="1" applyFill="1" applyBorder="1"/>
    <xf numFmtId="164" fontId="26" fillId="0" borderId="203" xfId="6" applyFont="1" applyFill="1" applyBorder="1"/>
    <xf numFmtId="164" fontId="26" fillId="0" borderId="295" xfId="6" applyFont="1" applyFill="1" applyBorder="1"/>
    <xf numFmtId="164" fontId="26" fillId="0" borderId="296" xfId="6" applyFont="1" applyFill="1" applyBorder="1"/>
    <xf numFmtId="164" fontId="27" fillId="0" borderId="296" xfId="6" applyFont="1" applyFill="1" applyBorder="1"/>
    <xf numFmtId="164" fontId="96" fillId="12" borderId="280" xfId="6" applyFont="1" applyFill="1" applyBorder="1" applyAlignment="1">
      <alignment horizontal="center" vertical="center" wrapText="1"/>
    </xf>
    <xf numFmtId="164" fontId="11" fillId="2" borderId="0" xfId="6" applyFont="1" applyFill="1" applyBorder="1" applyAlignment="1">
      <alignment horizontal="center" vertical="center" wrapText="1"/>
    </xf>
    <xf numFmtId="164" fontId="27" fillId="0" borderId="342" xfId="6" applyFont="1" applyFill="1" applyBorder="1"/>
    <xf numFmtId="164" fontId="26" fillId="0" borderId="303" xfId="6" applyFont="1" applyFill="1" applyBorder="1"/>
    <xf numFmtId="164" fontId="28" fillId="12" borderId="276" xfId="6" applyFont="1" applyFill="1" applyBorder="1" applyAlignment="1">
      <alignment horizontal="center" vertical="center" wrapText="1"/>
    </xf>
    <xf numFmtId="164" fontId="27" fillId="0" borderId="388" xfId="6" applyFont="1" applyFill="1" applyBorder="1"/>
    <xf numFmtId="0" fontId="27" fillId="0" borderId="356" xfId="0" applyFont="1" applyBorder="1"/>
    <xf numFmtId="0" fontId="27" fillId="0" borderId="283" xfId="0" applyFont="1" applyBorder="1"/>
    <xf numFmtId="0" fontId="27" fillId="0" borderId="305" xfId="0" applyFont="1" applyBorder="1"/>
    <xf numFmtId="0" fontId="28" fillId="7" borderId="283" xfId="0" applyFont="1" applyFill="1" applyBorder="1" applyAlignment="1">
      <alignment horizontal="center" vertical="center" wrapText="1"/>
    </xf>
    <xf numFmtId="0" fontId="28" fillId="7" borderId="355" xfId="0" applyFont="1" applyFill="1" applyBorder="1" applyAlignment="1">
      <alignment horizontal="center" vertical="center" wrapText="1"/>
    </xf>
    <xf numFmtId="0" fontId="28" fillId="7" borderId="173" xfId="0" applyFont="1" applyFill="1" applyBorder="1" applyAlignment="1">
      <alignment horizontal="center" vertical="center"/>
    </xf>
    <xf numFmtId="0" fontId="28" fillId="7" borderId="383" xfId="0" applyFont="1" applyFill="1" applyBorder="1" applyAlignment="1">
      <alignment horizontal="center" vertical="center"/>
    </xf>
    <xf numFmtId="43" fontId="27" fillId="11" borderId="305" xfId="0" applyNumberFormat="1" applyFont="1" applyFill="1" applyBorder="1"/>
    <xf numFmtId="164" fontId="27" fillId="11" borderId="173" xfId="6" applyFont="1" applyFill="1" applyBorder="1"/>
    <xf numFmtId="164" fontId="27" fillId="11" borderId="383" xfId="6" applyFont="1" applyFill="1" applyBorder="1"/>
    <xf numFmtId="0" fontId="4" fillId="7" borderId="339" xfId="0" applyFont="1" applyFill="1" applyBorder="1" applyProtection="1"/>
    <xf numFmtId="0" fontId="28" fillId="7" borderId="339" xfId="0" applyFont="1" applyFill="1" applyBorder="1" applyProtection="1"/>
    <xf numFmtId="0" fontId="28" fillId="7" borderId="280" xfId="0" applyFont="1" applyFill="1" applyBorder="1" applyAlignment="1" applyProtection="1">
      <alignment horizontal="center"/>
    </xf>
    <xf numFmtId="0" fontId="28" fillId="7" borderId="339" xfId="0" applyFont="1" applyFill="1" applyBorder="1" applyAlignment="1" applyProtection="1">
      <alignment horizontal="center"/>
    </xf>
    <xf numFmtId="0" fontId="28" fillId="7" borderId="340" xfId="0" applyFont="1" applyFill="1" applyBorder="1" applyAlignment="1" applyProtection="1">
      <alignment horizontal="center"/>
    </xf>
    <xf numFmtId="0" fontId="28" fillId="7" borderId="339" xfId="0" quotePrefix="1" applyFont="1" applyFill="1" applyBorder="1" applyAlignment="1" applyProtection="1">
      <alignment horizontal="center"/>
    </xf>
    <xf numFmtId="0" fontId="28" fillId="7" borderId="339" xfId="0" applyFont="1" applyFill="1" applyBorder="1" applyAlignment="1" applyProtection="1">
      <alignment horizontal="center" vertical="center"/>
    </xf>
    <xf numFmtId="0" fontId="28" fillId="14" borderId="280" xfId="0" applyFont="1" applyFill="1" applyBorder="1" applyAlignment="1" applyProtection="1">
      <alignment horizontal="center"/>
    </xf>
    <xf numFmtId="0" fontId="28" fillId="7" borderId="280" xfId="0" applyFont="1" applyFill="1" applyBorder="1" applyProtection="1"/>
    <xf numFmtId="0" fontId="11" fillId="13" borderId="339" xfId="0" applyFont="1" applyFill="1" applyBorder="1" applyProtection="1"/>
    <xf numFmtId="0" fontId="96" fillId="7" borderId="339" xfId="0" applyFont="1" applyFill="1" applyBorder="1" applyAlignment="1" applyProtection="1">
      <alignment horizontal="center" vertical="center"/>
    </xf>
    <xf numFmtId="0" fontId="28" fillId="7" borderId="391" xfId="0" quotePrefix="1" applyFont="1" applyFill="1" applyBorder="1" applyAlignment="1" applyProtection="1">
      <alignment horizontal="center"/>
    </xf>
    <xf numFmtId="0" fontId="70" fillId="2" borderId="0" xfId="0" applyFont="1" applyFill="1" applyBorder="1" applyAlignment="1" applyProtection="1">
      <alignment vertical="center"/>
    </xf>
    <xf numFmtId="164" fontId="31" fillId="2" borderId="0" xfId="6" applyFont="1" applyFill="1" applyAlignment="1"/>
    <xf numFmtId="0" fontId="70" fillId="2" borderId="0" xfId="0" applyFont="1" applyFill="1" applyBorder="1" applyAlignment="1" applyProtection="1">
      <alignment horizontal="center" vertical="center"/>
    </xf>
    <xf numFmtId="0" fontId="70" fillId="2" borderId="0" xfId="0" applyFont="1" applyFill="1" applyBorder="1" applyAlignment="1" applyProtection="1">
      <alignment horizontal="left" vertical="center"/>
    </xf>
    <xf numFmtId="0" fontId="6" fillId="2" borderId="0" xfId="0" applyFont="1" applyFill="1" applyBorder="1" applyAlignment="1" applyProtection="1">
      <alignment vertical="center"/>
    </xf>
    <xf numFmtId="0" fontId="28" fillId="7" borderId="112" xfId="0" applyFont="1" applyFill="1" applyBorder="1" applyAlignment="1" applyProtection="1">
      <alignment horizontal="center" vertical="center"/>
    </xf>
    <xf numFmtId="0" fontId="28" fillId="7" borderId="0" xfId="0" applyFont="1" applyFill="1" applyBorder="1" applyAlignment="1" applyProtection="1">
      <alignment horizontal="center" vertical="center"/>
    </xf>
    <xf numFmtId="37" fontId="11" fillId="2" borderId="0" xfId="0" applyNumberFormat="1" applyFont="1" applyFill="1" applyProtection="1"/>
    <xf numFmtId="0" fontId="11" fillId="2" borderId="0" xfId="0" applyFont="1" applyFill="1" applyProtection="1"/>
    <xf numFmtId="0" fontId="97" fillId="2" borderId="0" xfId="0" applyFont="1" applyFill="1" applyProtection="1"/>
    <xf numFmtId="0" fontId="98" fillId="2" borderId="0" xfId="0" applyFont="1" applyFill="1" applyProtection="1"/>
    <xf numFmtId="43" fontId="97" fillId="13" borderId="280" xfId="1" applyFont="1" applyFill="1" applyBorder="1" applyProtection="1"/>
    <xf numFmtId="43" fontId="97" fillId="13" borderId="0" xfId="1" applyFont="1" applyFill="1" applyBorder="1" applyProtection="1"/>
    <xf numFmtId="0" fontId="11" fillId="2" borderId="392" xfId="0" applyFont="1" applyFill="1" applyBorder="1" applyAlignment="1" applyProtection="1">
      <alignment horizontal="left"/>
    </xf>
    <xf numFmtId="0" fontId="13" fillId="2" borderId="393" xfId="0" applyFont="1" applyFill="1" applyBorder="1" applyAlignment="1" applyProtection="1">
      <alignment horizontal="fill" vertical="center"/>
    </xf>
    <xf numFmtId="0" fontId="11" fillId="2" borderId="311" xfId="0" applyFont="1" applyFill="1" applyBorder="1" applyAlignment="1" applyProtection="1">
      <alignment horizontal="left"/>
    </xf>
    <xf numFmtId="0" fontId="13" fillId="2" borderId="312" xfId="0" applyFont="1" applyFill="1" applyBorder="1" applyAlignment="1" applyProtection="1">
      <alignment horizontal="fill" vertical="center"/>
    </xf>
    <xf numFmtId="0" fontId="28" fillId="7" borderId="400" xfId="0" applyFont="1" applyFill="1" applyBorder="1" applyAlignment="1" applyProtection="1"/>
    <xf numFmtId="0" fontId="4" fillId="7" borderId="401" xfId="0" applyFont="1" applyFill="1" applyBorder="1" applyProtection="1"/>
    <xf numFmtId="0" fontId="28" fillId="7" borderId="401" xfId="0" applyFont="1" applyFill="1" applyBorder="1" applyAlignment="1" applyProtection="1">
      <alignment horizontal="center"/>
    </xf>
    <xf numFmtId="0" fontId="28" fillId="7" borderId="401" xfId="0" quotePrefix="1" applyFont="1" applyFill="1" applyBorder="1" applyAlignment="1" applyProtection="1">
      <alignment horizontal="center"/>
    </xf>
    <xf numFmtId="0" fontId="28" fillId="7" borderId="402" xfId="0" quotePrefix="1" applyFont="1" applyFill="1" applyBorder="1" applyAlignment="1" applyProtection="1">
      <alignment horizontal="center"/>
    </xf>
    <xf numFmtId="0" fontId="11" fillId="13" borderId="405" xfId="0" applyFont="1" applyFill="1" applyBorder="1" applyProtection="1"/>
    <xf numFmtId="0" fontId="11" fillId="3" borderId="407" xfId="0" applyFont="1" applyFill="1" applyBorder="1" applyProtection="1"/>
    <xf numFmtId="0" fontId="13" fillId="2" borderId="381" xfId="0" applyNumberFormat="1" applyFont="1" applyFill="1" applyBorder="1" applyAlignment="1" applyProtection="1">
      <alignment horizontal="fill" vertical="center"/>
    </xf>
    <xf numFmtId="0" fontId="11" fillId="3" borderId="206" xfId="0" applyFont="1" applyFill="1" applyBorder="1" applyProtection="1"/>
    <xf numFmtId="0" fontId="13" fillId="2" borderId="381" xfId="0" applyFont="1" applyFill="1" applyBorder="1" applyAlignment="1" applyProtection="1">
      <alignment horizontal="fill" vertical="center"/>
    </xf>
    <xf numFmtId="0" fontId="11" fillId="3" borderId="311" xfId="0" applyFont="1" applyFill="1" applyBorder="1" applyProtection="1"/>
    <xf numFmtId="0" fontId="28" fillId="7" borderId="405" xfId="0" applyFont="1" applyFill="1" applyBorder="1" applyProtection="1"/>
    <xf numFmtId="0" fontId="28" fillId="7" borderId="405" xfId="0" applyFont="1" applyFill="1" applyBorder="1" applyAlignment="1" applyProtection="1">
      <alignment horizontal="center"/>
    </xf>
    <xf numFmtId="0" fontId="28" fillId="7" borderId="408" xfId="0" applyFont="1" applyFill="1" applyBorder="1" applyAlignment="1" applyProtection="1">
      <alignment horizontal="center"/>
    </xf>
    <xf numFmtId="0" fontId="6" fillId="2" borderId="0" xfId="0" applyFont="1" applyFill="1" applyBorder="1" applyAlignment="1" applyProtection="1">
      <alignment horizontal="left" vertical="center"/>
    </xf>
    <xf numFmtId="0" fontId="6" fillId="2" borderId="0" xfId="0" applyFont="1" applyFill="1" applyBorder="1" applyAlignment="1" applyProtection="1">
      <alignment horizontal="center" vertical="center"/>
    </xf>
    <xf numFmtId="0" fontId="28" fillId="14" borderId="339" xfId="0" applyFont="1" applyFill="1" applyBorder="1" applyAlignment="1" applyProtection="1">
      <alignment horizontal="center"/>
    </xf>
    <xf numFmtId="49" fontId="11" fillId="2" borderId="337" xfId="0" quotePrefix="1" applyNumberFormat="1" applyFont="1" applyFill="1" applyBorder="1" applyAlignment="1" applyProtection="1">
      <alignment horizontal="center" vertical="center"/>
    </xf>
    <xf numFmtId="0" fontId="11" fillId="2" borderId="0" xfId="0" applyFont="1" applyFill="1" applyBorder="1" applyAlignment="1" applyProtection="1">
      <alignment horizontal="left"/>
    </xf>
    <xf numFmtId="0" fontId="13" fillId="2" borderId="0" xfId="0" applyFont="1" applyFill="1" applyBorder="1" applyAlignment="1" applyProtection="1">
      <alignment horizontal="fill" vertical="center"/>
    </xf>
    <xf numFmtId="171" fontId="13" fillId="2" borderId="0" xfId="1" applyNumberFormat="1" applyFont="1" applyFill="1" applyBorder="1" applyAlignment="1" applyProtection="1"/>
    <xf numFmtId="0" fontId="28" fillId="14" borderId="412" xfId="0" applyFont="1" applyFill="1" applyBorder="1" applyAlignment="1" applyProtection="1">
      <alignment horizontal="center"/>
    </xf>
    <xf numFmtId="0" fontId="28" fillId="14" borderId="399" xfId="0" applyFont="1" applyFill="1" applyBorder="1" applyAlignment="1" applyProtection="1">
      <alignment horizontal="center"/>
    </xf>
    <xf numFmtId="0" fontId="28" fillId="14" borderId="405" xfId="0" applyFont="1" applyFill="1" applyBorder="1" applyAlignment="1" applyProtection="1">
      <alignment horizontal="center"/>
    </xf>
    <xf numFmtId="0" fontId="28" fillId="14" borderId="408" xfId="0" applyFont="1" applyFill="1" applyBorder="1" applyAlignment="1" applyProtection="1">
      <alignment horizontal="center"/>
    </xf>
    <xf numFmtId="0" fontId="11" fillId="3" borderId="413" xfId="0" applyFont="1" applyFill="1" applyBorder="1" applyAlignment="1" applyProtection="1">
      <alignment horizontal="center"/>
    </xf>
    <xf numFmtId="0" fontId="6" fillId="3" borderId="0" xfId="0" applyFont="1" applyFill="1" applyBorder="1" applyAlignment="1" applyProtection="1">
      <alignment horizontal="center" vertical="center"/>
    </xf>
    <xf numFmtId="0" fontId="28" fillId="7" borderId="0" xfId="0" applyFont="1" applyFill="1" applyBorder="1" applyAlignment="1" applyProtection="1">
      <alignment horizontal="center"/>
    </xf>
    <xf numFmtId="0" fontId="28" fillId="7" borderId="112" xfId="0" applyFont="1" applyFill="1" applyBorder="1" applyProtection="1"/>
    <xf numFmtId="0" fontId="28" fillId="7" borderId="14" xfId="0" applyFont="1" applyFill="1" applyBorder="1" applyProtection="1"/>
    <xf numFmtId="0" fontId="28" fillId="7" borderId="15" xfId="0" applyFont="1" applyFill="1" applyBorder="1" applyAlignment="1" applyProtection="1">
      <alignment horizontal="center"/>
    </xf>
    <xf numFmtId="0" fontId="28" fillId="7" borderId="17" xfId="0" applyFont="1" applyFill="1" applyBorder="1" applyProtection="1"/>
    <xf numFmtId="0" fontId="28" fillId="7" borderId="17" xfId="0" applyFont="1" applyFill="1" applyBorder="1" applyAlignment="1" applyProtection="1">
      <alignment horizontal="center"/>
    </xf>
    <xf numFmtId="0" fontId="11" fillId="2" borderId="409" xfId="0" applyFont="1" applyFill="1" applyBorder="1" applyAlignment="1" applyProtection="1">
      <alignment horizontal="left"/>
    </xf>
    <xf numFmtId="0" fontId="11" fillId="2" borderId="416" xfId="0" applyFont="1" applyFill="1" applyBorder="1" applyAlignment="1" applyProtection="1">
      <alignment horizontal="left"/>
    </xf>
    <xf numFmtId="171" fontId="13" fillId="13" borderId="339" xfId="1" applyNumberFormat="1" applyFont="1" applyFill="1" applyBorder="1" applyProtection="1"/>
    <xf numFmtId="43" fontId="13" fillId="13" borderId="339" xfId="1" applyFont="1" applyFill="1" applyBorder="1" applyProtection="1"/>
    <xf numFmtId="171" fontId="13" fillId="13" borderId="401" xfId="1" applyNumberFormat="1" applyFont="1" applyFill="1" applyBorder="1" applyProtection="1"/>
    <xf numFmtId="49" fontId="57" fillId="2" borderId="404" xfId="0" quotePrefix="1" applyNumberFormat="1" applyFont="1" applyFill="1" applyBorder="1" applyAlignment="1" applyProtection="1">
      <alignment horizontal="center" vertical="center"/>
    </xf>
    <xf numFmtId="0" fontId="28" fillId="7" borderId="47" xfId="8" applyFont="1" applyFill="1" applyBorder="1" applyAlignment="1" applyProtection="1">
      <alignment horizontal="center"/>
    </xf>
    <xf numFmtId="0" fontId="28" fillId="7" borderId="112" xfId="8" applyFont="1" applyFill="1" applyBorder="1" applyAlignment="1" applyProtection="1">
      <alignment horizontal="center"/>
    </xf>
    <xf numFmtId="0" fontId="4" fillId="7" borderId="412" xfId="8" applyFont="1" applyFill="1" applyBorder="1" applyProtection="1"/>
    <xf numFmtId="0" fontId="28" fillId="7" borderId="399" xfId="8" applyFont="1" applyFill="1" applyBorder="1" applyAlignment="1" applyProtection="1"/>
    <xf numFmtId="0" fontId="28" fillId="7" borderId="400" xfId="8" applyFont="1" applyFill="1" applyBorder="1" applyAlignment="1" applyProtection="1"/>
    <xf numFmtId="0" fontId="28" fillId="7" borderId="405" xfId="8" applyFont="1" applyFill="1" applyBorder="1" applyAlignment="1" applyProtection="1">
      <alignment horizontal="center"/>
    </xf>
    <xf numFmtId="0" fontId="28" fillId="7" borderId="339" xfId="8" applyFont="1" applyFill="1" applyBorder="1" applyAlignment="1" applyProtection="1">
      <alignment horizontal="center"/>
    </xf>
    <xf numFmtId="0" fontId="28" fillId="7" borderId="401" xfId="8" applyFont="1" applyFill="1" applyBorder="1" applyAlignment="1" applyProtection="1">
      <alignment horizontal="center"/>
    </xf>
    <xf numFmtId="0" fontId="27" fillId="0" borderId="290" xfId="0" applyFont="1" applyFill="1" applyBorder="1"/>
    <xf numFmtId="177" fontId="13" fillId="0" borderId="383" xfId="10" applyNumberFormat="1" applyFont="1" applyFill="1" applyBorder="1" applyAlignment="1" applyProtection="1"/>
    <xf numFmtId="0" fontId="26" fillId="0" borderId="290" xfId="0" applyFont="1" applyFill="1" applyBorder="1"/>
    <xf numFmtId="177" fontId="11" fillId="0" borderId="383" xfId="10" applyNumberFormat="1" applyFont="1" applyFill="1" applyBorder="1" applyAlignment="1" applyProtection="1"/>
    <xf numFmtId="0" fontId="11" fillId="0" borderId="290" xfId="8" applyFont="1" applyFill="1" applyBorder="1" applyAlignment="1" applyProtection="1"/>
    <xf numFmtId="0" fontId="28" fillId="7" borderId="327" xfId="0" applyFont="1" applyFill="1" applyBorder="1" applyAlignment="1">
      <alignment horizontal="center"/>
    </xf>
    <xf numFmtId="0" fontId="28" fillId="7" borderId="327" xfId="8" applyFont="1" applyFill="1" applyBorder="1" applyAlignment="1" applyProtection="1">
      <alignment horizontal="center" vertical="center"/>
    </xf>
    <xf numFmtId="0" fontId="28" fillId="7" borderId="280" xfId="0" applyFont="1" applyFill="1" applyBorder="1" applyAlignment="1">
      <alignment horizontal="center"/>
    </xf>
    <xf numFmtId="0" fontId="28" fillId="7" borderId="280" xfId="8" applyFont="1" applyFill="1" applyBorder="1" applyAlignment="1" applyProtection="1">
      <alignment horizontal="center"/>
    </xf>
    <xf numFmtId="0" fontId="28" fillId="7" borderId="408" xfId="8" applyFont="1" applyFill="1" applyBorder="1" applyProtection="1"/>
    <xf numFmtId="0" fontId="28" fillId="7" borderId="146" xfId="8" applyFont="1" applyFill="1" applyBorder="1" applyAlignment="1" applyProtection="1">
      <alignment horizontal="center"/>
    </xf>
    <xf numFmtId="0" fontId="28" fillId="7" borderId="417" xfId="8" applyFont="1" applyFill="1" applyBorder="1" applyAlignment="1" applyProtection="1">
      <alignment horizontal="center"/>
    </xf>
    <xf numFmtId="49" fontId="11" fillId="2" borderId="405" xfId="8" applyNumberFormat="1" applyFont="1" applyFill="1" applyBorder="1" applyAlignment="1" applyProtection="1">
      <alignment horizontal="center"/>
    </xf>
    <xf numFmtId="49" fontId="11" fillId="2" borderId="339" xfId="8" applyNumberFormat="1" applyFont="1" applyFill="1" applyBorder="1" applyAlignment="1" applyProtection="1">
      <alignment horizontal="center"/>
    </xf>
    <xf numFmtId="49" fontId="11" fillId="2" borderId="401" xfId="8" applyNumberFormat="1" applyFont="1" applyFill="1" applyBorder="1" applyAlignment="1" applyProtection="1">
      <alignment horizontal="center"/>
    </xf>
    <xf numFmtId="49" fontId="11" fillId="2" borderId="337" xfId="8" applyNumberFormat="1" applyFont="1" applyFill="1" applyBorder="1" applyAlignment="1" applyProtection="1">
      <alignment horizontal="center"/>
    </xf>
    <xf numFmtId="177" fontId="13" fillId="11" borderId="383" xfId="10" applyNumberFormat="1" applyFont="1" applyFill="1" applyBorder="1" applyAlignment="1" applyProtection="1"/>
    <xf numFmtId="43" fontId="26" fillId="11" borderId="383" xfId="1" applyFont="1" applyFill="1" applyBorder="1"/>
    <xf numFmtId="0" fontId="28" fillId="7" borderId="283" xfId="0" applyFont="1" applyFill="1" applyBorder="1" applyAlignment="1">
      <alignment horizontal="center"/>
    </xf>
    <xf numFmtId="0" fontId="28" fillId="7" borderId="355" xfId="0" applyFont="1" applyFill="1" applyBorder="1" applyAlignment="1">
      <alignment horizontal="center"/>
    </xf>
    <xf numFmtId="0" fontId="28" fillId="7" borderId="355" xfId="8" applyFont="1" applyFill="1" applyBorder="1" applyAlignment="1" applyProtection="1">
      <alignment horizontal="center" vertical="center"/>
    </xf>
    <xf numFmtId="0" fontId="28" fillId="7" borderId="356" xfId="0" applyFont="1" applyFill="1" applyBorder="1" applyAlignment="1">
      <alignment horizontal="center"/>
    </xf>
    <xf numFmtId="0" fontId="28" fillId="7" borderId="276" xfId="0" applyFont="1" applyFill="1" applyBorder="1" applyAlignment="1">
      <alignment horizontal="center"/>
    </xf>
    <xf numFmtId="0" fontId="28" fillId="7" borderId="305" xfId="0" applyFont="1" applyFill="1" applyBorder="1" applyAlignment="1">
      <alignment horizontal="center"/>
    </xf>
    <xf numFmtId="49" fontId="11" fillId="2" borderId="413" xfId="8" applyNumberFormat="1" applyFont="1" applyFill="1" applyBorder="1" applyAlignment="1" applyProtection="1">
      <alignment horizontal="center"/>
    </xf>
    <xf numFmtId="49" fontId="11" fillId="2" borderId="418" xfId="8" applyNumberFormat="1" applyFont="1" applyFill="1" applyBorder="1" applyAlignment="1" applyProtection="1">
      <alignment horizontal="center"/>
    </xf>
    <xf numFmtId="43" fontId="13" fillId="0" borderId="290" xfId="1" applyFont="1" applyFill="1" applyBorder="1" applyAlignment="1" applyProtection="1"/>
    <xf numFmtId="43" fontId="13" fillId="0" borderId="383" xfId="1" applyFont="1" applyFill="1" applyBorder="1" applyAlignment="1" applyProtection="1"/>
    <xf numFmtId="43" fontId="13" fillId="11" borderId="290" xfId="1" applyFont="1" applyFill="1" applyBorder="1" applyAlignment="1" applyProtection="1"/>
    <xf numFmtId="43" fontId="13" fillId="11" borderId="383" xfId="1" applyFont="1" applyFill="1" applyBorder="1" applyAlignment="1" applyProtection="1"/>
    <xf numFmtId="43" fontId="11" fillId="0" borderId="290" xfId="1" applyFont="1" applyFill="1" applyBorder="1" applyAlignment="1" applyProtection="1"/>
    <xf numFmtId="43" fontId="11" fillId="0" borderId="383" xfId="1" applyFont="1" applyFill="1" applyBorder="1" applyAlignment="1" applyProtection="1"/>
    <xf numFmtId="43" fontId="26" fillId="11" borderId="290" xfId="1" applyFont="1" applyFill="1" applyBorder="1"/>
    <xf numFmtId="0" fontId="28" fillId="7" borderId="47" xfId="0" applyFont="1" applyFill="1" applyBorder="1" applyAlignment="1">
      <alignment horizontal="center"/>
    </xf>
    <xf numFmtId="0" fontId="26" fillId="0" borderId="288" xfId="0" quotePrefix="1" applyFont="1" applyBorder="1" applyAlignment="1">
      <alignment horizontal="center"/>
    </xf>
    <xf numFmtId="0" fontId="11" fillId="0" borderId="173" xfId="8" applyFont="1" applyFill="1" applyBorder="1" applyAlignment="1" applyProtection="1">
      <alignment horizontal="center"/>
    </xf>
    <xf numFmtId="0" fontId="11" fillId="0" borderId="48" xfId="8" applyFont="1" applyFill="1" applyBorder="1" applyAlignment="1" applyProtection="1">
      <alignment horizontal="center"/>
    </xf>
    <xf numFmtId="0" fontId="27" fillId="0" borderId="301" xfId="0" applyFont="1" applyFill="1" applyBorder="1"/>
    <xf numFmtId="49" fontId="11" fillId="2" borderId="419" xfId="8" applyNumberFormat="1" applyFont="1" applyFill="1" applyBorder="1" applyAlignment="1" applyProtection="1">
      <alignment horizontal="center"/>
    </xf>
    <xf numFmtId="49" fontId="11" fillId="0" borderId="348" xfId="8" applyNumberFormat="1" applyFont="1" applyFill="1" applyBorder="1" applyAlignment="1" applyProtection="1">
      <alignment horizontal="center"/>
    </xf>
    <xf numFmtId="49" fontId="11" fillId="0" borderId="420" xfId="8" applyNumberFormat="1" applyFont="1" applyFill="1" applyBorder="1" applyAlignment="1" applyProtection="1">
      <alignment horizontal="center"/>
    </xf>
    <xf numFmtId="49" fontId="11" fillId="0" borderId="337" xfId="8" applyNumberFormat="1" applyFont="1" applyFill="1" applyBorder="1" applyAlignment="1" applyProtection="1">
      <alignment horizontal="center"/>
    </xf>
    <xf numFmtId="49" fontId="11" fillId="2" borderId="173" xfId="8" applyNumberFormat="1" applyFont="1" applyFill="1" applyBorder="1" applyAlignment="1" applyProtection="1">
      <alignment horizontal="center"/>
    </xf>
    <xf numFmtId="0" fontId="28" fillId="7" borderId="280" xfId="8" applyFont="1" applyFill="1" applyBorder="1" applyAlignment="1" applyProtection="1">
      <alignment horizontal="center" vertical="top"/>
    </xf>
    <xf numFmtId="0" fontId="28" fillId="7" borderId="280" xfId="8" applyNumberFormat="1" applyFont="1" applyFill="1" applyBorder="1" applyAlignment="1" applyProtection="1">
      <alignment horizontal="center"/>
    </xf>
    <xf numFmtId="0" fontId="28" fillId="7" borderId="422" xfId="8" applyFont="1" applyFill="1" applyBorder="1" applyAlignment="1" applyProtection="1"/>
    <xf numFmtId="49" fontId="11" fillId="2" borderId="413" xfId="8" applyNumberFormat="1" applyFont="1" applyFill="1" applyBorder="1" applyAlignment="1" applyProtection="1">
      <alignment horizontal="center" vertical="top"/>
    </xf>
    <xf numFmtId="0" fontId="28" fillId="7" borderId="349" xfId="8" applyFont="1" applyFill="1" applyBorder="1" applyAlignment="1" applyProtection="1">
      <alignment horizontal="center" vertical="top"/>
    </xf>
    <xf numFmtId="49" fontId="11" fillId="0" borderId="418" xfId="8" applyNumberFormat="1" applyFont="1" applyFill="1" applyBorder="1" applyAlignment="1" applyProtection="1">
      <alignment horizontal="center"/>
    </xf>
    <xf numFmtId="49" fontId="11" fillId="0" borderId="419" xfId="8" applyNumberFormat="1" applyFont="1" applyFill="1" applyBorder="1" applyAlignment="1" applyProtection="1">
      <alignment horizontal="center"/>
    </xf>
    <xf numFmtId="0" fontId="28" fillId="7" borderId="22" xfId="8" applyFont="1" applyFill="1" applyBorder="1" applyAlignment="1" applyProtection="1">
      <alignment horizontal="center"/>
    </xf>
    <xf numFmtId="0" fontId="28" fillId="7" borderId="24" xfId="0" applyFont="1" applyFill="1" applyBorder="1" applyAlignment="1">
      <alignment horizontal="center"/>
    </xf>
    <xf numFmtId="16" fontId="28" fillId="7" borderId="24" xfId="8" applyNumberFormat="1" applyFont="1" applyFill="1" applyBorder="1" applyAlignment="1" applyProtection="1">
      <alignment horizontal="center"/>
    </xf>
    <xf numFmtId="0" fontId="28" fillId="7" borderId="24" xfId="8" applyFont="1" applyFill="1" applyBorder="1" applyAlignment="1" applyProtection="1">
      <alignment horizontal="center"/>
    </xf>
    <xf numFmtId="0" fontId="11" fillId="0" borderId="423" xfId="8" quotePrefix="1" applyFont="1" applyFill="1" applyBorder="1" applyAlignment="1" applyProtection="1">
      <alignment horizontal="center"/>
    </xf>
    <xf numFmtId="43" fontId="13" fillId="0" borderId="424" xfId="1" applyFont="1" applyFill="1" applyBorder="1" applyAlignment="1" applyProtection="1"/>
    <xf numFmtId="43" fontId="27" fillId="0" borderId="424" xfId="1" applyFont="1" applyFill="1" applyBorder="1"/>
    <xf numFmtId="0" fontId="28" fillId="7" borderId="47" xfId="8" applyFont="1" applyFill="1" applyBorder="1" applyProtection="1"/>
    <xf numFmtId="0" fontId="28" fillId="7" borderId="426" xfId="8" applyFont="1" applyFill="1" applyBorder="1" applyAlignment="1" applyProtection="1">
      <alignment horizontal="center"/>
    </xf>
    <xf numFmtId="49" fontId="11" fillId="2" borderId="47" xfId="8" applyNumberFormat="1" applyFont="1" applyFill="1" applyBorder="1" applyAlignment="1" applyProtection="1">
      <alignment horizontal="center"/>
    </xf>
    <xf numFmtId="49" fontId="11" fillId="2" borderId="348" xfId="8" applyNumberFormat="1" applyFont="1" applyFill="1" applyBorder="1" applyAlignment="1" applyProtection="1">
      <alignment horizontal="center"/>
    </xf>
    <xf numFmtId="0" fontId="11" fillId="0" borderId="424" xfId="8" quotePrefix="1" applyFont="1" applyFill="1" applyBorder="1" applyAlignment="1" applyProtection="1">
      <alignment horizontal="center"/>
    </xf>
    <xf numFmtId="49" fontId="11" fillId="2" borderId="420" xfId="8" applyNumberFormat="1" applyFont="1" applyFill="1" applyBorder="1" applyAlignment="1" applyProtection="1">
      <alignment horizontal="center"/>
    </xf>
    <xf numFmtId="177" fontId="13" fillId="0" borderId="280" xfId="10" applyNumberFormat="1" applyFont="1" applyFill="1" applyBorder="1" applyAlignment="1" applyProtection="1"/>
    <xf numFmtId="0" fontId="13" fillId="0" borderId="173" xfId="8" applyFont="1" applyFill="1" applyBorder="1" applyAlignment="1" applyProtection="1">
      <alignment horizontal="left" indent="9"/>
    </xf>
    <xf numFmtId="0" fontId="11" fillId="0" borderId="173" xfId="8" applyFont="1" applyFill="1" applyBorder="1" applyProtection="1"/>
    <xf numFmtId="0" fontId="28" fillId="7" borderId="315" xfId="8" applyFont="1" applyFill="1" applyBorder="1" applyProtection="1"/>
    <xf numFmtId="0" fontId="28" fillId="7" borderId="47" xfId="8" applyFont="1" applyFill="1" applyBorder="1" applyAlignment="1" applyProtection="1">
      <alignment horizontal="center" vertical="center"/>
    </xf>
    <xf numFmtId="0" fontId="4" fillId="7" borderId="47" xfId="0" applyFont="1" applyFill="1" applyBorder="1"/>
    <xf numFmtId="0" fontId="28" fillId="7" borderId="422" xfId="0" applyFont="1" applyFill="1" applyBorder="1" applyAlignment="1">
      <alignment horizontal="center"/>
    </xf>
    <xf numFmtId="0" fontId="28" fillId="7" borderId="349" xfId="0" applyFont="1" applyFill="1" applyBorder="1" applyAlignment="1">
      <alignment horizontal="center"/>
    </xf>
    <xf numFmtId="0" fontId="28" fillId="7" borderId="335" xfId="0" applyFont="1" applyFill="1" applyBorder="1" applyAlignment="1">
      <alignment horizontal="center"/>
    </xf>
    <xf numFmtId="0" fontId="4" fillId="7" borderId="280" xfId="0" applyFont="1" applyFill="1" applyBorder="1"/>
    <xf numFmtId="0" fontId="4" fillId="7" borderId="305" xfId="0" applyFont="1" applyFill="1" applyBorder="1"/>
    <xf numFmtId="0" fontId="28" fillId="7" borderId="0" xfId="0" applyFont="1" applyFill="1"/>
    <xf numFmtId="0" fontId="28" fillId="7" borderId="280" xfId="0" quotePrefix="1" applyFont="1" applyFill="1" applyBorder="1" applyAlignment="1">
      <alignment horizontal="center"/>
    </xf>
    <xf numFmtId="0" fontId="28" fillId="7" borderId="280" xfId="0" applyFont="1" applyFill="1" applyBorder="1"/>
    <xf numFmtId="0" fontId="28" fillId="7" borderId="305" xfId="0" applyFont="1" applyFill="1" applyBorder="1"/>
    <xf numFmtId="0" fontId="28" fillId="7" borderId="301" xfId="0" applyFont="1" applyFill="1" applyBorder="1" applyAlignment="1">
      <alignment horizontal="center"/>
    </xf>
    <xf numFmtId="0" fontId="28" fillId="7" borderId="280" xfId="0" applyFont="1" applyFill="1" applyBorder="1" applyAlignment="1">
      <alignment vertical="center"/>
    </xf>
    <xf numFmtId="0" fontId="28" fillId="7" borderId="305" xfId="0" applyFont="1" applyFill="1" applyBorder="1" applyAlignment="1">
      <alignment horizontal="center" vertical="center"/>
    </xf>
    <xf numFmtId="0" fontId="11" fillId="2" borderId="303" xfId="0" quotePrefix="1" applyFont="1" applyFill="1" applyBorder="1" applyAlignment="1">
      <alignment horizontal="center"/>
    </xf>
    <xf numFmtId="0" fontId="11" fillId="2" borderId="173" xfId="0" quotePrefix="1" applyFont="1" applyFill="1" applyBorder="1" applyAlignment="1">
      <alignment horizontal="center"/>
    </xf>
    <xf numFmtId="0" fontId="11" fillId="2" borderId="383" xfId="0" quotePrefix="1" applyFont="1" applyFill="1" applyBorder="1" applyAlignment="1">
      <alignment horizontal="center"/>
    </xf>
    <xf numFmtId="0" fontId="26" fillId="0" borderId="13" xfId="0" quotePrefix="1" applyFont="1" applyBorder="1" applyAlignment="1">
      <alignment horizontal="center"/>
    </xf>
    <xf numFmtId="0" fontId="26" fillId="0" borderId="427" xfId="0" quotePrefix="1" applyFont="1" applyBorder="1" applyAlignment="1">
      <alignment horizontal="center"/>
    </xf>
    <xf numFmtId="0" fontId="11" fillId="0" borderId="301" xfId="8" applyFont="1" applyFill="1" applyBorder="1" applyProtection="1"/>
    <xf numFmtId="0" fontId="11" fillId="0" borderId="327" xfId="8" applyFont="1" applyFill="1" applyBorder="1" applyProtection="1"/>
    <xf numFmtId="0" fontId="27" fillId="0" borderId="327" xfId="0" applyFont="1" applyBorder="1"/>
    <xf numFmtId="0" fontId="11" fillId="0" borderId="301" xfId="8" applyFont="1" applyFill="1" applyBorder="1" applyAlignment="1" applyProtection="1">
      <alignment horizontal="left"/>
    </xf>
    <xf numFmtId="0" fontId="11" fillId="0" borderId="280" xfId="8" applyFont="1" applyFill="1" applyBorder="1" applyAlignment="1" applyProtection="1">
      <alignment horizontal="left"/>
    </xf>
    <xf numFmtId="43" fontId="27" fillId="0" borderId="276" xfId="1" applyFont="1" applyBorder="1"/>
    <xf numFmtId="43" fontId="27" fillId="0" borderId="280" xfId="1" applyFont="1" applyBorder="1"/>
    <xf numFmtId="0" fontId="11" fillId="0" borderId="301" xfId="8" applyFont="1" applyFill="1" applyBorder="1" applyAlignment="1" applyProtection="1">
      <alignment horizontal="left" indent="4"/>
    </xf>
    <xf numFmtId="0" fontId="11" fillId="0" borderId="280" xfId="8" applyFont="1" applyFill="1" applyBorder="1" applyAlignment="1" applyProtection="1">
      <alignment horizontal="left" indent="4"/>
    </xf>
    <xf numFmtId="43" fontId="27" fillId="0" borderId="305" xfId="1" applyFont="1" applyBorder="1"/>
    <xf numFmtId="0" fontId="13" fillId="0" borderId="301" xfId="8" applyFont="1" applyFill="1" applyBorder="1" applyAlignment="1" applyProtection="1">
      <alignment horizontal="left" indent="9"/>
    </xf>
    <xf numFmtId="0" fontId="13" fillId="0" borderId="280" xfId="8" applyFont="1" applyFill="1" applyBorder="1" applyAlignment="1" applyProtection="1">
      <alignment horizontal="center"/>
    </xf>
    <xf numFmtId="9" fontId="27" fillId="0" borderId="280" xfId="0" applyNumberFormat="1" applyFont="1" applyBorder="1"/>
    <xf numFmtId="43" fontId="32" fillId="0" borderId="276" xfId="1" applyFont="1" applyFill="1" applyBorder="1"/>
    <xf numFmtId="43" fontId="32" fillId="0" borderId="280" xfId="1" applyFont="1" applyFill="1" applyBorder="1"/>
    <xf numFmtId="0" fontId="11" fillId="0" borderId="303" xfId="8" applyFont="1" applyFill="1" applyBorder="1" applyAlignment="1" applyProtection="1"/>
    <xf numFmtId="43" fontId="27" fillId="0" borderId="173" xfId="1" applyFont="1" applyBorder="1"/>
    <xf numFmtId="0" fontId="27" fillId="0" borderId="173" xfId="0" applyFont="1" applyBorder="1"/>
    <xf numFmtId="43" fontId="27" fillId="0" borderId="283" xfId="1" applyFont="1" applyBorder="1"/>
    <xf numFmtId="43" fontId="27" fillId="0" borderId="327" xfId="1" applyFont="1" applyBorder="1"/>
    <xf numFmtId="0" fontId="13" fillId="0" borderId="280" xfId="8" applyFont="1" applyFill="1" applyBorder="1" applyAlignment="1" applyProtection="1">
      <alignment horizontal="left" indent="9"/>
    </xf>
    <xf numFmtId="0" fontId="11" fillId="0" borderId="280" xfId="8" applyFont="1" applyFill="1" applyBorder="1" applyProtection="1"/>
    <xf numFmtId="0" fontId="11" fillId="0" borderId="389" xfId="8" applyFont="1" applyFill="1" applyBorder="1" applyAlignment="1" applyProtection="1"/>
    <xf numFmtId="0" fontId="11" fillId="0" borderId="296" xfId="8" applyFont="1" applyFill="1" applyBorder="1" applyAlignment="1" applyProtection="1">
      <alignment horizontal="left" indent="9"/>
    </xf>
    <xf numFmtId="43" fontId="27" fillId="0" borderId="296" xfId="1" applyFont="1" applyBorder="1"/>
    <xf numFmtId="0" fontId="27" fillId="0" borderId="296" xfId="0" applyFont="1" applyBorder="1"/>
    <xf numFmtId="49" fontId="11" fillId="0" borderId="10" xfId="8" quotePrefix="1" applyNumberFormat="1" applyFont="1" applyFill="1" applyBorder="1" applyAlignment="1" applyProtection="1">
      <alignment horizontal="center"/>
    </xf>
    <xf numFmtId="0" fontId="11" fillId="0" borderId="47" xfId="8" applyFont="1" applyFill="1" applyBorder="1" applyAlignment="1" applyProtection="1">
      <alignment horizontal="center" vertical="center"/>
      <protection locked="0"/>
    </xf>
    <xf numFmtId="0" fontId="11" fillId="0" borderId="217" xfId="8" applyNumberFormat="1" applyFont="1" applyFill="1" applyBorder="1" applyAlignment="1" applyProtection="1">
      <alignment horizontal="left" vertical="center"/>
    </xf>
    <xf numFmtId="172" fontId="26" fillId="0" borderId="217" xfId="1" applyNumberFormat="1" applyFont="1" applyFill="1" applyBorder="1"/>
    <xf numFmtId="176" fontId="11" fillId="0" borderId="173" xfId="10" applyFont="1" applyFill="1" applyBorder="1" applyAlignment="1" applyProtection="1"/>
    <xf numFmtId="0" fontId="13" fillId="0" borderId="173" xfId="8" applyFont="1" applyFill="1" applyBorder="1" applyProtection="1">
      <protection locked="0"/>
    </xf>
    <xf numFmtId="0" fontId="28" fillId="7" borderId="47" xfId="9" applyFont="1" applyFill="1" applyBorder="1" applyAlignment="1">
      <alignment horizontal="center" vertical="center"/>
    </xf>
    <xf numFmtId="0" fontId="28" fillId="7" borderId="112" xfId="9" applyFont="1" applyFill="1" applyBorder="1" applyAlignment="1">
      <alignment vertical="center"/>
    </xf>
    <xf numFmtId="0" fontId="28" fillId="7" borderId="391" xfId="8" applyFont="1" applyFill="1" applyBorder="1" applyProtection="1"/>
    <xf numFmtId="0" fontId="28" fillId="7" borderId="391" xfId="8" applyFont="1" applyFill="1" applyBorder="1" applyAlignment="1" applyProtection="1">
      <alignment horizontal="center"/>
    </xf>
    <xf numFmtId="0" fontId="4" fillId="7" borderId="391" xfId="0" applyFont="1" applyFill="1" applyBorder="1"/>
    <xf numFmtId="0" fontId="28" fillId="7" borderId="391" xfId="8" quotePrefix="1" applyFont="1" applyFill="1" applyBorder="1" applyAlignment="1" applyProtection="1">
      <alignment horizontal="center"/>
    </xf>
    <xf numFmtId="0" fontId="28" fillId="7" borderId="391" xfId="8" applyFont="1" applyFill="1" applyBorder="1" applyAlignment="1" applyProtection="1">
      <alignment horizontal="center" vertical="center"/>
    </xf>
    <xf numFmtId="0" fontId="96" fillId="7" borderId="391" xfId="8" applyFont="1" applyFill="1" applyBorder="1" applyAlignment="1" applyProtection="1">
      <alignment horizontal="center"/>
    </xf>
    <xf numFmtId="0" fontId="28" fillId="7" borderId="411" xfId="0" applyFont="1" applyFill="1" applyBorder="1" applyAlignment="1">
      <alignment horizontal="center"/>
    </xf>
    <xf numFmtId="0" fontId="28" fillId="7" borderId="422" xfId="0" quotePrefix="1" applyFont="1" applyFill="1" applyBorder="1" applyAlignment="1">
      <alignment horizontal="center"/>
    </xf>
    <xf numFmtId="0" fontId="28" fillId="7" borderId="422" xfId="0" applyFont="1" applyFill="1" applyBorder="1" applyAlignment="1">
      <alignment vertical="center" wrapText="1"/>
    </xf>
    <xf numFmtId="0" fontId="28" fillId="7" borderId="422" xfId="0" applyFont="1" applyFill="1" applyBorder="1" applyAlignment="1">
      <alignment vertical="center"/>
    </xf>
    <xf numFmtId="0" fontId="28" fillId="7" borderId="427" xfId="0" applyFont="1" applyFill="1" applyBorder="1" applyAlignment="1">
      <alignment vertical="center"/>
    </xf>
    <xf numFmtId="0" fontId="28" fillId="7" borderId="288" xfId="0" applyFont="1" applyFill="1" applyBorder="1" applyAlignment="1">
      <alignment horizontal="center"/>
    </xf>
    <xf numFmtId="0" fontId="28" fillId="7" borderId="427" xfId="0" applyFont="1" applyFill="1" applyBorder="1" applyAlignment="1">
      <alignment horizontal="center" vertical="center"/>
    </xf>
    <xf numFmtId="0" fontId="26" fillId="0" borderId="411" xfId="0" quotePrefix="1" applyFont="1" applyBorder="1" applyAlignment="1">
      <alignment horizontal="center"/>
    </xf>
    <xf numFmtId="0" fontId="27" fillId="0" borderId="276" xfId="0" applyFont="1" applyBorder="1"/>
    <xf numFmtId="0" fontId="11" fillId="0" borderId="290" xfId="8" applyFont="1" applyFill="1" applyBorder="1" applyAlignment="1" applyProtection="1">
      <alignment horizontal="left" indent="9"/>
    </xf>
    <xf numFmtId="0" fontId="13" fillId="0" borderId="303" xfId="8" applyFont="1" applyFill="1" applyBorder="1" applyAlignment="1" applyProtection="1">
      <alignment horizontal="left" indent="9"/>
    </xf>
    <xf numFmtId="0" fontId="27" fillId="0" borderId="303" xfId="0" applyFont="1" applyBorder="1"/>
    <xf numFmtId="0" fontId="27" fillId="0" borderId="290" xfId="0" applyFont="1" applyBorder="1"/>
    <xf numFmtId="0" fontId="11" fillId="0" borderId="303" xfId="8" applyFont="1" applyFill="1" applyBorder="1" applyAlignment="1" applyProtection="1">
      <alignment horizontal="left" indent="9"/>
    </xf>
    <xf numFmtId="0" fontId="11" fillId="0" borderId="389" xfId="8" applyFont="1" applyFill="1" applyBorder="1" applyAlignment="1" applyProtection="1">
      <alignment horizontal="left" indent="9"/>
    </xf>
    <xf numFmtId="49" fontId="11" fillId="0" borderId="9" xfId="8" quotePrefix="1" applyNumberFormat="1" applyFont="1" applyFill="1" applyBorder="1" applyAlignment="1" applyProtection="1">
      <alignment horizontal="center"/>
    </xf>
    <xf numFmtId="0" fontId="13" fillId="0" borderId="48" xfId="8" applyFont="1" applyFill="1" applyBorder="1" applyAlignment="1" applyProtection="1">
      <alignment horizontal="center"/>
    </xf>
    <xf numFmtId="0" fontId="13" fillId="0" borderId="173" xfId="8" applyFont="1" applyFill="1" applyBorder="1" applyAlignment="1" applyProtection="1">
      <alignment horizontal="center"/>
    </xf>
    <xf numFmtId="43" fontId="13" fillId="0" borderId="47" xfId="1" applyFont="1" applyFill="1" applyBorder="1" applyProtection="1">
      <protection locked="0"/>
    </xf>
    <xf numFmtId="0" fontId="13" fillId="0" borderId="173" xfId="8" applyFont="1" applyFill="1" applyBorder="1" applyAlignment="1" applyProtection="1">
      <alignment horizontal="left" indent="4"/>
    </xf>
    <xf numFmtId="0" fontId="13" fillId="0" borderId="173" xfId="8" applyFont="1" applyFill="1" applyBorder="1" applyAlignment="1" applyProtection="1">
      <alignment horizontal="center" vertical="center"/>
      <protection locked="0"/>
    </xf>
    <xf numFmtId="0" fontId="11" fillId="0" borderId="0" xfId="8" applyFont="1" applyFill="1" applyBorder="1" applyAlignment="1" applyProtection="1">
      <alignment horizontal="left" indent="9"/>
    </xf>
    <xf numFmtId="0" fontId="11" fillId="0" borderId="217" xfId="8" applyNumberFormat="1" applyFont="1" applyFill="1" applyBorder="1" applyAlignment="1" applyProtection="1">
      <alignment horizontal="center" vertical="center"/>
    </xf>
    <xf numFmtId="164" fontId="11" fillId="0" borderId="0" xfId="8" applyNumberFormat="1" applyFont="1" applyFill="1" applyBorder="1" applyProtection="1"/>
    <xf numFmtId="0" fontId="4" fillId="7" borderId="0" xfId="0" applyFont="1" applyFill="1"/>
    <xf numFmtId="0" fontId="28" fillId="7" borderId="0" xfId="8" applyFont="1" applyFill="1" applyBorder="1" applyAlignment="1" applyProtection="1">
      <alignment horizontal="center" vertical="center"/>
    </xf>
    <xf numFmtId="0" fontId="28" fillId="7" borderId="0" xfId="0" applyFont="1" applyFill="1" applyAlignment="1">
      <alignment horizontal="center" vertical="center"/>
    </xf>
    <xf numFmtId="0" fontId="28" fillId="7" borderId="428" xfId="8" applyFont="1" applyFill="1" applyBorder="1" applyAlignment="1" applyProtection="1">
      <alignment horizontal="center"/>
    </xf>
    <xf numFmtId="0" fontId="96" fillId="7" borderId="47" xfId="8" applyFont="1" applyFill="1" applyBorder="1" applyAlignment="1" applyProtection="1">
      <alignment horizontal="center"/>
    </xf>
    <xf numFmtId="0" fontId="28" fillId="7" borderId="405" xfId="8" applyFont="1" applyFill="1" applyBorder="1" applyProtection="1"/>
    <xf numFmtId="49" fontId="11" fillId="0" borderId="403" xfId="8" applyNumberFormat="1" applyFont="1" applyFill="1" applyBorder="1" applyAlignment="1" applyProtection="1">
      <alignment horizontal="center"/>
    </xf>
    <xf numFmtId="0" fontId="11" fillId="0" borderId="290" xfId="8" applyFont="1" applyFill="1" applyBorder="1" applyAlignment="1" applyProtection="1">
      <alignment horizontal="left"/>
    </xf>
    <xf numFmtId="0" fontId="11" fillId="0" borderId="206" xfId="8" applyNumberFormat="1" applyFont="1" applyFill="1" applyBorder="1" applyAlignment="1" applyProtection="1">
      <alignment horizontal="left" vertical="center"/>
    </xf>
    <xf numFmtId="0" fontId="4" fillId="7" borderId="399" xfId="8" applyFont="1" applyFill="1" applyBorder="1" applyProtection="1"/>
    <xf numFmtId="0" fontId="4" fillId="7" borderId="399" xfId="8" applyFont="1" applyFill="1" applyBorder="1" applyAlignment="1" applyProtection="1">
      <alignment horizontal="center"/>
    </xf>
    <xf numFmtId="0" fontId="28" fillId="7" borderId="399" xfId="8" applyFont="1" applyFill="1" applyBorder="1" applyAlignment="1" applyProtection="1">
      <alignment horizontal="center"/>
    </xf>
    <xf numFmtId="0" fontId="28" fillId="7" borderId="397" xfId="9" applyFont="1" applyFill="1" applyBorder="1" applyAlignment="1">
      <alignment vertical="center"/>
    </xf>
    <xf numFmtId="0" fontId="28" fillId="7" borderId="399" xfId="8" applyFont="1" applyFill="1" applyBorder="1" applyProtection="1"/>
    <xf numFmtId="0" fontId="28" fillId="7" borderId="397" xfId="8" applyFont="1" applyFill="1" applyBorder="1" applyAlignment="1" applyProtection="1">
      <alignment horizontal="center"/>
    </xf>
    <xf numFmtId="0" fontId="28" fillId="7" borderId="400" xfId="8" applyFont="1" applyFill="1" applyBorder="1" applyProtection="1"/>
    <xf numFmtId="0" fontId="28" fillId="7" borderId="401" xfId="8" applyFont="1" applyFill="1" applyBorder="1" applyAlignment="1" applyProtection="1">
      <alignment horizontal="center" vertical="center"/>
    </xf>
    <xf numFmtId="0" fontId="28" fillId="7" borderId="402" xfId="8" applyFont="1" applyFill="1" applyBorder="1" applyAlignment="1" applyProtection="1">
      <alignment horizontal="center" vertical="center"/>
    </xf>
    <xf numFmtId="49" fontId="11" fillId="0" borderId="404" xfId="8" applyNumberFormat="1" applyFont="1" applyFill="1" applyBorder="1" applyAlignment="1" applyProtection="1">
      <alignment horizontal="center"/>
    </xf>
    <xf numFmtId="0" fontId="13" fillId="0" borderId="406" xfId="8" applyFont="1" applyFill="1" applyBorder="1" applyAlignment="1" applyProtection="1">
      <alignment horizontal="center"/>
      <protection locked="0"/>
    </xf>
    <xf numFmtId="0" fontId="13" fillId="0" borderId="401" xfId="8" applyFont="1" applyFill="1" applyBorder="1" applyAlignment="1" applyProtection="1">
      <alignment horizontal="center"/>
      <protection locked="0"/>
    </xf>
    <xf numFmtId="177" fontId="13" fillId="0" borderId="401" xfId="10" applyNumberFormat="1" applyFont="1" applyFill="1" applyBorder="1" applyAlignment="1" applyProtection="1"/>
    <xf numFmtId="43" fontId="27" fillId="0" borderId="401" xfId="1" applyFont="1" applyFill="1" applyBorder="1"/>
    <xf numFmtId="43" fontId="26" fillId="0" borderId="383" xfId="1" applyFont="1" applyFill="1" applyBorder="1"/>
    <xf numFmtId="0" fontId="13" fillId="0" borderId="401" xfId="8" applyFont="1" applyFill="1" applyBorder="1" applyProtection="1">
      <protection locked="0"/>
    </xf>
    <xf numFmtId="43" fontId="26" fillId="0" borderId="356" xfId="1" applyFont="1" applyFill="1" applyBorder="1"/>
    <xf numFmtId="0" fontId="11" fillId="0" borderId="311" xfId="8" applyFont="1" applyFill="1" applyBorder="1" applyAlignment="1" applyProtection="1">
      <alignment horizontal="left"/>
    </xf>
    <xf numFmtId="0" fontId="11" fillId="0" borderId="312" xfId="8" applyFont="1" applyFill="1" applyBorder="1" applyAlignment="1" applyProtection="1">
      <alignment horizontal="left"/>
    </xf>
    <xf numFmtId="0" fontId="11" fillId="0" borderId="312" xfId="8" applyFont="1" applyFill="1" applyBorder="1" applyAlignment="1" applyProtection="1">
      <alignment horizontal="center"/>
    </xf>
    <xf numFmtId="172" fontId="26" fillId="0" borderId="312" xfId="1" applyNumberFormat="1" applyFont="1" applyFill="1" applyBorder="1"/>
    <xf numFmtId="43" fontId="26" fillId="0" borderId="312" xfId="1" applyFont="1" applyFill="1" applyBorder="1"/>
    <xf numFmtId="0" fontId="11" fillId="0" borderId="290" xfId="8" applyFont="1" applyFill="1" applyBorder="1" applyProtection="1"/>
    <xf numFmtId="0" fontId="11" fillId="0" borderId="203" xfId="8" applyFont="1" applyFill="1" applyBorder="1" applyProtection="1"/>
    <xf numFmtId="0" fontId="11" fillId="0" borderId="204" xfId="8" applyFont="1" applyFill="1" applyBorder="1" applyProtection="1"/>
    <xf numFmtId="0" fontId="11" fillId="0" borderId="204" xfId="8" applyFont="1" applyFill="1" applyBorder="1" applyAlignment="1" applyProtection="1">
      <alignment horizontal="center"/>
    </xf>
    <xf numFmtId="0" fontId="11" fillId="0" borderId="295" xfId="8" applyFont="1" applyFill="1" applyBorder="1" applyProtection="1"/>
    <xf numFmtId="0" fontId="11" fillId="0" borderId="296" xfId="8" applyFont="1" applyFill="1" applyBorder="1" applyProtection="1"/>
    <xf numFmtId="0" fontId="11" fillId="0" borderId="296" xfId="8" applyFont="1" applyFill="1" applyBorder="1" applyAlignment="1" applyProtection="1">
      <alignment horizontal="center"/>
    </xf>
    <xf numFmtId="176" fontId="11" fillId="0" borderId="296" xfId="10" applyFont="1" applyFill="1" applyBorder="1" applyAlignment="1" applyProtection="1"/>
    <xf numFmtId="0" fontId="11" fillId="0" borderId="10" xfId="8" applyNumberFormat="1" applyFont="1" applyFill="1" applyBorder="1" applyAlignment="1" applyProtection="1">
      <alignment horizontal="left" vertical="center"/>
    </xf>
    <xf numFmtId="0" fontId="11" fillId="0" borderId="10" xfId="8" applyNumberFormat="1" applyFont="1" applyFill="1" applyBorder="1" applyAlignment="1" applyProtection="1">
      <alignment horizontal="center" vertical="center"/>
    </xf>
    <xf numFmtId="172" fontId="26" fillId="0" borderId="10" xfId="1" applyNumberFormat="1" applyFont="1" applyFill="1" applyBorder="1"/>
    <xf numFmtId="43" fontId="26" fillId="0" borderId="10" xfId="1" applyFont="1" applyFill="1" applyBorder="1"/>
    <xf numFmtId="0" fontId="28" fillId="7" borderId="47" xfId="8" quotePrefix="1" applyFont="1" applyFill="1" applyBorder="1" applyAlignment="1" applyProtection="1">
      <alignment horizontal="center"/>
    </xf>
    <xf numFmtId="0" fontId="11" fillId="0" borderId="403" xfId="8" applyNumberFormat="1" applyFont="1" applyFill="1" applyBorder="1" applyAlignment="1" applyProtection="1">
      <alignment horizontal="left" vertical="center"/>
    </xf>
    <xf numFmtId="0" fontId="11" fillId="0" borderId="337" xfId="8" applyNumberFormat="1" applyFont="1" applyFill="1" applyBorder="1" applyAlignment="1" applyProtection="1">
      <alignment horizontal="center" vertical="center"/>
    </xf>
    <xf numFmtId="0" fontId="28" fillId="7" borderId="47" xfId="8" applyFont="1" applyFill="1" applyBorder="1" applyAlignment="1" applyProtection="1">
      <alignment horizontal="left" vertical="top"/>
    </xf>
    <xf numFmtId="0" fontId="28" fillId="7" borderId="47" xfId="8" applyFont="1" applyFill="1" applyBorder="1" applyAlignment="1" applyProtection="1">
      <alignment vertical="top" wrapText="1"/>
    </xf>
    <xf numFmtId="0" fontId="28" fillId="7" borderId="391" xfId="8" applyFont="1" applyFill="1" applyBorder="1" applyAlignment="1" applyProtection="1">
      <alignment wrapText="1"/>
    </xf>
    <xf numFmtId="0" fontId="28" fillId="7" borderId="0" xfId="8" applyFont="1" applyFill="1" applyBorder="1" applyProtection="1"/>
    <xf numFmtId="0" fontId="28" fillId="7" borderId="0" xfId="8" applyFont="1" applyFill="1" applyBorder="1" applyAlignment="1" applyProtection="1">
      <alignment horizontal="center"/>
    </xf>
    <xf numFmtId="0" fontId="28" fillId="7" borderId="422" xfId="8" applyFont="1" applyFill="1" applyBorder="1" applyProtection="1"/>
    <xf numFmtId="0" fontId="28" fillId="7" borderId="422" xfId="8" applyFont="1" applyFill="1" applyBorder="1" applyAlignment="1" applyProtection="1">
      <alignment horizontal="center"/>
    </xf>
    <xf numFmtId="49" fontId="11" fillId="0" borderId="288" xfId="8" applyNumberFormat="1" applyFont="1" applyFill="1" applyBorder="1" applyAlignment="1" applyProtection="1">
      <alignment horizontal="center"/>
    </xf>
    <xf numFmtId="0" fontId="13" fillId="0" borderId="283" xfId="8" applyFont="1" applyFill="1" applyBorder="1" applyAlignment="1" applyProtection="1">
      <alignment horizontal="center"/>
      <protection locked="0"/>
    </xf>
    <xf numFmtId="0" fontId="13" fillId="0" borderId="276" xfId="8" applyFont="1" applyFill="1" applyBorder="1" applyAlignment="1" applyProtection="1">
      <alignment horizontal="center"/>
      <protection locked="0"/>
    </xf>
    <xf numFmtId="43" fontId="27" fillId="0" borderId="405" xfId="1" applyFont="1" applyFill="1" applyBorder="1"/>
    <xf numFmtId="0" fontId="28" fillId="7" borderId="427" xfId="0" applyFont="1" applyFill="1" applyBorder="1" applyAlignment="1">
      <alignment horizontal="center"/>
    </xf>
    <xf numFmtId="49" fontId="11" fillId="0" borderId="427" xfId="8" applyNumberFormat="1" applyFont="1" applyFill="1" applyBorder="1" applyAlignment="1" applyProtection="1">
      <alignment horizontal="center"/>
    </xf>
    <xf numFmtId="0" fontId="13" fillId="0" borderId="356" xfId="8" applyFont="1" applyFill="1" applyBorder="1" applyAlignment="1" applyProtection="1">
      <alignment horizontal="center"/>
      <protection locked="0"/>
    </xf>
    <xf numFmtId="0" fontId="13" fillId="0" borderId="305" xfId="8" applyFont="1" applyFill="1" applyBorder="1" applyAlignment="1" applyProtection="1">
      <alignment horizontal="center"/>
      <protection locked="0"/>
    </xf>
    <xf numFmtId="43" fontId="26" fillId="0" borderId="296" xfId="1" applyFont="1" applyFill="1" applyBorder="1"/>
    <xf numFmtId="0" fontId="13" fillId="0" borderId="301" xfId="8" applyFont="1" applyFill="1" applyBorder="1" applyAlignment="1" applyProtection="1">
      <alignment horizontal="center" vertical="center"/>
      <protection locked="0"/>
    </xf>
    <xf numFmtId="0" fontId="11" fillId="0" borderId="429" xfId="8" applyFont="1" applyFill="1" applyBorder="1" applyAlignment="1" applyProtection="1">
      <alignment horizontal="left"/>
    </xf>
    <xf numFmtId="0" fontId="28" fillId="7" borderId="402" xfId="8" applyFont="1" applyFill="1" applyBorder="1" applyAlignment="1" applyProtection="1">
      <alignment horizontal="center"/>
    </xf>
    <xf numFmtId="0" fontId="11" fillId="0" borderId="404" xfId="8" quotePrefix="1" applyFont="1" applyFill="1" applyBorder="1" applyAlignment="1" applyProtection="1">
      <alignment horizontal="center"/>
    </xf>
    <xf numFmtId="177" fontId="13" fillId="0" borderId="406" xfId="10" applyNumberFormat="1" applyFont="1" applyFill="1" applyBorder="1" applyAlignment="1" applyProtection="1">
      <protection locked="0"/>
    </xf>
    <xf numFmtId="177" fontId="13" fillId="0" borderId="401" xfId="10" applyNumberFormat="1" applyFont="1" applyFill="1" applyBorder="1" applyAlignment="1" applyProtection="1">
      <protection locked="0"/>
    </xf>
    <xf numFmtId="0" fontId="11" fillId="0" borderId="295" xfId="8" applyFont="1" applyFill="1" applyBorder="1" applyAlignment="1" applyProtection="1"/>
    <xf numFmtId="0" fontId="11" fillId="0" borderId="296" xfId="8" applyFont="1" applyFill="1" applyBorder="1" applyAlignment="1" applyProtection="1"/>
    <xf numFmtId="0" fontId="11" fillId="0" borderId="296" xfId="8" applyFont="1" applyFill="1" applyBorder="1" applyAlignment="1" applyProtection="1">
      <alignment horizontal="center" vertical="center"/>
      <protection locked="0"/>
    </xf>
    <xf numFmtId="0" fontId="28" fillId="7" borderId="47" xfId="0" applyFont="1" applyFill="1" applyBorder="1" applyAlignment="1" applyProtection="1">
      <alignment horizontal="center" vertical="center"/>
    </xf>
    <xf numFmtId="0" fontId="28" fillId="7" borderId="48" xfId="0" applyFont="1" applyFill="1" applyBorder="1" applyAlignment="1" applyProtection="1">
      <alignment horizontal="center" vertical="center"/>
    </xf>
    <xf numFmtId="0" fontId="28" fillId="7" borderId="328" xfId="0" applyFont="1" applyFill="1" applyBorder="1" applyAlignment="1" applyProtection="1">
      <alignment horizontal="center" vertical="center"/>
    </xf>
    <xf numFmtId="0" fontId="28" fillId="7" borderId="47" xfId="0" applyFont="1" applyFill="1" applyBorder="1" applyAlignment="1" applyProtection="1">
      <alignment horizontal="center"/>
    </xf>
    <xf numFmtId="0" fontId="28" fillId="7" borderId="47" xfId="0" quotePrefix="1" applyFont="1" applyFill="1" applyBorder="1" applyAlignment="1" applyProtection="1">
      <alignment horizontal="center" vertical="center"/>
    </xf>
    <xf numFmtId="0" fontId="28" fillId="7" borderId="47" xfId="0" quotePrefix="1" applyFont="1" applyFill="1" applyBorder="1" applyAlignment="1" applyProtection="1">
      <alignment horizontal="center"/>
    </xf>
    <xf numFmtId="0" fontId="85" fillId="7" borderId="280" xfId="0" applyFont="1" applyFill="1" applyBorder="1"/>
    <xf numFmtId="0" fontId="28" fillId="7" borderId="315" xfId="8" applyFont="1" applyFill="1" applyBorder="1" applyAlignment="1" applyProtection="1">
      <alignment horizontal="center"/>
    </xf>
    <xf numFmtId="0" fontId="28" fillId="7" borderId="47" xfId="8" applyFont="1" applyFill="1" applyBorder="1" applyAlignment="1" applyProtection="1">
      <alignment horizontal="center"/>
    </xf>
    <xf numFmtId="0" fontId="92" fillId="7" borderId="280" xfId="0" applyFont="1" applyFill="1" applyBorder="1"/>
    <xf numFmtId="0" fontId="28" fillId="7" borderId="426" xfId="0" applyFont="1" applyFill="1" applyBorder="1" applyAlignment="1" applyProtection="1">
      <alignment horizontal="center" vertical="center"/>
    </xf>
    <xf numFmtId="0" fontId="28" fillId="7" borderId="426" xfId="0" quotePrefix="1" applyFont="1" applyFill="1" applyBorder="1" applyAlignment="1" applyProtection="1">
      <alignment horizontal="center"/>
    </xf>
    <xf numFmtId="0" fontId="96" fillId="7" borderId="426" xfId="0" applyFont="1" applyFill="1" applyBorder="1" applyAlignment="1" applyProtection="1">
      <alignment horizontal="center" vertical="center"/>
    </xf>
    <xf numFmtId="0" fontId="96" fillId="7" borderId="422" xfId="0" applyFont="1" applyFill="1" applyBorder="1" applyAlignment="1">
      <alignment horizontal="center"/>
    </xf>
    <xf numFmtId="0" fontId="85" fillId="7" borderId="276" xfId="0" applyFont="1" applyFill="1" applyBorder="1"/>
    <xf numFmtId="0" fontId="85" fillId="7" borderId="305" xfId="0" applyFont="1" applyFill="1" applyBorder="1"/>
    <xf numFmtId="0" fontId="28" fillId="7" borderId="397" xfId="0" applyFont="1" applyFill="1" applyBorder="1" applyProtection="1"/>
    <xf numFmtId="0" fontId="28" fillId="7" borderId="405" xfId="0" applyFont="1" applyFill="1" applyBorder="1" applyAlignment="1" applyProtection="1">
      <alignment horizontal="center" vertical="center"/>
    </xf>
    <xf numFmtId="0" fontId="27" fillId="0" borderId="301" xfId="0" applyFont="1" applyFill="1" applyBorder="1" applyAlignment="1" applyProtection="1">
      <alignment horizontal="left"/>
      <protection locked="0"/>
    </xf>
    <xf numFmtId="0" fontId="27" fillId="0" borderId="301" xfId="0" applyFont="1" applyFill="1" applyBorder="1" applyAlignment="1" applyProtection="1">
      <alignment horizontal="center"/>
    </xf>
    <xf numFmtId="0" fontId="28" fillId="7" borderId="339" xfId="0" applyFont="1" applyFill="1" applyBorder="1" applyAlignment="1">
      <alignment horizontal="center"/>
    </xf>
    <xf numFmtId="0" fontId="28" fillId="7" borderId="328" xfId="0" applyFont="1" applyFill="1" applyBorder="1" applyAlignment="1">
      <alignment horizontal="center"/>
    </xf>
    <xf numFmtId="0" fontId="5" fillId="3" borderId="0" xfId="0" applyFont="1" applyFill="1" applyBorder="1" applyAlignment="1" applyProtection="1">
      <alignment horizontal="right"/>
    </xf>
    <xf numFmtId="0" fontId="28" fillId="7" borderId="405" xfId="0" applyFont="1" applyFill="1" applyBorder="1"/>
    <xf numFmtId="0" fontId="28" fillId="7" borderId="401" xfId="0" applyFont="1" applyFill="1" applyBorder="1" applyAlignment="1">
      <alignment horizontal="center"/>
    </xf>
    <xf numFmtId="0" fontId="28" fillId="7" borderId="405" xfId="0" applyFont="1" applyFill="1" applyBorder="1" applyAlignment="1">
      <alignment horizontal="center"/>
    </xf>
    <xf numFmtId="0" fontId="13" fillId="0" borderId="405" xfId="0" applyFont="1" applyFill="1" applyBorder="1" applyAlignment="1" applyProtection="1">
      <alignment horizontal="left"/>
      <protection locked="0"/>
    </xf>
    <xf numFmtId="10" fontId="11" fillId="0" borderId="337" xfId="8" applyNumberFormat="1" applyFont="1" applyFill="1" applyBorder="1" applyAlignment="1" applyProtection="1">
      <alignment horizontal="left" vertical="center"/>
    </xf>
    <xf numFmtId="0" fontId="28" fillId="7" borderId="374" xfId="8" applyFont="1" applyFill="1" applyBorder="1" applyAlignment="1" applyProtection="1"/>
    <xf numFmtId="0" fontId="28" fillId="7" borderId="305" xfId="8" applyFont="1" applyFill="1" applyBorder="1" applyAlignment="1" applyProtection="1">
      <alignment horizontal="center"/>
    </xf>
    <xf numFmtId="0" fontId="4" fillId="7" borderId="276" xfId="0" applyFont="1" applyFill="1" applyBorder="1"/>
    <xf numFmtId="0" fontId="4" fillId="7" borderId="438" xfId="8" applyFont="1" applyFill="1" applyBorder="1" applyProtection="1"/>
    <xf numFmtId="0" fontId="28" fillId="7" borderId="439" xfId="0" applyFont="1" applyFill="1" applyBorder="1" applyProtection="1"/>
    <xf numFmtId="0" fontId="28" fillId="7" borderId="438" xfId="0" applyFont="1" applyFill="1" applyBorder="1" applyAlignment="1" applyProtection="1">
      <alignment horizontal="center" vertical="center"/>
    </xf>
    <xf numFmtId="0" fontId="28" fillId="7" borderId="438" xfId="0" applyFont="1" applyFill="1" applyBorder="1" applyAlignment="1" applyProtection="1">
      <alignment vertical="center"/>
    </xf>
    <xf numFmtId="0" fontId="28" fillId="7" borderId="438" xfId="0" applyFont="1" applyFill="1" applyBorder="1" applyAlignment="1" applyProtection="1"/>
    <xf numFmtId="0" fontId="28" fillId="7" borderId="440" xfId="0" applyFont="1" applyFill="1" applyBorder="1" applyAlignment="1" applyProtection="1"/>
    <xf numFmtId="49" fontId="11" fillId="0" borderId="442" xfId="8" applyNumberFormat="1" applyFont="1" applyFill="1" applyBorder="1" applyAlignment="1" applyProtection="1">
      <alignment horizontal="center"/>
    </xf>
    <xf numFmtId="0" fontId="28" fillId="7" borderId="438" xfId="8" applyFont="1" applyFill="1" applyBorder="1" applyAlignment="1" applyProtection="1">
      <alignment horizontal="center"/>
    </xf>
    <xf numFmtId="0" fontId="28" fillId="7" borderId="438" xfId="8" applyFont="1" applyFill="1" applyBorder="1" applyAlignment="1" applyProtection="1"/>
    <xf numFmtId="0" fontId="28" fillId="7" borderId="440" xfId="8" applyFont="1" applyFill="1" applyBorder="1" applyAlignment="1" applyProtection="1"/>
    <xf numFmtId="0" fontId="11" fillId="0" borderId="443" xfId="8" quotePrefix="1" applyFont="1" applyFill="1" applyBorder="1" applyAlignment="1" applyProtection="1">
      <alignment horizontal="center"/>
    </xf>
    <xf numFmtId="0" fontId="28" fillId="7" borderId="280" xfId="11" applyFont="1" applyFill="1" applyBorder="1" applyAlignment="1">
      <alignment horizontal="center"/>
    </xf>
    <xf numFmtId="0" fontId="28" fillId="7" borderId="112" xfId="11" applyFont="1" applyFill="1" applyBorder="1" applyAlignment="1" applyProtection="1">
      <alignment horizontal="center" vertical="center"/>
    </xf>
    <xf numFmtId="0" fontId="28" fillId="7" borderId="280" xfId="11" applyFont="1" applyFill="1" applyBorder="1" applyAlignment="1" applyProtection="1">
      <alignment horizontal="center"/>
    </xf>
    <xf numFmtId="0" fontId="28" fillId="7" borderId="280" xfId="11" applyFont="1" applyFill="1" applyBorder="1" applyAlignment="1" applyProtection="1">
      <alignment horizontal="center" wrapText="1"/>
    </xf>
    <xf numFmtId="0" fontId="28" fillId="7" borderId="280" xfId="11" applyFont="1" applyFill="1" applyBorder="1" applyAlignment="1">
      <alignment horizontal="center" vertical="top"/>
    </xf>
    <xf numFmtId="0" fontId="28" fillId="7" borderId="280" xfId="11" applyFont="1" applyFill="1" applyBorder="1" applyAlignment="1"/>
    <xf numFmtId="0" fontId="26" fillId="0" borderId="405" xfId="11" applyFont="1" applyFill="1" applyBorder="1" applyAlignment="1" applyProtection="1">
      <alignment horizontal="center"/>
    </xf>
    <xf numFmtId="0" fontId="27" fillId="0" borderId="405" xfId="11" applyFont="1" applyFill="1" applyBorder="1" applyAlignment="1" applyProtection="1">
      <alignment horizontal="left"/>
      <protection locked="0"/>
    </xf>
    <xf numFmtId="171" fontId="27" fillId="0" borderId="280" xfId="12" applyNumberFormat="1" applyFont="1" applyFill="1" applyBorder="1" applyProtection="1">
      <protection locked="0"/>
    </xf>
    <xf numFmtId="0" fontId="26" fillId="0" borderId="276" xfId="11" quotePrefix="1" applyFont="1" applyFill="1" applyBorder="1" applyAlignment="1" applyProtection="1">
      <alignment horizontal="center"/>
    </xf>
    <xf numFmtId="0" fontId="27" fillId="0" borderId="305" xfId="0" applyFont="1" applyFill="1" applyBorder="1"/>
    <xf numFmtId="0" fontId="28" fillId="7" borderId="438" xfId="0" applyFont="1" applyFill="1" applyBorder="1" applyProtection="1"/>
    <xf numFmtId="0" fontId="4" fillId="7" borderId="438" xfId="8" applyFont="1" applyFill="1" applyBorder="1" applyAlignment="1" applyProtection="1">
      <alignment horizontal="center"/>
    </xf>
    <xf numFmtId="0" fontId="28" fillId="7" borderId="438" xfId="8" applyFont="1" applyFill="1" applyBorder="1" applyProtection="1"/>
    <xf numFmtId="0" fontId="27" fillId="0" borderId="405" xfId="0" applyFont="1" applyFill="1" applyBorder="1" applyAlignment="1" applyProtection="1">
      <alignment horizontal="left"/>
      <protection locked="0"/>
    </xf>
    <xf numFmtId="0" fontId="27" fillId="0" borderId="405" xfId="0" applyFont="1" applyFill="1" applyBorder="1" applyProtection="1">
      <protection locked="0"/>
    </xf>
    <xf numFmtId="171" fontId="27" fillId="0" borderId="420" xfId="6" applyNumberFormat="1" applyFont="1" applyFill="1" applyBorder="1" applyAlignment="1" applyProtection="1">
      <protection locked="0"/>
    </xf>
    <xf numFmtId="164" fontId="27" fillId="0" borderId="401" xfId="6" quotePrefix="1" applyFont="1" applyFill="1" applyBorder="1" applyAlignment="1" applyProtection="1">
      <alignment horizontal="center"/>
    </xf>
    <xf numFmtId="0" fontId="28" fillId="7" borderId="315" xfId="8" applyFont="1" applyFill="1" applyBorder="1" applyAlignment="1" applyProtection="1">
      <alignment horizontal="center"/>
    </xf>
    <xf numFmtId="0" fontId="28" fillId="7" borderId="47" xfId="8" applyFont="1" applyFill="1" applyBorder="1" applyAlignment="1" applyProtection="1">
      <alignment horizontal="center"/>
    </xf>
    <xf numFmtId="177" fontId="13" fillId="0" borderId="305" xfId="10" applyNumberFormat="1" applyFont="1" applyFill="1" applyBorder="1" applyAlignment="1" applyProtection="1"/>
    <xf numFmtId="0" fontId="13" fillId="2" borderId="0" xfId="0" applyFont="1" applyFill="1" applyAlignment="1" applyProtection="1">
      <alignment horizontal="center"/>
    </xf>
    <xf numFmtId="0" fontId="26" fillId="0" borderId="405" xfId="0" applyFont="1" applyFill="1" applyBorder="1" applyAlignment="1" applyProtection="1">
      <alignment horizontal="left"/>
      <protection locked="0"/>
    </xf>
    <xf numFmtId="0" fontId="28" fillId="7" borderId="451" xfId="0" quotePrefix="1" applyFont="1" applyFill="1" applyBorder="1" applyAlignment="1" applyProtection="1">
      <alignment horizontal="center"/>
    </xf>
    <xf numFmtId="0" fontId="26" fillId="0" borderId="451" xfId="0" quotePrefix="1" applyFont="1" applyFill="1" applyBorder="1" applyAlignment="1" applyProtection="1">
      <alignment horizontal="center"/>
    </xf>
    <xf numFmtId="0" fontId="26" fillId="0" borderId="296" xfId="0" applyFont="1" applyFill="1" applyBorder="1" applyAlignment="1" applyProtection="1">
      <alignment horizontal="center"/>
    </xf>
    <xf numFmtId="164" fontId="26" fillId="0" borderId="296" xfId="6" quotePrefix="1" applyFont="1" applyFill="1" applyBorder="1" applyAlignment="1" applyProtection="1">
      <alignment horizontal="center"/>
    </xf>
    <xf numFmtId="0" fontId="11" fillId="0" borderId="452" xfId="8" applyFont="1" applyFill="1" applyBorder="1" applyAlignment="1" applyProtection="1">
      <alignment horizontal="left"/>
    </xf>
    <xf numFmtId="0" fontId="11" fillId="0" borderId="200" xfId="8" applyFont="1" applyFill="1" applyBorder="1" applyAlignment="1" applyProtection="1">
      <alignment horizontal="left"/>
    </xf>
    <xf numFmtId="0" fontId="26" fillId="0" borderId="204" xfId="0" applyFont="1" applyFill="1" applyBorder="1" applyAlignment="1" applyProtection="1">
      <alignment horizontal="center"/>
    </xf>
    <xf numFmtId="164" fontId="26" fillId="0" borderId="204" xfId="6" quotePrefix="1" applyFont="1" applyFill="1" applyBorder="1" applyAlignment="1" applyProtection="1">
      <alignment horizontal="center"/>
    </xf>
    <xf numFmtId="0" fontId="26" fillId="0" borderId="405" xfId="0" quotePrefix="1" applyFont="1" applyFill="1" applyBorder="1" applyAlignment="1" applyProtection="1">
      <alignment horizontal="center"/>
    </xf>
    <xf numFmtId="16" fontId="28" fillId="7" borderId="305" xfId="8" applyNumberFormat="1" applyFont="1" applyFill="1" applyBorder="1" applyAlignment="1" applyProtection="1">
      <alignment horizontal="center"/>
    </xf>
    <xf numFmtId="0" fontId="28" fillId="7" borderId="305" xfId="0" quotePrefix="1" applyFont="1" applyFill="1" applyBorder="1" applyAlignment="1" applyProtection="1">
      <alignment horizontal="center"/>
    </xf>
    <xf numFmtId="0" fontId="28" fillId="7" borderId="426" xfId="0" quotePrefix="1" applyFont="1" applyFill="1" applyBorder="1" applyAlignment="1" applyProtection="1">
      <alignment horizontal="center" vertical="center"/>
    </xf>
    <xf numFmtId="0" fontId="28" fillId="7" borderId="397" xfId="0" applyFont="1" applyFill="1" applyBorder="1" applyAlignment="1" applyProtection="1">
      <alignment vertical="center"/>
    </xf>
    <xf numFmtId="0" fontId="28" fillId="7" borderId="0" xfId="0" applyFont="1" applyFill="1" applyAlignment="1">
      <alignment horizontal="center"/>
    </xf>
    <xf numFmtId="17" fontId="28" fillId="7" borderId="47" xfId="0" applyNumberFormat="1" applyFont="1" applyFill="1" applyBorder="1" applyAlignment="1" applyProtection="1">
      <alignment horizontal="center" vertical="center"/>
    </xf>
    <xf numFmtId="0" fontId="28" fillId="7" borderId="349" xfId="0" applyFont="1" applyFill="1" applyBorder="1" applyAlignment="1" applyProtection="1">
      <alignment vertical="center"/>
    </xf>
    <xf numFmtId="0" fontId="28" fillId="7" borderId="349" xfId="0" applyFont="1" applyFill="1" applyBorder="1" applyAlignment="1" applyProtection="1">
      <alignment horizontal="center"/>
    </xf>
    <xf numFmtId="0" fontId="28" fillId="7" borderId="426" xfId="8" applyFont="1" applyFill="1" applyBorder="1" applyProtection="1"/>
    <xf numFmtId="16" fontId="28" fillId="7" borderId="47" xfId="8" applyNumberFormat="1" applyFont="1" applyFill="1" applyBorder="1" applyAlignment="1" applyProtection="1">
      <alignment horizontal="center"/>
    </xf>
    <xf numFmtId="0" fontId="28" fillId="7" borderId="426" xfId="8" quotePrefix="1" applyFont="1" applyFill="1" applyBorder="1" applyAlignment="1" applyProtection="1">
      <alignment horizontal="center"/>
    </xf>
    <xf numFmtId="0" fontId="28" fillId="7" borderId="407" xfId="8" applyFont="1" applyFill="1" applyBorder="1" applyAlignment="1" applyProtection="1">
      <alignment horizontal="center"/>
    </xf>
    <xf numFmtId="16" fontId="28" fillId="7" borderId="405" xfId="8" applyNumberFormat="1" applyFont="1" applyFill="1" applyBorder="1" applyAlignment="1" applyProtection="1">
      <alignment horizontal="center"/>
    </xf>
    <xf numFmtId="0" fontId="28" fillId="7" borderId="408" xfId="8" applyFont="1" applyFill="1" applyBorder="1" applyAlignment="1" applyProtection="1">
      <alignment horizontal="center"/>
    </xf>
    <xf numFmtId="0" fontId="11" fillId="0" borderId="442" xfId="8" quotePrefix="1" applyFont="1" applyFill="1" applyBorder="1" applyAlignment="1" applyProtection="1">
      <alignment horizontal="center"/>
    </xf>
    <xf numFmtId="0" fontId="28" fillId="7" borderId="406" xfId="8" applyFont="1" applyFill="1" applyBorder="1" applyAlignment="1" applyProtection="1">
      <alignment horizontal="center"/>
    </xf>
    <xf numFmtId="16" fontId="28" fillId="7" borderId="401" xfId="8" applyNumberFormat="1" applyFont="1" applyFill="1" applyBorder="1" applyAlignment="1" applyProtection="1">
      <alignment horizontal="center"/>
    </xf>
    <xf numFmtId="0" fontId="28" fillId="7" borderId="451" xfId="8" applyFont="1" applyFill="1" applyBorder="1" applyAlignment="1" applyProtection="1">
      <alignment horizontal="center"/>
    </xf>
    <xf numFmtId="0" fontId="28" fillId="7" borderId="412" xfId="8" applyFont="1" applyFill="1" applyBorder="1" applyAlignment="1" applyProtection="1">
      <alignment horizontal="center"/>
    </xf>
    <xf numFmtId="0" fontId="28" fillId="7" borderId="453" xfId="8" applyFont="1" applyFill="1" applyBorder="1" applyAlignment="1" applyProtection="1">
      <alignment horizontal="center"/>
    </xf>
    <xf numFmtId="43" fontId="27" fillId="0" borderId="24" xfId="1" applyFont="1" applyFill="1" applyBorder="1"/>
    <xf numFmtId="0" fontId="13" fillId="0" borderId="301" xfId="8" applyFont="1" applyFill="1" applyBorder="1" applyAlignment="1" applyProtection="1">
      <alignment horizontal="left" vertical="center"/>
      <protection locked="0"/>
    </xf>
    <xf numFmtId="0" fontId="4" fillId="2" borderId="0" xfId="0" applyFont="1" applyFill="1"/>
    <xf numFmtId="0" fontId="27" fillId="2" borderId="0" xfId="0" applyFont="1" applyFill="1"/>
    <xf numFmtId="0" fontId="26" fillId="2" borderId="0" xfId="0" applyFont="1" applyFill="1"/>
    <xf numFmtId="0" fontId="96" fillId="7" borderId="426" xfId="8" applyFont="1" applyFill="1" applyBorder="1" applyAlignment="1" applyProtection="1">
      <alignment horizontal="center"/>
    </xf>
    <xf numFmtId="0" fontId="11" fillId="0" borderId="301" xfId="8" applyFont="1" applyFill="1" applyBorder="1" applyAlignment="1" applyProtection="1">
      <alignment horizontal="left" vertical="center"/>
      <protection locked="0"/>
    </xf>
    <xf numFmtId="0" fontId="28" fillId="7" borderId="439" xfId="8" applyFont="1" applyFill="1" applyBorder="1" applyAlignment="1" applyProtection="1">
      <alignment horizontal="center"/>
    </xf>
    <xf numFmtId="177" fontId="13" fillId="0" borderId="457" xfId="10" applyNumberFormat="1" applyFont="1" applyFill="1" applyBorder="1" applyAlignment="1" applyProtection="1">
      <protection locked="0"/>
    </xf>
    <xf numFmtId="177" fontId="13" fillId="0" borderId="24" xfId="10" applyNumberFormat="1" applyFont="1" applyFill="1" applyBorder="1" applyAlignment="1" applyProtection="1">
      <protection locked="0"/>
    </xf>
    <xf numFmtId="0" fontId="28" fillId="7" borderId="440" xfId="8" applyFont="1" applyFill="1" applyBorder="1" applyAlignment="1" applyProtection="1">
      <alignment horizontal="center"/>
    </xf>
    <xf numFmtId="0" fontId="26" fillId="0" borderId="19" xfId="3" applyFont="1" applyFill="1" applyBorder="1" applyAlignment="1">
      <alignment horizontal="center"/>
    </xf>
    <xf numFmtId="0" fontId="28" fillId="7" borderId="0" xfId="0" applyFont="1" applyFill="1" applyBorder="1" applyAlignment="1">
      <alignment horizontal="center" vertical="center"/>
    </xf>
    <xf numFmtId="17" fontId="28" fillId="7" borderId="339" xfId="8" applyNumberFormat="1" applyFont="1" applyFill="1" applyBorder="1" applyAlignment="1" applyProtection="1">
      <alignment horizontal="center"/>
    </xf>
    <xf numFmtId="49" fontId="11" fillId="0" borderId="460" xfId="8" applyNumberFormat="1" applyFont="1" applyFill="1" applyBorder="1" applyAlignment="1" applyProtection="1">
      <alignment horizontal="center"/>
    </xf>
    <xf numFmtId="0" fontId="11" fillId="0" borderId="460" xfId="8" quotePrefix="1" applyFont="1" applyFill="1" applyBorder="1" applyAlignment="1" applyProtection="1">
      <alignment horizontal="center"/>
    </xf>
    <xf numFmtId="0" fontId="13" fillId="0" borderId="340" xfId="8" applyFont="1" applyFill="1" applyBorder="1" applyAlignment="1" applyProtection="1">
      <alignment horizontal="center" vertical="center"/>
      <protection locked="0"/>
    </xf>
    <xf numFmtId="0" fontId="13" fillId="0" borderId="459" xfId="8" applyFont="1" applyFill="1" applyBorder="1" applyAlignment="1" applyProtection="1">
      <alignment horizontal="center" vertical="center"/>
      <protection locked="0"/>
    </xf>
    <xf numFmtId="0" fontId="13" fillId="0" borderId="339" xfId="8" applyFont="1" applyFill="1" applyBorder="1" applyAlignment="1" applyProtection="1">
      <alignment horizontal="left" indent="4"/>
    </xf>
    <xf numFmtId="0" fontId="13" fillId="0" borderId="339" xfId="8" applyFont="1" applyFill="1" applyBorder="1" applyProtection="1"/>
    <xf numFmtId="0" fontId="11" fillId="0" borderId="458" xfId="8" applyFont="1" applyFill="1" applyBorder="1" applyAlignment="1" applyProtection="1">
      <alignment horizontal="left"/>
    </xf>
    <xf numFmtId="0" fontId="13" fillId="0" borderId="458" xfId="8" applyFont="1" applyFill="1" applyBorder="1" applyAlignment="1" applyProtection="1">
      <alignment horizontal="left" indent="9"/>
    </xf>
    <xf numFmtId="172" fontId="26" fillId="0" borderId="461" xfId="1" applyNumberFormat="1" applyFont="1" applyFill="1" applyBorder="1"/>
    <xf numFmtId="0" fontId="65" fillId="2" borderId="0" xfId="0" applyFont="1" applyFill="1" applyBorder="1" applyAlignment="1" applyProtection="1">
      <alignment horizontal="center" vertical="center"/>
    </xf>
    <xf numFmtId="0" fontId="25" fillId="2" borderId="0" xfId="0" applyFont="1" applyFill="1" applyAlignment="1">
      <alignment horizontal="left"/>
    </xf>
    <xf numFmtId="0" fontId="28" fillId="7" borderId="459" xfId="0" applyFont="1" applyFill="1" applyBorder="1" applyAlignment="1" applyProtection="1">
      <alignment horizontal="center"/>
    </xf>
    <xf numFmtId="0" fontId="28" fillId="7" borderId="426" xfId="0" applyFont="1" applyFill="1" applyBorder="1" applyAlignment="1" applyProtection="1">
      <alignment horizontal="center"/>
    </xf>
    <xf numFmtId="0" fontId="28" fillId="7" borderId="412" xfId="0" applyFont="1" applyFill="1" applyBorder="1" applyAlignment="1" applyProtection="1">
      <alignment horizontal="center"/>
    </xf>
    <xf numFmtId="0" fontId="28" fillId="7" borderId="438" xfId="0" applyFont="1" applyFill="1" applyBorder="1" applyAlignment="1" applyProtection="1">
      <alignment horizontal="center"/>
    </xf>
    <xf numFmtId="0" fontId="28" fillId="7" borderId="440" xfId="0" applyFont="1" applyFill="1" applyBorder="1" applyAlignment="1" applyProtection="1">
      <alignment horizontal="center"/>
    </xf>
    <xf numFmtId="0" fontId="26" fillId="0" borderId="443" xfId="0" quotePrefix="1" applyFont="1" applyFill="1" applyBorder="1" applyAlignment="1" applyProtection="1">
      <alignment horizontal="center"/>
    </xf>
    <xf numFmtId="0" fontId="11" fillId="0" borderId="462" xfId="0" applyFont="1" applyFill="1" applyBorder="1" applyAlignment="1" applyProtection="1">
      <alignment horizontal="left"/>
    </xf>
    <xf numFmtId="0" fontId="11" fillId="0" borderId="381" xfId="0" applyFont="1" applyFill="1" applyBorder="1" applyAlignment="1" applyProtection="1">
      <alignment horizontal="left"/>
    </xf>
    <xf numFmtId="0" fontId="13" fillId="0" borderId="381" xfId="0" applyNumberFormat="1" applyFont="1" applyFill="1" applyBorder="1" applyAlignment="1" applyProtection="1">
      <alignment horizontal="center" vertical="center"/>
    </xf>
    <xf numFmtId="171" fontId="13" fillId="0" borderId="381" xfId="6" applyNumberFormat="1" applyFont="1" applyFill="1" applyBorder="1" applyAlignment="1" applyProtection="1"/>
    <xf numFmtId="0" fontId="11" fillId="0" borderId="463" xfId="0" applyFont="1" applyFill="1" applyBorder="1" applyProtection="1"/>
    <xf numFmtId="0" fontId="11" fillId="0" borderId="464" xfId="0" applyFont="1" applyFill="1" applyBorder="1" applyProtection="1"/>
    <xf numFmtId="0" fontId="13" fillId="0" borderId="464" xfId="0" applyFont="1" applyFill="1" applyBorder="1" applyAlignment="1" applyProtection="1">
      <alignment horizontal="fill" vertical="center"/>
    </xf>
    <xf numFmtId="171" fontId="13" fillId="0" borderId="464" xfId="6" applyNumberFormat="1" applyFont="1" applyFill="1" applyBorder="1" applyAlignment="1" applyProtection="1">
      <alignment horizontal="center"/>
    </xf>
    <xf numFmtId="49" fontId="11" fillId="0" borderId="443" xfId="8" applyNumberFormat="1" applyFont="1" applyFill="1" applyBorder="1" applyAlignment="1" applyProtection="1">
      <alignment horizontal="center"/>
    </xf>
    <xf numFmtId="0" fontId="28" fillId="7" borderId="275" xfId="0" applyFont="1" applyFill="1" applyBorder="1" applyAlignment="1">
      <alignment horizontal="center" vertical="center"/>
    </xf>
    <xf numFmtId="0" fontId="26" fillId="2" borderId="356" xfId="0" applyFont="1" applyFill="1" applyBorder="1" applyAlignment="1">
      <alignment horizontal="center" vertical="center"/>
    </xf>
    <xf numFmtId="0" fontId="26" fillId="0" borderId="389" xfId="0" quotePrefix="1" applyFont="1" applyFill="1" applyBorder="1" applyAlignment="1">
      <alignment horizontal="left" wrapText="1"/>
    </xf>
    <xf numFmtId="164" fontId="26" fillId="11" borderId="385" xfId="0" applyNumberFormat="1" applyFont="1" applyFill="1" applyBorder="1"/>
    <xf numFmtId="0" fontId="32" fillId="15" borderId="0" xfId="0" applyFont="1" applyFill="1" applyBorder="1"/>
    <xf numFmtId="0" fontId="27" fillId="15" borderId="0" xfId="0" applyFont="1" applyFill="1" applyBorder="1"/>
    <xf numFmtId="0" fontId="28" fillId="7" borderId="339" xfId="9" applyFont="1" applyFill="1" applyBorder="1" applyAlignment="1">
      <alignment horizontal="center" vertical="center"/>
    </xf>
    <xf numFmtId="0" fontId="28" fillId="7" borderId="339" xfId="8" applyFont="1" applyFill="1" applyBorder="1" applyProtection="1"/>
    <xf numFmtId="0" fontId="4" fillId="7" borderId="0" xfId="0" applyFont="1" applyFill="1" applyBorder="1"/>
    <xf numFmtId="0" fontId="28" fillId="7" borderId="339" xfId="8" applyFont="1" applyFill="1" applyBorder="1" applyAlignment="1" applyProtection="1">
      <alignment horizontal="center" vertical="center"/>
    </xf>
    <xf numFmtId="0" fontId="4" fillId="7" borderId="426" xfId="0" applyFont="1" applyFill="1" applyBorder="1"/>
    <xf numFmtId="0" fontId="28" fillId="7" borderId="426" xfId="8" applyFont="1" applyFill="1" applyBorder="1" applyAlignment="1" applyProtection="1">
      <alignment horizontal="center" vertical="center"/>
    </xf>
    <xf numFmtId="0" fontId="28" fillId="7" borderId="440" xfId="8" applyFont="1" applyFill="1" applyBorder="1" applyProtection="1"/>
    <xf numFmtId="49" fontId="28" fillId="7" borderId="451" xfId="8" applyNumberFormat="1" applyFont="1" applyFill="1" applyBorder="1" applyAlignment="1" applyProtection="1">
      <alignment horizontal="center"/>
    </xf>
    <xf numFmtId="49" fontId="11" fillId="0" borderId="460" xfId="8" quotePrefix="1" applyNumberFormat="1" applyFont="1" applyFill="1" applyBorder="1" applyAlignment="1" applyProtection="1">
      <alignment horizontal="center"/>
    </xf>
    <xf numFmtId="0" fontId="11" fillId="0" borderId="340" xfId="8" applyFont="1" applyFill="1" applyBorder="1" applyAlignment="1" applyProtection="1">
      <alignment horizontal="center"/>
    </xf>
    <xf numFmtId="0" fontId="88" fillId="15" borderId="0" xfId="0" applyFont="1" applyFill="1"/>
    <xf numFmtId="0" fontId="88" fillId="15" borderId="0" xfId="0" applyFont="1" applyFill="1" applyAlignment="1">
      <alignment horizontal="right"/>
    </xf>
    <xf numFmtId="0" fontId="88" fillId="15" borderId="0" xfId="0" applyFont="1" applyFill="1" applyAlignment="1">
      <alignment horizontal="center"/>
    </xf>
    <xf numFmtId="0" fontId="91" fillId="15" borderId="0" xfId="0" applyFont="1" applyFill="1"/>
    <xf numFmtId="0" fontId="25" fillId="15" borderId="0" xfId="0" applyFont="1" applyFill="1"/>
    <xf numFmtId="0" fontId="18" fillId="15" borderId="0" xfId="0" applyFont="1" applyFill="1" applyProtection="1"/>
    <xf numFmtId="0" fontId="13" fillId="15" borderId="0" xfId="0" applyFont="1" applyFill="1" applyProtection="1"/>
    <xf numFmtId="43" fontId="13" fillId="15" borderId="0" xfId="1" applyFont="1" applyFill="1" applyBorder="1" applyAlignment="1" applyProtection="1"/>
    <xf numFmtId="171" fontId="35" fillId="15" borderId="0" xfId="0" applyNumberFormat="1" applyFont="1" applyFill="1" applyProtection="1"/>
    <xf numFmtId="0" fontId="35" fillId="15" borderId="0" xfId="0" applyFont="1" applyFill="1" applyProtection="1"/>
    <xf numFmtId="0" fontId="18" fillId="15" borderId="0" xfId="0" applyFont="1" applyFill="1" applyAlignment="1" applyProtection="1">
      <alignment horizontal="left" vertical="center"/>
    </xf>
    <xf numFmtId="0" fontId="13" fillId="15" borderId="0" xfId="0" applyFont="1" applyFill="1" applyProtection="1">
      <protection locked="0"/>
    </xf>
    <xf numFmtId="0" fontId="90" fillId="15" borderId="0" xfId="0" applyFont="1" applyFill="1"/>
    <xf numFmtId="0" fontId="18" fillId="15" borderId="0" xfId="0" applyFont="1" applyFill="1" applyAlignment="1" applyProtection="1"/>
    <xf numFmtId="43" fontId="26" fillId="11" borderId="173" xfId="1" applyFont="1" applyFill="1" applyBorder="1"/>
    <xf numFmtId="43" fontId="27" fillId="11" borderId="401" xfId="1" applyFont="1" applyFill="1" applyBorder="1"/>
    <xf numFmtId="43" fontId="26" fillId="11" borderId="464" xfId="1" applyFont="1" applyFill="1" applyBorder="1"/>
    <xf numFmtId="43" fontId="26" fillId="11" borderId="465" xfId="1" applyFont="1" applyFill="1" applyBorder="1"/>
    <xf numFmtId="164" fontId="11" fillId="8" borderId="204" xfId="8" applyNumberFormat="1" applyFont="1" applyFill="1" applyBorder="1" applyProtection="1"/>
    <xf numFmtId="164" fontId="11" fillId="8" borderId="205" xfId="8" applyNumberFormat="1" applyFont="1" applyFill="1" applyBorder="1" applyProtection="1"/>
    <xf numFmtId="164" fontId="11" fillId="8" borderId="173" xfId="8" applyNumberFormat="1" applyFont="1" applyFill="1" applyBorder="1" applyProtection="1"/>
    <xf numFmtId="164" fontId="11" fillId="8" borderId="383" xfId="8" applyNumberFormat="1" applyFont="1" applyFill="1" applyBorder="1" applyProtection="1"/>
    <xf numFmtId="164" fontId="11" fillId="8" borderId="296" xfId="8" applyNumberFormat="1" applyFont="1" applyFill="1" applyBorder="1" applyProtection="1"/>
    <xf numFmtId="164" fontId="11" fillId="8" borderId="385" xfId="8" applyNumberFormat="1" applyFont="1" applyFill="1" applyBorder="1" applyProtection="1"/>
    <xf numFmtId="0" fontId="27" fillId="15" borderId="0" xfId="0" applyFont="1" applyFill="1"/>
    <xf numFmtId="0" fontId="32" fillId="15" borderId="0" xfId="0" applyFont="1" applyFill="1"/>
    <xf numFmtId="0" fontId="26" fillId="15" borderId="0" xfId="0" applyFont="1" applyFill="1"/>
    <xf numFmtId="0" fontId="27" fillId="15" borderId="0" xfId="0" applyFont="1" applyFill="1" applyAlignment="1">
      <alignment horizontal="right"/>
    </xf>
    <xf numFmtId="17" fontId="28" fillId="7" borderId="339" xfId="8" applyNumberFormat="1" applyFont="1" applyFill="1" applyBorder="1" applyAlignment="1" applyProtection="1">
      <alignment horizontal="center" vertical="center"/>
    </xf>
    <xf numFmtId="0" fontId="28" fillId="7" borderId="451" xfId="8" applyFont="1" applyFill="1" applyBorder="1" applyAlignment="1" applyProtection="1">
      <alignment horizontal="center" vertical="center"/>
    </xf>
    <xf numFmtId="49" fontId="11" fillId="0" borderId="401" xfId="8" applyNumberFormat="1" applyFont="1" applyFill="1" applyBorder="1" applyAlignment="1" applyProtection="1">
      <alignment horizontal="center"/>
    </xf>
    <xf numFmtId="0" fontId="13" fillId="0" borderId="401" xfId="8" applyFont="1" applyFill="1" applyBorder="1" applyAlignment="1" applyProtection="1">
      <alignment horizontal="center" vertical="center"/>
      <protection locked="0"/>
    </xf>
    <xf numFmtId="0" fontId="27" fillId="15" borderId="0" xfId="0" applyFont="1" applyFill="1" applyAlignment="1">
      <alignment horizontal="center"/>
    </xf>
    <xf numFmtId="0" fontId="13" fillId="15" borderId="0" xfId="8" applyFont="1" applyFill="1" applyProtection="1"/>
    <xf numFmtId="171" fontId="13" fillId="15" borderId="0" xfId="0" applyNumberFormat="1" applyFont="1" applyFill="1" applyProtection="1"/>
    <xf numFmtId="0" fontId="11" fillId="15" borderId="0" xfId="8" applyNumberFormat="1" applyFont="1" applyFill="1" applyAlignment="1" applyProtection="1">
      <alignment horizontal="fill" vertical="center"/>
    </xf>
    <xf numFmtId="43" fontId="26" fillId="11" borderId="430" xfId="1" applyFont="1" applyFill="1" applyBorder="1"/>
    <xf numFmtId="43" fontId="26" fillId="11" borderId="385" xfId="1" applyFont="1" applyFill="1" applyBorder="1"/>
    <xf numFmtId="43" fontId="26" fillId="11" borderId="458" xfId="1" applyFont="1" applyFill="1" applyBorder="1"/>
    <xf numFmtId="43" fontId="26" fillId="11" borderId="296" xfId="1" applyFont="1" applyFill="1" applyBorder="1"/>
    <xf numFmtId="171" fontId="13" fillId="11" borderId="464" xfId="6" applyNumberFormat="1" applyFont="1" applyFill="1" applyBorder="1" applyAlignment="1" applyProtection="1">
      <alignment horizontal="center"/>
    </xf>
    <xf numFmtId="0" fontId="75" fillId="15" borderId="0" xfId="0" applyFont="1" applyFill="1" applyProtection="1"/>
    <xf numFmtId="0" fontId="75" fillId="15" borderId="0" xfId="0" applyFont="1" applyFill="1"/>
    <xf numFmtId="0" fontId="6" fillId="15" borderId="0" xfId="0" applyFont="1" applyFill="1" applyBorder="1" applyAlignment="1" applyProtection="1">
      <alignment vertical="center"/>
    </xf>
    <xf numFmtId="49" fontId="13" fillId="15" borderId="0" xfId="0" applyNumberFormat="1" applyFont="1" applyFill="1" applyProtection="1"/>
    <xf numFmtId="0" fontId="75" fillId="15" borderId="0" xfId="0" applyFont="1" applyFill="1" applyProtection="1">
      <protection locked="0"/>
    </xf>
    <xf numFmtId="0" fontId="26" fillId="15" borderId="0" xfId="0" applyFont="1" applyFill="1" applyBorder="1"/>
    <xf numFmtId="0" fontId="31" fillId="15" borderId="0" xfId="0" applyFont="1" applyFill="1" applyBorder="1" applyAlignment="1"/>
    <xf numFmtId="0" fontId="11" fillId="15" borderId="0" xfId="8" applyFont="1" applyFill="1" applyBorder="1" applyAlignment="1" applyProtection="1"/>
    <xf numFmtId="0" fontId="26" fillId="15" borderId="0" xfId="0" applyFont="1" applyFill="1" applyBorder="1" applyAlignment="1">
      <alignment horizontal="center"/>
    </xf>
    <xf numFmtId="0" fontId="11" fillId="15" borderId="0" xfId="8" applyFont="1" applyFill="1" applyBorder="1" applyAlignment="1" applyProtection="1">
      <alignment horizontal="center" vertical="center"/>
    </xf>
    <xf numFmtId="0" fontId="11" fillId="15" borderId="0" xfId="8" applyFont="1" applyFill="1" applyBorder="1" applyAlignment="1" applyProtection="1">
      <alignment horizontal="center"/>
    </xf>
    <xf numFmtId="49" fontId="11" fillId="15" borderId="0" xfId="8" applyNumberFormat="1" applyFont="1" applyFill="1" applyBorder="1" applyAlignment="1" applyProtection="1">
      <alignment horizontal="center"/>
    </xf>
    <xf numFmtId="0" fontId="13" fillId="15" borderId="0" xfId="8" applyFont="1" applyFill="1" applyBorder="1" applyAlignment="1" applyProtection="1">
      <alignment horizontal="center"/>
      <protection locked="0"/>
    </xf>
    <xf numFmtId="43" fontId="27" fillId="15" borderId="0" xfId="1" applyFont="1" applyFill="1" applyBorder="1"/>
    <xf numFmtId="43" fontId="26" fillId="15" borderId="0" xfId="1" applyFont="1" applyFill="1" applyBorder="1"/>
    <xf numFmtId="0" fontId="11" fillId="15" borderId="0" xfId="8" applyFont="1" applyFill="1" applyBorder="1" applyProtection="1">
      <protection locked="0"/>
    </xf>
    <xf numFmtId="0" fontId="11" fillId="15" borderId="0" xfId="8" applyNumberFormat="1" applyFont="1" applyFill="1" applyBorder="1" applyAlignment="1" applyProtection="1">
      <alignment horizontal="fill" vertical="center"/>
    </xf>
    <xf numFmtId="43" fontId="26" fillId="11" borderId="425" xfId="1" applyFont="1" applyFill="1" applyBorder="1"/>
    <xf numFmtId="0" fontId="31" fillId="15" borderId="0" xfId="0" applyFont="1" applyFill="1" applyAlignment="1"/>
    <xf numFmtId="0" fontId="32" fillId="15" borderId="0" xfId="0" applyFont="1" applyFill="1" applyAlignment="1">
      <alignment horizontal="left"/>
    </xf>
    <xf numFmtId="0" fontId="26" fillId="15" borderId="0" xfId="0" applyFont="1" applyFill="1" applyAlignment="1">
      <alignment horizontal="right"/>
    </xf>
    <xf numFmtId="43" fontId="26" fillId="11" borderId="295" xfId="1" applyFont="1" applyFill="1" applyBorder="1"/>
    <xf numFmtId="0" fontId="11" fillId="0" borderId="449" xfId="8" quotePrefix="1" applyFont="1" applyFill="1" applyBorder="1" applyAlignment="1" applyProtection="1">
      <alignment horizontal="center"/>
    </xf>
    <xf numFmtId="0" fontId="11" fillId="0" borderId="467" xfId="8" quotePrefix="1" applyFont="1" applyFill="1" applyBorder="1" applyAlignment="1" applyProtection="1">
      <alignment horizontal="center"/>
    </xf>
    <xf numFmtId="0" fontId="11" fillId="0" borderId="173" xfId="8" quotePrefix="1" applyFont="1" applyFill="1" applyBorder="1" applyAlignment="1" applyProtection="1">
      <alignment horizontal="center"/>
    </xf>
    <xf numFmtId="43" fontId="27" fillId="11" borderId="47" xfId="1" applyFont="1" applyFill="1" applyBorder="1"/>
    <xf numFmtId="0" fontId="96" fillId="7" borderId="408" xfId="8" applyFont="1" applyFill="1" applyBorder="1" applyAlignment="1" applyProtection="1">
      <alignment horizontal="center"/>
    </xf>
    <xf numFmtId="0" fontId="75" fillId="15" borderId="0" xfId="0" applyFont="1" applyFill="1" applyAlignment="1">
      <alignment horizontal="center"/>
    </xf>
    <xf numFmtId="0" fontId="75" fillId="15" borderId="0" xfId="0" applyFont="1" applyFill="1" applyBorder="1" applyProtection="1"/>
    <xf numFmtId="0" fontId="75" fillId="15" borderId="0" xfId="0" applyFont="1" applyFill="1" applyBorder="1"/>
    <xf numFmtId="0" fontId="75" fillId="15" borderId="0" xfId="0" applyFont="1" applyFill="1" applyBorder="1" applyAlignment="1" applyProtection="1">
      <alignment horizontal="center"/>
    </xf>
    <xf numFmtId="0" fontId="27" fillId="15" borderId="0" xfId="0" applyNumberFormat="1" applyFont="1" applyFill="1" applyBorder="1" applyAlignment="1" applyProtection="1">
      <alignment horizontal="fill" vertical="center"/>
    </xf>
    <xf numFmtId="0" fontId="75" fillId="15" borderId="0" xfId="0" applyFont="1" applyFill="1" applyBorder="1" applyAlignment="1">
      <alignment horizontal="center"/>
    </xf>
    <xf numFmtId="164" fontId="27" fillId="11" borderId="401" xfId="6" quotePrefix="1" applyFont="1" applyFill="1" applyBorder="1" applyAlignment="1" applyProtection="1">
      <alignment horizontal="center"/>
    </xf>
    <xf numFmtId="164" fontId="26" fillId="11" borderId="296" xfId="6" quotePrefix="1" applyFont="1" applyFill="1" applyBorder="1" applyAlignment="1" applyProtection="1">
      <alignment horizontal="center"/>
    </xf>
    <xf numFmtId="164" fontId="26" fillId="11" borderId="385" xfId="6" quotePrefix="1" applyFont="1" applyFill="1" applyBorder="1" applyAlignment="1" applyProtection="1">
      <alignment horizontal="center"/>
    </xf>
    <xf numFmtId="164" fontId="26" fillId="11" borderId="204" xfId="0" applyNumberFormat="1" applyFont="1" applyFill="1" applyBorder="1" applyAlignment="1" applyProtection="1">
      <alignment horizontal="center"/>
    </xf>
    <xf numFmtId="164" fontId="26" fillId="11" borderId="296" xfId="0" applyNumberFormat="1" applyFont="1" applyFill="1" applyBorder="1" applyAlignment="1" applyProtection="1">
      <alignment horizontal="center"/>
    </xf>
    <xf numFmtId="164" fontId="26" fillId="11" borderId="205" xfId="0" applyNumberFormat="1" applyFont="1" applyFill="1" applyBorder="1" applyAlignment="1" applyProtection="1">
      <alignment horizontal="center"/>
    </xf>
    <xf numFmtId="164" fontId="26" fillId="11" borderId="385" xfId="0" applyNumberFormat="1" applyFont="1" applyFill="1" applyBorder="1" applyAlignment="1" applyProtection="1">
      <alignment horizontal="center"/>
    </xf>
    <xf numFmtId="164" fontId="27" fillId="11" borderId="47" xfId="6" applyFont="1" applyFill="1" applyBorder="1" applyAlignment="1" applyProtection="1">
      <alignment horizontal="center"/>
    </xf>
    <xf numFmtId="10" fontId="27" fillId="11" borderId="47" xfId="6" quotePrefix="1" applyNumberFormat="1" applyFont="1" applyFill="1" applyBorder="1" applyAlignment="1" applyProtection="1">
      <alignment horizontal="center"/>
    </xf>
    <xf numFmtId="164" fontId="27" fillId="11" borderId="47" xfId="6" quotePrefix="1" applyFont="1" applyFill="1" applyBorder="1" applyAlignment="1" applyProtection="1">
      <alignment horizontal="center"/>
    </xf>
    <xf numFmtId="164" fontId="26" fillId="11" borderId="173" xfId="6" quotePrefix="1" applyFont="1" applyFill="1" applyBorder="1" applyAlignment="1" applyProtection="1">
      <alignment horizontal="center"/>
    </xf>
    <xf numFmtId="164" fontId="26" fillId="11" borderId="383" xfId="6" quotePrefix="1" applyFont="1" applyFill="1" applyBorder="1" applyAlignment="1" applyProtection="1">
      <alignment horizontal="center"/>
    </xf>
    <xf numFmtId="0" fontId="27" fillId="15" borderId="0" xfId="0" applyFont="1" applyFill="1" applyAlignment="1">
      <alignment horizontal="left"/>
    </xf>
    <xf numFmtId="177" fontId="13" fillId="11" borderId="280" xfId="10" applyNumberFormat="1" applyFont="1" applyFill="1" applyBorder="1" applyAlignment="1" applyProtection="1"/>
    <xf numFmtId="177" fontId="13" fillId="11" borderId="305" xfId="10" applyNumberFormat="1" applyFont="1" applyFill="1" applyBorder="1" applyAlignment="1" applyProtection="1"/>
    <xf numFmtId="0" fontId="75" fillId="2" borderId="0" xfId="0" applyFont="1" applyFill="1" applyProtection="1"/>
    <xf numFmtId="49" fontId="13" fillId="2" borderId="0" xfId="0" applyNumberFormat="1" applyFont="1" applyFill="1" applyProtection="1"/>
    <xf numFmtId="0" fontId="75" fillId="2" borderId="0" xfId="0" applyFont="1" applyFill="1" applyProtection="1">
      <protection locked="0"/>
    </xf>
    <xf numFmtId="0" fontId="31" fillId="2" borderId="0" xfId="0" applyFont="1" applyFill="1" applyAlignment="1">
      <alignment horizontal="left"/>
    </xf>
    <xf numFmtId="0" fontId="26" fillId="2" borderId="442" xfId="0" applyFont="1" applyFill="1" applyBorder="1" applyAlignment="1" applyProtection="1">
      <alignment horizontal="center"/>
    </xf>
    <xf numFmtId="49" fontId="26" fillId="2" borderId="460" xfId="0" applyNumberFormat="1" applyFont="1" applyFill="1" applyBorder="1" applyAlignment="1" applyProtection="1">
      <alignment horizontal="center" vertical="center"/>
    </xf>
    <xf numFmtId="0" fontId="26" fillId="2" borderId="460" xfId="0" applyFont="1" applyFill="1" applyBorder="1" applyAlignment="1" applyProtection="1">
      <alignment horizontal="center"/>
    </xf>
    <xf numFmtId="0" fontId="26" fillId="2" borderId="460" xfId="0" quotePrefix="1" applyFont="1" applyFill="1" applyBorder="1" applyAlignment="1" applyProtection="1">
      <alignment horizontal="center"/>
    </xf>
    <xf numFmtId="0" fontId="18" fillId="2" borderId="0" xfId="0" quotePrefix="1" applyFont="1" applyFill="1" applyProtection="1"/>
    <xf numFmtId="0" fontId="13" fillId="2" borderId="0" xfId="0" applyFont="1" applyFill="1" applyAlignment="1" applyProtection="1">
      <protection locked="0"/>
    </xf>
    <xf numFmtId="0" fontId="39" fillId="2" borderId="0" xfId="0" applyFont="1" applyFill="1" applyBorder="1" applyAlignment="1" applyProtection="1"/>
    <xf numFmtId="0" fontId="18" fillId="2" borderId="0" xfId="0" applyFont="1" applyFill="1" applyAlignment="1" applyProtection="1">
      <alignment horizontal="left"/>
    </xf>
    <xf numFmtId="0" fontId="72" fillId="2" borderId="0" xfId="0" applyFont="1" applyFill="1" applyProtection="1"/>
    <xf numFmtId="0" fontId="27" fillId="2" borderId="0" xfId="0" applyFont="1" applyFill="1" applyAlignment="1">
      <alignment horizontal="right"/>
    </xf>
    <xf numFmtId="0" fontId="27" fillId="2" borderId="0" xfId="0" applyFont="1" applyFill="1" applyAlignment="1">
      <alignment horizontal="center"/>
    </xf>
    <xf numFmtId="0" fontId="26" fillId="2" borderId="0" xfId="0" applyFont="1" applyFill="1" applyAlignment="1">
      <alignment horizontal="left"/>
    </xf>
    <xf numFmtId="0" fontId="27" fillId="2" borderId="0" xfId="0" applyFont="1" applyFill="1" applyAlignment="1">
      <alignment horizontal="left"/>
    </xf>
    <xf numFmtId="0" fontId="13" fillId="2" borderId="0" xfId="8" applyFont="1" applyFill="1" applyProtection="1"/>
    <xf numFmtId="0" fontId="13" fillId="2" borderId="0" xfId="8" applyFont="1" applyFill="1" applyAlignment="1" applyProtection="1">
      <alignment horizontal="center"/>
    </xf>
    <xf numFmtId="0" fontId="26" fillId="2" borderId="0" xfId="0" applyFont="1" applyFill="1" applyAlignment="1">
      <alignment horizontal="right"/>
    </xf>
    <xf numFmtId="49" fontId="11" fillId="2" borderId="442" xfId="8" applyNumberFormat="1" applyFont="1" applyFill="1" applyBorder="1" applyAlignment="1" applyProtection="1">
      <alignment horizontal="center"/>
    </xf>
    <xf numFmtId="49" fontId="11" fillId="2" borderId="460" xfId="8" applyNumberFormat="1" applyFont="1" applyFill="1" applyBorder="1" applyAlignment="1" applyProtection="1">
      <alignment horizontal="center"/>
    </xf>
    <xf numFmtId="49" fontId="11" fillId="2" borderId="460" xfId="8" quotePrefix="1" applyNumberFormat="1" applyFont="1" applyFill="1" applyBorder="1" applyAlignment="1" applyProtection="1">
      <alignment horizontal="center"/>
    </xf>
    <xf numFmtId="0" fontId="11" fillId="2" borderId="290" xfId="8" applyFont="1" applyFill="1" applyBorder="1" applyAlignment="1" applyProtection="1">
      <alignment horizontal="left"/>
    </xf>
    <xf numFmtId="0" fontId="11" fillId="2" borderId="173" xfId="8" applyFont="1" applyFill="1" applyBorder="1" applyAlignment="1" applyProtection="1">
      <alignment horizontal="left"/>
    </xf>
    <xf numFmtId="0" fontId="13" fillId="2" borderId="173" xfId="8" applyFont="1" applyFill="1" applyBorder="1" applyAlignment="1" applyProtection="1">
      <alignment horizontal="center"/>
    </xf>
    <xf numFmtId="0" fontId="13" fillId="2" borderId="173" xfId="8" applyFont="1" applyFill="1" applyBorder="1" applyAlignment="1" applyProtection="1">
      <alignment horizontal="left" indent="9"/>
    </xf>
    <xf numFmtId="172" fontId="26" fillId="2" borderId="173" xfId="1" applyNumberFormat="1" applyFont="1" applyFill="1" applyBorder="1"/>
    <xf numFmtId="43" fontId="27" fillId="2" borderId="173" xfId="1" applyFont="1" applyFill="1" applyBorder="1"/>
    <xf numFmtId="0" fontId="11" fillId="2" borderId="290" xfId="8" applyFont="1" applyFill="1" applyBorder="1" applyAlignment="1" applyProtection="1"/>
    <xf numFmtId="0" fontId="11" fillId="2" borderId="173" xfId="8" applyFont="1" applyFill="1" applyBorder="1" applyAlignment="1" applyProtection="1">
      <alignment horizontal="left" indent="9"/>
    </xf>
    <xf numFmtId="0" fontId="11" fillId="2" borderId="173" xfId="8" applyFont="1" applyFill="1" applyBorder="1" applyAlignment="1" applyProtection="1">
      <alignment horizontal="center"/>
    </xf>
    <xf numFmtId="0" fontId="11" fillId="2" borderId="173" xfId="8" applyFont="1" applyFill="1" applyBorder="1" applyAlignment="1" applyProtection="1">
      <alignment horizontal="center" vertical="center"/>
      <protection locked="0"/>
    </xf>
    <xf numFmtId="43" fontId="26" fillId="2" borderId="173" xfId="1" applyFont="1" applyFill="1" applyBorder="1"/>
    <xf numFmtId="0" fontId="11" fillId="2" borderId="340" xfId="8" applyFont="1" applyFill="1" applyBorder="1" applyAlignment="1" applyProtection="1">
      <alignment horizontal="center"/>
    </xf>
    <xf numFmtId="0" fontId="13" fillId="2" borderId="339" xfId="8" applyFont="1" applyFill="1" applyBorder="1" applyProtection="1">
      <protection locked="0"/>
    </xf>
    <xf numFmtId="0" fontId="13" fillId="2" borderId="173" xfId="8" applyFont="1" applyFill="1" applyBorder="1" applyAlignment="1" applyProtection="1">
      <alignment horizontal="center" vertical="center"/>
      <protection locked="0"/>
    </xf>
    <xf numFmtId="0" fontId="11" fillId="2" borderId="442" xfId="8" applyNumberFormat="1" applyFont="1" applyFill="1" applyBorder="1" applyAlignment="1" applyProtection="1">
      <alignment horizontal="left" vertical="center"/>
    </xf>
    <xf numFmtId="0" fontId="11" fillId="2" borderId="460" xfId="8" applyNumberFormat="1" applyFont="1" applyFill="1" applyBorder="1" applyAlignment="1" applyProtection="1">
      <alignment horizontal="left" vertical="center"/>
    </xf>
    <xf numFmtId="0" fontId="11" fillId="2" borderId="460" xfId="8" applyNumberFormat="1" applyFont="1" applyFill="1" applyBorder="1" applyAlignment="1" applyProtection="1">
      <alignment horizontal="center" vertical="center"/>
    </xf>
    <xf numFmtId="172" fontId="26" fillId="2" borderId="460" xfId="1" applyNumberFormat="1" applyFont="1" applyFill="1" applyBorder="1"/>
    <xf numFmtId="43" fontId="26" fillId="2" borderId="460" xfId="1" applyFont="1" applyFill="1" applyBorder="1"/>
    <xf numFmtId="0" fontId="11" fillId="2" borderId="463" xfId="8" applyFont="1" applyFill="1" applyBorder="1" applyAlignment="1" applyProtection="1">
      <alignment horizontal="left"/>
    </xf>
    <xf numFmtId="0" fontId="11" fillId="2" borderId="464" xfId="8" applyFont="1" applyFill="1" applyBorder="1" applyAlignment="1" applyProtection="1">
      <alignment horizontal="left"/>
    </xf>
    <xf numFmtId="0" fontId="11" fillId="2" borderId="464" xfId="8" applyFont="1" applyFill="1" applyBorder="1" applyAlignment="1" applyProtection="1">
      <alignment horizontal="center"/>
    </xf>
    <xf numFmtId="172" fontId="26" fillId="2" borderId="464" xfId="1" applyNumberFormat="1" applyFont="1" applyFill="1" applyBorder="1"/>
    <xf numFmtId="43" fontId="26" fillId="2" borderId="464" xfId="1" applyFont="1" applyFill="1" applyBorder="1"/>
    <xf numFmtId="0" fontId="13" fillId="2" borderId="0" xfId="8" applyFont="1" applyFill="1" applyBorder="1" applyProtection="1"/>
    <xf numFmtId="0" fontId="13" fillId="2" borderId="0" xfId="8" applyFont="1" applyFill="1" applyBorder="1" applyAlignment="1" applyProtection="1">
      <alignment horizontal="center"/>
    </xf>
    <xf numFmtId="0" fontId="60" fillId="2" borderId="0" xfId="8" applyFont="1" applyFill="1" applyAlignment="1" applyProtection="1">
      <alignment horizontal="right"/>
    </xf>
    <xf numFmtId="0" fontId="60" fillId="2" borderId="0" xfId="8" applyFont="1" applyFill="1" applyAlignment="1" applyProtection="1">
      <alignment horizontal="center"/>
    </xf>
    <xf numFmtId="176" fontId="13" fillId="2" borderId="0" xfId="10" applyFont="1" applyFill="1" applyBorder="1" applyAlignment="1" applyProtection="1"/>
    <xf numFmtId="0" fontId="11" fillId="2" borderId="0" xfId="8" applyFont="1" applyFill="1" applyProtection="1"/>
    <xf numFmtId="0" fontId="11" fillId="2" borderId="0" xfId="8" applyFont="1" applyFill="1" applyAlignment="1" applyProtection="1">
      <alignment horizontal="center"/>
    </xf>
    <xf numFmtId="0" fontId="11" fillId="2" borderId="203" xfId="8" applyFont="1" applyFill="1" applyBorder="1" applyProtection="1"/>
    <xf numFmtId="0" fontId="11" fillId="2" borderId="204" xfId="8" applyFont="1" applyFill="1" applyBorder="1" applyProtection="1"/>
    <xf numFmtId="0" fontId="11" fillId="2" borderId="204" xfId="8" applyFont="1" applyFill="1" applyBorder="1" applyAlignment="1" applyProtection="1">
      <alignment horizontal="center"/>
    </xf>
    <xf numFmtId="0" fontId="11" fillId="2" borderId="290" xfId="8" applyFont="1" applyFill="1" applyBorder="1" applyProtection="1"/>
    <xf numFmtId="0" fontId="11" fillId="2" borderId="173" xfId="8" applyFont="1" applyFill="1" applyBorder="1" applyProtection="1"/>
    <xf numFmtId="176" fontId="11" fillId="2" borderId="173" xfId="10" applyFont="1" applyFill="1" applyBorder="1" applyAlignment="1" applyProtection="1"/>
    <xf numFmtId="0" fontId="11" fillId="2" borderId="295" xfId="8" applyFont="1" applyFill="1" applyBorder="1" applyProtection="1"/>
    <xf numFmtId="0" fontId="11" fillId="2" borderId="296" xfId="8" applyFont="1" applyFill="1" applyBorder="1" applyProtection="1"/>
    <xf numFmtId="0" fontId="11" fillId="2" borderId="296" xfId="8" applyFont="1" applyFill="1" applyBorder="1" applyAlignment="1" applyProtection="1">
      <alignment horizontal="center"/>
    </xf>
    <xf numFmtId="176" fontId="11" fillId="2" borderId="296" xfId="10" applyFont="1" applyFill="1" applyBorder="1" applyAlignment="1" applyProtection="1"/>
    <xf numFmtId="0" fontId="11" fillId="2" borderId="0" xfId="8" applyFont="1" applyFill="1" applyBorder="1" applyProtection="1"/>
    <xf numFmtId="0" fontId="11" fillId="2" borderId="0" xfId="8" applyFont="1" applyFill="1" applyBorder="1" applyAlignment="1" applyProtection="1">
      <alignment horizontal="center"/>
    </xf>
    <xf numFmtId="176" fontId="11" fillId="2" borderId="0" xfId="10" applyFont="1" applyFill="1" applyBorder="1" applyAlignment="1" applyProtection="1"/>
    <xf numFmtId="0" fontId="13" fillId="2" borderId="0" xfId="8" applyFont="1" applyFill="1" applyProtection="1">
      <protection locked="0"/>
    </xf>
    <xf numFmtId="0" fontId="11" fillId="2" borderId="0" xfId="8" applyFont="1" applyFill="1" applyProtection="1">
      <protection locked="0"/>
    </xf>
    <xf numFmtId="0" fontId="59" fillId="2" borderId="0" xfId="0" quotePrefix="1" applyFont="1" applyFill="1" applyProtection="1"/>
    <xf numFmtId="0" fontId="26" fillId="2" borderId="0" xfId="0" applyFont="1" applyFill="1" applyAlignment="1">
      <alignment horizontal="center"/>
    </xf>
    <xf numFmtId="177" fontId="13" fillId="2" borderId="0" xfId="10" applyNumberFormat="1" applyFont="1" applyFill="1" applyBorder="1" applyAlignment="1" applyProtection="1"/>
    <xf numFmtId="164" fontId="11" fillId="2" borderId="0" xfId="8" applyNumberFormat="1" applyFont="1" applyFill="1" applyBorder="1" applyProtection="1"/>
    <xf numFmtId="171" fontId="13" fillId="2" borderId="0" xfId="0" applyNumberFormat="1" applyFont="1" applyFill="1" applyProtection="1"/>
    <xf numFmtId="0" fontId="11" fillId="2" borderId="0" xfId="8" applyNumberFormat="1" applyFont="1" applyFill="1" applyAlignment="1" applyProtection="1">
      <alignment horizontal="fill" vertical="center"/>
    </xf>
    <xf numFmtId="0" fontId="59" fillId="2" borderId="0" xfId="0" applyFont="1" applyFill="1" applyAlignment="1" applyProtection="1">
      <alignment horizontal="left" vertical="center"/>
    </xf>
    <xf numFmtId="0" fontId="31" fillId="2" borderId="0" xfId="0" applyFont="1" applyFill="1" applyAlignment="1">
      <alignment horizontal="left" vertical="top"/>
    </xf>
    <xf numFmtId="0" fontId="88" fillId="2" borderId="0" xfId="0" applyFont="1" applyFill="1" applyAlignment="1">
      <alignment horizontal="right"/>
    </xf>
    <xf numFmtId="0" fontId="91" fillId="2" borderId="0" xfId="0" applyFont="1" applyFill="1"/>
    <xf numFmtId="0" fontId="32" fillId="2" borderId="0" xfId="0" applyFont="1" applyFill="1"/>
    <xf numFmtId="0" fontId="88" fillId="2" borderId="0" xfId="0" applyFont="1" applyFill="1"/>
    <xf numFmtId="0" fontId="25" fillId="2" borderId="0" xfId="0" applyFont="1" applyFill="1" applyAlignment="1">
      <alignment horizontal="right"/>
    </xf>
    <xf numFmtId="0" fontId="25" fillId="2" borderId="0" xfId="0" applyFont="1" applyFill="1"/>
    <xf numFmtId="0" fontId="88" fillId="2" borderId="0" xfId="0" applyFont="1" applyFill="1" applyAlignment="1">
      <alignment horizontal="center"/>
    </xf>
    <xf numFmtId="0" fontId="88" fillId="2" borderId="0" xfId="0" applyFont="1" applyFill="1" applyAlignment="1">
      <alignment horizontal="left"/>
    </xf>
    <xf numFmtId="0" fontId="79" fillId="2" borderId="0" xfId="8" applyFont="1" applyFill="1" applyProtection="1"/>
    <xf numFmtId="0" fontId="79" fillId="2" borderId="0" xfId="8" applyFont="1" applyFill="1" applyAlignment="1" applyProtection="1">
      <alignment horizontal="center"/>
    </xf>
    <xf numFmtId="0" fontId="79" fillId="2" borderId="0" xfId="8" applyFont="1" applyFill="1" applyProtection="1">
      <protection locked="0"/>
    </xf>
    <xf numFmtId="0" fontId="89" fillId="2" borderId="0" xfId="8" applyFont="1" applyFill="1" applyProtection="1"/>
    <xf numFmtId="0" fontId="89" fillId="2" borderId="0" xfId="8" applyFont="1" applyFill="1" applyAlignment="1" applyProtection="1">
      <alignment horizontal="center"/>
    </xf>
    <xf numFmtId="0" fontId="89" fillId="2" borderId="0" xfId="8" applyFont="1" applyFill="1" applyProtection="1">
      <protection locked="0"/>
    </xf>
    <xf numFmtId="0" fontId="25" fillId="2" borderId="0" xfId="0" applyFont="1" applyFill="1" applyAlignment="1">
      <alignment horizontal="center"/>
    </xf>
    <xf numFmtId="0" fontId="89" fillId="2" borderId="0" xfId="8" applyNumberFormat="1" applyFont="1" applyFill="1" applyAlignment="1" applyProtection="1">
      <alignment horizontal="fill" vertical="center"/>
    </xf>
    <xf numFmtId="0" fontId="31" fillId="2" borderId="0" xfId="0" applyFont="1" applyFill="1" applyAlignment="1"/>
    <xf numFmtId="0" fontId="32" fillId="2" borderId="0" xfId="0" applyFont="1" applyFill="1" applyAlignment="1">
      <alignment horizontal="right"/>
    </xf>
    <xf numFmtId="0" fontId="7" fillId="2" borderId="0" xfId="8" applyFont="1" applyFill="1" applyProtection="1"/>
    <xf numFmtId="171" fontId="13" fillId="2" borderId="401" xfId="6" applyNumberFormat="1" applyFont="1" applyFill="1" applyBorder="1" applyProtection="1">
      <protection locked="0"/>
    </xf>
    <xf numFmtId="0" fontId="32" fillId="2" borderId="0" xfId="0" applyFont="1" applyFill="1" applyAlignment="1">
      <alignment horizontal="left"/>
    </xf>
    <xf numFmtId="0" fontId="31" fillId="2" borderId="0" xfId="0" applyFont="1" applyFill="1" applyBorder="1" applyAlignment="1"/>
    <xf numFmtId="0" fontId="11" fillId="2" borderId="0" xfId="8" applyFont="1" applyFill="1" applyBorder="1" applyProtection="1">
      <protection locked="0"/>
    </xf>
    <xf numFmtId="0" fontId="11" fillId="2" borderId="0" xfId="8" applyNumberFormat="1" applyFont="1" applyFill="1" applyBorder="1" applyAlignment="1" applyProtection="1">
      <alignment horizontal="fill" vertical="center"/>
    </xf>
    <xf numFmtId="0" fontId="26" fillId="2" borderId="0" xfId="0" applyFont="1" applyFill="1" applyBorder="1" applyAlignment="1">
      <alignment horizontal="center"/>
    </xf>
    <xf numFmtId="49" fontId="11" fillId="2" borderId="0" xfId="8" applyNumberFormat="1" applyFont="1" applyFill="1" applyBorder="1" applyAlignment="1" applyProtection="1">
      <alignment horizontal="center"/>
    </xf>
    <xf numFmtId="43" fontId="27" fillId="2" borderId="0" xfId="1" applyFont="1" applyFill="1" applyBorder="1"/>
    <xf numFmtId="43" fontId="26" fillId="2" borderId="0" xfId="1" applyFont="1" applyFill="1" applyBorder="1"/>
    <xf numFmtId="0" fontId="11" fillId="2" borderId="0" xfId="8" applyFont="1" applyFill="1" applyBorder="1" applyAlignment="1" applyProtection="1"/>
    <xf numFmtId="0" fontId="11" fillId="2" borderId="0" xfId="8" applyFont="1" applyFill="1" applyBorder="1" applyAlignment="1" applyProtection="1">
      <alignment horizontal="center" vertical="center"/>
    </xf>
    <xf numFmtId="0" fontId="13" fillId="2" borderId="0" xfId="8" applyFont="1" applyFill="1" applyBorder="1" applyAlignment="1" applyProtection="1">
      <alignment horizontal="center"/>
      <protection locked="0"/>
    </xf>
    <xf numFmtId="0" fontId="11" fillId="2" borderId="47" xfId="8" applyFont="1" applyFill="1" applyBorder="1" applyAlignment="1" applyProtection="1">
      <alignment horizontal="center"/>
    </xf>
    <xf numFmtId="16" fontId="11" fillId="2" borderId="47" xfId="8" applyNumberFormat="1" applyFont="1" applyFill="1" applyBorder="1" applyAlignment="1" applyProtection="1">
      <alignment horizontal="center"/>
    </xf>
    <xf numFmtId="0" fontId="11" fillId="2" borderId="47" xfId="8" quotePrefix="1" applyFont="1" applyFill="1" applyBorder="1" applyAlignment="1" applyProtection="1">
      <alignment horizontal="center"/>
    </xf>
    <xf numFmtId="43" fontId="27" fillId="2" borderId="47" xfId="1" applyFont="1" applyFill="1" applyBorder="1"/>
    <xf numFmtId="0" fontId="11" fillId="2" borderId="0" xfId="8" quotePrefix="1" applyFont="1" applyFill="1" applyBorder="1" applyAlignment="1" applyProtection="1">
      <alignment horizontal="center"/>
    </xf>
    <xf numFmtId="0" fontId="11" fillId="2" borderId="112" xfId="8" applyFont="1" applyFill="1" applyBorder="1" applyAlignment="1" applyProtection="1">
      <alignment horizontal="center"/>
    </xf>
    <xf numFmtId="16" fontId="11" fillId="2" borderId="112" xfId="8" applyNumberFormat="1" applyFont="1" applyFill="1" applyBorder="1" applyAlignment="1" applyProtection="1">
      <alignment horizontal="center"/>
    </xf>
    <xf numFmtId="0" fontId="11" fillId="2" borderId="112" xfId="8" quotePrefix="1" applyFont="1" applyFill="1" applyBorder="1" applyAlignment="1" applyProtection="1">
      <alignment horizontal="center"/>
    </xf>
    <xf numFmtId="43" fontId="27" fillId="2" borderId="112" xfId="1" applyFont="1" applyFill="1" applyBorder="1"/>
    <xf numFmtId="0" fontId="28" fillId="7" borderId="339" xfId="8" applyFont="1" applyFill="1" applyBorder="1" applyAlignment="1" applyProtection="1">
      <alignment horizontal="center" vertical="center"/>
    </xf>
    <xf numFmtId="0" fontId="28" fillId="7" borderId="426" xfId="8" applyFont="1" applyFill="1" applyBorder="1" applyAlignment="1" applyProtection="1">
      <alignment horizontal="center" vertical="center"/>
    </xf>
    <xf numFmtId="0" fontId="28" fillId="7" borderId="15" xfId="0" applyFont="1" applyFill="1" applyBorder="1" applyAlignment="1" applyProtection="1">
      <alignment horizontal="center"/>
    </xf>
    <xf numFmtId="0" fontId="28" fillId="14" borderId="112" xfId="0" applyFont="1" applyFill="1" applyBorder="1" applyAlignment="1" applyProtection="1">
      <alignment horizontal="center"/>
    </xf>
    <xf numFmtId="0" fontId="46" fillId="15" borderId="0" xfId="0" applyFont="1" applyFill="1" applyProtection="1"/>
    <xf numFmtId="171" fontId="46" fillId="15" borderId="0" xfId="0" applyNumberFormat="1" applyFont="1" applyFill="1" applyProtection="1"/>
    <xf numFmtId="0" fontId="81" fillId="15" borderId="0" xfId="0" applyFont="1" applyFill="1"/>
    <xf numFmtId="0" fontId="0" fillId="15" borderId="0" xfId="0" applyFont="1" applyFill="1"/>
    <xf numFmtId="0" fontId="22" fillId="15" borderId="0" xfId="0" applyFont="1" applyFill="1"/>
    <xf numFmtId="0" fontId="83" fillId="15" borderId="0" xfId="0" applyFont="1" applyFill="1" applyBorder="1" applyProtection="1"/>
    <xf numFmtId="0" fontId="0" fillId="15" borderId="0" xfId="0" applyFont="1" applyFill="1" applyBorder="1"/>
    <xf numFmtId="0" fontId="0" fillId="15" borderId="0" xfId="0" applyFont="1" applyFill="1" applyBorder="1" applyProtection="1">
      <protection locked="0"/>
    </xf>
    <xf numFmtId="0" fontId="3" fillId="15" borderId="0" xfId="0" applyFont="1" applyFill="1" applyProtection="1"/>
    <xf numFmtId="0" fontId="0" fillId="15" borderId="0" xfId="0" applyFill="1" applyProtection="1"/>
    <xf numFmtId="49" fontId="3" fillId="15" borderId="0" xfId="0" applyNumberFormat="1" applyFont="1" applyFill="1" applyProtection="1"/>
    <xf numFmtId="0" fontId="3" fillId="15" borderId="0" xfId="0" applyFont="1" applyFill="1" applyProtection="1">
      <protection locked="0"/>
    </xf>
    <xf numFmtId="0" fontId="0" fillId="15" borderId="0" xfId="0" applyFont="1" applyFill="1" applyProtection="1"/>
    <xf numFmtId="0" fontId="26" fillId="15" borderId="0" xfId="11" applyFont="1" applyFill="1" applyBorder="1" applyAlignment="1" applyProtection="1">
      <alignment horizontal="center" vertical="center"/>
      <protection locked="0"/>
    </xf>
    <xf numFmtId="0" fontId="27" fillId="15" borderId="0" xfId="11" applyFont="1" applyFill="1" applyBorder="1"/>
    <xf numFmtId="0" fontId="27" fillId="15" borderId="0" xfId="11" applyFont="1" applyFill="1"/>
    <xf numFmtId="0" fontId="27" fillId="15" borderId="0" xfId="11" applyFont="1" applyFill="1" applyProtection="1"/>
    <xf numFmtId="0" fontId="27" fillId="15" borderId="0" xfId="11" applyFont="1" applyFill="1" applyAlignment="1" applyProtection="1">
      <alignment horizontal="center" vertical="center"/>
    </xf>
    <xf numFmtId="0" fontId="27" fillId="15" borderId="0" xfId="11" applyFont="1" applyFill="1" applyAlignment="1" applyProtection="1">
      <alignment horizontal="center"/>
    </xf>
    <xf numFmtId="0" fontId="32" fillId="15" borderId="0" xfId="0" applyFont="1" applyFill="1" applyAlignment="1">
      <alignment horizontal="right"/>
    </xf>
    <xf numFmtId="0" fontId="31" fillId="15" borderId="0" xfId="0" applyFont="1" applyFill="1"/>
    <xf numFmtId="0" fontId="11" fillId="0" borderId="340" xfId="8" applyFont="1" applyFill="1" applyBorder="1" applyProtection="1"/>
    <xf numFmtId="0" fontId="13" fillId="0" borderId="459" xfId="8" applyFont="1" applyFill="1" applyBorder="1" applyProtection="1">
      <protection locked="0"/>
    </xf>
    <xf numFmtId="0" fontId="11" fillId="0" borderId="340" xfId="8" applyFont="1" applyFill="1" applyBorder="1" applyAlignment="1" applyProtection="1">
      <alignment horizontal="left"/>
    </xf>
    <xf numFmtId="0" fontId="11" fillId="0" borderId="339" xfId="8" applyFont="1" applyFill="1" applyBorder="1" applyAlignment="1" applyProtection="1">
      <alignment horizontal="center" vertical="center"/>
      <protection locked="0"/>
    </xf>
    <xf numFmtId="0" fontId="11" fillId="0" borderId="339" xfId="8" applyFont="1" applyFill="1" applyBorder="1" applyProtection="1"/>
    <xf numFmtId="0" fontId="13" fillId="0" borderId="339" xfId="8" applyFont="1" applyFill="1" applyBorder="1" applyAlignment="1" applyProtection="1">
      <alignment horizontal="center" vertical="center"/>
      <protection locked="0"/>
    </xf>
    <xf numFmtId="0" fontId="13" fillId="0" borderId="339" xfId="8" applyFont="1" applyFill="1" applyBorder="1" applyProtection="1">
      <protection locked="0"/>
    </xf>
    <xf numFmtId="0" fontId="11" fillId="0" borderId="442" xfId="8" applyNumberFormat="1" applyFont="1" applyFill="1" applyBorder="1" applyAlignment="1" applyProtection="1">
      <alignment horizontal="left" vertical="center"/>
    </xf>
    <xf numFmtId="0" fontId="11" fillId="0" borderId="460" xfId="8" applyNumberFormat="1" applyFont="1" applyFill="1" applyBorder="1" applyAlignment="1" applyProtection="1">
      <alignment horizontal="left" vertical="center"/>
    </xf>
    <xf numFmtId="0" fontId="11" fillId="0" borderId="460" xfId="8" applyNumberFormat="1" applyFont="1" applyFill="1" applyBorder="1" applyAlignment="1" applyProtection="1">
      <alignment horizontal="center" vertical="center"/>
    </xf>
    <xf numFmtId="172" fontId="26" fillId="0" borderId="460" xfId="1" applyNumberFormat="1" applyFont="1" applyFill="1" applyBorder="1"/>
    <xf numFmtId="43" fontId="26" fillId="0" borderId="460" xfId="1" applyFont="1" applyFill="1" applyBorder="1"/>
    <xf numFmtId="0" fontId="11" fillId="0" borderId="463" xfId="8" applyFont="1" applyFill="1" applyBorder="1" applyAlignment="1" applyProtection="1">
      <alignment horizontal="left"/>
    </xf>
    <xf numFmtId="0" fontId="11" fillId="0" borderId="464" xfId="8" applyFont="1" applyFill="1" applyBorder="1" applyAlignment="1" applyProtection="1">
      <alignment horizontal="left"/>
    </xf>
    <xf numFmtId="0" fontId="11" fillId="0" borderId="464" xfId="8" applyFont="1" applyFill="1" applyBorder="1" applyAlignment="1" applyProtection="1">
      <alignment horizontal="center"/>
    </xf>
    <xf numFmtId="172" fontId="26" fillId="0" borderId="464" xfId="1" applyNumberFormat="1" applyFont="1" applyFill="1" applyBorder="1"/>
    <xf numFmtId="43" fontId="26" fillId="0" borderId="464" xfId="1" applyFont="1" applyFill="1" applyBorder="1"/>
    <xf numFmtId="177" fontId="13" fillId="0" borderId="339" xfId="10" applyNumberFormat="1" applyFont="1" applyFill="1" applyBorder="1" applyAlignment="1" applyProtection="1"/>
    <xf numFmtId="0" fontId="13" fillId="0" borderId="459" xfId="8" applyFont="1" applyFill="1" applyBorder="1" applyAlignment="1" applyProtection="1">
      <alignment horizontal="center"/>
      <protection locked="0"/>
    </xf>
    <xf numFmtId="177" fontId="13" fillId="0" borderId="339" xfId="10" applyNumberFormat="1" applyFont="1" applyFill="1" applyBorder="1" applyAlignment="1" applyProtection="1">
      <protection locked="0"/>
    </xf>
    <xf numFmtId="0" fontId="13" fillId="0" borderId="405" xfId="0" applyFont="1" applyFill="1" applyBorder="1" applyProtection="1">
      <protection locked="0"/>
    </xf>
    <xf numFmtId="0" fontId="13" fillId="0" borderId="339" xfId="0" applyFont="1" applyFill="1" applyBorder="1" applyProtection="1">
      <protection locked="0"/>
    </xf>
    <xf numFmtId="171" fontId="13" fillId="0" borderId="339" xfId="6" applyNumberFormat="1" applyFont="1" applyFill="1" applyBorder="1" applyAlignment="1" applyProtection="1">
      <alignment horizontal="left" indent="3"/>
      <protection locked="0"/>
    </xf>
    <xf numFmtId="171" fontId="13" fillId="0" borderId="339" xfId="6" applyNumberFormat="1" applyFont="1" applyFill="1" applyBorder="1" applyProtection="1">
      <protection locked="0"/>
    </xf>
    <xf numFmtId="2" fontId="11" fillId="2" borderId="0" xfId="8" applyNumberFormat="1" applyFont="1" applyFill="1" applyBorder="1" applyAlignment="1" applyProtection="1">
      <alignment horizontal="center"/>
    </xf>
    <xf numFmtId="2" fontId="11" fillId="2" borderId="0" xfId="8" quotePrefix="1" applyNumberFormat="1" applyFont="1" applyFill="1" applyBorder="1" applyAlignment="1" applyProtection="1">
      <alignment horizontal="center"/>
    </xf>
    <xf numFmtId="2" fontId="27" fillId="2" borderId="0" xfId="1" applyNumberFormat="1" applyFont="1" applyFill="1" applyBorder="1"/>
    <xf numFmtId="16" fontId="11" fillId="2" borderId="340" xfId="8" applyNumberFormat="1" applyFont="1" applyFill="1" applyBorder="1" applyAlignment="1" applyProtection="1">
      <alignment horizontal="center"/>
    </xf>
    <xf numFmtId="0" fontId="27" fillId="2" borderId="0" xfId="0" applyFont="1" applyFill="1" applyBorder="1" applyAlignment="1">
      <alignment horizontal="center"/>
    </xf>
    <xf numFmtId="0" fontId="75" fillId="2" borderId="0" xfId="0" applyFont="1" applyFill="1"/>
    <xf numFmtId="0" fontId="75" fillId="2" borderId="0" xfId="0" applyFont="1" applyFill="1" applyAlignment="1">
      <alignment horizontal="center"/>
    </xf>
    <xf numFmtId="0" fontId="27" fillId="2" borderId="0" xfId="0" applyFont="1" applyFill="1" applyProtection="1"/>
    <xf numFmtId="0" fontId="27" fillId="2" borderId="0" xfId="0" applyFont="1" applyFill="1" applyAlignment="1" applyProtection="1">
      <alignment horizontal="center"/>
    </xf>
    <xf numFmtId="0" fontId="27" fillId="2" borderId="0" xfId="0" applyFont="1" applyFill="1" applyBorder="1" applyProtection="1"/>
    <xf numFmtId="0" fontId="27" fillId="2" borderId="0" xfId="0" applyFont="1" applyFill="1" applyBorder="1" applyAlignment="1" applyProtection="1">
      <alignment horizontal="left" vertical="center"/>
    </xf>
    <xf numFmtId="0" fontId="75" fillId="2" borderId="0" xfId="0" applyFont="1" applyFill="1" applyBorder="1" applyProtection="1"/>
    <xf numFmtId="0" fontId="75" fillId="2" borderId="0" xfId="0" applyFont="1" applyFill="1" applyBorder="1"/>
    <xf numFmtId="0" fontId="27" fillId="2" borderId="322" xfId="0" applyFont="1" applyFill="1" applyBorder="1" applyAlignment="1" applyProtection="1">
      <alignment horizontal="center"/>
    </xf>
    <xf numFmtId="0" fontId="27" fillId="2" borderId="322" xfId="0" applyFont="1" applyFill="1" applyBorder="1" applyAlignment="1" applyProtection="1"/>
    <xf numFmtId="0" fontId="75" fillId="2" borderId="0" xfId="0" applyNumberFormat="1" applyFont="1" applyFill="1" applyBorder="1" applyAlignment="1"/>
    <xf numFmtId="39" fontId="27" fillId="2" borderId="0" xfId="0" applyNumberFormat="1" applyFont="1" applyFill="1" applyBorder="1" applyAlignment="1" applyProtection="1">
      <alignment horizontal="left"/>
    </xf>
    <xf numFmtId="0" fontId="26" fillId="2" borderId="0" xfId="0" applyFont="1" applyFill="1" applyAlignment="1"/>
    <xf numFmtId="164" fontId="27" fillId="2" borderId="0" xfId="6" applyFont="1" applyFill="1" applyBorder="1" applyAlignment="1" applyProtection="1"/>
    <xf numFmtId="0" fontId="82" fillId="2" borderId="0" xfId="0" applyFont="1" applyFill="1" applyAlignment="1" applyProtection="1">
      <alignment horizontal="right"/>
    </xf>
    <xf numFmtId="0" fontId="27" fillId="2" borderId="0" xfId="0" applyFont="1" applyFill="1" applyBorder="1" applyAlignment="1" applyProtection="1">
      <alignment horizontal="center"/>
    </xf>
    <xf numFmtId="0" fontId="75" fillId="2" borderId="0" xfId="0" applyFont="1" applyFill="1" applyBorder="1" applyAlignment="1" applyProtection="1">
      <alignment horizontal="center"/>
    </xf>
    <xf numFmtId="0" fontId="32" fillId="2" borderId="0" xfId="0" applyFont="1" applyFill="1" applyProtection="1"/>
    <xf numFmtId="0" fontId="75" fillId="2" borderId="0" xfId="0" applyFont="1" applyFill="1" applyBorder="1" applyAlignment="1">
      <alignment horizontal="center"/>
    </xf>
    <xf numFmtId="0" fontId="7" fillId="2" borderId="0" xfId="8" applyFont="1" applyFill="1" applyAlignment="1" applyProtection="1">
      <alignment horizontal="center"/>
    </xf>
    <xf numFmtId="0" fontId="7" fillId="2" borderId="0" xfId="0" applyFont="1" applyFill="1" applyProtection="1"/>
    <xf numFmtId="0" fontId="87" fillId="2" borderId="0" xfId="0" applyFont="1" applyFill="1" applyProtection="1"/>
    <xf numFmtId="0" fontId="1" fillId="2" borderId="0" xfId="0" applyFont="1" applyFill="1" applyProtection="1"/>
    <xf numFmtId="171" fontId="1" fillId="2" borderId="0" xfId="0" applyNumberFormat="1" applyFont="1" applyFill="1" applyProtection="1"/>
    <xf numFmtId="0" fontId="7" fillId="2" borderId="0" xfId="0" applyFont="1" applyFill="1" applyProtection="1">
      <protection locked="0"/>
    </xf>
    <xf numFmtId="0" fontId="31" fillId="2" borderId="0" xfId="0" applyFont="1" applyFill="1"/>
    <xf numFmtId="0" fontId="0" fillId="2" borderId="0" xfId="0" applyFont="1" applyFill="1" applyBorder="1"/>
    <xf numFmtId="0" fontId="80" fillId="2" borderId="0" xfId="0" applyFont="1" applyFill="1" applyBorder="1" applyAlignment="1" applyProtection="1">
      <alignment horizontal="left" vertical="center"/>
    </xf>
    <xf numFmtId="0" fontId="80" fillId="2" borderId="0" xfId="0" applyFont="1" applyFill="1" applyBorder="1" applyAlignment="1" applyProtection="1">
      <alignment horizontal="center" vertical="center"/>
    </xf>
    <xf numFmtId="0" fontId="81" fillId="2" borderId="0" xfId="0" applyFont="1" applyFill="1"/>
    <xf numFmtId="0" fontId="82" fillId="2" borderId="0" xfId="0" applyFont="1" applyFill="1" applyAlignment="1" applyProtection="1">
      <alignment horizontal="left"/>
    </xf>
    <xf numFmtId="0" fontId="82" fillId="2" borderId="0" xfId="0" applyFont="1" applyFill="1" applyProtection="1"/>
    <xf numFmtId="0" fontId="83" fillId="2" borderId="0" xfId="0" applyFont="1" applyFill="1" applyProtection="1"/>
    <xf numFmtId="0" fontId="59" fillId="2" borderId="0" xfId="0" applyFont="1" applyFill="1" applyAlignment="1" applyProtection="1">
      <alignment horizontal="right"/>
    </xf>
    <xf numFmtId="0" fontId="84" fillId="2" borderId="0" xfId="0" applyFont="1" applyFill="1" applyProtection="1"/>
    <xf numFmtId="0" fontId="84" fillId="2" borderId="0" xfId="0" applyFont="1" applyFill="1" applyBorder="1" applyProtection="1"/>
    <xf numFmtId="0" fontId="26" fillId="2" borderId="0" xfId="0" quotePrefix="1" applyFont="1" applyFill="1" applyBorder="1" applyAlignment="1" applyProtection="1">
      <alignment horizontal="center"/>
    </xf>
    <xf numFmtId="0" fontId="26" fillId="2" borderId="0" xfId="11" applyFont="1" applyFill="1" applyBorder="1" applyAlignment="1" applyProtection="1">
      <alignment horizontal="center" vertical="center"/>
      <protection locked="0"/>
    </xf>
    <xf numFmtId="0" fontId="27" fillId="2" borderId="0" xfId="11" applyFont="1" applyFill="1" applyProtection="1"/>
    <xf numFmtId="0" fontId="26" fillId="2" borderId="0" xfId="11" applyFont="1" applyFill="1" applyAlignment="1" applyProtection="1">
      <alignment horizontal="right" vertical="center"/>
    </xf>
    <xf numFmtId="0" fontId="27" fillId="2" borderId="0" xfId="11" applyNumberFormat="1" applyFont="1" applyFill="1" applyAlignment="1" applyProtection="1">
      <alignment horizontal="center" vertical="center"/>
    </xf>
    <xf numFmtId="0" fontId="26" fillId="2" borderId="0" xfId="11" applyFont="1" applyFill="1" applyAlignment="1" applyProtection="1">
      <alignment horizontal="left" vertical="center"/>
    </xf>
    <xf numFmtId="0" fontId="26" fillId="2" borderId="0" xfId="11" applyFont="1" applyFill="1" applyAlignment="1" applyProtection="1">
      <alignment horizontal="center" vertical="center"/>
    </xf>
    <xf numFmtId="0" fontId="27" fillId="2" borderId="0" xfId="11" applyFont="1" applyFill="1" applyBorder="1"/>
    <xf numFmtId="0" fontId="27" fillId="2" borderId="0" xfId="11" applyFont="1" applyFill="1"/>
    <xf numFmtId="0" fontId="27" fillId="2" borderId="0" xfId="11" applyFont="1" applyFill="1" applyAlignment="1" applyProtection="1">
      <alignment horizontal="center" vertical="center"/>
    </xf>
    <xf numFmtId="0" fontId="27" fillId="2" borderId="0" xfId="11" applyFont="1" applyFill="1" applyAlignment="1" applyProtection="1">
      <alignment horizontal="center"/>
    </xf>
    <xf numFmtId="0" fontId="27" fillId="2" borderId="0" xfId="11" applyFont="1" applyFill="1" applyProtection="1">
      <protection locked="0"/>
    </xf>
    <xf numFmtId="39" fontId="27" fillId="2" borderId="0" xfId="11" applyNumberFormat="1" applyFont="1" applyFill="1" applyAlignment="1" applyProtection="1">
      <alignment horizontal="left"/>
    </xf>
    <xf numFmtId="0" fontId="27" fillId="2" borderId="0" xfId="11" applyFont="1" applyFill="1" applyAlignment="1" applyProtection="1">
      <alignment horizontal="left" vertical="center"/>
    </xf>
    <xf numFmtId="0" fontId="26" fillId="2" borderId="0" xfId="11" applyFont="1" applyFill="1" applyBorder="1" applyAlignment="1">
      <alignment horizontal="center"/>
    </xf>
    <xf numFmtId="0" fontId="26" fillId="2" borderId="0" xfId="11" quotePrefix="1" applyFont="1" applyFill="1" applyBorder="1" applyAlignment="1">
      <alignment horizontal="center"/>
    </xf>
    <xf numFmtId="0" fontId="26" fillId="2" borderId="0" xfId="11" quotePrefix="1" applyFont="1" applyFill="1" applyBorder="1" applyAlignment="1" applyProtection="1">
      <alignment horizontal="center"/>
    </xf>
    <xf numFmtId="0" fontId="27" fillId="2" borderId="0" xfId="11" applyFont="1" applyFill="1" applyBorder="1" applyAlignment="1" applyProtection="1">
      <alignment horizontal="center" vertical="center"/>
      <protection locked="0"/>
    </xf>
    <xf numFmtId="0" fontId="27" fillId="2" borderId="0" xfId="11" quotePrefix="1" applyFont="1" applyFill="1" applyBorder="1" applyAlignment="1" applyProtection="1">
      <alignment horizontal="center"/>
    </xf>
    <xf numFmtId="0" fontId="27" fillId="2" borderId="0" xfId="0" applyFont="1" applyFill="1" applyAlignment="1" applyProtection="1"/>
    <xf numFmtId="49" fontId="3" fillId="2" borderId="0" xfId="0" applyNumberFormat="1" applyFont="1" applyFill="1" applyProtection="1"/>
    <xf numFmtId="0" fontId="5" fillId="2" borderId="0" xfId="0" applyFont="1" applyFill="1" applyBorder="1" applyAlignment="1" applyProtection="1">
      <alignment horizontal="right"/>
    </xf>
    <xf numFmtId="164" fontId="5" fillId="2" borderId="0" xfId="6" applyFont="1" applyFill="1" applyBorder="1" applyAlignment="1" applyProtection="1">
      <alignment horizontal="right"/>
    </xf>
    <xf numFmtId="0" fontId="0" fillId="2" borderId="0" xfId="0" applyFont="1" applyFill="1" applyProtection="1">
      <protection locked="0"/>
    </xf>
    <xf numFmtId="0" fontId="22" fillId="2" borderId="0" xfId="0" applyFont="1" applyFill="1"/>
    <xf numFmtId="164" fontId="75" fillId="2" borderId="0" xfId="6" applyFont="1" applyFill="1"/>
    <xf numFmtId="164" fontId="27" fillId="15" borderId="0" xfId="6" applyFont="1" applyFill="1"/>
    <xf numFmtId="164" fontId="32" fillId="15" borderId="0" xfId="6" applyFont="1" applyFill="1"/>
    <xf numFmtId="164" fontId="26" fillId="15" borderId="0" xfId="6" applyFont="1" applyFill="1" applyAlignment="1">
      <alignment horizontal="center" vertical="center" wrapText="1"/>
    </xf>
    <xf numFmtId="164" fontId="27" fillId="15" borderId="0" xfId="6" applyFont="1" applyFill="1" applyAlignment="1">
      <alignment horizontal="center"/>
    </xf>
    <xf numFmtId="164" fontId="26" fillId="15" borderId="0" xfId="6" applyFont="1" applyFill="1" applyBorder="1"/>
    <xf numFmtId="164" fontId="27" fillId="15" borderId="0" xfId="6" applyFont="1" applyFill="1" applyBorder="1"/>
    <xf numFmtId="164" fontId="26" fillId="15" borderId="0" xfId="6" applyFont="1" applyFill="1"/>
    <xf numFmtId="0" fontId="0" fillId="15" borderId="0" xfId="0" applyFill="1"/>
    <xf numFmtId="0" fontId="0" fillId="15" borderId="0" xfId="0" applyFill="1" applyBorder="1"/>
    <xf numFmtId="0" fontId="76" fillId="15" borderId="0" xfId="0" applyFont="1" applyFill="1" applyBorder="1"/>
    <xf numFmtId="164" fontId="76" fillId="15" borderId="0" xfId="6" applyFont="1" applyFill="1" applyBorder="1"/>
    <xf numFmtId="164" fontId="77" fillId="15" borderId="0" xfId="6" applyFont="1" applyFill="1"/>
    <xf numFmtId="0" fontId="92" fillId="15" borderId="0" xfId="0" applyFont="1" applyFill="1" applyProtection="1"/>
    <xf numFmtId="0" fontId="18" fillId="2" borderId="0" xfId="0" applyFont="1" applyFill="1" applyBorder="1" applyAlignment="1" applyProtection="1">
      <alignment horizontal="left" vertical="center"/>
    </xf>
    <xf numFmtId="0" fontId="59" fillId="2" borderId="0" xfId="0" applyFont="1" applyFill="1" applyBorder="1" applyAlignment="1" applyProtection="1">
      <alignment horizontal="right" vertical="center"/>
    </xf>
    <xf numFmtId="0" fontId="35" fillId="3" borderId="0" xfId="0" applyFont="1" applyFill="1" applyBorder="1" applyProtection="1"/>
    <xf numFmtId="0" fontId="0" fillId="3" borderId="0" xfId="0" applyFont="1" applyFill="1" applyBorder="1" applyProtection="1"/>
    <xf numFmtId="0" fontId="50" fillId="2" borderId="0" xfId="0" applyFont="1" applyFill="1" applyBorder="1" applyProtection="1"/>
    <xf numFmtId="0" fontId="5" fillId="3" borderId="0" xfId="0" applyFont="1" applyFill="1" applyBorder="1" applyAlignment="1" applyProtection="1">
      <alignment horizontal="center"/>
    </xf>
    <xf numFmtId="43" fontId="5" fillId="3" borderId="0" xfId="1" applyFont="1" applyFill="1" applyBorder="1" applyAlignment="1" applyProtection="1">
      <alignment horizontal="center"/>
    </xf>
    <xf numFmtId="0" fontId="13" fillId="2" borderId="0" xfId="0" applyFont="1" applyFill="1" applyBorder="1" applyAlignment="1" applyProtection="1">
      <protection locked="0"/>
    </xf>
    <xf numFmtId="37" fontId="72" fillId="2" borderId="0" xfId="0" applyNumberFormat="1" applyFont="1" applyFill="1" applyBorder="1" applyProtection="1">
      <protection locked="0"/>
    </xf>
    <xf numFmtId="0" fontId="14" fillId="15" borderId="0" xfId="0" applyFont="1" applyFill="1" applyProtection="1"/>
    <xf numFmtId="0" fontId="98" fillId="15" borderId="0" xfId="0" applyFont="1" applyFill="1" applyProtection="1"/>
    <xf numFmtId="37" fontId="7" fillId="2" borderId="0" xfId="0" applyNumberFormat="1" applyFont="1" applyFill="1" applyBorder="1" applyProtection="1">
      <protection locked="0"/>
    </xf>
    <xf numFmtId="37" fontId="13" fillId="2" borderId="0" xfId="0" applyNumberFormat="1" applyFont="1" applyFill="1" applyBorder="1" applyProtection="1">
      <protection locked="0"/>
    </xf>
    <xf numFmtId="0" fontId="6" fillId="16" borderId="0" xfId="0" applyFont="1" applyFill="1" applyBorder="1" applyAlignment="1" applyProtection="1">
      <alignment vertical="center"/>
    </xf>
    <xf numFmtId="0" fontId="88" fillId="15" borderId="0" xfId="0" applyFont="1" applyFill="1" applyBorder="1"/>
    <xf numFmtId="0" fontId="25" fillId="15" borderId="0" xfId="0" applyFont="1" applyFill="1" applyBorder="1" applyAlignment="1">
      <alignment horizontal="right"/>
    </xf>
    <xf numFmtId="0" fontId="91" fillId="15" borderId="0" xfId="0" applyFont="1" applyFill="1" applyBorder="1"/>
    <xf numFmtId="0" fontId="77" fillId="15" borderId="0" xfId="0" applyFont="1" applyFill="1"/>
    <xf numFmtId="0" fontId="25" fillId="15" borderId="0" xfId="0" applyFont="1" applyFill="1" applyBorder="1"/>
    <xf numFmtId="0" fontId="89" fillId="15" borderId="0" xfId="8" applyFont="1" applyFill="1" applyBorder="1" applyAlignment="1" applyProtection="1">
      <alignment horizontal="left"/>
    </xf>
    <xf numFmtId="43" fontId="25" fillId="15" borderId="0" xfId="1" applyFont="1" applyFill="1" applyBorder="1"/>
    <xf numFmtId="0" fontId="89" fillId="15" borderId="0" xfId="8" applyFont="1" applyFill="1" applyBorder="1" applyAlignment="1" applyProtection="1"/>
    <xf numFmtId="0" fontId="13" fillId="15" borderId="0" xfId="0" applyFont="1" applyFill="1" applyBorder="1"/>
    <xf numFmtId="0" fontId="18" fillId="15" borderId="0" xfId="0" quotePrefix="1" applyFont="1" applyFill="1" applyProtection="1"/>
    <xf numFmtId="43" fontId="27" fillId="15" borderId="0" xfId="1" applyFont="1" applyFill="1"/>
    <xf numFmtId="0" fontId="13" fillId="15" borderId="0" xfId="0" applyFont="1" applyFill="1"/>
    <xf numFmtId="0" fontId="13" fillId="2" borderId="213" xfId="8" applyFont="1" applyFill="1" applyBorder="1" applyProtection="1"/>
    <xf numFmtId="0" fontId="13" fillId="2" borderId="213" xfId="8" applyFont="1" applyFill="1" applyBorder="1" applyAlignment="1" applyProtection="1">
      <alignment horizontal="center"/>
    </xf>
    <xf numFmtId="43" fontId="27" fillId="2" borderId="0" xfId="1" applyFont="1" applyFill="1"/>
    <xf numFmtId="43" fontId="31" fillId="2" borderId="0" xfId="0" applyNumberFormat="1" applyFont="1" applyFill="1"/>
    <xf numFmtId="0" fontId="90" fillId="2" borderId="0" xfId="0" applyFont="1" applyFill="1"/>
    <xf numFmtId="171" fontId="46" fillId="2" borderId="0" xfId="0" applyNumberFormat="1" applyFont="1" applyFill="1" applyProtection="1"/>
    <xf numFmtId="0" fontId="88" fillId="2" borderId="0" xfId="0" applyFont="1" applyFill="1" applyBorder="1"/>
    <xf numFmtId="0" fontId="25" fillId="2" borderId="0" xfId="0" applyFont="1" applyFill="1" applyBorder="1" applyAlignment="1">
      <alignment horizontal="right"/>
    </xf>
    <xf numFmtId="0" fontId="91" fillId="2" borderId="0" xfId="0" applyFont="1" applyFill="1" applyBorder="1"/>
    <xf numFmtId="0" fontId="77" fillId="2" borderId="0" xfId="0" applyFont="1" applyFill="1"/>
    <xf numFmtId="43" fontId="31" fillId="2" borderId="0" xfId="0" applyNumberFormat="1" applyFont="1" applyFill="1" applyAlignment="1"/>
    <xf numFmtId="0" fontId="26" fillId="2" borderId="0" xfId="9" applyFont="1" applyFill="1" applyBorder="1" applyAlignment="1">
      <alignment horizontal="right"/>
    </xf>
    <xf numFmtId="0" fontId="26" fillId="2" borderId="0" xfId="0" applyFont="1" applyFill="1" applyBorder="1"/>
    <xf numFmtId="0" fontId="26" fillId="2" borderId="0" xfId="0" applyFont="1" applyFill="1" applyBorder="1" applyAlignment="1">
      <alignment horizontal="right"/>
    </xf>
    <xf numFmtId="0" fontId="79" fillId="2" borderId="0" xfId="8" applyFont="1" applyFill="1" applyBorder="1" applyAlignment="1" applyProtection="1">
      <alignment horizontal="left" indent="9"/>
    </xf>
    <xf numFmtId="43" fontId="88" fillId="2" borderId="0" xfId="1" applyFont="1" applyFill="1" applyBorder="1"/>
    <xf numFmtId="0" fontId="89" fillId="2" borderId="0" xfId="8" applyFont="1" applyFill="1" applyBorder="1" applyAlignment="1" applyProtection="1">
      <alignment horizontal="left"/>
    </xf>
    <xf numFmtId="43" fontId="25" fillId="2" borderId="0" xfId="1" applyFont="1" applyFill="1" applyBorder="1"/>
    <xf numFmtId="0" fontId="13" fillId="0" borderId="339" xfId="8" applyFont="1" applyFill="1" applyBorder="1" applyAlignment="1" applyProtection="1">
      <alignment horizontal="center"/>
    </xf>
    <xf numFmtId="0" fontId="11" fillId="0" borderId="413" xfId="8" applyNumberFormat="1" applyFont="1" applyFill="1" applyBorder="1" applyAlignment="1" applyProtection="1">
      <alignment horizontal="left" vertical="center"/>
    </xf>
    <xf numFmtId="0" fontId="11" fillId="0" borderId="431" xfId="8" applyFont="1" applyFill="1" applyBorder="1" applyAlignment="1" applyProtection="1">
      <alignment horizontal="left"/>
    </xf>
    <xf numFmtId="0" fontId="11" fillId="0" borderId="432" xfId="8" applyFont="1" applyFill="1" applyBorder="1" applyAlignment="1" applyProtection="1">
      <alignment horizontal="left"/>
    </xf>
    <xf numFmtId="0" fontId="11" fillId="0" borderId="432" xfId="8" applyFont="1" applyFill="1" applyBorder="1" applyAlignment="1" applyProtection="1">
      <alignment horizontal="center"/>
    </xf>
    <xf numFmtId="172" fontId="26" fillId="0" borderId="415" xfId="1" applyNumberFormat="1" applyFont="1" applyFill="1" applyBorder="1"/>
    <xf numFmtId="43" fontId="26" fillId="11" borderId="10" xfId="1" applyFont="1" applyFill="1" applyBorder="1"/>
    <xf numFmtId="43" fontId="26" fillId="11" borderId="404" xfId="1" applyFont="1" applyFill="1" applyBorder="1"/>
    <xf numFmtId="43" fontId="26" fillId="11" borderId="312" xfId="1" applyFont="1" applyFill="1" applyBorder="1"/>
    <xf numFmtId="43" fontId="26" fillId="11" borderId="313" xfId="1" applyFont="1" applyFill="1" applyBorder="1"/>
    <xf numFmtId="43" fontId="26" fillId="11" borderId="217" xfId="1" applyFont="1" applyFill="1" applyBorder="1"/>
    <xf numFmtId="43" fontId="26" fillId="11" borderId="308" xfId="1" applyFont="1" applyFill="1" applyBorder="1"/>
    <xf numFmtId="177" fontId="13" fillId="2" borderId="213" xfId="10" applyNumberFormat="1" applyFont="1" applyFill="1" applyBorder="1" applyAlignment="1" applyProtection="1"/>
    <xf numFmtId="0" fontId="13" fillId="2" borderId="0" xfId="8" applyFont="1" applyFill="1" applyBorder="1" applyProtection="1">
      <protection locked="0"/>
    </xf>
    <xf numFmtId="43" fontId="27" fillId="11" borderId="305" xfId="1" applyFont="1" applyFill="1" applyBorder="1"/>
    <xf numFmtId="43" fontId="27" fillId="11" borderId="280" xfId="1" applyFont="1" applyFill="1" applyBorder="1"/>
    <xf numFmtId="43" fontId="27" fillId="11" borderId="173" xfId="1" applyFont="1" applyFill="1" applyBorder="1"/>
    <xf numFmtId="43" fontId="27" fillId="11" borderId="383" xfId="1" applyFont="1" applyFill="1" applyBorder="1"/>
    <xf numFmtId="43" fontId="27" fillId="11" borderId="296" xfId="1" applyFont="1" applyFill="1" applyBorder="1"/>
    <xf numFmtId="43" fontId="27" fillId="11" borderId="385" xfId="1" applyFont="1" applyFill="1" applyBorder="1"/>
    <xf numFmtId="177" fontId="13" fillId="0" borderId="405" xfId="10" applyNumberFormat="1" applyFont="1" applyFill="1" applyBorder="1" applyAlignment="1" applyProtection="1"/>
    <xf numFmtId="43" fontId="26" fillId="11" borderId="463" xfId="1" applyFont="1" applyFill="1" applyBorder="1"/>
    <xf numFmtId="0" fontId="11" fillId="0" borderId="410" xfId="8" applyNumberFormat="1" applyFont="1" applyFill="1" applyBorder="1" applyAlignment="1" applyProtection="1">
      <alignment horizontal="left" vertical="center"/>
    </xf>
    <xf numFmtId="0" fontId="11" fillId="0" borderId="393" xfId="8" applyNumberFormat="1" applyFont="1" applyFill="1" applyBorder="1" applyAlignment="1" applyProtection="1">
      <alignment horizontal="left" vertical="center"/>
    </xf>
    <xf numFmtId="43" fontId="26" fillId="0" borderId="393" xfId="1" applyFont="1" applyFill="1" applyBorder="1"/>
    <xf numFmtId="43" fontId="26" fillId="11" borderId="393" xfId="1" applyNumberFormat="1" applyFont="1" applyFill="1" applyBorder="1"/>
    <xf numFmtId="43" fontId="26" fillId="11" borderId="396" xfId="1" applyNumberFormat="1" applyFont="1" applyFill="1" applyBorder="1"/>
    <xf numFmtId="43" fontId="26" fillId="11" borderId="410" xfId="1" applyNumberFormat="1" applyFont="1" applyFill="1" applyBorder="1"/>
    <xf numFmtId="43" fontId="26" fillId="8" borderId="296" xfId="0" applyNumberFormat="1" applyFont="1" applyFill="1" applyBorder="1"/>
    <xf numFmtId="43" fontId="26" fillId="8" borderId="385" xfId="0" applyNumberFormat="1" applyFont="1" applyFill="1" applyBorder="1"/>
    <xf numFmtId="43" fontId="26" fillId="8" borderId="383" xfId="0" applyNumberFormat="1" applyFont="1" applyFill="1" applyBorder="1"/>
    <xf numFmtId="43" fontId="26" fillId="8" borderId="203" xfId="0" applyNumberFormat="1" applyFont="1" applyFill="1" applyBorder="1"/>
    <xf numFmtId="43" fontId="26" fillId="8" borderId="295" xfId="0" applyNumberFormat="1" applyFont="1" applyFill="1" applyBorder="1"/>
    <xf numFmtId="43" fontId="32" fillId="11" borderId="280" xfId="1" applyFont="1" applyFill="1" applyBorder="1"/>
    <xf numFmtId="43" fontId="27" fillId="11" borderId="290" xfId="1" applyFont="1" applyFill="1" applyBorder="1"/>
    <xf numFmtId="43" fontId="27" fillId="11" borderId="295" xfId="1" applyFont="1" applyFill="1" applyBorder="1"/>
    <xf numFmtId="0" fontId="28" fillId="7" borderId="15" xfId="0" applyFont="1" applyFill="1" applyBorder="1" applyAlignment="1" applyProtection="1">
      <alignment horizontal="center"/>
    </xf>
    <xf numFmtId="0" fontId="28" fillId="7" borderId="353" xfId="0" applyFont="1" applyFill="1" applyBorder="1" applyAlignment="1" applyProtection="1">
      <alignment horizontal="center" vertical="center"/>
    </xf>
    <xf numFmtId="0" fontId="28" fillId="7" borderId="280" xfId="0" applyFont="1" applyFill="1" applyBorder="1" applyAlignment="1" applyProtection="1">
      <alignment horizontal="center" vertical="center"/>
    </xf>
    <xf numFmtId="0" fontId="13" fillId="2" borderId="0" xfId="8" applyFont="1" applyFill="1" applyAlignment="1" applyProtection="1">
      <alignment horizontal="left" vertical="center"/>
    </xf>
    <xf numFmtId="43" fontId="26" fillId="11" borderId="203" xfId="1" applyFont="1" applyFill="1" applyBorder="1"/>
    <xf numFmtId="43" fontId="26" fillId="11" borderId="435" xfId="1" applyFont="1" applyFill="1" applyBorder="1"/>
    <xf numFmtId="43" fontId="26" fillId="11" borderId="437" xfId="1" applyFont="1" applyFill="1" applyBorder="1"/>
    <xf numFmtId="0" fontId="28" fillId="7" borderId="173" xfId="0" applyFont="1" applyFill="1" applyBorder="1" applyAlignment="1">
      <alignment horizontal="center"/>
    </xf>
    <xf numFmtId="0" fontId="28" fillId="7" borderId="383" xfId="0" applyFont="1" applyFill="1" applyBorder="1" applyAlignment="1">
      <alignment horizontal="center"/>
    </xf>
    <xf numFmtId="0" fontId="11" fillId="0" borderId="295" xfId="8" applyFont="1" applyFill="1" applyBorder="1" applyAlignment="1" applyProtection="1">
      <alignment horizontal="left"/>
    </xf>
    <xf numFmtId="0" fontId="11" fillId="0" borderId="296" xfId="8" applyFont="1" applyFill="1" applyBorder="1" applyAlignment="1" applyProtection="1">
      <alignment horizontal="left"/>
    </xf>
    <xf numFmtId="0" fontId="11" fillId="0" borderId="203" xfId="8" applyNumberFormat="1" applyFont="1" applyFill="1" applyBorder="1" applyAlignment="1" applyProtection="1">
      <alignment horizontal="left" vertical="center"/>
    </xf>
    <xf numFmtId="0" fontId="11" fillId="0" borderId="435" xfId="8" applyNumberFormat="1" applyFont="1" applyFill="1" applyBorder="1" applyAlignment="1" applyProtection="1">
      <alignment horizontal="left" vertical="center"/>
    </xf>
    <xf numFmtId="43" fontId="26" fillId="0" borderId="435" xfId="1" applyFont="1" applyFill="1" applyBorder="1"/>
    <xf numFmtId="0" fontId="26" fillId="0" borderId="296" xfId="0" applyFont="1" applyFill="1" applyBorder="1"/>
    <xf numFmtId="0" fontId="11" fillId="0" borderId="296" xfId="8" applyFont="1" applyFill="1" applyBorder="1" applyAlignment="1" applyProtection="1">
      <alignment horizontal="left" vertical="center"/>
    </xf>
    <xf numFmtId="43" fontId="13" fillId="11" borderId="173" xfId="1" applyFont="1" applyFill="1" applyBorder="1" applyAlignment="1" applyProtection="1"/>
    <xf numFmtId="0" fontId="11" fillId="0" borderId="405" xfId="0" applyFont="1" applyFill="1" applyBorder="1" applyProtection="1">
      <protection locked="0"/>
    </xf>
    <xf numFmtId="171" fontId="13" fillId="0" borderId="339" xfId="1" applyNumberFormat="1" applyFont="1" applyFill="1" applyBorder="1" applyProtection="1">
      <protection locked="0"/>
    </xf>
    <xf numFmtId="43" fontId="13" fillId="0" borderId="339" xfId="1" applyFont="1" applyFill="1" applyBorder="1" applyProtection="1">
      <protection locked="0"/>
    </xf>
    <xf numFmtId="0" fontId="13" fillId="0" borderId="405" xfId="0" applyFont="1" applyFill="1" applyBorder="1" applyAlignment="1" applyProtection="1">
      <alignment wrapText="1"/>
      <protection locked="0"/>
    </xf>
    <xf numFmtId="0" fontId="5" fillId="2" borderId="0" xfId="0" applyFont="1" applyFill="1" applyBorder="1" applyAlignment="1" applyProtection="1">
      <alignment horizontal="left"/>
    </xf>
    <xf numFmtId="0" fontId="11" fillId="2" borderId="0" xfId="0" applyFont="1" applyFill="1" applyBorder="1" applyAlignment="1" applyProtection="1">
      <alignment horizontal="right"/>
    </xf>
    <xf numFmtId="43" fontId="13" fillId="0" borderId="280" xfId="1" applyFont="1" applyFill="1" applyBorder="1" applyProtection="1">
      <protection locked="0"/>
    </xf>
    <xf numFmtId="171" fontId="13" fillId="0" borderId="0" xfId="1" applyNumberFormat="1" applyFont="1" applyFill="1" applyBorder="1" applyProtection="1">
      <protection locked="0"/>
    </xf>
    <xf numFmtId="171" fontId="13" fillId="0" borderId="280" xfId="1" applyNumberFormat="1" applyFont="1" applyFill="1" applyBorder="1" applyProtection="1">
      <protection locked="0"/>
    </xf>
    <xf numFmtId="171" fontId="13" fillId="0" borderId="112" xfId="1" applyNumberFormat="1" applyFont="1" applyFill="1" applyBorder="1" applyProtection="1">
      <protection locked="0"/>
    </xf>
    <xf numFmtId="0" fontId="12" fillId="2" borderId="0" xfId="0" applyFont="1" applyFill="1" applyBorder="1" applyAlignment="1" applyProtection="1">
      <alignment horizontal="fill" vertical="center"/>
    </xf>
    <xf numFmtId="171" fontId="12" fillId="2" borderId="0" xfId="1" applyNumberFormat="1" applyFont="1" applyFill="1" applyBorder="1" applyAlignment="1" applyProtection="1"/>
    <xf numFmtId="0" fontId="7" fillId="2" borderId="0" xfId="0" applyFont="1" applyFill="1" applyAlignment="1" applyProtection="1">
      <alignment horizontal="left"/>
    </xf>
    <xf numFmtId="164" fontId="77" fillId="2" borderId="0" xfId="6" applyFont="1" applyFill="1"/>
    <xf numFmtId="164" fontId="32" fillId="2" borderId="0" xfId="6" applyFont="1" applyFill="1"/>
    <xf numFmtId="164" fontId="26" fillId="2" borderId="0" xfId="6" applyFont="1" applyFill="1" applyAlignment="1">
      <alignment horizontal="center" vertical="center" wrapText="1"/>
    </xf>
    <xf numFmtId="164" fontId="27" fillId="2" borderId="0" xfId="6" applyFont="1" applyFill="1" applyAlignment="1">
      <alignment horizontal="center"/>
    </xf>
    <xf numFmtId="164" fontId="27" fillId="2" borderId="0" xfId="6" applyFont="1" applyFill="1"/>
    <xf numFmtId="164" fontId="27" fillId="2" borderId="0" xfId="6" applyFont="1" applyFill="1" applyBorder="1"/>
    <xf numFmtId="164" fontId="26" fillId="2" borderId="0" xfId="6" applyFont="1" applyFill="1"/>
    <xf numFmtId="0" fontId="0" fillId="2" borderId="0" xfId="0" applyFill="1" applyBorder="1"/>
    <xf numFmtId="0" fontId="76" fillId="2" borderId="0" xfId="0" applyFont="1" applyFill="1" applyBorder="1"/>
    <xf numFmtId="164" fontId="76" fillId="2" borderId="0" xfId="6" applyFont="1" applyFill="1" applyBorder="1"/>
    <xf numFmtId="0" fontId="26" fillId="2" borderId="355" xfId="0" applyFont="1" applyFill="1" applyBorder="1" applyAlignment="1">
      <alignment horizontal="center" vertical="center"/>
    </xf>
    <xf numFmtId="0" fontId="26" fillId="2" borderId="283" xfId="0" applyFont="1" applyFill="1" applyBorder="1" applyAlignment="1">
      <alignment horizontal="center" vertical="center" wrapText="1"/>
    </xf>
    <xf numFmtId="0" fontId="26" fillId="2" borderId="347" xfId="0" quotePrefix="1" applyFont="1" applyFill="1" applyBorder="1" applyAlignment="1">
      <alignment horizontal="center" vertical="center"/>
    </xf>
    <xf numFmtId="0" fontId="26" fillId="2" borderId="386" xfId="0" quotePrefix="1" applyFont="1" applyFill="1" applyBorder="1" applyAlignment="1">
      <alignment horizontal="center" vertical="center"/>
    </xf>
    <xf numFmtId="0" fontId="27" fillId="2" borderId="0" xfId="0" applyFont="1" applyFill="1" applyBorder="1" applyAlignment="1"/>
    <xf numFmtId="0" fontId="26" fillId="2" borderId="288" xfId="0" quotePrefix="1" applyFont="1" applyFill="1" applyBorder="1" applyAlignment="1">
      <alignment horizontal="center" vertical="center"/>
    </xf>
    <xf numFmtId="164" fontId="26" fillId="2" borderId="0" xfId="6" applyFont="1" applyFill="1" applyBorder="1"/>
    <xf numFmtId="164" fontId="14" fillId="2" borderId="0" xfId="6" applyFont="1" applyFill="1" applyAlignment="1"/>
    <xf numFmtId="164" fontId="27" fillId="2" borderId="0" xfId="6" quotePrefix="1" applyFont="1" applyFill="1" applyBorder="1"/>
    <xf numFmtId="164" fontId="28" fillId="2" borderId="0" xfId="6" applyFont="1" applyFill="1" applyAlignment="1">
      <alignment horizontal="center" vertical="center" wrapText="1"/>
    </xf>
    <xf numFmtId="164" fontId="28" fillId="2" borderId="0" xfId="6" applyFont="1" applyFill="1" applyBorder="1" applyAlignment="1">
      <alignment horizontal="center" vertical="center" wrapText="1"/>
    </xf>
    <xf numFmtId="0" fontId="0" fillId="15" borderId="0" xfId="0" applyFont="1" applyFill="1" applyAlignment="1">
      <alignment horizontal="center"/>
    </xf>
    <xf numFmtId="0" fontId="100" fillId="2" borderId="0" xfId="0" applyFont="1" applyFill="1" applyAlignment="1" applyProtection="1">
      <alignment horizontal="left"/>
    </xf>
    <xf numFmtId="0" fontId="80" fillId="2" borderId="0" xfId="0" applyFont="1" applyFill="1" applyBorder="1" applyAlignment="1" applyProtection="1">
      <alignment vertical="center"/>
    </xf>
    <xf numFmtId="0" fontId="26" fillId="0" borderId="441" xfId="0" applyFont="1" applyFill="1" applyBorder="1" applyProtection="1"/>
    <xf numFmtId="0" fontId="26" fillId="0" borderId="450" xfId="0" applyFont="1" applyFill="1" applyBorder="1" applyAlignment="1" applyProtection="1">
      <alignment horizontal="center"/>
    </xf>
    <xf numFmtId="0" fontId="26" fillId="0" borderId="460" xfId="0" applyFont="1" applyFill="1" applyBorder="1" applyAlignment="1" applyProtection="1">
      <alignment horizontal="center"/>
    </xf>
    <xf numFmtId="0" fontId="26" fillId="0" borderId="443" xfId="0" applyFont="1" applyFill="1" applyBorder="1" applyAlignment="1" applyProtection="1">
      <alignment horizontal="center"/>
    </xf>
    <xf numFmtId="0" fontId="27" fillId="0" borderId="280" xfId="0" applyFont="1" applyFill="1" applyBorder="1" applyProtection="1"/>
    <xf numFmtId="0" fontId="26" fillId="0" borderId="301" xfId="0" applyFont="1" applyFill="1" applyBorder="1" applyAlignment="1" applyProtection="1">
      <alignment horizontal="center" vertical="center"/>
    </xf>
    <xf numFmtId="171" fontId="27" fillId="0" borderId="381" xfId="12" applyNumberFormat="1" applyFont="1" applyFill="1" applyBorder="1" applyAlignment="1" applyProtection="1">
      <protection locked="0"/>
    </xf>
    <xf numFmtId="171" fontId="27" fillId="0" borderId="381" xfId="6" applyNumberFormat="1" applyFont="1" applyFill="1" applyBorder="1" applyAlignment="1" applyProtection="1">
      <protection locked="0"/>
    </xf>
    <xf numFmtId="171" fontId="27" fillId="0" borderId="308" xfId="6" applyNumberFormat="1" applyFont="1" applyFill="1" applyBorder="1" applyAlignment="1" applyProtection="1">
      <protection locked="0"/>
    </xf>
    <xf numFmtId="171" fontId="32" fillId="0" borderId="381" xfId="12" applyNumberFormat="1" applyFont="1" applyFill="1" applyBorder="1" applyAlignment="1" applyProtection="1">
      <protection locked="0"/>
    </xf>
    <xf numFmtId="171" fontId="32" fillId="0" borderId="381" xfId="6" applyNumberFormat="1" applyFont="1" applyFill="1" applyBorder="1" applyAlignment="1" applyProtection="1">
      <protection locked="0"/>
    </xf>
    <xf numFmtId="171" fontId="32" fillId="0" borderId="308" xfId="6" applyNumberFormat="1" applyFont="1" applyFill="1" applyBorder="1" applyAlignment="1" applyProtection="1">
      <protection locked="0"/>
    </xf>
    <xf numFmtId="0" fontId="26" fillId="0" borderId="0" xfId="0" applyFont="1" applyFill="1" applyBorder="1"/>
    <xf numFmtId="0" fontId="26" fillId="0" borderId="280" xfId="0" applyFont="1" applyFill="1" applyBorder="1" applyProtection="1"/>
    <xf numFmtId="0" fontId="26" fillId="0" borderId="449" xfId="0" applyFont="1" applyFill="1" applyBorder="1" applyAlignment="1" applyProtection="1">
      <alignment horizontal="center" vertical="center"/>
    </xf>
    <xf numFmtId="0" fontId="27" fillId="0" borderId="450" xfId="0" applyFont="1" applyFill="1" applyBorder="1"/>
    <xf numFmtId="0" fontId="27" fillId="0" borderId="441" xfId="0" applyFont="1" applyFill="1" applyBorder="1" applyProtection="1"/>
    <xf numFmtId="0" fontId="27" fillId="0" borderId="450" xfId="0" applyFont="1" applyFill="1" applyBorder="1" applyAlignment="1" applyProtection="1">
      <alignment horizontal="center"/>
    </xf>
    <xf numFmtId="171" fontId="32" fillId="0" borderId="381" xfId="6" applyNumberFormat="1" applyFont="1" applyFill="1" applyBorder="1" applyAlignment="1" applyProtection="1"/>
    <xf numFmtId="0" fontId="27" fillId="0" borderId="0" xfId="0" applyFont="1" applyFill="1" applyBorder="1" applyProtection="1"/>
    <xf numFmtId="0" fontId="26" fillId="0" borderId="450" xfId="0" applyFont="1" applyFill="1" applyBorder="1"/>
    <xf numFmtId="10" fontId="32" fillId="0" borderId="381" xfId="15" applyNumberFormat="1" applyFont="1" applyFill="1" applyBorder="1" applyAlignment="1" applyProtection="1">
      <alignment horizontal="right" vertical="center"/>
      <protection locked="0"/>
    </xf>
    <xf numFmtId="10" fontId="32" fillId="0" borderId="381" xfId="13" applyNumberFormat="1" applyFont="1" applyFill="1" applyBorder="1" applyAlignment="1" applyProtection="1">
      <protection locked="0"/>
    </xf>
    <xf numFmtId="10" fontId="32" fillId="0" borderId="308" xfId="13" applyNumberFormat="1" applyFont="1" applyFill="1" applyBorder="1" applyAlignment="1" applyProtection="1">
      <protection locked="0"/>
    </xf>
    <xf numFmtId="0" fontId="26" fillId="0" borderId="411" xfId="0" applyFont="1" applyFill="1" applyBorder="1" applyAlignment="1" applyProtection="1">
      <alignment horizontal="center" vertical="center"/>
    </xf>
    <xf numFmtId="10" fontId="32" fillId="0" borderId="381" xfId="15" applyNumberFormat="1" applyFont="1" applyFill="1" applyBorder="1" applyAlignment="1" applyProtection="1">
      <alignment horizontal="center" vertical="center"/>
      <protection locked="0"/>
    </xf>
    <xf numFmtId="10" fontId="32" fillId="0" borderId="381" xfId="13" applyNumberFormat="1" applyFont="1" applyFill="1" applyBorder="1" applyAlignment="1" applyProtection="1">
      <alignment horizontal="center"/>
      <protection locked="0"/>
    </xf>
    <xf numFmtId="10" fontId="32" fillId="0" borderId="308" xfId="13" applyNumberFormat="1" applyFont="1" applyFill="1" applyBorder="1" applyAlignment="1" applyProtection="1">
      <alignment horizontal="center"/>
      <protection locked="0"/>
    </xf>
    <xf numFmtId="0" fontId="26" fillId="0" borderId="471" xfId="0" applyFont="1" applyFill="1" applyBorder="1" applyAlignment="1" applyProtection="1">
      <alignment horizontal="center" vertical="center"/>
    </xf>
    <xf numFmtId="10" fontId="32" fillId="0" borderId="381" xfId="13" applyNumberFormat="1" applyFont="1" applyFill="1" applyBorder="1" applyAlignment="1" applyProtection="1">
      <alignment horizontal="right"/>
      <protection locked="0"/>
    </xf>
    <xf numFmtId="10" fontId="32" fillId="0" borderId="308" xfId="13" applyNumberFormat="1" applyFont="1" applyFill="1" applyBorder="1" applyAlignment="1" applyProtection="1">
      <alignment horizontal="right"/>
      <protection locked="0"/>
    </xf>
    <xf numFmtId="0" fontId="27" fillId="0" borderId="0" xfId="0" applyFont="1" applyFill="1" applyBorder="1" applyAlignment="1">
      <alignment wrapText="1"/>
    </xf>
    <xf numFmtId="0" fontId="27" fillId="0" borderId="280" xfId="0" applyFont="1" applyFill="1" applyBorder="1" applyAlignment="1" applyProtection="1">
      <alignment vertical="center"/>
    </xf>
    <xf numFmtId="164" fontId="101" fillId="0" borderId="381" xfId="6" applyFont="1" applyFill="1" applyBorder="1" applyAlignment="1" applyProtection="1">
      <alignment horizontal="center"/>
      <protection locked="0"/>
    </xf>
    <xf numFmtId="164" fontId="101" fillId="0" borderId="308" xfId="6" applyFont="1" applyFill="1" applyBorder="1" applyAlignment="1" applyProtection="1">
      <alignment horizontal="center"/>
      <protection locked="0"/>
    </xf>
    <xf numFmtId="164" fontId="32" fillId="0" borderId="381" xfId="6" applyFont="1" applyFill="1" applyBorder="1" applyAlignment="1" applyProtection="1">
      <protection locked="0"/>
    </xf>
    <xf numFmtId="164" fontId="32" fillId="0" borderId="381" xfId="6" applyFont="1" applyFill="1" applyBorder="1" applyAlignment="1" applyProtection="1">
      <alignment horizontal="center"/>
      <protection locked="0"/>
    </xf>
    <xf numFmtId="164" fontId="32" fillId="0" borderId="308" xfId="6" applyFont="1" applyFill="1" applyBorder="1" applyAlignment="1" applyProtection="1">
      <alignment horizontal="center"/>
      <protection locked="0"/>
    </xf>
    <xf numFmtId="0" fontId="26" fillId="0" borderId="31" xfId="0" applyFont="1" applyFill="1" applyBorder="1" applyAlignment="1" applyProtection="1">
      <alignment horizontal="center" vertical="center"/>
    </xf>
    <xf numFmtId="0" fontId="26" fillId="0" borderId="470" xfId="0" applyFont="1" applyFill="1" applyBorder="1"/>
    <xf numFmtId="0" fontId="27" fillId="0" borderId="352" xfId="0" applyFont="1" applyFill="1" applyBorder="1" applyProtection="1"/>
    <xf numFmtId="171" fontId="32" fillId="0" borderId="464" xfId="12" applyNumberFormat="1" applyFont="1" applyFill="1" applyBorder="1" applyAlignment="1" applyProtection="1">
      <protection locked="0"/>
    </xf>
    <xf numFmtId="164" fontId="32" fillId="0" borderId="464" xfId="6" applyFont="1" applyFill="1" applyBorder="1" applyAlignment="1" applyProtection="1">
      <protection locked="0"/>
    </xf>
    <xf numFmtId="164" fontId="32" fillId="0" borderId="464" xfId="6" applyFont="1" applyFill="1" applyBorder="1" applyAlignment="1" applyProtection="1">
      <alignment horizontal="center"/>
      <protection locked="0"/>
    </xf>
    <xf numFmtId="164" fontId="32" fillId="0" borderId="465" xfId="6" applyFont="1" applyFill="1" applyBorder="1" applyAlignment="1" applyProtection="1">
      <alignment horizontal="center"/>
      <protection locked="0"/>
    </xf>
    <xf numFmtId="0" fontId="27" fillId="2" borderId="0" xfId="0" applyFont="1" applyFill="1" applyAlignment="1" applyProtection="1">
      <alignment horizontal="left"/>
    </xf>
    <xf numFmtId="37" fontId="27" fillId="2" borderId="0" xfId="0" applyNumberFormat="1" applyFont="1" applyFill="1" applyProtection="1"/>
    <xf numFmtId="0" fontId="4" fillId="7" borderId="14" xfId="0" applyFont="1" applyFill="1" applyBorder="1" applyProtection="1"/>
    <xf numFmtId="0" fontId="4" fillId="7" borderId="15" xfId="0" applyFont="1" applyFill="1" applyBorder="1" applyProtection="1"/>
    <xf numFmtId="0" fontId="4" fillId="7" borderId="436" xfId="0" applyFont="1" applyFill="1" applyBorder="1" applyProtection="1"/>
    <xf numFmtId="0" fontId="28" fillId="7" borderId="449" xfId="0" applyFont="1" applyFill="1" applyBorder="1" applyAlignment="1" applyProtection="1">
      <alignment horizontal="center"/>
    </xf>
    <xf numFmtId="0" fontId="28" fillId="7" borderId="450" xfId="0" applyFont="1" applyFill="1" applyBorder="1" applyProtection="1"/>
    <xf numFmtId="0" fontId="28" fillId="7" borderId="441" xfId="0" applyFont="1" applyFill="1" applyBorder="1" applyProtection="1"/>
    <xf numFmtId="0" fontId="28" fillId="7" borderId="450" xfId="0" applyFont="1" applyFill="1" applyBorder="1" applyAlignment="1" applyProtection="1">
      <alignment horizontal="center"/>
    </xf>
    <xf numFmtId="0" fontId="28" fillId="7" borderId="393" xfId="6" applyNumberFormat="1" applyFont="1" applyFill="1" applyBorder="1" applyAlignment="1" applyProtection="1">
      <alignment horizontal="center" vertical="center"/>
      <protection locked="0"/>
    </xf>
    <xf numFmtId="1" fontId="28" fillId="7" borderId="395" xfId="0" applyNumberFormat="1" applyFont="1" applyFill="1" applyBorder="1" applyAlignment="1" applyProtection="1">
      <alignment horizontal="center"/>
    </xf>
    <xf numFmtId="171" fontId="27" fillId="11" borderId="381" xfId="6" applyNumberFormat="1" applyFont="1" applyFill="1" applyBorder="1" applyAlignment="1" applyProtection="1"/>
    <xf numFmtId="171" fontId="31" fillId="11" borderId="381" xfId="6" applyNumberFormat="1" applyFont="1" applyFill="1" applyBorder="1" applyAlignment="1" applyProtection="1"/>
    <xf numFmtId="171" fontId="31" fillId="11" borderId="308" xfId="6" applyNumberFormat="1" applyFont="1" applyFill="1" applyBorder="1" applyAlignment="1" applyProtection="1"/>
    <xf numFmtId="171" fontId="32" fillId="11" borderId="381" xfId="6" applyNumberFormat="1" applyFont="1" applyFill="1" applyBorder="1" applyAlignment="1" applyProtection="1"/>
    <xf numFmtId="10" fontId="32" fillId="0" borderId="460" xfId="15" applyNumberFormat="1" applyFont="1" applyFill="1" applyBorder="1" applyAlignment="1" applyProtection="1">
      <alignment horizontal="right" vertical="center"/>
      <protection locked="0"/>
    </xf>
    <xf numFmtId="10" fontId="32" fillId="0" borderId="460" xfId="13" applyNumberFormat="1" applyFont="1" applyFill="1" applyBorder="1" applyAlignment="1" applyProtection="1">
      <protection locked="0"/>
    </xf>
    <xf numFmtId="10" fontId="32" fillId="0" borderId="443" xfId="13" applyNumberFormat="1" applyFont="1" applyFill="1" applyBorder="1" applyAlignment="1" applyProtection="1">
      <protection locked="0"/>
    </xf>
    <xf numFmtId="0" fontId="27" fillId="0" borderId="461" xfId="0" applyFont="1" applyFill="1" applyBorder="1"/>
    <xf numFmtId="0" fontId="27" fillId="0" borderId="422" xfId="0" applyFont="1" applyFill="1" applyBorder="1" applyProtection="1"/>
    <xf numFmtId="0" fontId="27" fillId="0" borderId="461" xfId="0" applyFont="1" applyFill="1" applyBorder="1" applyAlignment="1" applyProtection="1">
      <alignment horizontal="center"/>
    </xf>
    <xf numFmtId="171" fontId="32" fillId="0" borderId="458" xfId="6" applyNumberFormat="1" applyFont="1" applyFill="1" applyBorder="1" applyAlignment="1" applyProtection="1"/>
    <xf numFmtId="171" fontId="32" fillId="0" borderId="458" xfId="6" applyNumberFormat="1" applyFont="1" applyFill="1" applyBorder="1" applyAlignment="1" applyProtection="1">
      <protection locked="0"/>
    </xf>
    <xf numFmtId="171" fontId="32" fillId="0" borderId="430" xfId="6" applyNumberFormat="1" applyFont="1" applyFill="1" applyBorder="1" applyAlignment="1" applyProtection="1">
      <protection locked="0"/>
    </xf>
    <xf numFmtId="0" fontId="27" fillId="2" borderId="6" xfId="0" applyFont="1" applyFill="1" applyBorder="1"/>
    <xf numFmtId="0" fontId="27" fillId="2" borderId="6" xfId="0" applyFont="1" applyFill="1" applyBorder="1" applyProtection="1"/>
    <xf numFmtId="0" fontId="27" fillId="2" borderId="6" xfId="0" applyFont="1" applyFill="1" applyBorder="1" applyAlignment="1" applyProtection="1">
      <alignment horizontal="center"/>
    </xf>
    <xf numFmtId="0" fontId="32" fillId="2" borderId="6" xfId="0" applyFont="1" applyFill="1" applyBorder="1" applyProtection="1">
      <protection locked="0"/>
    </xf>
    <xf numFmtId="0" fontId="26" fillId="2" borderId="303" xfId="0" applyFont="1" applyFill="1" applyBorder="1" applyAlignment="1" applyProtection="1">
      <alignment horizontal="left"/>
    </xf>
    <xf numFmtId="0" fontId="32" fillId="2" borderId="291" xfId="0" applyFont="1" applyFill="1" applyBorder="1" applyProtection="1">
      <protection locked="0"/>
    </xf>
    <xf numFmtId="10" fontId="32" fillId="11" borderId="381" xfId="13" applyNumberFormat="1" applyFont="1" applyFill="1" applyBorder="1" applyAlignment="1" applyProtection="1">
      <alignment horizontal="center" vertical="center"/>
    </xf>
    <xf numFmtId="10" fontId="31" fillId="11" borderId="381" xfId="13" applyNumberFormat="1" applyFont="1" applyFill="1" applyBorder="1" applyAlignment="1" applyProtection="1">
      <alignment horizontal="center" vertical="center"/>
    </xf>
    <xf numFmtId="10" fontId="31" fillId="11" borderId="308" xfId="13" applyNumberFormat="1" applyFont="1" applyFill="1" applyBorder="1" applyAlignment="1" applyProtection="1">
      <alignment horizontal="center" vertical="center"/>
    </xf>
    <xf numFmtId="0" fontId="2" fillId="15" borderId="0" xfId="0" applyFont="1" applyFill="1" applyAlignment="1" applyProtection="1">
      <alignment horizontal="left" vertical="center"/>
    </xf>
    <xf numFmtId="0" fontId="11" fillId="15" borderId="0" xfId="0" applyFont="1" applyFill="1" applyAlignment="1" applyProtection="1">
      <alignment horizontal="right"/>
    </xf>
    <xf numFmtId="0" fontId="27" fillId="2" borderId="0" xfId="0" applyFont="1" applyFill="1" applyAlignment="1" applyProtection="1">
      <alignment horizontal="left" vertical="center"/>
    </xf>
    <xf numFmtId="0" fontId="27" fillId="2" borderId="0" xfId="0" applyFont="1" applyFill="1" applyAlignment="1" applyProtection="1">
      <alignment horizontal="center" vertical="center"/>
    </xf>
    <xf numFmtId="0" fontId="100" fillId="15" borderId="0" xfId="0" applyFont="1" applyFill="1" applyAlignment="1" applyProtection="1">
      <alignment horizontal="left" vertical="center"/>
    </xf>
    <xf numFmtId="0" fontId="26" fillId="2" borderId="0" xfId="0" applyFont="1" applyFill="1" applyAlignment="1" applyProtection="1">
      <alignment horizontal="left"/>
    </xf>
    <xf numFmtId="0" fontId="26" fillId="2" borderId="0" xfId="0" applyFont="1" applyFill="1" applyBorder="1" applyAlignment="1" applyProtection="1"/>
    <xf numFmtId="0" fontId="26" fillId="2" borderId="0" xfId="0" applyFont="1" applyFill="1" applyProtection="1"/>
    <xf numFmtId="0" fontId="11" fillId="2" borderId="0" xfId="0" applyFont="1" applyFill="1" applyAlignment="1" applyProtection="1">
      <alignment horizontal="left"/>
    </xf>
    <xf numFmtId="0" fontId="26" fillId="3" borderId="0" xfId="0" applyFont="1" applyFill="1" applyBorder="1" applyAlignment="1" applyProtection="1">
      <alignment horizontal="left" vertical="center"/>
    </xf>
    <xf numFmtId="0" fontId="26" fillId="2" borderId="0" xfId="0" applyFont="1" applyFill="1" applyBorder="1" applyAlignment="1" applyProtection="1">
      <alignment horizontal="center"/>
    </xf>
    <xf numFmtId="0" fontId="26" fillId="2" borderId="0" xfId="0" applyFont="1" applyFill="1" applyBorder="1" applyAlignment="1" applyProtection="1">
      <alignment vertical="center"/>
    </xf>
    <xf numFmtId="0" fontId="27" fillId="2" borderId="28" xfId="0" applyFont="1" applyFill="1" applyBorder="1" applyAlignment="1" applyProtection="1">
      <alignment horizontal="left" vertical="center"/>
      <protection locked="0"/>
    </xf>
    <xf numFmtId="0" fontId="26" fillId="2" borderId="325" xfId="0" applyFont="1" applyFill="1" applyBorder="1" applyAlignment="1" applyProtection="1">
      <alignment horizontal="center" vertical="center"/>
    </xf>
    <xf numFmtId="0" fontId="26" fillId="2" borderId="297" xfId="0" applyFont="1" applyFill="1" applyBorder="1" applyAlignment="1" applyProtection="1">
      <alignment horizontal="left" vertical="center"/>
    </xf>
    <xf numFmtId="0" fontId="26" fillId="2" borderId="0" xfId="0" applyFont="1" applyFill="1" applyBorder="1" applyAlignment="1" applyProtection="1">
      <alignment horizontal="center" vertical="center"/>
    </xf>
    <xf numFmtId="0" fontId="26" fillId="2" borderId="0" xfId="0" applyFont="1" applyFill="1" applyBorder="1" applyAlignment="1" applyProtection="1">
      <alignment horizontal="left" vertical="center"/>
    </xf>
    <xf numFmtId="0" fontId="27" fillId="2" borderId="0" xfId="0" applyFont="1" applyFill="1" applyProtection="1">
      <protection locked="0"/>
    </xf>
    <xf numFmtId="0" fontId="4" fillId="7" borderId="321" xfId="0" applyFont="1" applyFill="1" applyBorder="1" applyAlignment="1" applyProtection="1">
      <alignment horizontal="center"/>
    </xf>
    <xf numFmtId="0" fontId="80" fillId="2" borderId="0" xfId="0" applyFont="1" applyFill="1" applyBorder="1" applyAlignment="1" applyProtection="1"/>
    <xf numFmtId="0" fontId="80" fillId="2" borderId="0" xfId="0" applyFont="1" applyFill="1" applyBorder="1" applyAlignment="1" applyProtection="1">
      <alignment vertical="top"/>
    </xf>
    <xf numFmtId="0" fontId="83" fillId="2" borderId="0" xfId="0" applyFont="1" applyFill="1" applyAlignment="1" applyProtection="1">
      <alignment horizontal="center" vertical="center"/>
    </xf>
    <xf numFmtId="0" fontId="0" fillId="2" borderId="0" xfId="0" applyFont="1" applyFill="1" applyAlignment="1" applyProtection="1">
      <alignment horizontal="left" vertical="center"/>
    </xf>
    <xf numFmtId="0" fontId="4" fillId="7" borderId="321" xfId="0" applyFont="1" applyFill="1" applyBorder="1" applyAlignment="1" applyProtection="1">
      <alignment horizontal="center" vertical="center"/>
    </xf>
    <xf numFmtId="0" fontId="81" fillId="2" borderId="0" xfId="0" applyFont="1" applyFill="1" applyBorder="1" applyAlignment="1" applyProtection="1"/>
    <xf numFmtId="0" fontId="14" fillId="2" borderId="0" xfId="0" applyFont="1" applyFill="1" applyAlignment="1">
      <alignment horizontal="center" wrapText="1"/>
    </xf>
    <xf numFmtId="0" fontId="0" fillId="2" borderId="0" xfId="0" applyFill="1" applyProtection="1">
      <protection locked="0"/>
    </xf>
    <xf numFmtId="0" fontId="16" fillId="15" borderId="0" xfId="0" applyFont="1" applyFill="1" applyAlignment="1" applyProtection="1">
      <alignment horizontal="left"/>
    </xf>
    <xf numFmtId="0" fontId="13" fillId="15" borderId="0" xfId="0" applyFont="1" applyFill="1" applyAlignment="1">
      <alignment vertical="center"/>
    </xf>
    <xf numFmtId="0" fontId="13" fillId="15" borderId="0" xfId="0" applyFont="1" applyFill="1" applyBorder="1" applyAlignment="1">
      <alignment horizontal="center" vertical="center"/>
    </xf>
    <xf numFmtId="0" fontId="11" fillId="15" borderId="0" xfId="0" applyFont="1" applyFill="1" applyAlignment="1">
      <alignment horizontal="right"/>
    </xf>
    <xf numFmtId="0" fontId="26" fillId="2" borderId="247" xfId="0" applyFont="1" applyFill="1" applyBorder="1" applyAlignment="1">
      <alignment horizontal="left" vertical="center"/>
    </xf>
    <xf numFmtId="0" fontId="26" fillId="2" borderId="4" xfId="0" applyFont="1" applyFill="1" applyBorder="1" applyAlignment="1">
      <alignment horizontal="center" vertical="center"/>
    </xf>
    <xf numFmtId="0" fontId="26" fillId="2" borderId="269" xfId="0" applyFont="1" applyFill="1" applyBorder="1" applyAlignment="1">
      <alignment horizontal="center" vertical="center"/>
    </xf>
    <xf numFmtId="0" fontId="27" fillId="2" borderId="208" xfId="0" applyFont="1" applyFill="1" applyBorder="1" applyAlignment="1">
      <alignment horizontal="left"/>
    </xf>
    <xf numFmtId="0" fontId="27" fillId="2" borderId="208" xfId="0" applyFont="1" applyFill="1" applyBorder="1"/>
    <xf numFmtId="0" fontId="26" fillId="2" borderId="208" xfId="0" applyFont="1" applyFill="1" applyBorder="1"/>
    <xf numFmtId="0" fontId="27" fillId="2" borderId="245" xfId="0" applyFont="1" applyFill="1" applyBorder="1"/>
    <xf numFmtId="43" fontId="27" fillId="2" borderId="0" xfId="1" applyFont="1" applyFill="1" applyBorder="1" applyAlignment="1" applyProtection="1"/>
    <xf numFmtId="0" fontId="26" fillId="2" borderId="0" xfId="0" applyFont="1" applyFill="1" applyBorder="1" applyAlignment="1">
      <alignment horizontal="center" vertical="center"/>
    </xf>
    <xf numFmtId="0" fontId="26" fillId="2" borderId="110" xfId="0" applyFont="1" applyFill="1" applyBorder="1" applyAlignment="1">
      <alignment horizontal="center" vertical="center"/>
    </xf>
    <xf numFmtId="0" fontId="26" fillId="2" borderId="318" xfId="0" applyFont="1" applyFill="1" applyBorder="1" applyAlignment="1">
      <alignment horizontal="left" vertical="center"/>
    </xf>
    <xf numFmtId="0" fontId="26" fillId="2" borderId="320" xfId="0" applyFont="1" applyFill="1" applyBorder="1" applyAlignment="1">
      <alignment horizontal="left" vertical="center"/>
    </xf>
    <xf numFmtId="0" fontId="26" fillId="2" borderId="0" xfId="0" applyFont="1" applyFill="1" applyAlignment="1" applyProtection="1">
      <alignment horizontal="left" vertical="center"/>
    </xf>
    <xf numFmtId="0" fontId="26" fillId="3" borderId="0" xfId="0" applyFont="1" applyFill="1" applyBorder="1" applyAlignment="1" applyProtection="1">
      <alignment vertical="center"/>
    </xf>
    <xf numFmtId="0" fontId="26" fillId="3" borderId="0" xfId="0" applyFont="1" applyFill="1" applyBorder="1" applyAlignment="1" applyProtection="1">
      <alignment horizontal="center" vertical="center"/>
    </xf>
    <xf numFmtId="0" fontId="4" fillId="7" borderId="38" xfId="0" applyFont="1" applyFill="1" applyBorder="1" applyAlignment="1">
      <alignment vertical="center"/>
    </xf>
    <xf numFmtId="0" fontId="4" fillId="7" borderId="46" xfId="0" applyFont="1" applyFill="1" applyBorder="1" applyAlignment="1">
      <alignment vertical="center"/>
    </xf>
    <xf numFmtId="0" fontId="28" fillId="7" borderId="315" xfId="0" applyFont="1" applyFill="1" applyBorder="1" applyAlignment="1">
      <alignment horizontal="center" vertical="center"/>
    </xf>
    <xf numFmtId="0" fontId="28" fillId="7" borderId="316" xfId="0" applyFont="1" applyFill="1" applyBorder="1" applyAlignment="1">
      <alignment horizontal="center" vertical="center"/>
    </xf>
    <xf numFmtId="0" fontId="28" fillId="7" borderId="53" xfId="0" applyFont="1" applyFill="1" applyBorder="1" applyAlignment="1">
      <alignment horizontal="left" vertical="center"/>
    </xf>
    <xf numFmtId="0" fontId="28" fillId="7" borderId="10" xfId="0" applyFont="1" applyFill="1" applyBorder="1" applyAlignment="1">
      <alignment horizontal="center" vertical="center"/>
    </xf>
    <xf numFmtId="0" fontId="28" fillId="7" borderId="54" xfId="0" applyFont="1" applyFill="1" applyBorder="1" applyAlignment="1">
      <alignment horizontal="center" vertical="center"/>
    </xf>
    <xf numFmtId="0" fontId="31" fillId="3" borderId="0" xfId="0" applyFont="1" applyFill="1" applyBorder="1" applyAlignment="1" applyProtection="1">
      <alignment vertical="center"/>
    </xf>
    <xf numFmtId="171" fontId="27" fillId="2" borderId="0" xfId="1" applyNumberFormat="1" applyFont="1" applyFill="1" applyBorder="1" applyProtection="1"/>
    <xf numFmtId="0" fontId="14" fillId="2" borderId="0" xfId="0" applyFont="1" applyFill="1" applyBorder="1" applyAlignment="1" applyProtection="1"/>
    <xf numFmtId="0" fontId="65" fillId="2" borderId="0" xfId="0" applyFont="1" applyFill="1" applyBorder="1" applyAlignment="1" applyProtection="1">
      <alignment horizontal="left" vertical="center"/>
    </xf>
    <xf numFmtId="0" fontId="65" fillId="2" borderId="0" xfId="0" applyFont="1" applyFill="1" applyBorder="1" applyAlignment="1" applyProtection="1">
      <alignment vertical="center"/>
    </xf>
    <xf numFmtId="0" fontId="13" fillId="15" borderId="0" xfId="0" applyFont="1" applyFill="1" applyAlignment="1" applyProtection="1">
      <alignment vertical="center"/>
    </xf>
    <xf numFmtId="0" fontId="2" fillId="15" borderId="0" xfId="0" applyFont="1" applyFill="1" applyAlignment="1" applyProtection="1">
      <alignment horizontal="left"/>
    </xf>
    <xf numFmtId="0" fontId="13" fillId="15" borderId="0" xfId="0" applyFont="1" applyFill="1" applyBorder="1" applyAlignment="1" applyProtection="1">
      <alignment horizontal="center" vertical="center"/>
    </xf>
    <xf numFmtId="0" fontId="52" fillId="2" borderId="0" xfId="0" applyFont="1" applyFill="1" applyBorder="1" applyAlignment="1" applyProtection="1"/>
    <xf numFmtId="0" fontId="6" fillId="2" borderId="0" xfId="0" applyFont="1" applyFill="1" applyBorder="1" applyAlignment="1" applyProtection="1">
      <alignment horizontal="left"/>
    </xf>
    <xf numFmtId="0" fontId="61" fillId="2" borderId="0" xfId="0" applyFont="1" applyFill="1" applyBorder="1" applyAlignment="1" applyProtection="1"/>
    <xf numFmtId="0" fontId="70" fillId="2" borderId="0" xfId="0" applyFont="1" applyFill="1" applyBorder="1" applyAlignment="1" applyProtection="1">
      <alignment horizontal="center"/>
    </xf>
    <xf numFmtId="0" fontId="14" fillId="16" borderId="0" xfId="0" applyFont="1" applyFill="1" applyAlignment="1" applyProtection="1"/>
    <xf numFmtId="0" fontId="6" fillId="2" borderId="0" xfId="0" applyFont="1" applyFill="1" applyBorder="1" applyAlignment="1" applyProtection="1">
      <alignment horizontal="center"/>
    </xf>
    <xf numFmtId="0" fontId="13" fillId="2" borderId="141" xfId="0" applyFont="1" applyFill="1" applyBorder="1" applyProtection="1"/>
    <xf numFmtId="0" fontId="5" fillId="2" borderId="141" xfId="0" applyFont="1" applyFill="1" applyBorder="1" applyProtection="1"/>
    <xf numFmtId="0" fontId="11" fillId="2" borderId="141" xfId="0" applyFont="1" applyFill="1" applyBorder="1" applyProtection="1"/>
    <xf numFmtId="0" fontId="103" fillId="2" borderId="0" xfId="0" applyFont="1" applyFill="1" applyProtection="1"/>
    <xf numFmtId="0" fontId="0" fillId="15" borderId="0" xfId="0" applyFill="1" applyAlignment="1">
      <alignment horizontal="center" vertical="center"/>
    </xf>
    <xf numFmtId="0" fontId="4" fillId="14" borderId="215" xfId="0" applyFont="1" applyFill="1" applyBorder="1" applyProtection="1"/>
    <xf numFmtId="0" fontId="4" fillId="14" borderId="42" xfId="0" applyFont="1" applyFill="1" applyBorder="1" applyProtection="1"/>
    <xf numFmtId="0" fontId="28" fillId="14" borderId="39" xfId="0" applyFont="1" applyFill="1" applyBorder="1" applyAlignment="1" applyProtection="1">
      <alignment horizontal="center"/>
    </xf>
    <xf numFmtId="164" fontId="13" fillId="3" borderId="0" xfId="6" applyFont="1" applyFill="1" applyBorder="1" applyAlignment="1" applyProtection="1"/>
    <xf numFmtId="0" fontId="11" fillId="3" borderId="0" xfId="0" applyFont="1" applyFill="1" applyBorder="1" applyAlignment="1" applyProtection="1">
      <alignment horizontal="center" vertical="center"/>
    </xf>
    <xf numFmtId="164" fontId="11" fillId="3" borderId="0" xfId="6" applyFont="1" applyFill="1" applyBorder="1" applyAlignment="1" applyProtection="1">
      <alignment horizontal="center"/>
    </xf>
    <xf numFmtId="0" fontId="0" fillId="2" borderId="0" xfId="0" applyFill="1" applyAlignment="1">
      <alignment horizontal="center" vertical="center"/>
    </xf>
    <xf numFmtId="0" fontId="27" fillId="4" borderId="274" xfId="0" applyFont="1" applyFill="1" applyBorder="1" applyProtection="1"/>
    <xf numFmtId="0" fontId="27" fillId="4" borderId="378" xfId="0" applyFont="1" applyFill="1" applyBorder="1" applyProtection="1"/>
    <xf numFmtId="0" fontId="27" fillId="4" borderId="378" xfId="0" applyFont="1" applyFill="1" applyBorder="1" applyAlignment="1" applyProtection="1">
      <alignment horizontal="center" vertical="center"/>
    </xf>
    <xf numFmtId="0" fontId="27" fillId="4" borderId="378" xfId="0" applyFont="1" applyFill="1" applyBorder="1" applyAlignment="1" applyProtection="1">
      <alignment horizontal="center"/>
    </xf>
    <xf numFmtId="0" fontId="27" fillId="4" borderId="378" xfId="0" applyFont="1" applyFill="1" applyBorder="1" applyAlignment="1" applyProtection="1">
      <alignment horizontal="left"/>
    </xf>
    <xf numFmtId="2" fontId="27" fillId="4" borderId="378" xfId="0" applyNumberFormat="1" applyFont="1" applyFill="1" applyBorder="1" applyAlignment="1" applyProtection="1">
      <alignment horizontal="center" vertical="center"/>
    </xf>
    <xf numFmtId="2" fontId="27" fillId="4" borderId="380" xfId="0" applyNumberFormat="1" applyFont="1" applyFill="1" applyBorder="1" applyAlignment="1" applyProtection="1">
      <alignment horizontal="center" vertical="center"/>
    </xf>
    <xf numFmtId="0" fontId="27" fillId="4" borderId="380" xfId="0" applyFont="1" applyFill="1" applyBorder="1" applyProtection="1"/>
    <xf numFmtId="0" fontId="27" fillId="3" borderId="378" xfId="0" applyFont="1" applyFill="1" applyBorder="1" applyProtection="1"/>
    <xf numFmtId="0" fontId="27" fillId="4" borderId="378" xfId="0" quotePrefix="1" applyFont="1" applyFill="1" applyBorder="1" applyAlignment="1" applyProtection="1">
      <alignment horizontal="center" vertical="center"/>
    </xf>
    <xf numFmtId="0" fontId="27" fillId="3" borderId="378" xfId="0" applyFont="1" applyFill="1" applyBorder="1" applyAlignment="1" applyProtection="1">
      <alignment horizontal="center" vertical="center"/>
    </xf>
    <xf numFmtId="0" fontId="27" fillId="3" borderId="378" xfId="0" applyFont="1" applyFill="1" applyBorder="1" applyAlignment="1" applyProtection="1">
      <alignment horizontal="center"/>
    </xf>
    <xf numFmtId="0" fontId="26" fillId="3" borderId="270" xfId="0" applyFont="1" applyFill="1" applyBorder="1" applyAlignment="1" applyProtection="1">
      <alignment horizontal="center"/>
    </xf>
    <xf numFmtId="0" fontId="27" fillId="3" borderId="249" xfId="0" applyFont="1" applyFill="1" applyBorder="1" applyProtection="1"/>
    <xf numFmtId="0" fontId="26" fillId="3" borderId="272" xfId="0" applyFont="1" applyFill="1" applyBorder="1" applyAlignment="1" applyProtection="1">
      <alignment horizontal="center"/>
    </xf>
    <xf numFmtId="0" fontId="27" fillId="3" borderId="158" xfId="0" applyFont="1" applyFill="1" applyBorder="1" applyProtection="1"/>
    <xf numFmtId="0" fontId="27" fillId="3" borderId="272" xfId="0" applyFont="1" applyFill="1" applyBorder="1" applyProtection="1"/>
    <xf numFmtId="0" fontId="27" fillId="3" borderId="272" xfId="0" applyFont="1" applyFill="1" applyBorder="1" applyAlignment="1" applyProtection="1">
      <alignment horizontal="center" vertical="center"/>
      <protection locked="0"/>
    </xf>
    <xf numFmtId="0" fontId="27" fillId="3" borderId="158" xfId="0" applyFont="1" applyFill="1" applyBorder="1" applyProtection="1">
      <protection locked="0"/>
    </xf>
    <xf numFmtId="0" fontId="27" fillId="3" borderId="158" xfId="0" quotePrefix="1" applyFont="1" applyFill="1" applyBorder="1" applyProtection="1">
      <protection locked="0"/>
    </xf>
    <xf numFmtId="0" fontId="26" fillId="3" borderId="232" xfId="0" applyFont="1" applyFill="1" applyBorder="1" applyAlignment="1" applyProtection="1">
      <alignment horizontal="center"/>
    </xf>
    <xf numFmtId="0" fontId="27" fillId="3" borderId="234" xfId="0" applyFont="1" applyFill="1" applyBorder="1" applyProtection="1"/>
    <xf numFmtId="0" fontId="27" fillId="3" borderId="266" xfId="0" applyFont="1" applyFill="1" applyBorder="1" applyProtection="1"/>
    <xf numFmtId="0" fontId="28" fillId="14" borderId="215" xfId="0" applyFont="1" applyFill="1" applyBorder="1" applyProtection="1"/>
    <xf numFmtId="0" fontId="28" fillId="14" borderId="42" xfId="0" applyFont="1" applyFill="1" applyBorder="1" applyProtection="1"/>
    <xf numFmtId="43" fontId="28" fillId="14" borderId="39" xfId="1" applyFont="1" applyFill="1" applyBorder="1" applyAlignment="1" applyProtection="1">
      <alignment horizontal="center"/>
    </xf>
    <xf numFmtId="43" fontId="28" fillId="14" borderId="267" xfId="1" applyFont="1" applyFill="1" applyBorder="1" applyAlignment="1" applyProtection="1">
      <alignment horizontal="center"/>
    </xf>
    <xf numFmtId="0" fontId="28" fillId="14" borderId="111" xfId="0" applyFont="1" applyFill="1" applyBorder="1" applyProtection="1"/>
    <xf numFmtId="0" fontId="28" fillId="14" borderId="0" xfId="0" applyFont="1" applyFill="1" applyBorder="1" applyProtection="1"/>
    <xf numFmtId="0" fontId="28" fillId="14" borderId="258" xfId="0" applyFont="1" applyFill="1" applyBorder="1" applyAlignment="1" applyProtection="1">
      <alignment horizontal="center"/>
    </xf>
    <xf numFmtId="0" fontId="28" fillId="14" borderId="268" xfId="0" applyFont="1" applyFill="1" applyBorder="1" applyAlignment="1" applyProtection="1">
      <alignment horizontal="center"/>
    </xf>
    <xf numFmtId="43" fontId="28" fillId="14" borderId="47" xfId="1" applyFont="1" applyFill="1" applyBorder="1" applyAlignment="1" applyProtection="1">
      <alignment horizontal="center"/>
    </xf>
    <xf numFmtId="0" fontId="28" fillId="14" borderId="47" xfId="0" applyFont="1" applyFill="1" applyBorder="1" applyAlignment="1" applyProtection="1">
      <alignment horizontal="center"/>
    </xf>
    <xf numFmtId="43" fontId="28" fillId="14" borderId="110" xfId="1" applyFont="1" applyFill="1" applyBorder="1" applyAlignment="1" applyProtection="1">
      <alignment horizontal="center"/>
    </xf>
    <xf numFmtId="0" fontId="28" fillId="14" borderId="472" xfId="0" applyFont="1" applyFill="1" applyBorder="1" applyAlignment="1" applyProtection="1">
      <alignment horizontal="center"/>
    </xf>
    <xf numFmtId="0" fontId="28" fillId="14" borderId="473" xfId="0" applyFont="1" applyFill="1" applyBorder="1" applyAlignment="1" applyProtection="1">
      <alignment horizontal="center"/>
    </xf>
    <xf numFmtId="43" fontId="28" fillId="14" borderId="426" xfId="1" applyFont="1" applyFill="1" applyBorder="1" applyAlignment="1" applyProtection="1">
      <alignment horizontal="center"/>
    </xf>
    <xf numFmtId="0" fontId="28" fillId="14" borderId="428" xfId="0" applyFont="1" applyFill="1" applyBorder="1" applyAlignment="1" applyProtection="1">
      <alignment horizontal="center"/>
    </xf>
    <xf numFmtId="0" fontId="28" fillId="14" borderId="426" xfId="0" applyFont="1" applyFill="1" applyBorder="1" applyAlignment="1" applyProtection="1">
      <alignment horizontal="center"/>
    </xf>
    <xf numFmtId="43" fontId="28" fillId="14" borderId="474" xfId="1" applyFont="1" applyFill="1" applyBorder="1" applyAlignment="1" applyProtection="1">
      <alignment horizontal="center"/>
    </xf>
    <xf numFmtId="0" fontId="28" fillId="14" borderId="247" xfId="0" applyFont="1" applyFill="1" applyBorder="1" applyAlignment="1" applyProtection="1">
      <alignment horizontal="center" vertical="center"/>
    </xf>
    <xf numFmtId="0" fontId="28" fillId="14" borderId="4" xfId="0" applyFont="1" applyFill="1" applyBorder="1" applyProtection="1"/>
    <xf numFmtId="39" fontId="26" fillId="3" borderId="57" xfId="0" applyNumberFormat="1" applyFont="1" applyFill="1" applyBorder="1" applyAlignment="1" applyProtection="1">
      <alignment horizontal="center"/>
    </xf>
    <xf numFmtId="39" fontId="26" fillId="3" borderId="56" xfId="0" applyNumberFormat="1" applyFont="1" applyFill="1" applyBorder="1" applyAlignment="1" applyProtection="1">
      <alignment horizontal="center"/>
    </xf>
    <xf numFmtId="43" fontId="26" fillId="3" borderId="10" xfId="1" quotePrefix="1" applyFont="1" applyFill="1" applyBorder="1" applyAlignment="1" applyProtection="1">
      <alignment horizontal="center"/>
    </xf>
    <xf numFmtId="39" fontId="26" fillId="3" borderId="9" xfId="0" quotePrefix="1" applyNumberFormat="1" applyFont="1" applyFill="1" applyBorder="1" applyAlignment="1" applyProtection="1">
      <alignment horizontal="center"/>
    </xf>
    <xf numFmtId="39" fontId="26" fillId="3" borderId="10" xfId="0" quotePrefix="1" applyNumberFormat="1" applyFont="1" applyFill="1" applyBorder="1" applyAlignment="1" applyProtection="1">
      <alignment horizontal="center"/>
    </xf>
    <xf numFmtId="43" fontId="26" fillId="3" borderId="269" xfId="1" quotePrefix="1" applyFont="1" applyFill="1" applyBorder="1" applyAlignment="1" applyProtection="1">
      <alignment horizontal="center"/>
    </xf>
    <xf numFmtId="0" fontId="27" fillId="9" borderId="249" xfId="0" applyFont="1" applyFill="1" applyBorder="1" applyProtection="1"/>
    <xf numFmtId="0" fontId="27" fillId="9" borderId="274" xfId="0" applyFont="1" applyFill="1" applyBorder="1" applyProtection="1"/>
    <xf numFmtId="0" fontId="27" fillId="9" borderId="158" xfId="0" applyFont="1" applyFill="1" applyBorder="1" applyProtection="1"/>
    <xf numFmtId="0" fontId="27" fillId="9" borderId="156" xfId="0" applyFont="1" applyFill="1" applyBorder="1" applyProtection="1"/>
    <xf numFmtId="0" fontId="27" fillId="9" borderId="158" xfId="0" applyFont="1" applyFill="1" applyBorder="1" applyProtection="1">
      <protection locked="0"/>
    </xf>
    <xf numFmtId="0" fontId="27" fillId="9" borderId="156" xfId="0" applyFont="1" applyFill="1" applyBorder="1" applyProtection="1">
      <protection locked="0"/>
    </xf>
    <xf numFmtId="0" fontId="27" fillId="9" borderId="158" xfId="0" quotePrefix="1" applyFont="1" applyFill="1" applyBorder="1" applyProtection="1">
      <protection locked="0"/>
    </xf>
    <xf numFmtId="0" fontId="27" fillId="9" borderId="156" xfId="0" quotePrefix="1" applyFont="1" applyFill="1" applyBorder="1" applyProtection="1">
      <protection locked="0"/>
    </xf>
    <xf numFmtId="0" fontId="13" fillId="14" borderId="215" xfId="0" applyFont="1" applyFill="1" applyBorder="1" applyProtection="1"/>
    <xf numFmtId="0" fontId="13" fillId="14" borderId="42" xfId="0" applyFont="1" applyFill="1" applyBorder="1" applyProtection="1"/>
    <xf numFmtId="0" fontId="65" fillId="3" borderId="0" xfId="0" applyFont="1" applyFill="1" applyBorder="1" applyAlignment="1" applyProtection="1">
      <alignment horizontal="left" vertical="center"/>
    </xf>
    <xf numFmtId="0" fontId="65" fillId="3" borderId="0" xfId="0" applyFont="1" applyFill="1" applyBorder="1" applyAlignment="1" applyProtection="1"/>
    <xf numFmtId="0" fontId="65" fillId="3" borderId="0" xfId="0" applyFont="1" applyFill="1" applyBorder="1" applyAlignment="1" applyProtection="1">
      <alignment vertical="center"/>
    </xf>
    <xf numFmtId="0" fontId="10" fillId="2" borderId="0" xfId="0" applyFont="1" applyFill="1" applyProtection="1"/>
    <xf numFmtId="170" fontId="11" fillId="3" borderId="10" xfId="0" applyNumberFormat="1" applyFont="1" applyFill="1" applyBorder="1" applyAlignment="1" applyProtection="1">
      <alignment horizontal="center"/>
    </xf>
    <xf numFmtId="170" fontId="11" fillId="3" borderId="10" xfId="0" quotePrefix="1" applyNumberFormat="1" applyFont="1" applyFill="1" applyBorder="1" applyAlignment="1" applyProtection="1">
      <alignment horizontal="center"/>
    </xf>
    <xf numFmtId="170" fontId="11" fillId="3" borderId="57" xfId="0" applyNumberFormat="1" applyFont="1" applyFill="1" applyBorder="1" applyAlignment="1" applyProtection="1">
      <alignment horizontal="center"/>
    </xf>
    <xf numFmtId="170" fontId="11" fillId="3" borderId="58" xfId="0" applyNumberFormat="1" applyFont="1" applyFill="1" applyBorder="1" applyAlignment="1" applyProtection="1">
      <alignment horizontal="center"/>
    </xf>
    <xf numFmtId="170" fontId="11" fillId="3" borderId="85" xfId="0" applyNumberFormat="1" applyFont="1" applyFill="1" applyBorder="1" applyAlignment="1" applyProtection="1">
      <alignment horizontal="center"/>
    </xf>
    <xf numFmtId="170" fontId="11" fillId="3" borderId="85" xfId="0" quotePrefix="1" applyNumberFormat="1" applyFont="1" applyFill="1" applyBorder="1" applyAlignment="1" applyProtection="1">
      <alignment horizontal="center"/>
    </xf>
    <xf numFmtId="170" fontId="11" fillId="3" borderId="9" xfId="0" applyNumberFormat="1" applyFont="1" applyFill="1" applyBorder="1" applyAlignment="1" applyProtection="1">
      <alignment horizontal="center"/>
    </xf>
    <xf numFmtId="170" fontId="11" fillId="3" borderId="54" xfId="0" quotePrefix="1" applyNumberFormat="1" applyFont="1" applyFill="1" applyBorder="1" applyAlignment="1" applyProtection="1">
      <alignment horizontal="center"/>
    </xf>
    <xf numFmtId="0" fontId="11" fillId="3" borderId="111" xfId="0" applyFont="1" applyFill="1" applyBorder="1" applyAlignment="1" applyProtection="1">
      <alignment horizontal="center"/>
    </xf>
    <xf numFmtId="0" fontId="11" fillId="3" borderId="0" xfId="0" applyFont="1" applyFill="1" applyBorder="1" applyProtection="1"/>
    <xf numFmtId="0" fontId="11" fillId="3" borderId="247" xfId="0" applyFont="1" applyFill="1" applyBorder="1" applyAlignment="1" applyProtection="1">
      <alignment horizontal="center"/>
    </xf>
    <xf numFmtId="0" fontId="11" fillId="3" borderId="9" xfId="0" applyFont="1" applyFill="1" applyBorder="1" applyProtection="1"/>
    <xf numFmtId="0" fontId="11" fillId="3" borderId="259" xfId="0" applyFont="1" applyFill="1" applyBorder="1" applyAlignment="1" applyProtection="1">
      <alignment horizontal="center"/>
    </xf>
    <xf numFmtId="0" fontId="11" fillId="3" borderId="261" xfId="0" applyFont="1" applyFill="1" applyBorder="1" applyProtection="1"/>
    <xf numFmtId="0" fontId="26" fillId="3" borderId="47" xfId="0" applyFont="1" applyFill="1" applyBorder="1" applyAlignment="1" applyProtection="1">
      <alignment horizontal="center"/>
    </xf>
    <xf numFmtId="170" fontId="26" fillId="3" borderId="10" xfId="0" applyNumberFormat="1" applyFont="1" applyFill="1" applyBorder="1" applyAlignment="1" applyProtection="1">
      <alignment horizontal="center"/>
    </xf>
    <xf numFmtId="170" fontId="26" fillId="3" borderId="10" xfId="0" quotePrefix="1" applyNumberFormat="1" applyFont="1" applyFill="1" applyBorder="1" applyAlignment="1" applyProtection="1">
      <alignment horizontal="center"/>
    </xf>
    <xf numFmtId="170" fontId="26" fillId="3" borderId="57" xfId="0" applyNumberFormat="1" applyFont="1" applyFill="1" applyBorder="1" applyAlignment="1" applyProtection="1">
      <alignment horizontal="center"/>
    </xf>
    <xf numFmtId="170" fontId="26" fillId="3" borderId="58" xfId="0" applyNumberFormat="1" applyFont="1" applyFill="1" applyBorder="1" applyAlignment="1" applyProtection="1">
      <alignment horizontal="center"/>
    </xf>
    <xf numFmtId="170" fontId="26" fillId="3" borderId="85" xfId="0" applyNumberFormat="1" applyFont="1" applyFill="1" applyBorder="1" applyAlignment="1" applyProtection="1">
      <alignment horizontal="center"/>
    </xf>
    <xf numFmtId="170" fontId="26" fillId="3" borderId="85" xfId="0" quotePrefix="1" applyNumberFormat="1" applyFont="1" applyFill="1" applyBorder="1" applyAlignment="1" applyProtection="1">
      <alignment horizontal="center"/>
    </xf>
    <xf numFmtId="170" fontId="26" fillId="3" borderId="9" xfId="0" applyNumberFormat="1" applyFont="1" applyFill="1" applyBorder="1" applyAlignment="1" applyProtection="1">
      <alignment horizontal="center"/>
    </xf>
    <xf numFmtId="170" fontId="26" fillId="3" borderId="54" xfId="0" quotePrefix="1" applyNumberFormat="1" applyFont="1" applyFill="1" applyBorder="1" applyAlignment="1" applyProtection="1">
      <alignment horizontal="center"/>
    </xf>
    <xf numFmtId="0" fontId="28" fillId="14" borderId="39" xfId="0" applyFont="1" applyFill="1" applyBorder="1" applyProtection="1"/>
    <xf numFmtId="0" fontId="4" fillId="14" borderId="111" xfId="0" applyFont="1" applyFill="1" applyBorder="1" applyProtection="1"/>
    <xf numFmtId="0" fontId="4" fillId="14" borderId="0" xfId="0" applyFont="1" applyFill="1" applyBorder="1" applyProtection="1"/>
    <xf numFmtId="0" fontId="4" fillId="14" borderId="259" xfId="0" applyFont="1" applyFill="1" applyBorder="1" applyProtection="1"/>
    <xf numFmtId="0" fontId="4" fillId="14" borderId="141" xfId="0" applyFont="1" applyFill="1" applyBorder="1" applyProtection="1"/>
    <xf numFmtId="0" fontId="28" fillId="14" borderId="475" xfId="0" applyFont="1" applyFill="1" applyBorder="1" applyAlignment="1" applyProtection="1">
      <alignment horizontal="center" wrapText="1"/>
    </xf>
    <xf numFmtId="0" fontId="28" fillId="14" borderId="476" xfId="0" applyFont="1" applyFill="1" applyBorder="1" applyAlignment="1" applyProtection="1">
      <alignment horizontal="center" wrapText="1"/>
    </xf>
    <xf numFmtId="0" fontId="28" fillId="14" borderId="477" xfId="0" applyFont="1" applyFill="1" applyBorder="1" applyAlignment="1" applyProtection="1">
      <alignment horizontal="center" wrapText="1"/>
    </xf>
    <xf numFmtId="0" fontId="28" fillId="14" borderId="477" xfId="0" applyFont="1" applyFill="1" applyBorder="1" applyAlignment="1" applyProtection="1">
      <alignment horizontal="center"/>
    </xf>
    <xf numFmtId="0" fontId="14" fillId="3" borderId="0" xfId="0" applyFont="1" applyFill="1" applyBorder="1" applyAlignment="1" applyProtection="1">
      <alignment horizontal="left" vertical="center"/>
    </xf>
    <xf numFmtId="164" fontId="46" fillId="3" borderId="0" xfId="6" applyFont="1" applyFill="1" applyBorder="1" applyAlignment="1" applyProtection="1">
      <protection locked="0"/>
    </xf>
    <xf numFmtId="0" fontId="11" fillId="3" borderId="263" xfId="0" applyFont="1" applyFill="1" applyBorder="1" applyAlignment="1" applyProtection="1">
      <alignment horizontal="center"/>
    </xf>
    <xf numFmtId="0" fontId="11" fillId="3" borderId="264" xfId="0" applyFont="1" applyFill="1" applyBorder="1" applyProtection="1"/>
    <xf numFmtId="0" fontId="11" fillId="3" borderId="112" xfId="0" applyFont="1" applyFill="1" applyBorder="1" applyProtection="1"/>
    <xf numFmtId="0" fontId="13" fillId="14" borderId="111" xfId="0" applyFont="1" applyFill="1" applyBorder="1" applyProtection="1"/>
    <xf numFmtId="0" fontId="13" fillId="14" borderId="0" xfId="0" applyFont="1" applyFill="1" applyBorder="1" applyProtection="1"/>
    <xf numFmtId="0" fontId="11" fillId="2" borderId="204" xfId="0" applyFont="1" applyFill="1" applyBorder="1" applyAlignment="1" applyProtection="1">
      <alignment horizontal="center" vertical="center"/>
    </xf>
    <xf numFmtId="0" fontId="11" fillId="2" borderId="205" xfId="0" quotePrefix="1" applyFont="1" applyFill="1" applyBorder="1" applyAlignment="1" applyProtection="1">
      <alignment horizontal="center" vertical="center"/>
    </xf>
    <xf numFmtId="0" fontId="4" fillId="7" borderId="275" xfId="0" applyFont="1" applyFill="1" applyBorder="1" applyAlignment="1" applyProtection="1">
      <alignment horizontal="center"/>
    </xf>
    <xf numFmtId="0" fontId="4" fillId="7" borderId="276" xfId="0" applyFont="1" applyFill="1" applyBorder="1" applyProtection="1"/>
    <xf numFmtId="0" fontId="4" fillId="7" borderId="277" xfId="0" applyFont="1" applyFill="1" applyBorder="1" applyProtection="1"/>
    <xf numFmtId="0" fontId="99" fillId="7" borderId="277" xfId="0" applyFont="1" applyFill="1" applyBorder="1" applyAlignment="1" applyProtection="1">
      <alignment horizontal="center"/>
    </xf>
    <xf numFmtId="0" fontId="4" fillId="7" borderId="279" xfId="0" applyFont="1" applyFill="1" applyBorder="1" applyProtection="1"/>
    <xf numFmtId="0" fontId="28" fillId="7" borderId="276" xfId="0" applyFont="1" applyFill="1" applyBorder="1" applyAlignment="1" applyProtection="1">
      <alignment horizontal="center"/>
    </xf>
    <xf numFmtId="0" fontId="28" fillId="7" borderId="18" xfId="0" applyFont="1" applyFill="1" applyBorder="1" applyAlignment="1" applyProtection="1">
      <alignment horizontal="center"/>
    </xf>
    <xf numFmtId="0" fontId="28" fillId="7" borderId="281" xfId="0" applyFont="1" applyFill="1" applyBorder="1" applyAlignment="1" applyProtection="1">
      <alignment horizontal="center"/>
    </xf>
    <xf numFmtId="0" fontId="28" fillId="7" borderId="277" xfId="0" applyFont="1" applyFill="1" applyBorder="1" applyAlignment="1" applyProtection="1">
      <alignment horizontal="center"/>
    </xf>
    <xf numFmtId="0" fontId="28" fillId="7" borderId="13" xfId="0" applyFont="1" applyFill="1" applyBorder="1" applyAlignment="1" applyProtection="1">
      <alignment horizontal="center"/>
    </xf>
    <xf numFmtId="0" fontId="28" fillId="7" borderId="282" xfId="0" applyFont="1" applyFill="1" applyBorder="1" applyAlignment="1" applyProtection="1">
      <alignment horizontal="center"/>
    </xf>
    <xf numFmtId="0" fontId="99" fillId="7" borderId="283" xfId="0" applyFont="1" applyFill="1" applyBorder="1" applyAlignment="1" applyProtection="1">
      <alignment horizontal="center"/>
    </xf>
    <xf numFmtId="0" fontId="28" fillId="7" borderId="288" xfId="0" applyFont="1" applyFill="1" applyBorder="1" applyAlignment="1" applyProtection="1">
      <alignment horizontal="center"/>
    </xf>
    <xf numFmtId="0" fontId="99" fillId="7" borderId="276" xfId="0" applyFont="1" applyFill="1" applyBorder="1" applyAlignment="1" applyProtection="1">
      <alignment horizontal="center"/>
    </xf>
    <xf numFmtId="0" fontId="5" fillId="2" borderId="290" xfId="0" applyFont="1" applyFill="1" applyBorder="1" applyAlignment="1" applyProtection="1">
      <alignment horizontal="center"/>
    </xf>
    <xf numFmtId="0" fontId="5" fillId="2" borderId="295" xfId="0" applyFont="1" applyFill="1" applyBorder="1" applyAlignment="1" applyProtection="1">
      <alignment horizontal="center"/>
    </xf>
    <xf numFmtId="0" fontId="80" fillId="2" borderId="284" xfId="0" applyFont="1" applyFill="1" applyBorder="1" applyAlignment="1" applyProtection="1">
      <alignment horizontal="left"/>
    </xf>
    <xf numFmtId="0" fontId="27" fillId="2" borderId="287" xfId="0" applyFont="1" applyFill="1" applyBorder="1" applyAlignment="1" applyProtection="1">
      <alignment horizontal="left"/>
    </xf>
    <xf numFmtId="0" fontId="27" fillId="2" borderId="170" xfId="0" applyFont="1" applyFill="1" applyBorder="1" applyAlignment="1" applyProtection="1">
      <alignment horizontal="left"/>
    </xf>
    <xf numFmtId="0" fontId="27" fillId="2" borderId="173" xfId="0" applyFont="1" applyFill="1" applyBorder="1" applyProtection="1"/>
    <xf numFmtId="0" fontId="80" fillId="2" borderId="292" xfId="0" applyFont="1" applyFill="1" applyBorder="1" applyAlignment="1" applyProtection="1">
      <alignment horizontal="left"/>
    </xf>
    <xf numFmtId="0" fontId="26" fillId="2" borderId="292" xfId="0" applyFont="1" applyFill="1" applyBorder="1" applyAlignment="1" applyProtection="1">
      <alignment horizontal="left"/>
    </xf>
    <xf numFmtId="0" fontId="27" fillId="2" borderId="280" xfId="0" applyFont="1" applyFill="1" applyBorder="1" applyAlignment="1" applyProtection="1">
      <alignment horizontal="left"/>
    </xf>
    <xf numFmtId="0" fontId="27" fillId="2" borderId="13" xfId="0" applyFont="1" applyFill="1" applyBorder="1" applyAlignment="1" applyProtection="1">
      <alignment horizontal="left"/>
    </xf>
    <xf numFmtId="0" fontId="27" fillId="2" borderId="294" xfId="0" applyFont="1" applyFill="1" applyBorder="1" applyAlignment="1" applyProtection="1">
      <alignment horizontal="left"/>
    </xf>
    <xf numFmtId="0" fontId="27" fillId="2" borderId="296" xfId="0" applyFont="1" applyFill="1" applyBorder="1" applyAlignment="1" applyProtection="1">
      <alignment horizontal="left"/>
    </xf>
    <xf numFmtId="0" fontId="96" fillId="7" borderId="280" xfId="0" applyFont="1" applyFill="1" applyBorder="1" applyAlignment="1" applyProtection="1">
      <alignment horizontal="center"/>
    </xf>
    <xf numFmtId="0" fontId="96" fillId="7" borderId="18" xfId="0" applyFont="1" applyFill="1" applyBorder="1" applyAlignment="1" applyProtection="1">
      <alignment horizontal="center"/>
    </xf>
    <xf numFmtId="0" fontId="11" fillId="3" borderId="0" xfId="0" applyFont="1" applyFill="1" applyAlignment="1">
      <alignment horizontal="left"/>
    </xf>
    <xf numFmtId="0" fontId="13" fillId="3" borderId="141" xfId="0" applyFont="1" applyFill="1" applyBorder="1"/>
    <xf numFmtId="0" fontId="13" fillId="15" borderId="0" xfId="0" applyFont="1" applyFill="1" applyAlignment="1" applyProtection="1">
      <alignment horizontal="center" vertical="center"/>
    </xf>
    <xf numFmtId="0" fontId="52" fillId="3" borderId="0" xfId="0" applyFont="1" applyFill="1" applyBorder="1" applyAlignment="1" applyProtection="1">
      <alignment horizontal="left" vertical="center"/>
    </xf>
    <xf numFmtId="0" fontId="11" fillId="3" borderId="0" xfId="0" applyFont="1" applyFill="1" applyBorder="1" applyAlignment="1"/>
    <xf numFmtId="0" fontId="13" fillId="3" borderId="0" xfId="0" applyFont="1" applyFill="1" applyAlignment="1" applyProtection="1">
      <alignment horizontal="left"/>
    </xf>
    <xf numFmtId="0" fontId="11" fillId="2" borderId="463" xfId="0" applyFont="1" applyFill="1" applyBorder="1" applyAlignment="1" applyProtection="1">
      <alignment horizontal="center" vertical="center"/>
    </xf>
    <xf numFmtId="0" fontId="11" fillId="2" borderId="464" xfId="0" applyFont="1" applyFill="1" applyBorder="1" applyProtection="1"/>
    <xf numFmtId="0" fontId="11" fillId="2" borderId="245" xfId="0" applyFont="1" applyFill="1" applyBorder="1" applyAlignment="1" applyProtection="1">
      <alignment horizontal="center"/>
    </xf>
    <xf numFmtId="0" fontId="11" fillId="2" borderId="246" xfId="0" applyFont="1" applyFill="1" applyBorder="1" applyAlignment="1" applyProtection="1">
      <alignment vertical="center"/>
    </xf>
    <xf numFmtId="0" fontId="11" fillId="2" borderId="246" xfId="0" applyFont="1" applyFill="1" applyBorder="1" applyProtection="1"/>
    <xf numFmtId="0" fontId="4" fillId="14" borderId="215" xfId="0" applyFont="1" applyFill="1" applyBorder="1"/>
    <xf numFmtId="0" fontId="4" fillId="14" borderId="40" xfId="0" applyFont="1" applyFill="1" applyBorder="1"/>
    <xf numFmtId="0" fontId="4" fillId="14" borderId="42" xfId="0" applyFont="1" applyFill="1" applyBorder="1"/>
    <xf numFmtId="0" fontId="4" fillId="14" borderId="111" xfId="0" applyFont="1" applyFill="1" applyBorder="1"/>
    <xf numFmtId="0" fontId="28" fillId="14" borderId="8" xfId="0" applyFont="1" applyFill="1" applyBorder="1" applyAlignment="1"/>
    <xf numFmtId="0" fontId="28" fillId="14" borderId="4" xfId="0" applyFont="1" applyFill="1" applyBorder="1" applyAlignment="1"/>
    <xf numFmtId="0" fontId="28" fillId="14" borderId="217" xfId="0" applyFont="1" applyFill="1" applyBorder="1" applyAlignment="1">
      <alignment horizontal="center"/>
    </xf>
    <xf numFmtId="0" fontId="28" fillId="14" borderId="0" xfId="0" applyFont="1" applyFill="1" applyBorder="1" applyAlignment="1">
      <alignment horizontal="center"/>
    </xf>
    <xf numFmtId="0" fontId="4" fillId="14" borderId="38" xfId="0" applyFont="1" applyFill="1" applyBorder="1" applyProtection="1"/>
    <xf numFmtId="0" fontId="4" fillId="14" borderId="46" xfId="0" applyFont="1" applyFill="1" applyBorder="1" applyProtection="1"/>
    <xf numFmtId="0" fontId="28" fillId="14" borderId="217" xfId="0" applyFont="1" applyFill="1" applyBorder="1" applyAlignment="1" applyProtection="1">
      <alignment horizontal="center"/>
    </xf>
    <xf numFmtId="0" fontId="4" fillId="14" borderId="14" xfId="0" applyFont="1" applyFill="1" applyBorder="1"/>
    <xf numFmtId="0" fontId="4" fillId="14" borderId="15" xfId="0" applyFont="1" applyFill="1" applyBorder="1"/>
    <xf numFmtId="0" fontId="4" fillId="14" borderId="397" xfId="0" applyFont="1" applyFill="1" applyBorder="1"/>
    <xf numFmtId="0" fontId="28" fillId="14" borderId="438" xfId="0" applyFont="1" applyFill="1" applyBorder="1" applyAlignment="1">
      <alignment horizontal="center" wrapText="1"/>
    </xf>
    <xf numFmtId="0" fontId="28" fillId="14" borderId="397" xfId="0" applyFont="1" applyFill="1" applyBorder="1" applyAlignment="1"/>
    <xf numFmtId="0" fontId="28" fillId="14" borderId="440" xfId="0" applyFont="1" applyFill="1" applyBorder="1" applyAlignment="1">
      <alignment horizontal="center" wrapText="1"/>
    </xf>
    <xf numFmtId="0" fontId="4" fillId="14" borderId="17" xfId="0" applyFont="1" applyFill="1" applyBorder="1"/>
    <xf numFmtId="0" fontId="4" fillId="14" borderId="0" xfId="0" applyFont="1" applyFill="1" applyBorder="1"/>
    <xf numFmtId="0" fontId="4" fillId="14" borderId="112" xfId="0" applyFont="1" applyFill="1" applyBorder="1"/>
    <xf numFmtId="0" fontId="28" fillId="14" borderId="449" xfId="0" applyFont="1" applyFill="1" applyBorder="1" applyAlignment="1">
      <alignment horizontal="center" vertical="center"/>
    </xf>
    <xf numFmtId="0" fontId="28" fillId="14" borderId="450" xfId="0" applyFont="1" applyFill="1" applyBorder="1" applyAlignment="1">
      <alignment horizontal="left" vertical="center"/>
    </xf>
    <xf numFmtId="0" fontId="4" fillId="14" borderId="467" xfId="0" applyFont="1" applyFill="1" applyBorder="1"/>
    <xf numFmtId="0" fontId="28" fillId="14" borderId="38" xfId="0" applyFont="1" applyFill="1" applyBorder="1" applyProtection="1"/>
    <xf numFmtId="0" fontId="28" fillId="14" borderId="39" xfId="0" applyFont="1" applyFill="1" applyBorder="1" applyAlignment="1" applyProtection="1">
      <alignment horizontal="center" wrapText="1"/>
    </xf>
    <xf numFmtId="0" fontId="28" fillId="14" borderId="46" xfId="0" applyFont="1" applyFill="1" applyBorder="1" applyProtection="1"/>
    <xf numFmtId="0" fontId="28" fillId="14" borderId="46" xfId="0" applyFont="1" applyFill="1" applyBorder="1" applyAlignment="1" applyProtection="1">
      <alignment horizontal="center"/>
    </xf>
    <xf numFmtId="0" fontId="28" fillId="14" borderId="426" xfId="0" applyFont="1" applyFill="1" applyBorder="1" applyAlignment="1" applyProtection="1">
      <alignment horizontal="center" wrapText="1"/>
    </xf>
    <xf numFmtId="0" fontId="11" fillId="3" borderId="238" xfId="0" applyFont="1" applyFill="1" applyBorder="1" applyAlignment="1" applyProtection="1">
      <alignment horizontal="center" vertical="center"/>
      <protection locked="0"/>
    </xf>
    <xf numFmtId="10" fontId="13" fillId="3" borderId="250" xfId="2" applyNumberFormat="1" applyFont="1" applyFill="1" applyBorder="1" applyAlignment="1" applyProtection="1">
      <alignment horizontal="center" vertical="center"/>
      <protection locked="0"/>
    </xf>
    <xf numFmtId="3" fontId="13" fillId="3" borderId="250" xfId="6" applyNumberFormat="1" applyFont="1" applyFill="1" applyBorder="1" applyAlignment="1" applyProtection="1">
      <alignment vertical="center"/>
      <protection locked="0"/>
    </xf>
    <xf numFmtId="3" fontId="13" fillId="3" borderId="255" xfId="6" applyNumberFormat="1" applyFont="1" applyFill="1" applyBorder="1" applyAlignment="1" applyProtection="1">
      <alignment vertical="center"/>
      <protection locked="0"/>
    </xf>
    <xf numFmtId="0" fontId="11" fillId="3" borderId="155" xfId="0" applyFont="1" applyFill="1" applyBorder="1" applyAlignment="1" applyProtection="1">
      <alignment horizontal="center" vertical="center"/>
      <protection locked="0"/>
    </xf>
    <xf numFmtId="10" fontId="13" fillId="3" borderId="86" xfId="2" applyNumberFormat="1" applyFont="1" applyFill="1" applyBorder="1" applyAlignment="1" applyProtection="1">
      <alignment horizontal="center" vertical="center"/>
      <protection locked="0"/>
    </xf>
    <xf numFmtId="3" fontId="13" fillId="3" borderId="86" xfId="6" applyNumberFormat="1" applyFont="1" applyFill="1" applyBorder="1" applyAlignment="1" applyProtection="1">
      <alignment vertical="center"/>
      <protection locked="0"/>
    </xf>
    <xf numFmtId="3" fontId="13" fillId="3" borderId="90" xfId="6" applyNumberFormat="1" applyFont="1" applyFill="1" applyBorder="1" applyAlignment="1" applyProtection="1">
      <alignment vertical="center"/>
      <protection locked="0"/>
    </xf>
    <xf numFmtId="0" fontId="11" fillId="3" borderId="251" xfId="0" applyFont="1" applyFill="1" applyBorder="1" applyAlignment="1" applyProtection="1">
      <alignment horizontal="center" vertical="center"/>
      <protection locked="0"/>
    </xf>
    <xf numFmtId="10" fontId="13" fillId="3" borderId="91" xfId="2" applyNumberFormat="1" applyFont="1" applyFill="1" applyBorder="1" applyAlignment="1" applyProtection="1">
      <alignment horizontal="center" vertical="center"/>
      <protection locked="0"/>
    </xf>
    <xf numFmtId="3" fontId="13" fillId="3" borderId="91" xfId="6" applyNumberFormat="1" applyFont="1" applyFill="1" applyBorder="1" applyAlignment="1" applyProtection="1">
      <alignment vertical="center"/>
      <protection locked="0"/>
    </xf>
    <xf numFmtId="3" fontId="13" fillId="3" borderId="95" xfId="6" applyNumberFormat="1" applyFont="1" applyFill="1" applyBorder="1" applyAlignment="1" applyProtection="1">
      <alignment vertical="center"/>
      <protection locked="0"/>
    </xf>
    <xf numFmtId="0" fontId="11" fillId="3" borderId="208" xfId="0" applyFont="1" applyFill="1" applyBorder="1" applyAlignment="1" applyProtection="1">
      <alignment horizontal="center"/>
    </xf>
    <xf numFmtId="0" fontId="11" fillId="3" borderId="217" xfId="0" applyFont="1" applyFill="1" applyBorder="1" applyAlignment="1" applyProtection="1">
      <alignment vertical="center"/>
    </xf>
    <xf numFmtId="0" fontId="11" fillId="3" borderId="217" xfId="0" applyFont="1" applyFill="1" applyBorder="1" applyProtection="1"/>
    <xf numFmtId="0" fontId="11" fillId="3" borderId="217" xfId="6" applyNumberFormat="1" applyFont="1" applyFill="1" applyBorder="1" applyAlignment="1" applyProtection="1">
      <alignment horizontal="fill"/>
    </xf>
    <xf numFmtId="0" fontId="11" fillId="3" borderId="214" xfId="6" applyNumberFormat="1" applyFont="1" applyFill="1" applyBorder="1" applyAlignment="1" applyProtection="1">
      <alignment horizontal="fill"/>
    </xf>
    <xf numFmtId="0" fontId="26" fillId="3" borderId="10" xfId="0" applyFont="1" applyFill="1" applyBorder="1" applyAlignment="1" applyProtection="1">
      <alignment horizontal="center"/>
    </xf>
    <xf numFmtId="170" fontId="26" fillId="3" borderId="10" xfId="0" applyNumberFormat="1" applyFont="1" applyFill="1" applyBorder="1" applyAlignment="1">
      <alignment horizontal="center"/>
    </xf>
    <xf numFmtId="170" fontId="26" fillId="3" borderId="54" xfId="0" applyNumberFormat="1" applyFont="1" applyFill="1" applyBorder="1" applyAlignment="1">
      <alignment horizontal="center"/>
    </xf>
    <xf numFmtId="43" fontId="11" fillId="17" borderId="217" xfId="6" applyNumberFormat="1" applyFont="1" applyFill="1" applyBorder="1" applyAlignment="1" applyProtection="1"/>
    <xf numFmtId="43" fontId="11" fillId="11" borderId="246" xfId="0" applyNumberFormat="1" applyFont="1" applyFill="1" applyBorder="1" applyProtection="1"/>
    <xf numFmtId="43" fontId="11" fillId="11" borderId="246" xfId="6" applyNumberFormat="1" applyFont="1" applyFill="1" applyBorder="1" applyAlignment="1" applyProtection="1"/>
    <xf numFmtId="43" fontId="11" fillId="11" borderId="235" xfId="6" applyNumberFormat="1" applyFont="1" applyFill="1" applyBorder="1" applyAlignment="1" applyProtection="1"/>
    <xf numFmtId="0" fontId="11" fillId="2" borderId="0" xfId="0" applyFont="1" applyFill="1" applyAlignment="1" applyProtection="1">
      <alignment horizontal="center"/>
    </xf>
    <xf numFmtId="0" fontId="13" fillId="2" borderId="0" xfId="0" applyFont="1" applyFill="1" applyAlignment="1"/>
    <xf numFmtId="0" fontId="11" fillId="3" borderId="0" xfId="0" applyFont="1" applyFill="1" applyAlignment="1"/>
    <xf numFmtId="0" fontId="11" fillId="3" borderId="0" xfId="0" applyFont="1" applyFill="1" applyAlignment="1" applyProtection="1"/>
    <xf numFmtId="0" fontId="11" fillId="3" borderId="478" xfId="0" applyFont="1" applyFill="1" applyBorder="1" applyAlignment="1" applyProtection="1">
      <alignment horizontal="center" vertical="center"/>
      <protection locked="0"/>
    </xf>
    <xf numFmtId="3" fontId="13" fillId="3" borderId="239" xfId="6" applyNumberFormat="1" applyFont="1" applyFill="1" applyBorder="1" applyAlignment="1" applyProtection="1">
      <alignment vertical="center"/>
      <protection locked="0"/>
    </xf>
    <xf numFmtId="3" fontId="13" fillId="3" borderId="241" xfId="6" applyNumberFormat="1" applyFont="1" applyFill="1" applyBorder="1" applyAlignment="1" applyProtection="1">
      <alignment vertical="center"/>
      <protection locked="0"/>
    </xf>
    <xf numFmtId="3" fontId="13" fillId="3" borderId="377" xfId="6" applyNumberFormat="1" applyFont="1" applyFill="1" applyBorder="1" applyAlignment="1" applyProtection="1">
      <alignment vertical="center"/>
      <protection locked="0"/>
    </xf>
    <xf numFmtId="3" fontId="13" fillId="3" borderId="479" xfId="6" applyNumberFormat="1" applyFont="1" applyFill="1" applyBorder="1" applyAlignment="1" applyProtection="1">
      <alignment vertical="center"/>
      <protection locked="0"/>
    </xf>
    <xf numFmtId="0" fontId="11" fillId="3" borderId="243" xfId="0" applyFont="1" applyFill="1" applyBorder="1" applyAlignment="1" applyProtection="1">
      <alignment horizontal="center" vertical="center"/>
      <protection locked="0"/>
    </xf>
    <xf numFmtId="3" fontId="13" fillId="3" borderId="87" xfId="6" applyNumberFormat="1" applyFont="1" applyFill="1" applyBorder="1" applyAlignment="1" applyProtection="1">
      <alignment vertical="center"/>
      <protection locked="0"/>
    </xf>
    <xf numFmtId="3" fontId="13" fillId="3" borderId="88" xfId="6" applyNumberFormat="1" applyFont="1" applyFill="1" applyBorder="1" applyAlignment="1" applyProtection="1">
      <alignment vertical="center"/>
      <protection locked="0"/>
    </xf>
    <xf numFmtId="3" fontId="13" fillId="3" borderId="379" xfId="6" applyNumberFormat="1" applyFont="1" applyFill="1" applyBorder="1" applyAlignment="1" applyProtection="1">
      <alignment vertical="center"/>
      <protection locked="0"/>
    </xf>
    <xf numFmtId="3" fontId="13" fillId="3" borderId="480" xfId="6" applyNumberFormat="1" applyFont="1" applyFill="1" applyBorder="1" applyAlignment="1" applyProtection="1">
      <alignment vertical="center"/>
      <protection locked="0"/>
    </xf>
    <xf numFmtId="0" fontId="11" fillId="3" borderId="244" xfId="0" applyFont="1" applyFill="1" applyBorder="1" applyAlignment="1" applyProtection="1">
      <alignment horizontal="center" vertical="center"/>
      <protection locked="0"/>
    </xf>
    <xf numFmtId="3" fontId="13" fillId="3" borderId="92" xfId="6" applyNumberFormat="1" applyFont="1" applyFill="1" applyBorder="1" applyAlignment="1" applyProtection="1">
      <alignment vertical="center"/>
      <protection locked="0"/>
    </xf>
    <xf numFmtId="3" fontId="13" fillId="3" borderId="93" xfId="6" applyNumberFormat="1" applyFont="1" applyFill="1" applyBorder="1" applyAlignment="1" applyProtection="1">
      <alignment vertical="center"/>
      <protection locked="0"/>
    </xf>
    <xf numFmtId="3" fontId="13" fillId="3" borderId="481" xfId="6" applyNumberFormat="1" applyFont="1" applyFill="1" applyBorder="1" applyAlignment="1" applyProtection="1">
      <alignment vertical="center"/>
      <protection locked="0"/>
    </xf>
    <xf numFmtId="0" fontId="11" fillId="3" borderId="462" xfId="0" applyFont="1" applyFill="1" applyBorder="1" applyAlignment="1" applyProtection="1">
      <alignment horizontal="center" vertical="center"/>
    </xf>
    <xf numFmtId="0" fontId="11" fillId="3" borderId="478" xfId="0" applyFont="1" applyFill="1" applyBorder="1" applyAlignment="1" applyProtection="1">
      <alignment horizontal="center" vertical="center"/>
    </xf>
    <xf numFmtId="3" fontId="13" fillId="3" borderId="482" xfId="6" applyNumberFormat="1" applyFont="1" applyFill="1" applyBorder="1" applyAlignment="1" applyProtection="1">
      <alignment vertical="center"/>
      <protection locked="0"/>
    </xf>
    <xf numFmtId="0" fontId="11" fillId="3" borderId="244" xfId="0" applyFont="1" applyFill="1" applyBorder="1" applyAlignment="1" applyProtection="1">
      <alignment horizontal="center" vertical="center"/>
    </xf>
    <xf numFmtId="171" fontId="13" fillId="17" borderId="250" xfId="6" applyNumberFormat="1" applyFont="1" applyFill="1" applyBorder="1" applyAlignment="1" applyProtection="1">
      <alignment horizontal="center" vertical="center"/>
      <protection locked="0"/>
    </xf>
    <xf numFmtId="171" fontId="13" fillId="17" borderId="379" xfId="6" applyNumberFormat="1" applyFont="1" applyFill="1" applyBorder="1" applyAlignment="1" applyProtection="1">
      <alignment horizontal="center" vertical="center"/>
      <protection locked="0"/>
    </xf>
    <xf numFmtId="171" fontId="13" fillId="17" borderId="91" xfId="6" applyNumberFormat="1" applyFont="1" applyFill="1" applyBorder="1" applyAlignment="1" applyProtection="1">
      <alignment horizontal="center" vertical="center"/>
      <protection locked="0"/>
    </xf>
    <xf numFmtId="171" fontId="11" fillId="17" borderId="381" xfId="6" applyNumberFormat="1" applyFont="1" applyFill="1" applyBorder="1" applyAlignment="1" applyProtection="1">
      <alignment horizontal="center" vertical="center"/>
    </xf>
    <xf numFmtId="171" fontId="11" fillId="11" borderId="464" xfId="6" applyNumberFormat="1" applyFont="1" applyFill="1" applyBorder="1" applyAlignment="1" applyProtection="1">
      <protection locked="0"/>
    </xf>
    <xf numFmtId="171" fontId="11" fillId="17" borderId="254" xfId="6" applyNumberFormat="1" applyFont="1" applyFill="1" applyBorder="1" applyAlignment="1" applyProtection="1">
      <alignment vertical="center"/>
    </xf>
    <xf numFmtId="171" fontId="11" fillId="17" borderId="211" xfId="6" applyNumberFormat="1" applyFont="1" applyFill="1" applyBorder="1" applyAlignment="1" applyProtection="1">
      <alignment vertical="center"/>
    </xf>
    <xf numFmtId="171" fontId="11" fillId="17" borderId="381" xfId="6" applyNumberFormat="1" applyFont="1" applyFill="1" applyBorder="1" applyAlignment="1" applyProtection="1">
      <alignment vertical="center"/>
    </xf>
    <xf numFmtId="171" fontId="11" fillId="17" borderId="308" xfId="6" applyNumberFormat="1" applyFont="1" applyFill="1" applyBorder="1" applyAlignment="1" applyProtection="1">
      <alignment vertical="center"/>
    </xf>
    <xf numFmtId="171" fontId="11" fillId="17" borderId="483" xfId="6" applyNumberFormat="1" applyFont="1" applyFill="1" applyBorder="1" applyAlignment="1" applyProtection="1">
      <alignment vertical="center"/>
      <protection locked="0"/>
    </xf>
    <xf numFmtId="171" fontId="11" fillId="17" borderId="484" xfId="6" applyNumberFormat="1" applyFont="1" applyFill="1" applyBorder="1" applyAlignment="1" applyProtection="1">
      <alignment vertical="center"/>
      <protection locked="0"/>
    </xf>
    <xf numFmtId="171" fontId="11" fillId="17" borderId="464" xfId="6" applyNumberFormat="1" applyFont="1" applyFill="1" applyBorder="1" applyAlignment="1" applyProtection="1">
      <alignment vertical="center"/>
      <protection locked="0"/>
    </xf>
    <xf numFmtId="171" fontId="11" fillId="17" borderId="465" xfId="6" applyNumberFormat="1" applyFont="1" applyFill="1" applyBorder="1" applyAlignment="1" applyProtection="1">
      <alignment vertical="center"/>
      <protection locked="0"/>
    </xf>
    <xf numFmtId="0" fontId="28" fillId="14" borderId="426" xfId="0" applyFont="1" applyFill="1" applyBorder="1" applyAlignment="1">
      <alignment horizontal="center" wrapText="1"/>
    </xf>
    <xf numFmtId="0" fontId="28" fillId="14" borderId="426" xfId="0" applyFont="1" applyFill="1" applyBorder="1" applyAlignment="1">
      <alignment horizontal="center"/>
    </xf>
    <xf numFmtId="0" fontId="28" fillId="14" borderId="451" xfId="0" applyFont="1" applyFill="1" applyBorder="1" applyAlignment="1">
      <alignment horizontal="center" wrapText="1"/>
    </xf>
    <xf numFmtId="170" fontId="11" fillId="3" borderId="460" xfId="0" applyNumberFormat="1" applyFont="1" applyFill="1" applyBorder="1" applyAlignment="1">
      <alignment horizontal="center"/>
    </xf>
    <xf numFmtId="170" fontId="11" fillId="3" borderId="460" xfId="0" quotePrefix="1" applyNumberFormat="1" applyFont="1" applyFill="1" applyBorder="1" applyAlignment="1">
      <alignment horizontal="center"/>
    </xf>
    <xf numFmtId="170" fontId="11" fillId="3" borderId="443" xfId="0" applyNumberFormat="1" applyFont="1" applyFill="1" applyBorder="1" applyAlignment="1">
      <alignment horizontal="center"/>
    </xf>
    <xf numFmtId="0" fontId="28" fillId="14" borderId="53" xfId="0" applyFont="1" applyFill="1" applyBorder="1" applyAlignment="1" applyProtection="1">
      <alignment horizontal="center"/>
    </xf>
    <xf numFmtId="0" fontId="13" fillId="3" borderId="238" xfId="0" applyFont="1" applyFill="1" applyBorder="1"/>
    <xf numFmtId="3" fontId="13" fillId="3" borderId="239" xfId="0" applyNumberFormat="1" applyFont="1" applyFill="1" applyBorder="1" applyAlignment="1" applyProtection="1">
      <alignment vertical="center"/>
      <protection locked="0"/>
    </xf>
    <xf numFmtId="3" fontId="13" fillId="3" borderId="240" xfId="6" applyNumberFormat="1" applyFont="1" applyFill="1" applyBorder="1" applyAlignment="1" applyProtection="1">
      <alignment vertical="center"/>
      <protection locked="0"/>
    </xf>
    <xf numFmtId="3" fontId="13" fillId="3" borderId="241" xfId="0" applyNumberFormat="1" applyFont="1" applyFill="1" applyBorder="1" applyAlignment="1" applyProtection="1">
      <alignment vertical="center"/>
      <protection locked="0"/>
    </xf>
    <xf numFmtId="3" fontId="13" fillId="3" borderId="242" xfId="6" applyNumberFormat="1" applyFont="1" applyFill="1" applyBorder="1" applyAlignment="1" applyProtection="1">
      <alignment vertical="center"/>
      <protection locked="0"/>
    </xf>
    <xf numFmtId="0" fontId="13" fillId="3" borderId="155" xfId="0" applyFont="1" applyFill="1" applyBorder="1"/>
    <xf numFmtId="3" fontId="13" fillId="3" borderId="87" xfId="0" applyNumberFormat="1" applyFont="1" applyFill="1" applyBorder="1" applyAlignment="1" applyProtection="1">
      <alignment vertical="center"/>
      <protection locked="0"/>
    </xf>
    <xf numFmtId="3" fontId="13" fillId="3" borderId="89" xfId="6" applyNumberFormat="1" applyFont="1" applyFill="1" applyBorder="1" applyAlignment="1" applyProtection="1">
      <alignment vertical="center"/>
      <protection locked="0"/>
    </xf>
    <xf numFmtId="3" fontId="13" fillId="3" borderId="88" xfId="0" applyNumberFormat="1" applyFont="1" applyFill="1" applyBorder="1" applyAlignment="1" applyProtection="1">
      <alignment vertical="center"/>
      <protection locked="0"/>
    </xf>
    <xf numFmtId="3" fontId="13" fillId="3" borderId="209" xfId="6" applyNumberFormat="1" applyFont="1" applyFill="1" applyBorder="1" applyAlignment="1" applyProtection="1">
      <alignment vertical="center"/>
      <protection locked="0"/>
    </xf>
    <xf numFmtId="171" fontId="13" fillId="2" borderId="243" xfId="6" applyNumberFormat="1" applyFont="1" applyFill="1" applyBorder="1" applyAlignment="1" applyProtection="1">
      <protection locked="0"/>
    </xf>
    <xf numFmtId="171" fontId="13" fillId="2" borderId="244" xfId="6" applyNumberFormat="1" applyFont="1" applyFill="1" applyBorder="1" applyAlignment="1" applyProtection="1">
      <protection locked="0"/>
    </xf>
    <xf numFmtId="3" fontId="13" fillId="3" borderId="92" xfId="0" applyNumberFormat="1" applyFont="1" applyFill="1" applyBorder="1" applyAlignment="1" applyProtection="1">
      <alignment vertical="center"/>
      <protection locked="0"/>
    </xf>
    <xf numFmtId="3" fontId="13" fillId="3" borderId="94" xfId="6" applyNumberFormat="1" applyFont="1" applyFill="1" applyBorder="1" applyAlignment="1" applyProtection="1">
      <alignment vertical="center"/>
      <protection locked="0"/>
    </xf>
    <xf numFmtId="3" fontId="13" fillId="3" borderId="93" xfId="0" applyNumberFormat="1" applyFont="1" applyFill="1" applyBorder="1" applyAlignment="1" applyProtection="1">
      <alignment vertical="center"/>
      <protection locked="0"/>
    </xf>
    <xf numFmtId="3" fontId="13" fillId="3" borderId="210" xfId="6" applyNumberFormat="1" applyFont="1" applyFill="1" applyBorder="1" applyAlignment="1" applyProtection="1">
      <alignment vertical="center"/>
      <protection locked="0"/>
    </xf>
    <xf numFmtId="0" fontId="11" fillId="3" borderId="245" xfId="0" applyFont="1" applyFill="1" applyBorder="1"/>
    <xf numFmtId="3" fontId="13" fillId="17" borderId="246" xfId="6" applyNumberFormat="1" applyFont="1" applyFill="1" applyBorder="1" applyProtection="1">
      <protection locked="0"/>
    </xf>
    <xf numFmtId="3" fontId="13" fillId="17" borderId="246" xfId="6" applyNumberFormat="1" applyFont="1" applyFill="1" applyBorder="1" applyAlignment="1" applyProtection="1">
      <protection locked="0"/>
    </xf>
    <xf numFmtId="3" fontId="13" fillId="17" borderId="235" xfId="6" applyNumberFormat="1" applyFont="1" applyFill="1" applyBorder="1" applyProtection="1">
      <protection locked="0"/>
    </xf>
    <xf numFmtId="0" fontId="28" fillId="14" borderId="10" xfId="0" applyFont="1" applyFill="1" applyBorder="1" applyAlignment="1" applyProtection="1">
      <alignment horizontal="center" vertical="center"/>
    </xf>
    <xf numFmtId="0" fontId="28" fillId="14" borderId="217" xfId="0" applyFont="1" applyFill="1" applyBorder="1" applyAlignment="1" applyProtection="1">
      <alignment horizontal="center" vertical="center"/>
    </xf>
    <xf numFmtId="0" fontId="28" fillId="14" borderId="214" xfId="0" applyFont="1" applyFill="1" applyBorder="1" applyAlignment="1" applyProtection="1">
      <alignment horizontal="center" vertical="center"/>
    </xf>
    <xf numFmtId="0" fontId="11" fillId="2" borderId="219" xfId="6" applyNumberFormat="1" applyFont="1" applyFill="1" applyBorder="1" applyAlignment="1" applyProtection="1">
      <alignment horizontal="center" vertical="center"/>
      <protection locked="0"/>
    </xf>
    <xf numFmtId="171" fontId="13" fillId="2" borderId="223" xfId="6" applyNumberFormat="1" applyFont="1" applyFill="1" applyBorder="1" applyAlignment="1" applyProtection="1">
      <protection locked="0"/>
    </xf>
    <xf numFmtId="164" fontId="13" fillId="2" borderId="224" xfId="6" applyFont="1" applyFill="1" applyBorder="1" applyAlignment="1" applyProtection="1">
      <protection locked="0"/>
    </xf>
    <xf numFmtId="0" fontId="11" fillId="2" borderId="225" xfId="6" applyNumberFormat="1" applyFont="1" applyFill="1" applyBorder="1" applyAlignment="1" applyProtection="1">
      <alignment horizontal="center" vertical="center"/>
      <protection locked="0"/>
    </xf>
    <xf numFmtId="171" fontId="13" fillId="2" borderId="170" xfId="6" applyNumberFormat="1" applyFont="1" applyFill="1" applyBorder="1" applyAlignment="1" applyProtection="1">
      <protection locked="0"/>
    </xf>
    <xf numFmtId="164" fontId="13" fillId="2" borderId="194" xfId="6" applyFont="1" applyFill="1" applyBorder="1" applyAlignment="1" applyProtection="1">
      <protection locked="0"/>
    </xf>
    <xf numFmtId="0" fontId="11" fillId="2" borderId="228" xfId="6" applyNumberFormat="1" applyFont="1" applyFill="1" applyBorder="1" applyAlignment="1" applyProtection="1">
      <alignment horizontal="center" vertical="center"/>
      <protection locked="0"/>
    </xf>
    <xf numFmtId="171" fontId="13" fillId="2" borderId="195" xfId="6" applyNumberFormat="1" applyFont="1" applyFill="1" applyBorder="1" applyAlignment="1" applyProtection="1">
      <protection locked="0"/>
    </xf>
    <xf numFmtId="164" fontId="13" fillId="2" borderId="196" xfId="6" applyFont="1" applyFill="1" applyBorder="1" applyAlignment="1" applyProtection="1">
      <protection locked="0"/>
    </xf>
    <xf numFmtId="0" fontId="11" fillId="3" borderId="232" xfId="0" applyFont="1" applyFill="1" applyBorder="1" applyProtection="1"/>
    <xf numFmtId="0" fontId="13" fillId="3" borderId="233" xfId="0" applyFont="1" applyFill="1" applyBorder="1" applyProtection="1"/>
    <xf numFmtId="0" fontId="13" fillId="3" borderId="234" xfId="0" applyFont="1" applyFill="1" applyBorder="1" applyProtection="1"/>
    <xf numFmtId="164" fontId="13" fillId="17" borderId="235" xfId="6" applyFont="1" applyFill="1" applyBorder="1" applyProtection="1"/>
    <xf numFmtId="0" fontId="7" fillId="2" borderId="0" xfId="0" applyFont="1" applyFill="1"/>
    <xf numFmtId="0" fontId="14" fillId="3" borderId="0" xfId="0" applyFont="1" applyFill="1" applyAlignment="1">
      <alignment horizontal="center"/>
    </xf>
    <xf numFmtId="171" fontId="13" fillId="2" borderId="466" xfId="6" applyNumberFormat="1" applyFont="1" applyFill="1" applyBorder="1" applyAlignment="1" applyProtection="1">
      <alignment horizontal="center"/>
      <protection locked="0"/>
    </xf>
    <xf numFmtId="171" fontId="13" fillId="2" borderId="424" xfId="6" applyNumberFormat="1" applyFont="1" applyFill="1" applyBorder="1" applyAlignment="1" applyProtection="1">
      <alignment horizontal="center"/>
      <protection locked="0"/>
    </xf>
    <xf numFmtId="171" fontId="13" fillId="2" borderId="425" xfId="6" applyNumberFormat="1" applyFont="1" applyFill="1" applyBorder="1" applyAlignment="1" applyProtection="1">
      <alignment horizontal="center"/>
      <protection locked="0"/>
    </xf>
    <xf numFmtId="171" fontId="27" fillId="3" borderId="0" xfId="6" applyNumberFormat="1" applyFont="1" applyFill="1" applyBorder="1" applyProtection="1"/>
    <xf numFmtId="3" fontId="75" fillId="2" borderId="0" xfId="0" applyNumberFormat="1" applyFont="1" applyFill="1"/>
    <xf numFmtId="0" fontId="27" fillId="2" borderId="0" xfId="0" applyFont="1" applyFill="1" applyAlignment="1">
      <alignment vertical="center"/>
    </xf>
    <xf numFmtId="164" fontId="27" fillId="3" borderId="0" xfId="6" applyFont="1" applyFill="1" applyBorder="1" applyProtection="1"/>
    <xf numFmtId="3" fontId="27" fillId="3" borderId="0" xfId="6" applyNumberFormat="1" applyFont="1" applyFill="1" applyBorder="1" applyAlignment="1" applyProtection="1">
      <alignment horizontal="center"/>
    </xf>
    <xf numFmtId="3" fontId="27" fillId="3" borderId="0" xfId="6" applyNumberFormat="1" applyFont="1" applyFill="1" applyBorder="1" applyAlignment="1" applyProtection="1">
      <alignment horizontal="center" vertical="center"/>
    </xf>
    <xf numFmtId="3" fontId="27" fillId="3" borderId="301" xfId="6" applyNumberFormat="1" applyFont="1" applyFill="1" applyBorder="1" applyAlignment="1" applyProtection="1">
      <alignment horizontal="center" vertical="center"/>
    </xf>
    <xf numFmtId="171" fontId="27" fillId="3" borderId="342" xfId="6" applyNumberFormat="1" applyFont="1" applyFill="1" applyBorder="1" applyProtection="1"/>
    <xf numFmtId="3" fontId="27" fillId="3" borderId="301" xfId="6" applyNumberFormat="1" applyFont="1" applyFill="1" applyBorder="1" applyAlignment="1" applyProtection="1">
      <alignment horizontal="center"/>
    </xf>
    <xf numFmtId="164" fontId="27" fillId="3" borderId="342" xfId="6" applyFont="1" applyFill="1" applyBorder="1" applyProtection="1"/>
    <xf numFmtId="3" fontId="27" fillId="3" borderId="301" xfId="6" applyNumberFormat="1" applyFont="1" applyFill="1" applyBorder="1" applyProtection="1"/>
    <xf numFmtId="0" fontId="31" fillId="15" borderId="0" xfId="0" applyFont="1" applyFill="1" applyAlignment="1">
      <alignment horizontal="left"/>
    </xf>
    <xf numFmtId="0" fontId="27" fillId="15" borderId="0" xfId="0" applyFont="1" applyFill="1" applyAlignment="1">
      <alignment vertical="center"/>
    </xf>
    <xf numFmtId="0" fontId="27" fillId="15" borderId="0" xfId="0" applyFont="1" applyFill="1" applyProtection="1">
      <protection locked="0"/>
    </xf>
    <xf numFmtId="3" fontId="75" fillId="15" borderId="0" xfId="0" applyNumberFormat="1" applyFont="1" applyFill="1"/>
    <xf numFmtId="0" fontId="14" fillId="15" borderId="0" xfId="0" applyFont="1" applyFill="1" applyBorder="1" applyAlignment="1" applyProtection="1"/>
    <xf numFmtId="0" fontId="35" fillId="15" borderId="0" xfId="0" applyFont="1" applyFill="1" applyBorder="1" applyProtection="1"/>
    <xf numFmtId="170" fontId="26" fillId="3" borderId="55" xfId="0" quotePrefix="1" applyNumberFormat="1" applyFont="1" applyFill="1" applyBorder="1" applyAlignment="1" applyProtection="1">
      <alignment horizontal="center"/>
    </xf>
    <xf numFmtId="170" fontId="26" fillId="3" borderId="58" xfId="0" quotePrefix="1" applyNumberFormat="1" applyFont="1" applyFill="1" applyBorder="1" applyAlignment="1" applyProtection="1">
      <alignment horizontal="center"/>
    </xf>
    <xf numFmtId="170" fontId="26" fillId="3" borderId="9" xfId="0" quotePrefix="1" applyNumberFormat="1" applyFont="1" applyFill="1" applyBorder="1" applyAlignment="1" applyProtection="1">
      <alignment horizontal="center"/>
    </xf>
    <xf numFmtId="170" fontId="26" fillId="3" borderId="54" xfId="0" applyNumberFormat="1" applyFont="1" applyFill="1" applyBorder="1" applyAlignment="1" applyProtection="1">
      <alignment horizontal="center"/>
    </xf>
    <xf numFmtId="0" fontId="26" fillId="3" borderId="176" xfId="0" quotePrefix="1" applyFont="1" applyFill="1" applyBorder="1" applyAlignment="1" applyProtection="1">
      <alignment horizontal="center"/>
    </xf>
    <xf numFmtId="0" fontId="26" fillId="3" borderId="177" xfId="0" applyFont="1" applyFill="1" applyBorder="1" applyAlignment="1" applyProtection="1">
      <alignment horizontal="center"/>
    </xf>
    <xf numFmtId="0" fontId="27" fillId="3" borderId="178" xfId="0" applyFont="1" applyFill="1" applyBorder="1" applyProtection="1"/>
    <xf numFmtId="0" fontId="27" fillId="3" borderId="179" xfId="0" applyFont="1" applyFill="1" applyBorder="1" applyProtection="1"/>
    <xf numFmtId="0" fontId="27" fillId="3" borderId="180" xfId="0" applyFont="1" applyFill="1" applyBorder="1" applyProtection="1"/>
    <xf numFmtId="164" fontId="27" fillId="2" borderId="87" xfId="6" applyNumberFormat="1" applyFont="1" applyFill="1" applyBorder="1" applyAlignment="1" applyProtection="1"/>
    <xf numFmtId="0" fontId="26" fillId="3" borderId="155" xfId="0" applyFont="1" applyFill="1" applyBorder="1" applyAlignment="1" applyProtection="1">
      <alignment horizontal="center"/>
    </xf>
    <xf numFmtId="0" fontId="27" fillId="3" borderId="157" xfId="0" applyFont="1" applyFill="1" applyBorder="1" applyProtection="1"/>
    <xf numFmtId="0" fontId="27" fillId="3" borderId="156" xfId="0" applyFont="1" applyFill="1" applyBorder="1" applyProtection="1"/>
    <xf numFmtId="0" fontId="26" fillId="3" borderId="157" xfId="0" applyFont="1" applyFill="1" applyBorder="1" applyProtection="1"/>
    <xf numFmtId="0" fontId="26" fillId="3" borderId="186" xfId="0" applyFont="1" applyFill="1" applyBorder="1" applyAlignment="1" applyProtection="1">
      <alignment horizontal="center"/>
    </xf>
    <xf numFmtId="0" fontId="26" fillId="3" borderId="187" xfId="0" applyFont="1" applyFill="1" applyBorder="1" applyProtection="1"/>
    <xf numFmtId="0" fontId="26" fillId="3" borderId="188" xfId="0" applyFont="1" applyFill="1" applyBorder="1" applyProtection="1"/>
    <xf numFmtId="0" fontId="26" fillId="3" borderId="189" xfId="0" applyFont="1" applyFill="1" applyBorder="1" applyProtection="1"/>
    <xf numFmtId="0" fontId="4" fillId="14" borderId="38" xfId="0" applyFont="1" applyFill="1" applyBorder="1" applyAlignment="1" applyProtection="1">
      <alignment horizontal="center"/>
    </xf>
    <xf numFmtId="0" fontId="4" fillId="14" borderId="40" xfId="0" applyFont="1" applyFill="1" applyBorder="1" applyProtection="1"/>
    <xf numFmtId="0" fontId="4" fillId="14" borderId="147" xfId="0" applyFont="1" applyFill="1" applyBorder="1" applyProtection="1"/>
    <xf numFmtId="0" fontId="4" fillId="14" borderId="46" xfId="0" applyFont="1" applyFill="1" applyBorder="1" applyAlignment="1" applyProtection="1">
      <alignment horizontal="center"/>
    </xf>
    <xf numFmtId="0" fontId="4" fillId="14" borderId="48" xfId="0" applyFont="1" applyFill="1" applyBorder="1" applyProtection="1"/>
    <xf numFmtId="0" fontId="4" fillId="14" borderId="112" xfId="0" applyFont="1" applyFill="1" applyBorder="1" applyProtection="1"/>
    <xf numFmtId="0" fontId="28" fillId="14" borderId="8" xfId="0" applyFont="1" applyFill="1" applyBorder="1" applyProtection="1"/>
    <xf numFmtId="0" fontId="4" fillId="14" borderId="9" xfId="0" applyFont="1" applyFill="1" applyBorder="1" applyProtection="1"/>
    <xf numFmtId="0" fontId="28" fillId="14" borderId="174" xfId="0" applyFont="1" applyFill="1" applyBorder="1" applyAlignment="1" applyProtection="1">
      <alignment horizontal="center" vertical="center"/>
    </xf>
    <xf numFmtId="0" fontId="28" fillId="14" borderId="497" xfId="0" applyFont="1" applyFill="1" applyBorder="1" applyAlignment="1" applyProtection="1">
      <alignment horizontal="center" wrapText="1"/>
    </xf>
    <xf numFmtId="0" fontId="28" fillId="14" borderId="428" xfId="0" applyFont="1" applyFill="1" applyBorder="1" applyAlignment="1" applyProtection="1">
      <alignment horizontal="center" vertical="center" wrapText="1"/>
    </xf>
    <xf numFmtId="0" fontId="28" fillId="14" borderId="505" xfId="0" applyFont="1" applyFill="1" applyBorder="1" applyAlignment="1" applyProtection="1">
      <alignment horizontal="center" vertical="center" wrapText="1"/>
    </xf>
    <xf numFmtId="0" fontId="28" fillId="14" borderId="507" xfId="0" applyFont="1" applyFill="1" applyBorder="1" applyAlignment="1" applyProtection="1">
      <alignment horizontal="center" wrapText="1"/>
    </xf>
    <xf numFmtId="0" fontId="28" fillId="14" borderId="9" xfId="0" applyFont="1" applyFill="1" applyBorder="1" applyProtection="1"/>
    <xf numFmtId="0" fontId="33" fillId="14" borderId="39" xfId="0" applyFont="1" applyFill="1" applyBorder="1" applyAlignment="1" applyProtection="1">
      <alignment horizontal="center"/>
    </xf>
    <xf numFmtId="0" fontId="28" fillId="14" borderId="41" xfId="0" applyFont="1" applyFill="1" applyBorder="1" applyAlignment="1" applyProtection="1">
      <alignment horizontal="center"/>
    </xf>
    <xf numFmtId="0" fontId="28" fillId="14" borderId="50" xfId="0" applyFont="1" applyFill="1" applyBorder="1" applyAlignment="1" applyProtection="1">
      <alignment horizontal="center"/>
    </xf>
    <xf numFmtId="0" fontId="28" fillId="14" borderId="82" xfId="0" applyFont="1" applyFill="1" applyBorder="1" applyAlignment="1" applyProtection="1">
      <alignment horizontal="center"/>
    </xf>
    <xf numFmtId="0" fontId="28" fillId="14" borderId="83" xfId="0" applyFont="1" applyFill="1" applyBorder="1" applyAlignment="1" applyProtection="1">
      <alignment horizontal="center"/>
    </xf>
    <xf numFmtId="0" fontId="28" fillId="14" borderId="49" xfId="0" applyFont="1" applyFill="1" applyBorder="1" applyAlignment="1" applyProtection="1">
      <alignment horizontal="center"/>
    </xf>
    <xf numFmtId="0" fontId="39" fillId="3" borderId="60" xfId="0" applyFont="1" applyFill="1" applyBorder="1" applyAlignment="1" applyProtection="1">
      <alignment horizontal="center"/>
    </xf>
    <xf numFmtId="0" fontId="37" fillId="3" borderId="11" xfId="0" applyFont="1" applyFill="1" applyBorder="1" applyProtection="1"/>
    <xf numFmtId="0" fontId="37" fillId="3" borderId="5" xfId="0" applyFont="1" applyFill="1" applyBorder="1" applyProtection="1"/>
    <xf numFmtId="0" fontId="37" fillId="3" borderId="12" xfId="0" applyFont="1" applyFill="1" applyBorder="1" applyProtection="1"/>
    <xf numFmtId="0" fontId="39" fillId="3" borderId="11" xfId="0" applyFont="1" applyFill="1" applyBorder="1" applyProtection="1"/>
    <xf numFmtId="0" fontId="39" fillId="3" borderId="5" xfId="0" applyFont="1" applyFill="1" applyBorder="1" applyProtection="1"/>
    <xf numFmtId="0" fontId="39" fillId="3" borderId="12" xfId="0" applyFont="1" applyFill="1" applyBorder="1" applyProtection="1"/>
    <xf numFmtId="0" fontId="37" fillId="3" borderId="48" xfId="0" applyFont="1" applyFill="1" applyBorder="1" applyProtection="1"/>
    <xf numFmtId="0" fontId="37" fillId="3" borderId="8" xfId="0" applyFont="1" applyFill="1" applyBorder="1" applyProtection="1"/>
    <xf numFmtId="0" fontId="63" fillId="2" borderId="4" xfId="0" applyFont="1" applyFill="1" applyBorder="1" applyProtection="1"/>
    <xf numFmtId="164" fontId="63" fillId="3" borderId="11" xfId="6" applyFont="1" applyFill="1" applyBorder="1" applyProtection="1"/>
    <xf numFmtId="164" fontId="63" fillId="3" borderId="5" xfId="6" applyFont="1" applyFill="1" applyBorder="1" applyProtection="1"/>
    <xf numFmtId="164" fontId="63" fillId="3" borderId="12" xfId="6" applyFont="1" applyFill="1" applyBorder="1" applyProtection="1"/>
    <xf numFmtId="0" fontId="39" fillId="3" borderId="69" xfId="0" applyFont="1" applyFill="1" applyBorder="1" applyAlignment="1" applyProtection="1">
      <alignment horizontal="center"/>
    </xf>
    <xf numFmtId="0" fontId="39" fillId="3" borderId="71" xfId="0" applyFont="1" applyFill="1" applyBorder="1" applyProtection="1"/>
    <xf numFmtId="0" fontId="37" fillId="3" borderId="198" xfId="0" applyFont="1" applyFill="1" applyBorder="1" applyProtection="1"/>
    <xf numFmtId="0" fontId="37" fillId="3" borderId="199" xfId="0" applyFont="1" applyFill="1" applyBorder="1" applyProtection="1"/>
    <xf numFmtId="170" fontId="39" fillId="3" borderId="10" xfId="0" quotePrefix="1" applyNumberFormat="1" applyFont="1" applyFill="1" applyBorder="1" applyAlignment="1" applyProtection="1">
      <alignment horizontal="center"/>
    </xf>
    <xf numFmtId="170" fontId="39" fillId="3" borderId="55" xfId="0" quotePrefix="1" applyNumberFormat="1" applyFont="1" applyFill="1" applyBorder="1" applyAlignment="1" applyProtection="1">
      <alignment horizontal="center"/>
    </xf>
    <xf numFmtId="170" fontId="39" fillId="3" borderId="58" xfId="0" quotePrefix="1" applyNumberFormat="1" applyFont="1" applyFill="1" applyBorder="1" applyAlignment="1" applyProtection="1">
      <alignment horizontal="center"/>
    </xf>
    <xf numFmtId="170" fontId="39" fillId="3" borderId="85" xfId="0" quotePrefix="1" applyNumberFormat="1" applyFont="1" applyFill="1" applyBorder="1" applyAlignment="1" applyProtection="1">
      <alignment horizontal="center"/>
    </xf>
    <xf numFmtId="170" fontId="39" fillId="3" borderId="10" xfId="0" applyNumberFormat="1" applyFont="1" applyFill="1" applyBorder="1" applyAlignment="1" applyProtection="1">
      <alignment horizontal="center"/>
    </xf>
    <xf numFmtId="170" fontId="39" fillId="3" borderId="54" xfId="0" quotePrefix="1" applyNumberFormat="1" applyFont="1" applyFill="1" applyBorder="1" applyAlignment="1" applyProtection="1">
      <alignment horizontal="center"/>
    </xf>
    <xf numFmtId="0" fontId="96" fillId="14" borderId="47" xfId="0" applyFont="1" applyFill="1" applyBorder="1" applyAlignment="1" applyProtection="1">
      <alignment horizontal="center"/>
    </xf>
    <xf numFmtId="0" fontId="96" fillId="14" borderId="49" xfId="0" applyFont="1" applyFill="1" applyBorder="1" applyAlignment="1" applyProtection="1">
      <alignment horizontal="center"/>
    </xf>
    <xf numFmtId="0" fontId="66" fillId="2" borderId="0" xfId="0" applyFont="1" applyFill="1" applyBorder="1" applyAlignment="1" applyProtection="1"/>
    <xf numFmtId="0" fontId="3" fillId="2" borderId="0" xfId="0" applyFont="1" applyFill="1" applyAlignment="1" applyProtection="1">
      <alignment horizontal="center" vertical="center"/>
      <protection locked="0"/>
    </xf>
    <xf numFmtId="0" fontId="61" fillId="3" borderId="0" xfId="0" applyFont="1" applyFill="1" applyBorder="1" applyAlignment="1" applyProtection="1"/>
    <xf numFmtId="0" fontId="35" fillId="2" borderId="0" xfId="0" applyFont="1" applyFill="1" applyProtection="1">
      <protection locked="0"/>
    </xf>
    <xf numFmtId="0" fontId="98" fillId="2" borderId="0" xfId="0" applyFont="1" applyFill="1"/>
    <xf numFmtId="43" fontId="13" fillId="2" borderId="171" xfId="1" applyFont="1" applyFill="1" applyBorder="1" applyAlignment="1" applyProtection="1">
      <protection locked="0"/>
    </xf>
    <xf numFmtId="0" fontId="4" fillId="14" borderId="15" xfId="0" applyFont="1" applyFill="1" applyBorder="1" applyProtection="1"/>
    <xf numFmtId="0" fontId="14" fillId="3" borderId="0" xfId="0" applyFont="1" applyFill="1" applyBorder="1" applyAlignment="1">
      <alignment horizontal="left" vertical="center"/>
    </xf>
    <xf numFmtId="0" fontId="70" fillId="3" borderId="0" xfId="0" applyFont="1" applyFill="1" applyBorder="1" applyAlignment="1">
      <alignment horizontal="center" vertical="center"/>
    </xf>
    <xf numFmtId="0" fontId="14" fillId="3" borderId="0" xfId="0" applyFont="1" applyFill="1" applyBorder="1" applyAlignment="1">
      <alignment horizontal="left"/>
    </xf>
    <xf numFmtId="0" fontId="13" fillId="3" borderId="0" xfId="0" applyFont="1" applyFill="1" applyBorder="1" applyAlignment="1"/>
    <xf numFmtId="0" fontId="18" fillId="3" borderId="0" xfId="0" applyFont="1" applyFill="1"/>
    <xf numFmtId="0" fontId="11" fillId="2" borderId="0" xfId="0" applyFont="1" applyFill="1"/>
    <xf numFmtId="0" fontId="11" fillId="3" borderId="280" xfId="0" applyFont="1" applyFill="1" applyBorder="1" applyAlignment="1">
      <alignment horizontal="center"/>
    </xf>
    <xf numFmtId="0" fontId="11" fillId="3" borderId="13" xfId="0" applyFont="1" applyFill="1" applyBorder="1" applyAlignment="1">
      <alignment horizontal="center"/>
    </xf>
    <xf numFmtId="0" fontId="11" fillId="3" borderId="307" xfId="0" applyFont="1" applyFill="1" applyBorder="1" applyAlignment="1">
      <alignment horizontal="center"/>
    </xf>
    <xf numFmtId="0" fontId="11" fillId="2" borderId="17" xfId="0" applyFont="1" applyFill="1" applyBorder="1" applyAlignment="1">
      <alignment horizontal="center"/>
    </xf>
    <xf numFmtId="0" fontId="13" fillId="2" borderId="355" xfId="14" applyFont="1" applyFill="1" applyBorder="1" applyAlignment="1" applyProtection="1">
      <alignment horizontal="center"/>
    </xf>
    <xf numFmtId="0" fontId="13" fillId="2" borderId="280" xfId="14" applyFont="1" applyFill="1" applyBorder="1" applyAlignment="1" applyProtection="1">
      <alignment horizontal="center"/>
    </xf>
    <xf numFmtId="0" fontId="13" fillId="2" borderId="344" xfId="14" applyFont="1" applyFill="1" applyBorder="1" applyAlignment="1" applyProtection="1">
      <alignment horizontal="center"/>
    </xf>
    <xf numFmtId="0" fontId="11" fillId="2" borderId="364" xfId="0" applyFont="1" applyFill="1" applyBorder="1" applyAlignment="1">
      <alignment horizontal="center"/>
    </xf>
    <xf numFmtId="0" fontId="13" fillId="2" borderId="375" xfId="0" applyFont="1" applyFill="1" applyBorder="1"/>
    <xf numFmtId="0" fontId="13" fillId="2" borderId="13" xfId="14" applyFont="1" applyFill="1" applyBorder="1" applyAlignment="1" applyProtection="1">
      <alignment horizontal="center"/>
    </xf>
    <xf numFmtId="0" fontId="11" fillId="2" borderId="344" xfId="0" applyFont="1" applyFill="1" applyBorder="1" applyAlignment="1">
      <alignment horizontal="center"/>
    </xf>
    <xf numFmtId="0" fontId="11" fillId="2" borderId="304" xfId="0" applyFont="1" applyFill="1" applyBorder="1" applyAlignment="1">
      <alignment horizontal="center"/>
    </xf>
    <xf numFmtId="0" fontId="13" fillId="2" borderId="1" xfId="0" applyFont="1" applyFill="1" applyBorder="1"/>
    <xf numFmtId="0" fontId="11" fillId="2" borderId="365" xfId="0" applyFont="1" applyFill="1" applyBorder="1" applyAlignment="1">
      <alignment horizontal="center"/>
    </xf>
    <xf numFmtId="0" fontId="13" fillId="2" borderId="223" xfId="14" applyFont="1" applyFill="1" applyBorder="1" applyAlignment="1" applyProtection="1">
      <alignment horizontal="center"/>
    </xf>
    <xf numFmtId="0" fontId="13" fillId="2" borderId="371" xfId="14" applyFont="1" applyFill="1" applyBorder="1" applyAlignment="1" applyProtection="1">
      <alignment horizontal="center"/>
    </xf>
    <xf numFmtId="0" fontId="11" fillId="3" borderId="0" xfId="0" applyFont="1" applyFill="1" applyAlignment="1">
      <alignment horizontal="center" vertical="center"/>
    </xf>
    <xf numFmtId="0" fontId="11" fillId="3" borderId="0" xfId="0" applyFont="1" applyFill="1"/>
    <xf numFmtId="180" fontId="11" fillId="3" borderId="0" xfId="0" applyNumberFormat="1" applyFont="1" applyFill="1" applyAlignment="1">
      <alignment horizontal="center" vertical="center"/>
    </xf>
    <xf numFmtId="0" fontId="11" fillId="2" borderId="13" xfId="0" quotePrefix="1" applyFont="1" applyFill="1" applyBorder="1" applyAlignment="1" applyProtection="1">
      <alignment horizontal="center"/>
    </xf>
    <xf numFmtId="0" fontId="11" fillId="2" borderId="354" xfId="0" quotePrefix="1" applyFont="1" applyFill="1" applyBorder="1" applyAlignment="1" applyProtection="1">
      <alignment horizontal="center"/>
    </xf>
    <xf numFmtId="0" fontId="11" fillId="2" borderId="289" xfId="0" quotePrefix="1" applyFont="1" applyFill="1" applyBorder="1" applyAlignment="1" applyProtection="1">
      <alignment horizontal="center"/>
    </xf>
    <xf numFmtId="0" fontId="13" fillId="2" borderId="360" xfId="14" applyFont="1" applyFill="1" applyBorder="1" applyAlignment="1" applyProtection="1">
      <alignment horizontal="center"/>
    </xf>
    <xf numFmtId="0" fontId="13" fillId="2" borderId="361" xfId="14" applyFont="1" applyFill="1" applyBorder="1" applyAlignment="1" applyProtection="1">
      <alignment horizontal="center"/>
    </xf>
    <xf numFmtId="0" fontId="13" fillId="2" borderId="341" xfId="14" applyFont="1" applyFill="1" applyBorder="1" applyAlignment="1" applyProtection="1">
      <alignment horizontal="center" vertical="center"/>
    </xf>
    <xf numFmtId="0" fontId="11" fillId="2" borderId="365" xfId="0" applyFont="1" applyFill="1" applyBorder="1" applyAlignment="1" applyProtection="1">
      <alignment horizontal="center"/>
    </xf>
    <xf numFmtId="0" fontId="11" fillId="2" borderId="366" xfId="0" applyFont="1" applyFill="1" applyBorder="1" applyAlignment="1" applyProtection="1">
      <alignment horizontal="left"/>
    </xf>
    <xf numFmtId="0" fontId="11" fillId="2" borderId="369" xfId="0" applyFont="1" applyFill="1" applyBorder="1" applyAlignment="1" applyProtection="1">
      <alignment horizontal="center"/>
    </xf>
    <xf numFmtId="0" fontId="11" fillId="2" borderId="370" xfId="0" applyFont="1" applyFill="1" applyBorder="1" applyProtection="1"/>
    <xf numFmtId="0" fontId="13" fillId="3" borderId="14" xfId="0" applyFont="1" applyFill="1" applyBorder="1"/>
    <xf numFmtId="0" fontId="13" fillId="3" borderId="15" xfId="0" applyFont="1" applyFill="1" applyBorder="1"/>
    <xf numFmtId="0" fontId="11" fillId="3" borderId="17" xfId="0" applyFont="1" applyFill="1" applyBorder="1" applyAlignment="1">
      <alignment horizontal="center"/>
    </xf>
    <xf numFmtId="0" fontId="11" fillId="3" borderId="0" xfId="0" applyFont="1" applyFill="1" applyBorder="1"/>
    <xf numFmtId="0" fontId="11" fillId="3" borderId="31" xfId="0" applyFont="1" applyFill="1" applyBorder="1" applyAlignment="1">
      <alignment horizontal="center"/>
    </xf>
    <xf numFmtId="0" fontId="13" fillId="3" borderId="23" xfId="0" applyFont="1" applyFill="1" applyBorder="1"/>
    <xf numFmtId="0" fontId="28" fillId="14" borderId="16" xfId="0" applyFont="1" applyFill="1" applyBorder="1" applyAlignment="1">
      <alignment horizontal="center" vertical="center"/>
    </xf>
    <xf numFmtId="39" fontId="28" fillId="14" borderId="502" xfId="0" applyNumberFormat="1" applyFont="1" applyFill="1" applyBorder="1" applyAlignment="1">
      <alignment horizontal="center"/>
    </xf>
    <xf numFmtId="39" fontId="11" fillId="3" borderId="173" xfId="0" quotePrefix="1" applyNumberFormat="1" applyFont="1" applyFill="1" applyBorder="1" applyAlignment="1">
      <alignment horizontal="center"/>
    </xf>
    <xf numFmtId="39" fontId="11" fillId="3" borderId="291" xfId="0" quotePrefix="1" applyNumberFormat="1" applyFont="1" applyFill="1" applyBorder="1" applyAlignment="1">
      <alignment horizontal="center"/>
    </xf>
    <xf numFmtId="0" fontId="28" fillId="7" borderId="349" xfId="0" applyFont="1" applyFill="1" applyBorder="1" applyAlignment="1" applyProtection="1">
      <alignment horizontal="center" vertical="center"/>
    </xf>
    <xf numFmtId="0" fontId="28" fillId="7" borderId="16" xfId="0" applyFont="1" applyFill="1" applyBorder="1" applyAlignment="1" applyProtection="1">
      <alignment horizontal="center"/>
    </xf>
    <xf numFmtId="0" fontId="28" fillId="7" borderId="342" xfId="0" applyFont="1" applyFill="1" applyBorder="1" applyAlignment="1" applyProtection="1">
      <alignment horizontal="center"/>
    </xf>
    <xf numFmtId="0" fontId="28" fillId="7" borderId="0" xfId="0" quotePrefix="1" applyFont="1" applyFill="1" applyBorder="1" applyAlignment="1" applyProtection="1">
      <alignment horizontal="center"/>
    </xf>
    <xf numFmtId="0" fontId="28" fillId="7" borderId="280" xfId="0" quotePrefix="1" applyFont="1" applyFill="1" applyBorder="1" applyAlignment="1" applyProtection="1">
      <alignment horizontal="center"/>
    </xf>
    <xf numFmtId="0" fontId="28" fillId="7" borderId="342" xfId="0" quotePrefix="1" applyFont="1" applyFill="1" applyBorder="1" applyAlignment="1" applyProtection="1">
      <alignment horizontal="center"/>
    </xf>
    <xf numFmtId="0" fontId="28" fillId="7" borderId="468" xfId="0" quotePrefix="1" applyFont="1" applyFill="1" applyBorder="1" applyAlignment="1" applyProtection="1">
      <alignment horizontal="center" vertical="center"/>
    </xf>
    <xf numFmtId="0" fontId="28" fillId="7" borderId="519" xfId="0" applyFont="1" applyFill="1" applyBorder="1" applyAlignment="1" applyProtection="1">
      <alignment horizontal="center" vertical="center"/>
    </xf>
    <xf numFmtId="0" fontId="28" fillId="7" borderId="519" xfId="0" applyFont="1" applyFill="1" applyBorder="1" applyProtection="1"/>
    <xf numFmtId="0" fontId="28" fillId="7" borderId="461" xfId="0" applyFont="1" applyFill="1" applyBorder="1" applyAlignment="1" applyProtection="1">
      <alignment horizontal="center" vertical="center"/>
    </xf>
    <xf numFmtId="0" fontId="28" fillId="7" borderId="502" xfId="0" applyFont="1" applyFill="1" applyBorder="1" applyAlignment="1" applyProtection="1">
      <alignment horizontal="center"/>
    </xf>
    <xf numFmtId="0" fontId="4" fillId="7" borderId="14" xfId="0" applyFont="1" applyFill="1" applyBorder="1"/>
    <xf numFmtId="0" fontId="4" fillId="7" borderId="299" xfId="0" applyFont="1" applyFill="1" applyBorder="1"/>
    <xf numFmtId="0" fontId="4" fillId="7" borderId="349" xfId="0" applyFont="1" applyFill="1" applyBorder="1"/>
    <xf numFmtId="0" fontId="4" fillId="7" borderId="17" xfId="0" applyFont="1" applyFill="1" applyBorder="1"/>
    <xf numFmtId="0" fontId="4" fillId="7" borderId="302" xfId="0" applyFont="1" applyFill="1" applyBorder="1"/>
    <xf numFmtId="0" fontId="4" fillId="7" borderId="343" xfId="0" applyFont="1" applyFill="1" applyBorder="1"/>
    <xf numFmtId="0" fontId="28" fillId="14" borderId="14" xfId="0" applyFont="1" applyFill="1" applyBorder="1"/>
    <xf numFmtId="0" fontId="28" fillId="14" borderId="299" xfId="0" applyFont="1" applyFill="1" applyBorder="1"/>
    <xf numFmtId="0" fontId="28" fillId="14" borderId="349" xfId="0" applyFont="1" applyFill="1" applyBorder="1"/>
    <xf numFmtId="0" fontId="28" fillId="14" borderId="17" xfId="0" applyFont="1" applyFill="1" applyBorder="1"/>
    <xf numFmtId="0" fontId="28" fillId="14" borderId="302" xfId="0" applyFont="1" applyFill="1" applyBorder="1"/>
    <xf numFmtId="0" fontId="28" fillId="14" borderId="280" xfId="0" applyFont="1" applyFill="1" applyBorder="1"/>
    <xf numFmtId="0" fontId="4" fillId="7" borderId="304" xfId="0" applyFont="1" applyFill="1" applyBorder="1"/>
    <xf numFmtId="0" fontId="28" fillId="14" borderId="7" xfId="0" applyFont="1" applyFill="1" applyBorder="1"/>
    <xf numFmtId="0" fontId="28" fillId="14" borderId="349" xfId="0" applyFont="1" applyFill="1" applyBorder="1" applyAlignment="1">
      <alignment horizontal="center"/>
    </xf>
    <xf numFmtId="0" fontId="28" fillId="14" borderId="374" xfId="0" applyFont="1" applyFill="1" applyBorder="1" applyAlignment="1">
      <alignment horizontal="center"/>
    </xf>
    <xf numFmtId="0" fontId="28" fillId="14" borderId="280" xfId="0" applyFont="1" applyFill="1" applyBorder="1" applyAlignment="1">
      <alignment horizontal="center"/>
    </xf>
    <xf numFmtId="0" fontId="28" fillId="14" borderId="305" xfId="0" applyFont="1" applyFill="1" applyBorder="1" applyAlignment="1">
      <alignment horizontal="center"/>
    </xf>
    <xf numFmtId="0" fontId="28" fillId="14" borderId="519" xfId="0" applyFont="1" applyFill="1" applyBorder="1" applyAlignment="1">
      <alignment horizontal="center"/>
    </xf>
    <xf numFmtId="0" fontId="28" fillId="14" borderId="469" xfId="0" applyFont="1" applyFill="1" applyBorder="1" applyAlignment="1">
      <alignment horizontal="center"/>
    </xf>
    <xf numFmtId="0" fontId="4" fillId="7" borderId="7" xfId="0" applyFont="1" applyFill="1" applyBorder="1"/>
    <xf numFmtId="0" fontId="28" fillId="7" borderId="13" xfId="0" applyFont="1" applyFill="1" applyBorder="1" applyAlignment="1">
      <alignment horizontal="center"/>
    </xf>
    <xf numFmtId="0" fontId="4" fillId="14" borderId="39" xfId="0" applyFont="1" applyFill="1" applyBorder="1" applyProtection="1"/>
    <xf numFmtId="0" fontId="28" fillId="14" borderId="520" xfId="0" applyFont="1" applyFill="1" applyBorder="1" applyAlignment="1" applyProtection="1">
      <alignment horizontal="center" wrapText="1"/>
    </xf>
    <xf numFmtId="0" fontId="28" fillId="14" borderId="135" xfId="0" applyFont="1" applyFill="1" applyBorder="1" applyAlignment="1" applyProtection="1">
      <alignment horizontal="center" wrapText="1"/>
    </xf>
    <xf numFmtId="0" fontId="28" fillId="14" borderId="521" xfId="0" applyFont="1" applyFill="1" applyBorder="1" applyAlignment="1" applyProtection="1">
      <alignment horizontal="center" wrapText="1"/>
    </xf>
    <xf numFmtId="0" fontId="28" fillId="14" borderId="473" xfId="0" applyFont="1" applyFill="1" applyBorder="1" applyAlignment="1" applyProtection="1">
      <alignment horizontal="center" wrapText="1"/>
    </xf>
    <xf numFmtId="0" fontId="53" fillId="3" borderId="0" xfId="0" applyFont="1" applyFill="1" applyBorder="1" applyAlignment="1" applyProtection="1"/>
    <xf numFmtId="0" fontId="3" fillId="2" borderId="0" xfId="0" applyFont="1" applyFill="1" applyAlignment="1">
      <alignment horizontal="center"/>
    </xf>
    <xf numFmtId="0" fontId="13" fillId="2" borderId="0" xfId="0" applyFont="1" applyFill="1" applyAlignment="1">
      <alignment horizontal="left"/>
    </xf>
    <xf numFmtId="0" fontId="13" fillId="3" borderId="0" xfId="0" applyFont="1" applyFill="1" applyBorder="1" applyProtection="1">
      <protection locked="0"/>
    </xf>
    <xf numFmtId="39" fontId="13" fillId="3" borderId="0" xfId="0" applyNumberFormat="1" applyFont="1" applyFill="1" applyBorder="1" applyProtection="1">
      <protection locked="0"/>
    </xf>
    <xf numFmtId="0" fontId="11" fillId="3" borderId="0" xfId="0" applyFont="1" applyFill="1" applyBorder="1" applyProtection="1">
      <protection locked="0"/>
    </xf>
    <xf numFmtId="0" fontId="13" fillId="3" borderId="112" xfId="0" applyFont="1" applyFill="1" applyBorder="1" applyProtection="1">
      <protection locked="0"/>
    </xf>
    <xf numFmtId="39" fontId="13" fillId="3" borderId="48" xfId="0" applyNumberFormat="1" applyFont="1" applyFill="1" applyBorder="1" applyAlignment="1" applyProtection="1">
      <alignment horizontal="center"/>
      <protection locked="0"/>
    </xf>
    <xf numFmtId="0" fontId="13" fillId="3" borderId="110" xfId="0" applyFont="1" applyFill="1" applyBorder="1" applyProtection="1">
      <protection locked="0"/>
    </xf>
    <xf numFmtId="0" fontId="55" fillId="3" borderId="58" xfId="0" quotePrefix="1" applyFont="1" applyFill="1" applyBorder="1" applyAlignment="1" applyProtection="1">
      <alignment horizontal="center"/>
    </xf>
    <xf numFmtId="0" fontId="11" fillId="3" borderId="55" xfId="0" quotePrefix="1" applyFont="1" applyFill="1" applyBorder="1" applyAlignment="1" applyProtection="1">
      <alignment horizontal="center"/>
    </xf>
    <xf numFmtId="0" fontId="11" fillId="3" borderId="58" xfId="0" quotePrefix="1" applyFont="1" applyFill="1" applyBorder="1" applyAlignment="1" applyProtection="1">
      <alignment horizontal="center"/>
    </xf>
    <xf numFmtId="0" fontId="11" fillId="3" borderId="58" xfId="0" applyFont="1" applyFill="1" applyBorder="1" applyAlignment="1" applyProtection="1">
      <alignment horizontal="center"/>
    </xf>
    <xf numFmtId="0" fontId="11" fillId="3" borderId="85" xfId="0" quotePrefix="1" applyFont="1" applyFill="1" applyBorder="1" applyAlignment="1" applyProtection="1">
      <alignment horizontal="center"/>
    </xf>
    <xf numFmtId="0" fontId="11" fillId="3" borderId="57" xfId="0" quotePrefix="1" applyFont="1" applyFill="1" applyBorder="1" applyAlignment="1" applyProtection="1">
      <alignment horizontal="center"/>
    </xf>
    <xf numFmtId="0" fontId="11" fillId="3" borderId="59" xfId="0" quotePrefix="1" applyFont="1" applyFill="1" applyBorder="1" applyAlignment="1" applyProtection="1">
      <alignment horizontal="center"/>
    </xf>
    <xf numFmtId="0" fontId="11" fillId="3" borderId="107" xfId="0" applyFont="1" applyFill="1" applyBorder="1" applyAlignment="1" applyProtection="1"/>
    <xf numFmtId="0" fontId="11" fillId="3" borderId="0" xfId="0" applyFont="1" applyFill="1" applyBorder="1" applyAlignment="1" applyProtection="1">
      <alignment horizontal="left" vertical="center"/>
    </xf>
    <xf numFmtId="0" fontId="11" fillId="3" borderId="0" xfId="0" applyFont="1" applyFill="1" applyBorder="1" applyAlignment="1">
      <alignment horizontal="left" vertical="center"/>
    </xf>
    <xf numFmtId="0" fontId="11" fillId="3" borderId="108" xfId="0" applyFont="1" applyFill="1" applyBorder="1" applyAlignment="1"/>
    <xf numFmtId="0" fontId="11" fillId="3" borderId="109" xfId="0" applyFont="1" applyFill="1" applyBorder="1" applyAlignment="1"/>
    <xf numFmtId="0" fontId="11" fillId="3" borderId="48" xfId="0" applyFont="1" applyFill="1" applyBorder="1" applyAlignment="1"/>
    <xf numFmtId="0" fontId="11" fillId="3" borderId="110" xfId="0" applyFont="1" applyFill="1" applyBorder="1" applyAlignment="1"/>
    <xf numFmtId="0" fontId="14" fillId="2" borderId="111" xfId="0" applyFont="1" applyFill="1" applyBorder="1" applyAlignment="1" applyProtection="1">
      <alignment horizontal="left" vertical="center"/>
    </xf>
    <xf numFmtId="0" fontId="11" fillId="3" borderId="108" xfId="0" applyFont="1" applyFill="1" applyBorder="1" applyAlignment="1" applyProtection="1">
      <alignment horizontal="left" vertical="center"/>
    </xf>
    <xf numFmtId="0" fontId="105" fillId="2" borderId="0" xfId="0" applyFont="1" applyFill="1"/>
    <xf numFmtId="0" fontId="106" fillId="14" borderId="520" xfId="0" applyFont="1" applyFill="1" applyBorder="1" applyProtection="1"/>
    <xf numFmtId="0" fontId="99" fillId="14" borderId="82" xfId="0" applyFont="1" applyFill="1" applyBorder="1" applyAlignment="1" applyProtection="1">
      <alignment horizontal="center" vertical="center"/>
    </xf>
    <xf numFmtId="0" fontId="99" fillId="14" borderId="50" xfId="0" applyFont="1" applyFill="1" applyBorder="1" applyAlignment="1" applyProtection="1">
      <alignment horizontal="center" vertical="center" wrapText="1"/>
    </xf>
    <xf numFmtId="0" fontId="33" fillId="14" borderId="82" xfId="0" applyFont="1" applyFill="1" applyBorder="1" applyAlignment="1" applyProtection="1">
      <alignment horizontal="center" wrapText="1"/>
    </xf>
    <xf numFmtId="0" fontId="33" fillId="14" borderId="51" xfId="0" applyFont="1" applyFill="1" applyBorder="1" applyAlignment="1" applyProtection="1">
      <alignment horizontal="center" vertical="center" wrapText="1"/>
    </xf>
    <xf numFmtId="0" fontId="33" fillId="14" borderId="50" xfId="0" applyFont="1" applyFill="1" applyBorder="1" applyAlignment="1" applyProtection="1">
      <alignment horizontal="center" vertical="center" wrapText="1"/>
    </xf>
    <xf numFmtId="0" fontId="99" fillId="14" borderId="81" xfId="0" applyFont="1" applyFill="1" applyBorder="1" applyAlignment="1" applyProtection="1">
      <alignment horizontal="center" vertical="center" wrapText="1"/>
    </xf>
    <xf numFmtId="0" fontId="99" fillId="14" borderId="106" xfId="0" applyFont="1" applyFill="1" applyBorder="1" applyAlignment="1" applyProtection="1">
      <alignment horizontal="center" vertical="center" wrapText="1"/>
    </xf>
    <xf numFmtId="0" fontId="99" fillId="14" borderId="82" xfId="0" applyFont="1" applyFill="1" applyBorder="1" applyAlignment="1" applyProtection="1">
      <alignment horizontal="center" vertical="center" wrapText="1"/>
    </xf>
    <xf numFmtId="0" fontId="99" fillId="14" borderId="83" xfId="0" applyFont="1" applyFill="1" applyBorder="1" applyAlignment="1" applyProtection="1">
      <alignment horizontal="center" vertical="center" wrapText="1"/>
    </xf>
    <xf numFmtId="0" fontId="33" fillId="14" borderId="520" xfId="0" applyFont="1" applyFill="1" applyBorder="1" applyAlignment="1" applyProtection="1">
      <alignment horizontal="center" wrapText="1"/>
    </xf>
    <xf numFmtId="0" fontId="33" fillId="14" borderId="102" xfId="0" applyFont="1" applyFill="1" applyBorder="1" applyAlignment="1" applyProtection="1">
      <alignment horizontal="center" vertical="center" wrapText="1"/>
    </xf>
    <xf numFmtId="0" fontId="33" fillId="14" borderId="103" xfId="0" applyFont="1" applyFill="1" applyBorder="1" applyAlignment="1" applyProtection="1">
      <alignment horizontal="center" vertical="center" wrapText="1"/>
    </xf>
    <xf numFmtId="0" fontId="33" fillId="14" borderId="81" xfId="0" applyFont="1" applyFill="1" applyBorder="1" applyAlignment="1" applyProtection="1">
      <alignment horizontal="center" vertical="center" wrapText="1"/>
    </xf>
    <xf numFmtId="0" fontId="33" fillId="14" borderId="106" xfId="0" applyFont="1" applyFill="1" applyBorder="1" applyAlignment="1" applyProtection="1">
      <alignment horizontal="center" vertical="center" wrapText="1"/>
    </xf>
    <xf numFmtId="0" fontId="33" fillId="14" borderId="98" xfId="0" applyFont="1" applyFill="1" applyBorder="1" applyAlignment="1" applyProtection="1">
      <alignment horizontal="center" vertical="center"/>
    </xf>
    <xf numFmtId="0" fontId="33" fillId="14" borderId="98" xfId="0" applyFont="1" applyFill="1" applyBorder="1" applyAlignment="1" applyProtection="1">
      <alignment horizontal="center" vertical="center" wrapText="1"/>
    </xf>
    <xf numFmtId="0" fontId="33" fillId="14" borderId="82" xfId="0" applyFont="1" applyFill="1" applyBorder="1" applyAlignment="1" applyProtection="1">
      <alignment horizontal="center" vertical="center"/>
    </xf>
    <xf numFmtId="0" fontId="4" fillId="14" borderId="77" xfId="0" applyFont="1" applyFill="1" applyBorder="1" applyProtection="1"/>
    <xf numFmtId="0" fontId="4" fillId="14" borderId="98" xfId="0" applyFont="1" applyFill="1" applyBorder="1" applyProtection="1"/>
    <xf numFmtId="0" fontId="4" fillId="14" borderId="80" xfId="0" applyFont="1" applyFill="1" applyBorder="1" applyProtection="1"/>
    <xf numFmtId="0" fontId="4" fillId="14" borderId="82" xfId="0" applyFont="1" applyFill="1" applyBorder="1" applyProtection="1"/>
    <xf numFmtId="0" fontId="28" fillId="14" borderId="84" xfId="0" applyFont="1" applyFill="1" applyBorder="1" applyAlignment="1" applyProtection="1">
      <alignment horizontal="center"/>
    </xf>
    <xf numFmtId="0" fontId="28" fillId="14" borderId="58" xfId="0" applyFont="1" applyFill="1" applyBorder="1" applyProtection="1"/>
    <xf numFmtId="0" fontId="96" fillId="14" borderId="472" xfId="0" applyFont="1" applyFill="1" applyBorder="1" applyAlignment="1" applyProtection="1">
      <alignment horizontal="center" vertical="center" wrapText="1"/>
    </xf>
    <xf numFmtId="0" fontId="96" fillId="14" borderId="522" xfId="0" applyFont="1" applyFill="1" applyBorder="1" applyAlignment="1" applyProtection="1">
      <alignment horizontal="center" vertical="center" wrapText="1"/>
    </xf>
    <xf numFmtId="0" fontId="33" fillId="14" borderId="104" xfId="0" applyFont="1" applyFill="1" applyBorder="1" applyAlignment="1" applyProtection="1">
      <alignment horizontal="center" vertical="center" wrapText="1"/>
    </xf>
    <xf numFmtId="0" fontId="33" fillId="14" borderId="105" xfId="0" applyFont="1" applyFill="1" applyBorder="1" applyAlignment="1" applyProtection="1">
      <alignment horizontal="center" vertical="center" wrapText="1"/>
    </xf>
    <xf numFmtId="0" fontId="13" fillId="3" borderId="111" xfId="0" applyFont="1" applyFill="1" applyBorder="1" applyProtection="1"/>
    <xf numFmtId="0" fontId="60" fillId="3" borderId="0" xfId="0" applyFont="1" applyFill="1" applyBorder="1" applyProtection="1"/>
    <xf numFmtId="0" fontId="11" fillId="3" borderId="113" xfId="0" applyFont="1" applyFill="1" applyBorder="1" applyAlignment="1" applyProtection="1">
      <alignment horizontal="center"/>
    </xf>
    <xf numFmtId="0" fontId="13" fillId="3" borderId="114" xfId="0" applyFont="1" applyFill="1" applyBorder="1" applyProtection="1"/>
    <xf numFmtId="0" fontId="11" fillId="3" borderId="118" xfId="0" applyFont="1" applyFill="1" applyBorder="1" applyAlignment="1" applyProtection="1">
      <alignment horizontal="center"/>
    </xf>
    <xf numFmtId="0" fontId="13" fillId="3" borderId="119" xfId="0" applyFont="1" applyFill="1" applyBorder="1" applyProtection="1"/>
    <xf numFmtId="0" fontId="13" fillId="3" borderId="119" xfId="0" applyFont="1" applyFill="1" applyBorder="1" applyAlignment="1" applyProtection="1">
      <alignment wrapText="1"/>
    </xf>
    <xf numFmtId="0" fontId="11" fillId="3" borderId="125" xfId="0" applyFont="1" applyFill="1" applyBorder="1" applyProtection="1"/>
    <xf numFmtId="0" fontId="13" fillId="3" borderId="126" xfId="0" applyFont="1" applyFill="1" applyBorder="1" applyAlignment="1" applyProtection="1">
      <alignment wrapText="1"/>
    </xf>
    <xf numFmtId="0" fontId="11" fillId="3" borderId="136" xfId="0" applyFont="1" applyFill="1" applyBorder="1" applyAlignment="1" applyProtection="1">
      <alignment horizontal="center"/>
    </xf>
    <xf numFmtId="0" fontId="13" fillId="3" borderId="137" xfId="0" applyFont="1" applyFill="1" applyBorder="1" applyProtection="1"/>
    <xf numFmtId="39" fontId="3" fillId="2" borderId="0" xfId="0" applyNumberFormat="1" applyFont="1" applyFill="1" applyAlignment="1" applyProtection="1">
      <alignment horizontal="center"/>
    </xf>
    <xf numFmtId="39" fontId="3" fillId="2" borderId="0" xfId="0" applyNumberFormat="1" applyFont="1" applyFill="1"/>
    <xf numFmtId="0" fontId="3" fillId="2" borderId="0" xfId="0" applyFont="1" applyFill="1" applyAlignment="1" applyProtection="1">
      <alignment horizontal="center"/>
    </xf>
    <xf numFmtId="171" fontId="3" fillId="2" borderId="0" xfId="0" applyNumberFormat="1" applyFont="1" applyFill="1"/>
    <xf numFmtId="0" fontId="72" fillId="0" borderId="0" xfId="0" applyFont="1" applyProtection="1">
      <protection locked="0"/>
    </xf>
    <xf numFmtId="0" fontId="28" fillId="14" borderId="505" xfId="0" applyFont="1" applyFill="1" applyBorder="1" applyAlignment="1" applyProtection="1">
      <alignment horizontal="center" wrapText="1"/>
    </xf>
    <xf numFmtId="0" fontId="28" fillId="14" borderId="533" xfId="0" applyFont="1" applyFill="1" applyBorder="1" applyAlignment="1" applyProtection="1">
      <alignment horizontal="center" wrapText="1"/>
    </xf>
    <xf numFmtId="0" fontId="14" fillId="2" borderId="0" xfId="0" applyFont="1" applyFill="1" applyAlignment="1">
      <alignment horizontal="right" vertical="top"/>
    </xf>
    <xf numFmtId="0" fontId="14" fillId="2" borderId="0" xfId="0" applyFont="1" applyFill="1" applyAlignment="1">
      <alignment horizontal="left" vertical="top"/>
    </xf>
    <xf numFmtId="0" fontId="11" fillId="2" borderId="0" xfId="0" applyFont="1" applyFill="1" applyAlignment="1">
      <alignment horizontal="right" vertical="top"/>
    </xf>
    <xf numFmtId="0" fontId="107" fillId="2" borderId="0" xfId="0" applyFont="1" applyFill="1" applyProtection="1"/>
    <xf numFmtId="0" fontId="107" fillId="2" borderId="0" xfId="0" applyFont="1" applyFill="1" applyAlignment="1" applyProtection="1">
      <alignment horizontal="right"/>
    </xf>
    <xf numFmtId="0" fontId="16" fillId="2" borderId="0" xfId="0" applyFont="1" applyFill="1" applyAlignment="1" applyProtection="1">
      <alignment horizontal="right"/>
    </xf>
    <xf numFmtId="0" fontId="1" fillId="2" borderId="0" xfId="0" applyFont="1" applyFill="1" applyBorder="1" applyProtection="1"/>
    <xf numFmtId="0" fontId="39" fillId="3" borderId="60" xfId="0" applyFont="1" applyFill="1" applyBorder="1" applyAlignment="1" applyProtection="1">
      <alignment horizontal="center" vertical="center"/>
    </xf>
    <xf numFmtId="0" fontId="37" fillId="3" borderId="61" xfId="0" applyFont="1" applyFill="1" applyBorder="1" applyAlignment="1" applyProtection="1">
      <alignment horizontal="left" vertical="center"/>
    </xf>
    <xf numFmtId="171" fontId="42" fillId="2" borderId="66" xfId="1" applyNumberFormat="1" applyFont="1" applyFill="1" applyBorder="1" applyAlignment="1" applyProtection="1">
      <alignment horizontal="left" vertical="center"/>
      <protection locked="0"/>
    </xf>
    <xf numFmtId="0" fontId="37" fillId="3" borderId="61" xfId="0" applyFont="1" applyFill="1" applyBorder="1" applyAlignment="1" applyProtection="1">
      <alignment horizontal="left" vertical="center" wrapText="1"/>
    </xf>
    <xf numFmtId="0" fontId="13" fillId="3" borderId="61" xfId="0" applyFont="1" applyFill="1" applyBorder="1" applyAlignment="1" applyProtection="1">
      <alignment horizontal="left" vertical="center"/>
      <protection locked="0"/>
    </xf>
    <xf numFmtId="0" fontId="39" fillId="3" borderId="61" xfId="0" applyFont="1" applyFill="1" applyBorder="1" applyAlignment="1" applyProtection="1">
      <alignment horizontal="left" vertical="center"/>
    </xf>
    <xf numFmtId="171" fontId="46" fillId="2" borderId="66" xfId="1" applyNumberFormat="1" applyFont="1" applyFill="1" applyBorder="1" applyAlignment="1" applyProtection="1">
      <alignment horizontal="left" vertical="center"/>
      <protection locked="0"/>
    </xf>
    <xf numFmtId="0" fontId="13" fillId="3" borderId="61" xfId="0" applyFont="1" applyFill="1" applyBorder="1" applyAlignment="1" applyProtection="1">
      <alignment horizontal="left" vertical="center" wrapText="1"/>
      <protection locked="0"/>
    </xf>
    <xf numFmtId="0" fontId="41" fillId="3" borderId="61" xfId="0" applyFont="1" applyFill="1" applyBorder="1" applyAlignment="1" applyProtection="1">
      <alignment horizontal="left" vertical="center"/>
    </xf>
    <xf numFmtId="0" fontId="41" fillId="3" borderId="61" xfId="0" applyFont="1" applyFill="1" applyBorder="1" applyAlignment="1" applyProtection="1">
      <alignment horizontal="left" vertical="center" wrapText="1"/>
    </xf>
    <xf numFmtId="0" fontId="13" fillId="3" borderId="61" xfId="0" applyFont="1" applyFill="1" applyBorder="1" applyAlignment="1" applyProtection="1">
      <alignment horizontal="left" vertical="center" wrapText="1"/>
    </xf>
    <xf numFmtId="0" fontId="40" fillId="3" borderId="61" xfId="0" applyFont="1" applyFill="1" applyBorder="1" applyAlignment="1" applyProtection="1">
      <alignment horizontal="left" vertical="center"/>
    </xf>
    <xf numFmtId="0" fontId="41" fillId="3" borderId="0" xfId="0" applyFont="1" applyFill="1" applyProtection="1"/>
    <xf numFmtId="0" fontId="36" fillId="3" borderId="0" xfId="0" applyFont="1" applyFill="1" applyProtection="1"/>
    <xf numFmtId="0" fontId="36" fillId="3" borderId="0" xfId="0" applyFont="1" applyFill="1" applyBorder="1" applyProtection="1"/>
    <xf numFmtId="40" fontId="36" fillId="3" borderId="0" xfId="0" applyNumberFormat="1" applyFont="1" applyFill="1" applyProtection="1"/>
    <xf numFmtId="0" fontId="36" fillId="3" borderId="42" xfId="0" applyFont="1" applyFill="1" applyBorder="1" applyProtection="1"/>
    <xf numFmtId="39" fontId="36" fillId="3" borderId="0" xfId="0" applyNumberFormat="1" applyFont="1" applyFill="1" applyProtection="1"/>
    <xf numFmtId="0" fontId="40" fillId="3" borderId="0" xfId="0" applyFont="1" applyFill="1" applyProtection="1"/>
    <xf numFmtId="0" fontId="40" fillId="3" borderId="0" xfId="0" applyFont="1" applyFill="1" applyBorder="1" applyAlignment="1" applyProtection="1"/>
    <xf numFmtId="171" fontId="42" fillId="2" borderId="5" xfId="1" applyNumberFormat="1" applyFont="1" applyFill="1" applyBorder="1" applyAlignment="1" applyProtection="1">
      <alignment horizontal="left" vertical="center"/>
      <protection locked="0"/>
    </xf>
    <xf numFmtId="0" fontId="4" fillId="14" borderId="40" xfId="0" applyFont="1" applyFill="1" applyBorder="1" applyAlignment="1" applyProtection="1">
      <alignment horizontal="left"/>
    </xf>
    <xf numFmtId="0" fontId="99" fillId="14" borderId="38" xfId="0" applyFont="1" applyFill="1" applyBorder="1" applyAlignment="1" applyProtection="1">
      <alignment horizontal="center"/>
    </xf>
    <xf numFmtId="0" fontId="99" fillId="14" borderId="39" xfId="0" applyFont="1" applyFill="1" applyBorder="1" applyAlignment="1" applyProtection="1">
      <alignment horizontal="center"/>
    </xf>
    <xf numFmtId="0" fontId="99" fillId="14" borderId="41" xfId="0" applyFont="1" applyFill="1" applyBorder="1" applyAlignment="1" applyProtection="1">
      <alignment horizontal="center"/>
    </xf>
    <xf numFmtId="0" fontId="28" fillId="14" borderId="42" xfId="0" applyFont="1" applyFill="1" applyBorder="1" applyAlignment="1" applyProtection="1">
      <alignment horizontal="center" vertical="center"/>
    </xf>
    <xf numFmtId="0" fontId="28" fillId="14" borderId="39" xfId="0" applyFont="1" applyFill="1" applyBorder="1" applyAlignment="1" applyProtection="1">
      <alignment horizontal="center" vertical="center"/>
    </xf>
    <xf numFmtId="0" fontId="99" fillId="14" borderId="44" xfId="0" applyFont="1" applyFill="1" applyBorder="1" applyAlignment="1" applyProtection="1">
      <alignment horizontal="left" vertical="center"/>
    </xf>
    <xf numFmtId="0" fontId="99" fillId="14" borderId="44" xfId="0" applyFont="1" applyFill="1" applyBorder="1" applyAlignment="1" applyProtection="1">
      <alignment horizontal="center" vertical="center"/>
    </xf>
    <xf numFmtId="0" fontId="4" fillId="14" borderId="45" xfId="0" applyFont="1" applyFill="1" applyBorder="1" applyAlignment="1" applyProtection="1"/>
    <xf numFmtId="0" fontId="99" fillId="14" borderId="43" xfId="0" applyFont="1" applyFill="1" applyBorder="1" applyAlignment="1" applyProtection="1">
      <alignment horizontal="left" vertical="center"/>
    </xf>
    <xf numFmtId="0" fontId="28" fillId="14" borderId="46" xfId="0" applyFont="1" applyFill="1" applyBorder="1" applyAlignment="1" applyProtection="1">
      <alignment horizontal="center" vertical="center"/>
    </xf>
    <xf numFmtId="0" fontId="33" fillId="14" borderId="48" xfId="0" applyFont="1" applyFill="1" applyBorder="1" applyAlignment="1" applyProtection="1">
      <alignment horizontal="left" vertical="center"/>
    </xf>
    <xf numFmtId="0" fontId="4" fillId="14" borderId="53" xfId="0" applyFont="1" applyFill="1" applyBorder="1" applyProtection="1"/>
    <xf numFmtId="0" fontId="4" fillId="14" borderId="10" xfId="0" quotePrefix="1" applyFont="1" applyFill="1" applyBorder="1" applyProtection="1"/>
    <xf numFmtId="0" fontId="4" fillId="14" borderId="8" xfId="0" quotePrefix="1" applyFont="1" applyFill="1" applyBorder="1" applyAlignment="1" applyProtection="1">
      <alignment horizontal="left"/>
    </xf>
    <xf numFmtId="0" fontId="28" fillId="14" borderId="145" xfId="0" applyFont="1" applyFill="1" applyBorder="1" applyAlignment="1" applyProtection="1">
      <alignment horizontal="center" wrapText="1"/>
    </xf>
    <xf numFmtId="0" fontId="28" fillId="14" borderId="506" xfId="0" applyFont="1" applyFill="1" applyBorder="1" applyAlignment="1" applyProtection="1">
      <alignment horizontal="center" wrapText="1"/>
    </xf>
    <xf numFmtId="0" fontId="28" fillId="14" borderId="500" xfId="0" applyFont="1" applyFill="1" applyBorder="1" applyAlignment="1" applyProtection="1">
      <alignment horizontal="center" wrapText="1"/>
    </xf>
    <xf numFmtId="0" fontId="28" fillId="14" borderId="540" xfId="0" applyFont="1" applyFill="1" applyBorder="1" applyAlignment="1" applyProtection="1">
      <alignment horizontal="center" wrapText="1"/>
    </xf>
    <xf numFmtId="170" fontId="11" fillId="3" borderId="53" xfId="0" applyNumberFormat="1" applyFont="1" applyFill="1" applyBorder="1" applyAlignment="1" applyProtection="1">
      <alignment horizontal="center"/>
    </xf>
    <xf numFmtId="170" fontId="11" fillId="3" borderId="54" xfId="0" applyNumberFormat="1" applyFont="1" applyFill="1" applyBorder="1" applyAlignment="1" applyProtection="1">
      <alignment horizontal="center"/>
    </xf>
    <xf numFmtId="170" fontId="11" fillId="3" borderId="55" xfId="0" applyNumberFormat="1" applyFont="1" applyFill="1" applyBorder="1" applyAlignment="1" applyProtection="1">
      <alignment horizontal="center"/>
    </xf>
    <xf numFmtId="170" fontId="11" fillId="3" borderId="59" xfId="0" applyNumberFormat="1" applyFont="1" applyFill="1" applyBorder="1" applyAlignment="1" applyProtection="1">
      <alignment horizontal="center"/>
    </xf>
    <xf numFmtId="0" fontId="39" fillId="3" borderId="541" xfId="0" applyFont="1" applyFill="1" applyBorder="1" applyAlignment="1" applyProtection="1">
      <alignment horizontal="center" vertical="center"/>
    </xf>
    <xf numFmtId="0" fontId="37" fillId="3" borderId="447" xfId="0" applyFont="1" applyFill="1" applyBorder="1" applyAlignment="1" applyProtection="1">
      <alignment horizontal="left" vertical="center" wrapText="1"/>
    </xf>
    <xf numFmtId="171" fontId="41" fillId="17" borderId="542" xfId="1" applyNumberFormat="1" applyFont="1" applyFill="1" applyBorder="1" applyAlignment="1" applyProtection="1">
      <alignment vertical="center"/>
    </xf>
    <xf numFmtId="171" fontId="41" fillId="17" borderId="447" xfId="1" applyNumberFormat="1" applyFont="1" applyFill="1" applyBorder="1" applyAlignment="1" applyProtection="1">
      <alignment vertical="center"/>
    </xf>
    <xf numFmtId="171" fontId="41" fillId="17" borderId="543" xfId="1" applyNumberFormat="1" applyFont="1" applyFill="1" applyBorder="1" applyAlignment="1" applyProtection="1">
      <alignment vertical="center"/>
    </xf>
    <xf numFmtId="171" fontId="42" fillId="2" borderId="509" xfId="1" applyNumberFormat="1" applyFont="1" applyFill="1" applyBorder="1" applyAlignment="1" applyProtection="1">
      <alignment horizontal="left" vertical="center"/>
      <protection locked="0"/>
    </xf>
    <xf numFmtId="171" fontId="42" fillId="2" borderId="448" xfId="1" applyNumberFormat="1" applyFont="1" applyFill="1" applyBorder="1" applyAlignment="1" applyProtection="1">
      <alignment horizontal="left" vertical="center"/>
      <protection locked="0"/>
    </xf>
    <xf numFmtId="171" fontId="46" fillId="2" borderId="542" xfId="1" applyNumberFormat="1" applyFont="1" applyFill="1" applyBorder="1" applyAlignment="1" applyProtection="1">
      <alignment horizontal="left" vertical="center"/>
      <protection locked="0"/>
    </xf>
    <xf numFmtId="171" fontId="46" fillId="2" borderId="447" xfId="1" applyNumberFormat="1" applyFont="1" applyFill="1" applyBorder="1" applyAlignment="1" applyProtection="1">
      <alignment horizontal="left" vertical="center"/>
      <protection locked="0"/>
    </xf>
    <xf numFmtId="171" fontId="46" fillId="2" borderId="509" xfId="1" applyNumberFormat="1" applyFont="1" applyFill="1" applyBorder="1" applyAlignment="1" applyProtection="1">
      <alignment horizontal="left" vertical="center"/>
      <protection locked="0"/>
    </xf>
    <xf numFmtId="171" fontId="46" fillId="2" borderId="510" xfId="1" applyNumberFormat="1" applyFont="1" applyFill="1" applyBorder="1" applyAlignment="1" applyProtection="1">
      <alignment horizontal="left" vertical="center"/>
      <protection locked="0"/>
    </xf>
    <xf numFmtId="171" fontId="46" fillId="2" borderId="511" xfId="1" applyNumberFormat="1" applyFont="1" applyFill="1" applyBorder="1" applyAlignment="1" applyProtection="1">
      <alignment horizontal="left" vertical="center"/>
      <protection locked="0"/>
    </xf>
    <xf numFmtId="171" fontId="46" fillId="2" borderId="545" xfId="1" applyNumberFormat="1" applyFont="1" applyFill="1" applyBorder="1" applyAlignment="1" applyProtection="1">
      <alignment horizontal="left" vertical="center"/>
      <protection locked="0"/>
    </xf>
    <xf numFmtId="171" fontId="46" fillId="2" borderId="544" xfId="1" applyNumberFormat="1" applyFont="1" applyFill="1" applyBorder="1" applyAlignment="1" applyProtection="1">
      <alignment horizontal="left" vertical="center"/>
      <protection locked="0"/>
    </xf>
    <xf numFmtId="171" fontId="46" fillId="2" borderId="546" xfId="1" applyNumberFormat="1" applyFont="1" applyFill="1" applyBorder="1" applyAlignment="1" applyProtection="1">
      <alignment horizontal="left" vertical="center"/>
      <protection locked="0"/>
    </xf>
    <xf numFmtId="0" fontId="39" fillId="3" borderId="462" xfId="0" applyFont="1" applyFill="1" applyBorder="1" applyAlignment="1" applyProtection="1">
      <alignment horizontal="center" vertical="center"/>
    </xf>
    <xf numFmtId="0" fontId="37" fillId="3" borderId="217" xfId="0" applyFont="1" applyFill="1" applyBorder="1" applyAlignment="1" applyProtection="1">
      <alignment horizontal="left" vertical="center" wrapText="1"/>
    </xf>
    <xf numFmtId="171" fontId="41" fillId="17" borderId="547" xfId="1" applyNumberFormat="1" applyFont="1" applyFill="1" applyBorder="1" applyAlignment="1" applyProtection="1">
      <alignment vertical="center"/>
    </xf>
    <xf numFmtId="171" fontId="41" fillId="17" borderId="217" xfId="1" applyNumberFormat="1" applyFont="1" applyFill="1" applyBorder="1" applyAlignment="1" applyProtection="1">
      <alignment vertical="center"/>
    </xf>
    <xf numFmtId="171" fontId="41" fillId="17" borderId="214" xfId="1" applyNumberFormat="1" applyFont="1" applyFill="1" applyBorder="1" applyAlignment="1" applyProtection="1">
      <alignment vertical="center"/>
    </xf>
    <xf numFmtId="171" fontId="46" fillId="2" borderId="547" xfId="1" applyNumberFormat="1" applyFont="1" applyFill="1" applyBorder="1" applyAlignment="1" applyProtection="1">
      <alignment horizontal="left" vertical="center"/>
      <protection locked="0"/>
    </xf>
    <xf numFmtId="171" fontId="46" fillId="2" borderId="217" xfId="1" applyNumberFormat="1" applyFont="1" applyFill="1" applyBorder="1" applyAlignment="1" applyProtection="1">
      <alignment horizontal="left" vertical="center"/>
      <protection locked="0"/>
    </xf>
    <xf numFmtId="171" fontId="46" fillId="2" borderId="487" xfId="1" applyNumberFormat="1" applyFont="1" applyFill="1" applyBorder="1" applyAlignment="1" applyProtection="1">
      <alignment horizontal="left" vertical="center"/>
      <protection locked="0"/>
    </xf>
    <xf numFmtId="171" fontId="46" fillId="2" borderId="485" xfId="1" applyNumberFormat="1" applyFont="1" applyFill="1" applyBorder="1" applyAlignment="1" applyProtection="1">
      <alignment horizontal="left" vertical="center"/>
      <protection locked="0"/>
    </xf>
    <xf numFmtId="171" fontId="46" fillId="2" borderId="493" xfId="1" applyNumberFormat="1" applyFont="1" applyFill="1" applyBorder="1" applyAlignment="1" applyProtection="1">
      <alignment horizontal="left" vertical="center"/>
      <protection locked="0"/>
    </xf>
    <xf numFmtId="171" fontId="46" fillId="2" borderId="548" xfId="1" applyNumberFormat="1" applyFont="1" applyFill="1" applyBorder="1" applyAlignment="1" applyProtection="1">
      <alignment horizontal="left" vertical="center"/>
      <protection locked="0"/>
    </xf>
    <xf numFmtId="171" fontId="46" fillId="2" borderId="488" xfId="1" applyNumberFormat="1" applyFont="1" applyFill="1" applyBorder="1" applyAlignment="1" applyProtection="1">
      <alignment horizontal="left" vertical="center"/>
      <protection locked="0"/>
    </xf>
    <xf numFmtId="0" fontId="39" fillId="3" borderId="463" xfId="0" applyFont="1" applyFill="1" applyBorder="1" applyAlignment="1" applyProtection="1">
      <alignment horizontal="center" vertical="center"/>
    </xf>
    <xf numFmtId="0" fontId="37" fillId="3" borderId="464" xfId="0" applyFont="1" applyFill="1" applyBorder="1" applyAlignment="1" applyProtection="1">
      <alignment horizontal="left" vertical="center" wrapText="1"/>
    </xf>
    <xf numFmtId="171" fontId="41" fillId="17" borderId="550" xfId="1" applyNumberFormat="1" applyFont="1" applyFill="1" applyBorder="1" applyAlignment="1" applyProtection="1">
      <alignment vertical="center"/>
    </xf>
    <xf numFmtId="171" fontId="41" fillId="17" borderId="464" xfId="1" applyNumberFormat="1" applyFont="1" applyFill="1" applyBorder="1" applyAlignment="1" applyProtection="1">
      <alignment vertical="center"/>
    </xf>
    <xf numFmtId="171" fontId="41" fillId="17" borderId="551" xfId="1" applyNumberFormat="1" applyFont="1" applyFill="1" applyBorder="1" applyAlignment="1" applyProtection="1">
      <alignment vertical="center"/>
    </xf>
    <xf numFmtId="171" fontId="42" fillId="2" borderId="499" xfId="1" applyNumberFormat="1" applyFont="1" applyFill="1" applyBorder="1" applyAlignment="1" applyProtection="1">
      <alignment horizontal="left" vertical="center"/>
      <protection locked="0"/>
    </xf>
    <xf numFmtId="171" fontId="42" fillId="2" borderId="552" xfId="1" applyNumberFormat="1" applyFont="1" applyFill="1" applyBorder="1" applyAlignment="1" applyProtection="1">
      <alignment horizontal="left" vertical="center"/>
      <protection locked="0"/>
    </xf>
    <xf numFmtId="171" fontId="46" fillId="2" borderId="550" xfId="1" applyNumberFormat="1" applyFont="1" applyFill="1" applyBorder="1" applyAlignment="1" applyProtection="1">
      <alignment horizontal="left" vertical="center"/>
      <protection locked="0"/>
    </xf>
    <xf numFmtId="171" fontId="46" fillId="2" borderId="464" xfId="1" applyNumberFormat="1" applyFont="1" applyFill="1" applyBorder="1" applyAlignment="1" applyProtection="1">
      <alignment horizontal="left" vertical="center"/>
      <protection locked="0"/>
    </xf>
    <xf numFmtId="171" fontId="46" fillId="2" borderId="499" xfId="1" applyNumberFormat="1" applyFont="1" applyFill="1" applyBorder="1" applyAlignment="1" applyProtection="1">
      <alignment horizontal="left" vertical="center"/>
      <protection locked="0"/>
    </xf>
    <xf numFmtId="171" fontId="46" fillId="2" borderId="484" xfId="1" applyNumberFormat="1" applyFont="1" applyFill="1" applyBorder="1" applyAlignment="1" applyProtection="1">
      <alignment horizontal="left" vertical="center"/>
      <protection locked="0"/>
    </xf>
    <xf numFmtId="171" fontId="46" fillId="2" borderId="501" xfId="1" applyNumberFormat="1" applyFont="1" applyFill="1" applyBorder="1" applyAlignment="1" applyProtection="1">
      <alignment horizontal="left" vertical="center"/>
      <protection locked="0"/>
    </xf>
    <xf numFmtId="171" fontId="46" fillId="2" borderId="494" xfId="1" applyNumberFormat="1" applyFont="1" applyFill="1" applyBorder="1" applyAlignment="1" applyProtection="1">
      <alignment horizontal="left" vertical="center"/>
      <protection locked="0"/>
    </xf>
    <xf numFmtId="171" fontId="46" fillId="2" borderId="483" xfId="1" applyNumberFormat="1" applyFont="1" applyFill="1" applyBorder="1" applyAlignment="1" applyProtection="1">
      <alignment horizontal="left" vertical="center"/>
      <protection locked="0"/>
    </xf>
    <xf numFmtId="171" fontId="46" fillId="2" borderId="490" xfId="1" applyNumberFormat="1" applyFont="1" applyFill="1" applyBorder="1" applyAlignment="1" applyProtection="1">
      <alignment horizontal="left" vertical="center"/>
      <protection locked="0"/>
    </xf>
    <xf numFmtId="170" fontId="11" fillId="3" borderId="537" xfId="0" applyNumberFormat="1" applyFont="1" applyFill="1" applyBorder="1" applyAlignment="1" applyProtection="1">
      <alignment horizontal="center"/>
    </xf>
    <xf numFmtId="0" fontId="28" fillId="14" borderId="147" xfId="0" applyFont="1" applyFill="1" applyBorder="1" applyAlignment="1" applyProtection="1">
      <alignment horizontal="center" vertical="center"/>
    </xf>
    <xf numFmtId="0" fontId="28" fillId="14" borderId="553" xfId="0" applyFont="1" applyFill="1" applyBorder="1" applyAlignment="1" applyProtection="1">
      <alignment horizontal="center" wrapText="1"/>
    </xf>
    <xf numFmtId="170" fontId="11" fillId="3" borderId="467" xfId="0" applyNumberFormat="1" applyFont="1" applyFill="1" applyBorder="1" applyAlignment="1" applyProtection="1">
      <alignment horizontal="center"/>
    </xf>
    <xf numFmtId="171" fontId="46" fillId="2" borderId="236" xfId="1" applyNumberFormat="1" applyFont="1" applyFill="1" applyBorder="1" applyAlignment="1" applyProtection="1">
      <alignment horizontal="left" vertical="center"/>
      <protection locked="0"/>
    </xf>
    <xf numFmtId="0" fontId="99" fillId="14" borderId="554" xfId="0" applyFont="1" applyFill="1" applyBorder="1" applyAlignment="1" applyProtection="1">
      <alignment vertical="center"/>
    </xf>
    <xf numFmtId="0" fontId="99" fillId="14" borderId="448" xfId="0" applyFont="1" applyFill="1" applyBorder="1" applyAlignment="1" applyProtection="1">
      <alignment vertical="center"/>
    </xf>
    <xf numFmtId="0" fontId="4" fillId="14" borderId="523" xfId="0" applyFont="1" applyFill="1" applyBorder="1" applyAlignment="1" applyProtection="1"/>
    <xf numFmtId="0" fontId="28" fillId="14" borderId="495" xfId="0" applyFont="1" applyFill="1" applyBorder="1" applyAlignment="1" applyProtection="1">
      <alignment horizontal="center" wrapText="1"/>
    </xf>
    <xf numFmtId="0" fontId="28" fillId="14" borderId="496" xfId="0" applyFont="1" applyFill="1" applyBorder="1" applyAlignment="1" applyProtection="1">
      <alignment horizontal="center" wrapText="1"/>
    </xf>
    <xf numFmtId="170" fontId="11" fillId="3" borderId="536" xfId="0" applyNumberFormat="1" applyFont="1" applyFill="1" applyBorder="1" applyAlignment="1" applyProtection="1">
      <alignment horizontal="center"/>
    </xf>
    <xf numFmtId="170" fontId="11" fillId="3" borderId="538" xfId="0" applyNumberFormat="1" applyFont="1" applyFill="1" applyBorder="1" applyAlignment="1" applyProtection="1">
      <alignment horizontal="center"/>
    </xf>
    <xf numFmtId="170" fontId="11" fillId="3" borderId="555" xfId="0" applyNumberFormat="1" applyFont="1" applyFill="1" applyBorder="1" applyAlignment="1" applyProtection="1">
      <alignment horizontal="center"/>
    </xf>
    <xf numFmtId="164" fontId="13" fillId="2" borderId="487" xfId="1" applyNumberFormat="1" applyFont="1" applyFill="1" applyBorder="1" applyAlignment="1" applyProtection="1">
      <alignment horizontal="left" vertical="center"/>
      <protection locked="0"/>
    </xf>
    <xf numFmtId="0" fontId="28" fillId="14" borderId="412" xfId="0" applyFont="1" applyFill="1" applyBorder="1" applyAlignment="1" applyProtection="1">
      <alignment horizontal="center" vertical="center"/>
    </xf>
    <xf numFmtId="0" fontId="28" fillId="14" borderId="438" xfId="0" applyFont="1" applyFill="1" applyBorder="1" applyAlignment="1" applyProtection="1">
      <alignment horizontal="center" vertical="center"/>
    </xf>
    <xf numFmtId="0" fontId="99" fillId="14" borderId="448" xfId="0" applyFont="1" applyFill="1" applyBorder="1" applyAlignment="1" applyProtection="1">
      <alignment horizontal="left" vertical="center"/>
    </xf>
    <xf numFmtId="0" fontId="99" fillId="14" borderId="448" xfId="0" applyFont="1" applyFill="1" applyBorder="1" applyAlignment="1" applyProtection="1">
      <alignment horizontal="center" vertical="center"/>
    </xf>
    <xf numFmtId="0" fontId="28" fillId="14" borderId="408" xfId="0" applyFont="1" applyFill="1" applyBorder="1" applyAlignment="1" applyProtection="1">
      <alignment horizontal="center" wrapText="1"/>
    </xf>
    <xf numFmtId="0" fontId="28" fillId="14" borderId="556" xfId="0" applyFont="1" applyFill="1" applyBorder="1" applyAlignment="1" applyProtection="1">
      <alignment horizontal="center" wrapText="1"/>
    </xf>
    <xf numFmtId="170" fontId="11" fillId="3" borderId="557" xfId="0" applyNumberFormat="1" applyFont="1" applyFill="1" applyBorder="1" applyAlignment="1" applyProtection="1">
      <alignment horizontal="center"/>
    </xf>
    <xf numFmtId="170" fontId="11" fillId="3" borderId="534" xfId="0" applyNumberFormat="1" applyFont="1" applyFill="1" applyBorder="1" applyAlignment="1" applyProtection="1">
      <alignment horizontal="center"/>
    </xf>
    <xf numFmtId="171" fontId="46" fillId="2" borderId="446" xfId="1" applyNumberFormat="1" applyFont="1" applyFill="1" applyBorder="1" applyAlignment="1" applyProtection="1">
      <alignment horizontal="left" vertical="center"/>
      <protection locked="0"/>
    </xf>
    <xf numFmtId="171" fontId="46" fillId="2" borderId="558" xfId="1" applyNumberFormat="1" applyFont="1" applyFill="1" applyBorder="1" applyAlignment="1" applyProtection="1">
      <alignment horizontal="left" vertical="center"/>
      <protection locked="0"/>
    </xf>
    <xf numFmtId="171" fontId="42" fillId="2" borderId="559" xfId="1" applyNumberFormat="1" applyFont="1" applyFill="1" applyBorder="1" applyAlignment="1" applyProtection="1">
      <alignment horizontal="left" vertical="center"/>
      <protection locked="0"/>
    </xf>
    <xf numFmtId="171" fontId="42" fillId="2" borderId="546" xfId="1" applyNumberFormat="1" applyFont="1" applyFill="1" applyBorder="1" applyAlignment="1" applyProtection="1">
      <alignment horizontal="left" vertical="center"/>
      <protection locked="0"/>
    </xf>
    <xf numFmtId="171" fontId="42" fillId="2" borderId="486" xfId="1" applyNumberFormat="1" applyFont="1" applyFill="1" applyBorder="1" applyAlignment="1" applyProtection="1">
      <alignment horizontal="left" vertical="center"/>
      <protection locked="0"/>
    </xf>
    <xf numFmtId="171" fontId="42" fillId="2" borderId="488" xfId="1" applyNumberFormat="1" applyFont="1" applyFill="1" applyBorder="1" applyAlignment="1" applyProtection="1">
      <alignment horizontal="left" vertical="center"/>
      <protection locked="0"/>
    </xf>
    <xf numFmtId="171" fontId="42" fillId="2" borderId="489" xfId="1" applyNumberFormat="1" applyFont="1" applyFill="1" applyBorder="1" applyAlignment="1" applyProtection="1">
      <alignment horizontal="left" vertical="center"/>
      <protection locked="0"/>
    </xf>
    <xf numFmtId="171" fontId="42" fillId="2" borderId="490" xfId="1" applyNumberFormat="1" applyFont="1" applyFill="1" applyBorder="1" applyAlignment="1" applyProtection="1">
      <alignment horizontal="left" vertical="center"/>
      <protection locked="0"/>
    </xf>
    <xf numFmtId="40" fontId="0" fillId="2" borderId="0" xfId="0" applyNumberFormat="1" applyFont="1" applyFill="1"/>
    <xf numFmtId="39" fontId="0" fillId="2" borderId="0" xfId="0" applyNumberFormat="1" applyFont="1" applyFill="1"/>
    <xf numFmtId="0" fontId="108" fillId="3" borderId="11" xfId="0" applyFont="1" applyFill="1" applyBorder="1" applyAlignment="1" applyProtection="1">
      <alignment horizontal="left" vertical="center" wrapText="1"/>
    </xf>
    <xf numFmtId="0" fontId="109" fillId="3" borderId="11" xfId="0" applyFont="1" applyFill="1" applyBorder="1" applyAlignment="1" applyProtection="1">
      <alignment horizontal="left" vertical="center" wrapText="1"/>
      <protection locked="0"/>
    </xf>
    <xf numFmtId="0" fontId="108" fillId="3" borderId="11" xfId="0" applyFont="1" applyFill="1" applyBorder="1" applyAlignment="1" applyProtection="1">
      <alignment horizontal="left" vertical="center" wrapText="1"/>
      <protection locked="0"/>
    </xf>
    <xf numFmtId="0" fontId="47" fillId="3" borderId="11" xfId="0" applyFont="1" applyFill="1" applyBorder="1" applyAlignment="1" applyProtection="1">
      <alignment horizontal="left" vertical="center" wrapText="1"/>
    </xf>
    <xf numFmtId="0" fontId="109" fillId="3" borderId="11" xfId="0" applyFont="1" applyFill="1" applyBorder="1" applyAlignment="1" applyProtection="1">
      <alignment horizontal="left" vertical="center" wrapText="1"/>
    </xf>
    <xf numFmtId="0" fontId="108" fillId="3" borderId="512" xfId="0" applyFont="1" applyFill="1" applyBorder="1" applyAlignment="1" applyProtection="1">
      <alignment horizontal="left" vertical="center" wrapText="1"/>
    </xf>
    <xf numFmtId="0" fontId="108" fillId="3" borderId="207" xfId="0" applyFont="1" applyFill="1" applyBorder="1" applyAlignment="1" applyProtection="1">
      <alignment horizontal="left" vertical="center" wrapText="1"/>
    </xf>
    <xf numFmtId="0" fontId="108" fillId="3" borderId="549" xfId="0" applyFont="1" applyFill="1" applyBorder="1" applyAlignment="1" applyProtection="1">
      <alignment horizontal="left" vertical="center" wrapText="1"/>
    </xf>
    <xf numFmtId="164" fontId="28" fillId="7" borderId="349" xfId="6" applyFont="1" applyFill="1" applyBorder="1" applyAlignment="1">
      <alignment horizontal="center" vertical="center" wrapText="1"/>
    </xf>
    <xf numFmtId="164" fontId="28" fillId="7" borderId="14" xfId="6" applyFont="1" applyFill="1" applyBorder="1" applyAlignment="1">
      <alignment horizontal="center" vertical="center" wrapText="1"/>
    </xf>
    <xf numFmtId="164" fontId="28" fillId="7" borderId="15" xfId="6" applyFont="1" applyFill="1" applyBorder="1" applyAlignment="1">
      <alignment horizontal="center" vertical="center" wrapText="1"/>
    </xf>
    <xf numFmtId="164" fontId="28" fillId="7" borderId="374" xfId="6" applyFont="1" applyFill="1" applyBorder="1" applyAlignment="1">
      <alignment horizontal="center" vertical="center" wrapText="1"/>
    </xf>
    <xf numFmtId="0" fontId="28" fillId="7" borderId="203" xfId="0" applyFont="1" applyFill="1" applyBorder="1" applyAlignment="1">
      <alignment horizontal="center"/>
    </xf>
    <xf numFmtId="0" fontId="28" fillId="7" borderId="349" xfId="0" applyFont="1" applyFill="1" applyBorder="1" applyAlignment="1">
      <alignment horizontal="center" vertical="center" wrapText="1"/>
    </xf>
    <xf numFmtId="0" fontId="28" fillId="7" borderId="349" xfId="0" applyFont="1" applyFill="1" applyBorder="1" applyAlignment="1">
      <alignment horizontal="center" vertical="center"/>
    </xf>
    <xf numFmtId="0" fontId="28" fillId="7" borderId="374" xfId="0" applyFont="1" applyFill="1" applyBorder="1" applyAlignment="1">
      <alignment horizontal="center" vertical="center"/>
    </xf>
    <xf numFmtId="0" fontId="28" fillId="7" borderId="435" xfId="0" applyFont="1" applyFill="1" applyBorder="1" applyAlignment="1">
      <alignment horizontal="center"/>
    </xf>
    <xf numFmtId="164" fontId="28" fillId="7" borderId="14" xfId="6" applyFont="1" applyFill="1" applyBorder="1" applyAlignment="1">
      <alignment horizontal="center" vertical="center"/>
    </xf>
    <xf numFmtId="164" fontId="28" fillId="7" borderId="15" xfId="6" applyFont="1" applyFill="1" applyBorder="1" applyAlignment="1">
      <alignment horizontal="center" vertical="center"/>
    </xf>
    <xf numFmtId="164" fontId="28" fillId="7" borderId="471" xfId="6" applyFont="1" applyFill="1" applyBorder="1" applyAlignment="1">
      <alignment horizontal="center" vertical="center"/>
    </xf>
    <xf numFmtId="164" fontId="96" fillId="7" borderId="508" xfId="6" applyFont="1" applyFill="1" applyBorder="1" applyAlignment="1">
      <alignment horizontal="center" vertical="center" wrapText="1"/>
    </xf>
    <xf numFmtId="164" fontId="28" fillId="7" borderId="560" xfId="6" applyFont="1" applyFill="1" applyBorder="1" applyAlignment="1">
      <alignment horizontal="center" vertical="center" wrapText="1"/>
    </xf>
    <xf numFmtId="164" fontId="28" fillId="7" borderId="508" xfId="6" applyFont="1" applyFill="1" applyBorder="1" applyAlignment="1">
      <alignment horizontal="center" vertical="center" wrapText="1"/>
    </xf>
    <xf numFmtId="164" fontId="28" fillId="7" borderId="560" xfId="6" applyFont="1" applyFill="1" applyBorder="1" applyAlignment="1">
      <alignment horizontal="center" vertical="center"/>
    </xf>
    <xf numFmtId="164" fontId="28" fillId="7" borderId="560" xfId="6" quotePrefix="1" applyFont="1" applyFill="1" applyBorder="1" applyAlignment="1">
      <alignment horizontal="center" vertical="center" wrapText="1"/>
    </xf>
    <xf numFmtId="164" fontId="28" fillId="7" borderId="571" xfId="6" applyFont="1" applyFill="1" applyBorder="1" applyAlignment="1">
      <alignment horizontal="center" vertical="center" wrapText="1"/>
    </xf>
    <xf numFmtId="164" fontId="26" fillId="2" borderId="288" xfId="6" quotePrefix="1" applyFont="1" applyFill="1" applyBorder="1" applyAlignment="1">
      <alignment horizontal="center" vertical="center" wrapText="1"/>
    </xf>
    <xf numFmtId="164" fontId="26" fillId="2" borderId="508" xfId="6" quotePrefix="1" applyFont="1" applyFill="1" applyBorder="1" applyAlignment="1">
      <alignment horizontal="center" vertical="center" wrapText="1"/>
    </xf>
    <xf numFmtId="164" fontId="26" fillId="2" borderId="571" xfId="6" quotePrefix="1" applyFont="1" applyFill="1" applyBorder="1" applyAlignment="1">
      <alignment horizontal="center" vertical="center" wrapText="1"/>
    </xf>
    <xf numFmtId="164" fontId="27" fillId="2" borderId="173" xfId="6" applyFont="1" applyFill="1" applyBorder="1"/>
    <xf numFmtId="182" fontId="27" fillId="2" borderId="173" xfId="6" applyNumberFormat="1" applyFont="1" applyFill="1" applyBorder="1"/>
    <xf numFmtId="164" fontId="26" fillId="2" borderId="290" xfId="6" applyFont="1" applyFill="1" applyBorder="1"/>
    <xf numFmtId="164" fontId="26" fillId="2" borderId="173" xfId="6" applyFont="1" applyFill="1" applyBorder="1"/>
    <xf numFmtId="164" fontId="26" fillId="2" borderId="296" xfId="6" applyFont="1" applyFill="1" applyBorder="1"/>
    <xf numFmtId="164" fontId="11" fillId="0" borderId="296" xfId="6" applyFont="1" applyFill="1" applyBorder="1" applyAlignment="1">
      <alignment horizontal="left"/>
    </xf>
    <xf numFmtId="0" fontId="28" fillId="7" borderId="437" xfId="0" applyFont="1" applyFill="1" applyBorder="1" applyAlignment="1">
      <alignment horizontal="center"/>
    </xf>
    <xf numFmtId="164" fontId="0" fillId="8" borderId="290" xfId="0" applyNumberFormat="1" applyFill="1" applyBorder="1"/>
    <xf numFmtId="164" fontId="0" fillId="8" borderId="173" xfId="0" applyNumberFormat="1" applyFill="1" applyBorder="1"/>
    <xf numFmtId="164" fontId="0" fillId="8" borderId="383" xfId="0" applyNumberFormat="1" applyFill="1" applyBorder="1"/>
    <xf numFmtId="164" fontId="0" fillId="8" borderId="295" xfId="0" applyNumberFormat="1" applyFill="1" applyBorder="1"/>
    <xf numFmtId="164" fontId="0" fillId="8" borderId="296" xfId="0" applyNumberFormat="1" applyFill="1" applyBorder="1"/>
    <xf numFmtId="164" fontId="0" fillId="8" borderId="385" xfId="0" applyNumberFormat="1" applyFill="1" applyBorder="1"/>
    <xf numFmtId="164" fontId="111" fillId="2" borderId="0" xfId="6" applyFont="1" applyFill="1" applyAlignment="1">
      <alignment horizontal="left"/>
    </xf>
    <xf numFmtId="164" fontId="111" fillId="2" borderId="0" xfId="6" applyFont="1" applyFill="1" applyAlignment="1"/>
    <xf numFmtId="164" fontId="77" fillId="2" borderId="0" xfId="6" applyFont="1" applyFill="1" applyAlignment="1">
      <alignment horizontal="left"/>
    </xf>
    <xf numFmtId="164" fontId="77" fillId="2" borderId="0" xfId="6" applyFont="1" applyFill="1" applyAlignment="1"/>
    <xf numFmtId="164" fontId="27" fillId="2" borderId="0" xfId="6" applyFont="1" applyFill="1" applyAlignment="1">
      <alignment horizontal="center" vertical="center"/>
    </xf>
    <xf numFmtId="164" fontId="28" fillId="7" borderId="16" xfId="6" applyFont="1" applyFill="1" applyBorder="1" applyAlignment="1">
      <alignment horizontal="center" vertical="center" wrapText="1"/>
    </xf>
    <xf numFmtId="164" fontId="27" fillId="15" borderId="0" xfId="6" applyFont="1" applyFill="1" applyAlignment="1">
      <alignment horizontal="center" vertical="center"/>
    </xf>
    <xf numFmtId="164" fontId="28" fillId="7" borderId="508" xfId="6" quotePrefix="1" applyFont="1" applyFill="1" applyBorder="1" applyAlignment="1">
      <alignment horizontal="center" vertical="center" wrapText="1"/>
    </xf>
    <xf numFmtId="164" fontId="4" fillId="7" borderId="561" xfId="6" applyFont="1" applyFill="1" applyBorder="1" applyAlignment="1">
      <alignment horizontal="center" vertical="center"/>
    </xf>
    <xf numFmtId="182" fontId="27" fillId="0" borderId="173" xfId="6" applyNumberFormat="1" applyFont="1" applyFill="1" applyBorder="1"/>
    <xf numFmtId="164" fontId="26" fillId="0" borderId="389" xfId="6" applyFont="1" applyFill="1" applyBorder="1" applyAlignment="1">
      <alignment horizontal="left"/>
    </xf>
    <xf numFmtId="164" fontId="26" fillId="0" borderId="296" xfId="6" applyFont="1" applyFill="1" applyBorder="1" applyAlignment="1">
      <alignment horizontal="left"/>
    </xf>
    <xf numFmtId="164" fontId="26" fillId="0" borderId="127" xfId="6" applyFont="1" applyFill="1" applyBorder="1" applyAlignment="1">
      <alignment horizontal="left"/>
    </xf>
    <xf numFmtId="182" fontId="27" fillId="0" borderId="296" xfId="6" applyNumberFormat="1" applyFont="1" applyFill="1" applyBorder="1"/>
    <xf numFmtId="164" fontId="110" fillId="2" borderId="0" xfId="6" applyFont="1" applyFill="1"/>
    <xf numFmtId="164" fontId="28" fillId="7" borderId="275" xfId="6" applyFont="1" applyFill="1" applyBorder="1" applyAlignment="1">
      <alignment horizontal="center" vertical="center"/>
    </xf>
    <xf numFmtId="164" fontId="28" fillId="7" borderId="288" xfId="6" applyFont="1" applyFill="1" applyBorder="1" applyAlignment="1">
      <alignment horizontal="center" vertical="center"/>
    </xf>
    <xf numFmtId="164" fontId="96" fillId="7" borderId="560" xfId="6" applyFont="1" applyFill="1" applyBorder="1" applyAlignment="1">
      <alignment horizontal="center" vertical="center" wrapText="1"/>
    </xf>
    <xf numFmtId="164" fontId="28" fillId="7" borderId="508" xfId="6" applyFont="1" applyFill="1" applyBorder="1" applyAlignment="1">
      <alignment horizontal="center" vertical="center"/>
    </xf>
    <xf numFmtId="164" fontId="28" fillId="7" borderId="561" xfId="6" quotePrefix="1" applyFont="1" applyFill="1" applyBorder="1" applyAlignment="1">
      <alignment horizontal="center" vertical="center" wrapText="1"/>
    </xf>
    <xf numFmtId="164" fontId="27" fillId="2" borderId="0" xfId="6" applyFont="1" applyFill="1" applyBorder="1" applyAlignment="1">
      <alignment horizontal="center" vertical="center"/>
    </xf>
    <xf numFmtId="164" fontId="26" fillId="15" borderId="0" xfId="6" quotePrefix="1" applyFont="1" applyFill="1" applyBorder="1" applyAlignment="1">
      <alignment horizontal="center" vertical="center" wrapText="1"/>
    </xf>
    <xf numFmtId="164" fontId="26" fillId="2" borderId="0" xfId="6" quotePrefix="1" applyFont="1" applyFill="1" applyBorder="1" applyAlignment="1">
      <alignment horizontal="center" vertical="center" wrapText="1"/>
    </xf>
    <xf numFmtId="164" fontId="27" fillId="0" borderId="389" xfId="6" applyFont="1" applyFill="1" applyBorder="1"/>
    <xf numFmtId="164" fontId="27" fillId="2" borderId="296" xfId="6" applyFont="1" applyFill="1" applyBorder="1"/>
    <xf numFmtId="164" fontId="11" fillId="0" borderId="127" xfId="6" applyFont="1" applyFill="1" applyBorder="1" applyAlignment="1"/>
    <xf numFmtId="182" fontId="27" fillId="2" borderId="296" xfId="6" applyNumberFormat="1" applyFont="1" applyFill="1" applyBorder="1"/>
    <xf numFmtId="0" fontId="4" fillId="7" borderId="571" xfId="0" applyFont="1" applyFill="1" applyBorder="1"/>
    <xf numFmtId="164" fontId="11" fillId="0" borderId="389" xfId="6" applyFont="1" applyFill="1" applyBorder="1" applyAlignment="1">
      <alignment horizontal="left"/>
    </xf>
    <xf numFmtId="164" fontId="11" fillId="0" borderId="127" xfId="6" applyFont="1" applyFill="1" applyBorder="1" applyAlignment="1">
      <alignment horizontal="left"/>
    </xf>
    <xf numFmtId="0" fontId="27" fillId="0" borderId="296" xfId="0" applyFont="1" applyFill="1" applyBorder="1"/>
    <xf numFmtId="164" fontId="11" fillId="2" borderId="0" xfId="6" applyFont="1" applyFill="1" applyBorder="1" applyAlignment="1">
      <alignment horizontal="left"/>
    </xf>
    <xf numFmtId="10" fontId="32" fillId="15" borderId="0" xfId="2" applyNumberFormat="1" applyFont="1" applyFill="1"/>
    <xf numFmtId="164" fontId="32" fillId="2" borderId="0" xfId="6" applyFont="1" applyFill="1" applyAlignment="1"/>
    <xf numFmtId="0" fontId="32" fillId="2" borderId="0" xfId="0" applyFont="1" applyFill="1" applyAlignment="1">
      <alignment horizontal="center"/>
    </xf>
    <xf numFmtId="0" fontId="32" fillId="15" borderId="0" xfId="0" applyFont="1" applyFill="1" applyAlignment="1">
      <alignment horizontal="center"/>
    </xf>
    <xf numFmtId="0" fontId="96" fillId="7" borderId="508" xfId="0" applyFont="1" applyFill="1" applyBorder="1" applyAlignment="1">
      <alignment horizontal="center"/>
    </xf>
    <xf numFmtId="0" fontId="96" fillId="7" borderId="0" xfId="0" applyFont="1" applyFill="1" applyBorder="1" applyAlignment="1">
      <alignment horizontal="center"/>
    </xf>
    <xf numFmtId="0" fontId="4" fillId="7" borderId="508" xfId="0" applyFont="1" applyFill="1" applyBorder="1"/>
    <xf numFmtId="164" fontId="28" fillId="7" borderId="342" xfId="6" applyFont="1" applyFill="1" applyBorder="1" applyAlignment="1">
      <alignment vertical="center" wrapText="1"/>
    </xf>
    <xf numFmtId="164" fontId="11" fillId="0" borderId="508" xfId="6" quotePrefix="1" applyFont="1" applyFill="1" applyBorder="1" applyAlignment="1">
      <alignment horizontal="center" vertical="center" wrapText="1"/>
    </xf>
    <xf numFmtId="0" fontId="27" fillId="0" borderId="383" xfId="0" applyFont="1" applyFill="1" applyBorder="1"/>
    <xf numFmtId="0" fontId="26" fillId="0" borderId="296" xfId="0" quotePrefix="1" applyFont="1" applyFill="1" applyBorder="1" applyAlignment="1">
      <alignment horizontal="left" vertical="top" wrapText="1"/>
    </xf>
    <xf numFmtId="10" fontId="26" fillId="0" borderId="296" xfId="2" applyNumberFormat="1" applyFont="1" applyFill="1" applyBorder="1" applyAlignment="1">
      <alignment wrapText="1"/>
    </xf>
    <xf numFmtId="164" fontId="28" fillId="7" borderId="14" xfId="6" applyFont="1" applyFill="1" applyBorder="1" applyAlignment="1">
      <alignment horizontal="center" vertical="top" wrapText="1"/>
    </xf>
    <xf numFmtId="164" fontId="26" fillId="0" borderId="288" xfId="6" quotePrefix="1" applyFont="1" applyFill="1" applyBorder="1" applyAlignment="1">
      <alignment horizontal="center" vertical="center" wrapText="1"/>
    </xf>
    <xf numFmtId="164" fontId="26" fillId="0" borderId="508" xfId="6" quotePrefix="1" applyFont="1" applyFill="1" applyBorder="1" applyAlignment="1">
      <alignment horizontal="center" vertical="center" wrapText="1"/>
    </xf>
    <xf numFmtId="164" fontId="26" fillId="0" borderId="571" xfId="6" quotePrefix="1" applyFont="1" applyFill="1" applyBorder="1" applyAlignment="1">
      <alignment horizontal="center" vertical="center" wrapText="1"/>
    </xf>
    <xf numFmtId="164" fontId="26" fillId="0" borderId="389" xfId="6" applyFont="1" applyFill="1" applyBorder="1"/>
    <xf numFmtId="164" fontId="11" fillId="0" borderId="296" xfId="6" applyFont="1" applyFill="1" applyBorder="1" applyAlignment="1"/>
    <xf numFmtId="0" fontId="77" fillId="2" borderId="0" xfId="0" applyFont="1" applyFill="1" applyBorder="1"/>
    <xf numFmtId="0" fontId="77" fillId="15" borderId="0" xfId="0" applyFont="1" applyFill="1" applyBorder="1"/>
    <xf numFmtId="164" fontId="111" fillId="15" borderId="0" xfId="6" applyFont="1" applyFill="1" applyBorder="1" applyAlignment="1"/>
    <xf numFmtId="164" fontId="77" fillId="15" borderId="0" xfId="6" applyFont="1" applyFill="1" applyBorder="1" applyAlignment="1"/>
    <xf numFmtId="0" fontId="28" fillId="7" borderId="14" xfId="0" applyFont="1" applyFill="1" applyBorder="1" applyAlignment="1">
      <alignment horizontal="center" vertical="center"/>
    </xf>
    <xf numFmtId="0" fontId="27" fillId="2" borderId="0" xfId="0" applyFont="1" applyFill="1" applyBorder="1" applyAlignment="1">
      <alignment wrapText="1"/>
    </xf>
    <xf numFmtId="0" fontId="27" fillId="15" borderId="0" xfId="0" applyFont="1" applyFill="1" applyBorder="1" applyAlignment="1">
      <alignment wrapText="1"/>
    </xf>
    <xf numFmtId="0" fontId="28" fillId="7" borderId="471" xfId="0" applyFont="1" applyFill="1" applyBorder="1" applyAlignment="1">
      <alignment horizontal="center" vertical="center"/>
    </xf>
    <xf numFmtId="0" fontId="28" fillId="7" borderId="560" xfId="0" applyFont="1" applyFill="1" applyBorder="1" applyAlignment="1">
      <alignment horizontal="center" vertical="center"/>
    </xf>
    <xf numFmtId="0" fontId="28" fillId="7" borderId="508" xfId="0" applyFont="1" applyFill="1" applyBorder="1" applyAlignment="1">
      <alignment horizontal="center" vertical="center" wrapText="1"/>
    </xf>
    <xf numFmtId="0" fontId="96" fillId="7" borderId="560" xfId="0" applyFont="1" applyFill="1" applyBorder="1" applyAlignment="1">
      <alignment horizontal="center" vertical="center" wrapText="1"/>
    </xf>
    <xf numFmtId="0" fontId="28" fillId="7" borderId="508" xfId="0" quotePrefix="1" applyFont="1" applyFill="1" applyBorder="1" applyAlignment="1">
      <alignment horizontal="center" vertical="center" wrapText="1"/>
    </xf>
    <xf numFmtId="164" fontId="28" fillId="7" borderId="561" xfId="6" applyFont="1" applyFill="1" applyBorder="1" applyAlignment="1">
      <alignment horizontal="center" vertical="center" wrapText="1"/>
    </xf>
    <xf numFmtId="0" fontId="26" fillId="0" borderId="471" xfId="0" quotePrefix="1" applyFont="1" applyFill="1" applyBorder="1" applyAlignment="1">
      <alignment horizontal="center" vertical="center"/>
    </xf>
    <xf numFmtId="0" fontId="26" fillId="0" borderId="508" xfId="0" quotePrefix="1" applyFont="1" applyFill="1" applyBorder="1" applyAlignment="1">
      <alignment horizontal="center" vertical="center" wrapText="1"/>
    </xf>
    <xf numFmtId="0" fontId="26" fillId="0" borderId="571" xfId="0" quotePrefix="1" applyFont="1" applyFill="1" applyBorder="1" applyAlignment="1">
      <alignment horizontal="center" vertical="center" wrapText="1"/>
    </xf>
    <xf numFmtId="10" fontId="27" fillId="0" borderId="173" xfId="6" applyNumberFormat="1" applyFont="1" applyFill="1" applyBorder="1"/>
    <xf numFmtId="0" fontId="27" fillId="0" borderId="303" xfId="0" applyFont="1" applyFill="1" applyBorder="1"/>
    <xf numFmtId="0" fontId="27" fillId="0" borderId="278" xfId="0" applyFont="1" applyFill="1" applyBorder="1"/>
    <xf numFmtId="0" fontId="27" fillId="0" borderId="6" xfId="0" applyFont="1" applyFill="1" applyBorder="1"/>
    <xf numFmtId="0" fontId="26" fillId="0" borderId="296" xfId="0" quotePrefix="1" applyFont="1" applyFill="1" applyBorder="1" applyAlignment="1">
      <alignment horizontal="left" wrapText="1"/>
    </xf>
    <xf numFmtId="164" fontId="111" fillId="2" borderId="0" xfId="6" applyFont="1" applyFill="1" applyBorder="1" applyAlignment="1"/>
    <xf numFmtId="164" fontId="77" fillId="2" borderId="0" xfId="6" applyFont="1" applyFill="1" applyBorder="1" applyAlignment="1"/>
    <xf numFmtId="0" fontId="28" fillId="7" borderId="14" xfId="0" applyFont="1" applyFill="1" applyBorder="1" applyAlignment="1">
      <alignment horizontal="center" vertical="center" wrapText="1"/>
    </xf>
    <xf numFmtId="164" fontId="28" fillId="7" borderId="22" xfId="6" applyFont="1" applyFill="1" applyBorder="1" applyAlignment="1">
      <alignment horizontal="center" vertical="center" wrapText="1"/>
    </xf>
    <xf numFmtId="0" fontId="28" fillId="7" borderId="508" xfId="0" applyFont="1" applyFill="1" applyBorder="1" applyAlignment="1">
      <alignment horizontal="center" vertical="center"/>
    </xf>
    <xf numFmtId="0" fontId="28" fillId="7" borderId="560" xfId="0" applyFont="1" applyFill="1" applyBorder="1" applyAlignment="1">
      <alignment horizontal="center" vertical="center" wrapText="1"/>
    </xf>
    <xf numFmtId="0" fontId="26" fillId="2" borderId="0" xfId="0" quotePrefix="1" applyFont="1" applyFill="1" applyBorder="1" applyAlignment="1">
      <alignment horizontal="center" vertical="center" wrapText="1"/>
    </xf>
    <xf numFmtId="164" fontId="28" fillId="7" borderId="453" xfId="6" applyFont="1" applyFill="1" applyBorder="1" applyAlignment="1">
      <alignment horizontal="center" vertical="center" wrapText="1"/>
    </xf>
    <xf numFmtId="0" fontId="77" fillId="2" borderId="0" xfId="0" applyFont="1" applyFill="1" applyBorder="1" applyAlignment="1">
      <alignment horizontal="center"/>
    </xf>
    <xf numFmtId="0" fontId="26" fillId="0" borderId="453" xfId="0" quotePrefix="1" applyFont="1" applyFill="1" applyBorder="1" applyAlignment="1">
      <alignment horizontal="center" vertical="center" wrapText="1"/>
    </xf>
    <xf numFmtId="0" fontId="26" fillId="0" borderId="390" xfId="0" quotePrefix="1" applyFont="1" applyFill="1" applyBorder="1" applyAlignment="1">
      <alignment horizontal="left" wrapText="1"/>
    </xf>
    <xf numFmtId="0" fontId="28" fillId="7" borderId="435" xfId="0" applyFont="1" applyFill="1" applyBorder="1" applyAlignment="1">
      <alignment horizontal="center" wrapText="1"/>
    </xf>
    <xf numFmtId="164" fontId="111" fillId="2" borderId="0" xfId="6" applyFont="1" applyFill="1" applyBorder="1" applyAlignment="1">
      <alignment horizontal="left"/>
    </xf>
    <xf numFmtId="164" fontId="77" fillId="2" borderId="0" xfId="6" applyFont="1" applyFill="1" applyBorder="1" applyAlignment="1">
      <alignment horizontal="left"/>
    </xf>
    <xf numFmtId="0" fontId="28" fillId="7" borderId="15" xfId="0" applyFont="1" applyFill="1" applyBorder="1" applyAlignment="1">
      <alignment horizontal="center" vertical="center" wrapText="1"/>
    </xf>
    <xf numFmtId="0" fontId="77" fillId="0" borderId="0" xfId="0" applyFont="1" applyFill="1" applyBorder="1"/>
    <xf numFmtId="164" fontId="26" fillId="2" borderId="0" xfId="6" applyFont="1" applyFill="1" applyBorder="1" applyAlignment="1">
      <alignment horizontal="center" vertical="center" wrapText="1"/>
    </xf>
    <xf numFmtId="0" fontId="28" fillId="7" borderId="453" xfId="0" quotePrefix="1" applyFont="1" applyFill="1" applyBorder="1" applyAlignment="1">
      <alignment horizontal="center" vertical="center" wrapText="1"/>
    </xf>
    <xf numFmtId="0" fontId="26" fillId="0" borderId="572" xfId="0" quotePrefix="1" applyFont="1" applyFill="1" applyBorder="1" applyAlignment="1">
      <alignment horizontal="left" wrapText="1"/>
    </xf>
    <xf numFmtId="164" fontId="26" fillId="2" borderId="0" xfId="6" quotePrefix="1" applyFont="1" applyFill="1" applyBorder="1" applyAlignment="1">
      <alignment wrapText="1"/>
    </xf>
    <xf numFmtId="0" fontId="28" fillId="7" borderId="15" xfId="0" applyFont="1" applyFill="1" applyBorder="1" applyAlignment="1">
      <alignment horizontal="center" vertical="center"/>
    </xf>
    <xf numFmtId="0" fontId="28" fillId="7" borderId="560" xfId="0" quotePrefix="1" applyFont="1" applyFill="1" applyBorder="1" applyAlignment="1">
      <alignment horizontal="center" vertical="center" wrapText="1"/>
    </xf>
    <xf numFmtId="183" fontId="27" fillId="0" borderId="173" xfId="6" applyNumberFormat="1" applyFont="1" applyFill="1" applyBorder="1"/>
    <xf numFmtId="183" fontId="26" fillId="0" borderId="296" xfId="0" quotePrefix="1" applyNumberFormat="1" applyFont="1" applyFill="1" applyBorder="1" applyAlignment="1">
      <alignment wrapText="1"/>
    </xf>
    <xf numFmtId="0" fontId="28" fillId="7" borderId="203" xfId="0" applyFont="1" applyFill="1" applyBorder="1" applyAlignment="1">
      <alignment horizontal="center" wrapText="1"/>
    </xf>
    <xf numFmtId="0" fontId="96" fillId="7" borderId="508" xfId="0" applyFont="1" applyFill="1" applyBorder="1" applyAlignment="1">
      <alignment horizontal="center" vertical="center" wrapText="1"/>
    </xf>
    <xf numFmtId="0" fontId="26" fillId="15" borderId="0" xfId="0" quotePrefix="1" applyFont="1" applyFill="1" applyBorder="1" applyAlignment="1">
      <alignment horizontal="center" vertical="center" wrapText="1"/>
    </xf>
    <xf numFmtId="0" fontId="28" fillId="7" borderId="437" xfId="0" applyFont="1" applyFill="1" applyBorder="1" applyAlignment="1">
      <alignment horizontal="center" wrapText="1"/>
    </xf>
    <xf numFmtId="164" fontId="0" fillId="2" borderId="0" xfId="0" applyNumberFormat="1" applyFill="1" applyBorder="1"/>
    <xf numFmtId="0" fontId="28" fillId="7" borderId="471" xfId="0" applyFont="1" applyFill="1" applyBorder="1" applyAlignment="1">
      <alignment horizontal="center" vertical="center" wrapText="1"/>
    </xf>
    <xf numFmtId="0" fontId="4" fillId="7" borderId="561" xfId="0" applyFont="1" applyFill="1" applyBorder="1"/>
    <xf numFmtId="0" fontId="26" fillId="0" borderId="288" xfId="0" quotePrefix="1" applyFont="1" applyFill="1" applyBorder="1" applyAlignment="1">
      <alignment horizontal="center" vertical="center" wrapText="1"/>
    </xf>
    <xf numFmtId="164" fontId="27" fillId="0" borderId="173" xfId="6" applyNumberFormat="1" applyFont="1" applyFill="1" applyBorder="1"/>
    <xf numFmtId="0" fontId="27" fillId="0" borderId="306" xfId="0" applyFont="1" applyFill="1" applyBorder="1"/>
    <xf numFmtId="0" fontId="28" fillId="7" borderId="299" xfId="0" applyFont="1" applyFill="1" applyBorder="1" applyAlignment="1">
      <alignment horizontal="center" vertical="center" wrapText="1"/>
    </xf>
    <xf numFmtId="0" fontId="28" fillId="7" borderId="7" xfId="0" applyFont="1" applyFill="1" applyBorder="1" applyAlignment="1">
      <alignment horizontal="center" vertical="center"/>
    </xf>
    <xf numFmtId="0" fontId="28" fillId="7" borderId="571" xfId="0" applyFont="1" applyFill="1" applyBorder="1" applyAlignment="1">
      <alignment horizontal="center" vertical="center"/>
    </xf>
    <xf numFmtId="164" fontId="27" fillId="0" borderId="306" xfId="6" applyNumberFormat="1" applyFont="1" applyFill="1" applyBorder="1"/>
    <xf numFmtId="164" fontId="27" fillId="11" borderId="173" xfId="6" applyNumberFormat="1" applyFont="1" applyFill="1" applyBorder="1"/>
    <xf numFmtId="164" fontId="26" fillId="0" borderId="278" xfId="0" applyNumberFormat="1" applyFont="1" applyFill="1" applyBorder="1"/>
    <xf numFmtId="164" fontId="26" fillId="0" borderId="6" xfId="0" applyNumberFormat="1" applyFont="1" applyFill="1" applyBorder="1"/>
    <xf numFmtId="0" fontId="26" fillId="0" borderId="389" xfId="0" quotePrefix="1" applyFont="1" applyFill="1" applyBorder="1" applyAlignment="1"/>
    <xf numFmtId="0" fontId="26" fillId="0" borderId="127" xfId="0" quotePrefix="1" applyFont="1" applyFill="1" applyBorder="1" applyAlignment="1">
      <alignment horizontal="left" wrapText="1"/>
    </xf>
    <xf numFmtId="10" fontId="27" fillId="0" borderId="296" xfId="6" applyNumberFormat="1" applyFont="1" applyFill="1" applyBorder="1"/>
    <xf numFmtId="10" fontId="27" fillId="2" borderId="0" xfId="6" applyNumberFormat="1" applyFont="1" applyFill="1" applyBorder="1"/>
    <xf numFmtId="10" fontId="32" fillId="11" borderId="460" xfId="13" applyNumberFormat="1" applyFont="1" applyFill="1" applyBorder="1" applyAlignment="1" applyProtection="1">
      <alignment horizontal="center" vertical="center"/>
    </xf>
    <xf numFmtId="0" fontId="4" fillId="14" borderId="349" xfId="0" applyFont="1" applyFill="1" applyBorder="1" applyAlignment="1">
      <alignment horizontal="center"/>
    </xf>
    <xf numFmtId="43" fontId="28" fillId="14" borderId="519" xfId="1" applyFont="1" applyFill="1" applyBorder="1" applyAlignment="1">
      <alignment horizontal="center"/>
    </xf>
    <xf numFmtId="0" fontId="27" fillId="0" borderId="352" xfId="0" applyFont="1" applyFill="1" applyBorder="1" applyAlignment="1" applyProtection="1">
      <alignment horizontal="center"/>
    </xf>
    <xf numFmtId="171" fontId="32" fillId="11" borderId="464" xfId="6" applyNumberFormat="1" applyFont="1" applyFill="1" applyBorder="1" applyAlignment="1" applyProtection="1"/>
    <xf numFmtId="164" fontId="26" fillId="2" borderId="0" xfId="6" applyFont="1" applyFill="1" applyAlignment="1">
      <alignment horizontal="left"/>
    </xf>
    <xf numFmtId="164" fontId="26" fillId="2" borderId="0" xfId="6" quotePrefix="1" applyFont="1" applyFill="1"/>
    <xf numFmtId="164" fontId="26" fillId="2" borderId="203" xfId="6" applyFont="1" applyFill="1" applyBorder="1"/>
    <xf numFmtId="164" fontId="26" fillId="2" borderId="204" xfId="6" applyFont="1" applyFill="1" applyBorder="1"/>
    <xf numFmtId="164" fontId="26" fillId="2" borderId="295" xfId="6" applyFont="1" applyFill="1" applyBorder="1"/>
    <xf numFmtId="0" fontId="28" fillId="7" borderId="528" xfId="8" applyFont="1" applyFill="1" applyBorder="1" applyAlignment="1" applyProtection="1">
      <alignment horizontal="center"/>
    </xf>
    <xf numFmtId="16" fontId="28" fillId="7" borderId="528" xfId="8" applyNumberFormat="1" applyFont="1" applyFill="1" applyBorder="1" applyAlignment="1" applyProtection="1">
      <alignment horizontal="center"/>
    </xf>
    <xf numFmtId="0" fontId="28" fillId="7" borderId="528" xfId="0" quotePrefix="1" applyFont="1" applyFill="1" applyBorder="1" applyAlignment="1" applyProtection="1">
      <alignment horizontal="center"/>
    </xf>
    <xf numFmtId="0" fontId="28" fillId="7" borderId="112" xfId="0" quotePrefix="1" applyFont="1" applyFill="1" applyBorder="1" applyAlignment="1" applyProtection="1">
      <alignment horizontal="center"/>
    </xf>
    <xf numFmtId="0" fontId="28" fillId="7" borderId="576" xfId="0" applyFont="1" applyFill="1" applyBorder="1" applyAlignment="1" applyProtection="1">
      <alignment horizontal="center"/>
    </xf>
    <xf numFmtId="0" fontId="112" fillId="3" borderId="0" xfId="0" applyFont="1" applyFill="1" applyBorder="1" applyProtection="1"/>
    <xf numFmtId="171" fontId="13" fillId="0" borderId="514" xfId="1" applyNumberFormat="1" applyFont="1" applyFill="1" applyBorder="1" applyProtection="1">
      <protection locked="0"/>
    </xf>
    <xf numFmtId="0" fontId="4" fillId="7" borderId="302" xfId="0" applyFont="1" applyFill="1" applyBorder="1" applyProtection="1"/>
    <xf numFmtId="0" fontId="13" fillId="0" borderId="514" xfId="0" applyFont="1" applyFill="1" applyBorder="1" applyProtection="1">
      <protection locked="0"/>
    </xf>
    <xf numFmtId="43" fontId="13" fillId="0" borderId="514" xfId="1" applyFont="1" applyFill="1" applyBorder="1" applyProtection="1">
      <protection locked="0"/>
    </xf>
    <xf numFmtId="0" fontId="28" fillId="14" borderId="0" xfId="0" applyFont="1" applyFill="1" applyBorder="1" applyAlignment="1" applyProtection="1">
      <alignment horizontal="center" vertical="center"/>
    </xf>
    <xf numFmtId="0" fontId="28" fillId="7" borderId="329" xfId="0" applyFont="1" applyFill="1" applyBorder="1" applyAlignment="1" applyProtection="1">
      <alignment horizontal="center"/>
    </xf>
    <xf numFmtId="0" fontId="28" fillId="7" borderId="508" xfId="0" applyFont="1" applyFill="1" applyBorder="1" applyAlignment="1">
      <alignment horizontal="center"/>
    </xf>
    <xf numFmtId="171" fontId="13" fillId="0" borderId="514" xfId="1" applyNumberFormat="1" applyFont="1" applyFill="1" applyBorder="1" applyAlignment="1" applyProtection="1">
      <protection locked="0"/>
    </xf>
    <xf numFmtId="0" fontId="11" fillId="0" borderId="17" xfId="8" applyFont="1" applyFill="1" applyBorder="1" applyAlignment="1" applyProtection="1">
      <alignment horizontal="left" indent="4"/>
    </xf>
    <xf numFmtId="0" fontId="13" fillId="0" borderId="17" xfId="8" applyFont="1" applyFill="1" applyBorder="1" applyAlignment="1" applyProtection="1">
      <alignment horizontal="center"/>
      <protection locked="0"/>
    </xf>
    <xf numFmtId="0" fontId="13" fillId="0" borderId="0" xfId="8" applyFont="1" applyFill="1" applyBorder="1" applyAlignment="1" applyProtection="1">
      <alignment horizontal="center"/>
      <protection locked="0"/>
    </xf>
    <xf numFmtId="0" fontId="13" fillId="0" borderId="342" xfId="8" applyFont="1" applyFill="1" applyBorder="1" applyAlignment="1" applyProtection="1">
      <alignment horizontal="center"/>
      <protection locked="0"/>
    </xf>
    <xf numFmtId="0" fontId="27" fillId="2" borderId="0" xfId="3" applyFont="1" applyFill="1"/>
    <xf numFmtId="0" fontId="26" fillId="2" borderId="0" xfId="3" applyFont="1" applyFill="1" applyAlignment="1">
      <alignment vertical="center"/>
    </xf>
    <xf numFmtId="0" fontId="27" fillId="2" borderId="0" xfId="3" applyFont="1" applyFill="1" applyAlignment="1">
      <alignment wrapText="1"/>
    </xf>
    <xf numFmtId="0" fontId="26" fillId="2" borderId="0" xfId="3" applyFont="1" applyFill="1"/>
    <xf numFmtId="0" fontId="34" fillId="2" borderId="0" xfId="3" applyFont="1" applyFill="1"/>
    <xf numFmtId="0" fontId="34" fillId="2" borderId="0" xfId="3" applyFont="1" applyFill="1" applyBorder="1" applyAlignment="1">
      <alignment horizontal="left" vertical="center" wrapText="1" indent="2"/>
    </xf>
    <xf numFmtId="0" fontId="27" fillId="2" borderId="0" xfId="3" applyFont="1" applyFill="1" applyAlignment="1">
      <alignment horizontal="center"/>
    </xf>
    <xf numFmtId="0" fontId="4" fillId="2" borderId="0" xfId="3" applyFont="1" applyFill="1" applyAlignment="1" applyProtection="1">
      <alignment wrapText="1"/>
      <protection locked="0"/>
    </xf>
    <xf numFmtId="0" fontId="26" fillId="2" borderId="0" xfId="4" applyFont="1" applyFill="1" applyBorder="1" applyAlignment="1">
      <alignment horizontal="center" vertical="center" wrapText="1"/>
    </xf>
    <xf numFmtId="0" fontId="26" fillId="2" borderId="0" xfId="4" applyFont="1" applyFill="1" applyBorder="1" applyAlignment="1">
      <alignment horizontal="center" wrapText="1"/>
    </xf>
    <xf numFmtId="164" fontId="26" fillId="2" borderId="0" xfId="5" applyFont="1" applyFill="1" applyBorder="1"/>
    <xf numFmtId="164" fontId="27" fillId="2" borderId="0" xfId="5" applyFont="1" applyFill="1" applyBorder="1"/>
    <xf numFmtId="164" fontId="26" fillId="2" borderId="0" xfId="6" applyFont="1" applyFill="1" applyBorder="1" applyAlignment="1">
      <alignment horizontal="left" vertical="center" wrapText="1" indent="2"/>
    </xf>
    <xf numFmtId="0" fontId="27" fillId="15" borderId="0" xfId="3" applyFont="1" applyFill="1"/>
    <xf numFmtId="0" fontId="27" fillId="15" borderId="0" xfId="3" applyFont="1" applyFill="1" applyAlignment="1">
      <alignment horizontal="center"/>
    </xf>
    <xf numFmtId="0" fontId="27" fillId="15" borderId="0" xfId="3" applyFont="1" applyFill="1" applyAlignment="1">
      <alignment wrapText="1"/>
    </xf>
    <xf numFmtId="0" fontId="28" fillId="2" borderId="0" xfId="3" applyFont="1" applyFill="1" applyBorder="1" applyAlignment="1">
      <alignment horizontal="center" vertical="center" wrapText="1"/>
    </xf>
    <xf numFmtId="0" fontId="27" fillId="0" borderId="22" xfId="3" applyFont="1" applyFill="1" applyBorder="1" applyAlignment="1">
      <alignment vertical="center" wrapText="1"/>
    </xf>
    <xf numFmtId="0" fontId="29" fillId="7" borderId="24" xfId="4" quotePrefix="1" applyFont="1" applyFill="1" applyBorder="1" applyAlignment="1">
      <alignment horizontal="center" wrapText="1"/>
    </xf>
    <xf numFmtId="0" fontId="29" fillId="7" borderId="17" xfId="4" quotePrefix="1" applyFont="1" applyFill="1" applyBorder="1" applyAlignment="1">
      <alignment horizontal="center" wrapText="1"/>
    </xf>
    <xf numFmtId="164" fontId="26" fillId="11" borderId="26" xfId="6" applyFont="1" applyFill="1" applyBorder="1" applyAlignment="1">
      <alignment vertical="center"/>
    </xf>
    <xf numFmtId="164" fontId="26" fillId="11" borderId="26" xfId="5" applyFont="1" applyFill="1" applyBorder="1"/>
    <xf numFmtId="164" fontId="27" fillId="11" borderId="26" xfId="5" applyFont="1" applyFill="1" applyBorder="1"/>
    <xf numFmtId="0" fontId="27" fillId="2" borderId="14" xfId="3" applyFont="1" applyFill="1" applyBorder="1"/>
    <xf numFmtId="0" fontId="27" fillId="2" borderId="22" xfId="3" applyFont="1" applyFill="1" applyBorder="1"/>
    <xf numFmtId="0" fontId="34" fillId="2" borderId="0" xfId="3" applyFont="1" applyFill="1" applyAlignment="1">
      <alignment horizontal="center"/>
    </xf>
    <xf numFmtId="0" fontId="27" fillId="0" borderId="14" xfId="3" applyFont="1" applyFill="1" applyBorder="1" applyAlignment="1">
      <alignment horizontal="center"/>
    </xf>
    <xf numFmtId="0" fontId="26" fillId="0" borderId="17" xfId="4" applyFont="1" applyFill="1" applyBorder="1" applyAlignment="1">
      <alignment horizontal="center"/>
    </xf>
    <xf numFmtId="0" fontId="26" fillId="0" borderId="17" xfId="3" applyFont="1" applyFill="1" applyBorder="1" applyAlignment="1">
      <alignment horizontal="center"/>
    </xf>
    <xf numFmtId="0" fontId="27" fillId="0" borderId="17" xfId="3" applyFont="1" applyFill="1" applyBorder="1" applyAlignment="1">
      <alignment horizontal="center"/>
    </xf>
    <xf numFmtId="0" fontId="31" fillId="0" borderId="19" xfId="3" applyFont="1" applyFill="1" applyBorder="1" applyAlignment="1">
      <alignment horizontal="center"/>
    </xf>
    <xf numFmtId="0" fontId="31" fillId="2" borderId="14" xfId="4" applyFont="1" applyFill="1" applyBorder="1" applyAlignment="1" applyProtection="1">
      <alignment horizontal="left"/>
    </xf>
    <xf numFmtId="0" fontId="29" fillId="7" borderId="0" xfId="4" quotePrefix="1" applyFont="1" applyFill="1" applyBorder="1" applyAlignment="1">
      <alignment horizontal="center" wrapText="1"/>
    </xf>
    <xf numFmtId="164" fontId="26" fillId="0" borderId="26" xfId="5" applyFont="1" applyFill="1" applyBorder="1" applyProtection="1">
      <protection locked="0"/>
    </xf>
    <xf numFmtId="0" fontId="29" fillId="7" borderId="342" xfId="4" quotePrefix="1" applyFont="1" applyFill="1" applyBorder="1" applyAlignment="1">
      <alignment horizontal="center" wrapText="1"/>
    </xf>
    <xf numFmtId="0" fontId="29" fillId="7" borderId="342" xfId="4" applyFont="1" applyFill="1" applyBorder="1" applyAlignment="1">
      <alignment horizontal="center" wrapText="1"/>
    </xf>
    <xf numFmtId="164" fontId="26" fillId="0" borderId="581" xfId="5" applyFont="1" applyFill="1" applyBorder="1" applyProtection="1">
      <protection locked="0"/>
    </xf>
    <xf numFmtId="164" fontId="26" fillId="0" borderId="34" xfId="5" applyFont="1" applyFill="1" applyBorder="1" applyProtection="1">
      <protection locked="0"/>
    </xf>
    <xf numFmtId="164" fontId="26" fillId="11" borderId="34" xfId="6" applyFont="1" applyFill="1" applyBorder="1" applyAlignment="1">
      <alignment vertical="center"/>
    </xf>
    <xf numFmtId="164" fontId="26" fillId="11" borderId="34" xfId="5" applyFont="1" applyFill="1" applyBorder="1"/>
    <xf numFmtId="164" fontId="27" fillId="11" borderId="34" xfId="6" applyFont="1" applyFill="1" applyBorder="1" applyAlignment="1">
      <alignment vertical="center"/>
    </xf>
    <xf numFmtId="164" fontId="26" fillId="11" borderId="34" xfId="5" applyFont="1" applyFill="1" applyBorder="1" applyProtection="1"/>
    <xf numFmtId="164" fontId="26" fillId="11" borderId="581" xfId="5" applyFont="1" applyFill="1" applyBorder="1"/>
    <xf numFmtId="164" fontId="26" fillId="11" borderId="25" xfId="5" applyFont="1" applyFill="1" applyBorder="1"/>
    <xf numFmtId="164" fontId="26" fillId="11" borderId="581" xfId="5" applyFont="1" applyFill="1" applyBorder="1" applyProtection="1"/>
    <xf numFmtId="164" fontId="26" fillId="11" borderId="25" xfId="5" applyFont="1" applyFill="1" applyBorder="1" applyProtection="1"/>
    <xf numFmtId="164" fontId="26" fillId="11" borderId="25" xfId="6" applyFont="1" applyFill="1" applyBorder="1" applyAlignment="1" applyProtection="1">
      <alignment vertical="center" wrapText="1"/>
    </xf>
    <xf numFmtId="164" fontId="26" fillId="11" borderId="20" xfId="3" applyNumberFormat="1" applyFont="1" applyFill="1" applyBorder="1" applyAlignment="1" applyProtection="1">
      <alignment horizontal="center" vertical="center"/>
    </xf>
    <xf numFmtId="164" fontId="26" fillId="11" borderId="21" xfId="3" applyNumberFormat="1" applyFont="1" applyFill="1" applyBorder="1" applyAlignment="1" applyProtection="1">
      <alignment horizontal="center" vertical="center"/>
    </xf>
    <xf numFmtId="164" fontId="26" fillId="11" borderId="36" xfId="6" applyFont="1" applyFill="1" applyBorder="1" applyAlignment="1" applyProtection="1">
      <alignment vertical="center" wrapText="1"/>
    </xf>
    <xf numFmtId="164" fontId="26" fillId="11" borderId="37" xfId="6" applyFont="1" applyFill="1" applyBorder="1" applyAlignment="1" applyProtection="1">
      <alignment vertical="center" wrapText="1"/>
    </xf>
    <xf numFmtId="164" fontId="26" fillId="11" borderId="21" xfId="6" applyFont="1" applyFill="1" applyBorder="1" applyAlignment="1" applyProtection="1">
      <alignment vertical="center" wrapText="1"/>
    </xf>
    <xf numFmtId="164" fontId="26" fillId="11" borderId="33" xfId="5" applyFont="1" applyFill="1" applyBorder="1"/>
    <xf numFmtId="9" fontId="26" fillId="11" borderId="33" xfId="7" applyFont="1" applyFill="1" applyBorder="1"/>
    <xf numFmtId="9" fontId="26" fillId="11" borderId="26" xfId="7" applyFont="1" applyFill="1" applyBorder="1"/>
    <xf numFmtId="9" fontId="27" fillId="11" borderId="26" xfId="7" applyFont="1" applyFill="1" applyBorder="1"/>
    <xf numFmtId="164" fontId="27" fillId="11" borderId="35" xfId="5" applyFont="1" applyFill="1" applyBorder="1"/>
    <xf numFmtId="9" fontId="27" fillId="11" borderId="35" xfId="7" applyFont="1" applyFill="1" applyBorder="1"/>
    <xf numFmtId="9" fontId="26" fillId="11" borderId="32" xfId="7" applyFont="1" applyFill="1" applyBorder="1"/>
    <xf numFmtId="164" fontId="26" fillId="11" borderId="35" xfId="5" applyFont="1" applyFill="1" applyBorder="1"/>
    <xf numFmtId="9" fontId="26" fillId="11" borderId="35" xfId="7" applyFont="1" applyFill="1" applyBorder="1"/>
    <xf numFmtId="164" fontId="26" fillId="11" borderId="19" xfId="5" applyFont="1" applyFill="1" applyBorder="1"/>
    <xf numFmtId="0" fontId="26" fillId="0" borderId="20" xfId="3" applyFont="1" applyFill="1" applyBorder="1"/>
    <xf numFmtId="0" fontId="26" fillId="0" borderId="21" xfId="3" applyFont="1" applyFill="1" applyBorder="1" applyAlignment="1">
      <alignment horizontal="left" vertical="center" wrapText="1" indent="2"/>
    </xf>
    <xf numFmtId="164" fontId="26" fillId="11" borderId="582" xfId="6" applyFont="1" applyFill="1" applyBorder="1" applyAlignment="1" applyProtection="1">
      <alignment vertical="center" wrapText="1"/>
    </xf>
    <xf numFmtId="0" fontId="32" fillId="2" borderId="0" xfId="3" applyFont="1" applyFill="1"/>
    <xf numFmtId="0" fontId="4" fillId="2" borderId="0" xfId="3" applyFont="1" applyFill="1" applyAlignment="1">
      <alignment horizontal="center"/>
    </xf>
    <xf numFmtId="0" fontId="4" fillId="2" borderId="0" xfId="3" applyFont="1" applyFill="1"/>
    <xf numFmtId="0" fontId="4" fillId="2" borderId="0" xfId="3" applyFont="1" applyFill="1" applyBorder="1" applyAlignment="1">
      <alignment horizontal="left" vertical="center" wrapText="1" indent="2"/>
    </xf>
    <xf numFmtId="0" fontId="31" fillId="2" borderId="0" xfId="3" applyFont="1" applyFill="1" applyAlignment="1">
      <alignment vertical="center"/>
    </xf>
    <xf numFmtId="0" fontId="32" fillId="2" borderId="0" xfId="3" applyFont="1" applyFill="1" applyAlignment="1">
      <alignment wrapText="1"/>
    </xf>
    <xf numFmtId="0" fontId="27" fillId="2" borderId="0" xfId="3" applyFont="1" applyFill="1" applyBorder="1" applyAlignment="1">
      <alignment wrapText="1"/>
    </xf>
    <xf numFmtId="0" fontId="26" fillId="2" borderId="0" xfId="3" applyFont="1" applyFill="1" applyAlignment="1">
      <alignment wrapText="1"/>
    </xf>
    <xf numFmtId="164" fontId="30" fillId="2" borderId="0" xfId="3" applyNumberFormat="1" applyFont="1" applyFill="1" applyBorder="1"/>
    <xf numFmtId="0" fontId="32" fillId="15" borderId="0" xfId="3" applyFont="1" applyFill="1"/>
    <xf numFmtId="0" fontId="26" fillId="15" borderId="0" xfId="3" applyFont="1" applyFill="1"/>
    <xf numFmtId="164" fontId="27" fillId="2" borderId="583" xfId="6" applyFont="1" applyFill="1" applyBorder="1" applyAlignment="1" applyProtection="1">
      <alignment vertical="center" wrapText="1"/>
      <protection locked="0"/>
    </xf>
    <xf numFmtId="164" fontId="26" fillId="2" borderId="26" xfId="6" applyFont="1" applyFill="1" applyBorder="1" applyAlignment="1" applyProtection="1">
      <alignment vertical="center" wrapText="1"/>
      <protection locked="0"/>
    </xf>
    <xf numFmtId="164" fontId="26" fillId="11" borderId="580" xfId="6" applyFont="1" applyFill="1" applyBorder="1" applyAlignment="1" applyProtection="1">
      <alignment vertical="center" wrapText="1"/>
    </xf>
    <xf numFmtId="164" fontId="26" fillId="11" borderId="581" xfId="6" applyFont="1" applyFill="1" applyBorder="1" applyAlignment="1" applyProtection="1">
      <alignment vertical="center" wrapText="1"/>
    </xf>
    <xf numFmtId="164" fontId="26" fillId="11" borderId="34" xfId="6" applyFont="1" applyFill="1" applyBorder="1" applyAlignment="1" applyProtection="1">
      <alignment vertical="center" wrapText="1"/>
    </xf>
    <xf numFmtId="0" fontId="4" fillId="7" borderId="301" xfId="0" applyFont="1" applyFill="1" applyBorder="1" applyAlignment="1">
      <alignment horizontal="center" vertical="center"/>
    </xf>
    <xf numFmtId="0" fontId="4" fillId="7" borderId="280" xfId="0" applyFont="1" applyFill="1" applyBorder="1" applyAlignment="1">
      <alignment vertical="center"/>
    </xf>
    <xf numFmtId="0" fontId="4" fillId="7" borderId="305" xfId="0" applyFont="1" applyFill="1" applyBorder="1" applyAlignment="1">
      <alignment vertical="center"/>
    </xf>
    <xf numFmtId="0" fontId="28" fillId="7" borderId="301" xfId="0" applyFont="1" applyFill="1" applyBorder="1" applyAlignment="1">
      <alignment horizontal="center" vertical="center"/>
    </xf>
    <xf numFmtId="0" fontId="13" fillId="2" borderId="301" xfId="0" applyFont="1" applyFill="1" applyBorder="1" applyAlignment="1">
      <alignment horizontal="center" vertical="center"/>
    </xf>
    <xf numFmtId="0" fontId="28" fillId="7" borderId="553" xfId="0" quotePrefix="1" applyFont="1" applyFill="1" applyBorder="1" applyAlignment="1" applyProtection="1">
      <alignment horizontal="center"/>
    </xf>
    <xf numFmtId="171" fontId="13" fillId="13" borderId="112" xfId="1" applyNumberFormat="1" applyFont="1" applyFill="1" applyBorder="1" applyProtection="1"/>
    <xf numFmtId="0" fontId="28" fillId="7" borderId="589" xfId="0" applyFont="1" applyFill="1" applyBorder="1" applyAlignment="1" applyProtection="1">
      <alignment horizontal="center"/>
    </xf>
    <xf numFmtId="0" fontId="4" fillId="7" borderId="589" xfId="0" applyFont="1" applyFill="1" applyBorder="1" applyProtection="1"/>
    <xf numFmtId="0" fontId="28" fillId="7" borderId="590" xfId="0" applyFont="1" applyFill="1" applyBorder="1" applyAlignment="1" applyProtection="1">
      <alignment horizontal="center"/>
    </xf>
    <xf numFmtId="0" fontId="4" fillId="7" borderId="505" xfId="0" applyFont="1" applyFill="1" applyBorder="1" applyProtection="1"/>
    <xf numFmtId="0" fontId="96" fillId="7" borderId="505" xfId="0" applyFont="1" applyFill="1" applyBorder="1" applyAlignment="1" applyProtection="1">
      <alignment horizontal="center"/>
    </xf>
    <xf numFmtId="0" fontId="4" fillId="7" borderId="518" xfId="0" applyFont="1" applyFill="1" applyBorder="1" applyProtection="1"/>
    <xf numFmtId="49" fontId="11" fillId="2" borderId="569" xfId="0" applyNumberFormat="1" applyFont="1" applyFill="1" applyBorder="1" applyAlignment="1" applyProtection="1">
      <alignment horizontal="center"/>
    </xf>
    <xf numFmtId="49" fontId="11" fillId="2" borderId="566" xfId="0" applyNumberFormat="1" applyFont="1" applyFill="1" applyBorder="1" applyAlignment="1" applyProtection="1">
      <alignment horizontal="center"/>
    </xf>
    <xf numFmtId="0" fontId="11" fillId="2" borderId="568" xfId="0" quotePrefix="1" applyFont="1" applyFill="1" applyBorder="1" applyAlignment="1" applyProtection="1">
      <alignment horizontal="center"/>
    </xf>
    <xf numFmtId="43" fontId="13" fillId="13" borderId="405" xfId="1" applyFont="1" applyFill="1" applyBorder="1" applyProtection="1"/>
    <xf numFmtId="43" fontId="13" fillId="13" borderId="589" xfId="1" applyFont="1" applyFill="1" applyBorder="1" applyProtection="1"/>
    <xf numFmtId="171" fontId="13" fillId="0" borderId="405" xfId="1" applyNumberFormat="1" applyFont="1" applyFill="1" applyBorder="1" applyProtection="1">
      <protection locked="0"/>
    </xf>
    <xf numFmtId="171" fontId="13" fillId="0" borderId="589" xfId="1" applyNumberFormat="1" applyFont="1" applyFill="1" applyBorder="1" applyProtection="1">
      <protection locked="0"/>
    </xf>
    <xf numFmtId="43" fontId="13" fillId="0" borderId="405" xfId="1" applyFont="1" applyFill="1" applyBorder="1" applyProtection="1">
      <protection locked="0"/>
    </xf>
    <xf numFmtId="43" fontId="13" fillId="0" borderId="589" xfId="1" applyFont="1" applyFill="1" applyBorder="1" applyProtection="1">
      <protection locked="0"/>
    </xf>
    <xf numFmtId="0" fontId="96" fillId="7" borderId="532" xfId="0" applyFont="1" applyFill="1" applyBorder="1" applyAlignment="1" applyProtection="1">
      <alignment horizontal="center" vertical="center"/>
    </xf>
    <xf numFmtId="0" fontId="28" fillId="14" borderId="560" xfId="0" applyFont="1" applyFill="1" applyBorder="1" applyAlignment="1" applyProtection="1">
      <alignment horizontal="center" vertical="center"/>
    </xf>
    <xf numFmtId="43" fontId="13" fillId="13" borderId="0" xfId="1" applyFont="1" applyFill="1" applyBorder="1" applyProtection="1"/>
    <xf numFmtId="43" fontId="13" fillId="0" borderId="0" xfId="1" applyFont="1" applyFill="1" applyBorder="1" applyProtection="1">
      <protection locked="0"/>
    </xf>
    <xf numFmtId="0" fontId="96" fillId="7" borderId="590" xfId="0" applyFont="1" applyFill="1" applyBorder="1" applyAlignment="1" applyProtection="1">
      <alignment horizontal="center" vertical="center"/>
    </xf>
    <xf numFmtId="0" fontId="28" fillId="7" borderId="505" xfId="0" applyFont="1" applyFill="1" applyBorder="1" applyProtection="1"/>
    <xf numFmtId="0" fontId="28" fillId="7" borderId="600" xfId="0" applyFont="1" applyFill="1" applyBorder="1" applyProtection="1"/>
    <xf numFmtId="171" fontId="13" fillId="13" borderId="405" xfId="1" applyNumberFormat="1" applyFont="1" applyFill="1" applyBorder="1" applyProtection="1"/>
    <xf numFmtId="43" fontId="13" fillId="13" borderId="514" xfId="1" applyFont="1" applyFill="1" applyBorder="1" applyProtection="1"/>
    <xf numFmtId="43" fontId="13" fillId="13" borderId="401" xfId="1" applyFont="1" applyFill="1" applyBorder="1" applyProtection="1"/>
    <xf numFmtId="171" fontId="13" fillId="0" borderId="401" xfId="1" applyNumberFormat="1" applyFont="1" applyFill="1" applyBorder="1" applyProtection="1">
      <protection locked="0"/>
    </xf>
    <xf numFmtId="43" fontId="13" fillId="0" borderId="401" xfId="1" applyFont="1" applyFill="1" applyBorder="1" applyProtection="1">
      <protection locked="0"/>
    </xf>
    <xf numFmtId="0" fontId="28" fillId="7" borderId="439" xfId="0" applyFont="1" applyFill="1" applyBorder="1" applyAlignment="1" applyProtection="1">
      <alignment horizontal="center" vertical="center"/>
    </xf>
    <xf numFmtId="0" fontId="28" fillId="7" borderId="513" xfId="0" applyFont="1" applyFill="1" applyBorder="1" applyAlignment="1" applyProtection="1">
      <alignment horizontal="center" vertical="center"/>
    </xf>
    <xf numFmtId="49" fontId="11" fillId="2" borderId="333" xfId="0" quotePrefix="1" applyNumberFormat="1" applyFont="1" applyFill="1" applyBorder="1" applyAlignment="1" applyProtection="1">
      <alignment horizontal="center" vertical="center"/>
    </xf>
    <xf numFmtId="0" fontId="11" fillId="13" borderId="513" xfId="0" applyFont="1" applyFill="1" applyBorder="1" applyProtection="1"/>
    <xf numFmtId="0" fontId="13" fillId="2" borderId="207" xfId="0" applyNumberFormat="1" applyFont="1" applyFill="1" applyBorder="1" applyAlignment="1" applyProtection="1">
      <alignment horizontal="center" vertical="center"/>
    </xf>
    <xf numFmtId="0" fontId="13" fillId="2" borderId="207" xfId="0" applyFont="1" applyFill="1" applyBorder="1" applyAlignment="1" applyProtection="1">
      <alignment horizontal="fill" vertical="center"/>
    </xf>
    <xf numFmtId="0" fontId="13" fillId="2" borderId="549" xfId="0" applyFont="1" applyFill="1" applyBorder="1" applyAlignment="1" applyProtection="1">
      <alignment horizontal="fill" vertical="center"/>
    </xf>
    <xf numFmtId="0" fontId="28" fillId="14" borderId="514" xfId="0" applyFont="1" applyFill="1" applyBorder="1" applyAlignment="1" applyProtection="1">
      <alignment horizontal="center"/>
    </xf>
    <xf numFmtId="0" fontId="28" fillId="14" borderId="305" xfId="0" applyFont="1" applyFill="1" applyBorder="1" applyAlignment="1" applyProtection="1">
      <alignment horizontal="center" vertical="center"/>
    </xf>
    <xf numFmtId="0" fontId="28" fillId="14" borderId="305" xfId="0" applyFont="1" applyFill="1" applyBorder="1" applyAlignment="1" applyProtection="1">
      <alignment horizontal="center"/>
    </xf>
    <xf numFmtId="43" fontId="57" fillId="13" borderId="405" xfId="1" applyFont="1" applyFill="1" applyBorder="1" applyProtection="1"/>
    <xf numFmtId="43" fontId="57" fillId="13" borderId="514" xfId="1" applyFont="1" applyFill="1" applyBorder="1" applyProtection="1"/>
    <xf numFmtId="171" fontId="13" fillId="0" borderId="405" xfId="1" applyNumberFormat="1" applyFont="1" applyFill="1" applyBorder="1" applyAlignment="1" applyProtection="1">
      <protection locked="0"/>
    </xf>
    <xf numFmtId="0" fontId="13" fillId="2" borderId="512" xfId="0" applyNumberFormat="1" applyFont="1" applyFill="1" applyBorder="1" applyAlignment="1" applyProtection="1">
      <alignment horizontal="center" vertical="center"/>
    </xf>
    <xf numFmtId="0" fontId="28" fillId="14" borderId="505" xfId="0" applyFont="1" applyFill="1" applyBorder="1" applyAlignment="1" applyProtection="1">
      <alignment horizontal="center"/>
    </xf>
    <xf numFmtId="0" fontId="96" fillId="7" borderId="505" xfId="0" applyFont="1" applyFill="1" applyBorder="1" applyAlignment="1" applyProtection="1">
      <alignment horizontal="center" vertical="center"/>
    </xf>
    <xf numFmtId="0" fontId="11" fillId="3" borderId="505" xfId="0" applyFont="1" applyFill="1" applyBorder="1" applyAlignment="1" applyProtection="1">
      <alignment horizontal="center"/>
    </xf>
    <xf numFmtId="0" fontId="11" fillId="3" borderId="505" xfId="0" quotePrefix="1" applyFont="1" applyFill="1" applyBorder="1" applyAlignment="1" applyProtection="1">
      <alignment horizontal="center"/>
    </xf>
    <xf numFmtId="164" fontId="27" fillId="8" borderId="290" xfId="0" applyNumberFormat="1" applyFont="1" applyFill="1" applyBorder="1"/>
    <xf numFmtId="164" fontId="27" fillId="8" borderId="173" xfId="0" applyNumberFormat="1" applyFont="1" applyFill="1" applyBorder="1"/>
    <xf numFmtId="164" fontId="27" fillId="8" borderId="383" xfId="0" applyNumberFormat="1" applyFont="1" applyFill="1" applyBorder="1"/>
    <xf numFmtId="164" fontId="27" fillId="8" borderId="295" xfId="0" applyNumberFormat="1" applyFont="1" applyFill="1" applyBorder="1"/>
    <xf numFmtId="164" fontId="27" fillId="8" borderId="296" xfId="0" applyNumberFormat="1" applyFont="1" applyFill="1" applyBorder="1"/>
    <xf numFmtId="164" fontId="27" fillId="8" borderId="385" xfId="0" applyNumberFormat="1" applyFont="1" applyFill="1" applyBorder="1"/>
    <xf numFmtId="0" fontId="28" fillId="7" borderId="601" xfId="0" applyFont="1" applyFill="1" applyBorder="1" applyAlignment="1" applyProtection="1">
      <alignment horizontal="center" vertical="center"/>
    </xf>
    <xf numFmtId="0" fontId="28" fillId="7" borderId="514" xfId="0" applyFont="1" applyFill="1" applyBorder="1" applyAlignment="1" applyProtection="1">
      <alignment horizontal="center" vertical="center"/>
    </xf>
    <xf numFmtId="0" fontId="28" fillId="7" borderId="401" xfId="0" applyFont="1" applyFill="1" applyBorder="1" applyAlignment="1" applyProtection="1">
      <alignment horizontal="center" vertical="center"/>
    </xf>
    <xf numFmtId="0" fontId="96" fillId="7" borderId="518" xfId="0" applyFont="1" applyFill="1" applyBorder="1" applyAlignment="1" applyProtection="1">
      <alignment horizontal="center" vertical="center"/>
    </xf>
    <xf numFmtId="49" fontId="11" fillId="2" borderId="566" xfId="0" quotePrefix="1" applyNumberFormat="1" applyFont="1" applyFill="1" applyBorder="1" applyAlignment="1" applyProtection="1">
      <alignment horizontal="center" vertical="center"/>
    </xf>
    <xf numFmtId="49" fontId="11" fillId="2" borderId="568" xfId="0" quotePrefix="1" applyNumberFormat="1" applyFont="1" applyFill="1" applyBorder="1" applyAlignment="1" applyProtection="1">
      <alignment horizontal="center" vertical="center"/>
    </xf>
    <xf numFmtId="0" fontId="13" fillId="13" borderId="514" xfId="0" applyFont="1" applyFill="1" applyBorder="1" applyProtection="1"/>
    <xf numFmtId="0" fontId="13" fillId="0" borderId="401" xfId="0" applyFont="1" applyFill="1" applyBorder="1" applyProtection="1">
      <protection locked="0"/>
    </xf>
    <xf numFmtId="0" fontId="13" fillId="2" borderId="491" xfId="0" applyNumberFormat="1" applyFont="1" applyFill="1" applyBorder="1" applyAlignment="1" applyProtection="1">
      <alignment horizontal="center" vertical="center"/>
    </xf>
    <xf numFmtId="0" fontId="13" fillId="2" borderId="491" xfId="0" applyFont="1" applyFill="1" applyBorder="1" applyAlignment="1" applyProtection="1">
      <alignment horizontal="fill" vertical="center"/>
    </xf>
    <xf numFmtId="0" fontId="13" fillId="2" borderId="464" xfId="0" applyFont="1" applyFill="1" applyBorder="1" applyAlignment="1" applyProtection="1">
      <alignment horizontal="fill" vertical="center"/>
    </xf>
    <xf numFmtId="0" fontId="13" fillId="2" borderId="465" xfId="0" applyFont="1" applyFill="1" applyBorder="1" applyAlignment="1" applyProtection="1">
      <alignment horizontal="fill" vertical="center"/>
    </xf>
    <xf numFmtId="0" fontId="28" fillId="7" borderId="342" xfId="0" applyFont="1" applyFill="1" applyBorder="1" applyAlignment="1" applyProtection="1">
      <alignment horizontal="center" vertical="center"/>
    </xf>
    <xf numFmtId="43" fontId="97" fillId="13" borderId="405" xfId="1" applyFont="1" applyFill="1" applyBorder="1" applyProtection="1"/>
    <xf numFmtId="0" fontId="28" fillId="7" borderId="405" xfId="0" quotePrefix="1" applyFont="1" applyFill="1" applyBorder="1" applyAlignment="1" applyProtection="1">
      <alignment horizontal="center"/>
    </xf>
    <xf numFmtId="0" fontId="28" fillId="7" borderId="440" xfId="0" applyFont="1" applyFill="1" applyBorder="1" applyProtection="1"/>
    <xf numFmtId="0" fontId="28" fillId="7" borderId="514" xfId="0" applyFont="1" applyFill="1" applyBorder="1" applyProtection="1"/>
    <xf numFmtId="0" fontId="28" fillId="7" borderId="401" xfId="0" applyFont="1" applyFill="1" applyBorder="1" applyProtection="1"/>
    <xf numFmtId="0" fontId="28" fillId="7" borderId="304" xfId="0" applyFont="1" applyFill="1" applyBorder="1" applyProtection="1"/>
    <xf numFmtId="0" fontId="13" fillId="13" borderId="401" xfId="0" applyFont="1" applyFill="1" applyBorder="1" applyProtection="1"/>
    <xf numFmtId="0" fontId="13" fillId="2" borderId="566" xfId="0" applyFont="1" applyFill="1" applyBorder="1" applyAlignment="1" applyProtection="1">
      <alignment horizontal="fill" vertical="center"/>
    </xf>
    <xf numFmtId="0" fontId="26" fillId="13" borderId="405" xfId="0" applyFont="1" applyFill="1" applyBorder="1" applyProtection="1"/>
    <xf numFmtId="0" fontId="11" fillId="15" borderId="0" xfId="0" applyFont="1" applyFill="1"/>
    <xf numFmtId="0" fontId="26" fillId="0" borderId="173" xfId="0" applyFont="1" applyBorder="1" applyAlignment="1">
      <alignment horizontal="center"/>
    </xf>
    <xf numFmtId="0" fontId="26" fillId="0" borderId="508" xfId="0" applyFont="1" applyBorder="1" applyAlignment="1">
      <alignment horizontal="center"/>
    </xf>
    <xf numFmtId="0" fontId="26" fillId="0" borderId="571" xfId="0" applyFont="1" applyBorder="1" applyAlignment="1">
      <alignment horizontal="center"/>
    </xf>
    <xf numFmtId="0" fontId="27" fillId="0" borderId="383" xfId="0" applyFont="1" applyBorder="1"/>
    <xf numFmtId="0" fontId="28" fillId="7" borderId="571" xfId="0" applyFont="1" applyFill="1" applyBorder="1" applyAlignment="1">
      <alignment horizontal="center"/>
    </xf>
    <xf numFmtId="0" fontId="28" fillId="7" borderId="363" xfId="0" applyFont="1" applyFill="1" applyBorder="1" applyAlignment="1">
      <alignment horizontal="center"/>
    </xf>
    <xf numFmtId="0" fontId="28" fillId="7" borderId="7" xfId="0" applyFont="1" applyFill="1" applyBorder="1" applyAlignment="1">
      <alignment horizontal="center"/>
    </xf>
    <xf numFmtId="0" fontId="26" fillId="0" borderId="7" xfId="0" applyFont="1" applyBorder="1" applyAlignment="1">
      <alignment horizontal="center"/>
    </xf>
    <xf numFmtId="0" fontId="26" fillId="0" borderId="383" xfId="0" applyFont="1" applyBorder="1" applyAlignment="1">
      <alignment horizontal="center"/>
    </xf>
    <xf numFmtId="0" fontId="27" fillId="0" borderId="385" xfId="0" applyFont="1" applyBorder="1"/>
    <xf numFmtId="164" fontId="27" fillId="11" borderId="531" xfId="0" applyNumberFormat="1" applyFont="1" applyFill="1" applyBorder="1"/>
    <xf numFmtId="164" fontId="27" fillId="11" borderId="388" xfId="0" applyNumberFormat="1" applyFont="1" applyFill="1" applyBorder="1"/>
    <xf numFmtId="164" fontId="27" fillId="11" borderId="384" xfId="0" applyNumberFormat="1" applyFont="1" applyFill="1" applyBorder="1"/>
    <xf numFmtId="164" fontId="27" fillId="11" borderId="383" xfId="0" applyNumberFormat="1" applyFont="1" applyFill="1" applyBorder="1"/>
    <xf numFmtId="164" fontId="27" fillId="11" borderId="278" xfId="6" applyFont="1" applyFill="1" applyBorder="1"/>
    <xf numFmtId="0" fontId="4" fillId="14" borderId="565" xfId="0" applyFont="1" applyFill="1" applyBorder="1" applyProtection="1"/>
    <xf numFmtId="0" fontId="27" fillId="4" borderId="604" xfId="0" applyFont="1" applyFill="1" applyBorder="1" applyProtection="1"/>
    <xf numFmtId="0" fontId="11" fillId="3" borderId="514" xfId="0" applyFont="1" applyFill="1" applyBorder="1" applyAlignment="1" applyProtection="1">
      <alignment horizontal="center"/>
    </xf>
    <xf numFmtId="0" fontId="4" fillId="14" borderId="14" xfId="0" applyFont="1" applyFill="1" applyBorder="1" applyProtection="1"/>
    <xf numFmtId="0" fontId="4" fillId="14" borderId="15" xfId="0" applyFont="1" applyFill="1" applyBorder="1" applyAlignment="1" applyProtection="1">
      <alignment horizontal="center" vertical="center"/>
    </xf>
    <xf numFmtId="0" fontId="28" fillId="14" borderId="434" xfId="0" applyFont="1" applyFill="1" applyBorder="1" applyAlignment="1" applyProtection="1">
      <alignment horizontal="center"/>
    </xf>
    <xf numFmtId="164" fontId="28" fillId="14" borderId="434" xfId="6" applyFont="1" applyFill="1" applyBorder="1" applyAlignment="1" applyProtection="1">
      <alignment horizontal="center"/>
    </xf>
    <xf numFmtId="0" fontId="28" fillId="14" borderId="611" xfId="0" applyFont="1" applyFill="1" applyBorder="1" applyAlignment="1" applyProtection="1">
      <alignment horizontal="center"/>
    </xf>
    <xf numFmtId="0" fontId="4" fillId="14" borderId="562" xfId="0" applyFont="1" applyFill="1" applyBorder="1" applyProtection="1"/>
    <xf numFmtId="0" fontId="4" fillId="14" borderId="565" xfId="0" applyFont="1" applyFill="1" applyBorder="1" applyAlignment="1" applyProtection="1">
      <alignment horizontal="center" vertical="center"/>
    </xf>
    <xf numFmtId="0" fontId="11" fillId="3" borderId="566" xfId="0" applyFont="1" applyFill="1" applyBorder="1" applyAlignment="1" applyProtection="1">
      <alignment horizontal="center"/>
    </xf>
    <xf numFmtId="164" fontId="11" fillId="3" borderId="566" xfId="6" applyFont="1" applyFill="1" applyBorder="1" applyAlignment="1" applyProtection="1">
      <alignment horizontal="center"/>
    </xf>
    <xf numFmtId="0" fontId="11" fillId="3" borderId="568" xfId="0" applyFont="1" applyFill="1" applyBorder="1" applyAlignment="1" applyProtection="1">
      <alignment horizontal="center"/>
    </xf>
    <xf numFmtId="0" fontId="26" fillId="4" borderId="612" xfId="0" applyFont="1" applyFill="1" applyBorder="1" applyAlignment="1" applyProtection="1">
      <alignment horizontal="center"/>
    </xf>
    <xf numFmtId="0" fontId="26" fillId="4" borderId="613" xfId="0" applyFont="1" applyFill="1" applyBorder="1" applyAlignment="1" applyProtection="1">
      <alignment horizontal="center"/>
    </xf>
    <xf numFmtId="0" fontId="27" fillId="4" borderId="604" xfId="0" applyFont="1" applyFill="1" applyBorder="1" applyAlignment="1" applyProtection="1">
      <alignment horizontal="center" vertical="center"/>
    </xf>
    <xf numFmtId="0" fontId="27" fillId="4" borderId="604" xfId="0" applyFont="1" applyFill="1" applyBorder="1" applyAlignment="1" applyProtection="1">
      <alignment horizontal="center"/>
    </xf>
    <xf numFmtId="0" fontId="26" fillId="4" borderId="615" xfId="0" applyFont="1" applyFill="1" applyBorder="1" applyAlignment="1" applyProtection="1">
      <alignment horizontal="center"/>
    </xf>
    <xf numFmtId="0" fontId="26" fillId="4" borderId="616" xfId="0" applyFont="1" applyFill="1" applyBorder="1" applyAlignment="1" applyProtection="1">
      <alignment horizontal="center"/>
    </xf>
    <xf numFmtId="0" fontId="26" fillId="3" borderId="552" xfId="0" applyFont="1" applyFill="1" applyBorder="1" applyProtection="1"/>
    <xf numFmtId="0" fontId="81" fillId="2" borderId="552" xfId="0" applyFont="1" applyFill="1" applyBorder="1" applyProtection="1"/>
    <xf numFmtId="0" fontId="28" fillId="7" borderId="280" xfId="0" applyFont="1" applyFill="1" applyBorder="1" applyAlignment="1" applyProtection="1">
      <alignment horizontal="center" vertical="center"/>
    </xf>
    <xf numFmtId="49" fontId="11" fillId="2" borderId="0" xfId="0" applyNumberFormat="1" applyFont="1" applyFill="1"/>
    <xf numFmtId="0" fontId="13" fillId="2" borderId="355" xfId="14" applyFont="1" applyFill="1" applyBorder="1" applyAlignment="1" applyProtection="1">
      <alignment horizontal="center" vertical="center"/>
    </xf>
    <xf numFmtId="0" fontId="13" fillId="2" borderId="280" xfId="14" applyFont="1" applyFill="1" applyBorder="1" applyAlignment="1" applyProtection="1">
      <alignment horizontal="center" vertical="center"/>
    </xf>
    <xf numFmtId="0" fontId="13" fillId="2" borderId="344" xfId="14" applyFont="1" applyFill="1" applyBorder="1" applyAlignment="1" applyProtection="1">
      <alignment horizontal="center" vertical="center"/>
    </xf>
    <xf numFmtId="0" fontId="28" fillId="7" borderId="280" xfId="0" applyFont="1" applyFill="1" applyBorder="1" applyAlignment="1" applyProtection="1">
      <alignment horizontal="center" vertical="center"/>
    </xf>
    <xf numFmtId="0" fontId="28" fillId="7" borderId="508" xfId="0" applyFont="1" applyFill="1" applyBorder="1" applyAlignment="1">
      <alignment horizontal="center"/>
    </xf>
    <xf numFmtId="0" fontId="11" fillId="0" borderId="618" xfId="8" applyFont="1" applyFill="1" applyBorder="1" applyAlignment="1" applyProtection="1">
      <alignment horizontal="left"/>
    </xf>
    <xf numFmtId="0" fontId="115" fillId="2" borderId="0" xfId="0" applyFont="1" applyFill="1"/>
    <xf numFmtId="0" fontId="17" fillId="2" borderId="0" xfId="0" applyFont="1" applyFill="1"/>
    <xf numFmtId="0" fontId="27" fillId="0" borderId="620" xfId="0" applyFont="1" applyBorder="1" applyProtection="1">
      <protection locked="0"/>
    </xf>
    <xf numFmtId="0" fontId="27" fillId="0" borderId="620" xfId="0" applyFont="1" applyBorder="1" applyAlignment="1" applyProtection="1">
      <alignment horizontal="center" vertical="top"/>
      <protection locked="0"/>
    </xf>
    <xf numFmtId="171" fontId="27" fillId="0" borderId="620" xfId="0" applyNumberFormat="1" applyFont="1" applyBorder="1" applyAlignment="1" applyProtection="1">
      <alignment horizontal="left" indent="3"/>
      <protection locked="0"/>
    </xf>
    <xf numFmtId="0" fontId="27" fillId="0" borderId="620" xfId="0" applyFont="1" applyBorder="1" applyAlignment="1" applyProtection="1">
      <alignment vertical="top" wrapText="1"/>
      <protection locked="0"/>
    </xf>
    <xf numFmtId="178" fontId="75" fillId="0" borderId="620" xfId="0" applyNumberFormat="1" applyFont="1" applyBorder="1" applyProtection="1">
      <protection locked="0"/>
    </xf>
    <xf numFmtId="0" fontId="27" fillId="2" borderId="593" xfId="0" applyFont="1" applyFill="1" applyBorder="1" applyAlignment="1">
      <alignment horizontal="fill" vertical="center"/>
    </xf>
    <xf numFmtId="171" fontId="27" fillId="11" borderId="586" xfId="0" applyNumberFormat="1" applyFont="1" applyFill="1" applyBorder="1"/>
    <xf numFmtId="0" fontId="28" fillId="7" borderId="620" xfId="0" applyFont="1" applyFill="1" applyBorder="1" applyAlignment="1">
      <alignment horizontal="center" vertical="top"/>
    </xf>
    <xf numFmtId="0" fontId="28" fillId="7" borderId="620" xfId="0" applyFont="1" applyFill="1" applyBorder="1" applyAlignment="1">
      <alignment horizontal="center" vertical="center"/>
    </xf>
    <xf numFmtId="0" fontId="26" fillId="2" borderId="566" xfId="0" applyFont="1" applyFill="1" applyBorder="1" applyAlignment="1">
      <alignment horizontal="center" vertical="center"/>
    </xf>
    <xf numFmtId="49" fontId="26" fillId="2" borderId="566" xfId="0" applyNumberFormat="1" applyFont="1" applyFill="1" applyBorder="1" applyAlignment="1">
      <alignment horizontal="center" vertical="center"/>
    </xf>
    <xf numFmtId="0" fontId="96" fillId="7" borderId="620" xfId="0" applyFont="1" applyFill="1" applyBorder="1" applyAlignment="1">
      <alignment horizontal="center" vertical="center"/>
    </xf>
    <xf numFmtId="0" fontId="6" fillId="3" borderId="0" xfId="0" applyFont="1" applyFill="1" applyAlignment="1">
      <alignment horizontal="left" vertical="center"/>
    </xf>
    <xf numFmtId="0" fontId="77" fillId="2" borderId="621" xfId="0" applyFont="1" applyFill="1" applyBorder="1"/>
    <xf numFmtId="0" fontId="28" fillId="7" borderId="339" xfId="0" applyFont="1" applyFill="1" applyBorder="1" applyAlignment="1">
      <alignment horizontal="center" vertical="top"/>
    </xf>
    <xf numFmtId="0" fontId="64" fillId="2" borderId="0" xfId="0" applyFont="1" applyFill="1"/>
    <xf numFmtId="0" fontId="109" fillId="2" borderId="0" xfId="0" applyFont="1" applyFill="1"/>
    <xf numFmtId="0" fontId="5" fillId="3" borderId="0" xfId="0" applyFont="1" applyFill="1" applyAlignment="1">
      <alignment horizontal="left" vertical="top"/>
    </xf>
    <xf numFmtId="0" fontId="124" fillId="2" borderId="0" xfId="0" applyFont="1" applyFill="1"/>
    <xf numFmtId="0" fontId="57" fillId="2" borderId="0" xfId="0" applyFont="1" applyFill="1"/>
    <xf numFmtId="0" fontId="4" fillId="7" borderId="38" xfId="0" applyFont="1" applyFill="1" applyBorder="1"/>
    <xf numFmtId="0" fontId="4" fillId="7" borderId="39" xfId="0" applyFont="1" applyFill="1" applyBorder="1"/>
    <xf numFmtId="0" fontId="28" fillId="7" borderId="39" xfId="0" applyFont="1" applyFill="1" applyBorder="1" applyAlignment="1">
      <alignment horizontal="center" vertical="top"/>
    </xf>
    <xf numFmtId="0" fontId="28" fillId="7" borderId="41" xfId="0" applyFont="1" applyFill="1" applyBorder="1" applyAlignment="1">
      <alignment horizontal="center" vertical="top"/>
    </xf>
    <xf numFmtId="0" fontId="28" fillId="7" borderId="46" xfId="0" applyFont="1" applyFill="1" applyBorder="1" applyAlignment="1">
      <alignment horizontal="center" vertical="top"/>
    </xf>
    <xf numFmtId="0" fontId="28" fillId="7" borderId="622" xfId="0" applyFont="1" applyFill="1" applyBorder="1" applyAlignment="1">
      <alignment horizontal="center" vertical="top"/>
    </xf>
    <xf numFmtId="0" fontId="28" fillId="7" borderId="629" xfId="0" applyFont="1" applyFill="1" applyBorder="1" applyAlignment="1">
      <alignment horizontal="center" vertical="top"/>
    </xf>
    <xf numFmtId="0" fontId="28" fillId="7" borderId="630" xfId="0" applyFont="1" applyFill="1" applyBorder="1" applyAlignment="1">
      <alignment horizontal="center" vertical="top"/>
    </xf>
    <xf numFmtId="0" fontId="96" fillId="7" borderId="628" xfId="0" applyFont="1" applyFill="1" applyBorder="1" applyAlignment="1">
      <alignment horizontal="center" vertical="top"/>
    </xf>
    <xf numFmtId="0" fontId="11" fillId="2" borderId="623" xfId="0" applyFont="1" applyFill="1" applyBorder="1" applyAlignment="1">
      <alignment horizontal="center" vertical="top"/>
    </xf>
    <xf numFmtId="0" fontId="11" fillId="2" borderId="625" xfId="0" applyFont="1" applyFill="1" applyBorder="1" applyAlignment="1">
      <alignment horizontal="center" vertical="top"/>
    </xf>
    <xf numFmtId="170" fontId="11" fillId="2" borderId="626" xfId="0" applyNumberFormat="1" applyFont="1" applyFill="1" applyBorder="1" applyAlignment="1">
      <alignment horizontal="center" vertical="top"/>
    </xf>
    <xf numFmtId="0" fontId="11" fillId="2" borderId="0" xfId="0" applyNumberFormat="1" applyFont="1" applyFill="1" applyAlignment="1" applyProtection="1">
      <alignment horizontal="right" vertical="top"/>
    </xf>
    <xf numFmtId="0" fontId="6" fillId="2" borderId="0" xfId="0" applyFont="1" applyFill="1" applyAlignment="1">
      <alignment vertical="center"/>
    </xf>
    <xf numFmtId="0" fontId="65" fillId="2" borderId="0" xfId="0" applyFont="1" applyFill="1" applyAlignment="1">
      <alignment horizontal="center" vertical="center"/>
    </xf>
    <xf numFmtId="0" fontId="26" fillId="3" borderId="0" xfId="0" applyFont="1" applyFill="1" applyAlignment="1">
      <alignment horizontal="left" vertical="top"/>
    </xf>
    <xf numFmtId="0" fontId="27" fillId="0" borderId="46" xfId="0" applyFont="1" applyBorder="1" applyProtection="1">
      <protection locked="0"/>
    </xf>
    <xf numFmtId="0" fontId="27" fillId="0" borderId="339" xfId="0" applyFont="1" applyBorder="1" applyProtection="1">
      <protection locked="0"/>
    </xf>
    <xf numFmtId="0" fontId="27" fillId="0" borderId="46" xfId="0" applyFont="1" applyFill="1" applyBorder="1" applyAlignment="1" applyProtection="1">
      <protection locked="0"/>
    </xf>
    <xf numFmtId="0" fontId="27" fillId="0" borderId="339" xfId="0" applyFont="1" applyFill="1" applyBorder="1" applyAlignment="1" applyProtection="1">
      <protection locked="0"/>
    </xf>
    <xf numFmtId="0" fontId="26" fillId="2" borderId="245" xfId="0" applyFont="1" applyFill="1" applyBorder="1"/>
    <xf numFmtId="0" fontId="27" fillId="2" borderId="246" xfId="0" applyFont="1" applyFill="1" applyBorder="1" applyAlignment="1">
      <alignment horizontal="fill" vertical="center"/>
    </xf>
    <xf numFmtId="10" fontId="27" fillId="11" borderId="246" xfId="0" applyNumberFormat="1" applyFont="1" applyFill="1" applyBorder="1" applyAlignment="1">
      <alignment horizontal="center" vertical="center"/>
    </xf>
    <xf numFmtId="0" fontId="32" fillId="2" borderId="470" xfId="0" applyFont="1" applyFill="1" applyBorder="1"/>
    <xf numFmtId="0" fontId="32" fillId="2" borderId="470" xfId="0" applyFont="1" applyFill="1" applyBorder="1" applyAlignment="1">
      <alignment wrapText="1"/>
    </xf>
    <xf numFmtId="0" fontId="28" fillId="7" borderId="405" xfId="0" applyFont="1" applyFill="1" applyBorder="1" applyAlignment="1">
      <alignment horizontal="center" vertical="top"/>
    </xf>
    <xf numFmtId="0" fontId="26" fillId="2" borderId="632" xfId="0" applyFont="1" applyFill="1" applyBorder="1" applyAlignment="1">
      <alignment horizontal="center" vertical="center"/>
    </xf>
    <xf numFmtId="0" fontId="27" fillId="0" borderId="405" xfId="0" applyFont="1" applyBorder="1" applyProtection="1">
      <protection locked="0"/>
    </xf>
    <xf numFmtId="0" fontId="26" fillId="2" borderId="409" xfId="0" applyFont="1" applyFill="1" applyBorder="1" applyAlignment="1">
      <alignment horizontal="left" vertical="top"/>
    </xf>
    <xf numFmtId="0" fontId="28" fillId="7" borderId="412" xfId="0" applyFont="1" applyFill="1" applyBorder="1" applyAlignment="1">
      <alignment horizontal="center" vertical="top"/>
    </xf>
    <xf numFmtId="0" fontId="28" fillId="7" borderId="438" xfId="0" applyFont="1" applyFill="1" applyBorder="1" applyAlignment="1">
      <alignment horizontal="center" vertical="center"/>
    </xf>
    <xf numFmtId="0" fontId="28" fillId="7" borderId="438" xfId="0" applyFont="1" applyFill="1" applyBorder="1" applyAlignment="1">
      <alignment horizontal="center" vertical="top"/>
    </xf>
    <xf numFmtId="0" fontId="28" fillId="7" borderId="440" xfId="0" applyFont="1" applyFill="1" applyBorder="1" applyAlignment="1">
      <alignment horizontal="center" vertical="top"/>
    </xf>
    <xf numFmtId="0" fontId="28" fillId="7" borderId="635" xfId="0" applyFont="1" applyFill="1" applyBorder="1" applyAlignment="1">
      <alignment horizontal="center" vertical="top"/>
    </xf>
    <xf numFmtId="0" fontId="26" fillId="2" borderId="633" xfId="0" quotePrefix="1" applyFont="1" applyFill="1" applyBorder="1" applyAlignment="1">
      <alignment horizontal="center" vertical="center"/>
    </xf>
    <xf numFmtId="171" fontId="27" fillId="0" borderId="635" xfId="0" applyNumberFormat="1" applyFont="1" applyBorder="1" applyAlignment="1" applyProtection="1">
      <alignment horizontal="left"/>
      <protection locked="0"/>
    </xf>
    <xf numFmtId="0" fontId="27" fillId="0" borderId="635" xfId="0" applyFont="1" applyBorder="1" applyProtection="1">
      <protection locked="0"/>
    </xf>
    <xf numFmtId="0" fontId="27" fillId="2" borderId="491" xfId="0" applyFont="1" applyFill="1" applyBorder="1" applyAlignment="1">
      <alignment horizontal="fill" vertical="center"/>
    </xf>
    <xf numFmtId="0" fontId="26" fillId="2" borderId="463" xfId="0" applyFont="1" applyFill="1" applyBorder="1" applyAlignment="1">
      <alignment horizontal="left" vertical="top"/>
    </xf>
    <xf numFmtId="0" fontId="27" fillId="2" borderId="464" xfId="0" applyFont="1" applyFill="1" applyBorder="1" applyAlignment="1">
      <alignment horizontal="fill" vertical="center"/>
    </xf>
    <xf numFmtId="171" fontId="27" fillId="11" borderId="464" xfId="0" applyNumberFormat="1" applyFont="1" applyFill="1" applyBorder="1"/>
    <xf numFmtId="0" fontId="27" fillId="2" borderId="465" xfId="0" applyFont="1" applyFill="1" applyBorder="1" applyAlignment="1">
      <alignment horizontal="fill" vertical="center"/>
    </xf>
    <xf numFmtId="0" fontId="12" fillId="2" borderId="301" xfId="0" applyFont="1" applyFill="1" applyBorder="1" applyAlignment="1">
      <alignment horizontal="center"/>
    </xf>
    <xf numFmtId="0" fontId="27" fillId="2" borderId="301" xfId="0" applyFont="1" applyFill="1" applyBorder="1" applyAlignment="1">
      <alignment horizontal="center"/>
    </xf>
    <xf numFmtId="0" fontId="13" fillId="0" borderId="0" xfId="0" applyFont="1" applyFill="1" applyBorder="1"/>
    <xf numFmtId="0" fontId="11" fillId="0" borderId="17" xfId="0" applyFont="1" applyFill="1" applyBorder="1" applyAlignment="1">
      <alignment horizontal="center"/>
    </xf>
    <xf numFmtId="0" fontId="11" fillId="0" borderId="357" xfId="0" applyFont="1" applyFill="1" applyBorder="1" applyAlignment="1">
      <alignment horizontal="center"/>
    </xf>
    <xf numFmtId="0" fontId="13" fillId="0" borderId="358" xfId="0" applyFont="1" applyFill="1" applyBorder="1"/>
    <xf numFmtId="0" fontId="13" fillId="0" borderId="280" xfId="14" applyFont="1" applyFill="1" applyBorder="1" applyAlignment="1" applyProtection="1">
      <alignment horizontal="center"/>
    </xf>
    <xf numFmtId="0" fontId="13" fillId="0" borderId="362" xfId="0" applyFont="1" applyFill="1" applyBorder="1"/>
    <xf numFmtId="0" fontId="28" fillId="7" borderId="203" xfId="0" applyFont="1" applyFill="1" applyBorder="1" applyAlignment="1" applyProtection="1">
      <alignment horizontal="center" vertical="center"/>
    </xf>
    <xf numFmtId="0" fontId="11" fillId="0" borderId="364" xfId="0" applyFont="1" applyFill="1" applyBorder="1" applyAlignment="1">
      <alignment horizontal="center"/>
    </xf>
    <xf numFmtId="0" fontId="13" fillId="0" borderId="375" xfId="0" applyFont="1" applyFill="1" applyBorder="1"/>
    <xf numFmtId="0" fontId="13" fillId="0" borderId="13" xfId="14" applyFont="1" applyFill="1" applyBorder="1" applyAlignment="1" applyProtection="1">
      <alignment horizontal="center"/>
    </xf>
    <xf numFmtId="0" fontId="11" fillId="0" borderId="365" xfId="0" applyFont="1" applyFill="1" applyBorder="1" applyAlignment="1">
      <alignment horizontal="center"/>
    </xf>
    <xf numFmtId="0" fontId="13" fillId="0" borderId="366" xfId="0" applyFont="1" applyFill="1" applyBorder="1"/>
    <xf numFmtId="0" fontId="13" fillId="0" borderId="223" xfId="14" applyFont="1" applyFill="1" applyBorder="1" applyAlignment="1" applyProtection="1">
      <alignment horizontal="center"/>
    </xf>
    <xf numFmtId="0" fontId="11" fillId="0" borderId="304" xfId="0" applyFont="1" applyFill="1" applyBorder="1" applyAlignment="1">
      <alignment horizontal="center"/>
    </xf>
    <xf numFmtId="0" fontId="13" fillId="0" borderId="7" xfId="0" applyFont="1" applyFill="1" applyBorder="1"/>
    <xf numFmtId="0" fontId="13" fillId="0" borderId="359" xfId="0" applyFont="1" applyFill="1" applyBorder="1"/>
    <xf numFmtId="0" fontId="11" fillId="0" borderId="368" xfId="0" applyFont="1" applyFill="1" applyBorder="1" applyAlignment="1">
      <alignment horizontal="left"/>
    </xf>
    <xf numFmtId="0" fontId="11" fillId="0" borderId="369" xfId="0" applyFont="1" applyFill="1" applyBorder="1" applyAlignment="1">
      <alignment horizontal="center"/>
    </xf>
    <xf numFmtId="0" fontId="11" fillId="0" borderId="372" xfId="0" applyFont="1" applyFill="1" applyBorder="1"/>
    <xf numFmtId="0" fontId="13" fillId="0" borderId="371" xfId="14" applyFont="1" applyFill="1" applyBorder="1" applyAlignment="1" applyProtection="1">
      <alignment horizontal="center"/>
    </xf>
    <xf numFmtId="0" fontId="11" fillId="0" borderId="639" xfId="8" applyFont="1" applyFill="1" applyBorder="1" applyAlignment="1" applyProtection="1">
      <alignment horizontal="left" indent="4"/>
    </xf>
    <xf numFmtId="0" fontId="13" fillId="0" borderId="620" xfId="8" applyFont="1" applyFill="1" applyBorder="1" applyAlignment="1" applyProtection="1">
      <alignment horizontal="left" indent="9"/>
    </xf>
    <xf numFmtId="0" fontId="13" fillId="0" borderId="620" xfId="8" applyFont="1" applyFill="1" applyBorder="1" applyAlignment="1" applyProtection="1">
      <alignment horizontal="center" vertical="center"/>
      <protection locked="0"/>
    </xf>
    <xf numFmtId="43" fontId="27" fillId="0" borderId="620" xfId="1" applyFont="1" applyFill="1" applyBorder="1"/>
    <xf numFmtId="43" fontId="27" fillId="0" borderId="635" xfId="1" applyFont="1" applyFill="1" applyBorder="1"/>
    <xf numFmtId="0" fontId="11" fillId="0" borderId="17" xfId="8" applyFont="1" applyFill="1" applyBorder="1" applyAlignment="1" applyProtection="1">
      <alignment horizontal="left"/>
    </xf>
    <xf numFmtId="0" fontId="11" fillId="0" borderId="639" xfId="8" applyFont="1" applyFill="1" applyBorder="1" applyAlignment="1" applyProtection="1">
      <alignment horizontal="left"/>
    </xf>
    <xf numFmtId="0" fontId="13" fillId="0" borderId="620" xfId="8" applyFont="1" applyFill="1" applyBorder="1" applyAlignment="1" applyProtection="1">
      <alignment horizontal="left"/>
    </xf>
    <xf numFmtId="0" fontId="13" fillId="0" borderId="620" xfId="8" applyFont="1" applyFill="1" applyBorder="1" applyProtection="1"/>
    <xf numFmtId="14" fontId="13" fillId="0" borderId="620" xfId="8" applyNumberFormat="1" applyFont="1" applyFill="1" applyBorder="1" applyProtection="1"/>
    <xf numFmtId="177" fontId="13" fillId="0" borderId="620" xfId="10" applyNumberFormat="1" applyFont="1" applyFill="1" applyBorder="1" applyAlignment="1" applyProtection="1"/>
    <xf numFmtId="177" fontId="13" fillId="0" borderId="635" xfId="10" applyNumberFormat="1" applyFont="1" applyFill="1" applyBorder="1" applyAlignment="1" applyProtection="1"/>
    <xf numFmtId="0" fontId="13" fillId="0" borderId="620" xfId="8" applyFont="1" applyFill="1" applyBorder="1" applyProtection="1">
      <protection locked="0"/>
    </xf>
    <xf numFmtId="0" fontId="13" fillId="0" borderId="635" xfId="8" applyFont="1" applyFill="1" applyBorder="1" applyProtection="1">
      <protection locked="0"/>
    </xf>
    <xf numFmtId="0" fontId="11" fillId="0" borderId="620" xfId="8" applyFont="1" applyFill="1" applyBorder="1" applyProtection="1"/>
    <xf numFmtId="0" fontId="13" fillId="0" borderId="640" xfId="8" applyFont="1" applyFill="1" applyBorder="1" applyAlignment="1" applyProtection="1">
      <alignment horizontal="center"/>
      <protection locked="0"/>
    </xf>
    <xf numFmtId="177" fontId="13" fillId="0" borderId="17" xfId="10" applyNumberFormat="1" applyFont="1" applyFill="1" applyBorder="1" applyAlignment="1" applyProtection="1"/>
    <xf numFmtId="43" fontId="27" fillId="11" borderId="17" xfId="1" applyFont="1" applyFill="1" applyBorder="1"/>
    <xf numFmtId="0" fontId="11" fillId="0" borderId="620" xfId="8" quotePrefix="1" applyFont="1" applyFill="1" applyBorder="1" applyAlignment="1" applyProtection="1">
      <alignment horizontal="center"/>
    </xf>
    <xf numFmtId="0" fontId="13" fillId="0" borderId="641" xfId="8" applyFont="1" applyFill="1" applyBorder="1" applyAlignment="1" applyProtection="1">
      <alignment horizontal="center"/>
      <protection locked="0"/>
    </xf>
    <xf numFmtId="43" fontId="27" fillId="0" borderId="280" xfId="1" applyFont="1" applyFill="1" applyBorder="1"/>
    <xf numFmtId="43" fontId="27" fillId="0" borderId="508" xfId="1" applyFont="1" applyFill="1" applyBorder="1"/>
    <xf numFmtId="0" fontId="13" fillId="0" borderId="642" xfId="8" applyFont="1" applyFill="1" applyBorder="1" applyAlignment="1" applyProtection="1">
      <alignment horizontal="center"/>
      <protection locked="0"/>
    </xf>
    <xf numFmtId="177" fontId="13" fillId="0" borderId="0" xfId="10" applyNumberFormat="1" applyFont="1" applyFill="1" applyBorder="1" applyAlignment="1" applyProtection="1"/>
    <xf numFmtId="43" fontId="27" fillId="0" borderId="0" xfId="1" applyFont="1" applyFill="1" applyBorder="1"/>
    <xf numFmtId="0" fontId="13" fillId="0" borderId="643" xfId="8" applyFont="1" applyFill="1" applyBorder="1" applyAlignment="1" applyProtection="1">
      <alignment horizontal="center"/>
      <protection locked="0"/>
    </xf>
    <xf numFmtId="177" fontId="13" fillId="0" borderId="342" xfId="10" applyNumberFormat="1" applyFont="1" applyFill="1" applyBorder="1" applyAlignment="1" applyProtection="1"/>
    <xf numFmtId="43" fontId="27" fillId="11" borderId="342" xfId="1" applyFont="1" applyFill="1" applyBorder="1"/>
    <xf numFmtId="0" fontId="13" fillId="0" borderId="17" xfId="8" applyFont="1" applyFill="1" applyBorder="1" applyProtection="1">
      <protection locked="0"/>
    </xf>
    <xf numFmtId="0" fontId="13" fillId="0" borderId="641" xfId="8" applyFont="1" applyFill="1" applyBorder="1" applyProtection="1">
      <protection locked="0"/>
    </xf>
    <xf numFmtId="0" fontId="13" fillId="0" borderId="0" xfId="8" applyFont="1" applyFill="1" applyBorder="1" applyProtection="1">
      <protection locked="0"/>
    </xf>
    <xf numFmtId="0" fontId="13" fillId="0" borderId="342" xfId="8" applyFont="1" applyFill="1" applyBorder="1" applyProtection="1">
      <protection locked="0"/>
    </xf>
    <xf numFmtId="0" fontId="28" fillId="7" borderId="646" xfId="0" applyFont="1" applyFill="1" applyBorder="1" applyAlignment="1">
      <alignment horizontal="center"/>
    </xf>
    <xf numFmtId="0" fontId="28" fillId="7" borderId="641" xfId="0" applyFont="1" applyFill="1" applyBorder="1" applyAlignment="1">
      <alignment horizontal="center"/>
    </xf>
    <xf numFmtId="0" fontId="28" fillId="7" borderId="641" xfId="8" applyFont="1" applyFill="1" applyBorder="1" applyAlignment="1" applyProtection="1">
      <alignment horizontal="center" vertical="center"/>
    </xf>
    <xf numFmtId="0" fontId="28" fillId="7" borderId="647" xfId="0" applyFont="1" applyFill="1" applyBorder="1" applyAlignment="1">
      <alignment horizontal="center"/>
    </xf>
    <xf numFmtId="0" fontId="28" fillId="7" borderId="620" xfId="8" applyFont="1" applyFill="1" applyBorder="1" applyAlignment="1" applyProtection="1">
      <alignment horizontal="center"/>
    </xf>
    <xf numFmtId="0" fontId="28" fillId="7" borderId="584" xfId="0" applyFont="1" applyFill="1" applyBorder="1" applyAlignment="1">
      <alignment horizontal="center"/>
    </xf>
    <xf numFmtId="0" fontId="11" fillId="0" borderId="632" xfId="8" quotePrefix="1" applyFont="1" applyFill="1" applyBorder="1" applyAlignment="1" applyProtection="1">
      <alignment horizontal="center"/>
    </xf>
    <xf numFmtId="0" fontId="11" fillId="0" borderId="625" xfId="8" quotePrefix="1" applyFont="1" applyFill="1" applyBorder="1" applyAlignment="1" applyProtection="1">
      <alignment horizontal="center"/>
    </xf>
    <xf numFmtId="49" fontId="11" fillId="0" borderId="508" xfId="8" applyNumberFormat="1" applyFont="1" applyFill="1" applyBorder="1" applyAlignment="1" applyProtection="1">
      <alignment horizontal="center"/>
    </xf>
    <xf numFmtId="49" fontId="11" fillId="0" borderId="571" xfId="8" applyNumberFormat="1" applyFont="1" applyFill="1" applyBorder="1" applyAlignment="1" applyProtection="1">
      <alignment horizontal="center"/>
    </xf>
    <xf numFmtId="43" fontId="26" fillId="11" borderId="618" xfId="1" applyFont="1" applyFill="1" applyBorder="1"/>
    <xf numFmtId="43" fontId="26" fillId="11" borderId="638" xfId="1" applyFont="1" applyFill="1" applyBorder="1"/>
    <xf numFmtId="43" fontId="26" fillId="11" borderId="591" xfId="1" applyFont="1" applyFill="1" applyBorder="1"/>
    <xf numFmtId="43" fontId="26" fillId="11" borderId="593" xfId="1" applyFont="1" applyFill="1" applyBorder="1"/>
    <xf numFmtId="43" fontId="26" fillId="11" borderId="594" xfId="1" applyFont="1" applyFill="1" applyBorder="1"/>
    <xf numFmtId="0" fontId="28" fillId="7" borderId="620" xfId="9" applyFont="1" applyFill="1" applyBorder="1" applyAlignment="1">
      <alignment horizontal="center" vertical="center"/>
    </xf>
    <xf numFmtId="0" fontId="28" fillId="7" borderId="620" xfId="8" applyFont="1" applyFill="1" applyBorder="1" applyProtection="1"/>
    <xf numFmtId="0" fontId="28" fillId="7" borderId="620" xfId="8" applyFont="1" applyFill="1" applyBorder="1" applyAlignment="1" applyProtection="1">
      <alignment horizontal="center" vertical="center"/>
    </xf>
    <xf numFmtId="0" fontId="28" fillId="7" borderId="635" xfId="8" applyFont="1" applyFill="1" applyBorder="1" applyAlignment="1" applyProtection="1">
      <alignment horizontal="center"/>
    </xf>
    <xf numFmtId="0" fontId="28" fillId="7" borderId="590" xfId="8" applyFont="1" applyFill="1" applyBorder="1" applyProtection="1"/>
    <xf numFmtId="0" fontId="96" fillId="7" borderId="648" xfId="8" applyFont="1" applyFill="1" applyBorder="1" applyAlignment="1" applyProtection="1">
      <alignment horizontal="center"/>
    </xf>
    <xf numFmtId="0" fontId="96" fillId="7" borderId="648" xfId="8" applyFont="1" applyFill="1" applyBorder="1" applyProtection="1"/>
    <xf numFmtId="0" fontId="4" fillId="7" borderId="648" xfId="0" applyFont="1" applyFill="1" applyBorder="1"/>
    <xf numFmtId="0" fontId="28" fillId="7" borderId="648" xfId="8" applyFont="1" applyFill="1" applyBorder="1" applyProtection="1"/>
    <xf numFmtId="0" fontId="28" fillId="7" borderId="648" xfId="8" applyFont="1" applyFill="1" applyBorder="1" applyAlignment="1" applyProtection="1">
      <alignment horizontal="center"/>
    </xf>
    <xf numFmtId="0" fontId="28" fillId="7" borderId="648" xfId="8" quotePrefix="1" applyFont="1" applyFill="1" applyBorder="1" applyAlignment="1" applyProtection="1">
      <alignment horizontal="center"/>
    </xf>
    <xf numFmtId="0" fontId="28" fillId="7" borderId="648" xfId="8" applyFont="1" applyFill="1" applyBorder="1" applyAlignment="1" applyProtection="1">
      <alignment horizontal="center" vertical="center"/>
    </xf>
    <xf numFmtId="0" fontId="28" fillId="7" borderId="649" xfId="8" applyFont="1" applyFill="1" applyBorder="1" applyAlignment="1" applyProtection="1">
      <alignment horizontal="center" vertical="center"/>
    </xf>
    <xf numFmtId="49" fontId="11" fillId="0" borderId="632" xfId="8" applyNumberFormat="1" applyFont="1" applyFill="1" applyBorder="1" applyAlignment="1" applyProtection="1">
      <alignment horizontal="center"/>
    </xf>
    <xf numFmtId="49" fontId="11" fillId="0" borderId="625" xfId="8" applyNumberFormat="1" applyFont="1" applyFill="1" applyBorder="1" applyAlignment="1" applyProtection="1">
      <alignment horizontal="center"/>
    </xf>
    <xf numFmtId="49" fontId="11" fillId="0" borderId="625" xfId="8" quotePrefix="1" applyNumberFormat="1" applyFont="1" applyFill="1" applyBorder="1" applyAlignment="1" applyProtection="1">
      <alignment horizontal="center"/>
    </xf>
    <xf numFmtId="49" fontId="11" fillId="0" borderId="633" xfId="8" applyNumberFormat="1" applyFont="1" applyFill="1" applyBorder="1" applyAlignment="1" applyProtection="1">
      <alignment horizontal="center"/>
    </xf>
    <xf numFmtId="0" fontId="13" fillId="0" borderId="17" xfId="8" applyFont="1" applyFill="1" applyBorder="1" applyAlignment="1" applyProtection="1">
      <alignment horizontal="center" vertical="center"/>
      <protection locked="0"/>
    </xf>
    <xf numFmtId="0" fontId="13" fillId="0" borderId="639" xfId="8" applyFont="1" applyFill="1" applyBorder="1" applyAlignment="1" applyProtection="1">
      <alignment horizontal="center" vertical="center"/>
      <protection locked="0"/>
    </xf>
    <xf numFmtId="0" fontId="13" fillId="0" borderId="577" xfId="8" applyFont="1" applyFill="1" applyBorder="1" applyAlignment="1" applyProtection="1">
      <alignment horizontal="center" vertical="center"/>
      <protection locked="0"/>
    </xf>
    <xf numFmtId="0" fontId="13" fillId="0" borderId="577" xfId="8" applyFont="1" applyFill="1" applyBorder="1" applyProtection="1">
      <protection locked="0"/>
    </xf>
    <xf numFmtId="0" fontId="13" fillId="0" borderId="577" xfId="8" applyFont="1" applyFill="1" applyBorder="1" applyAlignment="1" applyProtection="1">
      <alignment horizontal="center"/>
      <protection locked="0"/>
    </xf>
    <xf numFmtId="0" fontId="13" fillId="0" borderId="650" xfId="8" applyFont="1" applyFill="1" applyBorder="1" applyAlignment="1" applyProtection="1">
      <alignment horizontal="center"/>
      <protection locked="0"/>
    </xf>
    <xf numFmtId="0" fontId="11" fillId="0" borderId="17" xfId="8" applyFont="1" applyFill="1" applyBorder="1" applyProtection="1"/>
    <xf numFmtId="0" fontId="11" fillId="0" borderId="639" xfId="8" applyFont="1" applyFill="1" applyBorder="1" applyProtection="1"/>
    <xf numFmtId="0" fontId="13" fillId="0" borderId="620" xfId="8" applyFont="1" applyFill="1" applyBorder="1" applyAlignment="1" applyProtection="1">
      <alignment horizontal="left" indent="4"/>
    </xf>
    <xf numFmtId="0" fontId="13" fillId="0" borderId="620" xfId="8" applyFont="1" applyFill="1" applyBorder="1" applyAlignment="1" applyProtection="1">
      <alignment horizontal="center"/>
      <protection locked="0"/>
    </xf>
    <xf numFmtId="0" fontId="13" fillId="0" borderId="635" xfId="8" applyFont="1" applyFill="1" applyBorder="1" applyAlignment="1" applyProtection="1">
      <alignment horizontal="center"/>
      <protection locked="0"/>
    </xf>
    <xf numFmtId="0" fontId="13" fillId="0" borderId="17" xfId="8" applyFont="1" applyFill="1" applyBorder="1" applyAlignment="1" applyProtection="1">
      <alignment horizontal="left" indent="13"/>
    </xf>
    <xf numFmtId="0" fontId="11" fillId="0" borderId="620" xfId="8" applyFont="1" applyFill="1" applyBorder="1" applyAlignment="1" applyProtection="1">
      <alignment horizontal="center" vertical="center"/>
      <protection locked="0"/>
    </xf>
    <xf numFmtId="43" fontId="27" fillId="11" borderId="620" xfId="1" applyFont="1" applyFill="1" applyBorder="1"/>
    <xf numFmtId="43" fontId="27" fillId="11" borderId="635" xfId="1" applyFont="1" applyFill="1" applyBorder="1"/>
    <xf numFmtId="0" fontId="13" fillId="0" borderId="639" xfId="8" applyFont="1" applyFill="1" applyBorder="1" applyAlignment="1" applyProtection="1">
      <alignment horizontal="left" indent="9"/>
    </xf>
    <xf numFmtId="0" fontId="13" fillId="0" borderId="638" xfId="8" applyFont="1" applyFill="1" applyBorder="1" applyAlignment="1" applyProtection="1">
      <alignment horizontal="left" indent="9"/>
    </xf>
    <xf numFmtId="172" fontId="26" fillId="0" borderId="638" xfId="1" applyNumberFormat="1" applyFont="1" applyFill="1" applyBorder="1"/>
    <xf numFmtId="43" fontId="27" fillId="0" borderId="638" xfId="1" applyFont="1" applyFill="1" applyBorder="1"/>
    <xf numFmtId="177" fontId="13" fillId="0" borderId="638" xfId="10" applyNumberFormat="1" applyFont="1" applyFill="1" applyBorder="1" applyAlignment="1" applyProtection="1"/>
    <xf numFmtId="0" fontId="11" fillId="0" borderId="618" xfId="8" applyFont="1" applyFill="1" applyBorder="1" applyAlignment="1" applyProtection="1"/>
    <xf numFmtId="0" fontId="11" fillId="0" borderId="638" xfId="8" applyFont="1" applyFill="1" applyBorder="1" applyAlignment="1" applyProtection="1">
      <alignment horizontal="left" indent="9"/>
    </xf>
    <xf numFmtId="0" fontId="11" fillId="0" borderId="638" xfId="8" applyFont="1" applyFill="1" applyBorder="1" applyAlignment="1" applyProtection="1">
      <alignment horizontal="center" vertical="center"/>
      <protection locked="0"/>
    </xf>
    <xf numFmtId="43" fontId="26" fillId="0" borderId="638" xfId="1" applyFont="1" applyFill="1" applyBorder="1"/>
    <xf numFmtId="0" fontId="11" fillId="0" borderId="591" xfId="8" applyNumberFormat="1" applyFont="1" applyFill="1" applyBorder="1" applyAlignment="1" applyProtection="1">
      <alignment horizontal="left" vertical="center"/>
    </xf>
    <xf numFmtId="0" fontId="11" fillId="0" borderId="593" xfId="8" applyNumberFormat="1" applyFont="1" applyFill="1" applyBorder="1" applyAlignment="1" applyProtection="1">
      <alignment horizontal="left" vertical="center"/>
    </xf>
    <xf numFmtId="172" fontId="26" fillId="0" borderId="593" xfId="1" applyNumberFormat="1" applyFont="1" applyFill="1" applyBorder="1"/>
    <xf numFmtId="43" fontId="26" fillId="0" borderId="593" xfId="1" applyFont="1" applyFill="1" applyBorder="1"/>
    <xf numFmtId="0" fontId="11" fillId="0" borderId="591" xfId="8" applyFont="1" applyFill="1" applyBorder="1" applyAlignment="1" applyProtection="1">
      <alignment horizontal="left"/>
    </xf>
    <xf numFmtId="0" fontId="11" fillId="0" borderId="593" xfId="8" applyFont="1" applyFill="1" applyBorder="1" applyAlignment="1" applyProtection="1">
      <alignment horizontal="left"/>
    </xf>
    <xf numFmtId="0" fontId="11" fillId="0" borderId="595" xfId="8" applyFont="1" applyFill="1" applyBorder="1" applyAlignment="1" applyProtection="1">
      <alignment horizontal="left"/>
    </xf>
    <xf numFmtId="0" fontId="11" fillId="0" borderId="596" xfId="8" applyFont="1" applyFill="1" applyBorder="1" applyAlignment="1" applyProtection="1">
      <alignment horizontal="left"/>
    </xf>
    <xf numFmtId="172" fontId="26" fillId="0" borderId="596" xfId="1" applyNumberFormat="1" applyFont="1" applyFill="1" applyBorder="1"/>
    <xf numFmtId="43" fontId="26" fillId="0" borderId="596" xfId="1" applyFont="1" applyFill="1" applyBorder="1"/>
    <xf numFmtId="0" fontId="13" fillId="2" borderId="0" xfId="8" applyNumberFormat="1" applyFont="1" applyFill="1" applyAlignment="1" applyProtection="1">
      <alignment horizontal="fill" vertical="center"/>
    </xf>
    <xf numFmtId="0" fontId="28" fillId="7" borderId="302" xfId="0" applyFont="1" applyFill="1" applyBorder="1" applyAlignment="1">
      <alignment horizontal="center"/>
    </xf>
    <xf numFmtId="172" fontId="26" fillId="11" borderId="638" xfId="1" applyNumberFormat="1" applyFont="1" applyFill="1" applyBorder="1"/>
    <xf numFmtId="0" fontId="33" fillId="7" borderId="14" xfId="4" applyFont="1" applyFill="1" applyBorder="1" applyAlignment="1">
      <alignment horizontal="left"/>
    </xf>
    <xf numFmtId="0" fontId="33" fillId="7" borderId="31" xfId="4" applyFont="1" applyFill="1" applyBorder="1" applyAlignment="1">
      <alignment horizontal="left"/>
    </xf>
    <xf numFmtId="0" fontId="27" fillId="0" borderId="290" xfId="0" applyFont="1" applyFill="1" applyBorder="1" applyAlignment="1">
      <alignment horizontal="left" indent="5"/>
    </xf>
    <xf numFmtId="0" fontId="26" fillId="0" borderId="290" xfId="0" applyFont="1" applyFill="1" applyBorder="1" applyAlignment="1">
      <alignment horizontal="left" indent="2"/>
    </xf>
    <xf numFmtId="0" fontId="26" fillId="0" borderId="290" xfId="0" applyFont="1" applyFill="1" applyBorder="1" applyAlignment="1">
      <alignment horizontal="left" indent="5"/>
    </xf>
    <xf numFmtId="177" fontId="13" fillId="8" borderId="280" xfId="10" applyNumberFormat="1" applyFont="1" applyFill="1" applyBorder="1" applyAlignment="1" applyProtection="1"/>
    <xf numFmtId="0" fontId="27" fillId="0" borderId="301" xfId="3" applyFont="1" applyFill="1" applyBorder="1" applyAlignment="1">
      <alignment horizontal="center"/>
    </xf>
    <xf numFmtId="0" fontId="26" fillId="4" borderId="652" xfId="0" applyFont="1" applyFill="1" applyBorder="1" applyAlignment="1" applyProtection="1">
      <alignment horizontal="center"/>
    </xf>
    <xf numFmtId="0" fontId="27" fillId="3" borderId="653" xfId="0" applyFont="1" applyFill="1" applyBorder="1" applyAlignment="1" applyProtection="1">
      <alignment horizontal="center" vertical="center"/>
    </xf>
    <xf numFmtId="0" fontId="27" fillId="3" borderId="653" xfId="0" applyFont="1" applyFill="1" applyBorder="1" applyProtection="1"/>
    <xf numFmtId="0" fontId="125" fillId="3" borderId="378" xfId="0" applyFont="1" applyFill="1" applyBorder="1" applyAlignment="1" applyProtection="1">
      <alignment horizontal="center" vertical="center"/>
    </xf>
    <xf numFmtId="0" fontId="27" fillId="3" borderId="378" xfId="0" applyFont="1" applyFill="1" applyBorder="1" applyAlignment="1" applyProtection="1"/>
    <xf numFmtId="0" fontId="27" fillId="3" borderId="378" xfId="0" applyFont="1" applyFill="1" applyBorder="1" applyAlignment="1" applyProtection="1">
      <alignment horizontal="center" vertical="top"/>
    </xf>
    <xf numFmtId="0" fontId="28" fillId="7" borderId="656" xfId="0" applyFont="1" applyFill="1" applyBorder="1" applyAlignment="1">
      <alignment horizontal="center" vertical="center"/>
    </xf>
    <xf numFmtId="0" fontId="28" fillId="7" borderId="656" xfId="0" applyFont="1" applyFill="1" applyBorder="1" applyAlignment="1" applyProtection="1">
      <alignment horizontal="center" vertical="center"/>
    </xf>
    <xf numFmtId="0" fontId="126" fillId="2" borderId="0" xfId="0" applyFont="1" applyFill="1" applyBorder="1" applyAlignment="1" applyProtection="1"/>
    <xf numFmtId="0" fontId="126" fillId="2" borderId="0" xfId="0" applyFont="1" applyFill="1" applyBorder="1" applyAlignment="1"/>
    <xf numFmtId="0" fontId="126" fillId="2" borderId="0" xfId="0" quotePrefix="1" applyFont="1" applyFill="1" applyBorder="1" applyAlignment="1"/>
    <xf numFmtId="0" fontId="126" fillId="2" borderId="0" xfId="0" applyNumberFormat="1" applyFont="1" applyFill="1" applyBorder="1" applyProtection="1"/>
    <xf numFmtId="0" fontId="126" fillId="2" borderId="0" xfId="0" applyNumberFormat="1" applyFont="1" applyFill="1" applyBorder="1" applyAlignment="1"/>
    <xf numFmtId="0" fontId="126" fillId="2" borderId="0" xfId="0" applyNumberFormat="1" applyFont="1" applyFill="1" applyBorder="1"/>
    <xf numFmtId="0" fontId="126" fillId="2" borderId="0" xfId="0" applyFont="1" applyFill="1" applyProtection="1"/>
    <xf numFmtId="0" fontId="127" fillId="15" borderId="0" xfId="0" applyFont="1" applyFill="1"/>
    <xf numFmtId="0" fontId="28" fillId="7" borderId="528" xfId="0" applyFont="1" applyFill="1" applyBorder="1" applyAlignment="1">
      <alignment horizontal="center" vertical="center"/>
    </xf>
    <xf numFmtId="0" fontId="28" fillId="7" borderId="305" xfId="0" applyFont="1" applyFill="1" applyBorder="1" applyAlignment="1" applyProtection="1">
      <alignment horizontal="center" vertical="top"/>
    </xf>
    <xf numFmtId="0" fontId="28" fillId="7" borderId="305" xfId="0" applyFont="1" applyFill="1" applyBorder="1" applyAlignment="1" applyProtection="1">
      <alignment horizontal="center"/>
    </xf>
    <xf numFmtId="0" fontId="28" fillId="7" borderId="641" xfId="0" applyFont="1" applyFill="1" applyBorder="1" applyAlignment="1">
      <alignment horizontal="center" vertical="center"/>
    </xf>
    <xf numFmtId="0" fontId="28" fillId="7" borderId="659" xfId="0" applyFont="1" applyFill="1" applyBorder="1" applyAlignment="1">
      <alignment horizontal="center"/>
    </xf>
    <xf numFmtId="49" fontId="11" fillId="0" borderId="659" xfId="8" applyNumberFormat="1" applyFont="1" applyFill="1" applyBorder="1" applyAlignment="1" applyProtection="1">
      <alignment horizontal="center"/>
    </xf>
    <xf numFmtId="0" fontId="33" fillId="14" borderId="47" xfId="0" applyFont="1" applyFill="1" applyBorder="1" applyAlignment="1" applyProtection="1">
      <alignment horizontal="left" vertical="center" indent="8"/>
    </xf>
    <xf numFmtId="0" fontId="33" fillId="7" borderId="14" xfId="4" applyFont="1" applyFill="1" applyBorder="1" applyAlignment="1">
      <alignment horizontal="left"/>
    </xf>
    <xf numFmtId="0" fontId="33" fillId="7" borderId="15" xfId="4" applyFont="1" applyFill="1" applyBorder="1" applyAlignment="1">
      <alignment horizontal="left"/>
    </xf>
    <xf numFmtId="0" fontId="33" fillId="7" borderId="16" xfId="4" applyFont="1" applyFill="1" applyBorder="1" applyAlignment="1">
      <alignment horizontal="left"/>
    </xf>
    <xf numFmtId="0" fontId="33" fillId="7" borderId="31" xfId="4" applyFont="1" applyFill="1" applyBorder="1" applyAlignment="1">
      <alignment horizontal="left"/>
    </xf>
    <xf numFmtId="0" fontId="33" fillId="7" borderId="470" xfId="4" applyFont="1" applyFill="1" applyBorder="1" applyAlignment="1">
      <alignment horizontal="left"/>
    </xf>
    <xf numFmtId="0" fontId="33" fillId="7" borderId="387" xfId="4" applyFont="1" applyFill="1" applyBorder="1" applyAlignment="1">
      <alignment horizontal="left"/>
    </xf>
    <xf numFmtId="169" fontId="31" fillId="8" borderId="31" xfId="3" applyNumberFormat="1" applyFont="1" applyFill="1" applyBorder="1" applyAlignment="1" applyProtection="1">
      <alignment horizontal="left"/>
    </xf>
    <xf numFmtId="169" fontId="31" fillId="8" borderId="470" xfId="3" applyNumberFormat="1" applyFont="1" applyFill="1" applyBorder="1" applyAlignment="1" applyProtection="1">
      <alignment horizontal="left"/>
    </xf>
    <xf numFmtId="0" fontId="31" fillId="8" borderId="14" xfId="3" applyFont="1" applyFill="1" applyBorder="1" applyAlignment="1" applyProtection="1">
      <alignment horizontal="left"/>
    </xf>
    <xf numFmtId="0" fontId="31" fillId="8" borderId="15" xfId="3" applyFont="1" applyFill="1" applyBorder="1" applyAlignment="1" applyProtection="1">
      <alignment horizontal="left"/>
    </xf>
    <xf numFmtId="0" fontId="33" fillId="2" borderId="0" xfId="4" applyFont="1" applyFill="1" applyBorder="1" applyAlignment="1">
      <alignment horizontal="left"/>
    </xf>
    <xf numFmtId="0" fontId="26" fillId="0" borderId="296" xfId="0" quotePrefix="1" applyFont="1" applyFill="1" applyBorder="1" applyAlignment="1">
      <alignment horizontal="left"/>
    </xf>
    <xf numFmtId="0" fontId="27" fillId="15" borderId="0" xfId="0" applyFont="1" applyFill="1" applyBorder="1" applyAlignment="1"/>
    <xf numFmtId="0" fontId="128" fillId="2" borderId="0" xfId="0" applyFont="1" applyFill="1" applyBorder="1"/>
    <xf numFmtId="0" fontId="33" fillId="7" borderId="14" xfId="4" applyFont="1" applyFill="1" applyBorder="1" applyAlignment="1">
      <alignment horizontal="left"/>
    </xf>
    <xf numFmtId="0" fontId="33" fillId="7" borderId="31" xfId="4" applyFont="1" applyFill="1" applyBorder="1" applyAlignment="1">
      <alignment horizontal="left"/>
    </xf>
    <xf numFmtId="0" fontId="130" fillId="7" borderId="14" xfId="6" applyNumberFormat="1" applyFont="1" applyFill="1" applyBorder="1" applyAlignment="1">
      <alignment horizontal="left"/>
    </xf>
    <xf numFmtId="0" fontId="131" fillId="7" borderId="15" xfId="0" applyNumberFormat="1" applyFont="1" applyFill="1" applyBorder="1" applyAlignment="1">
      <alignment horizontal="left"/>
    </xf>
    <xf numFmtId="0" fontId="131" fillId="7" borderId="16" xfId="0" applyNumberFormat="1" applyFont="1" applyFill="1" applyBorder="1" applyAlignment="1">
      <alignment horizontal="left"/>
    </xf>
    <xf numFmtId="0" fontId="0" fillId="8" borderId="15" xfId="0" applyNumberFormat="1" applyFill="1" applyBorder="1" applyAlignment="1">
      <alignment horizontal="left"/>
    </xf>
    <xf numFmtId="0" fontId="0" fillId="8" borderId="16" xfId="0" applyNumberFormat="1" applyFill="1" applyBorder="1" applyAlignment="1">
      <alignment horizontal="left"/>
    </xf>
    <xf numFmtId="0" fontId="131" fillId="7" borderId="470" xfId="0" applyNumberFormat="1" applyFont="1" applyFill="1" applyBorder="1" applyAlignment="1">
      <alignment horizontal="left"/>
    </xf>
    <xf numFmtId="0" fontId="131" fillId="7" borderId="387" xfId="0" applyNumberFormat="1" applyFont="1" applyFill="1" applyBorder="1" applyAlignment="1">
      <alignment horizontal="left"/>
    </xf>
    <xf numFmtId="0" fontId="31" fillId="2" borderId="19" xfId="4" applyFont="1" applyFill="1" applyBorder="1" applyAlignment="1" applyProtection="1">
      <alignment horizontal="left"/>
    </xf>
    <xf numFmtId="0" fontId="32" fillId="2" borderId="21" xfId="3" applyFont="1" applyFill="1" applyBorder="1" applyProtection="1"/>
    <xf numFmtId="0" fontId="31" fillId="8" borderId="22" xfId="3" applyFont="1" applyFill="1" applyBorder="1" applyAlignment="1" applyProtection="1">
      <alignment horizontal="left"/>
    </xf>
    <xf numFmtId="169" fontId="31" fillId="8" borderId="662" xfId="3" applyNumberFormat="1" applyFont="1" applyFill="1" applyBorder="1" applyAlignment="1" applyProtection="1">
      <alignment horizontal="left"/>
    </xf>
    <xf numFmtId="0" fontId="33" fillId="7" borderId="14" xfId="4" applyFont="1" applyFill="1" applyBorder="1" applyAlignment="1">
      <alignment horizontal="left"/>
    </xf>
    <xf numFmtId="0" fontId="33" fillId="7" borderId="31" xfId="4" applyFont="1" applyFill="1" applyBorder="1" applyAlignment="1">
      <alignment horizontal="left"/>
    </xf>
    <xf numFmtId="0" fontId="31" fillId="2" borderId="0" xfId="3" applyFont="1" applyFill="1" applyBorder="1" applyAlignment="1" applyProtection="1">
      <alignment horizontal="left"/>
    </xf>
    <xf numFmtId="169" fontId="31" fillId="2" borderId="0" xfId="3" applyNumberFormat="1" applyFont="1" applyFill="1" applyBorder="1" applyAlignment="1" applyProtection="1">
      <alignment horizontal="left"/>
    </xf>
    <xf numFmtId="172" fontId="27" fillId="2" borderId="0" xfId="0" applyNumberFormat="1" applyFont="1" applyFill="1"/>
    <xf numFmtId="0" fontId="33" fillId="7" borderId="14" xfId="4" applyFont="1" applyFill="1" applyBorder="1" applyAlignment="1">
      <alignment horizontal="left"/>
    </xf>
    <xf numFmtId="0" fontId="33" fillId="7" borderId="15" xfId="4" applyFont="1" applyFill="1" applyBorder="1" applyAlignment="1">
      <alignment horizontal="left"/>
    </xf>
    <xf numFmtId="0" fontId="31" fillId="8" borderId="14" xfId="3" applyFont="1" applyFill="1" applyBorder="1" applyAlignment="1" applyProtection="1">
      <alignment horizontal="left"/>
    </xf>
    <xf numFmtId="0" fontId="31" fillId="8" borderId="16" xfId="3" applyFont="1" applyFill="1" applyBorder="1" applyAlignment="1" applyProtection="1">
      <alignment horizontal="left"/>
    </xf>
    <xf numFmtId="0" fontId="33" fillId="7" borderId="31" xfId="4" applyFont="1" applyFill="1" applyBorder="1" applyAlignment="1">
      <alignment horizontal="left"/>
    </xf>
    <xf numFmtId="0" fontId="33" fillId="7" borderId="470" xfId="4" applyFont="1" applyFill="1" applyBorder="1" applyAlignment="1">
      <alignment horizontal="left"/>
    </xf>
    <xf numFmtId="169" fontId="31" fillId="8" borderId="31" xfId="3" applyNumberFormat="1" applyFont="1" applyFill="1" applyBorder="1" applyAlignment="1" applyProtection="1">
      <alignment horizontal="left"/>
    </xf>
    <xf numFmtId="169" fontId="31" fillId="8" borderId="387" xfId="3" applyNumberFormat="1" applyFont="1" applyFill="1" applyBorder="1" applyAlignment="1" applyProtection="1">
      <alignment horizontal="left"/>
    </xf>
    <xf numFmtId="164" fontId="28" fillId="7" borderId="349" xfId="6" applyFont="1" applyFill="1" applyBorder="1" applyAlignment="1">
      <alignment horizontal="center" vertical="center" wrapText="1"/>
    </xf>
    <xf numFmtId="164" fontId="28" fillId="7" borderId="15" xfId="6" applyFont="1" applyFill="1" applyBorder="1" applyAlignment="1">
      <alignment horizontal="center" vertical="center" wrapText="1"/>
    </xf>
    <xf numFmtId="0" fontId="27" fillId="0" borderId="278" xfId="0" applyFont="1" applyBorder="1" applyProtection="1">
      <protection locked="0"/>
    </xf>
    <xf numFmtId="0" fontId="27" fillId="0" borderId="173" xfId="0" applyFont="1" applyBorder="1" applyProtection="1">
      <protection locked="0"/>
    </xf>
    <xf numFmtId="0" fontId="27" fillId="0" borderId="383" xfId="0" applyFont="1" applyBorder="1" applyProtection="1">
      <protection locked="0"/>
    </xf>
    <xf numFmtId="0" fontId="27" fillId="0" borderId="296" xfId="0" applyFont="1" applyBorder="1" applyProtection="1">
      <protection locked="0"/>
    </xf>
    <xf numFmtId="0" fontId="27" fillId="0" borderId="390" xfId="0" applyFont="1" applyBorder="1" applyProtection="1">
      <protection locked="0"/>
    </xf>
    <xf numFmtId="0" fontId="27" fillId="0" borderId="385" xfId="0" applyFont="1" applyBorder="1" applyProtection="1">
      <protection locked="0"/>
    </xf>
    <xf numFmtId="164" fontId="26" fillId="2" borderId="0" xfId="6" quotePrefix="1" applyFont="1" applyFill="1" applyBorder="1"/>
    <xf numFmtId="164" fontId="27" fillId="0" borderId="280" xfId="6" applyFont="1" applyFill="1" applyBorder="1" applyProtection="1">
      <protection locked="0"/>
    </xf>
    <xf numFmtId="164" fontId="27" fillId="0" borderId="302" xfId="6" applyFont="1" applyFill="1" applyBorder="1" applyProtection="1">
      <protection locked="0"/>
    </xf>
    <xf numFmtId="0" fontId="31" fillId="2" borderId="14" xfId="0" applyNumberFormat="1" applyFont="1" applyFill="1" applyBorder="1" applyAlignment="1">
      <alignment horizontal="left"/>
    </xf>
    <xf numFmtId="0" fontId="129" fillId="2" borderId="15" xfId="0" applyNumberFormat="1" applyFont="1" applyFill="1" applyBorder="1"/>
    <xf numFmtId="0" fontId="0" fillId="2" borderId="16" xfId="0" applyNumberFormat="1" applyFill="1" applyBorder="1" applyAlignment="1">
      <alignment vertical="center"/>
    </xf>
    <xf numFmtId="164" fontId="27" fillId="0" borderId="0" xfId="6" applyFont="1" applyFill="1" applyBorder="1" applyProtection="1">
      <protection locked="0"/>
    </xf>
    <xf numFmtId="164" fontId="27" fillId="0" borderId="31" xfId="6" applyFont="1" applyFill="1" applyBorder="1" applyProtection="1">
      <protection locked="0"/>
    </xf>
    <xf numFmtId="174" fontId="27" fillId="0" borderId="17" xfId="6" applyNumberFormat="1" applyFont="1" applyFill="1" applyBorder="1" applyProtection="1">
      <protection locked="0"/>
    </xf>
    <xf numFmtId="164" fontId="27" fillId="0" borderId="17" xfId="6" applyFont="1" applyFill="1" applyBorder="1" applyProtection="1">
      <protection locked="0"/>
    </xf>
    <xf numFmtId="0" fontId="32" fillId="2" borderId="20" xfId="3" applyFont="1" applyFill="1" applyBorder="1" applyProtection="1"/>
    <xf numFmtId="0" fontId="31" fillId="2" borderId="0" xfId="3" applyFont="1" applyFill="1" applyBorder="1" applyAlignment="1" applyProtection="1">
      <alignment vertical="center"/>
    </xf>
    <xf numFmtId="0" fontId="77" fillId="2" borderId="20" xfId="0" applyFont="1" applyFill="1" applyBorder="1"/>
    <xf numFmtId="164" fontId="111" fillId="2" borderId="21" xfId="6" applyFont="1" applyFill="1" applyBorder="1" applyAlignment="1"/>
    <xf numFmtId="43" fontId="13" fillId="11" borderId="32" xfId="1" applyFont="1" applyFill="1" applyBorder="1" applyProtection="1">
      <protection locked="0"/>
    </xf>
    <xf numFmtId="43" fontId="13" fillId="8" borderId="32" xfId="1" applyFont="1" applyFill="1" applyBorder="1" applyProtection="1">
      <protection locked="0"/>
    </xf>
    <xf numFmtId="164" fontId="26" fillId="11" borderId="466" xfId="6" applyFont="1" applyFill="1" applyBorder="1"/>
    <xf numFmtId="164" fontId="26" fillId="11" borderId="425" xfId="6" applyFont="1" applyFill="1" applyBorder="1"/>
    <xf numFmtId="0" fontId="27" fillId="2" borderId="290" xfId="0" applyFont="1" applyFill="1" applyBorder="1"/>
    <xf numFmtId="0" fontId="27" fillId="2" borderId="322" xfId="0" applyFont="1" applyFill="1" applyBorder="1"/>
    <xf numFmtId="0" fontId="26" fillId="2" borderId="127" xfId="0" quotePrefix="1" applyFont="1" applyFill="1" applyBorder="1" applyAlignment="1">
      <alignment horizontal="left" wrapText="1"/>
    </xf>
    <xf numFmtId="43" fontId="27" fillId="2" borderId="356" xfId="1" applyFont="1" applyFill="1" applyBorder="1" applyAlignment="1" applyProtection="1">
      <alignment horizontal="center" vertical="center"/>
      <protection locked="0"/>
    </xf>
    <xf numFmtId="43" fontId="27" fillId="0" borderId="383" xfId="1" applyFont="1" applyFill="1" applyBorder="1" applyProtection="1">
      <protection locked="0"/>
    </xf>
    <xf numFmtId="164" fontId="0" fillId="8" borderId="303" xfId="0" applyNumberFormat="1" applyFill="1" applyBorder="1"/>
    <xf numFmtId="164" fontId="0" fillId="8" borderId="638" xfId="0" applyNumberFormat="1" applyFill="1" applyBorder="1"/>
    <xf numFmtId="0" fontId="28" fillId="7" borderId="668" xfId="0" applyFont="1" applyFill="1" applyBorder="1" applyAlignment="1">
      <alignment horizontal="center" wrapText="1"/>
    </xf>
    <xf numFmtId="0" fontId="28" fillId="7" borderId="669" xfId="0" applyFont="1" applyFill="1" applyBorder="1" applyAlignment="1">
      <alignment horizontal="center" wrapText="1"/>
    </xf>
    <xf numFmtId="164" fontId="0" fillId="8" borderId="291" xfId="0" applyNumberFormat="1" applyFill="1" applyBorder="1"/>
    <xf numFmtId="164" fontId="0" fillId="8" borderId="618" xfId="0" applyNumberFormat="1" applyFill="1" applyBorder="1"/>
    <xf numFmtId="164" fontId="0" fillId="8" borderId="619" xfId="0" applyNumberFormat="1" applyFill="1" applyBorder="1"/>
    <xf numFmtId="164" fontId="27" fillId="0" borderId="173" xfId="6" applyNumberFormat="1" applyFont="1" applyFill="1" applyBorder="1" applyProtection="1">
      <protection locked="0"/>
    </xf>
    <xf numFmtId="0" fontId="27" fillId="0" borderId="173" xfId="0" applyFont="1" applyFill="1" applyBorder="1" applyProtection="1">
      <protection locked="0"/>
    </xf>
    <xf numFmtId="164" fontId="27" fillId="0" borderId="508" xfId="6" applyNumberFormat="1" applyFont="1" applyFill="1" applyBorder="1" applyProtection="1">
      <protection locked="0"/>
    </xf>
    <xf numFmtId="0" fontId="27" fillId="0" borderId="383" xfId="0" applyFont="1" applyFill="1" applyBorder="1" applyProtection="1">
      <protection locked="0"/>
    </xf>
    <xf numFmtId="164" fontId="27" fillId="0" borderId="571" xfId="6" applyNumberFormat="1" applyFont="1" applyFill="1" applyBorder="1" applyProtection="1">
      <protection locked="0"/>
    </xf>
    <xf numFmtId="164" fontId="27" fillId="0" borderId="383" xfId="6" applyNumberFormat="1" applyFont="1" applyFill="1" applyBorder="1" applyProtection="1">
      <protection locked="0"/>
    </xf>
    <xf numFmtId="164" fontId="26" fillId="0" borderId="383" xfId="6" applyFont="1" applyFill="1" applyBorder="1" applyProtection="1">
      <protection locked="0"/>
    </xf>
    <xf numFmtId="164" fontId="26" fillId="0" borderId="385" xfId="0" applyNumberFormat="1" applyFont="1" applyFill="1" applyBorder="1" applyProtection="1">
      <protection locked="0"/>
    </xf>
    <xf numFmtId="0" fontId="27" fillId="0" borderId="290" xfId="0" applyFont="1" applyFill="1" applyBorder="1" applyProtection="1">
      <protection locked="0"/>
    </xf>
    <xf numFmtId="164" fontId="27" fillId="0" borderId="173" xfId="6" applyFont="1" applyFill="1" applyBorder="1" applyProtection="1">
      <protection locked="0"/>
    </xf>
    <xf numFmtId="164" fontId="26" fillId="0" borderId="385" xfId="6" quotePrefix="1" applyFont="1" applyFill="1" applyBorder="1" applyAlignment="1" applyProtection="1">
      <alignment wrapText="1"/>
      <protection locked="0"/>
    </xf>
    <xf numFmtId="0" fontId="27" fillId="0" borderId="6" xfId="0" applyFont="1" applyFill="1" applyBorder="1" applyProtection="1">
      <protection locked="0"/>
    </xf>
    <xf numFmtId="0" fontId="27" fillId="0" borderId="278" xfId="0" applyFont="1" applyFill="1" applyBorder="1" applyProtection="1">
      <protection locked="0"/>
    </xf>
    <xf numFmtId="183" fontId="27" fillId="0" borderId="173" xfId="6" applyNumberFormat="1" applyFont="1" applyFill="1" applyBorder="1" applyProtection="1">
      <protection locked="0"/>
    </xf>
    <xf numFmtId="164" fontId="27" fillId="0" borderId="383" xfId="6" applyFont="1" applyFill="1" applyBorder="1" applyProtection="1">
      <protection locked="0"/>
    </xf>
    <xf numFmtId="164" fontId="27" fillId="0" borderId="424" xfId="6" applyFont="1" applyFill="1" applyBorder="1" applyProtection="1">
      <protection locked="0"/>
    </xf>
    <xf numFmtId="0" fontId="27" fillId="0" borderId="638" xfId="0" applyFont="1" applyFill="1" applyBorder="1"/>
    <xf numFmtId="0" fontId="26" fillId="0" borderId="390" xfId="0" quotePrefix="1" applyFont="1" applyFill="1" applyBorder="1" applyAlignment="1">
      <alignment horizontal="left"/>
    </xf>
    <xf numFmtId="0" fontId="26" fillId="0" borderId="663" xfId="0" quotePrefix="1" applyFont="1" applyFill="1" applyBorder="1" applyAlignment="1">
      <alignment horizontal="center" vertical="center" wrapText="1"/>
    </xf>
    <xf numFmtId="0" fontId="26" fillId="0" borderId="659" xfId="0" quotePrefix="1" applyFont="1" applyFill="1" applyBorder="1" applyAlignment="1">
      <alignment horizontal="center" vertical="center" wrapText="1"/>
    </xf>
    <xf numFmtId="164" fontId="27" fillId="0" borderId="638" xfId="6" applyFont="1" applyFill="1" applyBorder="1"/>
    <xf numFmtId="164" fontId="27" fillId="0" borderId="638" xfId="6" applyFont="1" applyFill="1" applyBorder="1" applyProtection="1">
      <protection locked="0"/>
    </xf>
    <xf numFmtId="10" fontId="27" fillId="2" borderId="638" xfId="6" applyNumberFormat="1" applyFont="1" applyFill="1" applyBorder="1" applyProtection="1">
      <protection locked="0"/>
    </xf>
    <xf numFmtId="0" fontId="27" fillId="0" borderId="291" xfId="0" applyFont="1" applyFill="1" applyBorder="1" applyProtection="1">
      <protection locked="0"/>
    </xf>
    <xf numFmtId="0" fontId="26" fillId="0" borderId="385" xfId="0" quotePrefix="1" applyFont="1" applyFill="1" applyBorder="1" applyAlignment="1" applyProtection="1">
      <alignment horizontal="left"/>
      <protection locked="0"/>
    </xf>
    <xf numFmtId="0" fontId="4" fillId="7" borderId="301" xfId="0" applyFont="1" applyFill="1" applyBorder="1"/>
    <xf numFmtId="164" fontId="11" fillId="0" borderId="659" xfId="6" quotePrefix="1" applyFont="1" applyFill="1" applyBorder="1" applyAlignment="1">
      <alignment horizontal="center" vertical="center" wrapText="1"/>
    </xf>
    <xf numFmtId="164" fontId="27" fillId="0" borderId="638" xfId="6" applyFont="1" applyFill="1" applyBorder="1" applyAlignment="1">
      <alignment vertical="top"/>
    </xf>
    <xf numFmtId="0" fontId="26" fillId="0" borderId="638" xfId="0" quotePrefix="1" applyFont="1" applyFill="1" applyBorder="1" applyAlignment="1">
      <alignment vertical="top"/>
    </xf>
    <xf numFmtId="10" fontId="11" fillId="2" borderId="638" xfId="2" applyNumberFormat="1" applyFont="1" applyFill="1" applyBorder="1" applyAlignment="1">
      <alignment wrapText="1"/>
    </xf>
    <xf numFmtId="164" fontId="11" fillId="0" borderId="508" xfId="6" quotePrefix="1" applyFont="1" applyFill="1" applyBorder="1" applyAlignment="1" applyProtection="1">
      <alignment horizontal="center" vertical="center" wrapText="1"/>
      <protection locked="0"/>
    </xf>
    <xf numFmtId="0" fontId="27" fillId="0" borderId="638" xfId="0" applyFont="1" applyFill="1" applyBorder="1" applyAlignment="1" applyProtection="1">
      <alignment vertical="top"/>
      <protection locked="0"/>
    </xf>
    <xf numFmtId="10" fontId="27" fillId="2" borderId="638" xfId="2" applyNumberFormat="1" applyFont="1" applyFill="1" applyBorder="1" applyAlignment="1" applyProtection="1">
      <alignment wrapText="1"/>
      <protection locked="0"/>
    </xf>
    <xf numFmtId="164" fontId="27" fillId="0" borderId="638" xfId="6" applyFont="1" applyFill="1" applyBorder="1" applyAlignment="1" applyProtection="1">
      <alignment vertical="top"/>
      <protection locked="0"/>
    </xf>
    <xf numFmtId="10" fontId="13" fillId="2" borderId="638" xfId="2" applyNumberFormat="1" applyFont="1" applyFill="1" applyBorder="1" applyAlignment="1" applyProtection="1">
      <alignment wrapText="1"/>
      <protection locked="0"/>
    </xf>
    <xf numFmtId="0" fontId="26" fillId="0" borderId="383" xfId="0" applyFont="1" applyFill="1" applyBorder="1" applyProtection="1">
      <protection locked="0"/>
    </xf>
    <xf numFmtId="0" fontId="26" fillId="0" borderId="385" xfId="0" applyFont="1" applyFill="1" applyBorder="1" applyProtection="1">
      <protection locked="0"/>
    </xf>
    <xf numFmtId="0" fontId="32" fillId="2" borderId="0" xfId="0" applyFont="1" applyFill="1" applyProtection="1">
      <protection locked="0"/>
    </xf>
    <xf numFmtId="182" fontId="27" fillId="0" borderId="290" xfId="6" applyNumberFormat="1" applyFont="1" applyFill="1" applyBorder="1" applyProtection="1">
      <protection locked="0"/>
    </xf>
    <xf numFmtId="182" fontId="27" fillId="0" borderId="173" xfId="6" applyNumberFormat="1" applyFont="1" applyFill="1" applyBorder="1" applyProtection="1">
      <protection locked="0"/>
    </xf>
    <xf numFmtId="182" fontId="27" fillId="0" borderId="383" xfId="6" applyNumberFormat="1" applyFont="1" applyFill="1" applyBorder="1" applyProtection="1">
      <protection locked="0"/>
    </xf>
    <xf numFmtId="164" fontId="11" fillId="0" borderId="385" xfId="6" applyFont="1" applyFill="1" applyBorder="1" applyAlignment="1" applyProtection="1">
      <alignment horizontal="left"/>
      <protection locked="0"/>
    </xf>
    <xf numFmtId="0" fontId="33" fillId="7" borderId="14" xfId="4" applyFont="1" applyFill="1" applyBorder="1" applyAlignment="1"/>
    <xf numFmtId="0" fontId="27" fillId="2" borderId="290" xfId="6" applyNumberFormat="1" applyFont="1" applyFill="1" applyBorder="1" applyProtection="1">
      <protection locked="0"/>
    </xf>
    <xf numFmtId="0" fontId="27" fillId="2" borderId="173" xfId="6" applyNumberFormat="1" applyFont="1" applyFill="1" applyBorder="1" applyProtection="1">
      <protection locked="0"/>
    </xf>
    <xf numFmtId="164" fontId="27" fillId="2" borderId="173" xfId="6" applyFont="1" applyFill="1" applyBorder="1" applyProtection="1">
      <protection locked="0"/>
    </xf>
    <xf numFmtId="182" fontId="27" fillId="2" borderId="173" xfId="6" applyNumberFormat="1" applyFont="1" applyFill="1" applyBorder="1" applyProtection="1">
      <protection locked="0"/>
    </xf>
    <xf numFmtId="164" fontId="27" fillId="2" borderId="383" xfId="6" applyFont="1" applyFill="1" applyBorder="1" applyProtection="1">
      <protection locked="0"/>
    </xf>
    <xf numFmtId="164" fontId="27" fillId="2" borderId="290" xfId="6" applyFont="1" applyFill="1" applyBorder="1" applyProtection="1">
      <protection locked="0"/>
    </xf>
    <xf numFmtId="164" fontId="11" fillId="0" borderId="298" xfId="6" applyFont="1" applyFill="1" applyBorder="1" applyAlignment="1" applyProtection="1">
      <alignment horizontal="left"/>
      <protection locked="0"/>
    </xf>
    <xf numFmtId="164" fontId="26" fillId="2" borderId="288" xfId="6" applyFont="1" applyFill="1" applyBorder="1" applyAlignment="1" applyProtection="1">
      <alignment horizontal="center" vertical="center" wrapText="1"/>
      <protection locked="0"/>
    </xf>
    <xf numFmtId="164" fontId="26" fillId="2" borderId="571" xfId="6" applyFont="1" applyFill="1" applyBorder="1" applyAlignment="1" applyProtection="1">
      <alignment horizontal="center" vertical="center" wrapText="1"/>
      <protection locked="0"/>
    </xf>
    <xf numFmtId="164" fontId="26" fillId="2" borderId="383" xfId="6" applyFont="1" applyFill="1" applyBorder="1" applyProtection="1">
      <protection locked="0"/>
    </xf>
    <xf numFmtId="0" fontId="11" fillId="0" borderId="301" xfId="8" applyFont="1" applyFill="1" applyBorder="1" applyProtection="1">
      <protection locked="0"/>
    </xf>
    <xf numFmtId="0" fontId="11" fillId="0" borderId="340" xfId="8" applyFont="1" applyFill="1" applyBorder="1" applyProtection="1">
      <protection locked="0"/>
    </xf>
    <xf numFmtId="43" fontId="13" fillId="0" borderId="340" xfId="1" applyFont="1" applyFill="1" applyBorder="1" applyProtection="1">
      <protection locked="0"/>
    </xf>
    <xf numFmtId="0" fontId="11" fillId="0" borderId="301" xfId="8" applyFont="1" applyFill="1" applyBorder="1" applyAlignment="1" applyProtection="1">
      <alignment horizontal="left"/>
      <protection locked="0"/>
    </xf>
    <xf numFmtId="0" fontId="11" fillId="0" borderId="340" xfId="8" applyFont="1" applyFill="1" applyBorder="1" applyAlignment="1" applyProtection="1">
      <alignment horizontal="left"/>
      <protection locked="0"/>
    </xf>
    <xf numFmtId="49" fontId="11" fillId="0" borderId="301" xfId="8" applyNumberFormat="1" applyFont="1" applyFill="1" applyBorder="1" applyAlignment="1" applyProtection="1">
      <alignment horizontal="left"/>
      <protection locked="0"/>
    </xf>
    <xf numFmtId="49" fontId="11" fillId="0" borderId="340" xfId="8" applyNumberFormat="1" applyFont="1" applyFill="1" applyBorder="1" applyAlignment="1" applyProtection="1">
      <alignment horizontal="center"/>
      <protection locked="0"/>
    </xf>
    <xf numFmtId="49" fontId="11" fillId="0" borderId="339" xfId="8" applyNumberFormat="1" applyFont="1" applyFill="1" applyBorder="1" applyAlignment="1" applyProtection="1">
      <alignment horizontal="center"/>
      <protection locked="0"/>
    </xf>
    <xf numFmtId="49" fontId="11" fillId="0" borderId="339" xfId="8" quotePrefix="1" applyNumberFormat="1" applyFont="1" applyFill="1" applyBorder="1" applyAlignment="1" applyProtection="1">
      <alignment horizontal="center"/>
      <protection locked="0"/>
    </xf>
    <xf numFmtId="0" fontId="11" fillId="0" borderId="339" xfId="8" applyFont="1" applyFill="1" applyBorder="1" applyProtection="1">
      <protection locked="0"/>
    </xf>
    <xf numFmtId="0" fontId="11" fillId="2" borderId="290" xfId="8" applyFont="1" applyFill="1" applyBorder="1" applyAlignment="1" applyProtection="1">
      <alignment horizontal="left"/>
      <protection locked="0"/>
    </xf>
    <xf numFmtId="49" fontId="11" fillId="2" borderId="173" xfId="8" applyNumberFormat="1" applyFont="1" applyFill="1" applyBorder="1" applyAlignment="1" applyProtection="1">
      <alignment horizontal="center"/>
      <protection locked="0"/>
    </xf>
    <xf numFmtId="172" fontId="26" fillId="2" borderId="173" xfId="1" applyNumberFormat="1" applyFont="1" applyFill="1" applyBorder="1" applyProtection="1">
      <protection locked="0"/>
    </xf>
    <xf numFmtId="49" fontId="11" fillId="2" borderId="173" xfId="8" quotePrefix="1" applyNumberFormat="1" applyFont="1" applyFill="1" applyBorder="1" applyAlignment="1" applyProtection="1">
      <alignment horizontal="center"/>
      <protection locked="0"/>
    </xf>
    <xf numFmtId="49" fontId="11" fillId="2" borderId="290" xfId="8" applyNumberFormat="1" applyFont="1" applyFill="1" applyBorder="1" applyAlignment="1" applyProtection="1">
      <alignment horizontal="left"/>
      <protection locked="0"/>
    </xf>
    <xf numFmtId="49" fontId="11" fillId="0" borderId="348" xfId="8" applyNumberFormat="1" applyFont="1" applyFill="1" applyBorder="1" applyAlignment="1" applyProtection="1">
      <alignment horizontal="center"/>
      <protection locked="0"/>
    </xf>
    <xf numFmtId="49" fontId="11" fillId="0" borderId="348" xfId="8" quotePrefix="1" applyNumberFormat="1" applyFont="1" applyFill="1" applyBorder="1" applyAlignment="1" applyProtection="1">
      <alignment horizontal="center"/>
      <protection locked="0"/>
    </xf>
    <xf numFmtId="0" fontId="11" fillId="0" borderId="340" xfId="8" applyFont="1" applyFill="1" applyBorder="1" applyAlignment="1" applyProtection="1">
      <alignment horizontal="center"/>
      <protection locked="0"/>
    </xf>
    <xf numFmtId="0" fontId="13" fillId="0" borderId="339" xfId="8" applyFont="1" applyFill="1" applyBorder="1" applyAlignment="1" applyProtection="1">
      <alignment horizontal="left" indent="4"/>
      <protection locked="0"/>
    </xf>
    <xf numFmtId="0" fontId="11" fillId="2" borderId="173" xfId="8" applyFont="1" applyFill="1" applyBorder="1" applyAlignment="1" applyProtection="1">
      <alignment horizontal="left"/>
      <protection locked="0"/>
    </xf>
    <xf numFmtId="0" fontId="13" fillId="2" borderId="173" xfId="8" applyFont="1" applyFill="1" applyBorder="1" applyAlignment="1" applyProtection="1">
      <alignment horizontal="center"/>
      <protection locked="0"/>
    </xf>
    <xf numFmtId="0" fontId="13" fillId="2" borderId="173" xfId="8" applyFont="1" applyFill="1" applyBorder="1" applyAlignment="1" applyProtection="1">
      <alignment horizontal="left" indent="9"/>
      <protection locked="0"/>
    </xf>
    <xf numFmtId="43" fontId="27" fillId="2" borderId="173" xfId="1" applyFont="1" applyFill="1" applyBorder="1" applyProtection="1">
      <protection locked="0"/>
    </xf>
    <xf numFmtId="0" fontId="11" fillId="2" borderId="442" xfId="8" applyNumberFormat="1" applyFont="1" applyFill="1" applyBorder="1" applyAlignment="1" applyProtection="1">
      <alignment horizontal="left" vertical="center"/>
      <protection locked="0"/>
    </xf>
    <xf numFmtId="0" fontId="11" fillId="2" borderId="460" xfId="8" applyNumberFormat="1" applyFont="1" applyFill="1" applyBorder="1" applyAlignment="1" applyProtection="1">
      <alignment horizontal="left" vertical="center"/>
      <protection locked="0"/>
    </xf>
    <xf numFmtId="0" fontId="11" fillId="2" borderId="460" xfId="8" applyNumberFormat="1" applyFont="1" applyFill="1" applyBorder="1" applyAlignment="1" applyProtection="1">
      <alignment horizontal="center" vertical="center"/>
      <protection locked="0"/>
    </xf>
    <xf numFmtId="172" fontId="26" fillId="2" borderId="460" xfId="1" applyNumberFormat="1" applyFont="1" applyFill="1" applyBorder="1" applyProtection="1">
      <protection locked="0"/>
    </xf>
    <xf numFmtId="43" fontId="26" fillId="2" borderId="460" xfId="1" applyFont="1" applyFill="1" applyBorder="1" applyProtection="1">
      <protection locked="0"/>
    </xf>
    <xf numFmtId="0" fontId="11" fillId="2" borderId="463" xfId="8" applyFont="1" applyFill="1" applyBorder="1" applyAlignment="1" applyProtection="1">
      <alignment horizontal="left"/>
      <protection locked="0"/>
    </xf>
    <xf numFmtId="0" fontId="11" fillId="2" borderId="464" xfId="8" applyFont="1" applyFill="1" applyBorder="1" applyAlignment="1" applyProtection="1">
      <alignment horizontal="left"/>
      <protection locked="0"/>
    </xf>
    <xf numFmtId="0" fontId="11" fillId="2" borderId="464" xfId="8" applyFont="1" applyFill="1" applyBorder="1" applyAlignment="1" applyProtection="1">
      <alignment horizontal="center"/>
      <protection locked="0"/>
    </xf>
    <xf numFmtId="172" fontId="26" fillId="2" borderId="464" xfId="1" applyNumberFormat="1" applyFont="1" applyFill="1" applyBorder="1" applyProtection="1">
      <protection locked="0"/>
    </xf>
    <xf numFmtId="43" fontId="26" fillId="2" borderId="464" xfId="1" applyFont="1" applyFill="1" applyBorder="1" applyProtection="1">
      <protection locked="0"/>
    </xf>
    <xf numFmtId="43" fontId="27" fillId="0" borderId="339" xfId="1" applyFont="1" applyFill="1" applyBorder="1" applyProtection="1">
      <protection locked="0"/>
    </xf>
    <xf numFmtId="0" fontId="11" fillId="2" borderId="203" xfId="8" applyFont="1" applyFill="1" applyBorder="1" applyProtection="1">
      <protection locked="0"/>
    </xf>
    <xf numFmtId="0" fontId="11" fillId="2" borderId="204" xfId="8" applyFont="1" applyFill="1" applyBorder="1" applyProtection="1">
      <protection locked="0"/>
    </xf>
    <xf numFmtId="0" fontId="11" fillId="2" borderId="204" xfId="8" applyFont="1" applyFill="1" applyBorder="1" applyAlignment="1" applyProtection="1">
      <alignment horizontal="center"/>
      <protection locked="0"/>
    </xf>
    <xf numFmtId="0" fontId="11" fillId="2" borderId="290" xfId="8" applyFont="1" applyFill="1" applyBorder="1" applyProtection="1">
      <protection locked="0"/>
    </xf>
    <xf numFmtId="0" fontId="11" fillId="2" borderId="173" xfId="8" applyFont="1" applyFill="1" applyBorder="1" applyProtection="1">
      <protection locked="0"/>
    </xf>
    <xf numFmtId="0" fontId="11" fillId="2" borderId="173" xfId="8" applyFont="1" applyFill="1" applyBorder="1" applyAlignment="1" applyProtection="1">
      <alignment horizontal="center"/>
      <protection locked="0"/>
    </xf>
    <xf numFmtId="176" fontId="11" fillId="2" borderId="173" xfId="10" applyFont="1" applyFill="1" applyBorder="1" applyAlignment="1" applyProtection="1">
      <protection locked="0"/>
    </xf>
    <xf numFmtId="0" fontId="11" fillId="2" borderId="295" xfId="8" applyFont="1" applyFill="1" applyBorder="1" applyProtection="1">
      <protection locked="0"/>
    </xf>
    <xf numFmtId="0" fontId="11" fillId="2" borderId="296" xfId="8" applyFont="1" applyFill="1" applyBorder="1" applyProtection="1">
      <protection locked="0"/>
    </xf>
    <xf numFmtId="0" fontId="11" fillId="2" borderId="296" xfId="8" applyFont="1" applyFill="1" applyBorder="1" applyAlignment="1" applyProtection="1">
      <alignment horizontal="center"/>
      <protection locked="0"/>
    </xf>
    <xf numFmtId="176" fontId="11" fillId="2" borderId="296" xfId="10" applyFont="1" applyFill="1" applyBorder="1" applyAlignment="1" applyProtection="1">
      <protection locked="0"/>
    </xf>
    <xf numFmtId="0" fontId="11" fillId="2" borderId="0" xfId="8" applyFont="1" applyFill="1" applyBorder="1" applyAlignment="1" applyProtection="1">
      <alignment horizontal="center"/>
      <protection locked="0"/>
    </xf>
    <xf numFmtId="176" fontId="11" fillId="2" borderId="0" xfId="10" applyFont="1" applyFill="1" applyBorder="1" applyAlignment="1" applyProtection="1">
      <protection locked="0"/>
    </xf>
    <xf numFmtId="176" fontId="11" fillId="2" borderId="204" xfId="10" applyFont="1" applyFill="1" applyBorder="1" applyAlignment="1" applyProtection="1">
      <protection locked="0"/>
    </xf>
    <xf numFmtId="164" fontId="27" fillId="0" borderId="638" xfId="6" applyNumberFormat="1" applyFont="1" applyFill="1" applyBorder="1" applyProtection="1">
      <protection locked="0"/>
    </xf>
    <xf numFmtId="43" fontId="27" fillId="0" borderId="173" xfId="1" applyFont="1" applyFill="1" applyBorder="1" applyProtection="1">
      <protection locked="0"/>
    </xf>
    <xf numFmtId="0" fontId="13" fillId="0" borderId="340" xfId="8" applyFont="1" applyFill="1" applyBorder="1" applyAlignment="1" applyProtection="1">
      <alignment horizontal="center"/>
      <protection locked="0"/>
    </xf>
    <xf numFmtId="0" fontId="13" fillId="0" borderId="339" xfId="8" applyFont="1" applyFill="1" applyBorder="1" applyAlignment="1" applyProtection="1">
      <alignment horizontal="left" indent="9"/>
      <protection locked="0"/>
    </xf>
    <xf numFmtId="0" fontId="27" fillId="0" borderId="290" xfId="6" applyNumberFormat="1" applyFont="1" applyFill="1" applyBorder="1" applyProtection="1">
      <protection locked="0"/>
    </xf>
    <xf numFmtId="0" fontId="11" fillId="0" borderId="301" xfId="8" applyFont="1" applyFill="1" applyBorder="1" applyAlignment="1" applyProtection="1"/>
    <xf numFmtId="43" fontId="26" fillId="11" borderId="432" xfId="1" applyFont="1" applyFill="1" applyBorder="1"/>
    <xf numFmtId="43" fontId="26" fillId="0" borderId="432" xfId="1" applyFont="1" applyFill="1" applyBorder="1"/>
    <xf numFmtId="43" fontId="26" fillId="11" borderId="433" xfId="1" applyFont="1" applyFill="1" applyBorder="1"/>
    <xf numFmtId="43" fontId="26" fillId="11" borderId="634" xfId="1" applyFont="1" applyFill="1" applyBorder="1"/>
    <xf numFmtId="0" fontId="26" fillId="2" borderId="624" xfId="0" applyFont="1" applyFill="1" applyBorder="1"/>
    <xf numFmtId="0" fontId="11" fillId="0" borderId="641" xfId="8" applyFont="1" applyFill="1" applyBorder="1" applyAlignment="1" applyProtection="1">
      <alignment horizontal="center"/>
    </xf>
    <xf numFmtId="0" fontId="11" fillId="0" borderId="638" xfId="8" applyFont="1" applyFill="1" applyBorder="1" applyProtection="1"/>
    <xf numFmtId="43" fontId="26" fillId="11" borderId="388" xfId="1" applyFont="1" applyFill="1" applyBorder="1"/>
    <xf numFmtId="0" fontId="26" fillId="2" borderId="24" xfId="0" applyFont="1" applyFill="1" applyBorder="1"/>
    <xf numFmtId="0" fontId="11" fillId="0" borderId="343" xfId="8" applyFont="1" applyFill="1" applyBorder="1" applyProtection="1"/>
    <xf numFmtId="0" fontId="26" fillId="0" borderId="343" xfId="0" applyFont="1" applyFill="1" applyBorder="1"/>
    <xf numFmtId="0" fontId="11" fillId="0" borderId="343" xfId="8" applyFont="1" applyFill="1" applyBorder="1" applyAlignment="1" applyProtection="1">
      <alignment horizontal="left" vertical="center"/>
    </xf>
    <xf numFmtId="0" fontId="11" fillId="0" borderId="584" xfId="8" applyFont="1" applyFill="1" applyBorder="1" applyProtection="1"/>
    <xf numFmtId="0" fontId="11" fillId="0" borderId="519" xfId="8" applyFont="1" applyFill="1" applyBorder="1" applyProtection="1"/>
    <xf numFmtId="0" fontId="26" fillId="0" borderId="519" xfId="0" applyFont="1" applyFill="1" applyBorder="1"/>
    <xf numFmtId="43" fontId="26" fillId="8" borderId="519" xfId="0" applyNumberFormat="1" applyFont="1" applyFill="1" applyBorder="1"/>
    <xf numFmtId="0" fontId="11" fillId="0" borderId="519" xfId="8" applyFont="1" applyFill="1" applyBorder="1" applyAlignment="1" applyProtection="1">
      <alignment horizontal="left" vertical="center"/>
    </xf>
    <xf numFmtId="43" fontId="26" fillId="8" borderId="584" xfId="0" applyNumberFormat="1" applyFont="1" applyFill="1" applyBorder="1"/>
    <xf numFmtId="43" fontId="26" fillId="8" borderId="659" xfId="0" applyNumberFormat="1" applyFont="1" applyFill="1" applyBorder="1"/>
    <xf numFmtId="0" fontId="11" fillId="0" borderId="668" xfId="8" applyFont="1" applyFill="1" applyBorder="1" applyProtection="1"/>
    <xf numFmtId="0" fontId="26" fillId="0" borderId="668" xfId="0" applyFont="1" applyFill="1" applyBorder="1"/>
    <xf numFmtId="43" fontId="26" fillId="8" borderId="668" xfId="0" applyNumberFormat="1" applyFont="1" applyFill="1" applyBorder="1"/>
    <xf numFmtId="0" fontId="11" fillId="0" borderId="668" xfId="8" applyFont="1" applyFill="1" applyBorder="1" applyAlignment="1" applyProtection="1">
      <alignment horizontal="left" vertical="center"/>
    </xf>
    <xf numFmtId="43" fontId="26" fillId="8" borderId="669" xfId="0" applyNumberFormat="1" applyFont="1" applyFill="1" applyBorder="1"/>
    <xf numFmtId="0" fontId="11" fillId="0" borderId="670" xfId="8" applyFont="1" applyFill="1" applyBorder="1" applyProtection="1"/>
    <xf numFmtId="0" fontId="11" fillId="0" borderId="618" xfId="8" applyFont="1" applyFill="1" applyBorder="1" applyProtection="1"/>
    <xf numFmtId="43" fontId="26" fillId="8" borderId="352" xfId="0" applyNumberFormat="1" applyFont="1" applyFill="1" applyBorder="1"/>
    <xf numFmtId="43" fontId="26" fillId="8" borderId="638" xfId="0" applyNumberFormat="1" applyFont="1" applyFill="1" applyBorder="1"/>
    <xf numFmtId="43" fontId="26" fillId="8" borderId="618" xfId="0" applyNumberFormat="1" applyFont="1" applyFill="1" applyBorder="1"/>
    <xf numFmtId="0" fontId="11" fillId="0" borderId="275" xfId="8" applyFont="1" applyFill="1" applyBorder="1" applyProtection="1"/>
    <xf numFmtId="0" fontId="11" fillId="0" borderId="671" xfId="8" applyFont="1" applyFill="1" applyBorder="1" applyProtection="1"/>
    <xf numFmtId="0" fontId="26" fillId="0" borderId="671" xfId="0" applyFont="1" applyFill="1" applyBorder="1"/>
    <xf numFmtId="43" fontId="26" fillId="8" borderId="671" xfId="0" applyNumberFormat="1" applyFont="1" applyFill="1" applyBorder="1"/>
    <xf numFmtId="0" fontId="11" fillId="0" borderId="671" xfId="8" applyFont="1" applyFill="1" applyBorder="1" applyAlignment="1" applyProtection="1">
      <alignment horizontal="left" vertical="center"/>
    </xf>
    <xf numFmtId="43" fontId="26" fillId="8" borderId="275" xfId="0" applyNumberFormat="1" applyFont="1" applyFill="1" applyBorder="1"/>
    <xf numFmtId="43" fontId="26" fillId="8" borderId="374" xfId="0" applyNumberFormat="1" applyFont="1" applyFill="1" applyBorder="1"/>
    <xf numFmtId="0" fontId="26" fillId="0" borderId="638" xfId="0" applyFont="1" applyFill="1" applyBorder="1"/>
    <xf numFmtId="0" fontId="11" fillId="0" borderId="638" xfId="8" applyFont="1" applyFill="1" applyBorder="1" applyAlignment="1" applyProtection="1">
      <alignment horizontal="left" vertical="center"/>
    </xf>
    <xf numFmtId="0" fontId="11" fillId="0" borderId="352" xfId="8" applyFont="1" applyFill="1" applyBorder="1" applyProtection="1"/>
    <xf numFmtId="0" fontId="11" fillId="0" borderId="352" xfId="8" applyFont="1" applyFill="1" applyBorder="1" applyAlignment="1" applyProtection="1">
      <alignment horizontal="left" vertical="center"/>
    </xf>
    <xf numFmtId="43" fontId="26" fillId="8" borderId="670" xfId="0" applyNumberFormat="1" applyFont="1" applyFill="1" applyBorder="1"/>
    <xf numFmtId="43" fontId="26" fillId="8" borderId="388" xfId="0" applyNumberFormat="1" applyFont="1" applyFill="1" applyBorder="1"/>
    <xf numFmtId="0" fontId="28" fillId="7" borderId="570" xfId="0" quotePrefix="1" applyFont="1" applyFill="1" applyBorder="1" applyAlignment="1" applyProtection="1">
      <alignment horizontal="center"/>
    </xf>
    <xf numFmtId="0" fontId="28" fillId="7" borderId="302" xfId="0" applyFont="1" applyFill="1" applyBorder="1" applyAlignment="1" applyProtection="1">
      <alignment horizontal="center"/>
    </xf>
    <xf numFmtId="0" fontId="11" fillId="2" borderId="301" xfId="0" applyFont="1" applyFill="1" applyBorder="1" applyAlignment="1">
      <alignment horizontal="center"/>
    </xf>
    <xf numFmtId="0" fontId="28" fillId="7" borderId="47" xfId="8" applyFont="1" applyFill="1" applyBorder="1" applyAlignment="1" applyProtection="1">
      <alignment horizontal="center"/>
    </xf>
    <xf numFmtId="0" fontId="28" fillId="7" borderId="641" xfId="0" applyFont="1" applyFill="1" applyBorder="1" applyAlignment="1">
      <alignment horizontal="center" vertical="center" wrapText="1"/>
    </xf>
    <xf numFmtId="0" fontId="28" fillId="7" borderId="647" xfId="0" applyFont="1" applyFill="1" applyBorder="1" applyAlignment="1">
      <alignment horizontal="center" vertical="center"/>
    </xf>
    <xf numFmtId="0" fontId="28" fillId="7" borderId="642" xfId="0" applyFont="1" applyFill="1" applyBorder="1" applyAlignment="1">
      <alignment horizontal="center" vertical="center" wrapText="1"/>
    </xf>
    <xf numFmtId="0" fontId="28" fillId="7" borderId="659" xfId="0" applyFont="1" applyFill="1" applyBorder="1" applyAlignment="1">
      <alignment horizontal="center" vertical="center"/>
    </xf>
    <xf numFmtId="0" fontId="26" fillId="2" borderId="508" xfId="0" quotePrefix="1" applyFont="1" applyFill="1" applyBorder="1" applyAlignment="1">
      <alignment horizontal="center"/>
    </xf>
    <xf numFmtId="0" fontId="26" fillId="2" borderId="508" xfId="0" quotePrefix="1" applyFont="1" applyFill="1" applyBorder="1" applyAlignment="1">
      <alignment horizontal="center" vertical="center"/>
    </xf>
    <xf numFmtId="0" fontId="26" fillId="2" borderId="659" xfId="0" quotePrefix="1" applyFont="1" applyFill="1" applyBorder="1" applyAlignment="1">
      <alignment horizontal="center" vertical="center"/>
    </xf>
    <xf numFmtId="0" fontId="27" fillId="0" borderId="280" xfId="0" applyFont="1" applyBorder="1" applyProtection="1">
      <protection locked="0"/>
    </xf>
    <xf numFmtId="0" fontId="27" fillId="0" borderId="641" xfId="0" applyFont="1" applyBorder="1" applyProtection="1">
      <protection locked="0"/>
    </xf>
    <xf numFmtId="0" fontId="27" fillId="0" borderId="283" xfId="0" applyFont="1" applyBorder="1" applyProtection="1">
      <protection locked="0"/>
    </xf>
    <xf numFmtId="164" fontId="27" fillId="0" borderId="276" xfId="6" applyFont="1" applyFill="1" applyBorder="1" applyProtection="1">
      <protection locked="0"/>
    </xf>
    <xf numFmtId="0" fontId="27" fillId="0" borderId="355" xfId="0" applyFont="1" applyBorder="1" applyProtection="1">
      <protection locked="0"/>
    </xf>
    <xf numFmtId="0" fontId="33" fillId="7" borderId="31" xfId="6" applyNumberFormat="1" applyFont="1" applyFill="1" applyBorder="1" applyAlignment="1">
      <alignment horizontal="left"/>
    </xf>
    <xf numFmtId="0" fontId="28" fillId="7" borderId="620" xfId="0" quotePrefix="1" applyFont="1" applyFill="1" applyBorder="1" applyAlignment="1" applyProtection="1">
      <alignment horizontal="center"/>
    </xf>
    <xf numFmtId="0" fontId="28" fillId="7" borderId="648" xfId="0" quotePrefix="1" applyFont="1" applyFill="1" applyBorder="1" applyAlignment="1" applyProtection="1">
      <alignment horizontal="center"/>
    </xf>
    <xf numFmtId="171" fontId="11" fillId="13" borderId="620" xfId="1" applyNumberFormat="1" applyFont="1" applyFill="1" applyBorder="1" applyProtection="1"/>
    <xf numFmtId="171" fontId="13" fillId="0" borderId="620" xfId="1" applyNumberFormat="1" applyFont="1" applyFill="1" applyBorder="1" applyProtection="1">
      <protection locked="0"/>
    </xf>
    <xf numFmtId="0" fontId="28" fillId="7" borderId="15" xfId="0" applyFont="1" applyFill="1" applyBorder="1" applyAlignment="1" applyProtection="1"/>
    <xf numFmtId="0" fontId="4" fillId="7" borderId="0" xfId="0" applyFont="1" applyFill="1" applyBorder="1" applyProtection="1"/>
    <xf numFmtId="171" fontId="13" fillId="13" borderId="620" xfId="1" applyNumberFormat="1" applyFont="1" applyFill="1" applyBorder="1" applyProtection="1"/>
    <xf numFmtId="0" fontId="28" fillId="7" borderId="361" xfId="0" applyFont="1" applyFill="1" applyBorder="1" applyAlignment="1" applyProtection="1"/>
    <xf numFmtId="0" fontId="28" fillId="7" borderId="363" xfId="0" applyFont="1" applyFill="1" applyBorder="1" applyAlignment="1" applyProtection="1"/>
    <xf numFmtId="0" fontId="28" fillId="7" borderId="663" xfId="0" quotePrefix="1" applyFont="1" applyFill="1" applyBorder="1" applyAlignment="1" applyProtection="1">
      <alignment horizontal="center"/>
    </xf>
    <xf numFmtId="0" fontId="28" fillId="7" borderId="664" xfId="0" applyFont="1" applyFill="1" applyBorder="1" applyAlignment="1" applyProtection="1">
      <alignment horizontal="left" indent="9"/>
    </xf>
    <xf numFmtId="0" fontId="28" fillId="7" borderId="664" xfId="0" quotePrefix="1" applyFont="1" applyFill="1" applyBorder="1" applyAlignment="1" applyProtection="1">
      <alignment horizontal="left" indent="9"/>
    </xf>
    <xf numFmtId="0" fontId="28" fillId="7" borderId="664" xfId="0" quotePrefix="1" applyFont="1" applyFill="1" applyBorder="1" applyAlignment="1" applyProtection="1">
      <alignment horizontal="left" indent="11"/>
    </xf>
    <xf numFmtId="0" fontId="11" fillId="2" borderId="624" xfId="0" quotePrefix="1" applyFont="1" applyFill="1" applyBorder="1" applyAlignment="1" applyProtection="1">
      <alignment horizontal="center"/>
    </xf>
    <xf numFmtId="0" fontId="11" fillId="2" borderId="574" xfId="0" quotePrefix="1" applyFont="1" applyFill="1" applyBorder="1" applyAlignment="1" applyProtection="1">
      <alignment horizontal="center"/>
    </xf>
    <xf numFmtId="0" fontId="11" fillId="2" borderId="278" xfId="0" quotePrefix="1" applyFont="1" applyFill="1" applyBorder="1" applyAlignment="1" applyProtection="1">
      <alignment horizontal="left"/>
    </xf>
    <xf numFmtId="0" fontId="33" fillId="7" borderId="14" xfId="6" applyNumberFormat="1" applyFont="1" applyFill="1" applyBorder="1" applyAlignment="1">
      <alignment horizontal="left"/>
    </xf>
    <xf numFmtId="0" fontId="134" fillId="2" borderId="0" xfId="0" applyFont="1" applyFill="1"/>
    <xf numFmtId="0" fontId="31" fillId="2" borderId="19" xfId="0" applyNumberFormat="1" applyFont="1" applyFill="1" applyBorder="1" applyAlignment="1">
      <alignment horizontal="left"/>
    </xf>
    <xf numFmtId="0" fontId="129" fillId="2" borderId="20" xfId="0" applyNumberFormat="1" applyFont="1" applyFill="1" applyBorder="1"/>
    <xf numFmtId="0" fontId="129" fillId="2" borderId="21" xfId="0" applyNumberFormat="1" applyFont="1" applyFill="1" applyBorder="1"/>
    <xf numFmtId="0" fontId="14" fillId="2" borderId="19" xfId="0" applyNumberFormat="1" applyFont="1" applyFill="1" applyBorder="1" applyAlignment="1">
      <alignment horizontal="left"/>
    </xf>
    <xf numFmtId="43" fontId="27" fillId="8" borderId="173" xfId="1" applyFont="1" applyFill="1" applyBorder="1"/>
    <xf numFmtId="0" fontId="28" fillId="7" borderId="275" xfId="0" applyFont="1" applyFill="1" applyBorder="1" applyAlignment="1">
      <alignment horizontal="center"/>
    </xf>
    <xf numFmtId="0" fontId="28" fillId="7" borderId="508" xfId="0" applyFont="1" applyFill="1" applyBorder="1" applyAlignment="1">
      <alignment horizontal="center"/>
    </xf>
    <xf numFmtId="0" fontId="13" fillId="2" borderId="642" xfId="8" applyFont="1" applyFill="1" applyBorder="1" applyProtection="1"/>
    <xf numFmtId="176" fontId="13" fillId="2" borderId="642" xfId="10" applyFont="1" applyFill="1" applyBorder="1" applyAlignment="1" applyProtection="1"/>
    <xf numFmtId="0" fontId="27" fillId="2" borderId="642" xfId="0" applyFont="1" applyFill="1" applyBorder="1"/>
    <xf numFmtId="0" fontId="13" fillId="2" borderId="642" xfId="8" applyFont="1" applyFill="1" applyBorder="1" applyAlignment="1" applyProtection="1">
      <alignment horizontal="left" vertical="center"/>
    </xf>
    <xf numFmtId="0" fontId="13" fillId="2" borderId="0" xfId="8" applyFont="1" applyFill="1" applyBorder="1" applyAlignment="1" applyProtection="1">
      <alignment horizontal="left" vertical="center"/>
    </xf>
    <xf numFmtId="0" fontId="13" fillId="2" borderId="560" xfId="8" applyFont="1" applyFill="1" applyBorder="1" applyProtection="1"/>
    <xf numFmtId="176" fontId="13" fillId="2" borderId="560" xfId="10" applyFont="1" applyFill="1" applyBorder="1" applyAlignment="1" applyProtection="1"/>
    <xf numFmtId="0" fontId="27" fillId="2" borderId="560" xfId="0" applyFont="1" applyFill="1" applyBorder="1"/>
    <xf numFmtId="0" fontId="13" fillId="2" borderId="638" xfId="8" applyFont="1" applyFill="1" applyBorder="1" applyProtection="1"/>
    <xf numFmtId="176" fontId="13" fillId="2" borderId="638" xfId="10" applyFont="1" applyFill="1" applyBorder="1" applyAlignment="1" applyProtection="1"/>
    <xf numFmtId="0" fontId="27" fillId="2" borderId="638" xfId="0" applyFont="1" applyFill="1" applyBorder="1"/>
    <xf numFmtId="164" fontId="27" fillId="2" borderId="638" xfId="0" applyNumberFormat="1" applyFont="1" applyFill="1" applyBorder="1"/>
    <xf numFmtId="0" fontId="13" fillId="2" borderId="508" xfId="8" applyFont="1" applyFill="1" applyBorder="1" applyProtection="1"/>
    <xf numFmtId="176" fontId="13" fillId="2" borderId="508" xfId="10" applyFont="1" applyFill="1" applyBorder="1" applyAlignment="1" applyProtection="1"/>
    <xf numFmtId="0" fontId="27" fillId="2" borderId="508" xfId="0" applyFont="1" applyFill="1" applyBorder="1"/>
    <xf numFmtId="164" fontId="27" fillId="2" borderId="508" xfId="0" applyNumberFormat="1" applyFont="1" applyFill="1" applyBorder="1"/>
    <xf numFmtId="0" fontId="27" fillId="0" borderId="560" xfId="0" applyFont="1" applyFill="1" applyBorder="1"/>
    <xf numFmtId="176" fontId="11" fillId="0" borderId="352" xfId="10" applyFont="1" applyFill="1" applyBorder="1" applyAlignment="1" applyProtection="1"/>
    <xf numFmtId="0" fontId="11" fillId="0" borderId="619" xfId="8" applyFont="1" applyFill="1" applyBorder="1" applyProtection="1"/>
    <xf numFmtId="43" fontId="26" fillId="8" borderId="676" xfId="0" applyNumberFormat="1" applyFont="1" applyFill="1" applyBorder="1"/>
    <xf numFmtId="43" fontId="26" fillId="8" borderId="677" xfId="0" applyNumberFormat="1" applyFont="1" applyFill="1" applyBorder="1"/>
    <xf numFmtId="0" fontId="11" fillId="2" borderId="14" xfId="8" applyFont="1" applyFill="1" applyBorder="1" applyProtection="1"/>
    <xf numFmtId="0" fontId="13" fillId="2" borderId="15" xfId="8" applyFont="1" applyFill="1" applyBorder="1" applyProtection="1"/>
    <xf numFmtId="0" fontId="27" fillId="2" borderId="15" xfId="0" applyFont="1" applyFill="1" applyBorder="1"/>
    <xf numFmtId="0" fontId="27" fillId="2" borderId="16" xfId="0" applyFont="1" applyFill="1" applyBorder="1"/>
    <xf numFmtId="0" fontId="13" fillId="2" borderId="301" xfId="8" applyFont="1" applyFill="1" applyBorder="1" applyProtection="1"/>
    <xf numFmtId="0" fontId="27" fillId="2" borderId="342" xfId="0" applyFont="1" applyFill="1" applyBorder="1"/>
    <xf numFmtId="0" fontId="60" fillId="2" borderId="646" xfId="8" applyFont="1" applyFill="1" applyBorder="1" applyAlignment="1" applyProtection="1"/>
    <xf numFmtId="0" fontId="27" fillId="2" borderId="643" xfId="0" applyFont="1" applyFill="1" applyBorder="1"/>
    <xf numFmtId="0" fontId="60" fillId="2" borderId="618" xfId="8" applyFont="1" applyFill="1" applyBorder="1" applyAlignment="1" applyProtection="1">
      <alignment horizontal="left"/>
    </xf>
    <xf numFmtId="0" fontId="60" fillId="2" borderId="528" xfId="8" applyFont="1" applyFill="1" applyBorder="1" applyAlignment="1" applyProtection="1">
      <alignment horizontal="left"/>
    </xf>
    <xf numFmtId="0" fontId="60" fillId="2" borderId="619" xfId="8" applyFont="1" applyFill="1" applyBorder="1" applyAlignment="1" applyProtection="1">
      <alignment horizontal="left"/>
    </xf>
    <xf numFmtId="0" fontId="13" fillId="2" borderId="676" xfId="8" applyFont="1" applyFill="1" applyBorder="1" applyProtection="1"/>
    <xf numFmtId="0" fontId="13" fillId="2" borderId="668" xfId="8" applyFont="1" applyFill="1" applyBorder="1" applyProtection="1"/>
    <xf numFmtId="0" fontId="27" fillId="2" borderId="668" xfId="0" applyFont="1" applyFill="1" applyBorder="1"/>
    <xf numFmtId="0" fontId="27" fillId="2" borderId="437" xfId="0" applyFont="1" applyFill="1" applyBorder="1"/>
    <xf numFmtId="0" fontId="13" fillId="2" borderId="618" xfId="8" applyFont="1" applyFill="1" applyBorder="1" applyProtection="1"/>
    <xf numFmtId="0" fontId="27" fillId="2" borderId="383" xfId="0" applyFont="1" applyFill="1" applyBorder="1"/>
    <xf numFmtId="0" fontId="60" fillId="2" borderId="618" xfId="8" applyFont="1" applyFill="1" applyBorder="1" applyAlignment="1" applyProtection="1"/>
    <xf numFmtId="0" fontId="13" fillId="2" borderId="383" xfId="8" applyFont="1" applyFill="1" applyBorder="1" applyProtection="1"/>
    <xf numFmtId="0" fontId="27" fillId="2" borderId="203" xfId="0" applyFont="1" applyFill="1" applyBorder="1"/>
    <xf numFmtId="0" fontId="27" fillId="2" borderId="618" xfId="0" applyFont="1" applyFill="1" applyBorder="1"/>
    <xf numFmtId="43" fontId="26" fillId="8" borderId="619" xfId="0" applyNumberFormat="1" applyFont="1" applyFill="1" applyBorder="1"/>
    <xf numFmtId="0" fontId="13" fillId="2" borderId="437" xfId="8" applyFont="1" applyFill="1" applyBorder="1" applyProtection="1"/>
    <xf numFmtId="0" fontId="13" fillId="2" borderId="203" xfId="8" applyFont="1" applyFill="1" applyBorder="1" applyProtection="1"/>
    <xf numFmtId="0" fontId="60" fillId="2" borderId="275" xfId="8" applyFont="1" applyFill="1" applyBorder="1" applyAlignment="1" applyProtection="1">
      <alignment horizontal="left"/>
    </xf>
    <xf numFmtId="176" fontId="13" fillId="2" borderId="15" xfId="10" applyFont="1" applyFill="1" applyBorder="1" applyAlignment="1" applyProtection="1"/>
    <xf numFmtId="0" fontId="13" fillId="2" borderId="15" xfId="8" applyFont="1" applyFill="1" applyBorder="1" applyAlignment="1" applyProtection="1">
      <alignment horizontal="left" vertical="center"/>
    </xf>
    <xf numFmtId="0" fontId="60" fillId="2" borderId="528" xfId="8" applyFont="1" applyFill="1" applyBorder="1" applyAlignment="1" applyProtection="1">
      <alignment horizontal="right"/>
    </xf>
    <xf numFmtId="176" fontId="13" fillId="2" borderId="676" xfId="10" applyFont="1" applyFill="1" applyBorder="1" applyAlignment="1" applyProtection="1"/>
    <xf numFmtId="0" fontId="27" fillId="2" borderId="676" xfId="0" applyFont="1" applyFill="1" applyBorder="1"/>
    <xf numFmtId="164" fontId="27" fillId="2" borderId="676" xfId="0" applyNumberFormat="1" applyFont="1" applyFill="1" applyBorder="1"/>
    <xf numFmtId="0" fontId="27" fillId="2" borderId="14" xfId="0" applyFont="1" applyFill="1" applyBorder="1"/>
    <xf numFmtId="0" fontId="27" fillId="2" borderId="301" xfId="0" applyFont="1" applyFill="1" applyBorder="1"/>
    <xf numFmtId="0" fontId="27" fillId="2" borderId="640" xfId="0" applyFont="1" applyFill="1" applyBorder="1"/>
    <xf numFmtId="0" fontId="60" fillId="2" borderId="471" xfId="8" applyFont="1" applyFill="1" applyBorder="1" applyAlignment="1" applyProtection="1">
      <alignment horizontal="left"/>
    </xf>
    <xf numFmtId="0" fontId="60" fillId="2" borderId="584" xfId="8" applyFont="1" applyFill="1" applyBorder="1" applyAlignment="1" applyProtection="1">
      <alignment horizontal="left"/>
    </xf>
    <xf numFmtId="0" fontId="11" fillId="2" borderId="638" xfId="8" applyFont="1" applyFill="1" applyBorder="1" applyProtection="1"/>
    <xf numFmtId="0" fontId="13" fillId="2" borderId="638" xfId="8" applyFont="1" applyFill="1" applyBorder="1" applyAlignment="1" applyProtection="1">
      <alignment horizontal="center"/>
    </xf>
    <xf numFmtId="0" fontId="13" fillId="2" borderId="642" xfId="8" applyFont="1" applyFill="1" applyBorder="1" applyProtection="1">
      <protection locked="0"/>
    </xf>
    <xf numFmtId="0" fontId="11" fillId="2" borderId="642" xfId="8" applyFont="1" applyFill="1" applyBorder="1" applyProtection="1">
      <protection locked="0"/>
    </xf>
    <xf numFmtId="0" fontId="13" fillId="2" borderId="638" xfId="8" applyFont="1" applyFill="1" applyBorder="1" applyProtection="1">
      <protection locked="0"/>
    </xf>
    <xf numFmtId="0" fontId="11" fillId="2" borderId="638" xfId="8" applyFont="1" applyFill="1" applyBorder="1" applyProtection="1">
      <protection locked="0"/>
    </xf>
    <xf numFmtId="0" fontId="13" fillId="2" borderId="15" xfId="8" applyFont="1" applyFill="1" applyBorder="1" applyAlignment="1" applyProtection="1">
      <alignment horizontal="center"/>
    </xf>
    <xf numFmtId="0" fontId="11" fillId="2" borderId="618" xfId="8" applyFont="1" applyFill="1" applyBorder="1" applyProtection="1"/>
    <xf numFmtId="0" fontId="11" fillId="2" borderId="619" xfId="8" applyFont="1" applyFill="1" applyBorder="1" applyProtection="1"/>
    <xf numFmtId="0" fontId="13" fillId="2" borderId="676" xfId="8" applyFont="1" applyFill="1" applyBorder="1" applyAlignment="1" applyProtection="1">
      <alignment horizontal="center"/>
    </xf>
    <xf numFmtId="0" fontId="13" fillId="2" borderId="16" xfId="8" applyFont="1" applyFill="1" applyBorder="1" applyProtection="1"/>
    <xf numFmtId="0" fontId="13" fillId="2" borderId="15" xfId="8" applyFont="1" applyFill="1" applyBorder="1" applyProtection="1">
      <protection locked="0"/>
    </xf>
    <xf numFmtId="0" fontId="11" fillId="2" borderId="15" xfId="8" applyFont="1" applyFill="1" applyBorder="1" applyProtection="1">
      <protection locked="0"/>
    </xf>
    <xf numFmtId="0" fontId="11" fillId="2" borderId="16" xfId="8" applyFont="1" applyFill="1" applyBorder="1" applyProtection="1">
      <protection locked="0"/>
    </xf>
    <xf numFmtId="0" fontId="13" fillId="2" borderId="676" xfId="8" applyFont="1" applyFill="1" applyBorder="1" applyProtection="1">
      <protection locked="0"/>
    </xf>
    <xf numFmtId="0" fontId="11" fillId="2" borderId="676" xfId="8" applyFont="1" applyFill="1" applyBorder="1" applyProtection="1">
      <protection locked="0"/>
    </xf>
    <xf numFmtId="0" fontId="11" fillId="2" borderId="638" xfId="8" applyFont="1" applyFill="1" applyBorder="1" applyAlignment="1" applyProtection="1">
      <alignment horizontal="center"/>
    </xf>
    <xf numFmtId="0" fontId="11" fillId="2" borderId="676" xfId="8" applyFont="1" applyFill="1" applyBorder="1" applyProtection="1"/>
    <xf numFmtId="0" fontId="11" fillId="2" borderId="676" xfId="8" applyFont="1" applyFill="1" applyBorder="1" applyAlignment="1" applyProtection="1">
      <alignment horizontal="center"/>
    </xf>
    <xf numFmtId="0" fontId="11" fillId="2" borderId="15" xfId="8" applyFont="1" applyFill="1" applyBorder="1" applyProtection="1"/>
    <xf numFmtId="0" fontId="11" fillId="2" borderId="15" xfId="8" applyFont="1" applyFill="1" applyBorder="1" applyAlignment="1" applyProtection="1">
      <alignment horizontal="center"/>
    </xf>
    <xf numFmtId="0" fontId="11" fillId="2" borderId="342" xfId="8" applyFont="1" applyFill="1" applyBorder="1" applyProtection="1">
      <protection locked="0"/>
    </xf>
    <xf numFmtId="0" fontId="11" fillId="2" borderId="301" xfId="8" applyFont="1" applyFill="1" applyBorder="1" applyProtection="1"/>
    <xf numFmtId="0" fontId="11" fillId="2" borderId="470" xfId="8" applyFont="1" applyFill="1" applyBorder="1" applyProtection="1">
      <protection locked="0"/>
    </xf>
    <xf numFmtId="0" fontId="11" fillId="2" borderId="678" xfId="8" applyFont="1" applyFill="1" applyBorder="1" applyProtection="1"/>
    <xf numFmtId="0" fontId="11" fillId="2" borderId="642" xfId="8" applyFont="1" applyFill="1" applyBorder="1" applyProtection="1"/>
    <xf numFmtId="0" fontId="11" fillId="2" borderId="642" xfId="8" applyFont="1" applyFill="1" applyBorder="1" applyAlignment="1" applyProtection="1">
      <alignment horizontal="center"/>
    </xf>
    <xf numFmtId="0" fontId="11" fillId="2" borderId="643" xfId="8" applyFont="1" applyFill="1" applyBorder="1" applyProtection="1">
      <protection locked="0"/>
    </xf>
    <xf numFmtId="0" fontId="11" fillId="2" borderId="678" xfId="8" applyFont="1" applyFill="1" applyBorder="1" applyAlignment="1" applyProtection="1"/>
    <xf numFmtId="0" fontId="11" fillId="2" borderId="14" xfId="8" applyFont="1" applyFill="1" applyBorder="1" applyAlignment="1" applyProtection="1"/>
    <xf numFmtId="0" fontId="29" fillId="7" borderId="391" xfId="8" applyFont="1" applyFill="1" applyBorder="1" applyAlignment="1" applyProtection="1">
      <alignment horizontal="center"/>
    </xf>
    <xf numFmtId="14" fontId="28" fillId="7" borderId="47" xfId="8" applyNumberFormat="1" applyFont="1" applyFill="1" applyBorder="1" applyAlignment="1" applyProtection="1">
      <alignment horizontal="center"/>
    </xf>
    <xf numFmtId="0" fontId="28" fillId="7" borderId="679" xfId="8" applyFont="1" applyFill="1" applyBorder="1" applyAlignment="1" applyProtection="1">
      <alignment horizontal="center"/>
    </xf>
    <xf numFmtId="0" fontId="13" fillId="0" borderId="680" xfId="8" applyFont="1" applyFill="1" applyBorder="1" applyProtection="1">
      <protection locked="0"/>
    </xf>
    <xf numFmtId="0" fontId="13" fillId="0" borderId="638" xfId="8" applyFont="1" applyFill="1" applyBorder="1" applyProtection="1">
      <protection locked="0"/>
    </xf>
    <xf numFmtId="177" fontId="13" fillId="2" borderId="681" xfId="10" applyNumberFormat="1" applyFont="1" applyFill="1" applyBorder="1" applyAlignment="1" applyProtection="1"/>
    <xf numFmtId="49" fontId="11" fillId="0" borderId="567" xfId="8" applyNumberFormat="1" applyFont="1" applyFill="1" applyBorder="1" applyAlignment="1" applyProtection="1">
      <alignment horizontal="center"/>
    </xf>
    <xf numFmtId="49" fontId="11" fillId="0" borderId="682" xfId="8" applyNumberFormat="1" applyFont="1" applyFill="1" applyBorder="1" applyAlignment="1" applyProtection="1">
      <alignment horizontal="center"/>
    </xf>
    <xf numFmtId="0" fontId="11" fillId="0" borderId="508" xfId="8" applyFont="1" applyFill="1" applyBorder="1" applyProtection="1"/>
    <xf numFmtId="0" fontId="11" fillId="0" borderId="508" xfId="8" applyFont="1" applyFill="1" applyBorder="1" applyAlignment="1" applyProtection="1">
      <alignment horizontal="center"/>
    </xf>
    <xf numFmtId="164" fontId="11" fillId="8" borderId="508" xfId="8" applyNumberFormat="1" applyFont="1" applyFill="1" applyBorder="1" applyProtection="1"/>
    <xf numFmtId="164" fontId="11" fillId="8" borderId="659" xfId="8" applyNumberFormat="1" applyFont="1" applyFill="1" applyBorder="1" applyProtection="1"/>
    <xf numFmtId="0" fontId="11" fillId="0" borderId="646" xfId="8" applyFont="1" applyFill="1" applyBorder="1" applyProtection="1"/>
    <xf numFmtId="0" fontId="11" fillId="0" borderId="641" xfId="8" applyFont="1" applyFill="1" applyBorder="1" applyProtection="1"/>
    <xf numFmtId="176" fontId="11" fillId="0" borderId="641" xfId="10" applyFont="1" applyFill="1" applyBorder="1" applyAlignment="1" applyProtection="1"/>
    <xf numFmtId="164" fontId="11" fillId="8" borderId="641" xfId="8" applyNumberFormat="1" applyFont="1" applyFill="1" applyBorder="1" applyProtection="1"/>
    <xf numFmtId="164" fontId="11" fillId="8" borderId="647" xfId="8" applyNumberFormat="1" applyFont="1" applyFill="1" applyBorder="1" applyProtection="1"/>
    <xf numFmtId="0" fontId="27" fillId="0" borderId="618" xfId="0" applyFont="1" applyFill="1" applyBorder="1"/>
    <xf numFmtId="0" fontId="23" fillId="0" borderId="574" xfId="0" applyFont="1" applyFill="1" applyBorder="1"/>
    <xf numFmtId="0" fontId="27" fillId="2" borderId="20" xfId="0" applyFont="1" applyFill="1" applyBorder="1"/>
    <xf numFmtId="0" fontId="27" fillId="2" borderId="21" xfId="0" applyFont="1" applyFill="1" applyBorder="1"/>
    <xf numFmtId="0" fontId="129" fillId="2" borderId="0" xfId="0" applyNumberFormat="1" applyFont="1" applyFill="1" applyBorder="1"/>
    <xf numFmtId="0" fontId="31" fillId="2" borderId="0" xfId="6" applyNumberFormat="1" applyFont="1" applyFill="1" applyBorder="1" applyAlignment="1"/>
    <xf numFmtId="169" fontId="31" fillId="2" borderId="0" xfId="6" applyNumberFormat="1" applyFont="1" applyFill="1" applyBorder="1" applyAlignment="1"/>
    <xf numFmtId="0" fontId="129" fillId="2" borderId="32" xfId="0" applyNumberFormat="1" applyFont="1" applyFill="1" applyBorder="1"/>
    <xf numFmtId="0" fontId="31" fillId="8" borderId="22" xfId="6" applyNumberFormat="1" applyFont="1" applyFill="1" applyBorder="1" applyAlignment="1"/>
    <xf numFmtId="169" fontId="31" fillId="8" borderId="662" xfId="6" applyNumberFormat="1" applyFont="1" applyFill="1" applyBorder="1" applyAlignment="1">
      <alignment horizontal="left"/>
    </xf>
    <xf numFmtId="43" fontId="11" fillId="0" borderId="618" xfId="1" quotePrefix="1" applyFont="1" applyFill="1" applyBorder="1" applyAlignment="1" applyProtection="1">
      <alignment horizontal="left"/>
    </xf>
    <xf numFmtId="0" fontId="28" fillId="7" borderId="646" xfId="8" applyFont="1" applyFill="1" applyBorder="1" applyProtection="1"/>
    <xf numFmtId="0" fontId="28" fillId="7" borderId="686" xfId="8" applyFont="1" applyFill="1" applyBorder="1" applyAlignment="1" applyProtection="1">
      <alignment horizontal="center"/>
    </xf>
    <xf numFmtId="0" fontId="28" fillId="7" borderId="686" xfId="8" quotePrefix="1" applyFont="1" applyFill="1" applyBorder="1" applyAlignment="1" applyProtection="1">
      <alignment horizontal="center"/>
    </xf>
    <xf numFmtId="49" fontId="11" fillId="0" borderId="203" xfId="8" quotePrefix="1" applyNumberFormat="1" applyFont="1" applyFill="1" applyBorder="1" applyAlignment="1" applyProtection="1">
      <alignment horizontal="center"/>
    </xf>
    <xf numFmtId="0" fontId="11" fillId="0" borderId="644" xfId="8" quotePrefix="1" applyFont="1" applyFill="1" applyBorder="1" applyAlignment="1" applyProtection="1">
      <alignment horizontal="center"/>
    </xf>
    <xf numFmtId="0" fontId="11" fillId="0" borderId="645" xfId="8" quotePrefix="1" applyFont="1" applyFill="1" applyBorder="1" applyAlignment="1" applyProtection="1">
      <alignment horizontal="center"/>
    </xf>
    <xf numFmtId="43" fontId="11" fillId="0" borderId="619" xfId="1" quotePrefix="1" applyFont="1" applyFill="1" applyBorder="1" applyAlignment="1" applyProtection="1">
      <alignment horizontal="left"/>
    </xf>
    <xf numFmtId="0" fontId="28" fillId="7" borderId="686" xfId="0" applyFont="1" applyFill="1" applyBorder="1" applyAlignment="1">
      <alignment horizontal="center"/>
    </xf>
    <xf numFmtId="0" fontId="29" fillId="7" borderId="686" xfId="0" applyFont="1" applyFill="1" applyBorder="1" applyAlignment="1">
      <alignment horizontal="center"/>
    </xf>
    <xf numFmtId="0" fontId="28" fillId="7" borderId="687" xfId="0" applyFont="1" applyFill="1" applyBorder="1" applyAlignment="1">
      <alignment horizontal="center"/>
    </xf>
    <xf numFmtId="49" fontId="11" fillId="0" borderId="644" xfId="8" applyNumberFormat="1" applyFont="1" applyFill="1" applyBorder="1" applyAlignment="1" applyProtection="1">
      <alignment horizontal="center"/>
    </xf>
    <xf numFmtId="49" fontId="11" fillId="0" borderId="645" xfId="8" applyNumberFormat="1" applyFont="1" applyFill="1" applyBorder="1" applyAlignment="1" applyProtection="1">
      <alignment horizontal="center"/>
    </xf>
    <xf numFmtId="0" fontId="31" fillId="8" borderId="22" xfId="6" applyNumberFormat="1" applyFont="1" applyFill="1" applyBorder="1" applyAlignment="1">
      <alignment horizontal="left"/>
    </xf>
    <xf numFmtId="43" fontId="11" fillId="8" borderId="676" xfId="1" quotePrefix="1" applyFont="1" applyFill="1" applyBorder="1" applyAlignment="1" applyProtection="1">
      <alignment horizontal="center"/>
    </xf>
    <xf numFmtId="0" fontId="11" fillId="0" borderId="24" xfId="8" quotePrefix="1" applyFont="1" applyFill="1" applyBorder="1" applyAlignment="1" applyProtection="1">
      <alignment horizontal="center"/>
    </xf>
    <xf numFmtId="0" fontId="27" fillId="2" borderId="690" xfId="0" applyFont="1" applyFill="1" applyBorder="1"/>
    <xf numFmtId="43" fontId="26" fillId="11" borderId="662" xfId="1" applyFont="1" applyFill="1" applyBorder="1"/>
    <xf numFmtId="0" fontId="4" fillId="7" borderId="275" xfId="8" applyFont="1" applyFill="1" applyBorder="1" applyProtection="1"/>
    <xf numFmtId="0" fontId="28" fillId="7" borderId="349" xfId="8" applyFont="1" applyFill="1" applyBorder="1" applyAlignment="1" applyProtection="1"/>
    <xf numFmtId="0" fontId="28" fillId="7" borderId="584" xfId="8" applyFont="1" applyFill="1" applyBorder="1" applyAlignment="1" applyProtection="1">
      <alignment horizontal="center"/>
    </xf>
    <xf numFmtId="0" fontId="28" fillId="7" borderId="508" xfId="8" applyFont="1" applyFill="1" applyBorder="1" applyAlignment="1" applyProtection="1">
      <alignment horizontal="center"/>
    </xf>
    <xf numFmtId="0" fontId="28" fillId="7" borderId="349" xfId="8" applyFont="1" applyFill="1" applyBorder="1" applyAlignment="1" applyProtection="1">
      <alignment horizontal="center" vertical="center"/>
    </xf>
    <xf numFmtId="0" fontId="28" fillId="7" borderId="528" xfId="0" applyFont="1" applyFill="1" applyBorder="1" applyAlignment="1">
      <alignment horizontal="center"/>
    </xf>
    <xf numFmtId="43" fontId="26" fillId="11" borderId="424" xfId="1" applyFont="1" applyFill="1" applyBorder="1"/>
    <xf numFmtId="0" fontId="13" fillId="0" borderId="424" xfId="8" applyFont="1" applyFill="1" applyBorder="1" applyProtection="1">
      <protection locked="0"/>
    </xf>
    <xf numFmtId="177" fontId="13" fillId="0" borderId="424" xfId="10" applyNumberFormat="1" applyFont="1" applyFill="1" applyBorder="1" applyAlignment="1" applyProtection="1"/>
    <xf numFmtId="177" fontId="11" fillId="0" borderId="424" xfId="10" applyNumberFormat="1" applyFont="1" applyFill="1" applyBorder="1" applyAlignment="1" applyProtection="1"/>
    <xf numFmtId="43" fontId="26" fillId="8" borderId="466" xfId="0" applyNumberFormat="1" applyFont="1" applyFill="1" applyBorder="1"/>
    <xf numFmtId="43" fontId="26" fillId="8" borderId="453" xfId="0" applyNumberFormat="1" applyFont="1" applyFill="1" applyBorder="1"/>
    <xf numFmtId="43" fontId="26" fillId="8" borderId="424" xfId="0" applyNumberFormat="1" applyFont="1" applyFill="1" applyBorder="1"/>
    <xf numFmtId="43" fontId="26" fillId="8" borderId="425" xfId="0" applyNumberFormat="1" applyFont="1" applyFill="1" applyBorder="1"/>
    <xf numFmtId="43" fontId="26" fillId="8" borderId="22" xfId="0" applyNumberFormat="1" applyFont="1" applyFill="1" applyBorder="1"/>
    <xf numFmtId="43" fontId="26" fillId="8" borderId="662" xfId="0" applyNumberFormat="1" applyFont="1" applyFill="1" applyBorder="1"/>
    <xf numFmtId="0" fontId="27" fillId="2" borderId="22" xfId="0" applyFont="1" applyFill="1" applyBorder="1"/>
    <xf numFmtId="0" fontId="27" fillId="2" borderId="24" xfId="0" applyFont="1" applyFill="1" applyBorder="1"/>
    <xf numFmtId="0" fontId="27" fillId="2" borderId="691" xfId="0" applyFont="1" applyFill="1" applyBorder="1"/>
    <xf numFmtId="0" fontId="13" fillId="0" borderId="691" xfId="8" applyFont="1" applyFill="1" applyBorder="1" applyAlignment="1" applyProtection="1">
      <alignment horizontal="center"/>
      <protection locked="0"/>
    </xf>
    <xf numFmtId="177" fontId="13" fillId="0" borderId="24" xfId="10" applyNumberFormat="1" applyFont="1" applyFill="1" applyBorder="1" applyAlignment="1" applyProtection="1"/>
    <xf numFmtId="0" fontId="13" fillId="0" borderId="24" xfId="8" applyFont="1" applyFill="1" applyBorder="1" applyAlignment="1" applyProtection="1">
      <alignment horizontal="center"/>
      <protection locked="0"/>
    </xf>
    <xf numFmtId="43" fontId="27" fillId="0" borderId="453" xfId="1" applyFont="1" applyFill="1" applyBorder="1"/>
    <xf numFmtId="0" fontId="13" fillId="0" borderId="691" xfId="8" applyFont="1" applyFill="1" applyBorder="1" applyProtection="1">
      <protection locked="0"/>
    </xf>
    <xf numFmtId="43" fontId="26" fillId="11" borderId="692" xfId="1" applyFont="1" applyFill="1" applyBorder="1"/>
    <xf numFmtId="43" fontId="26" fillId="11" borderId="693" xfId="1" applyNumberFormat="1" applyFont="1" applyFill="1" applyBorder="1"/>
    <xf numFmtId="43" fontId="26" fillId="11" borderId="694" xfId="1" applyFont="1" applyFill="1" applyBorder="1"/>
    <xf numFmtId="43" fontId="26" fillId="8" borderId="693" xfId="0" applyNumberFormat="1" applyFont="1" applyFill="1" applyBorder="1"/>
    <xf numFmtId="43" fontId="26" fillId="8" borderId="690" xfId="0" applyNumberFormat="1" applyFont="1" applyFill="1" applyBorder="1"/>
    <xf numFmtId="43" fontId="26" fillId="8" borderId="694" xfId="0" applyNumberFormat="1" applyFont="1" applyFill="1" applyBorder="1"/>
    <xf numFmtId="0" fontId="27" fillId="2" borderId="693" xfId="0" applyFont="1" applyFill="1" applyBorder="1"/>
    <xf numFmtId="0" fontId="13" fillId="2" borderId="690" xfId="8" applyFont="1" applyFill="1" applyBorder="1" applyProtection="1"/>
    <xf numFmtId="0" fontId="13" fillId="2" borderId="693" xfId="8" applyFont="1" applyFill="1" applyBorder="1" applyProtection="1"/>
    <xf numFmtId="171" fontId="27" fillId="0" borderId="620" xfId="6" applyNumberFormat="1" applyFont="1" applyFill="1" applyBorder="1" applyProtection="1">
      <protection locked="0"/>
    </xf>
    <xf numFmtId="171" fontId="27" fillId="0" borderId="635" xfId="6" applyNumberFormat="1" applyFont="1" applyFill="1" applyBorder="1" applyAlignment="1" applyProtection="1">
      <protection locked="0"/>
    </xf>
    <xf numFmtId="0" fontId="26" fillId="0" borderId="619" xfId="0" applyFont="1" applyFill="1" applyBorder="1" applyProtection="1"/>
    <xf numFmtId="171" fontId="46" fillId="0" borderId="24" xfId="6" applyNumberFormat="1" applyFont="1" applyFill="1" applyBorder="1" applyProtection="1">
      <protection locked="0"/>
    </xf>
    <xf numFmtId="0" fontId="27" fillId="0" borderId="24" xfId="0" applyFont="1" applyFill="1" applyBorder="1"/>
    <xf numFmtId="0" fontId="11" fillId="0" borderId="301" xfId="0" applyFont="1" applyFill="1" applyBorder="1" applyAlignment="1">
      <alignment horizontal="center"/>
    </xf>
    <xf numFmtId="0" fontId="13" fillId="0" borderId="302" xfId="0" applyFont="1" applyFill="1" applyBorder="1"/>
    <xf numFmtId="0" fontId="13" fillId="0" borderId="368" xfId="0" applyFont="1" applyFill="1" applyBorder="1"/>
    <xf numFmtId="0" fontId="33" fillId="7" borderId="14" xfId="4" applyFont="1" applyFill="1" applyBorder="1" applyAlignment="1">
      <alignment horizontal="left"/>
    </xf>
    <xf numFmtId="0" fontId="31" fillId="8" borderId="14" xfId="3" applyFont="1" applyFill="1" applyBorder="1" applyAlignment="1" applyProtection="1">
      <alignment horizontal="left"/>
    </xf>
    <xf numFmtId="0" fontId="31" fillId="8" borderId="15" xfId="3" applyFont="1" applyFill="1" applyBorder="1" applyAlignment="1" applyProtection="1">
      <alignment horizontal="left"/>
    </xf>
    <xf numFmtId="0" fontId="31" fillId="8" borderId="16" xfId="3" applyFont="1" applyFill="1" applyBorder="1" applyAlignment="1" applyProtection="1">
      <alignment horizontal="left"/>
    </xf>
    <xf numFmtId="0" fontId="33" fillId="7" borderId="31" xfId="4" applyFont="1" applyFill="1" applyBorder="1" applyAlignment="1">
      <alignment horizontal="left"/>
    </xf>
    <xf numFmtId="169" fontId="31" fillId="8" borderId="31" xfId="3" applyNumberFormat="1" applyFont="1" applyFill="1" applyBorder="1" applyAlignment="1" applyProtection="1">
      <alignment horizontal="left"/>
    </xf>
    <xf numFmtId="169" fontId="31" fillId="8" borderId="470" xfId="3" applyNumberFormat="1" applyFont="1" applyFill="1" applyBorder="1" applyAlignment="1" applyProtection="1">
      <alignment horizontal="left"/>
    </xf>
    <xf numFmtId="169" fontId="31" fillId="8" borderId="387" xfId="3" applyNumberFormat="1" applyFont="1" applyFill="1" applyBorder="1" applyAlignment="1" applyProtection="1">
      <alignment horizontal="left"/>
    </xf>
    <xf numFmtId="0" fontId="63" fillId="2" borderId="601" xfId="0" applyFont="1" applyFill="1" applyBorder="1" applyProtection="1"/>
    <xf numFmtId="0" fontId="37" fillId="3" borderId="0" xfId="0" applyFont="1" applyFill="1" applyBorder="1" applyProtection="1"/>
    <xf numFmtId="0" fontId="37" fillId="3" borderId="698" xfId="0" applyFont="1" applyFill="1" applyBorder="1" applyProtection="1"/>
    <xf numFmtId="0" fontId="11" fillId="3" borderId="631" xfId="0" applyFont="1" applyFill="1" applyBorder="1" applyAlignment="1" applyProtection="1">
      <alignment horizontal="center"/>
    </xf>
    <xf numFmtId="0" fontId="11" fillId="3" borderId="553" xfId="0" applyFont="1" applyFill="1" applyBorder="1" applyProtection="1"/>
    <xf numFmtId="37" fontId="13" fillId="8" borderId="32" xfId="0" applyNumberFormat="1" applyFont="1" applyFill="1" applyBorder="1" applyProtection="1">
      <protection locked="0"/>
    </xf>
    <xf numFmtId="49" fontId="11" fillId="0" borderId="700" xfId="8" quotePrefix="1" applyNumberFormat="1" applyFont="1" applyFill="1" applyBorder="1" applyAlignment="1" applyProtection="1">
      <alignment horizontal="center"/>
    </xf>
    <xf numFmtId="0" fontId="11" fillId="0" borderId="700" xfId="8" applyNumberFormat="1" applyFont="1" applyFill="1" applyBorder="1" applyAlignment="1" applyProtection="1">
      <alignment horizontal="left" vertical="center"/>
    </xf>
    <xf numFmtId="0" fontId="11" fillId="0" borderId="703" xfId="8" applyFont="1" applyFill="1" applyBorder="1" applyAlignment="1" applyProtection="1">
      <alignment horizontal="left"/>
    </xf>
    <xf numFmtId="43" fontId="11" fillId="8" borderId="707" xfId="1" quotePrefix="1" applyFont="1" applyFill="1" applyBorder="1" applyAlignment="1" applyProtection="1">
      <alignment horizontal="center"/>
    </xf>
    <xf numFmtId="43" fontId="11" fillId="8" borderId="708" xfId="1" quotePrefix="1" applyFont="1" applyFill="1" applyBorder="1" applyAlignment="1" applyProtection="1">
      <alignment horizontal="center"/>
    </xf>
    <xf numFmtId="43" fontId="11" fillId="0" borderId="707" xfId="1" quotePrefix="1" applyFont="1" applyFill="1" applyBorder="1" applyAlignment="1" applyProtection="1">
      <alignment horizontal="left"/>
    </xf>
    <xf numFmtId="43" fontId="26" fillId="11" borderId="708" xfId="1" applyFont="1" applyFill="1" applyBorder="1"/>
    <xf numFmtId="43" fontId="11" fillId="8" borderId="709" xfId="1" quotePrefix="1" applyFont="1" applyFill="1" applyBorder="1" applyAlignment="1" applyProtection="1">
      <alignment horizontal="center"/>
    </xf>
    <xf numFmtId="164" fontId="26" fillId="2" borderId="424" xfId="5" applyFont="1" applyFill="1" applyBorder="1" applyProtection="1">
      <protection locked="0"/>
    </xf>
    <xf numFmtId="0" fontId="28" fillId="7" borderId="706" xfId="8" applyFont="1" applyFill="1" applyBorder="1" applyAlignment="1" applyProtection="1">
      <alignment horizontal="center"/>
    </xf>
    <xf numFmtId="0" fontId="28" fillId="7" borderId="710" xfId="8" applyFont="1" applyFill="1" applyBorder="1" applyProtection="1"/>
    <xf numFmtId="0" fontId="28" fillId="7" borderId="711" xfId="8" applyFont="1" applyFill="1" applyBorder="1" applyAlignment="1" applyProtection="1">
      <alignment horizontal="center"/>
    </xf>
    <xf numFmtId="0" fontId="28" fillId="7" borderId="712" xfId="8" quotePrefix="1" applyFont="1" applyFill="1" applyBorder="1" applyAlignment="1" applyProtection="1">
      <alignment horizontal="center"/>
    </xf>
    <xf numFmtId="0" fontId="11" fillId="0" borderId="619" xfId="8" applyFont="1" applyFill="1" applyBorder="1" applyAlignment="1" applyProtection="1">
      <alignment horizontal="left"/>
    </xf>
    <xf numFmtId="164" fontId="28" fillId="7" borderId="685" xfId="6" applyFont="1" applyFill="1" applyBorder="1" applyAlignment="1">
      <alignment horizontal="center" vertical="center" wrapText="1"/>
    </xf>
    <xf numFmtId="164" fontId="28" fillId="7" borderId="685" xfId="6" applyFont="1" applyFill="1" applyBorder="1" applyAlignment="1">
      <alignment horizontal="center" vertical="center"/>
    </xf>
    <xf numFmtId="164" fontId="28" fillId="7" borderId="685" xfId="6" quotePrefix="1" applyFont="1" applyFill="1" applyBorder="1" applyAlignment="1">
      <alignment horizontal="center" vertical="center" wrapText="1"/>
    </xf>
    <xf numFmtId="164" fontId="26" fillId="0" borderId="706" xfId="6" quotePrefix="1" applyFont="1" applyFill="1" applyBorder="1" applyAlignment="1">
      <alignment horizontal="center" vertical="center" wrapText="1"/>
    </xf>
    <xf numFmtId="164" fontId="26" fillId="0" borderId="659" xfId="6" quotePrefix="1" applyFont="1" applyFill="1" applyBorder="1" applyAlignment="1">
      <alignment horizontal="center" vertical="center" wrapText="1"/>
    </xf>
    <xf numFmtId="164" fontId="27" fillId="0" borderId="708" xfId="6" applyFont="1" applyFill="1" applyBorder="1"/>
    <xf numFmtId="182" fontId="27" fillId="0" borderId="708" xfId="6" applyNumberFormat="1" applyFont="1" applyFill="1" applyBorder="1"/>
    <xf numFmtId="164" fontId="26" fillId="0" borderId="707" xfId="6" applyFont="1" applyFill="1" applyBorder="1"/>
    <xf numFmtId="164" fontId="27" fillId="0" borderId="713" xfId="6" applyFont="1" applyFill="1" applyBorder="1"/>
    <xf numFmtId="0" fontId="27" fillId="0" borderId="713" xfId="0" applyFont="1" applyFill="1" applyBorder="1"/>
    <xf numFmtId="164" fontId="11" fillId="0" borderId="713" xfId="6" applyFont="1" applyFill="1" applyBorder="1" applyAlignment="1"/>
    <xf numFmtId="164" fontId="11" fillId="0" borderId="713" xfId="6" applyFont="1" applyFill="1" applyBorder="1" applyAlignment="1">
      <alignment horizontal="left"/>
    </xf>
    <xf numFmtId="0" fontId="28" fillId="7" borderId="700" xfId="0" applyFont="1" applyFill="1" applyBorder="1" applyAlignment="1">
      <alignment horizontal="center"/>
    </xf>
    <xf numFmtId="0" fontId="28" fillId="7" borderId="644" xfId="0" applyFont="1" applyFill="1" applyBorder="1" applyAlignment="1">
      <alignment horizontal="center"/>
    </xf>
    <xf numFmtId="0" fontId="28" fillId="7" borderId="645" xfId="0" applyFont="1" applyFill="1" applyBorder="1" applyAlignment="1">
      <alignment horizontal="center"/>
    </xf>
    <xf numFmtId="164" fontId="0" fillId="8" borderId="707" xfId="0" applyNumberFormat="1" applyFill="1" applyBorder="1"/>
    <xf numFmtId="164" fontId="0" fillId="8" borderId="708" xfId="0" applyNumberFormat="1" applyFill="1" applyBorder="1"/>
    <xf numFmtId="164" fontId="0" fillId="8" borderId="709" xfId="0" applyNumberFormat="1" applyFill="1" applyBorder="1"/>
    <xf numFmtId="164" fontId="0" fillId="8" borderId="713" xfId="0" applyNumberFormat="1" applyFill="1" applyBorder="1"/>
    <xf numFmtId="164" fontId="0" fillId="8" borderId="714" xfId="0" applyNumberFormat="1" applyFill="1" applyBorder="1"/>
    <xf numFmtId="0" fontId="31" fillId="2" borderId="20" xfId="4" applyFont="1" applyFill="1" applyBorder="1" applyAlignment="1" applyProtection="1">
      <alignment horizontal="left"/>
    </xf>
    <xf numFmtId="164" fontId="26" fillId="0" borderId="663" xfId="6" quotePrefix="1" applyFont="1" applyFill="1" applyBorder="1" applyAlignment="1">
      <alignment horizontal="center" vertical="center" wrapText="1"/>
    </xf>
    <xf numFmtId="164" fontId="26" fillId="0" borderId="715" xfId="6" applyFont="1" applyFill="1" applyBorder="1"/>
    <xf numFmtId="164" fontId="26" fillId="0" borderId="127" xfId="6" applyFont="1" applyFill="1" applyBorder="1"/>
    <xf numFmtId="164" fontId="96" fillId="7" borderId="570" xfId="6" applyFont="1" applyFill="1" applyBorder="1" applyAlignment="1">
      <alignment horizontal="center" vertical="center" wrapText="1"/>
    </xf>
    <xf numFmtId="164" fontId="96" fillId="7" borderId="706" xfId="6" applyFont="1" applyFill="1" applyBorder="1" applyAlignment="1">
      <alignment horizontal="center" vertical="center" wrapText="1"/>
    </xf>
    <xf numFmtId="164" fontId="46" fillId="3" borderId="32" xfId="6" applyFont="1" applyFill="1" applyBorder="1" applyAlignment="1" applyProtection="1">
      <protection locked="0"/>
    </xf>
    <xf numFmtId="0" fontId="0" fillId="0" borderId="0" xfId="0" applyFont="1" applyFill="1" applyProtection="1"/>
    <xf numFmtId="0" fontId="4" fillId="7" borderId="38" xfId="0" applyFont="1" applyFill="1" applyBorder="1" applyAlignment="1" applyProtection="1">
      <alignment horizontal="center"/>
    </xf>
    <xf numFmtId="0" fontId="4" fillId="7" borderId="40" xfId="0" applyFont="1" applyFill="1" applyBorder="1" applyProtection="1"/>
    <xf numFmtId="0" fontId="4" fillId="7" borderId="42" xfId="0" applyFont="1" applyFill="1" applyBorder="1" applyProtection="1"/>
    <xf numFmtId="0" fontId="4" fillId="7" borderId="147" xfId="0" applyFont="1" applyFill="1" applyBorder="1" applyProtection="1"/>
    <xf numFmtId="0" fontId="4" fillId="7" borderId="46" xfId="0" applyFont="1" applyFill="1" applyBorder="1" applyAlignment="1" applyProtection="1">
      <alignment horizontal="center"/>
    </xf>
    <xf numFmtId="0" fontId="4" fillId="7" borderId="639" xfId="0" applyFont="1" applyFill="1" applyBorder="1" applyProtection="1"/>
    <xf numFmtId="0" fontId="4" fillId="7" borderId="717" xfId="0" applyFont="1" applyFill="1" applyBorder="1" applyProtection="1"/>
    <xf numFmtId="0" fontId="28" fillId="7" borderId="620" xfId="0" applyFont="1" applyFill="1" applyBorder="1" applyAlignment="1" applyProtection="1">
      <alignment horizontal="center" wrapText="1"/>
    </xf>
    <xf numFmtId="0" fontId="28" fillId="7" borderId="718" xfId="0" applyFont="1" applyFill="1" applyBorder="1" applyAlignment="1" applyProtection="1">
      <alignment horizontal="center" wrapText="1"/>
    </xf>
    <xf numFmtId="0" fontId="28" fillId="7" borderId="719" xfId="0" applyFont="1" applyFill="1" applyBorder="1" applyAlignment="1" applyProtection="1">
      <alignment horizontal="center" wrapText="1"/>
    </xf>
    <xf numFmtId="0" fontId="28" fillId="7" borderId="720" xfId="0" applyFont="1" applyFill="1" applyBorder="1" applyAlignment="1" applyProtection="1">
      <alignment horizontal="center" wrapText="1"/>
    </xf>
    <xf numFmtId="0" fontId="28" fillId="7" borderId="717" xfId="0" applyFont="1" applyFill="1" applyBorder="1" applyAlignment="1" applyProtection="1">
      <alignment horizontal="center" vertical="center" wrapText="1"/>
    </xf>
    <xf numFmtId="0" fontId="28" fillId="7" borderId="620" xfId="0" applyFont="1" applyFill="1" applyBorder="1" applyAlignment="1" applyProtection="1">
      <alignment horizontal="center" vertical="center" wrapText="1"/>
    </xf>
    <xf numFmtId="0" fontId="28" fillId="7" borderId="623" xfId="0" applyFont="1" applyFill="1" applyBorder="1" applyAlignment="1" applyProtection="1">
      <alignment horizontal="center"/>
    </xf>
    <xf numFmtId="0" fontId="28" fillId="7" borderId="627" xfId="0" applyFont="1" applyFill="1" applyBorder="1" applyProtection="1"/>
    <xf numFmtId="0" fontId="28" fillId="7" borderId="624" xfId="0" applyFont="1" applyFill="1" applyBorder="1" applyProtection="1"/>
    <xf numFmtId="0" fontId="4" fillId="7" borderId="563" xfId="0" applyFont="1" applyFill="1" applyBorder="1" applyProtection="1"/>
    <xf numFmtId="170" fontId="28" fillId="7" borderId="625" xfId="0" quotePrefix="1" applyNumberFormat="1" applyFont="1" applyFill="1" applyBorder="1" applyAlignment="1" applyProtection="1">
      <alignment horizontal="center"/>
    </xf>
    <xf numFmtId="170" fontId="28" fillId="7" borderId="515" xfId="0" quotePrefix="1" applyNumberFormat="1" applyFont="1" applyFill="1" applyBorder="1" applyAlignment="1" applyProtection="1">
      <alignment horizontal="center"/>
    </xf>
    <xf numFmtId="170" fontId="28" fillId="7" borderId="538" xfId="0" quotePrefix="1" applyNumberFormat="1" applyFont="1" applyFill="1" applyBorder="1" applyAlignment="1" applyProtection="1">
      <alignment horizontal="center"/>
    </xf>
    <xf numFmtId="170" fontId="28" fillId="7" borderId="721" xfId="0" applyNumberFormat="1" applyFont="1" applyFill="1" applyBorder="1" applyAlignment="1" applyProtection="1">
      <alignment horizontal="center"/>
    </xf>
    <xf numFmtId="170" fontId="28" fillId="7" borderId="563" xfId="0" quotePrefix="1" applyNumberFormat="1" applyFont="1" applyFill="1" applyBorder="1" applyAlignment="1" applyProtection="1">
      <alignment horizontal="center"/>
    </xf>
    <xf numFmtId="170" fontId="28" fillId="7" borderId="625" xfId="0" applyNumberFormat="1" applyFont="1" applyFill="1" applyBorder="1" applyAlignment="1" applyProtection="1">
      <alignment horizontal="center"/>
    </xf>
    <xf numFmtId="170" fontId="28" fillId="7" borderId="626" xfId="0" applyNumberFormat="1" applyFont="1" applyFill="1" applyBorder="1" applyAlignment="1" applyProtection="1">
      <alignment horizontal="center"/>
    </xf>
    <xf numFmtId="0" fontId="39" fillId="0" borderId="722" xfId="0" applyFont="1" applyFill="1" applyBorder="1" applyAlignment="1" applyProtection="1">
      <alignment horizontal="center" vertical="center"/>
    </xf>
    <xf numFmtId="0" fontId="39" fillId="0" borderId="152" xfId="0" applyFont="1" applyFill="1" applyBorder="1" applyAlignment="1" applyProtection="1">
      <alignment horizontal="left"/>
    </xf>
    <xf numFmtId="0" fontId="37" fillId="0" borderId="604" xfId="0" applyFont="1" applyFill="1" applyBorder="1" applyProtection="1"/>
    <xf numFmtId="0" fontId="37" fillId="0" borderId="605" xfId="0" applyFont="1" applyFill="1" applyBorder="1" applyProtection="1"/>
    <xf numFmtId="171" fontId="63" fillId="0" borderId="723" xfId="1" applyNumberFormat="1" applyFont="1" applyFill="1" applyBorder="1" applyAlignment="1" applyProtection="1">
      <alignment horizontal="center" vertical="center"/>
    </xf>
    <xf numFmtId="0" fontId="13" fillId="0" borderId="155" xfId="0" applyFont="1" applyFill="1" applyBorder="1" applyAlignment="1" applyProtection="1">
      <alignment horizontal="center" vertical="center"/>
      <protection locked="0"/>
    </xf>
    <xf numFmtId="0" fontId="13" fillId="0" borderId="661" xfId="0" applyFont="1" applyFill="1" applyBorder="1" applyAlignment="1" applyProtection="1">
      <alignment horizontal="left"/>
      <protection locked="0"/>
    </xf>
    <xf numFmtId="0" fontId="13" fillId="0" borderId="653" xfId="0" applyFont="1" applyFill="1" applyBorder="1" applyProtection="1">
      <protection locked="0"/>
    </xf>
    <xf numFmtId="0" fontId="13" fillId="0" borderId="684" xfId="0" applyFont="1" applyFill="1" applyBorder="1" applyProtection="1">
      <protection locked="0"/>
    </xf>
    <xf numFmtId="171" fontId="63" fillId="0" borderId="655" xfId="1" applyNumberFormat="1" applyFont="1" applyFill="1" applyBorder="1" applyAlignment="1" applyProtection="1">
      <alignment horizontal="center" vertical="center"/>
    </xf>
    <xf numFmtId="171" fontId="41" fillId="0" borderId="655" xfId="1" applyNumberFormat="1" applyFont="1" applyFill="1" applyBorder="1" applyAlignment="1" applyProtection="1">
      <alignment horizontal="center" vertical="center"/>
    </xf>
    <xf numFmtId="171" fontId="63" fillId="0" borderId="539" xfId="1" applyNumberFormat="1" applyFont="1" applyFill="1" applyBorder="1" applyAlignment="1" applyProtection="1">
      <alignment horizontal="center" vertical="center"/>
    </xf>
    <xf numFmtId="0" fontId="39" fillId="0" borderId="695" xfId="0" applyFont="1" applyFill="1" applyBorder="1" applyAlignment="1" applyProtection="1">
      <alignment horizontal="center"/>
    </xf>
    <xf numFmtId="0" fontId="39" fillId="0" borderId="729" xfId="0" applyFont="1" applyFill="1" applyBorder="1" applyProtection="1"/>
    <xf numFmtId="0" fontId="37" fillId="0" borderId="729" xfId="0" applyFont="1" applyFill="1" applyBorder="1" applyProtection="1"/>
    <xf numFmtId="0" fontId="37" fillId="0" borderId="730" xfId="0" applyFont="1" applyFill="1" applyBorder="1" applyProtection="1"/>
    <xf numFmtId="0" fontId="63" fillId="0" borderId="731" xfId="0" applyFont="1" applyFill="1" applyBorder="1" applyAlignment="1" applyProtection="1">
      <alignment horizontal="center" vertical="center"/>
    </xf>
    <xf numFmtId="171" fontId="63" fillId="0" borderId="614" xfId="1" applyNumberFormat="1" applyFont="1" applyFill="1" applyBorder="1" applyAlignment="1" applyProtection="1">
      <alignment horizontal="center" vertical="center"/>
    </xf>
    <xf numFmtId="0" fontId="39" fillId="0" borderId="732" xfId="0" applyFont="1" applyFill="1" applyBorder="1" applyAlignment="1" applyProtection="1">
      <alignment horizontal="center"/>
    </xf>
    <xf numFmtId="0" fontId="39" fillId="0" borderId="733" xfId="0" applyFont="1" applyFill="1" applyBorder="1" applyProtection="1"/>
    <xf numFmtId="0" fontId="39" fillId="0" borderId="734" xfId="0" applyFont="1" applyFill="1" applyBorder="1" applyProtection="1"/>
    <xf numFmtId="0" fontId="39" fillId="0" borderId="735" xfId="0" applyFont="1" applyFill="1" applyBorder="1" applyProtection="1"/>
    <xf numFmtId="0" fontId="3" fillId="2" borderId="738" xfId="0" applyFont="1" applyFill="1" applyBorder="1" applyProtection="1"/>
    <xf numFmtId="43" fontId="39" fillId="3" borderId="740" xfId="1" quotePrefix="1" applyFont="1" applyFill="1" applyBorder="1" applyAlignment="1" applyProtection="1">
      <alignment horizontal="center"/>
    </xf>
    <xf numFmtId="43" fontId="39" fillId="3" borderId="740" xfId="1" applyFont="1" applyFill="1" applyBorder="1" applyAlignment="1" applyProtection="1">
      <alignment horizontal="center"/>
    </xf>
    <xf numFmtId="43" fontId="39" fillId="3" borderId="171" xfId="1" applyFont="1" applyFill="1" applyBorder="1" applyAlignment="1" applyProtection="1">
      <alignment horizontal="center"/>
    </xf>
    <xf numFmtId="43" fontId="13" fillId="2" borderId="0" xfId="1" applyFont="1" applyFill="1" applyProtection="1"/>
    <xf numFmtId="43" fontId="39" fillId="2" borderId="740" xfId="1" applyFont="1" applyFill="1" applyBorder="1" applyAlignment="1" applyProtection="1">
      <alignment horizontal="center"/>
    </xf>
    <xf numFmtId="43" fontId="39" fillId="2" borderId="171" xfId="1" applyFont="1" applyFill="1" applyBorder="1" applyAlignment="1" applyProtection="1">
      <alignment horizontal="center"/>
    </xf>
    <xf numFmtId="43" fontId="13" fillId="2" borderId="740" xfId="1" applyFont="1" applyFill="1" applyBorder="1" applyAlignment="1" applyProtection="1">
      <protection locked="0"/>
    </xf>
    <xf numFmtId="43" fontId="3" fillId="2" borderId="0" xfId="1" applyFont="1" applyFill="1" applyProtection="1"/>
    <xf numFmtId="43" fontId="39" fillId="0" borderId="740" xfId="1" quotePrefix="1" applyFont="1" applyFill="1" applyBorder="1" applyAlignment="1" applyProtection="1">
      <alignment horizontal="center"/>
    </xf>
    <xf numFmtId="43" fontId="39" fillId="0" borderId="740" xfId="1" applyFont="1" applyFill="1" applyBorder="1" applyAlignment="1" applyProtection="1">
      <alignment horizontal="center"/>
    </xf>
    <xf numFmtId="43" fontId="3" fillId="2" borderId="0" xfId="1" applyFont="1" applyFill="1" applyBorder="1" applyProtection="1"/>
    <xf numFmtId="43" fontId="9" fillId="3" borderId="740" xfId="1" applyFont="1" applyFill="1" applyBorder="1" applyProtection="1"/>
    <xf numFmtId="43" fontId="13" fillId="2" borderId="740" xfId="1" applyFont="1" applyFill="1" applyBorder="1" applyAlignment="1" applyProtection="1">
      <alignment vertical="center"/>
      <protection locked="0"/>
    </xf>
    <xf numFmtId="43" fontId="9" fillId="3" borderId="171" xfId="1" applyFont="1" applyFill="1" applyBorder="1" applyProtection="1"/>
    <xf numFmtId="43" fontId="13" fillId="2" borderId="740" xfId="1" applyFont="1" applyFill="1" applyBorder="1" applyAlignment="1" applyProtection="1">
      <alignment vertical="center"/>
    </xf>
    <xf numFmtId="43" fontId="13" fillId="2" borderId="171" xfId="1" applyFont="1" applyFill="1" applyBorder="1" applyAlignment="1" applyProtection="1"/>
    <xf numFmtId="43" fontId="3" fillId="2" borderId="740" xfId="1" applyFont="1" applyFill="1" applyBorder="1" applyProtection="1"/>
    <xf numFmtId="43" fontId="13" fillId="3" borderId="0" xfId="1" applyFont="1" applyFill="1" applyProtection="1"/>
    <xf numFmtId="43" fontId="0" fillId="2" borderId="0" xfId="1" applyFont="1" applyFill="1"/>
    <xf numFmtId="43" fontId="0" fillId="15" borderId="0" xfId="1" applyFont="1" applyFill="1"/>
    <xf numFmtId="43" fontId="13" fillId="15" borderId="0" xfId="1" applyFont="1" applyFill="1" applyProtection="1"/>
    <xf numFmtId="43" fontId="3" fillId="15" borderId="0" xfId="1" applyFont="1" applyFill="1" applyProtection="1"/>
    <xf numFmtId="43" fontId="3" fillId="15" borderId="0" xfId="1" applyFont="1" applyFill="1" applyBorder="1" applyProtection="1"/>
    <xf numFmtId="0" fontId="31" fillId="8" borderId="16" xfId="3" applyFont="1" applyFill="1" applyBorder="1" applyAlignment="1" applyProtection="1">
      <alignment horizontal="left"/>
    </xf>
    <xf numFmtId="169" fontId="31" fillId="8" borderId="387" xfId="3" applyNumberFormat="1" applyFont="1" applyFill="1" applyBorder="1" applyAlignment="1" applyProtection="1">
      <alignment horizontal="left"/>
    </xf>
    <xf numFmtId="164" fontId="28" fillId="12" borderId="280" xfId="6" applyFont="1" applyFill="1" applyBorder="1" applyAlignment="1">
      <alignment horizontal="center" vertical="center" wrapText="1"/>
    </xf>
    <xf numFmtId="164" fontId="28" fillId="12" borderId="508" xfId="6" applyFont="1" applyFill="1" applyBorder="1" applyAlignment="1">
      <alignment horizontal="center" vertical="center" wrapText="1"/>
    </xf>
    <xf numFmtId="164" fontId="28" fillId="12" borderId="663" xfId="6" applyFont="1" applyFill="1" applyBorder="1" applyAlignment="1">
      <alignment horizontal="center" vertical="center" wrapText="1"/>
    </xf>
    <xf numFmtId="164" fontId="28" fillId="12" borderId="305" xfId="6" applyFont="1" applyFill="1" applyBorder="1" applyAlignment="1">
      <alignment horizontal="center" vertical="center" wrapText="1"/>
    </xf>
    <xf numFmtId="164" fontId="28" fillId="12" borderId="570" xfId="6" applyFont="1" applyFill="1" applyBorder="1" applyAlignment="1">
      <alignment horizontal="center" vertical="center" wrapText="1"/>
    </xf>
    <xf numFmtId="0" fontId="28" fillId="7" borderId="0" xfId="0" applyFont="1" applyFill="1" applyBorder="1" applyAlignment="1">
      <alignment horizontal="center" vertical="center"/>
    </xf>
    <xf numFmtId="0" fontId="31" fillId="8" borderId="14" xfId="6" applyNumberFormat="1" applyFont="1" applyFill="1" applyBorder="1" applyAlignment="1">
      <alignment horizontal="left"/>
    </xf>
    <xf numFmtId="169" fontId="31" fillId="8" borderId="31" xfId="6" applyNumberFormat="1" applyFont="1" applyFill="1" applyBorder="1" applyAlignment="1">
      <alignment horizontal="left"/>
    </xf>
    <xf numFmtId="164" fontId="28" fillId="7" borderId="374" xfId="6" applyFont="1" applyFill="1" applyBorder="1" applyAlignment="1">
      <alignment horizontal="center" vertical="center" wrapText="1"/>
    </xf>
    <xf numFmtId="164" fontId="28" fillId="7" borderId="15" xfId="6" applyFont="1" applyFill="1" applyBorder="1" applyAlignment="1">
      <alignment horizontal="center" vertical="center" wrapText="1"/>
    </xf>
    <xf numFmtId="164" fontId="28" fillId="7" borderId="349" xfId="6" applyFont="1" applyFill="1" applyBorder="1" applyAlignment="1">
      <alignment horizontal="center" vertical="center" wrapText="1"/>
    </xf>
    <xf numFmtId="0" fontId="28" fillId="7" borderId="508" xfId="0" applyFont="1" applyFill="1" applyBorder="1" applyAlignment="1">
      <alignment horizontal="center"/>
    </xf>
    <xf numFmtId="0" fontId="28" fillId="7" borderId="24" xfId="8" applyFont="1" applyFill="1" applyBorder="1" applyAlignment="1" applyProtection="1">
      <alignment horizontal="center"/>
    </xf>
    <xf numFmtId="0" fontId="28" fillId="7" borderId="112" xfId="0" applyFont="1" applyFill="1" applyBorder="1" applyAlignment="1" applyProtection="1">
      <alignment horizontal="center" vertical="center"/>
    </xf>
    <xf numFmtId="0" fontId="28" fillId="7" borderId="15" xfId="8" applyFont="1" applyFill="1" applyBorder="1" applyAlignment="1" applyProtection="1">
      <alignment horizontal="center"/>
    </xf>
    <xf numFmtId="0" fontId="28" fillId="7" borderId="349" xfId="0" applyFont="1" applyFill="1" applyBorder="1" applyAlignment="1">
      <alignment horizontal="center" vertical="center" wrapText="1"/>
    </xf>
    <xf numFmtId="43" fontId="39" fillId="2" borderId="740" xfId="1" quotePrefix="1" applyFont="1" applyFill="1" applyBorder="1" applyAlignment="1" applyProtection="1">
      <alignment horizontal="center"/>
    </xf>
    <xf numFmtId="43" fontId="39" fillId="2" borderId="171" xfId="1" quotePrefix="1" applyFont="1" applyFill="1" applyBorder="1" applyAlignment="1" applyProtection="1">
      <alignment horizontal="center"/>
    </xf>
    <xf numFmtId="0" fontId="77" fillId="2" borderId="21" xfId="0" applyFont="1" applyFill="1" applyBorder="1"/>
    <xf numFmtId="182" fontId="27" fillId="0" borderId="707" xfId="6" applyNumberFormat="1" applyFont="1" applyFill="1" applyBorder="1" applyProtection="1">
      <protection locked="0"/>
    </xf>
    <xf numFmtId="182" fontId="27" fillId="0" borderId="715" xfId="6" applyNumberFormat="1" applyFont="1" applyFill="1" applyBorder="1" applyProtection="1">
      <protection locked="0"/>
    </xf>
    <xf numFmtId="164" fontId="27" fillId="0" borderId="708" xfId="6" applyFont="1" applyFill="1" applyBorder="1" applyProtection="1">
      <protection locked="0"/>
    </xf>
    <xf numFmtId="182" fontId="27" fillId="0" borderId="708" xfId="6" applyNumberFormat="1" applyFont="1" applyFill="1" applyBorder="1" applyProtection="1">
      <protection locked="0"/>
    </xf>
    <xf numFmtId="164" fontId="26" fillId="11" borderId="708" xfId="6" applyFont="1" applyFill="1" applyBorder="1" applyProtection="1"/>
    <xf numFmtId="164" fontId="11" fillId="11" borderId="713" xfId="6" applyFont="1" applyFill="1" applyBorder="1" applyAlignment="1" applyProtection="1">
      <alignment horizontal="left"/>
    </xf>
    <xf numFmtId="164" fontId="27" fillId="11" borderId="708" xfId="6" applyFont="1" applyFill="1" applyBorder="1" applyProtection="1"/>
    <xf numFmtId="164" fontId="27" fillId="11" borderId="713" xfId="6" applyFont="1" applyFill="1" applyBorder="1" applyProtection="1"/>
    <xf numFmtId="182" fontId="27" fillId="0" borderId="709" xfId="6" applyNumberFormat="1" applyFont="1" applyFill="1" applyBorder="1" applyProtection="1">
      <protection locked="0"/>
    </xf>
    <xf numFmtId="164" fontId="11" fillId="0" borderId="714" xfId="6" applyFont="1" applyFill="1" applyBorder="1" applyAlignment="1" applyProtection="1">
      <alignment horizontal="left"/>
      <protection locked="0"/>
    </xf>
    <xf numFmtId="0" fontId="26" fillId="18" borderId="471" xfId="0" quotePrefix="1" applyFont="1" applyFill="1" applyBorder="1" applyAlignment="1">
      <alignment horizontal="center"/>
    </xf>
    <xf numFmtId="0" fontId="26" fillId="18" borderId="743" xfId="0" quotePrefix="1" applyFont="1" applyFill="1" applyBorder="1" applyAlignment="1">
      <alignment horizontal="center" vertical="center" wrapText="1"/>
    </xf>
    <xf numFmtId="0" fontId="26" fillId="0" borderId="744" xfId="0" quotePrefix="1" applyFont="1" applyFill="1" applyBorder="1" applyAlignment="1">
      <alignment horizontal="center" vertical="center" wrapText="1"/>
    </xf>
    <xf numFmtId="0" fontId="26" fillId="0" borderId="743" xfId="0" quotePrefix="1" applyFont="1" applyFill="1" applyBorder="1" applyAlignment="1">
      <alignment horizontal="center" vertical="center" wrapText="1"/>
    </xf>
    <xf numFmtId="0" fontId="26" fillId="0" borderId="745" xfId="0" quotePrefix="1" applyFont="1" applyFill="1" applyBorder="1" applyAlignment="1">
      <alignment horizontal="center" vertical="center" wrapText="1"/>
    </xf>
    <xf numFmtId="0" fontId="26" fillId="0" borderId="746" xfId="0" quotePrefix="1" applyFont="1" applyFill="1" applyBorder="1" applyAlignment="1">
      <alignment horizontal="center" vertical="center" wrapText="1"/>
    </xf>
    <xf numFmtId="0" fontId="96" fillId="7" borderId="744" xfId="0" applyFont="1" applyFill="1" applyBorder="1" applyAlignment="1">
      <alignment horizontal="center" vertical="center" wrapText="1"/>
    </xf>
    <xf numFmtId="0" fontId="4" fillId="7" borderId="747" xfId="0" applyFont="1" applyFill="1" applyBorder="1"/>
    <xf numFmtId="0" fontId="4" fillId="7" borderId="744" xfId="0" applyFont="1" applyFill="1" applyBorder="1"/>
    <xf numFmtId="0" fontId="28" fillId="7" borderId="747" xfId="0" applyFont="1" applyFill="1" applyBorder="1" applyAlignment="1">
      <alignment horizontal="center"/>
    </xf>
    <xf numFmtId="0" fontId="4" fillId="7" borderId="746" xfId="0" applyFont="1" applyFill="1" applyBorder="1"/>
    <xf numFmtId="0" fontId="111" fillId="2" borderId="0" xfId="0" applyFont="1" applyFill="1" applyBorder="1"/>
    <xf numFmtId="164" fontId="27" fillId="11" borderId="508" xfId="6" applyNumberFormat="1" applyFont="1" applyFill="1" applyBorder="1" applyProtection="1"/>
    <xf numFmtId="164" fontId="26" fillId="11" borderId="173" xfId="6" applyFont="1" applyFill="1" applyBorder="1" applyProtection="1"/>
    <xf numFmtId="164" fontId="26" fillId="11" borderId="296" xfId="0" applyNumberFormat="1" applyFont="1" applyFill="1" applyBorder="1" applyProtection="1"/>
    <xf numFmtId="164" fontId="26" fillId="11" borderId="638" xfId="6" applyFont="1" applyFill="1" applyBorder="1" applyProtection="1"/>
    <xf numFmtId="164" fontId="26" fillId="11" borderId="296" xfId="0" quotePrefix="1" applyNumberFormat="1" applyFont="1" applyFill="1" applyBorder="1" applyAlignment="1" applyProtection="1">
      <alignment horizontal="left" vertical="top" wrapText="1"/>
    </xf>
    <xf numFmtId="164" fontId="0" fillId="8" borderId="290" xfId="0" applyNumberFormat="1" applyFill="1" applyBorder="1" applyProtection="1"/>
    <xf numFmtId="164" fontId="0" fillId="8" borderId="173" xfId="0" applyNumberFormat="1" applyFill="1" applyBorder="1" applyProtection="1"/>
    <xf numFmtId="164" fontId="0" fillId="8" borderId="383" xfId="0" applyNumberFormat="1" applyFill="1" applyBorder="1" applyProtection="1"/>
    <xf numFmtId="164" fontId="0" fillId="8" borderId="295" xfId="0" applyNumberFormat="1" applyFill="1" applyBorder="1" applyProtection="1"/>
    <xf numFmtId="164" fontId="0" fillId="8" borderId="296" xfId="0" applyNumberFormat="1" applyFill="1" applyBorder="1" applyProtection="1"/>
    <xf numFmtId="164" fontId="0" fillId="8" borderId="385" xfId="0" applyNumberFormat="1" applyFill="1" applyBorder="1" applyProtection="1"/>
    <xf numFmtId="43" fontId="13" fillId="11" borderId="406" xfId="1" applyFont="1" applyFill="1" applyBorder="1" applyAlignment="1" applyProtection="1">
      <alignment horizontal="center"/>
    </xf>
    <xf numFmtId="43" fontId="13" fillId="11" borderId="401" xfId="1" applyFont="1" applyFill="1" applyBorder="1" applyAlignment="1" applyProtection="1">
      <alignment horizontal="center"/>
    </xf>
    <xf numFmtId="43" fontId="13" fillId="11" borderId="443" xfId="1" applyFont="1" applyFill="1" applyBorder="1" applyAlignment="1" applyProtection="1">
      <alignment horizontal="center"/>
    </xf>
    <xf numFmtId="43" fontId="26" fillId="11" borderId="464" xfId="1" applyFont="1" applyFill="1" applyBorder="1" applyProtection="1"/>
    <xf numFmtId="43" fontId="26" fillId="11" borderId="465" xfId="1" applyFont="1" applyFill="1" applyBorder="1" applyProtection="1"/>
    <xf numFmtId="0" fontId="81" fillId="2" borderId="0" xfId="0" applyFont="1" applyFill="1" applyProtection="1"/>
    <xf numFmtId="0" fontId="36" fillId="2" borderId="0" xfId="0" applyFont="1" applyFill="1" applyProtection="1"/>
    <xf numFmtId="0" fontId="138" fillId="2" borderId="0" xfId="0" applyFont="1" applyFill="1" applyProtection="1"/>
    <xf numFmtId="0" fontId="59" fillId="2" borderId="0" xfId="0" applyFont="1" applyFill="1" applyBorder="1" applyAlignment="1" applyProtection="1">
      <alignment horizontal="left" vertical="center"/>
    </xf>
    <xf numFmtId="0" fontId="81" fillId="2" borderId="0" xfId="0" applyFont="1" applyFill="1" applyBorder="1" applyProtection="1"/>
    <xf numFmtId="172" fontId="26" fillId="0" borderId="708" xfId="1" applyNumberFormat="1" applyFont="1" applyFill="1" applyBorder="1"/>
    <xf numFmtId="0" fontId="28" fillId="7" borderId="15" xfId="8" applyFont="1" applyFill="1" applyBorder="1" applyAlignment="1" applyProtection="1"/>
    <xf numFmtId="0" fontId="96" fillId="7" borderId="0" xfId="8" applyFont="1" applyFill="1" applyBorder="1" applyAlignment="1" applyProtection="1">
      <alignment horizontal="center"/>
    </xf>
    <xf numFmtId="0" fontId="28" fillId="7" borderId="0" xfId="8" applyFont="1" applyFill="1" applyBorder="1" applyAlignment="1" applyProtection="1">
      <alignment horizontal="center" wrapText="1"/>
    </xf>
    <xf numFmtId="0" fontId="4" fillId="7" borderId="349" xfId="8" applyFont="1" applyFill="1" applyBorder="1" applyProtection="1"/>
    <xf numFmtId="0" fontId="28" fillId="7" borderId="620" xfId="11" applyFont="1" applyFill="1" applyBorder="1" applyAlignment="1" applyProtection="1">
      <alignment horizontal="center"/>
    </xf>
    <xf numFmtId="0" fontId="28" fillId="7" borderId="664" xfId="11" applyFont="1" applyFill="1" applyBorder="1" applyAlignment="1">
      <alignment horizontal="center"/>
    </xf>
    <xf numFmtId="0" fontId="28" fillId="7" borderId="664" xfId="11" applyFont="1" applyFill="1" applyBorder="1" applyAlignment="1"/>
    <xf numFmtId="0" fontId="11" fillId="0" borderId="753" xfId="8" applyFont="1" applyFill="1" applyBorder="1" applyAlignment="1" applyProtection="1">
      <alignment horizontal="left"/>
    </xf>
    <xf numFmtId="0" fontId="11" fillId="0" borderId="754" xfId="8" applyFont="1" applyFill="1" applyBorder="1" applyAlignment="1" applyProtection="1">
      <alignment horizontal="left"/>
    </xf>
    <xf numFmtId="0" fontId="13" fillId="0" borderId="754" xfId="8" applyFont="1" applyFill="1" applyBorder="1" applyAlignment="1" applyProtection="1">
      <alignment horizontal="left" indent="9"/>
    </xf>
    <xf numFmtId="0" fontId="28" fillId="7" borderId="664" xfId="11" applyFont="1" applyFill="1" applyBorder="1" applyAlignment="1" applyProtection="1">
      <alignment horizontal="center"/>
    </xf>
    <xf numFmtId="0" fontId="28" fillId="7" borderId="664" xfId="11" applyFont="1" applyFill="1" applyBorder="1" applyAlignment="1" applyProtection="1">
      <alignment horizontal="center" wrapText="1"/>
    </xf>
    <xf numFmtId="0" fontId="11" fillId="0" borderId="759" xfId="8" quotePrefix="1" applyFont="1" applyFill="1" applyBorder="1" applyAlignment="1" applyProtection="1">
      <alignment horizontal="center"/>
    </xf>
    <xf numFmtId="0" fontId="28" fillId="7" borderId="342" xfId="0" applyFont="1" applyFill="1" applyBorder="1" applyAlignment="1">
      <alignment horizontal="center"/>
    </xf>
    <xf numFmtId="16" fontId="28" fillId="7" borderId="342" xfId="8" applyNumberFormat="1" applyFont="1" applyFill="1" applyBorder="1" applyAlignment="1" applyProtection="1">
      <alignment horizontal="center"/>
    </xf>
    <xf numFmtId="0" fontId="28" fillId="7" borderId="0" xfId="0" applyFont="1" applyFill="1" applyBorder="1" applyAlignment="1">
      <alignment horizontal="center"/>
    </xf>
    <xf numFmtId="0" fontId="28" fillId="2" borderId="0" xfId="8" applyFont="1" applyFill="1" applyBorder="1" applyAlignment="1" applyProtection="1">
      <alignment horizontal="center"/>
    </xf>
    <xf numFmtId="0" fontId="28" fillId="2" borderId="0" xfId="0" applyFont="1" applyFill="1" applyBorder="1" applyAlignment="1">
      <alignment horizontal="center"/>
    </xf>
    <xf numFmtId="16" fontId="28" fillId="2" borderId="0" xfId="8" applyNumberFormat="1" applyFont="1" applyFill="1" applyBorder="1" applyAlignment="1" applyProtection="1">
      <alignment horizontal="center"/>
    </xf>
    <xf numFmtId="0" fontId="28" fillId="7" borderId="761" xfId="8" applyFont="1" applyFill="1" applyBorder="1" applyAlignment="1" applyProtection="1">
      <alignment horizontal="center"/>
    </xf>
    <xf numFmtId="43" fontId="27" fillId="0" borderId="762" xfId="1" applyFont="1" applyFill="1" applyBorder="1"/>
    <xf numFmtId="0" fontId="33" fillId="7" borderId="763" xfId="6" applyNumberFormat="1" applyFont="1" applyFill="1" applyBorder="1" applyAlignment="1">
      <alignment horizontal="left"/>
    </xf>
    <xf numFmtId="0" fontId="11" fillId="0" borderId="659" xfId="8" quotePrefix="1" applyFont="1" applyFill="1" applyBorder="1" applyAlignment="1" applyProtection="1">
      <alignment horizontal="center"/>
    </xf>
    <xf numFmtId="0" fontId="28" fillId="7" borderId="508" xfId="8" quotePrefix="1" applyFont="1" applyFill="1" applyBorder="1" applyAlignment="1" applyProtection="1">
      <alignment horizontal="center"/>
    </xf>
    <xf numFmtId="0" fontId="28" fillId="7" borderId="659" xfId="8" quotePrefix="1" applyFont="1" applyFill="1" applyBorder="1" applyAlignment="1" applyProtection="1">
      <alignment horizontal="center"/>
    </xf>
    <xf numFmtId="0" fontId="11" fillId="0" borderId="668" xfId="8" quotePrefix="1" applyFont="1" applyFill="1" applyBorder="1" applyAlignment="1" applyProtection="1">
      <alignment horizontal="center"/>
    </xf>
    <xf numFmtId="0" fontId="11" fillId="0" borderId="453" xfId="8" quotePrefix="1" applyFont="1" applyFill="1" applyBorder="1" applyAlignment="1" applyProtection="1">
      <alignment horizontal="center"/>
    </xf>
    <xf numFmtId="43" fontId="11" fillId="8" borderId="767" xfId="1" quotePrefix="1" applyFont="1" applyFill="1" applyBorder="1" applyAlignment="1" applyProtection="1">
      <alignment horizontal="center"/>
    </xf>
    <xf numFmtId="0" fontId="11" fillId="0" borderId="706" xfId="8" quotePrefix="1" applyFont="1" applyFill="1" applyBorder="1" applyAlignment="1" applyProtection="1">
      <alignment horizontal="center"/>
    </xf>
    <xf numFmtId="0" fontId="11" fillId="0" borderId="508" xfId="8" quotePrefix="1" applyFont="1" applyFill="1" applyBorder="1" applyAlignment="1" applyProtection="1">
      <alignment horizontal="center"/>
    </xf>
    <xf numFmtId="0" fontId="28" fillId="7" borderId="276" xfId="8" applyFont="1" applyFill="1" applyBorder="1" applyAlignment="1" applyProtection="1">
      <alignment horizontal="center"/>
    </xf>
    <xf numFmtId="0" fontId="28" fillId="7" borderId="342" xfId="8" applyFont="1" applyFill="1" applyBorder="1" applyAlignment="1" applyProtection="1">
      <alignment horizontal="center"/>
    </xf>
    <xf numFmtId="16" fontId="28" fillId="7" borderId="276" xfId="8" applyNumberFormat="1" applyFont="1" applyFill="1" applyBorder="1" applyAlignment="1" applyProtection="1">
      <alignment horizontal="center"/>
    </xf>
    <xf numFmtId="0" fontId="96" fillId="7" borderId="280" xfId="0" applyFont="1" applyFill="1" applyBorder="1" applyAlignment="1">
      <alignment horizontal="center"/>
    </xf>
    <xf numFmtId="0" fontId="28" fillId="7" borderId="711" xfId="0" applyFont="1" applyFill="1" applyBorder="1" applyAlignment="1">
      <alignment horizontal="center"/>
    </xf>
    <xf numFmtId="0" fontId="28" fillId="7" borderId="711" xfId="8" applyFont="1" applyFill="1" applyBorder="1" applyAlignment="1" applyProtection="1">
      <alignment horizontal="center" vertical="center"/>
    </xf>
    <xf numFmtId="0" fontId="28" fillId="7" borderId="685" xfId="0" applyFont="1" applyFill="1" applyBorder="1" applyAlignment="1">
      <alignment horizontal="center"/>
    </xf>
    <xf numFmtId="0" fontId="96" fillId="7" borderId="685" xfId="0" applyFont="1" applyFill="1" applyBorder="1" applyAlignment="1">
      <alignment horizontal="center"/>
    </xf>
    <xf numFmtId="0" fontId="28" fillId="7" borderId="17" xfId="8" applyFont="1" applyFill="1" applyBorder="1" applyAlignment="1" applyProtection="1">
      <alignment horizontal="center"/>
    </xf>
    <xf numFmtId="0" fontId="28" fillId="7" borderId="561" xfId="0" applyFont="1" applyFill="1" applyBorder="1" applyAlignment="1">
      <alignment horizontal="center"/>
    </xf>
    <xf numFmtId="0" fontId="13" fillId="0" borderId="711" xfId="8" applyFont="1" applyFill="1" applyBorder="1" applyAlignment="1" applyProtection="1">
      <alignment horizontal="center"/>
      <protection locked="0"/>
    </xf>
    <xf numFmtId="0" fontId="13" fillId="0" borderId="712" xfId="8" applyFont="1" applyFill="1" applyBorder="1" applyAlignment="1" applyProtection="1">
      <alignment horizontal="center"/>
      <protection locked="0"/>
    </xf>
    <xf numFmtId="0" fontId="11" fillId="0" borderId="707" xfId="8" applyFont="1" applyFill="1" applyBorder="1" applyAlignment="1" applyProtection="1">
      <alignment horizontal="left"/>
    </xf>
    <xf numFmtId="0" fontId="13" fillId="0" borderId="751" xfId="8" applyFont="1" applyFill="1" applyBorder="1" applyAlignment="1" applyProtection="1">
      <alignment horizontal="center"/>
      <protection locked="0"/>
    </xf>
    <xf numFmtId="177" fontId="13" fillId="11" borderId="752" xfId="10" applyNumberFormat="1" applyFont="1" applyFill="1" applyBorder="1" applyAlignment="1" applyProtection="1"/>
    <xf numFmtId="177" fontId="13" fillId="0" borderId="752" xfId="10" applyNumberFormat="1" applyFont="1" applyFill="1" applyBorder="1" applyAlignment="1" applyProtection="1"/>
    <xf numFmtId="0" fontId="13" fillId="0" borderId="0" xfId="8" applyFont="1" applyFill="1" applyBorder="1" applyAlignment="1" applyProtection="1">
      <alignment horizontal="center" vertical="center"/>
      <protection locked="0"/>
    </xf>
    <xf numFmtId="0" fontId="11" fillId="0" borderId="748" xfId="8" applyFont="1" applyFill="1" applyBorder="1" applyAlignment="1" applyProtection="1">
      <alignment horizontal="left"/>
    </xf>
    <xf numFmtId="0" fontId="11" fillId="0" borderId="763" xfId="8" applyFont="1" applyFill="1" applyBorder="1" applyAlignment="1" applyProtection="1"/>
    <xf numFmtId="0" fontId="26" fillId="15" borderId="0" xfId="0" applyFont="1" applyFill="1" applyAlignment="1"/>
    <xf numFmtId="0" fontId="81" fillId="2" borderId="0" xfId="0" applyFont="1" applyFill="1" applyBorder="1" applyAlignment="1" applyProtection="1">
      <alignment horizontal="center"/>
    </xf>
    <xf numFmtId="0" fontId="81" fillId="2" borderId="0" xfId="0" applyFont="1" applyFill="1" applyBorder="1" applyAlignment="1">
      <alignment horizontal="center"/>
    </xf>
    <xf numFmtId="0" fontId="81" fillId="2" borderId="0" xfId="0" applyFont="1" applyFill="1" applyBorder="1"/>
    <xf numFmtId="0" fontId="26" fillId="2" borderId="0" xfId="0" applyFont="1" applyFill="1" applyBorder="1" applyProtection="1"/>
    <xf numFmtId="0" fontId="26" fillId="2" borderId="0" xfId="11" applyFont="1" applyFill="1" applyProtection="1"/>
    <xf numFmtId="0" fontId="13" fillId="2" borderId="0" xfId="8" applyFont="1" applyFill="1" applyBorder="1" applyAlignment="1" applyProtection="1">
      <alignment horizontal="left" indent="9"/>
    </xf>
    <xf numFmtId="0" fontId="57" fillId="2" borderId="0" xfId="0" applyFont="1" applyFill="1" applyProtection="1"/>
    <xf numFmtId="0" fontId="59" fillId="2" borderId="0" xfId="0" applyFont="1" applyFill="1" applyBorder="1" applyProtection="1"/>
    <xf numFmtId="0" fontId="22" fillId="2" borderId="0" xfId="0" applyFont="1" applyFill="1" applyProtection="1"/>
    <xf numFmtId="164" fontId="26" fillId="0" borderId="280" xfId="6" applyFont="1" applyFill="1" applyBorder="1" applyProtection="1">
      <protection locked="0"/>
    </xf>
    <xf numFmtId="49" fontId="11" fillId="0" borderId="706" xfId="8" applyNumberFormat="1" applyFont="1" applyFill="1" applyBorder="1" applyAlignment="1" applyProtection="1">
      <alignment horizontal="center"/>
    </xf>
    <xf numFmtId="0" fontId="28" fillId="7" borderId="508" xfId="8" applyFont="1" applyFill="1" applyBorder="1" applyProtection="1"/>
    <xf numFmtId="0" fontId="96" fillId="7" borderId="508" xfId="8" applyFont="1" applyFill="1" applyBorder="1" applyAlignment="1" applyProtection="1">
      <alignment horizontal="center"/>
    </xf>
    <xf numFmtId="0" fontId="28" fillId="7" borderId="711" xfId="8" applyFont="1" applyFill="1" applyBorder="1" applyProtection="1"/>
    <xf numFmtId="0" fontId="4" fillId="7" borderId="15" xfId="8" applyFont="1" applyFill="1" applyBorder="1" applyAlignment="1" applyProtection="1">
      <alignment horizontal="center"/>
    </xf>
    <xf numFmtId="0" fontId="28" fillId="7" borderId="15" xfId="8" applyFont="1" applyFill="1" applyBorder="1" applyProtection="1"/>
    <xf numFmtId="0" fontId="28" fillId="7" borderId="349" xfId="8" applyFont="1" applyFill="1" applyBorder="1" applyProtection="1"/>
    <xf numFmtId="0" fontId="28" fillId="7" borderId="706" xfId="8" applyFont="1" applyFill="1" applyBorder="1" applyProtection="1"/>
    <xf numFmtId="0" fontId="13" fillId="0" borderId="707" xfId="8" applyFont="1" applyFill="1" applyBorder="1" applyAlignment="1" applyProtection="1">
      <alignment horizontal="center" vertical="center"/>
      <protection locked="0"/>
    </xf>
    <xf numFmtId="0" fontId="13" fillId="0" borderId="708" xfId="8" applyFont="1" applyFill="1" applyBorder="1" applyAlignment="1" applyProtection="1">
      <alignment horizontal="center" vertical="center"/>
      <protection locked="0"/>
    </xf>
    <xf numFmtId="0" fontId="13" fillId="0" borderId="708" xfId="8" applyFont="1" applyFill="1" applyBorder="1" applyProtection="1">
      <protection locked="0"/>
    </xf>
    <xf numFmtId="0" fontId="13" fillId="0" borderId="708" xfId="8" applyFont="1" applyFill="1" applyBorder="1" applyAlignment="1" applyProtection="1">
      <alignment horizontal="center"/>
      <protection locked="0"/>
    </xf>
    <xf numFmtId="177" fontId="13" fillId="0" borderId="708" xfId="10" applyNumberFormat="1" applyFont="1" applyFill="1" applyBorder="1" applyAlignment="1" applyProtection="1">
      <protection locked="0"/>
    </xf>
    <xf numFmtId="0" fontId="11" fillId="0" borderId="707" xfId="8" applyFont="1" applyFill="1" applyBorder="1" applyProtection="1"/>
    <xf numFmtId="0" fontId="11" fillId="0" borderId="708" xfId="8" applyFont="1" applyFill="1" applyBorder="1" applyProtection="1"/>
    <xf numFmtId="0" fontId="13" fillId="0" borderId="708" xfId="8" applyFont="1" applyFill="1" applyBorder="1" applyProtection="1"/>
    <xf numFmtId="177" fontId="13" fillId="0" borderId="708" xfId="10" applyNumberFormat="1" applyFont="1" applyFill="1" applyBorder="1" applyAlignment="1" applyProtection="1"/>
    <xf numFmtId="0" fontId="13" fillId="0" borderId="708" xfId="8" applyFont="1" applyFill="1" applyBorder="1" applyAlignment="1" applyProtection="1">
      <alignment horizontal="left"/>
    </xf>
    <xf numFmtId="14" fontId="13" fillId="0" borderId="708" xfId="8" applyNumberFormat="1" applyFont="1" applyFill="1" applyBorder="1" applyProtection="1"/>
    <xf numFmtId="0" fontId="11" fillId="0" borderId="707" xfId="8" applyFont="1" applyFill="1" applyBorder="1" applyAlignment="1" applyProtection="1">
      <alignment horizontal="left" indent="4"/>
    </xf>
    <xf numFmtId="0" fontId="13" fillId="0" borderId="708" xfId="8" applyFont="1" applyFill="1" applyBorder="1" applyAlignment="1" applyProtection="1">
      <alignment horizontal="left" indent="4"/>
    </xf>
    <xf numFmtId="0" fontId="13" fillId="0" borderId="707" xfId="8" applyFont="1" applyFill="1" applyBorder="1" applyAlignment="1" applyProtection="1">
      <alignment horizontal="left" indent="9"/>
    </xf>
    <xf numFmtId="0" fontId="13" fillId="0" borderId="708" xfId="8" applyFont="1" applyFill="1" applyBorder="1" applyAlignment="1" applyProtection="1">
      <alignment horizontal="left" indent="9"/>
    </xf>
    <xf numFmtId="43" fontId="27" fillId="0" borderId="708" xfId="1" applyFont="1" applyFill="1" applyBorder="1"/>
    <xf numFmtId="43" fontId="27" fillId="11" borderId="708" xfId="1" applyFont="1" applyFill="1" applyBorder="1"/>
    <xf numFmtId="0" fontId="11" fillId="0" borderId="707" xfId="8" applyFont="1" applyFill="1" applyBorder="1" applyAlignment="1" applyProtection="1"/>
    <xf numFmtId="0" fontId="11" fillId="0" borderId="708" xfId="8" applyFont="1" applyFill="1" applyBorder="1" applyAlignment="1" applyProtection="1">
      <alignment horizontal="left" indent="9"/>
    </xf>
    <xf numFmtId="0" fontId="11" fillId="0" borderId="708" xfId="8" applyFont="1" applyFill="1" applyBorder="1" applyAlignment="1" applyProtection="1">
      <alignment horizontal="center" vertical="center"/>
      <protection locked="0"/>
    </xf>
    <xf numFmtId="43" fontId="26" fillId="0" borderId="708" xfId="1" applyFont="1" applyFill="1" applyBorder="1"/>
    <xf numFmtId="0" fontId="11" fillId="0" borderId="708" xfId="8" applyFont="1" applyFill="1" applyBorder="1" applyAlignment="1" applyProtection="1">
      <alignment horizontal="left"/>
    </xf>
    <xf numFmtId="14" fontId="11" fillId="0" borderId="708" xfId="8" applyNumberFormat="1" applyFont="1" applyFill="1" applyBorder="1" applyProtection="1"/>
    <xf numFmtId="0" fontId="11" fillId="0" borderId="707" xfId="8" applyNumberFormat="1" applyFont="1" applyFill="1" applyBorder="1" applyAlignment="1" applyProtection="1">
      <alignment horizontal="left" vertical="center"/>
    </xf>
    <xf numFmtId="0" fontId="11" fillId="0" borderId="708" xfId="8" applyNumberFormat="1" applyFont="1" applyFill="1" applyBorder="1" applyAlignment="1" applyProtection="1">
      <alignment horizontal="left" vertical="center"/>
    </xf>
    <xf numFmtId="0" fontId="11" fillId="0" borderId="708" xfId="8" applyFont="1" applyFill="1" applyBorder="1" applyAlignment="1" applyProtection="1">
      <alignment horizontal="fill" vertical="center"/>
    </xf>
    <xf numFmtId="177" fontId="11" fillId="0" borderId="708" xfId="10" applyNumberFormat="1" applyFont="1" applyFill="1" applyBorder="1" applyAlignment="1" applyProtection="1"/>
    <xf numFmtId="0" fontId="11" fillId="0" borderId="713" xfId="8" applyFont="1" applyFill="1" applyBorder="1" applyAlignment="1" applyProtection="1">
      <alignment horizontal="left"/>
    </xf>
    <xf numFmtId="172" fontId="26" fillId="0" borderId="713" xfId="1" applyNumberFormat="1" applyFont="1" applyFill="1" applyBorder="1"/>
    <xf numFmtId="43" fontId="26" fillId="0" borderId="713" xfId="1" applyFont="1" applyFill="1" applyBorder="1"/>
    <xf numFmtId="43" fontId="26" fillId="11" borderId="766" xfId="1" applyFont="1" applyFill="1" applyBorder="1"/>
    <xf numFmtId="43" fontId="26" fillId="0" borderId="766" xfId="1" applyFont="1" applyFill="1" applyBorder="1"/>
    <xf numFmtId="0" fontId="28" fillId="7" borderId="17" xfId="8" applyFont="1" applyFill="1" applyBorder="1" applyProtection="1"/>
    <xf numFmtId="0" fontId="13" fillId="0" borderId="770" xfId="8" applyFont="1" applyFill="1" applyBorder="1" applyAlignment="1" applyProtection="1">
      <alignment horizontal="center" vertical="center"/>
      <protection locked="0"/>
    </xf>
    <xf numFmtId="177" fontId="13" fillId="0" borderId="770" xfId="10" applyNumberFormat="1" applyFont="1" applyFill="1" applyBorder="1" applyAlignment="1" applyProtection="1">
      <protection locked="0"/>
    </xf>
    <xf numFmtId="177" fontId="13" fillId="0" borderId="771" xfId="10" applyNumberFormat="1" applyFont="1" applyFill="1" applyBorder="1" applyAlignment="1" applyProtection="1">
      <protection locked="0"/>
    </xf>
    <xf numFmtId="177" fontId="13" fillId="0" borderId="620" xfId="10" applyNumberFormat="1" applyFont="1" applyFill="1" applyBorder="1" applyAlignment="1" applyProtection="1">
      <protection locked="0"/>
    </xf>
    <xf numFmtId="177" fontId="13" fillId="0" borderId="635" xfId="10" applyNumberFormat="1" applyFont="1" applyFill="1" applyBorder="1" applyAlignment="1" applyProtection="1">
      <protection locked="0"/>
    </xf>
    <xf numFmtId="0" fontId="35" fillId="15" borderId="0" xfId="0" applyFont="1" applyFill="1"/>
    <xf numFmtId="0" fontId="5" fillId="2" borderId="0" xfId="0" applyFont="1" applyFill="1" applyAlignment="1" applyProtection="1">
      <alignment horizontal="center"/>
    </xf>
    <xf numFmtId="0" fontId="58" fillId="2" borderId="0" xfId="0" applyFont="1" applyFill="1"/>
    <xf numFmtId="171" fontId="12" fillId="2" borderId="0" xfId="0" applyNumberFormat="1" applyFont="1" applyFill="1" applyProtection="1"/>
    <xf numFmtId="0" fontId="49" fillId="2" borderId="0" xfId="0" applyFont="1" applyFill="1"/>
    <xf numFmtId="0" fontId="48" fillId="2" borderId="0" xfId="0" applyFont="1" applyFill="1"/>
    <xf numFmtId="49" fontId="12" fillId="2" borderId="0" xfId="0" applyNumberFormat="1" applyFont="1" applyFill="1" applyAlignment="1" applyProtection="1">
      <alignment horizontal="left" vertical="center"/>
    </xf>
    <xf numFmtId="0" fontId="41" fillId="2" borderId="161" xfId="0" applyFont="1" applyFill="1" applyBorder="1" applyAlignment="1">
      <alignment horizontal="center"/>
    </xf>
    <xf numFmtId="1" fontId="37" fillId="2" borderId="0" xfId="0" applyNumberFormat="1" applyFont="1" applyFill="1" applyAlignment="1" applyProtection="1">
      <alignment horizontal="center" vertical="center"/>
    </xf>
    <xf numFmtId="49" fontId="37" fillId="2" borderId="0" xfId="0" applyNumberFormat="1" applyFont="1" applyFill="1" applyAlignment="1" applyProtection="1">
      <alignment horizontal="left" vertical="center"/>
    </xf>
    <xf numFmtId="0" fontId="5" fillId="2" borderId="0" xfId="0" applyFont="1" applyFill="1" applyAlignment="1" applyProtection="1">
      <alignment vertical="center"/>
    </xf>
    <xf numFmtId="0" fontId="39" fillId="2" borderId="166" xfId="0" applyFont="1" applyFill="1" applyBorder="1" applyAlignment="1" applyProtection="1">
      <alignment horizontal="center" vertical="center"/>
    </xf>
    <xf numFmtId="0" fontId="39" fillId="2" borderId="167" xfId="0" applyFont="1" applyFill="1" applyBorder="1" applyAlignment="1" applyProtection="1">
      <alignment horizontal="center"/>
    </xf>
    <xf numFmtId="0" fontId="39" fillId="2" borderId="168" xfId="0" applyFont="1" applyFill="1" applyBorder="1" applyAlignment="1" applyProtection="1">
      <alignment horizontal="center"/>
    </xf>
    <xf numFmtId="0" fontId="39" fillId="2" borderId="169" xfId="0" applyFont="1" applyFill="1" applyBorder="1" applyAlignment="1" applyProtection="1">
      <alignment horizontal="center"/>
    </xf>
    <xf numFmtId="0" fontId="39" fillId="2" borderId="170" xfId="0" applyFont="1" applyFill="1" applyBorder="1" applyAlignment="1" applyProtection="1">
      <alignment horizontal="center"/>
    </xf>
    <xf numFmtId="0" fontId="39" fillId="2" borderId="171" xfId="0" applyFont="1" applyFill="1" applyBorder="1" applyAlignment="1" applyProtection="1">
      <alignment horizontal="center"/>
    </xf>
    <xf numFmtId="0" fontId="37" fillId="2" borderId="0" xfId="0" applyFont="1" applyFill="1" applyAlignment="1" applyProtection="1">
      <alignment horizontal="center" vertical="center"/>
    </xf>
    <xf numFmtId="0" fontId="37" fillId="2" borderId="0" xfId="0" applyFont="1" applyFill="1" applyAlignment="1" applyProtection="1">
      <alignment vertical="center"/>
    </xf>
    <xf numFmtId="0" fontId="37" fillId="2" borderId="166" xfId="0" applyFont="1" applyFill="1" applyBorder="1" applyAlignment="1" applyProtection="1">
      <alignment horizontal="center"/>
    </xf>
    <xf numFmtId="43" fontId="46" fillId="2" borderId="169" xfId="1" applyFont="1" applyFill="1" applyBorder="1" applyAlignment="1" applyProtection="1">
      <protection locked="0"/>
    </xf>
    <xf numFmtId="43" fontId="13" fillId="2" borderId="166" xfId="1" applyFont="1" applyFill="1" applyBorder="1" applyAlignment="1" applyProtection="1">
      <alignment horizontal="center"/>
      <protection locked="0"/>
    </xf>
    <xf numFmtId="0" fontId="45" fillId="2" borderId="0" xfId="0" applyFont="1" applyFill="1"/>
    <xf numFmtId="43" fontId="13" fillId="2" borderId="172" xfId="1" applyFont="1" applyFill="1" applyBorder="1" applyAlignment="1" applyProtection="1">
      <alignment horizontal="center"/>
      <protection locked="0"/>
    </xf>
    <xf numFmtId="43" fontId="46" fillId="2" borderId="370" xfId="1" applyFont="1" applyFill="1" applyBorder="1" applyAlignment="1" applyProtection="1">
      <protection locked="0"/>
    </xf>
    <xf numFmtId="43" fontId="13" fillId="2" borderId="172" xfId="1" applyFont="1" applyFill="1" applyBorder="1" applyAlignment="1" applyProtection="1">
      <alignment horizontal="center"/>
    </xf>
    <xf numFmtId="1" fontId="12" fillId="2" borderId="0" xfId="0" applyNumberFormat="1" applyFont="1" applyFill="1" applyAlignment="1" applyProtection="1">
      <alignment horizontal="center" vertical="center"/>
    </xf>
    <xf numFmtId="0" fontId="12" fillId="2" borderId="0" xfId="0" applyFont="1" applyFill="1" applyAlignment="1" applyProtection="1">
      <alignment vertical="center"/>
    </xf>
    <xf numFmtId="43" fontId="46" fillId="2" borderId="0" xfId="1" applyFont="1" applyFill="1" applyBorder="1" applyAlignment="1" applyProtection="1">
      <protection locked="0"/>
    </xf>
    <xf numFmtId="0" fontId="12" fillId="2" borderId="0" xfId="0" applyFont="1" applyFill="1" applyAlignment="1" applyProtection="1">
      <alignment horizontal="center" vertical="center"/>
    </xf>
    <xf numFmtId="41" fontId="64" fillId="2" borderId="0" xfId="0" applyNumberFormat="1" applyFont="1" applyFill="1" applyAlignment="1" applyProtection="1">
      <alignment horizontal="right" vertical="center"/>
    </xf>
    <xf numFmtId="43" fontId="35" fillId="2" borderId="0" xfId="1" applyFont="1" applyFill="1" applyBorder="1" applyProtection="1"/>
    <xf numFmtId="41" fontId="13" fillId="2" borderId="0" xfId="0" applyNumberFormat="1" applyFont="1" applyFill="1" applyAlignment="1" applyProtection="1">
      <alignment horizontal="right" vertical="center"/>
    </xf>
    <xf numFmtId="0" fontId="2" fillId="2" borderId="0" xfId="0" applyFont="1" applyFill="1" applyBorder="1" applyAlignment="1" applyProtection="1">
      <alignment horizontal="center" vertical="center"/>
      <protection locked="0"/>
    </xf>
    <xf numFmtId="0" fontId="4" fillId="2" borderId="0" xfId="0" applyNumberFormat="1" applyFont="1" applyFill="1" applyAlignment="1" applyProtection="1">
      <alignment horizontal="center" vertical="center"/>
    </xf>
    <xf numFmtId="0" fontId="38" fillId="2" borderId="0" xfId="0" applyFont="1" applyFill="1" applyBorder="1" applyAlignment="1" applyProtection="1">
      <alignment vertical="center"/>
    </xf>
    <xf numFmtId="0" fontId="62" fillId="2" borderId="0" xfId="0" applyFont="1" applyFill="1" applyBorder="1" applyAlignment="1" applyProtection="1">
      <alignment horizontal="center"/>
    </xf>
    <xf numFmtId="0" fontId="39" fillId="2" borderId="0" xfId="0" applyFont="1" applyFill="1" applyBorder="1" applyAlignment="1" applyProtection="1">
      <alignment horizontal="center" vertical="center"/>
    </xf>
    <xf numFmtId="0" fontId="135" fillId="2" borderId="0" xfId="0" applyFont="1" applyFill="1" applyAlignment="1" applyProtection="1">
      <alignment horizontal="center" vertical="center"/>
    </xf>
    <xf numFmtId="0" fontId="3" fillId="2" borderId="0" xfId="0" applyFont="1" applyFill="1" applyBorder="1" applyAlignment="1">
      <alignment horizontal="center"/>
    </xf>
    <xf numFmtId="0" fontId="60" fillId="2" borderId="0" xfId="0" applyFont="1" applyFill="1" applyBorder="1" applyAlignment="1">
      <alignment horizontal="left"/>
    </xf>
    <xf numFmtId="39" fontId="13" fillId="2" borderId="0" xfId="0" applyNumberFormat="1" applyFont="1" applyFill="1" applyBorder="1"/>
    <xf numFmtId="0" fontId="13" fillId="2" borderId="0" xfId="0" applyFont="1" applyFill="1" applyBorder="1" applyAlignment="1">
      <alignment horizontal="left"/>
    </xf>
    <xf numFmtId="43" fontId="13" fillId="2" borderId="0" xfId="1" applyFont="1" applyFill="1" applyBorder="1" applyProtection="1"/>
    <xf numFmtId="0" fontId="26" fillId="3" borderId="234" xfId="0" applyFont="1" applyFill="1" applyBorder="1" applyProtection="1"/>
    <xf numFmtId="0" fontId="28" fillId="7" borderId="715" xfId="0" applyFont="1" applyFill="1" applyBorder="1" applyAlignment="1">
      <alignment horizontal="center"/>
    </xf>
    <xf numFmtId="0" fontId="26" fillId="0" borderId="715" xfId="0" applyFont="1" applyBorder="1" applyAlignment="1">
      <alignment horizontal="center"/>
    </xf>
    <xf numFmtId="164" fontId="27" fillId="11" borderId="715" xfId="6" applyFont="1" applyFill="1" applyBorder="1"/>
    <xf numFmtId="164" fontId="27" fillId="0" borderId="715" xfId="6" applyFont="1" applyBorder="1" applyProtection="1">
      <protection locked="0"/>
    </xf>
    <xf numFmtId="0" fontId="27" fillId="0" borderId="715" xfId="0" applyFont="1" applyBorder="1" applyProtection="1">
      <protection locked="0"/>
    </xf>
    <xf numFmtId="0" fontId="27" fillId="0" borderId="768" xfId="0" applyFont="1" applyBorder="1" applyProtection="1">
      <protection locked="0"/>
    </xf>
    <xf numFmtId="164" fontId="27" fillId="11" borderId="579" xfId="0" applyNumberFormat="1" applyFont="1" applyFill="1" applyBorder="1"/>
    <xf numFmtId="0" fontId="13" fillId="0" borderId="767" xfId="0" applyFont="1" applyBorder="1"/>
    <xf numFmtId="0" fontId="11" fillId="0" borderId="767" xfId="0" applyFont="1" applyBorder="1" applyAlignment="1">
      <alignment horizontal="left"/>
    </xf>
    <xf numFmtId="0" fontId="13" fillId="0" borderId="767" xfId="0" applyFont="1" applyBorder="1" applyAlignment="1">
      <alignment horizontal="left"/>
    </xf>
    <xf numFmtId="0" fontId="11" fillId="0" borderId="701" xfId="0" applyFont="1" applyBorder="1" applyAlignment="1">
      <alignment horizontal="left"/>
    </xf>
    <xf numFmtId="0" fontId="11" fillId="0" borderId="762" xfId="0" applyFont="1" applyBorder="1" applyAlignment="1">
      <alignment horizontal="left"/>
    </xf>
    <xf numFmtId="0" fontId="32" fillId="2" borderId="15" xfId="0" applyNumberFormat="1" applyFont="1" applyFill="1" applyBorder="1"/>
    <xf numFmtId="0" fontId="34" fillId="7" borderId="15" xfId="0" applyNumberFormat="1" applyFont="1" applyFill="1" applyBorder="1" applyAlignment="1">
      <alignment horizontal="left"/>
    </xf>
    <xf numFmtId="0" fontId="34" fillId="7" borderId="16" xfId="0" applyNumberFormat="1" applyFont="1" applyFill="1" applyBorder="1" applyAlignment="1">
      <alignment horizontal="left"/>
    </xf>
    <xf numFmtId="0" fontId="34" fillId="7" borderId="757" xfId="0" applyNumberFormat="1" applyFont="1" applyFill="1" applyBorder="1" applyAlignment="1">
      <alignment horizontal="left"/>
    </xf>
    <xf numFmtId="0" fontId="34" fillId="7" borderId="758" xfId="0" applyNumberFormat="1" applyFont="1" applyFill="1" applyBorder="1" applyAlignment="1">
      <alignment horizontal="left"/>
    </xf>
    <xf numFmtId="169" fontId="0" fillId="8" borderId="757" xfId="0" applyNumberFormat="1" applyFill="1" applyBorder="1" applyAlignment="1">
      <alignment horizontal="left"/>
    </xf>
    <xf numFmtId="169" fontId="0" fillId="8" borderId="758" xfId="0" applyNumberFormat="1" applyFill="1" applyBorder="1" applyAlignment="1">
      <alignment horizontal="left"/>
    </xf>
    <xf numFmtId="164" fontId="96" fillId="12" borderId="508" xfId="6" applyFont="1" applyFill="1" applyBorder="1" applyAlignment="1">
      <alignment horizontal="center" vertical="center" wrapText="1"/>
    </xf>
    <xf numFmtId="164" fontId="28" fillId="12" borderId="685" xfId="6" applyFont="1" applyFill="1" applyBorder="1" applyAlignment="1">
      <alignment horizontal="center" vertical="center" wrapText="1"/>
    </xf>
    <xf numFmtId="164" fontId="28" fillId="12" borderId="659" xfId="6" applyFont="1" applyFill="1" applyBorder="1" applyAlignment="1">
      <alignment horizontal="center" vertical="center" wrapText="1"/>
    </xf>
    <xf numFmtId="164" fontId="28" fillId="12" borderId="706" xfId="6" applyFont="1" applyFill="1" applyBorder="1" applyAlignment="1">
      <alignment horizontal="center" vertical="center" wrapText="1"/>
    </xf>
    <xf numFmtId="0" fontId="11" fillId="2" borderId="508" xfId="6" quotePrefix="1" applyNumberFormat="1" applyFont="1" applyFill="1" applyBorder="1" applyAlignment="1">
      <alignment horizontal="center" vertical="center" wrapText="1"/>
    </xf>
    <xf numFmtId="0" fontId="11" fillId="2" borderId="570" xfId="6" quotePrefix="1" applyNumberFormat="1" applyFont="1" applyFill="1" applyBorder="1" applyAlignment="1">
      <alignment horizontal="center" vertical="center" wrapText="1"/>
    </xf>
    <xf numFmtId="0" fontId="11" fillId="2" borderId="663" xfId="6" quotePrefix="1" applyNumberFormat="1" applyFont="1" applyFill="1" applyBorder="1" applyAlignment="1">
      <alignment horizontal="center" vertical="center" wrapText="1"/>
    </xf>
    <xf numFmtId="0" fontId="11" fillId="2" borderId="659" xfId="6" quotePrefix="1" applyNumberFormat="1" applyFont="1" applyFill="1" applyBorder="1" applyAlignment="1">
      <alignment horizontal="center" vertical="center" wrapText="1"/>
    </xf>
    <xf numFmtId="164" fontId="27" fillId="0" borderId="678" xfId="6" applyFont="1" applyFill="1" applyBorder="1" applyAlignment="1" applyProtection="1">
      <alignment horizontal="center"/>
      <protection locked="0"/>
    </xf>
    <xf numFmtId="164" fontId="27" fillId="0" borderId="769" xfId="6" applyFont="1" applyFill="1" applyBorder="1" applyAlignment="1" applyProtection="1">
      <alignment horizontal="center"/>
      <protection locked="0"/>
    </xf>
    <xf numFmtId="164" fontId="27" fillId="0" borderId="751" xfId="6" applyFont="1" applyFill="1" applyBorder="1" applyAlignment="1" applyProtection="1">
      <alignment horizontal="center"/>
      <protection locked="0"/>
    </xf>
    <xf numFmtId="164" fontId="27" fillId="0" borderId="711" xfId="6" applyFont="1" applyFill="1" applyBorder="1" applyAlignment="1" applyProtection="1">
      <alignment horizontal="center"/>
      <protection locked="0"/>
    </xf>
    <xf numFmtId="164" fontId="27" fillId="0" borderId="773" xfId="6" applyFont="1" applyFill="1" applyBorder="1" applyAlignment="1">
      <alignment horizontal="center"/>
    </xf>
    <xf numFmtId="164" fontId="27" fillId="0" borderId="752" xfId="6" applyFont="1" applyFill="1" applyBorder="1" applyProtection="1">
      <protection locked="0"/>
    </xf>
    <xf numFmtId="164" fontId="26" fillId="0" borderId="748" xfId="6" applyFont="1" applyFill="1" applyBorder="1" applyProtection="1">
      <protection locked="0"/>
    </xf>
    <xf numFmtId="164" fontId="26" fillId="0" borderId="715" xfId="6" applyFont="1" applyFill="1" applyBorder="1" applyProtection="1">
      <protection locked="0"/>
    </xf>
    <xf numFmtId="164" fontId="26" fillId="0" borderId="708" xfId="6" applyFont="1" applyFill="1" applyBorder="1" applyProtection="1">
      <protection locked="0"/>
    </xf>
    <xf numFmtId="164" fontId="26" fillId="0" borderId="708" xfId="6" applyFont="1" applyFill="1" applyBorder="1"/>
    <xf numFmtId="172" fontId="26" fillId="0" borderId="708" xfId="6" applyNumberFormat="1" applyFont="1" applyFill="1" applyBorder="1"/>
    <xf numFmtId="164" fontId="27" fillId="0" borderId="17" xfId="6" quotePrefix="1" applyFont="1" applyFill="1" applyBorder="1" applyProtection="1">
      <protection locked="0"/>
    </xf>
    <xf numFmtId="164" fontId="26" fillId="0" borderId="750" xfId="6" applyFont="1" applyFill="1" applyBorder="1" applyProtection="1">
      <protection locked="0"/>
    </xf>
    <xf numFmtId="164" fontId="27" fillId="0" borderId="757" xfId="6" applyFont="1" applyFill="1" applyBorder="1" applyProtection="1">
      <protection locked="0"/>
    </xf>
    <xf numFmtId="164" fontId="27" fillId="0" borderId="775" xfId="6" applyFont="1" applyFill="1" applyBorder="1" applyProtection="1">
      <protection locked="0"/>
    </xf>
    <xf numFmtId="164" fontId="27" fillId="0" borderId="775" xfId="6" applyFont="1" applyFill="1" applyBorder="1"/>
    <xf numFmtId="164" fontId="27" fillId="0" borderId="772" xfId="6" applyFont="1" applyFill="1" applyBorder="1"/>
    <xf numFmtId="164" fontId="27" fillId="0" borderId="758" xfId="6" applyFont="1" applyFill="1" applyBorder="1"/>
    <xf numFmtId="164" fontId="27" fillId="0" borderId="677" xfId="6" applyFont="1" applyFill="1" applyBorder="1"/>
    <xf numFmtId="164" fontId="26" fillId="0" borderId="668" xfId="6" applyFont="1" applyFill="1" applyBorder="1"/>
    <xf numFmtId="164" fontId="27" fillId="0" borderId="668" xfId="6" applyFont="1" applyFill="1" applyBorder="1"/>
    <xf numFmtId="164" fontId="26" fillId="0" borderId="703" xfId="6" applyFont="1" applyFill="1" applyBorder="1"/>
    <xf numFmtId="164" fontId="26" fillId="0" borderId="713" xfId="6" applyFont="1" applyFill="1" applyBorder="1"/>
    <xf numFmtId="164" fontId="140" fillId="2" borderId="0" xfId="18" applyNumberFormat="1" applyFont="1" applyFill="1" applyAlignment="1">
      <alignment horizontal="right"/>
    </xf>
    <xf numFmtId="164" fontId="141" fillId="2" borderId="0" xfId="18" applyNumberFormat="1" applyFont="1" applyFill="1" applyAlignment="1">
      <alignment horizontal="right"/>
    </xf>
    <xf numFmtId="0" fontId="11" fillId="15" borderId="0" xfId="8" applyFont="1" applyFill="1" applyProtection="1">
      <protection locked="0"/>
    </xf>
    <xf numFmtId="0" fontId="39" fillId="15" borderId="0" xfId="0" applyFont="1" applyFill="1" applyBorder="1" applyAlignment="1" applyProtection="1"/>
    <xf numFmtId="0" fontId="11" fillId="15" borderId="0" xfId="0" applyFont="1" applyFill="1" applyBorder="1" applyAlignment="1" applyProtection="1"/>
    <xf numFmtId="37" fontId="13" fillId="15" borderId="0" xfId="0" applyNumberFormat="1" applyFont="1" applyFill="1" applyBorder="1" applyProtection="1">
      <protection locked="0"/>
    </xf>
    <xf numFmtId="0" fontId="13" fillId="15" borderId="0" xfId="0" applyFont="1" applyFill="1" applyAlignment="1" applyProtection="1">
      <protection locked="0"/>
    </xf>
    <xf numFmtId="0" fontId="59" fillId="15" borderId="0" xfId="0" applyFont="1" applyFill="1" applyProtection="1"/>
    <xf numFmtId="0" fontId="59" fillId="2" borderId="0" xfId="0" applyFont="1" applyFill="1"/>
    <xf numFmtId="0" fontId="31" fillId="2" borderId="27" xfId="0" applyFont="1" applyFill="1" applyBorder="1" applyAlignment="1" applyProtection="1">
      <alignment horizontal="left"/>
    </xf>
    <xf numFmtId="0" fontId="26" fillId="2" borderId="27" xfId="0" applyFont="1" applyFill="1" applyBorder="1"/>
    <xf numFmtId="0" fontId="31" fillId="2" borderId="27" xfId="0" applyFont="1" applyFill="1" applyBorder="1"/>
    <xf numFmtId="0" fontId="13" fillId="3" borderId="27" xfId="0" applyFont="1" applyFill="1" applyBorder="1" applyAlignment="1" applyProtection="1">
      <alignment horizontal="center" vertical="center"/>
      <protection locked="0"/>
    </xf>
    <xf numFmtId="0" fontId="11" fillId="3" borderId="27" xfId="0" applyFont="1" applyFill="1" applyBorder="1" applyAlignment="1" applyProtection="1">
      <alignment horizontal="center" vertical="center"/>
    </xf>
    <xf numFmtId="0" fontId="14" fillId="3" borderId="27" xfId="0" applyFont="1" applyFill="1" applyBorder="1" applyAlignment="1" applyProtection="1">
      <alignment horizontal="left" vertical="center"/>
    </xf>
    <xf numFmtId="43" fontId="3" fillId="2" borderId="27" xfId="1" applyFont="1" applyFill="1" applyBorder="1" applyProtection="1"/>
    <xf numFmtId="0" fontId="31" fillId="2" borderId="777" xfId="0" applyFont="1" applyFill="1" applyBorder="1"/>
    <xf numFmtId="0" fontId="3" fillId="2" borderId="0" xfId="0" applyFont="1" applyFill="1" applyBorder="1" applyProtection="1"/>
    <xf numFmtId="0" fontId="28" fillId="0" borderId="0" xfId="0" applyFont="1" applyFill="1" applyBorder="1" applyAlignment="1" applyProtection="1">
      <alignment horizontal="center"/>
    </xf>
    <xf numFmtId="0" fontId="28" fillId="0" borderId="0" xfId="0" applyFont="1" applyFill="1" applyBorder="1" applyProtection="1"/>
    <xf numFmtId="0" fontId="3" fillId="0" borderId="739" xfId="0" applyFont="1" applyFill="1" applyBorder="1" applyProtection="1"/>
    <xf numFmtId="0" fontId="3" fillId="0" borderId="0" xfId="0" applyFont="1" applyFill="1" applyBorder="1" applyProtection="1"/>
    <xf numFmtId="0" fontId="27" fillId="0" borderId="0" xfId="0" applyFont="1" applyFill="1" applyBorder="1" applyAlignment="1"/>
    <xf numFmtId="0" fontId="13" fillId="0" borderId="0" xfId="0" applyFont="1" applyFill="1" applyBorder="1" applyProtection="1"/>
    <xf numFmtId="0" fontId="11" fillId="0" borderId="0" xfId="0" applyFont="1" applyFill="1" applyBorder="1" applyAlignment="1" applyProtection="1">
      <alignment horizontal="center" vertical="center"/>
    </xf>
    <xf numFmtId="0" fontId="11" fillId="0" borderId="0" xfId="0" applyFont="1" applyFill="1" applyBorder="1" applyAlignment="1" applyProtection="1">
      <alignment horizontal="left"/>
    </xf>
    <xf numFmtId="0" fontId="11" fillId="0" borderId="0" xfId="0" applyFont="1" applyFill="1" applyBorder="1" applyAlignment="1" applyProtection="1">
      <alignment horizontal="center" vertical="center"/>
      <protection locked="0"/>
    </xf>
    <xf numFmtId="0" fontId="13" fillId="0" borderId="0" xfId="0" applyFont="1" applyFill="1" applyBorder="1" applyAlignment="1" applyProtection="1">
      <alignment horizontal="left"/>
      <protection locked="0"/>
    </xf>
    <xf numFmtId="0" fontId="13" fillId="0" borderId="0" xfId="0" applyFont="1" applyFill="1" applyBorder="1" applyProtection="1">
      <protection locked="0"/>
    </xf>
    <xf numFmtId="0" fontId="4" fillId="2" borderId="0" xfId="0" applyFont="1" applyFill="1" applyBorder="1" applyProtection="1"/>
    <xf numFmtId="170" fontId="39" fillId="3" borderId="737" xfId="0" quotePrefix="1" applyNumberFormat="1" applyFont="1" applyFill="1" applyBorder="1" applyAlignment="1" applyProtection="1">
      <alignment horizontal="center"/>
    </xf>
    <xf numFmtId="170" fontId="39" fillId="3" borderId="737" xfId="0" applyNumberFormat="1" applyFont="1" applyFill="1" applyBorder="1" applyAlignment="1" applyProtection="1">
      <alignment horizontal="center"/>
    </xf>
    <xf numFmtId="0" fontId="28" fillId="14" borderId="508" xfId="0" applyFont="1" applyFill="1" applyBorder="1" applyAlignment="1" applyProtection="1">
      <alignment horizontal="center" vertical="center" wrapText="1"/>
    </xf>
    <xf numFmtId="0" fontId="28" fillId="7" borderId="508" xfId="0" applyFont="1" applyFill="1" applyBorder="1" applyAlignment="1" applyProtection="1">
      <alignment horizontal="center" vertical="center" wrapText="1"/>
    </xf>
    <xf numFmtId="0" fontId="13" fillId="0" borderId="778" xfId="0" applyFont="1" applyFill="1" applyBorder="1" applyProtection="1"/>
    <xf numFmtId="0" fontId="3" fillId="0" borderId="366" xfId="0" applyFont="1" applyFill="1" applyBorder="1" applyProtection="1"/>
    <xf numFmtId="0" fontId="26" fillId="0" borderId="779" xfId="0" applyFont="1" applyFill="1" applyBorder="1" applyAlignment="1" applyProtection="1">
      <alignment horizontal="center"/>
    </xf>
    <xf numFmtId="0" fontId="26" fillId="0" borderId="779" xfId="0" applyFont="1" applyFill="1" applyBorder="1" applyProtection="1"/>
    <xf numFmtId="0" fontId="27" fillId="0" borderId="779" xfId="0" applyFont="1" applyFill="1" applyBorder="1" applyAlignment="1"/>
    <xf numFmtId="0" fontId="13" fillId="0" borderId="779" xfId="0" applyFont="1" applyFill="1" applyBorder="1" applyProtection="1"/>
    <xf numFmtId="0" fontId="28" fillId="0" borderId="779" xfId="0" applyFont="1" applyFill="1" applyBorder="1" applyProtection="1"/>
    <xf numFmtId="0" fontId="27" fillId="0" borderId="739" xfId="0" applyFont="1" applyFill="1" applyBorder="1" applyAlignment="1"/>
    <xf numFmtId="0" fontId="13" fillId="0" borderId="739" xfId="0" applyFont="1" applyFill="1" applyBorder="1" applyProtection="1"/>
    <xf numFmtId="0" fontId="27" fillId="0" borderId="739" xfId="0" applyFont="1" applyFill="1" applyBorder="1"/>
    <xf numFmtId="0" fontId="27" fillId="0" borderId="779" xfId="0" applyFont="1" applyFill="1" applyBorder="1"/>
    <xf numFmtId="0" fontId="26" fillId="2" borderId="780" xfId="0" applyFont="1" applyFill="1" applyBorder="1"/>
    <xf numFmtId="0" fontId="26" fillId="2" borderId="738" xfId="0" applyFont="1" applyFill="1" applyBorder="1"/>
    <xf numFmtId="0" fontId="13" fillId="0" borderId="782" xfId="0" applyFont="1" applyFill="1" applyBorder="1" applyProtection="1"/>
    <xf numFmtId="0" fontId="26" fillId="0" borderId="779" xfId="0" applyFont="1" applyFill="1" applyBorder="1"/>
    <xf numFmtId="0" fontId="27" fillId="0" borderId="778" xfId="0" applyFont="1" applyFill="1" applyBorder="1"/>
    <xf numFmtId="0" fontId="26" fillId="0" borderId="778" xfId="0" applyFont="1" applyFill="1" applyBorder="1"/>
    <xf numFmtId="0" fontId="31" fillId="2" borderId="17" xfId="0" applyFont="1" applyFill="1" applyBorder="1"/>
    <xf numFmtId="0" fontId="28" fillId="0" borderId="779" xfId="0" applyFont="1" applyFill="1" applyBorder="1" applyAlignment="1" applyProtection="1">
      <alignment horizontal="center"/>
    </xf>
    <xf numFmtId="0" fontId="11" fillId="0" borderId="779" xfId="0" applyFont="1" applyFill="1" applyBorder="1" applyAlignment="1" applyProtection="1">
      <alignment horizontal="center" vertical="center"/>
    </xf>
    <xf numFmtId="0" fontId="11" fillId="0" borderId="779" xfId="0" applyFont="1" applyFill="1" applyBorder="1" applyAlignment="1" applyProtection="1">
      <alignment horizontal="left"/>
    </xf>
    <xf numFmtId="0" fontId="3" fillId="0" borderId="779" xfId="0" applyFont="1" applyFill="1" applyBorder="1" applyProtection="1"/>
    <xf numFmtId="0" fontId="26" fillId="2" borderId="17" xfId="0" applyFont="1" applyFill="1" applyBorder="1"/>
    <xf numFmtId="0" fontId="11" fillId="0" borderId="779" xfId="0" applyFont="1" applyFill="1" applyBorder="1" applyAlignment="1" applyProtection="1">
      <alignment horizontal="center" vertical="center"/>
      <protection locked="0"/>
    </xf>
    <xf numFmtId="0" fontId="13" fillId="0" borderId="779" xfId="0" applyFont="1" applyFill="1" applyBorder="1" applyAlignment="1" applyProtection="1">
      <alignment horizontal="left"/>
      <protection locked="0"/>
    </xf>
    <xf numFmtId="0" fontId="13" fillId="0" borderId="779" xfId="0" applyFont="1" applyFill="1" applyBorder="1" applyProtection="1">
      <protection locked="0"/>
    </xf>
    <xf numFmtId="0" fontId="13" fillId="3" borderId="738" xfId="0" applyFont="1" applyFill="1" applyBorder="1" applyAlignment="1" applyProtection="1">
      <alignment horizontal="center" vertical="center"/>
      <protection locked="0"/>
    </xf>
    <xf numFmtId="0" fontId="11" fillId="3" borderId="738" xfId="0" applyFont="1" applyFill="1" applyBorder="1" applyAlignment="1" applyProtection="1">
      <alignment horizontal="center" vertical="center"/>
    </xf>
    <xf numFmtId="0" fontId="11" fillId="3" borderId="17" xfId="0" applyFont="1" applyFill="1" applyBorder="1" applyAlignment="1" applyProtection="1">
      <alignment horizontal="center" vertical="center"/>
    </xf>
    <xf numFmtId="0" fontId="11" fillId="0" borderId="778" xfId="0" applyFont="1" applyFill="1" applyBorder="1" applyAlignment="1" applyProtection="1">
      <alignment horizontal="left"/>
    </xf>
    <xf numFmtId="0" fontId="11" fillId="0" borderId="778" xfId="0" applyFont="1" applyFill="1" applyBorder="1" applyAlignment="1" applyProtection="1">
      <alignment horizontal="center" vertical="center"/>
      <protection locked="0"/>
    </xf>
    <xf numFmtId="0" fontId="13" fillId="0" borderId="778" xfId="0" applyFont="1" applyFill="1" applyBorder="1" applyProtection="1">
      <protection locked="0"/>
    </xf>
    <xf numFmtId="0" fontId="13" fillId="0" borderId="778" xfId="0" applyFont="1" applyFill="1" applyBorder="1" applyAlignment="1" applyProtection="1">
      <alignment horizontal="left"/>
      <protection locked="0"/>
    </xf>
    <xf numFmtId="0" fontId="3" fillId="0" borderId="778" xfId="0" applyFont="1" applyFill="1" applyBorder="1" applyProtection="1"/>
    <xf numFmtId="0" fontId="11" fillId="0" borderId="739" xfId="0" applyFont="1" applyFill="1" applyBorder="1" applyAlignment="1" applyProtection="1">
      <alignment horizontal="left"/>
    </xf>
    <xf numFmtId="0" fontId="11" fillId="0" borderId="781" xfId="0" applyFont="1" applyFill="1" applyBorder="1" applyAlignment="1" applyProtection="1">
      <alignment horizontal="left"/>
    </xf>
    <xf numFmtId="0" fontId="11" fillId="0" borderId="782" xfId="0" applyFont="1" applyFill="1" applyBorder="1" applyAlignment="1" applyProtection="1">
      <alignment horizontal="left"/>
    </xf>
    <xf numFmtId="0" fontId="3" fillId="0" borderId="781" xfId="0" applyFont="1" applyFill="1" applyBorder="1" applyProtection="1"/>
    <xf numFmtId="0" fontId="11" fillId="0" borderId="783" xfId="0" applyFont="1" applyFill="1" applyBorder="1" applyAlignment="1" applyProtection="1">
      <alignment horizontal="left"/>
    </xf>
    <xf numFmtId="0" fontId="11" fillId="3" borderId="581" xfId="0" applyFont="1" applyFill="1" applyBorder="1" applyAlignment="1" applyProtection="1">
      <alignment horizontal="center" vertical="center"/>
    </xf>
    <xf numFmtId="0" fontId="13" fillId="3" borderId="17" xfId="0" applyFont="1" applyFill="1" applyBorder="1" applyAlignment="1" applyProtection="1">
      <alignment horizontal="center" vertical="center"/>
      <protection locked="0"/>
    </xf>
    <xf numFmtId="0" fontId="13" fillId="3" borderId="780" xfId="0" applyFont="1" applyFill="1" applyBorder="1" applyAlignment="1" applyProtection="1">
      <alignment horizontal="center" vertical="center"/>
      <protection locked="0"/>
    </xf>
    <xf numFmtId="43" fontId="39" fillId="11" borderId="740" xfId="1" quotePrefix="1" applyFont="1" applyFill="1" applyBorder="1" applyAlignment="1" applyProtection="1">
      <alignment horizontal="center"/>
    </xf>
    <xf numFmtId="43" fontId="9" fillId="17" borderId="740" xfId="1" applyFont="1" applyFill="1" applyBorder="1" applyProtection="1"/>
    <xf numFmtId="43" fontId="72" fillId="17" borderId="740" xfId="1" applyFont="1" applyFill="1" applyBorder="1" applyProtection="1"/>
    <xf numFmtId="43" fontId="9" fillId="17" borderId="741" xfId="1" applyFont="1" applyFill="1" applyBorder="1" applyProtection="1"/>
    <xf numFmtId="43" fontId="13" fillId="17" borderId="741" xfId="1" applyFont="1" applyFill="1" applyBorder="1" applyAlignment="1" applyProtection="1"/>
    <xf numFmtId="43" fontId="13" fillId="17" borderId="742" xfId="1" applyFont="1" applyFill="1" applyBorder="1" applyAlignment="1" applyProtection="1"/>
    <xf numFmtId="0" fontId="2" fillId="2" borderId="20" xfId="0" applyFont="1" applyFill="1" applyBorder="1" applyAlignment="1" applyProtection="1">
      <alignment horizontal="left" vertical="center"/>
    </xf>
    <xf numFmtId="0" fontId="2" fillId="2" borderId="20" xfId="0" applyFont="1" applyFill="1" applyBorder="1" applyAlignment="1" applyProtection="1">
      <alignment horizontal="center" vertical="center"/>
    </xf>
    <xf numFmtId="0" fontId="50" fillId="2" borderId="21" xfId="0" applyFont="1" applyFill="1" applyBorder="1" applyProtection="1"/>
    <xf numFmtId="0" fontId="27" fillId="3" borderId="366" xfId="0" applyFont="1" applyFill="1" applyBorder="1" applyProtection="1"/>
    <xf numFmtId="0" fontId="27" fillId="2" borderId="779" xfId="0" applyFont="1" applyFill="1" applyBorder="1" applyProtection="1"/>
    <xf numFmtId="0" fontId="4" fillId="2" borderId="779" xfId="0" applyFont="1" applyFill="1" applyBorder="1" applyProtection="1"/>
    <xf numFmtId="0" fontId="4" fillId="2" borderId="739" xfId="0" applyFont="1" applyFill="1" applyBorder="1" applyProtection="1"/>
    <xf numFmtId="0" fontId="27" fillId="2" borderId="779" xfId="0" applyFont="1" applyFill="1" applyBorder="1"/>
    <xf numFmtId="0" fontId="4" fillId="0" borderId="779" xfId="0" applyFont="1" applyFill="1" applyBorder="1" applyProtection="1"/>
    <xf numFmtId="0" fontId="13" fillId="3" borderId="779" xfId="0" applyFont="1" applyFill="1" applyBorder="1" applyProtection="1"/>
    <xf numFmtId="0" fontId="13" fillId="3" borderId="779" xfId="0" applyFont="1" applyFill="1" applyBorder="1" applyProtection="1">
      <protection locked="0"/>
    </xf>
    <xf numFmtId="0" fontId="13" fillId="3" borderId="739" xfId="0" applyFont="1" applyFill="1" applyBorder="1" applyProtection="1">
      <protection locked="0"/>
    </xf>
    <xf numFmtId="0" fontId="13" fillId="3" borderId="739" xfId="0" applyFont="1" applyFill="1" applyBorder="1" applyProtection="1"/>
    <xf numFmtId="0" fontId="13" fillId="3" borderId="778" xfId="0" applyFont="1" applyFill="1" applyBorder="1" applyProtection="1">
      <protection locked="0"/>
    </xf>
    <xf numFmtId="170" fontId="39" fillId="3" borderId="223" xfId="0" quotePrefix="1" applyNumberFormat="1" applyFont="1" applyFill="1" applyBorder="1" applyAlignment="1" applyProtection="1">
      <alignment horizontal="center"/>
    </xf>
    <xf numFmtId="0" fontId="28" fillId="7" borderId="47" xfId="8" applyFont="1" applyFill="1" applyBorder="1" applyAlignment="1" applyProtection="1">
      <alignment horizontal="center"/>
    </xf>
    <xf numFmtId="164" fontId="28" fillId="12" borderId="280" xfId="6" applyFont="1" applyFill="1" applyBorder="1" applyAlignment="1">
      <alignment horizontal="center" vertical="center" wrapText="1"/>
    </xf>
    <xf numFmtId="0" fontId="28" fillId="7" borderId="280" xfId="0" applyFont="1" applyFill="1" applyBorder="1" applyAlignment="1" applyProtection="1">
      <alignment horizontal="center" vertical="center"/>
    </xf>
    <xf numFmtId="0" fontId="28" fillId="7" borderId="24" xfId="8" applyFont="1" applyFill="1" applyBorder="1" applyAlignment="1" applyProtection="1">
      <alignment horizontal="center"/>
    </xf>
    <xf numFmtId="0" fontId="33" fillId="7" borderId="763" xfId="4" applyFont="1" applyFill="1" applyBorder="1" applyAlignment="1">
      <alignment horizontal="left"/>
    </xf>
    <xf numFmtId="164" fontId="27" fillId="11" borderId="638" xfId="6" applyFont="1" applyFill="1" applyBorder="1" applyAlignment="1" applyProtection="1">
      <alignment vertical="top"/>
    </xf>
    <xf numFmtId="164" fontId="26" fillId="11" borderId="638" xfId="6" applyFont="1" applyFill="1" applyBorder="1" applyAlignment="1" applyProtection="1">
      <alignment vertical="top"/>
    </xf>
    <xf numFmtId="0" fontId="26" fillId="0" borderId="303" xfId="0" quotePrefix="1" applyFont="1" applyFill="1" applyBorder="1" applyAlignment="1" applyProtection="1">
      <alignment horizontal="center" vertical="top" wrapText="1"/>
    </xf>
    <xf numFmtId="0" fontId="27" fillId="0" borderId="278" xfId="0" applyFont="1" applyFill="1" applyBorder="1" applyAlignment="1" applyProtection="1">
      <alignment vertical="top"/>
    </xf>
    <xf numFmtId="0" fontId="26" fillId="0" borderId="303" xfId="0" applyFont="1" applyFill="1" applyBorder="1" applyAlignment="1" applyProtection="1">
      <alignment horizontal="center" vertical="top" wrapText="1"/>
    </xf>
    <xf numFmtId="0" fontId="27" fillId="0" borderId="278" xfId="0" quotePrefix="1" applyFont="1" applyFill="1" applyBorder="1" applyAlignment="1" applyProtection="1">
      <alignment vertical="top"/>
    </xf>
    <xf numFmtId="0" fontId="27" fillId="0" borderId="303" xfId="0" applyFont="1" applyFill="1" applyBorder="1" applyProtection="1"/>
    <xf numFmtId="0" fontId="27" fillId="0" borderId="278" xfId="0" applyFont="1" applyFill="1" applyBorder="1" applyProtection="1"/>
    <xf numFmtId="0" fontId="27" fillId="0" borderId="303" xfId="0" applyFont="1" applyFill="1" applyBorder="1" applyAlignment="1" applyProtection="1">
      <alignment wrapText="1"/>
    </xf>
    <xf numFmtId="164" fontId="26" fillId="0" borderId="303" xfId="6" applyFont="1" applyFill="1" applyBorder="1" applyProtection="1"/>
    <xf numFmtId="164" fontId="26" fillId="0" borderId="278" xfId="6" applyFont="1" applyFill="1" applyBorder="1" applyProtection="1"/>
    <xf numFmtId="164" fontId="26" fillId="0" borderId="389" xfId="6" applyFont="1" applyFill="1" applyBorder="1" applyProtection="1"/>
    <xf numFmtId="0" fontId="26" fillId="0" borderId="390" xfId="0" quotePrefix="1" applyFont="1" applyFill="1" applyBorder="1" applyAlignment="1" applyProtection="1">
      <alignment horizontal="left" wrapText="1"/>
    </xf>
    <xf numFmtId="0" fontId="59" fillId="2" borderId="0" xfId="0" applyFont="1" applyFill="1" applyAlignment="1">
      <alignment horizontal="left" vertical="center"/>
    </xf>
    <xf numFmtId="164" fontId="27" fillId="11" borderId="173" xfId="6" applyNumberFormat="1" applyFont="1" applyFill="1" applyBorder="1" applyProtection="1"/>
    <xf numFmtId="0" fontId="27" fillId="0" borderId="303" xfId="0" applyFont="1" applyFill="1" applyBorder="1" applyProtection="1">
      <protection locked="0"/>
    </xf>
    <xf numFmtId="0" fontId="27" fillId="0" borderId="385" xfId="0" applyFont="1" applyFill="1" applyBorder="1" applyProtection="1">
      <protection locked="0"/>
    </xf>
    <xf numFmtId="0" fontId="27" fillId="0" borderId="707" xfId="0" applyFont="1" applyFill="1" applyBorder="1" applyProtection="1">
      <protection locked="0"/>
    </xf>
    <xf numFmtId="0" fontId="27" fillId="0" borderId="749" xfId="0" applyFont="1" applyFill="1" applyBorder="1" applyProtection="1">
      <protection locked="0"/>
    </xf>
    <xf numFmtId="10" fontId="27" fillId="11" borderId="638" xfId="2" applyNumberFormat="1" applyFont="1" applyFill="1" applyBorder="1" applyProtection="1"/>
    <xf numFmtId="43" fontId="27" fillId="11" borderId="173" xfId="1" applyFont="1" applyFill="1" applyBorder="1" applyProtection="1"/>
    <xf numFmtId="43" fontId="27" fillId="11" borderId="296" xfId="1" applyFont="1" applyFill="1" applyBorder="1" applyProtection="1"/>
    <xf numFmtId="164" fontId="27" fillId="11" borderId="173" xfId="6" applyFont="1" applyFill="1" applyBorder="1" applyProtection="1"/>
    <xf numFmtId="164" fontId="11" fillId="11" borderId="296" xfId="6" applyFont="1" applyFill="1" applyBorder="1" applyAlignment="1" applyProtection="1">
      <alignment horizontal="left"/>
    </xf>
    <xf numFmtId="164" fontId="0" fillId="8" borderId="290" xfId="0" applyNumberFormat="1" applyFont="1" applyFill="1" applyBorder="1" applyProtection="1"/>
    <xf numFmtId="164" fontId="0" fillId="8" borderId="173" xfId="0" applyNumberFormat="1" applyFont="1" applyFill="1" applyBorder="1" applyProtection="1"/>
    <xf numFmtId="164" fontId="0" fillId="8" borderId="383" xfId="0" applyNumberFormat="1" applyFont="1" applyFill="1" applyBorder="1" applyProtection="1"/>
    <xf numFmtId="164" fontId="0" fillId="8" borderId="295" xfId="0" applyNumberFormat="1" applyFont="1" applyFill="1" applyBorder="1" applyProtection="1"/>
    <xf numFmtId="164" fontId="0" fillId="8" borderId="296" xfId="0" applyNumberFormat="1" applyFont="1" applyFill="1" applyBorder="1" applyProtection="1"/>
    <xf numFmtId="164" fontId="0" fillId="8" borderId="385" xfId="0" applyNumberFormat="1" applyFont="1" applyFill="1" applyBorder="1" applyProtection="1"/>
    <xf numFmtId="0" fontId="27" fillId="0" borderId="708" xfId="0" applyFont="1" applyFill="1" applyBorder="1" applyProtection="1">
      <protection locked="0"/>
    </xf>
    <xf numFmtId="0" fontId="27" fillId="0" borderId="784" xfId="0" applyFont="1" applyFill="1" applyBorder="1" applyProtection="1">
      <protection locked="0"/>
    </xf>
    <xf numFmtId="0" fontId="27" fillId="0" borderId="756" xfId="0" applyFont="1" applyFill="1" applyBorder="1" applyProtection="1">
      <protection locked="0"/>
    </xf>
    <xf numFmtId="0" fontId="27" fillId="0" borderId="424" xfId="0" applyFont="1" applyFill="1" applyBorder="1" applyProtection="1">
      <protection locked="0"/>
    </xf>
    <xf numFmtId="0" fontId="27" fillId="0" borderId="787" xfId="0" applyFont="1" applyFill="1" applyBorder="1" applyProtection="1">
      <protection locked="0"/>
    </xf>
    <xf numFmtId="164" fontId="26" fillId="11" borderId="296" xfId="6" quotePrefix="1" applyFont="1" applyFill="1" applyBorder="1" applyAlignment="1" applyProtection="1">
      <alignment wrapText="1"/>
    </xf>
    <xf numFmtId="164" fontId="27" fillId="11" borderId="296" xfId="6" applyFont="1" applyFill="1" applyBorder="1" applyProtection="1"/>
    <xf numFmtId="164" fontId="26" fillId="11" borderId="385" xfId="6" quotePrefix="1" applyFont="1" applyFill="1" applyBorder="1" applyAlignment="1" applyProtection="1">
      <alignment wrapText="1"/>
    </xf>
    <xf numFmtId="164" fontId="26" fillId="11" borderId="425" xfId="6" quotePrefix="1" applyFont="1" applyFill="1" applyBorder="1" applyAlignment="1" applyProtection="1">
      <alignment wrapText="1"/>
    </xf>
    <xf numFmtId="164" fontId="26" fillId="11" borderId="424" xfId="6" applyFont="1" applyFill="1" applyBorder="1" applyProtection="1"/>
    <xf numFmtId="164" fontId="11" fillId="11" borderId="425" xfId="6" applyFont="1" applyFill="1" applyBorder="1" applyAlignment="1" applyProtection="1">
      <alignment horizontal="left"/>
    </xf>
    <xf numFmtId="0" fontId="27" fillId="0" borderId="715" xfId="0" applyFont="1" applyFill="1" applyBorder="1" applyProtection="1">
      <protection locked="0"/>
    </xf>
    <xf numFmtId="164" fontId="27" fillId="11" borderId="638" xfId="6" applyFont="1" applyFill="1" applyBorder="1" applyProtection="1"/>
    <xf numFmtId="164" fontId="26" fillId="11" borderId="296" xfId="6" quotePrefix="1" applyFont="1" applyFill="1" applyBorder="1" applyAlignment="1" applyProtection="1">
      <alignment horizontal="left"/>
    </xf>
    <xf numFmtId="164" fontId="27" fillId="2" borderId="707" xfId="6" applyFont="1" applyFill="1" applyBorder="1" applyProtection="1">
      <protection locked="0"/>
    </xf>
    <xf numFmtId="0" fontId="27" fillId="2" borderId="707" xfId="6" applyNumberFormat="1" applyFont="1" applyFill="1" applyBorder="1" applyProtection="1">
      <protection locked="0"/>
    </xf>
    <xf numFmtId="0" fontId="11" fillId="0" borderId="639" xfId="8" applyFont="1" applyFill="1" applyBorder="1" applyAlignment="1" applyProtection="1">
      <alignment horizontal="left"/>
      <protection locked="0"/>
    </xf>
    <xf numFmtId="0" fontId="13" fillId="0" borderId="639" xfId="8" applyFont="1" applyFill="1" applyBorder="1" applyAlignment="1" applyProtection="1">
      <alignment horizontal="center"/>
      <protection locked="0"/>
    </xf>
    <xf numFmtId="0" fontId="13" fillId="0" borderId="620" xfId="8" applyFont="1" applyFill="1" applyBorder="1" applyAlignment="1" applyProtection="1">
      <alignment horizontal="left" indent="9"/>
      <protection locked="0"/>
    </xf>
    <xf numFmtId="43" fontId="27" fillId="0" borderId="620" xfId="1" applyFont="1" applyFill="1" applyBorder="1" applyProtection="1">
      <protection locked="0"/>
    </xf>
    <xf numFmtId="0" fontId="11" fillId="0" borderId="620" xfId="8" applyFont="1" applyFill="1" applyBorder="1" applyProtection="1">
      <protection locked="0"/>
    </xf>
    <xf numFmtId="0" fontId="11" fillId="0" borderId="301" xfId="8" applyFont="1" applyFill="1" applyBorder="1" applyAlignment="1" applyProtection="1">
      <alignment horizontal="left" indent="1"/>
      <protection locked="0"/>
    </xf>
    <xf numFmtId="0" fontId="11" fillId="0" borderId="301" xfId="8" applyFont="1" applyFill="1" applyBorder="1" applyAlignment="1" applyProtection="1">
      <alignment horizontal="left" indent="2"/>
      <protection locked="0"/>
    </xf>
    <xf numFmtId="43" fontId="26" fillId="11" borderId="173" xfId="1" applyFont="1" applyFill="1" applyBorder="1" applyProtection="1"/>
    <xf numFmtId="43" fontId="26" fillId="11" borderId="383" xfId="1" applyFont="1" applyFill="1" applyBorder="1" applyProtection="1"/>
    <xf numFmtId="43" fontId="26" fillId="11" borderId="460" xfId="1" applyFont="1" applyFill="1" applyBorder="1" applyProtection="1"/>
    <xf numFmtId="43" fontId="26" fillId="11" borderId="443" xfId="1" applyFont="1" applyFill="1" applyBorder="1" applyProtection="1"/>
    <xf numFmtId="43" fontId="27" fillId="11" borderId="401" xfId="1" applyFont="1" applyFill="1" applyBorder="1" applyProtection="1"/>
    <xf numFmtId="49" fontId="11" fillId="0" borderId="639" xfId="8" applyNumberFormat="1" applyFont="1" applyFill="1" applyBorder="1" applyAlignment="1" applyProtection="1">
      <alignment horizontal="center"/>
      <protection locked="0"/>
    </xf>
    <xf numFmtId="49" fontId="11" fillId="0" borderId="620" xfId="8" applyNumberFormat="1" applyFont="1" applyFill="1" applyBorder="1" applyAlignment="1" applyProtection="1">
      <alignment horizontal="center"/>
      <protection locked="0"/>
    </xf>
    <xf numFmtId="0" fontId="11" fillId="0" borderId="301" xfId="8" applyFont="1" applyFill="1" applyBorder="1" applyAlignment="1" applyProtection="1">
      <alignment horizontal="left" indent="4"/>
      <protection locked="0"/>
    </xf>
    <xf numFmtId="0" fontId="11" fillId="0" borderId="340" xfId="8" applyFont="1" applyFill="1" applyBorder="1" applyAlignment="1" applyProtection="1">
      <alignment horizontal="left" indent="4"/>
      <protection locked="0"/>
    </xf>
    <xf numFmtId="0" fontId="13" fillId="0" borderId="301" xfId="8" applyFont="1" applyFill="1" applyBorder="1" applyAlignment="1" applyProtection="1">
      <alignment horizontal="left" indent="9"/>
      <protection locked="0"/>
    </xf>
    <xf numFmtId="0" fontId="13" fillId="0" borderId="340" xfId="8" applyFont="1" applyFill="1" applyBorder="1" applyAlignment="1" applyProtection="1">
      <alignment horizontal="left" indent="9"/>
      <protection locked="0"/>
    </xf>
    <xf numFmtId="43" fontId="26" fillId="11" borderId="458" xfId="1" applyFont="1" applyFill="1" applyBorder="1" applyProtection="1"/>
    <xf numFmtId="43" fontId="26" fillId="11" borderId="430" xfId="1" applyFont="1" applyFill="1" applyBorder="1" applyProtection="1"/>
    <xf numFmtId="43" fontId="26" fillId="11" borderId="296" xfId="1" applyFont="1" applyFill="1" applyBorder="1" applyProtection="1"/>
    <xf numFmtId="43" fontId="26" fillId="11" borderId="385" xfId="1" applyFont="1" applyFill="1" applyBorder="1" applyProtection="1"/>
    <xf numFmtId="0" fontId="28" fillId="7" borderId="716" xfId="8" applyFont="1" applyFill="1" applyBorder="1" applyAlignment="1" applyProtection="1">
      <alignment horizontal="center"/>
    </xf>
    <xf numFmtId="0" fontId="28" fillId="7" borderId="716" xfId="8" applyFont="1" applyFill="1" applyBorder="1" applyAlignment="1" applyProtection="1"/>
    <xf numFmtId="0" fontId="28" fillId="7" borderId="788" xfId="8" applyFont="1" applyFill="1" applyBorder="1" applyAlignment="1" applyProtection="1"/>
    <xf numFmtId="0" fontId="28" fillId="7" borderId="789" xfId="8" applyFont="1" applyFill="1" applyBorder="1" applyProtection="1"/>
    <xf numFmtId="0" fontId="28" fillId="7" borderId="649" xfId="8" applyFont="1" applyFill="1" applyBorder="1" applyAlignment="1" applyProtection="1">
      <alignment horizontal="center"/>
    </xf>
    <xf numFmtId="177" fontId="13" fillId="0" borderId="771" xfId="10" applyNumberFormat="1" applyFont="1" applyFill="1" applyBorder="1" applyAlignment="1" applyProtection="1"/>
    <xf numFmtId="0" fontId="11" fillId="0" borderId="639" xfId="8" applyFont="1" applyFill="1" applyBorder="1" applyAlignment="1" applyProtection="1">
      <alignment horizontal="left" indent="4"/>
      <protection locked="0"/>
    </xf>
    <xf numFmtId="0" fontId="13" fillId="0" borderId="620" xfId="8" applyFont="1" applyFill="1" applyBorder="1" applyAlignment="1" applyProtection="1">
      <alignment horizontal="left" indent="4"/>
      <protection locked="0"/>
    </xf>
    <xf numFmtId="0" fontId="13" fillId="0" borderId="639" xfId="8" applyFont="1" applyFill="1" applyBorder="1" applyAlignment="1" applyProtection="1">
      <alignment horizontal="left" indent="9"/>
      <protection locked="0"/>
    </xf>
    <xf numFmtId="43" fontId="27" fillId="11" borderId="635" xfId="1" applyFont="1" applyFill="1" applyBorder="1" applyProtection="1"/>
    <xf numFmtId="0" fontId="11" fillId="2" borderId="753" xfId="8" applyFont="1" applyFill="1" applyBorder="1" applyAlignment="1" applyProtection="1">
      <alignment horizontal="left"/>
    </xf>
    <xf numFmtId="0" fontId="11" fillId="2" borderId="754" xfId="8" applyFont="1" applyFill="1" applyBorder="1" applyAlignment="1" applyProtection="1">
      <alignment horizontal="left"/>
    </xf>
    <xf numFmtId="172" fontId="26" fillId="2" borderId="708" xfId="1" applyNumberFormat="1" applyFont="1" applyFill="1" applyBorder="1"/>
    <xf numFmtId="43" fontId="26" fillId="11" borderId="754" xfId="1" applyFont="1" applyFill="1" applyBorder="1" applyProtection="1"/>
    <xf numFmtId="43" fontId="26" fillId="11" borderId="755" xfId="1" applyFont="1" applyFill="1" applyBorder="1" applyProtection="1"/>
    <xf numFmtId="0" fontId="11" fillId="2" borderId="703" xfId="8" applyFont="1" applyFill="1" applyBorder="1" applyAlignment="1" applyProtection="1"/>
    <xf numFmtId="0" fontId="11" fillId="2" borderId="713" xfId="8" applyFont="1" applyFill="1" applyBorder="1" applyAlignment="1" applyProtection="1"/>
    <xf numFmtId="43" fontId="26" fillId="11" borderId="713" xfId="1" applyFont="1" applyFill="1" applyBorder="1" applyProtection="1"/>
    <xf numFmtId="43" fontId="26" fillId="11" borderId="714" xfId="1" applyFont="1" applyFill="1" applyBorder="1" applyProtection="1"/>
    <xf numFmtId="0" fontId="13" fillId="0" borderId="620" xfId="0" applyFont="1" applyFill="1" applyBorder="1" applyProtection="1">
      <protection locked="0"/>
    </xf>
    <xf numFmtId="0" fontId="14" fillId="0" borderId="339" xfId="0" applyFont="1" applyFill="1" applyBorder="1" applyProtection="1">
      <protection locked="0"/>
    </xf>
    <xf numFmtId="0" fontId="7" fillId="0" borderId="339" xfId="0" applyFont="1" applyFill="1" applyBorder="1" applyProtection="1">
      <protection locked="0"/>
    </xf>
    <xf numFmtId="171" fontId="72" fillId="0" borderId="339" xfId="6" applyNumberFormat="1" applyFont="1" applyFill="1" applyBorder="1" applyProtection="1">
      <protection locked="0"/>
    </xf>
    <xf numFmtId="164" fontId="72" fillId="0" borderId="339" xfId="6" applyFont="1" applyFill="1" applyBorder="1" applyProtection="1">
      <protection locked="0"/>
    </xf>
    <xf numFmtId="171" fontId="13" fillId="11" borderId="401" xfId="6" applyNumberFormat="1" applyFont="1" applyFill="1" applyBorder="1" applyProtection="1"/>
    <xf numFmtId="164" fontId="89" fillId="11" borderId="383" xfId="6" applyFont="1" applyFill="1" applyBorder="1" applyProtection="1"/>
    <xf numFmtId="164" fontId="89" fillId="11" borderId="173" xfId="6" applyFont="1" applyFill="1" applyBorder="1" applyProtection="1"/>
    <xf numFmtId="43" fontId="13" fillId="8" borderId="431" xfId="1" applyFont="1" applyFill="1" applyBorder="1" applyAlignment="1" applyProtection="1">
      <alignment horizontal="center"/>
    </xf>
    <xf numFmtId="43" fontId="13" fillId="8" borderId="432" xfId="1" applyFont="1" applyFill="1" applyBorder="1" applyAlignment="1" applyProtection="1">
      <alignment horizontal="center"/>
    </xf>
    <xf numFmtId="43" fontId="13" fillId="8" borderId="433" xfId="1" applyFont="1" applyFill="1" applyBorder="1" applyAlignment="1" applyProtection="1">
      <alignment horizontal="center"/>
    </xf>
    <xf numFmtId="0" fontId="13" fillId="0" borderId="407" xfId="8" applyFont="1" applyFill="1" applyBorder="1" applyAlignment="1" applyProtection="1">
      <alignment horizontal="left"/>
      <protection locked="0"/>
    </xf>
    <xf numFmtId="179" fontId="13" fillId="0" borderId="459" xfId="8" applyNumberFormat="1" applyFont="1" applyFill="1" applyBorder="1" applyProtection="1">
      <protection locked="0"/>
    </xf>
    <xf numFmtId="0" fontId="13" fillId="0" borderId="405" xfId="8" applyFont="1" applyFill="1" applyBorder="1" applyAlignment="1" applyProtection="1">
      <alignment horizontal="left"/>
      <protection locked="0"/>
    </xf>
    <xf numFmtId="179" fontId="13" fillId="0" borderId="339" xfId="8" applyNumberFormat="1" applyFont="1" applyFill="1" applyBorder="1" applyProtection="1">
      <protection locked="0"/>
    </xf>
    <xf numFmtId="0" fontId="11" fillId="0" borderId="0" xfId="8" applyFont="1" applyFill="1" applyBorder="1" applyProtection="1">
      <protection locked="0"/>
    </xf>
    <xf numFmtId="0" fontId="13" fillId="0" borderId="301" xfId="8" applyFont="1" applyFill="1" applyBorder="1" applyAlignment="1" applyProtection="1">
      <alignment horizontal="left"/>
      <protection locked="0"/>
    </xf>
    <xf numFmtId="43" fontId="27" fillId="0" borderId="401" xfId="1" applyFont="1" applyFill="1" applyBorder="1" applyProtection="1"/>
    <xf numFmtId="0" fontId="13" fillId="0" borderId="17" xfId="8" applyFont="1" applyFill="1" applyBorder="1" applyAlignment="1" applyProtection="1">
      <protection locked="0"/>
    </xf>
    <xf numFmtId="0" fontId="13" fillId="0" borderId="48" xfId="8" applyFont="1" applyFill="1" applyBorder="1" applyAlignment="1" applyProtection="1">
      <alignment horizontal="left" indent="9"/>
      <protection locked="0"/>
    </xf>
    <xf numFmtId="0" fontId="13" fillId="0" borderId="47" xfId="8" applyFont="1" applyFill="1" applyBorder="1" applyAlignment="1" applyProtection="1">
      <alignment horizontal="left" indent="9"/>
      <protection locked="0"/>
    </xf>
    <xf numFmtId="43" fontId="27" fillId="0" borderId="47" xfId="1" applyFont="1" applyFill="1" applyBorder="1" applyProtection="1">
      <protection locked="0"/>
    </xf>
    <xf numFmtId="0" fontId="11" fillId="0" borderId="47" xfId="8" applyFont="1" applyFill="1" applyBorder="1" applyProtection="1">
      <protection locked="0"/>
    </xf>
    <xf numFmtId="43" fontId="26" fillId="11" borderId="330" xfId="1" applyFont="1" applyFill="1" applyBorder="1" applyProtection="1"/>
    <xf numFmtId="43" fontId="26" fillId="11" borderId="429" xfId="1" applyFont="1" applyFill="1" applyBorder="1" applyProtection="1"/>
    <xf numFmtId="43" fontId="26" fillId="11" borderId="295" xfId="1" applyFont="1" applyFill="1" applyBorder="1" applyProtection="1"/>
    <xf numFmtId="43" fontId="27" fillId="0" borderId="405" xfId="1" applyFont="1" applyFill="1" applyBorder="1" applyProtection="1">
      <protection locked="0"/>
    </xf>
    <xf numFmtId="43" fontId="27" fillId="0" borderId="401" xfId="1" applyFont="1" applyFill="1" applyBorder="1" applyProtection="1">
      <protection locked="0"/>
    </xf>
    <xf numFmtId="0" fontId="11" fillId="0" borderId="48" xfId="8" applyFont="1" applyFill="1" applyBorder="1" applyAlignment="1" applyProtection="1">
      <alignment horizontal="left" indent="4"/>
      <protection locked="0"/>
    </xf>
    <xf numFmtId="0" fontId="13" fillId="0" borderId="47" xfId="8" applyFont="1" applyFill="1" applyBorder="1" applyAlignment="1" applyProtection="1">
      <alignment horizontal="left" indent="4"/>
      <protection locked="0"/>
    </xf>
    <xf numFmtId="43" fontId="27" fillId="0" borderId="24" xfId="1" applyFont="1" applyFill="1" applyBorder="1" applyProtection="1">
      <protection locked="0"/>
    </xf>
    <xf numFmtId="43" fontId="26" fillId="11" borderId="454" xfId="1" applyFont="1" applyFill="1" applyBorder="1" applyProtection="1"/>
    <xf numFmtId="43" fontId="26" fillId="11" borderId="425" xfId="1" applyFont="1" applyFill="1" applyBorder="1" applyProtection="1"/>
    <xf numFmtId="43" fontId="26" fillId="11" borderId="709" xfId="1" applyFont="1" applyFill="1" applyBorder="1" applyProtection="1"/>
    <xf numFmtId="43" fontId="26" fillId="11" borderId="644" xfId="1" applyFont="1" applyFill="1" applyBorder="1" applyProtection="1"/>
    <xf numFmtId="43" fontId="26" fillId="11" borderId="645" xfId="1" applyFont="1" applyFill="1" applyBorder="1" applyProtection="1"/>
    <xf numFmtId="43" fontId="26" fillId="11" borderId="702" xfId="1" applyFont="1" applyFill="1" applyBorder="1" applyProtection="1"/>
    <xf numFmtId="43" fontId="26" fillId="11" borderId="699" xfId="1" applyFont="1" applyFill="1" applyBorder="1" applyProtection="1"/>
    <xf numFmtId="43" fontId="11" fillId="2" borderId="767" xfId="1" quotePrefix="1" applyFont="1" applyFill="1" applyBorder="1" applyAlignment="1" applyProtection="1">
      <alignment horizontal="center"/>
      <protection locked="0"/>
    </xf>
    <xf numFmtId="43" fontId="26" fillId="11" borderId="704" xfId="1" applyFont="1" applyFill="1" applyBorder="1" applyProtection="1"/>
    <xf numFmtId="43" fontId="26" fillId="11" borderId="705" xfId="1" applyFont="1" applyFill="1" applyBorder="1" applyProtection="1"/>
    <xf numFmtId="43" fontId="27" fillId="2" borderId="0" xfId="1" applyFont="1" applyFill="1" applyProtection="1"/>
    <xf numFmtId="43" fontId="26" fillId="11" borderId="701" xfId="1" applyFont="1" applyFill="1" applyBorder="1" applyProtection="1"/>
    <xf numFmtId="43" fontId="26" fillId="11" borderId="708" xfId="1" applyFont="1" applyFill="1" applyBorder="1" applyProtection="1"/>
    <xf numFmtId="164" fontId="26" fillId="8" borderId="767" xfId="5" applyFont="1" applyFill="1" applyBorder="1" applyProtection="1"/>
    <xf numFmtId="43" fontId="26" fillId="11" borderId="700" xfId="1" applyFont="1" applyFill="1" applyBorder="1" applyProtection="1"/>
    <xf numFmtId="43" fontId="26" fillId="11" borderId="703" xfId="1" applyFont="1" applyFill="1" applyBorder="1" applyProtection="1"/>
    <xf numFmtId="43" fontId="27" fillId="11" borderId="47" xfId="1" applyFont="1" applyFill="1" applyBorder="1" applyProtection="1"/>
    <xf numFmtId="43" fontId="27" fillId="2" borderId="340" xfId="1" applyFont="1" applyFill="1" applyBorder="1" applyProtection="1">
      <protection locked="0"/>
    </xf>
    <xf numFmtId="2" fontId="26" fillId="2" borderId="0" xfId="1" applyNumberFormat="1" applyFont="1" applyFill="1" applyBorder="1" applyProtection="1"/>
    <xf numFmtId="43" fontId="27" fillId="2" borderId="340" xfId="1" applyFont="1" applyFill="1" applyBorder="1" applyProtection="1"/>
    <xf numFmtId="2" fontId="26" fillId="0" borderId="0" xfId="1" applyNumberFormat="1" applyFont="1" applyFill="1" applyBorder="1" applyProtection="1"/>
    <xf numFmtId="43" fontId="26" fillId="11" borderId="455" xfId="1" applyFont="1" applyFill="1" applyBorder="1" applyProtection="1"/>
    <xf numFmtId="43" fontId="26" fillId="11" borderId="456" xfId="1" applyFont="1" applyFill="1" applyBorder="1" applyProtection="1"/>
    <xf numFmtId="43" fontId="27" fillId="0" borderId="340" xfId="1" applyFont="1" applyFill="1" applyBorder="1" applyProtection="1"/>
    <xf numFmtId="43" fontId="27" fillId="0" borderId="47" xfId="1" applyFont="1" applyFill="1" applyBorder="1" applyProtection="1"/>
    <xf numFmtId="43" fontId="27" fillId="2" borderId="0" xfId="1" applyFont="1" applyFill="1" applyBorder="1" applyProtection="1">
      <protection locked="0"/>
    </xf>
    <xf numFmtId="43" fontId="26" fillId="2" borderId="47" xfId="1" applyFont="1" applyFill="1" applyBorder="1" applyProtection="1"/>
    <xf numFmtId="43" fontId="26" fillId="2" borderId="280" xfId="1" applyFont="1" applyFill="1" applyBorder="1" applyProtection="1"/>
    <xf numFmtId="175" fontId="27" fillId="0" borderId="47" xfId="1" applyNumberFormat="1" applyFont="1" applyFill="1" applyBorder="1" applyAlignment="1" applyProtection="1">
      <alignment horizontal="center"/>
      <protection locked="0"/>
    </xf>
    <xf numFmtId="43" fontId="27" fillId="0" borderId="47" xfId="1" applyFont="1" applyFill="1" applyBorder="1" applyAlignment="1" applyProtection="1">
      <alignment horizontal="center"/>
      <protection locked="0"/>
    </xf>
    <xf numFmtId="0" fontId="11" fillId="0" borderId="334" xfId="8" applyFont="1" applyFill="1" applyBorder="1" applyProtection="1">
      <protection locked="0"/>
    </xf>
    <xf numFmtId="175" fontId="27" fillId="0" borderId="405" xfId="1" applyNumberFormat="1" applyFont="1" applyFill="1" applyBorder="1" applyProtection="1">
      <protection locked="0"/>
    </xf>
    <xf numFmtId="175" fontId="27" fillId="0" borderId="339" xfId="1" applyNumberFormat="1" applyFont="1" applyFill="1" applyBorder="1" applyProtection="1">
      <protection locked="0"/>
    </xf>
    <xf numFmtId="43" fontId="26" fillId="0" borderId="429" xfId="1" applyFont="1" applyFill="1" applyBorder="1" applyProtection="1"/>
    <xf numFmtId="43" fontId="26" fillId="0" borderId="458" xfId="1" applyFont="1" applyFill="1" applyBorder="1" applyProtection="1"/>
    <xf numFmtId="43" fontId="26" fillId="2" borderId="112" xfId="1" applyFont="1" applyFill="1" applyBorder="1" applyProtection="1"/>
    <xf numFmtId="43" fontId="26" fillId="11" borderId="760" xfId="1" applyFont="1" applyFill="1" applyBorder="1" applyProtection="1"/>
    <xf numFmtId="0" fontId="26" fillId="0" borderId="0" xfId="0" applyFont="1" applyFill="1" applyProtection="1"/>
    <xf numFmtId="43" fontId="26" fillId="0" borderId="295" xfId="1" applyFont="1" applyFill="1" applyBorder="1" applyProtection="1"/>
    <xf numFmtId="43" fontId="26" fillId="0" borderId="296" xfId="1" applyFont="1" applyFill="1" applyBorder="1" applyProtection="1"/>
    <xf numFmtId="43" fontId="26" fillId="0" borderId="302" xfId="1" applyFont="1" applyFill="1" applyBorder="1" applyProtection="1"/>
    <xf numFmtId="0" fontId="33" fillId="7" borderId="794" xfId="4" applyFont="1" applyFill="1" applyBorder="1" applyAlignment="1">
      <alignment horizontal="left"/>
    </xf>
    <xf numFmtId="0" fontId="75" fillId="0" borderId="763" xfId="0" applyFont="1" applyBorder="1"/>
    <xf numFmtId="0" fontId="75" fillId="0" borderId="757" xfId="0" applyFont="1" applyBorder="1"/>
    <xf numFmtId="0" fontId="75" fillId="0" borderId="757" xfId="0" applyFont="1" applyBorder="1" applyProtection="1"/>
    <xf numFmtId="0" fontId="26" fillId="0" borderId="47" xfId="0" applyFont="1" applyFill="1" applyBorder="1" applyAlignment="1" applyProtection="1">
      <alignment horizontal="center"/>
      <protection locked="0"/>
    </xf>
    <xf numFmtId="164" fontId="27" fillId="0" borderId="47" xfId="6" applyFont="1" applyFill="1" applyBorder="1" applyAlignment="1" applyProtection="1">
      <alignment horizontal="center"/>
      <protection locked="0"/>
    </xf>
    <xf numFmtId="0" fontId="27" fillId="0" borderId="717" xfId="0" applyFont="1" applyFill="1" applyBorder="1" applyAlignment="1" applyProtection="1">
      <alignment horizontal="left"/>
      <protection locked="0"/>
    </xf>
    <xf numFmtId="0" fontId="27" fillId="0" borderId="47" xfId="0" applyFont="1" applyFill="1" applyBorder="1" applyAlignment="1" applyProtection="1">
      <alignment horizontal="center"/>
      <protection locked="0"/>
    </xf>
    <xf numFmtId="172" fontId="26" fillId="0" borderId="173" xfId="6" applyNumberFormat="1" applyFont="1" applyFill="1" applyBorder="1" applyProtection="1">
      <protection locked="0"/>
    </xf>
    <xf numFmtId="0" fontId="26" fillId="0" borderId="173" xfId="0" applyFont="1" applyFill="1" applyBorder="1" applyAlignment="1" applyProtection="1">
      <alignment horizontal="center"/>
      <protection locked="0"/>
    </xf>
    <xf numFmtId="164" fontId="27" fillId="0" borderId="47" xfId="6" quotePrefix="1" applyFont="1" applyFill="1" applyBorder="1" applyAlignment="1" applyProtection="1">
      <alignment horizontal="center"/>
      <protection locked="0"/>
    </xf>
    <xf numFmtId="164" fontId="26" fillId="0" borderId="173" xfId="6" applyFont="1" applyFill="1" applyBorder="1" applyProtection="1">
      <protection locked="0"/>
    </xf>
    <xf numFmtId="164" fontId="26" fillId="0" borderId="173" xfId="6" quotePrefix="1" applyFont="1" applyFill="1" applyBorder="1" applyAlignment="1" applyProtection="1">
      <alignment horizontal="center"/>
      <protection locked="0"/>
    </xf>
    <xf numFmtId="10" fontId="27" fillId="0" borderId="47" xfId="6" quotePrefix="1" applyNumberFormat="1" applyFont="1" applyFill="1" applyBorder="1" applyAlignment="1" applyProtection="1">
      <alignment horizontal="center"/>
      <protection locked="0"/>
    </xf>
    <xf numFmtId="164" fontId="26" fillId="11" borderId="173" xfId="6" applyFont="1" applyFill="1" applyBorder="1" applyProtection="1">
      <protection locked="0"/>
    </xf>
    <xf numFmtId="164" fontId="26" fillId="11" borderId="173" xfId="6" quotePrefix="1" applyFont="1" applyFill="1" applyBorder="1" applyAlignment="1" applyProtection="1">
      <alignment horizontal="center"/>
      <protection locked="0"/>
    </xf>
    <xf numFmtId="164" fontId="26" fillId="11" borderId="383" xfId="6" applyFont="1" applyFill="1" applyBorder="1" applyProtection="1"/>
    <xf numFmtId="0" fontId="75" fillId="2" borderId="0" xfId="0" applyNumberFormat="1" applyFont="1" applyFill="1" applyBorder="1" applyAlignment="1" applyProtection="1"/>
    <xf numFmtId="0" fontId="27" fillId="2" borderId="0" xfId="0" applyNumberFormat="1" applyFont="1" applyFill="1" applyBorder="1" applyAlignment="1" applyProtection="1">
      <alignment horizontal="left" vertical="center"/>
    </xf>
    <xf numFmtId="164" fontId="26" fillId="0" borderId="173" xfId="6" applyFont="1" applyFill="1" applyBorder="1" applyProtection="1"/>
    <xf numFmtId="164" fontId="27" fillId="11" borderId="0" xfId="0" applyNumberFormat="1" applyFont="1" applyFill="1" applyProtection="1"/>
    <xf numFmtId="0" fontId="27" fillId="0" borderId="0" xfId="0" applyFont="1" applyFill="1" applyProtection="1"/>
    <xf numFmtId="0" fontId="11" fillId="0" borderId="17" xfId="8" applyFont="1" applyFill="1" applyBorder="1" applyProtection="1">
      <protection locked="0"/>
    </xf>
    <xf numFmtId="0" fontId="11" fillId="0" borderId="0" xfId="8" applyFont="1" applyFill="1" applyBorder="1" applyAlignment="1" applyProtection="1">
      <alignment horizontal="left"/>
      <protection locked="0"/>
    </xf>
    <xf numFmtId="0" fontId="11" fillId="0" borderId="17" xfId="8" applyFont="1" applyFill="1" applyBorder="1" applyAlignment="1" applyProtection="1">
      <alignment horizontal="left" indent="4"/>
      <protection locked="0"/>
    </xf>
    <xf numFmtId="0" fontId="11" fillId="0" borderId="0" xfId="8" applyFont="1" applyFill="1" applyBorder="1" applyAlignment="1" applyProtection="1">
      <protection locked="0"/>
    </xf>
    <xf numFmtId="0" fontId="13" fillId="0" borderId="17" xfId="8" applyFont="1" applyFill="1" applyBorder="1" applyAlignment="1" applyProtection="1">
      <alignment horizontal="left" indent="9"/>
      <protection locked="0"/>
    </xf>
    <xf numFmtId="0" fontId="11" fillId="0" borderId="17" xfId="8" applyFont="1" applyFill="1" applyBorder="1" applyAlignment="1" applyProtection="1">
      <protection locked="0"/>
    </xf>
    <xf numFmtId="177" fontId="13" fillId="0" borderId="280" xfId="10" applyNumberFormat="1" applyFont="1" applyFill="1" applyBorder="1" applyAlignment="1" applyProtection="1">
      <protection locked="0"/>
    </xf>
    <xf numFmtId="177" fontId="13" fillId="0" borderId="0" xfId="10" applyNumberFormat="1" applyFont="1" applyFill="1" applyBorder="1" applyAlignment="1" applyProtection="1">
      <protection locked="0"/>
    </xf>
    <xf numFmtId="43" fontId="27" fillId="0" borderId="0" xfId="1" applyFont="1" applyFill="1" applyBorder="1" applyProtection="1"/>
    <xf numFmtId="43" fontId="27" fillId="0" borderId="342" xfId="1" applyFont="1" applyFill="1" applyBorder="1" applyProtection="1"/>
    <xf numFmtId="174" fontId="27" fillId="0" borderId="301" xfId="6" applyNumberFormat="1" applyFont="1" applyFill="1" applyBorder="1" applyProtection="1">
      <protection locked="0"/>
    </xf>
    <xf numFmtId="164" fontId="28" fillId="12" borderId="800" xfId="6" applyFont="1" applyFill="1" applyBorder="1" applyAlignment="1">
      <alignment horizontal="center" vertical="center" wrapText="1"/>
    </xf>
    <xf numFmtId="164" fontId="96" fillId="12" borderId="752" xfId="6" applyFont="1" applyFill="1" applyBorder="1" applyAlignment="1">
      <alignment horizontal="center" vertical="center" wrapText="1"/>
    </xf>
    <xf numFmtId="164" fontId="28" fillId="12" borderId="804" xfId="6" quotePrefix="1" applyFont="1" applyFill="1" applyBorder="1" applyAlignment="1">
      <alignment horizontal="center" vertical="center" wrapText="1"/>
    </xf>
    <xf numFmtId="164" fontId="26" fillId="0" borderId="708" xfId="6" quotePrefix="1" applyFont="1" applyFill="1" applyBorder="1" applyAlignment="1">
      <alignment horizontal="center" vertical="center" wrapText="1"/>
    </xf>
    <xf numFmtId="164" fontId="26" fillId="0" borderId="709" xfId="6" quotePrefix="1" applyFont="1" applyFill="1" applyBorder="1" applyAlignment="1">
      <alignment horizontal="center" vertical="center" wrapText="1"/>
    </xf>
    <xf numFmtId="164" fontId="27" fillId="0" borderId="784" xfId="6" applyFont="1" applyFill="1" applyBorder="1" applyAlignment="1" applyProtection="1">
      <alignment horizontal="center"/>
      <protection locked="0"/>
    </xf>
    <xf numFmtId="164" fontId="26" fillId="0" borderId="707" xfId="6" applyFont="1" applyFill="1" applyBorder="1" applyProtection="1">
      <protection locked="0"/>
    </xf>
    <xf numFmtId="164" fontId="26" fillId="0" borderId="749" xfId="6" applyFont="1" applyFill="1" applyBorder="1" applyProtection="1">
      <protection locked="0"/>
    </xf>
    <xf numFmtId="164" fontId="27" fillId="0" borderId="301" xfId="6" applyFont="1" applyFill="1" applyBorder="1" applyProtection="1">
      <protection locked="0"/>
    </xf>
    <xf numFmtId="164" fontId="27" fillId="0" borderId="763" xfId="6" applyFont="1" applyFill="1" applyBorder="1"/>
    <xf numFmtId="164" fontId="27" fillId="0" borderId="757" xfId="6" applyFont="1" applyFill="1" applyBorder="1"/>
    <xf numFmtId="164" fontId="26" fillId="0" borderId="772" xfId="6" applyFont="1" applyFill="1" applyBorder="1"/>
    <xf numFmtId="164" fontId="27" fillId="0" borderId="785" xfId="6" applyFont="1" applyFill="1" applyBorder="1" applyAlignment="1" applyProtection="1">
      <alignment horizontal="center"/>
      <protection locked="0"/>
    </xf>
    <xf numFmtId="164" fontId="26" fillId="0" borderId="785" xfId="6" applyFont="1" applyFill="1" applyBorder="1" applyAlignment="1" applyProtection="1">
      <alignment horizontal="center"/>
      <protection locked="0"/>
    </xf>
    <xf numFmtId="164" fontId="27" fillId="0" borderId="773" xfId="6" applyFont="1" applyFill="1" applyBorder="1" applyAlignment="1" applyProtection="1">
      <alignment horizontal="center"/>
      <protection locked="0"/>
    </xf>
    <xf numFmtId="164" fontId="27" fillId="2" borderId="0" xfId="6" applyFont="1" applyFill="1" applyAlignment="1" applyProtection="1">
      <alignment horizontal="center"/>
      <protection locked="0"/>
    </xf>
    <xf numFmtId="164" fontId="27" fillId="0" borderId="710" xfId="6" applyFont="1" applyFill="1" applyBorder="1" applyAlignment="1" applyProtection="1">
      <alignment horizontal="center"/>
      <protection locked="0"/>
    </xf>
    <xf numFmtId="164" fontId="27" fillId="0" borderId="712" xfId="6" applyFont="1" applyFill="1" applyBorder="1" applyAlignment="1" applyProtection="1">
      <alignment horizontal="center"/>
      <protection locked="0"/>
    </xf>
    <xf numFmtId="164" fontId="27" fillId="0" borderId="342" xfId="6" applyFont="1" applyFill="1" applyBorder="1" applyProtection="1">
      <protection locked="0"/>
    </xf>
    <xf numFmtId="164" fontId="27" fillId="2" borderId="0" xfId="6" applyFont="1" applyFill="1" applyProtection="1">
      <protection locked="0"/>
    </xf>
    <xf numFmtId="164" fontId="27" fillId="0" borderId="305" xfId="6" applyFont="1" applyFill="1" applyBorder="1" applyProtection="1">
      <protection locked="0"/>
    </xf>
    <xf numFmtId="172" fontId="26" fillId="0" borderId="708" xfId="6" applyNumberFormat="1" applyFont="1" applyFill="1" applyBorder="1" applyProtection="1">
      <protection locked="0"/>
    </xf>
    <xf numFmtId="164" fontId="26" fillId="2" borderId="0" xfId="6" applyFont="1" applyFill="1" applyBorder="1" applyProtection="1">
      <protection locked="0"/>
    </xf>
    <xf numFmtId="164" fontId="27" fillId="2" borderId="0" xfId="6" applyFont="1" applyFill="1" applyBorder="1" applyProtection="1">
      <protection locked="0"/>
    </xf>
    <xf numFmtId="164" fontId="26" fillId="11" borderId="715" xfId="6" applyFont="1" applyFill="1" applyBorder="1" applyProtection="1"/>
    <xf numFmtId="0" fontId="26" fillId="0" borderId="786" xfId="0" applyFont="1" applyBorder="1" applyProtection="1">
      <protection locked="0"/>
    </xf>
    <xf numFmtId="0" fontId="26" fillId="0" borderId="750" xfId="0" applyFont="1" applyBorder="1" applyProtection="1">
      <protection locked="0"/>
    </xf>
    <xf numFmtId="0" fontId="26" fillId="0" borderId="715" xfId="0" applyFont="1" applyBorder="1" applyProtection="1">
      <protection locked="0"/>
    </xf>
    <xf numFmtId="0" fontId="26" fillId="0" borderId="708" xfId="0" applyFont="1" applyBorder="1" applyProtection="1">
      <protection locked="0"/>
    </xf>
    <xf numFmtId="0" fontId="27" fillId="0" borderId="647" xfId="0" applyFont="1" applyBorder="1" applyProtection="1">
      <protection locked="0"/>
    </xf>
    <xf numFmtId="0" fontId="27" fillId="0" borderId="356" xfId="0" applyFont="1" applyBorder="1" applyProtection="1">
      <protection locked="0"/>
    </xf>
    <xf numFmtId="0" fontId="27" fillId="0" borderId="305" xfId="0" applyFont="1" applyBorder="1" applyProtection="1">
      <protection locked="0"/>
    </xf>
    <xf numFmtId="0" fontId="26" fillId="2" borderId="640" xfId="0" applyFont="1" applyFill="1" applyBorder="1" applyProtection="1">
      <protection locked="0"/>
    </xf>
    <xf numFmtId="0" fontId="26" fillId="2" borderId="642" xfId="0" applyFont="1" applyFill="1" applyBorder="1" applyProtection="1">
      <protection locked="0"/>
    </xf>
    <xf numFmtId="0" fontId="26" fillId="2" borderId="673" xfId="0" applyFont="1" applyFill="1" applyBorder="1" applyProtection="1">
      <protection locked="0"/>
    </xf>
    <xf numFmtId="0" fontId="26" fillId="2" borderId="641" xfId="0" applyFont="1" applyFill="1" applyBorder="1" applyProtection="1">
      <protection locked="0"/>
    </xf>
    <xf numFmtId="164" fontId="26" fillId="2" borderId="673" xfId="6" applyFont="1" applyFill="1" applyBorder="1" applyProtection="1">
      <protection locked="0"/>
    </xf>
    <xf numFmtId="0" fontId="26" fillId="2" borderId="389" xfId="0" applyFont="1" applyFill="1" applyBorder="1" applyProtection="1">
      <protection locked="0"/>
    </xf>
    <xf numFmtId="0" fontId="26" fillId="2" borderId="127" xfId="0" applyFont="1" applyFill="1" applyBorder="1" applyProtection="1">
      <protection locked="0"/>
    </xf>
    <xf numFmtId="0" fontId="26" fillId="2" borderId="390" xfId="0" applyFont="1" applyFill="1" applyBorder="1" applyProtection="1">
      <protection locked="0"/>
    </xf>
    <xf numFmtId="0" fontId="26" fillId="2" borderId="296" xfId="0" applyFont="1" applyFill="1" applyBorder="1" applyProtection="1">
      <protection locked="0"/>
    </xf>
    <xf numFmtId="164" fontId="26" fillId="2" borderId="390" xfId="6" applyFont="1" applyFill="1" applyBorder="1" applyProtection="1">
      <protection locked="0"/>
    </xf>
    <xf numFmtId="164" fontId="26" fillId="11" borderId="390" xfId="6" applyFont="1" applyFill="1" applyBorder="1" applyProtection="1"/>
    <xf numFmtId="164" fontId="26" fillId="11" borderId="363" xfId="6" applyFont="1" applyFill="1" applyBorder="1" applyProtection="1"/>
    <xf numFmtId="164" fontId="28" fillId="7" borderId="803" xfId="6" applyFont="1" applyFill="1" applyBorder="1" applyAlignment="1">
      <alignment horizontal="center" vertical="center" wrapText="1"/>
    </xf>
    <xf numFmtId="164" fontId="27" fillId="0" borderId="752" xfId="6" applyFont="1" applyFill="1" applyBorder="1" applyProtection="1"/>
    <xf numFmtId="0" fontId="28" fillId="7" borderId="785" xfId="0" applyFont="1" applyFill="1" applyBorder="1" applyAlignment="1">
      <alignment horizontal="center" vertical="center" wrapText="1"/>
    </xf>
    <xf numFmtId="0" fontId="28" fillId="7" borderId="785" xfId="0" applyFont="1" applyFill="1" applyBorder="1" applyAlignment="1">
      <alignment horizontal="center" vertical="center"/>
    </xf>
    <xf numFmtId="0" fontId="28" fillId="7" borderId="805" xfId="0" applyFont="1" applyFill="1" applyBorder="1" applyAlignment="1">
      <alignment horizontal="center" vertical="center"/>
    </xf>
    <xf numFmtId="0" fontId="28" fillId="7" borderId="710" xfId="0" applyFont="1" applyFill="1" applyBorder="1" applyAlignment="1">
      <alignment horizontal="center" vertical="center" wrapText="1"/>
    </xf>
    <xf numFmtId="0" fontId="28" fillId="7" borderId="803" xfId="0" applyFont="1" applyFill="1" applyBorder="1" applyAlignment="1">
      <alignment horizontal="center" vertical="center" wrapText="1"/>
    </xf>
    <xf numFmtId="0" fontId="28" fillId="7" borderId="803" xfId="0" applyFont="1" applyFill="1" applyBorder="1" applyAlignment="1">
      <alignment horizontal="center" vertical="center"/>
    </xf>
    <xf numFmtId="0" fontId="4" fillId="7" borderId="803" xfId="0" applyFont="1" applyFill="1" applyBorder="1"/>
    <xf numFmtId="0" fontId="28" fillId="7" borderId="804" xfId="0" applyFont="1" applyFill="1" applyBorder="1" applyAlignment="1">
      <alignment horizontal="center" vertical="center"/>
    </xf>
    <xf numFmtId="0" fontId="26" fillId="0" borderId="803" xfId="0" quotePrefix="1" applyFont="1" applyBorder="1" applyAlignment="1">
      <alignment horizontal="center"/>
    </xf>
    <xf numFmtId="0" fontId="26" fillId="0" borderId="803" xfId="0" quotePrefix="1" applyFont="1" applyBorder="1" applyAlignment="1">
      <alignment horizontal="center" vertical="center"/>
    </xf>
    <xf numFmtId="0" fontId="26" fillId="0" borderId="804" xfId="0" quotePrefix="1" applyFont="1" applyBorder="1" applyAlignment="1">
      <alignment horizontal="center" vertical="center"/>
    </xf>
    <xf numFmtId="0" fontId="28" fillId="7" borderId="809" xfId="0" applyFont="1" applyFill="1" applyBorder="1" applyAlignment="1">
      <alignment horizontal="center" vertical="center" wrapText="1"/>
    </xf>
    <xf numFmtId="0" fontId="26" fillId="0" borderId="809" xfId="0" quotePrefix="1" applyFont="1" applyBorder="1" applyAlignment="1">
      <alignment horizontal="center" vertical="center"/>
    </xf>
    <xf numFmtId="0" fontId="27" fillId="0" borderId="785" xfId="0" applyFont="1" applyBorder="1" applyProtection="1">
      <protection locked="0"/>
    </xf>
    <xf numFmtId="0" fontId="27" fillId="0" borderId="805" xfId="0" applyFont="1" applyBorder="1" applyProtection="1">
      <protection locked="0"/>
    </xf>
    <xf numFmtId="0" fontId="27" fillId="0" borderId="710" xfId="0" applyFont="1" applyBorder="1" applyProtection="1">
      <protection locked="0"/>
    </xf>
    <xf numFmtId="0" fontId="26" fillId="0" borderId="811" xfId="0" applyFont="1" applyBorder="1" applyProtection="1">
      <protection locked="0"/>
    </xf>
    <xf numFmtId="0" fontId="26" fillId="0" borderId="812" xfId="0" applyFont="1" applyBorder="1" applyProtection="1">
      <protection locked="0"/>
    </xf>
    <xf numFmtId="0" fontId="26" fillId="0" borderId="768" xfId="0" applyFont="1" applyBorder="1" applyProtection="1">
      <protection locked="0"/>
    </xf>
    <xf numFmtId="0" fontId="26" fillId="0" borderId="713" xfId="0" applyFont="1" applyBorder="1" applyProtection="1">
      <protection locked="0"/>
    </xf>
    <xf numFmtId="164" fontId="26" fillId="0" borderId="768" xfId="6" applyFont="1" applyFill="1" applyBorder="1" applyProtection="1">
      <protection locked="0"/>
    </xf>
    <xf numFmtId="0" fontId="27" fillId="0" borderId="620" xfId="0" applyFont="1" applyFill="1" applyBorder="1" applyProtection="1">
      <protection locked="0"/>
    </xf>
    <xf numFmtId="0" fontId="11" fillId="0" borderId="620" xfId="0" applyFont="1" applyFill="1" applyBorder="1" applyProtection="1">
      <protection locked="0"/>
    </xf>
    <xf numFmtId="0" fontId="28" fillId="7" borderId="795" xfId="0" applyFont="1" applyFill="1" applyBorder="1" applyAlignment="1" applyProtection="1">
      <alignment horizontal="center"/>
    </xf>
    <xf numFmtId="0" fontId="28" fillId="7" borderId="814" xfId="0" applyFont="1" applyFill="1" applyBorder="1" applyAlignment="1" applyProtection="1">
      <alignment horizontal="center"/>
    </xf>
    <xf numFmtId="0" fontId="28" fillId="7" borderId="813" xfId="0" applyFont="1" applyFill="1" applyBorder="1" applyAlignment="1" applyProtection="1"/>
    <xf numFmtId="0" fontId="28" fillId="7" borderId="796" xfId="0" applyFont="1" applyFill="1" applyBorder="1" applyAlignment="1" applyProtection="1"/>
    <xf numFmtId="0" fontId="4" fillId="7" borderId="342" xfId="0" applyFont="1" applyFill="1" applyBorder="1" applyProtection="1"/>
    <xf numFmtId="0" fontId="28" fillId="7" borderId="639" xfId="0" applyFont="1" applyFill="1" applyBorder="1" applyAlignment="1" applyProtection="1">
      <alignment horizontal="center"/>
    </xf>
    <xf numFmtId="0" fontId="28" fillId="7" borderId="639" xfId="0" quotePrefix="1" applyFont="1" applyFill="1" applyBorder="1" applyAlignment="1" applyProtection="1">
      <alignment horizontal="center"/>
    </xf>
    <xf numFmtId="171" fontId="46" fillId="13" borderId="639" xfId="1" applyNumberFormat="1" applyFont="1" applyFill="1" applyBorder="1" applyProtection="1"/>
    <xf numFmtId="0" fontId="28" fillId="7" borderId="794" xfId="0" applyFont="1" applyFill="1" applyBorder="1" applyAlignment="1" applyProtection="1">
      <alignment horizontal="center"/>
    </xf>
    <xf numFmtId="0" fontId="28" fillId="7" borderId="799" xfId="0" applyFont="1" applyFill="1" applyBorder="1" applyAlignment="1" applyProtection="1">
      <alignment horizontal="center"/>
    </xf>
    <xf numFmtId="0" fontId="28" fillId="7" borderId="801" xfId="0" applyFont="1" applyFill="1" applyBorder="1" applyAlignment="1" applyProtection="1">
      <alignment horizontal="center"/>
    </xf>
    <xf numFmtId="0" fontId="28" fillId="7" borderId="635" xfId="0" quotePrefix="1" applyFont="1" applyFill="1" applyBorder="1" applyAlignment="1" applyProtection="1">
      <alignment horizontal="center"/>
    </xf>
    <xf numFmtId="0" fontId="4" fillId="7" borderId="405" xfId="0" applyFont="1" applyFill="1" applyBorder="1" applyAlignment="1" applyProtection="1">
      <alignment horizontal="center"/>
    </xf>
    <xf numFmtId="0" fontId="4" fillId="7" borderId="620" xfId="0" applyFont="1" applyFill="1" applyBorder="1" applyAlignment="1" applyProtection="1">
      <alignment horizontal="center"/>
    </xf>
    <xf numFmtId="0" fontId="4" fillId="7" borderId="635" xfId="0" applyFont="1" applyFill="1" applyBorder="1" applyProtection="1"/>
    <xf numFmtId="0" fontId="4" fillId="7" borderId="405" xfId="0" applyFont="1" applyFill="1" applyBorder="1" applyProtection="1"/>
    <xf numFmtId="0" fontId="4" fillId="7" borderId="620" xfId="0" applyFont="1" applyFill="1" applyBorder="1" applyProtection="1"/>
    <xf numFmtId="0" fontId="28" fillId="7" borderId="789" xfId="0" quotePrefix="1" applyFont="1" applyFill="1" applyBorder="1" applyAlignment="1" applyProtection="1">
      <alignment horizontal="center"/>
    </xf>
    <xf numFmtId="0" fontId="28" fillId="7" borderId="820" xfId="0" quotePrefix="1" applyFont="1" applyFill="1" applyBorder="1" applyAlignment="1" applyProtection="1">
      <alignment horizontal="center"/>
    </xf>
    <xf numFmtId="0" fontId="28" fillId="7" borderId="821" xfId="0" quotePrefix="1" applyFont="1" applyFill="1" applyBorder="1" applyAlignment="1" applyProtection="1">
      <alignment horizontal="center"/>
    </xf>
    <xf numFmtId="171" fontId="46" fillId="13" borderId="635" xfId="1" applyNumberFormat="1" applyFont="1" applyFill="1" applyBorder="1" applyProtection="1"/>
    <xf numFmtId="0" fontId="28" fillId="7" borderId="826" xfId="0" applyFont="1" applyFill="1" applyBorder="1" applyProtection="1"/>
    <xf numFmtId="0" fontId="28" fillId="7" borderId="827" xfId="0" applyFont="1" applyFill="1" applyBorder="1" applyProtection="1"/>
    <xf numFmtId="0" fontId="28" fillId="7" borderId="828" xfId="0" applyFont="1" applyFill="1" applyBorder="1" applyProtection="1"/>
    <xf numFmtId="0" fontId="28" fillId="7" borderId="822" xfId="0" applyFont="1" applyFill="1" applyBorder="1" applyProtection="1"/>
    <xf numFmtId="0" fontId="28" fillId="7" borderId="770" xfId="0" applyFont="1" applyFill="1" applyBorder="1" applyProtection="1"/>
    <xf numFmtId="0" fontId="28" fillId="7" borderId="819" xfId="0" applyFont="1" applyFill="1" applyBorder="1" applyProtection="1"/>
    <xf numFmtId="0" fontId="28" fillId="7" borderId="785" xfId="0" applyFont="1" applyFill="1" applyBorder="1" applyAlignment="1" applyProtection="1">
      <alignment horizontal="center"/>
    </xf>
    <xf numFmtId="0" fontId="28" fillId="7" borderId="831" xfId="0" applyFont="1" applyFill="1" applyBorder="1" applyProtection="1"/>
    <xf numFmtId="0" fontId="28" fillId="7" borderId="620" xfId="0" applyFont="1" applyFill="1" applyBorder="1" applyProtection="1"/>
    <xf numFmtId="0" fontId="28" fillId="7" borderId="639" xfId="0" applyFont="1" applyFill="1" applyBorder="1" applyProtection="1"/>
    <xf numFmtId="0" fontId="28" fillId="7" borderId="717" xfId="0" applyFont="1" applyFill="1" applyBorder="1" applyAlignment="1" applyProtection="1">
      <alignment horizontal="center"/>
    </xf>
    <xf numFmtId="0" fontId="28" fillId="7" borderId="620" xfId="0" applyFont="1" applyFill="1" applyBorder="1" applyAlignment="1" applyProtection="1">
      <alignment horizontal="center"/>
    </xf>
    <xf numFmtId="0" fontId="96" fillId="7" borderId="620" xfId="0" applyFont="1" applyFill="1" applyBorder="1" applyAlignment="1" applyProtection="1">
      <alignment horizontal="center"/>
    </xf>
    <xf numFmtId="0" fontId="28" fillId="7" borderId="620" xfId="0" applyFont="1" applyFill="1" applyBorder="1" applyAlignment="1" applyProtection="1">
      <alignment horizontal="center" vertical="center"/>
    </xf>
    <xf numFmtId="0" fontId="28" fillId="7" borderId="789" xfId="0" applyFont="1" applyFill="1" applyBorder="1" applyAlignment="1" applyProtection="1">
      <alignment horizontal="center"/>
    </xf>
    <xf numFmtId="0" fontId="28" fillId="7" borderId="841" xfId="0" applyFont="1" applyFill="1" applyBorder="1" applyProtection="1"/>
    <xf numFmtId="0" fontId="96" fillId="7" borderId="841" xfId="0" applyFont="1" applyFill="1" applyBorder="1" applyAlignment="1" applyProtection="1">
      <alignment horizontal="center"/>
    </xf>
    <xf numFmtId="0" fontId="96" fillId="7" borderId="841" xfId="0" applyFont="1" applyFill="1" applyBorder="1" applyAlignment="1" applyProtection="1">
      <alignment horizontal="center" vertical="center"/>
    </xf>
    <xf numFmtId="0" fontId="28" fillId="7" borderId="842" xfId="0" applyFont="1" applyFill="1" applyBorder="1" applyAlignment="1" applyProtection="1">
      <alignment horizontal="center"/>
    </xf>
    <xf numFmtId="49" fontId="11" fillId="2" borderId="843" xfId="0" applyNumberFormat="1" applyFont="1" applyFill="1" applyBorder="1" applyAlignment="1" applyProtection="1">
      <alignment horizontal="center"/>
    </xf>
    <xf numFmtId="49" fontId="11" fillId="2" borderId="844" xfId="0" applyNumberFormat="1" applyFont="1" applyFill="1" applyBorder="1" applyAlignment="1" applyProtection="1">
      <alignment horizontal="center"/>
    </xf>
    <xf numFmtId="49" fontId="28" fillId="7" borderId="846" xfId="0" applyNumberFormat="1" applyFont="1" applyFill="1" applyBorder="1" applyAlignment="1" applyProtection="1">
      <alignment horizontal="center"/>
    </xf>
    <xf numFmtId="49" fontId="26" fillId="2" borderId="847" xfId="0" applyNumberFormat="1" applyFont="1" applyFill="1" applyBorder="1" applyAlignment="1" applyProtection="1">
      <alignment horizontal="center"/>
    </xf>
    <xf numFmtId="49" fontId="26" fillId="2" borderId="844" xfId="0" applyNumberFormat="1" applyFont="1" applyFill="1" applyBorder="1" applyAlignment="1" applyProtection="1">
      <alignment horizontal="center"/>
    </xf>
    <xf numFmtId="0" fontId="27" fillId="13" borderId="620" xfId="0" applyFont="1" applyFill="1" applyBorder="1" applyProtection="1"/>
    <xf numFmtId="0" fontId="11" fillId="13" borderId="620" xfId="0" applyFont="1" applyFill="1" applyBorder="1" applyProtection="1"/>
    <xf numFmtId="43" fontId="46" fillId="13" borderId="620" xfId="1" applyFont="1" applyFill="1" applyBorder="1" applyProtection="1"/>
    <xf numFmtId="0" fontId="11" fillId="0" borderId="620" xfId="0" applyFont="1" applyFill="1" applyBorder="1" applyAlignment="1" applyProtection="1">
      <alignment wrapText="1"/>
      <protection locked="0"/>
    </xf>
    <xf numFmtId="0" fontId="26" fillId="0" borderId="849" xfId="0" applyFont="1" applyFill="1" applyBorder="1" applyProtection="1"/>
    <xf numFmtId="0" fontId="27" fillId="0" borderId="850" xfId="0" applyNumberFormat="1" applyFont="1" applyFill="1" applyBorder="1" applyAlignment="1" applyProtection="1">
      <alignment horizontal="fill" vertical="center"/>
    </xf>
    <xf numFmtId="0" fontId="12" fillId="0" borderId="850" xfId="0" applyNumberFormat="1" applyFont="1" applyFill="1" applyBorder="1" applyAlignment="1" applyProtection="1">
      <alignment horizontal="center" vertical="center"/>
    </xf>
    <xf numFmtId="0" fontId="26" fillId="0" borderId="853" xfId="0" applyFont="1" applyFill="1" applyBorder="1" applyProtection="1"/>
    <xf numFmtId="0" fontId="27" fillId="0" borderId="850" xfId="0" applyFont="1" applyFill="1" applyBorder="1" applyAlignment="1" applyProtection="1">
      <alignment horizontal="fill" vertical="center"/>
    </xf>
    <xf numFmtId="0" fontId="12" fillId="0" borderId="850" xfId="0" applyFont="1" applyFill="1" applyBorder="1" applyAlignment="1" applyProtection="1">
      <alignment horizontal="fill" vertical="center"/>
    </xf>
    <xf numFmtId="0" fontId="26" fillId="13" borderId="849" xfId="0" applyFont="1" applyFill="1" applyBorder="1" applyProtection="1"/>
    <xf numFmtId="0" fontId="27" fillId="13" borderId="857" xfId="0" applyFont="1" applyFill="1" applyBorder="1" applyProtection="1"/>
    <xf numFmtId="0" fontId="5" fillId="13" borderId="857" xfId="0" applyFont="1" applyFill="1" applyBorder="1" applyProtection="1"/>
    <xf numFmtId="0" fontId="26" fillId="0" borderId="858" xfId="0" applyFont="1" applyFill="1" applyBorder="1" applyProtection="1"/>
    <xf numFmtId="0" fontId="26" fillId="0" borderId="861" xfId="0" applyFont="1" applyFill="1" applyBorder="1" applyAlignment="1" applyProtection="1">
      <alignment horizontal="left"/>
    </xf>
    <xf numFmtId="0" fontId="26" fillId="0" borderId="823" xfId="0" applyFont="1" applyFill="1" applyBorder="1" applyAlignment="1" applyProtection="1">
      <alignment horizontal="left"/>
    </xf>
    <xf numFmtId="0" fontId="28" fillId="7" borderId="863" xfId="0" applyFont="1" applyFill="1" applyBorder="1" applyAlignment="1" applyProtection="1">
      <alignment horizontal="center"/>
    </xf>
    <xf numFmtId="0" fontId="28" fillId="7" borderId="864" xfId="0" applyFont="1" applyFill="1" applyBorder="1" applyAlignment="1" applyProtection="1">
      <alignment horizontal="center"/>
    </xf>
    <xf numFmtId="0" fontId="28" fillId="7" borderId="835" xfId="0" quotePrefix="1" applyFont="1" applyFill="1" applyBorder="1" applyAlignment="1" applyProtection="1">
      <alignment horizontal="center"/>
    </xf>
    <xf numFmtId="0" fontId="28" fillId="7" borderId="685" xfId="0" quotePrefix="1" applyFont="1" applyFill="1" applyBorder="1" applyAlignment="1" applyProtection="1">
      <alignment horizontal="center"/>
    </xf>
    <xf numFmtId="0" fontId="28" fillId="7" borderId="865" xfId="0" quotePrefix="1" applyFont="1" applyFill="1" applyBorder="1" applyAlignment="1" applyProtection="1">
      <alignment horizontal="center"/>
    </xf>
    <xf numFmtId="0" fontId="28" fillId="7" borderId="717" xfId="0" quotePrefix="1" applyFont="1" applyFill="1" applyBorder="1" applyAlignment="1" applyProtection="1">
      <alignment horizontal="center"/>
    </xf>
    <xf numFmtId="0" fontId="28" fillId="7" borderId="635" xfId="0" applyFont="1" applyFill="1" applyBorder="1" applyAlignment="1" applyProtection="1">
      <alignment horizontal="center"/>
    </xf>
    <xf numFmtId="171" fontId="27" fillId="2" borderId="866" xfId="1" applyNumberFormat="1" applyFont="1" applyFill="1" applyBorder="1" applyAlignment="1" applyProtection="1"/>
    <xf numFmtId="171" fontId="27" fillId="2" borderId="867" xfId="1" applyNumberFormat="1" applyFont="1" applyFill="1" applyBorder="1" applyAlignment="1" applyProtection="1"/>
    <xf numFmtId="0" fontId="75" fillId="2" borderId="867" xfId="0" applyFont="1" applyFill="1" applyBorder="1" applyProtection="1"/>
    <xf numFmtId="43" fontId="75" fillId="8" borderId="868" xfId="1" applyFont="1" applyFill="1" applyBorder="1" applyProtection="1"/>
    <xf numFmtId="171" fontId="27" fillId="2" borderId="870" xfId="1" applyNumberFormat="1" applyFont="1" applyFill="1" applyBorder="1" applyAlignment="1" applyProtection="1"/>
    <xf numFmtId="0" fontId="75" fillId="2" borderId="871" xfId="0" applyFont="1" applyFill="1" applyBorder="1" applyProtection="1"/>
    <xf numFmtId="0" fontId="26" fillId="3" borderId="871" xfId="0" applyFont="1" applyFill="1" applyBorder="1" applyAlignment="1" applyProtection="1">
      <alignment horizontal="center"/>
    </xf>
    <xf numFmtId="171" fontId="27" fillId="2" borderId="786" xfId="1" applyNumberFormat="1" applyFont="1" applyFill="1" applyBorder="1" applyAlignment="1" applyProtection="1"/>
    <xf numFmtId="0" fontId="75" fillId="2" borderId="750" xfId="0" applyFont="1" applyFill="1" applyBorder="1" applyProtection="1"/>
    <xf numFmtId="0" fontId="26" fillId="3" borderId="715" xfId="0" applyFont="1" applyFill="1" applyBorder="1" applyAlignment="1" applyProtection="1">
      <alignment horizontal="center"/>
    </xf>
    <xf numFmtId="0" fontId="13" fillId="0" borderId="635" xfId="0" applyFont="1" applyFill="1" applyBorder="1" applyAlignment="1" applyProtection="1">
      <alignment wrapText="1"/>
      <protection locked="0"/>
    </xf>
    <xf numFmtId="171" fontId="13" fillId="0" borderId="717" xfId="1" applyNumberFormat="1" applyFont="1" applyFill="1" applyBorder="1" applyAlignment="1" applyProtection="1">
      <protection locked="0"/>
    </xf>
    <xf numFmtId="171" fontId="13" fillId="0" borderId="639" xfId="1" applyNumberFormat="1" applyFont="1" applyFill="1" applyBorder="1" applyAlignment="1" applyProtection="1">
      <protection locked="0"/>
    </xf>
    <xf numFmtId="43" fontId="13" fillId="0" borderId="620" xfId="1" applyFont="1" applyFill="1" applyBorder="1" applyProtection="1">
      <protection locked="0"/>
    </xf>
    <xf numFmtId="171" fontId="13" fillId="0" borderId="635" xfId="1" applyNumberFormat="1" applyFont="1" applyFill="1" applyBorder="1" applyProtection="1">
      <protection locked="0"/>
    </xf>
    <xf numFmtId="171" fontId="13" fillId="0" borderId="717" xfId="1" applyNumberFormat="1" applyFont="1" applyFill="1" applyBorder="1" applyProtection="1">
      <protection locked="0"/>
    </xf>
    <xf numFmtId="171" fontId="13" fillId="0" borderId="620" xfId="1" applyNumberFormat="1" applyFont="1" applyFill="1" applyBorder="1" applyAlignment="1" applyProtection="1">
      <protection locked="0"/>
    </xf>
    <xf numFmtId="171" fontId="13" fillId="11" borderId="401" xfId="1" applyNumberFormat="1" applyFont="1" applyFill="1" applyBorder="1" applyProtection="1"/>
    <xf numFmtId="0" fontId="28" fillId="7" borderId="794" xfId="0" applyFont="1" applyFill="1" applyBorder="1" applyAlignment="1" applyProtection="1"/>
    <xf numFmtId="0" fontId="4" fillId="7" borderId="301" xfId="0" applyFont="1" applyFill="1" applyBorder="1" applyProtection="1"/>
    <xf numFmtId="0" fontId="28" fillId="7" borderId="790" xfId="0" quotePrefix="1" applyFont="1" applyFill="1" applyBorder="1" applyAlignment="1" applyProtection="1">
      <alignment horizontal="center"/>
    </xf>
    <xf numFmtId="0" fontId="28" fillId="7" borderId="799" xfId="0" applyFont="1" applyFill="1" applyBorder="1" applyAlignment="1" applyProtection="1"/>
    <xf numFmtId="0" fontId="28" fillId="7" borderId="801" xfId="0" applyFont="1" applyFill="1" applyBorder="1" applyAlignment="1" applyProtection="1"/>
    <xf numFmtId="0" fontId="28" fillId="7" borderId="864" xfId="0" applyFont="1" applyFill="1" applyBorder="1" applyAlignment="1" applyProtection="1"/>
    <xf numFmtId="0" fontId="4" fillId="7" borderId="752" xfId="0" applyFont="1" applyFill="1" applyBorder="1" applyProtection="1"/>
    <xf numFmtId="0" fontId="4" fillId="7" borderId="664" xfId="0" applyFont="1" applyFill="1" applyBorder="1" applyProtection="1"/>
    <xf numFmtId="0" fontId="20" fillId="7" borderId="635" xfId="0" applyFont="1" applyFill="1" applyBorder="1" applyProtection="1"/>
    <xf numFmtId="171" fontId="13" fillId="11" borderId="635" xfId="1" applyNumberFormat="1" applyFont="1" applyFill="1" applyBorder="1" applyProtection="1"/>
    <xf numFmtId="0" fontId="28" fillId="7" borderId="664" xfId="0" applyFont="1" applyFill="1" applyBorder="1" applyAlignment="1" applyProtection="1">
      <alignment horizontal="center" vertical="center"/>
    </xf>
    <xf numFmtId="171" fontId="13" fillId="0" borderId="664" xfId="1" applyNumberFormat="1" applyFont="1" applyFill="1" applyBorder="1" applyProtection="1">
      <protection locked="0"/>
    </xf>
    <xf numFmtId="0" fontId="28" fillId="7" borderId="795" xfId="0" applyFont="1" applyFill="1" applyBorder="1" applyAlignment="1" applyProtection="1"/>
    <xf numFmtId="0" fontId="28" fillId="7" borderId="635" xfId="0" applyFont="1" applyFill="1" applyBorder="1" applyAlignment="1" applyProtection="1">
      <alignment horizontal="center" vertical="center"/>
    </xf>
    <xf numFmtId="43" fontId="97" fillId="13" borderId="620" xfId="1" applyFont="1" applyFill="1" applyBorder="1" applyProtection="1"/>
    <xf numFmtId="43" fontId="97" fillId="13" borderId="635" xfId="1" applyFont="1" applyFill="1" applyBorder="1" applyProtection="1"/>
    <xf numFmtId="0" fontId="28" fillId="7" borderId="826" xfId="0" applyFont="1" applyFill="1" applyBorder="1" applyAlignment="1" applyProtection="1">
      <alignment vertical="center"/>
    </xf>
    <xf numFmtId="0" fontId="28" fillId="7" borderId="827" xfId="0" applyFont="1" applyFill="1" applyBorder="1" applyAlignment="1" applyProtection="1">
      <alignment vertical="center"/>
    </xf>
    <xf numFmtId="0" fontId="28" fillId="7" borderId="874" xfId="0" applyFont="1" applyFill="1" applyBorder="1" applyAlignment="1" applyProtection="1">
      <alignment vertical="center"/>
    </xf>
    <xf numFmtId="0" fontId="28" fillId="7" borderId="301" xfId="0" applyFont="1" applyFill="1" applyBorder="1" applyAlignment="1" applyProtection="1">
      <alignment vertical="center"/>
    </xf>
    <xf numFmtId="0" fontId="13" fillId="13" borderId="620" xfId="0" applyFont="1" applyFill="1" applyBorder="1" applyProtection="1"/>
    <xf numFmtId="0" fontId="11" fillId="13" borderId="635" xfId="0" applyFont="1" applyFill="1" applyBorder="1" applyProtection="1"/>
    <xf numFmtId="0" fontId="28" fillId="7" borderId="826" xfId="0" applyFont="1" applyFill="1" applyBorder="1" applyAlignment="1" applyProtection="1">
      <alignment horizontal="center"/>
    </xf>
    <xf numFmtId="0" fontId="28" fillId="7" borderId="828" xfId="0" applyFont="1" applyFill="1" applyBorder="1" applyAlignment="1" applyProtection="1">
      <alignment horizontal="center"/>
    </xf>
    <xf numFmtId="0" fontId="28" fillId="7" borderId="878" xfId="0" applyFont="1" applyFill="1" applyBorder="1" applyAlignment="1" applyProtection="1">
      <alignment horizontal="center"/>
    </xf>
    <xf numFmtId="0" fontId="28" fillId="7" borderId="827" xfId="0" applyFont="1" applyFill="1" applyBorder="1" applyAlignment="1" applyProtection="1">
      <alignment horizontal="center"/>
    </xf>
    <xf numFmtId="0" fontId="28" fillId="7" borderId="830" xfId="0" applyFont="1" applyFill="1" applyBorder="1" applyAlignment="1" applyProtection="1">
      <alignment horizontal="center"/>
    </xf>
    <xf numFmtId="0" fontId="28" fillId="7" borderId="862" xfId="0" applyFont="1" applyFill="1" applyBorder="1" applyAlignment="1" applyProtection="1">
      <alignment horizontal="center"/>
    </xf>
    <xf numFmtId="0" fontId="28" fillId="7" borderId="879" xfId="0" quotePrefix="1" applyFont="1" applyFill="1" applyBorder="1" applyAlignment="1" applyProtection="1">
      <alignment horizontal="center"/>
    </xf>
    <xf numFmtId="0" fontId="28" fillId="7" borderId="880" xfId="0" quotePrefix="1" applyFont="1" applyFill="1" applyBorder="1" applyAlignment="1" applyProtection="1">
      <alignment horizontal="center"/>
    </xf>
    <xf numFmtId="0" fontId="28" fillId="7" borderId="881" xfId="0" quotePrefix="1" applyFont="1" applyFill="1" applyBorder="1" applyAlignment="1" applyProtection="1">
      <alignment horizontal="center"/>
    </xf>
    <xf numFmtId="0" fontId="28" fillId="7" borderId="882" xfId="0" quotePrefix="1" applyFont="1" applyFill="1" applyBorder="1" applyAlignment="1" applyProtection="1">
      <alignment horizontal="center"/>
    </xf>
    <xf numFmtId="0" fontId="28" fillId="7" borderId="883" xfId="0" quotePrefix="1" applyFont="1" applyFill="1" applyBorder="1" applyAlignment="1" applyProtection="1">
      <alignment horizontal="center"/>
    </xf>
    <xf numFmtId="0" fontId="28" fillId="7" borderId="883" xfId="0" applyFont="1" applyFill="1" applyBorder="1" applyAlignment="1" applyProtection="1">
      <alignment horizontal="center"/>
    </xf>
    <xf numFmtId="0" fontId="28" fillId="7" borderId="884" xfId="0" applyFont="1" applyFill="1" applyBorder="1" applyAlignment="1" applyProtection="1">
      <alignment horizontal="center"/>
    </xf>
    <xf numFmtId="171" fontId="27" fillId="2" borderId="885" xfId="1" applyNumberFormat="1" applyFont="1" applyFill="1" applyBorder="1" applyAlignment="1" applyProtection="1"/>
    <xf numFmtId="171" fontId="27" fillId="2" borderId="886" xfId="1" applyNumberFormat="1" applyFont="1" applyFill="1" applyBorder="1" applyAlignment="1" applyProtection="1"/>
    <xf numFmtId="0" fontId="75" fillId="2" borderId="886" xfId="0" applyFont="1" applyFill="1" applyBorder="1" applyProtection="1"/>
    <xf numFmtId="0" fontId="26" fillId="3" borderId="886" xfId="0" applyFont="1" applyFill="1" applyBorder="1" applyAlignment="1" applyProtection="1">
      <alignment horizontal="center"/>
    </xf>
    <xf numFmtId="171" fontId="27" fillId="2" borderId="879" xfId="1" applyNumberFormat="1" applyFont="1" applyFill="1" applyBorder="1" applyAlignment="1" applyProtection="1"/>
    <xf numFmtId="0" fontId="75" fillId="2" borderId="880" xfId="0" applyFont="1" applyFill="1" applyBorder="1" applyProtection="1"/>
    <xf numFmtId="0" fontId="26" fillId="3" borderId="888" xfId="0" applyFont="1" applyFill="1" applyBorder="1" applyAlignment="1" applyProtection="1">
      <alignment horizontal="center"/>
    </xf>
    <xf numFmtId="0" fontId="11" fillId="0" borderId="635" xfId="0" applyFont="1" applyFill="1" applyBorder="1" applyAlignment="1" applyProtection="1">
      <alignment wrapText="1"/>
      <protection locked="0"/>
    </xf>
    <xf numFmtId="171" fontId="13" fillId="0" borderId="635" xfId="1" applyNumberFormat="1" applyFont="1" applyFill="1" applyBorder="1" applyAlignment="1" applyProtection="1">
      <protection locked="0"/>
    </xf>
    <xf numFmtId="0" fontId="28" fillId="14" borderId="639" xfId="0" applyFont="1" applyFill="1" applyBorder="1" applyAlignment="1" applyProtection="1">
      <alignment horizontal="center"/>
    </xf>
    <xf numFmtId="0" fontId="28" fillId="14" borderId="815" xfId="0" applyFont="1" applyFill="1" applyBorder="1" applyAlignment="1" applyProtection="1">
      <alignment horizontal="center"/>
    </xf>
    <xf numFmtId="0" fontId="11" fillId="3" borderId="815" xfId="0" quotePrefix="1" applyFont="1" applyFill="1" applyBorder="1" applyAlignment="1" applyProtection="1">
      <alignment horizontal="center"/>
    </xf>
    <xf numFmtId="43" fontId="57" fillId="13" borderId="639" xfId="1" applyFont="1" applyFill="1" applyBorder="1" applyProtection="1"/>
    <xf numFmtId="0" fontId="28" fillId="7" borderId="801" xfId="0" applyFont="1" applyFill="1" applyBorder="1" applyAlignment="1" applyProtection="1">
      <alignment horizontal="left" indent="6"/>
    </xf>
    <xf numFmtId="0" fontId="28" fillId="7" borderId="791" xfId="0" quotePrefix="1" applyFont="1" applyFill="1" applyBorder="1" applyAlignment="1" applyProtection="1">
      <alignment horizontal="right"/>
    </xf>
    <xf numFmtId="0" fontId="4" fillId="7" borderId="818" xfId="0" applyFont="1" applyFill="1" applyBorder="1" applyProtection="1"/>
    <xf numFmtId="0" fontId="28" fillId="7" borderId="817" xfId="0" quotePrefix="1" applyFont="1" applyFill="1" applyBorder="1" applyAlignment="1" applyProtection="1">
      <alignment horizontal="center"/>
    </xf>
    <xf numFmtId="0" fontId="11" fillId="2" borderId="790" xfId="0" quotePrefix="1" applyFont="1" applyFill="1" applyBorder="1" applyAlignment="1" applyProtection="1">
      <alignment horizontal="center"/>
    </xf>
    <xf numFmtId="0" fontId="11" fillId="2" borderId="891" xfId="0" quotePrefix="1" applyFont="1" applyFill="1" applyBorder="1" applyAlignment="1" applyProtection="1">
      <alignment horizontal="right"/>
    </xf>
    <xf numFmtId="0" fontId="11" fillId="2" borderId="892" xfId="0" quotePrefix="1" applyFont="1" applyFill="1" applyBorder="1" applyAlignment="1" applyProtection="1">
      <alignment horizontal="center"/>
    </xf>
    <xf numFmtId="0" fontId="11" fillId="2" borderId="821" xfId="0" quotePrefix="1" applyFont="1" applyFill="1" applyBorder="1" applyAlignment="1" applyProtection="1">
      <alignment horizontal="center"/>
    </xf>
    <xf numFmtId="171" fontId="11" fillId="13" borderId="405" xfId="1" applyNumberFormat="1" applyFont="1" applyFill="1" applyBorder="1" applyProtection="1"/>
    <xf numFmtId="171" fontId="11" fillId="13" borderId="717" xfId="1" applyNumberFormat="1" applyFont="1" applyFill="1" applyBorder="1" applyProtection="1"/>
    <xf numFmtId="171" fontId="11" fillId="13" borderId="635" xfId="1" applyNumberFormat="1" applyFont="1" applyFill="1" applyBorder="1" applyProtection="1"/>
    <xf numFmtId="0" fontId="28" fillId="7" borderId="818" xfId="0" quotePrefix="1" applyFont="1" applyFill="1" applyBorder="1" applyAlignment="1" applyProtection="1">
      <alignment horizontal="center"/>
    </xf>
    <xf numFmtId="171" fontId="27" fillId="2" borderId="790" xfId="1" applyNumberFormat="1" applyFont="1" applyFill="1" applyBorder="1" applyAlignment="1" applyProtection="1"/>
    <xf numFmtId="171" fontId="27" fillId="2" borderId="685" xfId="1" applyNumberFormat="1" applyFont="1" applyFill="1" applyBorder="1" applyAlignment="1" applyProtection="1"/>
    <xf numFmtId="0" fontId="75" fillId="2" borderId="818" xfId="0" applyFont="1" applyFill="1" applyBorder="1" applyProtection="1"/>
    <xf numFmtId="0" fontId="28" fillId="14" borderId="717" xfId="0" applyFont="1" applyFill="1" applyBorder="1" applyAlignment="1" applyProtection="1">
      <alignment horizontal="center"/>
    </xf>
    <xf numFmtId="0" fontId="28" fillId="14" borderId="817" xfId="0" applyFont="1" applyFill="1" applyBorder="1" applyAlignment="1" applyProtection="1">
      <alignment horizontal="center"/>
    </xf>
    <xf numFmtId="0" fontId="11" fillId="3" borderId="817" xfId="0" applyFont="1" applyFill="1" applyBorder="1" applyAlignment="1" applyProtection="1">
      <alignment horizontal="center"/>
    </xf>
    <xf numFmtId="43" fontId="57" fillId="13" borderId="717" xfId="1" applyFont="1" applyFill="1" applyBorder="1" applyProtection="1"/>
    <xf numFmtId="0" fontId="28" fillId="14" borderId="620" xfId="0" applyFont="1" applyFill="1" applyBorder="1" applyAlignment="1" applyProtection="1">
      <alignment horizontal="center"/>
    </xf>
    <xf numFmtId="0" fontId="28" fillId="14" borderId="899" xfId="0" applyFont="1" applyFill="1" applyBorder="1" applyAlignment="1" applyProtection="1">
      <alignment horizontal="center" vertical="center"/>
    </xf>
    <xf numFmtId="0" fontId="28" fillId="14" borderId="789" xfId="0" applyFont="1" applyFill="1" applyBorder="1" applyAlignment="1" applyProtection="1">
      <alignment horizontal="center"/>
    </xf>
    <xf numFmtId="0" fontId="96" fillId="7" borderId="902" xfId="0" applyFont="1" applyFill="1" applyBorder="1" applyAlignment="1" applyProtection="1">
      <alignment horizontal="center" vertical="center"/>
    </xf>
    <xf numFmtId="0" fontId="11" fillId="3" borderId="904" xfId="0" applyFont="1" applyFill="1" applyBorder="1" applyAlignment="1" applyProtection="1">
      <alignment horizontal="center"/>
    </xf>
    <xf numFmtId="0" fontId="11" fillId="3" borderId="905" xfId="0" applyFont="1" applyFill="1" applyBorder="1" applyAlignment="1" applyProtection="1">
      <alignment horizontal="center"/>
    </xf>
    <xf numFmtId="0" fontId="28" fillId="14" borderId="804" xfId="0" applyFont="1" applyFill="1" applyBorder="1" applyAlignment="1" applyProtection="1">
      <alignment horizontal="center"/>
    </xf>
    <xf numFmtId="43" fontId="57" fillId="13" borderId="620" xfId="1" applyFont="1" applyFill="1" applyBorder="1" applyProtection="1"/>
    <xf numFmtId="43" fontId="57" fillId="13" borderId="635" xfId="1" applyFont="1" applyFill="1" applyBorder="1" applyProtection="1"/>
    <xf numFmtId="171" fontId="13" fillId="11" borderId="635" xfId="1" applyNumberFormat="1" applyFont="1" applyFill="1" applyBorder="1" applyAlignment="1" applyProtection="1"/>
    <xf numFmtId="171" fontId="13" fillId="11" borderId="405" xfId="1" applyNumberFormat="1" applyFont="1" applyFill="1" applyBorder="1" applyProtection="1"/>
    <xf numFmtId="43" fontId="75" fillId="8" borderId="910" xfId="1" applyFont="1" applyFill="1" applyBorder="1" applyProtection="1"/>
    <xf numFmtId="43" fontId="75" fillId="2" borderId="910" xfId="1" applyFont="1" applyFill="1" applyBorder="1" applyProtection="1">
      <protection locked="0"/>
    </xf>
    <xf numFmtId="43" fontId="75" fillId="2" borderId="868" xfId="1" applyFont="1" applyFill="1" applyBorder="1" applyProtection="1">
      <protection locked="0"/>
    </xf>
    <xf numFmtId="0" fontId="13" fillId="0" borderId="820" xfId="0" applyFont="1" applyFill="1" applyBorder="1" applyProtection="1">
      <protection locked="0"/>
    </xf>
    <xf numFmtId="43" fontId="9" fillId="11" borderId="909" xfId="1" applyFont="1" applyFill="1" applyBorder="1" applyAlignment="1" applyProtection="1">
      <alignment horizontal="center"/>
    </xf>
    <xf numFmtId="43" fontId="9" fillId="11" borderId="908" xfId="1" applyFont="1" applyFill="1" applyBorder="1" applyAlignment="1" applyProtection="1">
      <alignment horizontal="center"/>
    </xf>
    <xf numFmtId="43" fontId="13" fillId="0" borderId="173" xfId="1" applyFont="1" applyFill="1" applyBorder="1" applyAlignment="1" applyProtection="1">
      <protection locked="0"/>
    </xf>
    <xf numFmtId="43" fontId="11" fillId="0" borderId="173" xfId="1" applyFont="1" applyFill="1" applyBorder="1" applyAlignment="1" applyProtection="1">
      <protection locked="0"/>
    </xf>
    <xf numFmtId="177" fontId="13" fillId="2" borderId="383" xfId="10" applyNumberFormat="1" applyFont="1" applyFill="1" applyBorder="1" applyAlignment="1" applyProtection="1"/>
    <xf numFmtId="43" fontId="13" fillId="2" borderId="290" xfId="1" applyFont="1" applyFill="1" applyBorder="1" applyAlignment="1" applyProtection="1"/>
    <xf numFmtId="43" fontId="13" fillId="2" borderId="173" xfId="1" applyFont="1" applyFill="1" applyBorder="1" applyAlignment="1" applyProtection="1"/>
    <xf numFmtId="43" fontId="13" fillId="2" borderId="383" xfId="1" applyFont="1" applyFill="1" applyBorder="1" applyAlignment="1" applyProtection="1"/>
    <xf numFmtId="0" fontId="11" fillId="0" borderId="707" xfId="8" applyFont="1" applyFill="1" applyBorder="1" applyProtection="1">
      <protection locked="0"/>
    </xf>
    <xf numFmtId="0" fontId="11" fillId="0" borderId="708" xfId="8" applyFont="1" applyFill="1" applyBorder="1" applyProtection="1">
      <protection locked="0"/>
    </xf>
    <xf numFmtId="0" fontId="11" fillId="0" borderId="707" xfId="8" applyFont="1" applyFill="1" applyBorder="1" applyAlignment="1" applyProtection="1">
      <alignment horizontal="left"/>
      <protection locked="0"/>
    </xf>
    <xf numFmtId="0" fontId="13" fillId="0" borderId="708" xfId="8" applyFont="1" applyFill="1" applyBorder="1" applyAlignment="1" applyProtection="1">
      <alignment horizontal="left"/>
      <protection locked="0"/>
    </xf>
    <xf numFmtId="14" fontId="13" fillId="0" borderId="708" xfId="8" applyNumberFormat="1" applyFont="1" applyFill="1" applyBorder="1" applyProtection="1">
      <protection locked="0"/>
    </xf>
    <xf numFmtId="0" fontId="11" fillId="0" borderId="707" xfId="8" applyFont="1" applyFill="1" applyBorder="1" applyAlignment="1" applyProtection="1">
      <alignment horizontal="left" indent="4"/>
      <protection locked="0"/>
    </xf>
    <xf numFmtId="0" fontId="13" fillId="0" borderId="708" xfId="8" applyFont="1" applyFill="1" applyBorder="1" applyAlignment="1" applyProtection="1">
      <alignment horizontal="left" indent="4"/>
      <protection locked="0"/>
    </xf>
    <xf numFmtId="0" fontId="13" fillId="0" borderId="707" xfId="8" applyFont="1" applyFill="1" applyBorder="1" applyAlignment="1" applyProtection="1">
      <alignment horizontal="left" indent="9"/>
      <protection locked="0"/>
    </xf>
    <xf numFmtId="0" fontId="13" fillId="0" borderId="708" xfId="8" applyFont="1" applyFill="1" applyBorder="1" applyAlignment="1" applyProtection="1">
      <alignment horizontal="left" indent="9"/>
      <protection locked="0"/>
    </xf>
    <xf numFmtId="43" fontId="27" fillId="0" borderId="708" xfId="1" applyFont="1" applyFill="1" applyBorder="1" applyProtection="1">
      <protection locked="0"/>
    </xf>
    <xf numFmtId="43" fontId="27" fillId="0" borderId="749" xfId="1" applyFont="1" applyFill="1" applyBorder="1" applyProtection="1">
      <protection locked="0"/>
    </xf>
    <xf numFmtId="0" fontId="13" fillId="0" borderId="912" xfId="8" applyFont="1" applyFill="1" applyBorder="1" applyAlignment="1" applyProtection="1">
      <alignment horizontal="left" indent="9"/>
      <protection locked="0"/>
    </xf>
    <xf numFmtId="0" fontId="13" fillId="0" borderId="910" xfId="8" applyFont="1" applyFill="1" applyBorder="1" applyAlignment="1" applyProtection="1">
      <alignment horizontal="left" indent="9"/>
      <protection locked="0"/>
    </xf>
    <xf numFmtId="43" fontId="26" fillId="0" borderId="708" xfId="1" applyFont="1" applyFill="1" applyBorder="1" applyProtection="1">
      <protection locked="0"/>
    </xf>
    <xf numFmtId="43" fontId="27" fillId="11" borderId="708" xfId="1" applyFont="1" applyFill="1" applyBorder="1" applyProtection="1"/>
    <xf numFmtId="164" fontId="26" fillId="2" borderId="708" xfId="5" applyFont="1" applyFill="1" applyBorder="1" applyProtection="1">
      <protection locked="0"/>
    </xf>
    <xf numFmtId="0" fontId="27" fillId="2" borderId="424" xfId="0" applyFont="1" applyFill="1" applyBorder="1" applyProtection="1">
      <protection locked="0"/>
    </xf>
    <xf numFmtId="43" fontId="27" fillId="2" borderId="708" xfId="1" applyFont="1" applyFill="1" applyBorder="1" applyProtection="1">
      <protection locked="0"/>
    </xf>
    <xf numFmtId="43" fontId="26" fillId="11" borderId="424" xfId="1" applyFont="1" applyFill="1" applyBorder="1" applyProtection="1"/>
    <xf numFmtId="0" fontId="11" fillId="0" borderId="918" xfId="8" applyFont="1" applyFill="1" applyBorder="1" applyAlignment="1" applyProtection="1">
      <alignment horizontal="left"/>
    </xf>
    <xf numFmtId="0" fontId="11" fillId="0" borderId="919" xfId="8" applyFont="1" applyFill="1" applyBorder="1" applyAlignment="1" applyProtection="1">
      <alignment horizontal="left"/>
    </xf>
    <xf numFmtId="0" fontId="13" fillId="0" borderId="919" xfId="8" applyFont="1" applyFill="1" applyBorder="1" applyAlignment="1" applyProtection="1">
      <alignment horizontal="left" indent="9"/>
    </xf>
    <xf numFmtId="172" fontId="26" fillId="0" borderId="919" xfId="1" applyNumberFormat="1" applyFont="1" applyFill="1" applyBorder="1"/>
    <xf numFmtId="43" fontId="27" fillId="0" borderId="919" xfId="1" applyFont="1" applyFill="1" applyBorder="1"/>
    <xf numFmtId="0" fontId="11" fillId="0" borderId="916" xfId="8" applyFont="1" applyFill="1" applyBorder="1" applyAlignment="1" applyProtection="1"/>
    <xf numFmtId="0" fontId="11" fillId="0" borderId="921" xfId="8" applyFont="1" applyFill="1" applyBorder="1" applyAlignment="1" applyProtection="1"/>
    <xf numFmtId="0" fontId="11" fillId="0" borderId="921" xfId="8" applyFont="1" applyFill="1" applyBorder="1" applyAlignment="1" applyProtection="1">
      <alignment horizontal="left" indent="9"/>
    </xf>
    <xf numFmtId="0" fontId="11" fillId="0" borderId="921" xfId="8" applyFont="1" applyFill="1" applyBorder="1" applyAlignment="1" applyProtection="1">
      <alignment horizontal="center" vertical="center"/>
      <protection locked="0"/>
    </xf>
    <xf numFmtId="43" fontId="26" fillId="0" borderId="921" xfId="1" applyFont="1" applyFill="1" applyBorder="1"/>
    <xf numFmtId="0" fontId="26" fillId="0" borderId="280" xfId="0" applyFont="1" applyFill="1" applyBorder="1" applyAlignment="1" applyProtection="1">
      <alignment horizontal="center"/>
      <protection locked="0"/>
    </xf>
    <xf numFmtId="0" fontId="27" fillId="0" borderId="280" xfId="0" applyFont="1" applyFill="1" applyBorder="1" applyAlignment="1" applyProtection="1">
      <alignment horizontal="center"/>
      <protection locked="0"/>
    </xf>
    <xf numFmtId="164" fontId="27" fillId="0" borderId="280" xfId="6" quotePrefix="1" applyFont="1" applyFill="1" applyBorder="1" applyAlignment="1" applyProtection="1">
      <alignment horizontal="center"/>
      <protection locked="0"/>
    </xf>
    <xf numFmtId="0" fontId="27" fillId="0" borderId="280" xfId="0" quotePrefix="1" applyFont="1" applyFill="1" applyBorder="1" applyAlignment="1" applyProtection="1">
      <alignment horizontal="center"/>
      <protection locked="0"/>
    </xf>
    <xf numFmtId="171" fontId="46" fillId="11" borderId="635" xfId="6" applyNumberFormat="1" applyFont="1" applyFill="1" applyBorder="1" applyProtection="1"/>
    <xf numFmtId="171" fontId="46" fillId="11" borderId="405" xfId="6" applyNumberFormat="1" applyFont="1" applyFill="1" applyBorder="1" applyProtection="1"/>
    <xf numFmtId="43" fontId="27" fillId="0" borderId="330" xfId="1" applyFont="1" applyFill="1" applyBorder="1" applyProtection="1">
      <protection locked="0"/>
    </xf>
    <xf numFmtId="43" fontId="27" fillId="0" borderId="430" xfId="1" applyFont="1" applyFill="1" applyBorder="1" applyProtection="1">
      <protection locked="0"/>
    </xf>
    <xf numFmtId="43" fontId="26" fillId="0" borderId="296" xfId="1" applyFont="1" applyFill="1" applyBorder="1" applyProtection="1">
      <protection locked="0"/>
    </xf>
    <xf numFmtId="43" fontId="26" fillId="0" borderId="385" xfId="1" applyFont="1" applyFill="1" applyBorder="1" applyProtection="1">
      <protection locked="0"/>
    </xf>
    <xf numFmtId="43" fontId="75" fillId="11" borderId="757" xfId="1" applyFont="1" applyFill="1" applyBorder="1" applyProtection="1"/>
    <xf numFmtId="0" fontId="31" fillId="2" borderId="923" xfId="4" applyFont="1" applyFill="1" applyBorder="1" applyAlignment="1" applyProtection="1">
      <alignment horizontal="left"/>
    </xf>
    <xf numFmtId="0" fontId="0" fillId="2" borderId="924" xfId="0" applyFill="1" applyBorder="1"/>
    <xf numFmtId="0" fontId="0" fillId="2" borderId="925" xfId="0" applyFill="1" applyBorder="1"/>
    <xf numFmtId="0" fontId="75" fillId="0" borderId="910" xfId="0" applyFont="1" applyBorder="1" applyProtection="1">
      <protection locked="0"/>
    </xf>
    <xf numFmtId="0" fontId="75" fillId="0" borderId="926" xfId="0" quotePrefix="1" applyFont="1" applyBorder="1" applyProtection="1">
      <protection locked="0"/>
    </xf>
    <xf numFmtId="0" fontId="75" fillId="0" borderId="911" xfId="0" applyFont="1" applyBorder="1" applyProtection="1">
      <protection locked="0"/>
    </xf>
    <xf numFmtId="0" fontId="28" fillId="7" borderId="870" xfId="0" applyFont="1" applyFill="1" applyBorder="1" applyAlignment="1">
      <alignment horizontal="center"/>
    </xf>
    <xf numFmtId="0" fontId="28" fillId="7" borderId="871" xfId="0" applyFont="1" applyFill="1" applyBorder="1" applyAlignment="1">
      <alignment horizontal="center"/>
    </xf>
    <xf numFmtId="0" fontId="28" fillId="7" borderId="871" xfId="8" applyFont="1" applyFill="1" applyBorder="1" applyAlignment="1" applyProtection="1">
      <alignment horizontal="center" vertical="center"/>
    </xf>
    <xf numFmtId="0" fontId="28" fillId="7" borderId="809" xfId="0" applyFont="1" applyFill="1" applyBorder="1" applyAlignment="1">
      <alignment horizontal="center"/>
    </xf>
    <xf numFmtId="0" fontId="28" fillId="7" borderId="797" xfId="8" applyFont="1" applyFill="1" applyBorder="1" applyAlignment="1" applyProtection="1">
      <alignment horizontal="center"/>
    </xf>
    <xf numFmtId="49" fontId="11" fillId="0" borderId="761" xfId="8" applyNumberFormat="1" applyFont="1" applyFill="1" applyBorder="1" applyAlignment="1" applyProtection="1">
      <alignment horizontal="center"/>
    </xf>
    <xf numFmtId="164" fontId="26" fillId="0" borderId="278" xfId="0" applyNumberFormat="1" applyFont="1" applyFill="1" applyBorder="1" applyProtection="1">
      <protection locked="0"/>
    </xf>
    <xf numFmtId="164" fontId="26" fillId="0" borderId="6" xfId="0" applyNumberFormat="1" applyFont="1" applyFill="1" applyBorder="1" applyProtection="1">
      <protection locked="0"/>
    </xf>
    <xf numFmtId="0" fontId="27" fillId="0" borderId="618" xfId="0" applyFont="1" applyFill="1" applyBorder="1" applyAlignment="1" applyProtection="1">
      <alignment horizontal="left"/>
      <protection locked="0"/>
    </xf>
    <xf numFmtId="0" fontId="27" fillId="0" borderId="638" xfId="0" applyFont="1" applyFill="1" applyBorder="1" applyAlignment="1" applyProtection="1">
      <alignment horizontal="left"/>
      <protection locked="0"/>
    </xf>
    <xf numFmtId="43" fontId="26" fillId="11" borderId="638" xfId="1" applyFont="1" applyFill="1" applyBorder="1" applyProtection="1"/>
    <xf numFmtId="10" fontId="11" fillId="11" borderId="340" xfId="8" applyNumberFormat="1" applyFont="1" applyFill="1" applyBorder="1" applyProtection="1"/>
    <xf numFmtId="10" fontId="11" fillId="0" borderId="340" xfId="8" applyNumberFormat="1" applyFont="1" applyFill="1" applyBorder="1" applyProtection="1">
      <protection locked="0"/>
    </xf>
    <xf numFmtId="0" fontId="26" fillId="2" borderId="703" xfId="0" applyFont="1" applyFill="1" applyBorder="1"/>
    <xf numFmtId="0" fontId="28" fillId="7" borderId="528" xfId="0" applyFont="1" applyFill="1" applyBorder="1" applyAlignment="1" applyProtection="1">
      <alignment horizontal="center"/>
    </xf>
    <xf numFmtId="0" fontId="4" fillId="15" borderId="0" xfId="3" applyFont="1" applyFill="1"/>
    <xf numFmtId="0" fontId="28" fillId="2" borderId="0" xfId="3" applyFont="1" applyFill="1"/>
    <xf numFmtId="0" fontId="4" fillId="6" borderId="0" xfId="3" applyFont="1" applyFill="1"/>
    <xf numFmtId="164" fontId="26" fillId="11" borderId="26" xfId="6" applyFont="1" applyFill="1" applyBorder="1" applyAlignment="1" applyProtection="1">
      <alignment vertical="center"/>
    </xf>
    <xf numFmtId="164" fontId="27" fillId="8" borderId="26" xfId="6" applyFont="1" applyFill="1" applyBorder="1" applyAlignment="1" applyProtection="1">
      <alignment vertical="center"/>
    </xf>
    <xf numFmtId="164" fontId="26" fillId="11" borderId="26" xfId="5" applyFont="1" applyFill="1" applyBorder="1" applyProtection="1"/>
    <xf numFmtId="164" fontId="27" fillId="11" borderId="26" xfId="5" applyFont="1" applyFill="1" applyBorder="1" applyProtection="1"/>
    <xf numFmtId="164" fontId="0" fillId="8" borderId="637" xfId="0" applyNumberFormat="1" applyFill="1" applyBorder="1" applyAlignment="1" applyProtection="1">
      <alignment vertical="center"/>
    </xf>
    <xf numFmtId="164" fontId="27" fillId="8" borderId="637" xfId="6" applyFont="1" applyFill="1" applyBorder="1" applyAlignment="1" applyProtection="1">
      <alignment vertical="center"/>
    </xf>
    <xf numFmtId="164" fontId="27" fillId="8" borderId="651" xfId="6" applyFont="1" applyFill="1" applyBorder="1" applyAlignment="1" applyProtection="1">
      <alignment vertical="center"/>
    </xf>
    <xf numFmtId="164" fontId="26" fillId="11" borderId="32" xfId="3" applyNumberFormat="1" applyFont="1" applyFill="1" applyBorder="1" applyAlignment="1" applyProtection="1">
      <alignment horizontal="center" vertical="center"/>
    </xf>
    <xf numFmtId="164" fontId="26" fillId="11" borderId="27" xfId="5" applyFont="1" applyFill="1" applyBorder="1" applyProtection="1"/>
    <xf numFmtId="10" fontId="26" fillId="11" borderId="26" xfId="7" applyNumberFormat="1" applyFont="1" applyFill="1" applyBorder="1" applyProtection="1"/>
    <xf numFmtId="164" fontId="27" fillId="11" borderId="27" xfId="5" applyFont="1" applyFill="1" applyBorder="1" applyProtection="1"/>
    <xf numFmtId="10" fontId="27" fillId="11" borderId="26" xfId="7" applyNumberFormat="1" applyFont="1" applyFill="1" applyBorder="1" applyProtection="1"/>
    <xf numFmtId="164" fontId="27" fillId="11" borderId="29" xfId="5" applyFont="1" applyFill="1" applyBorder="1" applyProtection="1"/>
    <xf numFmtId="10" fontId="27" fillId="11" borderId="30" xfId="7" applyNumberFormat="1" applyFont="1" applyFill="1" applyBorder="1" applyProtection="1"/>
    <xf numFmtId="10" fontId="26" fillId="11" borderId="30" xfId="7" applyNumberFormat="1" applyFont="1" applyFill="1" applyBorder="1" applyProtection="1"/>
    <xf numFmtId="164" fontId="26" fillId="11" borderId="19" xfId="3" applyNumberFormat="1" applyFont="1" applyFill="1" applyBorder="1" applyAlignment="1" applyProtection="1">
      <alignment horizontal="center" vertical="center"/>
    </xf>
    <xf numFmtId="10" fontId="26" fillId="11" borderId="32" xfId="7" applyNumberFormat="1" applyFont="1" applyFill="1" applyBorder="1" applyProtection="1"/>
    <xf numFmtId="164" fontId="27" fillId="15" borderId="0" xfId="6" applyFont="1" applyFill="1" applyProtection="1">
      <protection locked="0"/>
    </xf>
    <xf numFmtId="164" fontId="77" fillId="2" borderId="0" xfId="6" applyFont="1" applyFill="1" applyProtection="1">
      <protection locked="0"/>
    </xf>
    <xf numFmtId="164" fontId="111" fillId="2" borderId="0" xfId="6" applyFont="1" applyFill="1" applyProtection="1">
      <protection locked="0"/>
    </xf>
    <xf numFmtId="164" fontId="77" fillId="15" borderId="0" xfId="6" applyFont="1" applyFill="1" applyProtection="1">
      <protection locked="0"/>
    </xf>
    <xf numFmtId="164" fontId="32" fillId="2" borderId="0" xfId="6" applyFont="1" applyFill="1" applyProtection="1">
      <protection locked="0"/>
    </xf>
    <xf numFmtId="0" fontId="31" fillId="2" borderId="14" xfId="0" applyNumberFormat="1" applyFont="1" applyFill="1" applyBorder="1" applyAlignment="1" applyProtection="1">
      <alignment horizontal="left"/>
      <protection locked="0"/>
    </xf>
    <xf numFmtId="0" fontId="129" fillId="2" borderId="15" xfId="0" applyNumberFormat="1" applyFont="1" applyFill="1" applyBorder="1" applyProtection="1">
      <protection locked="0"/>
    </xf>
    <xf numFmtId="0" fontId="0" fillId="2" borderId="16" xfId="0" applyNumberFormat="1" applyFill="1" applyBorder="1" applyAlignment="1" applyProtection="1">
      <alignment vertical="center"/>
      <protection locked="0"/>
    </xf>
    <xf numFmtId="164" fontId="31" fillId="2" borderId="0" xfId="6" applyFont="1" applyFill="1" applyAlignment="1" applyProtection="1">
      <protection locked="0"/>
    </xf>
    <xf numFmtId="0" fontId="11" fillId="2" borderId="0" xfId="0" applyFont="1" applyFill="1" applyAlignment="1" applyProtection="1">
      <alignment horizontal="right"/>
      <protection locked="0"/>
    </xf>
    <xf numFmtId="164" fontId="32" fillId="15" borderId="0" xfId="6" applyFont="1" applyFill="1" applyProtection="1">
      <protection locked="0"/>
    </xf>
    <xf numFmtId="0" fontId="33" fillId="7" borderId="14" xfId="6" applyNumberFormat="1" applyFont="1" applyFill="1" applyBorder="1" applyAlignment="1" applyProtection="1">
      <alignment horizontal="left"/>
      <protection locked="0"/>
    </xf>
    <xf numFmtId="0" fontId="131" fillId="7" borderId="15" xfId="0" applyNumberFormat="1" applyFont="1" applyFill="1" applyBorder="1" applyAlignment="1" applyProtection="1">
      <alignment horizontal="left"/>
      <protection locked="0"/>
    </xf>
    <xf numFmtId="0" fontId="131" fillId="7" borderId="16" xfId="0" applyNumberFormat="1" applyFont="1" applyFill="1" applyBorder="1" applyAlignment="1" applyProtection="1">
      <alignment horizontal="left"/>
      <protection locked="0"/>
    </xf>
    <xf numFmtId="0" fontId="33" fillId="7" borderId="31" xfId="6" applyNumberFormat="1" applyFont="1" applyFill="1" applyBorder="1" applyAlignment="1" applyProtection="1">
      <alignment horizontal="left"/>
      <protection locked="0"/>
    </xf>
    <xf numFmtId="0" fontId="131" fillId="7" borderId="470" xfId="0" applyNumberFormat="1" applyFont="1" applyFill="1" applyBorder="1" applyAlignment="1" applyProtection="1">
      <alignment horizontal="left"/>
      <protection locked="0"/>
    </xf>
    <xf numFmtId="0" fontId="131" fillId="7" borderId="387" xfId="0" applyNumberFormat="1" applyFont="1" applyFill="1" applyBorder="1" applyAlignment="1" applyProtection="1">
      <alignment horizontal="left"/>
      <protection locked="0"/>
    </xf>
    <xf numFmtId="164" fontId="26" fillId="2" borderId="0" xfId="6" applyFont="1" applyFill="1" applyAlignment="1" applyProtection="1">
      <alignment horizontal="center" vertical="center" wrapText="1"/>
      <protection locked="0"/>
    </xf>
    <xf numFmtId="164" fontId="26" fillId="15" borderId="0" xfId="6" applyFont="1" applyFill="1" applyAlignment="1" applyProtection="1">
      <alignment horizontal="center" vertical="center" wrapText="1"/>
      <protection locked="0"/>
    </xf>
    <xf numFmtId="164" fontId="28" fillId="7" borderId="809" xfId="6" applyFont="1" applyFill="1" applyBorder="1" applyAlignment="1" applyProtection="1">
      <alignment horizontal="center" vertical="center" wrapText="1"/>
      <protection locked="0"/>
    </xf>
    <xf numFmtId="0" fontId="26" fillId="0" borderId="809" xfId="6" quotePrefix="1" applyNumberFormat="1" applyFont="1" applyFill="1" applyBorder="1" applyAlignment="1" applyProtection="1">
      <alignment horizontal="center" vertical="center" wrapText="1"/>
      <protection locked="0"/>
    </xf>
    <xf numFmtId="164" fontId="27" fillId="15" borderId="0" xfId="6" applyFont="1" applyFill="1" applyAlignment="1" applyProtection="1">
      <alignment horizontal="center"/>
      <protection locked="0"/>
    </xf>
    <xf numFmtId="175" fontId="27" fillId="0" borderId="752" xfId="6" applyNumberFormat="1" applyFont="1" applyFill="1" applyBorder="1" applyProtection="1">
      <protection locked="0"/>
    </xf>
    <xf numFmtId="164" fontId="26" fillId="0" borderId="763" xfId="6" applyFont="1" applyFill="1" applyBorder="1" applyProtection="1">
      <protection locked="0"/>
    </xf>
    <xf numFmtId="164" fontId="26" fillId="2" borderId="0" xfId="6" applyFont="1" applyFill="1" applyProtection="1">
      <protection locked="0"/>
    </xf>
    <xf numFmtId="164" fontId="26" fillId="2" borderId="0" xfId="6" applyFont="1" applyFill="1" applyBorder="1" applyAlignment="1" applyProtection="1">
      <alignment horizontal="right"/>
      <protection locked="0"/>
    </xf>
    <xf numFmtId="0" fontId="17" fillId="2" borderId="0" xfId="0" applyFont="1" applyFill="1" applyAlignment="1" applyProtection="1">
      <alignment horizontal="right"/>
      <protection locked="0"/>
    </xf>
    <xf numFmtId="0" fontId="59" fillId="2" borderId="0" xfId="0" applyFont="1" applyFill="1" applyProtection="1">
      <protection locked="0"/>
    </xf>
    <xf numFmtId="164" fontId="140" fillId="2" borderId="0" xfId="18" applyNumberFormat="1" applyFont="1" applyFill="1" applyAlignment="1" applyProtection="1">
      <alignment horizontal="right"/>
      <protection locked="0"/>
    </xf>
    <xf numFmtId="164" fontId="26" fillId="15" borderId="0" xfId="6" applyFont="1" applyFill="1" applyProtection="1">
      <protection locked="0"/>
    </xf>
    <xf numFmtId="164" fontId="111" fillId="15" borderId="0" xfId="6" applyFont="1" applyFill="1" applyProtection="1">
      <protection locked="0"/>
    </xf>
    <xf numFmtId="164" fontId="27" fillId="2" borderId="0" xfId="6" applyFont="1" applyFill="1" applyBorder="1" applyProtection="1"/>
    <xf numFmtId="0" fontId="26" fillId="4" borderId="935" xfId="0" applyFont="1" applyFill="1" applyBorder="1" applyAlignment="1" applyProtection="1">
      <alignment horizontal="center"/>
    </xf>
    <xf numFmtId="0" fontId="27" fillId="4" borderId="936" xfId="0" applyFont="1" applyFill="1" applyBorder="1" applyProtection="1"/>
    <xf numFmtId="164" fontId="28" fillId="7" borderId="280" xfId="6" applyFont="1" applyFill="1" applyBorder="1" applyAlignment="1" applyProtection="1">
      <alignment horizontal="center" vertical="center" wrapText="1"/>
      <protection locked="0"/>
    </xf>
    <xf numFmtId="164" fontId="28" fillId="7" borderId="305" xfId="6" applyFont="1" applyFill="1" applyBorder="1" applyAlignment="1" applyProtection="1">
      <alignment horizontal="center" vertical="center" wrapText="1"/>
      <protection locked="0"/>
    </xf>
    <xf numFmtId="0" fontId="28" fillId="7" borderId="301" xfId="0" applyFont="1" applyFill="1" applyBorder="1" applyAlignment="1" applyProtection="1">
      <alignment horizontal="center"/>
    </xf>
    <xf numFmtId="0" fontId="28" fillId="7" borderId="752" xfId="0" applyFont="1" applyFill="1" applyBorder="1" applyAlignment="1" applyProtection="1">
      <alignment horizontal="center"/>
    </xf>
    <xf numFmtId="0" fontId="28" fillId="7" borderId="664" xfId="0" applyFont="1" applyFill="1" applyBorder="1" applyAlignment="1" applyProtection="1">
      <alignment horizontal="center"/>
    </xf>
    <xf numFmtId="0" fontId="28" fillId="7" borderId="814" xfId="0" applyFont="1" applyFill="1" applyBorder="1" applyAlignment="1" applyProtection="1">
      <alignment horizontal="center"/>
    </xf>
    <xf numFmtId="0" fontId="28" fillId="7" borderId="280" xfId="0" applyFont="1" applyFill="1" applyBorder="1" applyAlignment="1" applyProtection="1">
      <alignment horizontal="center" vertical="center"/>
    </xf>
    <xf numFmtId="0" fontId="28" fillId="7" borderId="24" xfId="8" applyFont="1" applyFill="1" applyBorder="1" applyAlignment="1" applyProtection="1">
      <alignment horizontal="center"/>
    </xf>
    <xf numFmtId="0" fontId="28" fillId="7" borderId="301" xfId="0" applyFont="1" applyFill="1" applyBorder="1" applyAlignment="1" applyProtection="1">
      <alignment horizontal="center" vertical="center"/>
    </xf>
    <xf numFmtId="0" fontId="28" fillId="7" borderId="173" xfId="0" applyFont="1" applyFill="1" applyBorder="1" applyAlignment="1" applyProtection="1">
      <alignment horizontal="center"/>
    </xf>
    <xf numFmtId="0" fontId="11" fillId="2" borderId="204" xfId="0" applyFont="1" applyFill="1" applyBorder="1" applyAlignment="1" applyProtection="1">
      <alignment horizontal="center" vertical="center"/>
    </xf>
    <xf numFmtId="0" fontId="11" fillId="2" borderId="204" xfId="0" quotePrefix="1" applyFont="1" applyFill="1" applyBorder="1" applyAlignment="1" applyProtection="1">
      <alignment horizontal="center" vertical="center"/>
    </xf>
    <xf numFmtId="0" fontId="28" fillId="7" borderId="0" xfId="0" applyFont="1" applyFill="1" applyBorder="1" applyAlignment="1">
      <alignment horizontal="center"/>
    </xf>
    <xf numFmtId="0" fontId="28" fillId="7" borderId="814" xfId="0" applyFont="1" applyFill="1" applyBorder="1" applyAlignment="1" applyProtection="1">
      <alignment horizontal="center"/>
    </xf>
    <xf numFmtId="0" fontId="28" fillId="7" borderId="280" xfId="0" applyFont="1" applyFill="1" applyBorder="1" applyAlignment="1" applyProtection="1">
      <alignment horizontal="center" vertical="center"/>
    </xf>
    <xf numFmtId="0" fontId="28" fillId="7" borderId="275" xfId="8" applyFont="1" applyFill="1" applyBorder="1" applyAlignment="1" applyProtection="1">
      <alignment horizontal="center"/>
    </xf>
    <xf numFmtId="0" fontId="28" fillId="7" borderId="24" xfId="8" applyFont="1" applyFill="1" applyBorder="1" applyAlignment="1" applyProtection="1">
      <alignment horizontal="center"/>
    </xf>
    <xf numFmtId="0" fontId="28" fillId="7" borderId="280" xfId="8" applyFont="1" applyFill="1" applyBorder="1" applyAlignment="1" applyProtection="1">
      <alignment horizontal="center" wrapText="1"/>
    </xf>
    <xf numFmtId="0" fontId="28" fillId="7" borderId="17" xfId="8" applyFont="1" applyFill="1" applyBorder="1" applyAlignment="1" applyProtection="1">
      <alignment horizontal="center"/>
    </xf>
    <xf numFmtId="0" fontId="28" fillId="7" borderId="0" xfId="8" applyFont="1" applyFill="1" applyBorder="1" applyAlignment="1" applyProtection="1">
      <alignment horizontal="center"/>
    </xf>
    <xf numFmtId="0" fontId="28" fillId="7" borderId="620" xfId="8" applyFont="1" applyFill="1" applyBorder="1" applyAlignment="1" applyProtection="1">
      <alignment horizontal="center" wrapText="1"/>
    </xf>
    <xf numFmtId="172" fontId="27" fillId="0" borderId="280" xfId="6" applyNumberFormat="1" applyFont="1" applyFill="1" applyBorder="1" applyProtection="1">
      <protection locked="0"/>
    </xf>
    <xf numFmtId="1" fontId="27" fillId="0" borderId="280" xfId="6" applyNumberFormat="1" applyFont="1" applyFill="1" applyBorder="1" applyProtection="1">
      <protection locked="0"/>
    </xf>
    <xf numFmtId="1" fontId="27" fillId="0" borderId="752" xfId="6" applyNumberFormat="1" applyFont="1" applyFill="1" applyBorder="1" applyProtection="1">
      <protection locked="0"/>
    </xf>
    <xf numFmtId="9" fontId="27" fillId="2" borderId="0" xfId="2" applyFont="1" applyFill="1"/>
    <xf numFmtId="9" fontId="31" fillId="2" borderId="0" xfId="2" applyFont="1" applyFill="1" applyAlignment="1"/>
    <xf numFmtId="9" fontId="27" fillId="0" borderId="752" xfId="2" applyFont="1" applyFill="1" applyBorder="1" applyProtection="1">
      <protection locked="0"/>
    </xf>
    <xf numFmtId="9" fontId="18" fillId="2" borderId="0" xfId="2" applyFont="1" applyFill="1" applyProtection="1"/>
    <xf numFmtId="9" fontId="27" fillId="15" borderId="0" xfId="2" applyFont="1" applyFill="1"/>
    <xf numFmtId="10" fontId="27" fillId="2" borderId="0" xfId="2" applyNumberFormat="1" applyFont="1" applyFill="1"/>
    <xf numFmtId="10" fontId="31" fillId="2" borderId="0" xfId="2" applyNumberFormat="1" applyFont="1" applyFill="1" applyAlignment="1"/>
    <xf numFmtId="10" fontId="28" fillId="12" borderId="508" xfId="2" applyNumberFormat="1" applyFont="1" applyFill="1" applyBorder="1" applyAlignment="1">
      <alignment horizontal="center" vertical="center" wrapText="1"/>
    </xf>
    <xf numFmtId="10" fontId="11" fillId="2" borderId="508" xfId="2" quotePrefix="1" applyNumberFormat="1" applyFont="1" applyFill="1" applyBorder="1" applyAlignment="1">
      <alignment horizontal="center" vertical="center" wrapText="1"/>
    </xf>
    <xf numFmtId="10" fontId="27" fillId="0" borderId="751" xfId="2" applyNumberFormat="1" applyFont="1" applyFill="1" applyBorder="1" applyAlignment="1" applyProtection="1">
      <alignment horizontal="center"/>
      <protection locked="0"/>
    </xf>
    <xf numFmtId="10" fontId="27" fillId="0" borderId="752" xfId="2" applyNumberFormat="1" applyFont="1" applyFill="1" applyBorder="1" applyProtection="1">
      <protection locked="0"/>
    </xf>
    <xf numFmtId="10" fontId="26" fillId="0" borderId="708" xfId="2" applyNumberFormat="1" applyFont="1" applyFill="1" applyBorder="1" applyProtection="1">
      <protection locked="0"/>
    </xf>
    <xf numFmtId="10" fontId="26" fillId="0" borderId="708" xfId="2" applyNumberFormat="1" applyFont="1" applyFill="1" applyBorder="1"/>
    <xf numFmtId="10" fontId="26" fillId="0" borderId="715" xfId="2" applyNumberFormat="1" applyFont="1" applyFill="1" applyBorder="1"/>
    <xf numFmtId="10" fontId="27" fillId="0" borderId="775" xfId="2" applyNumberFormat="1" applyFont="1" applyFill="1" applyBorder="1"/>
    <xf numFmtId="10" fontId="27" fillId="2" borderId="0" xfId="2" applyNumberFormat="1" applyFont="1" applyFill="1" applyBorder="1"/>
    <xf numFmtId="10" fontId="18" fillId="2" borderId="0" xfId="2" applyNumberFormat="1" applyFont="1" applyFill="1" applyProtection="1"/>
    <xf numFmtId="10" fontId="27" fillId="15" borderId="0" xfId="2" applyNumberFormat="1" applyFont="1" applyFill="1"/>
    <xf numFmtId="9" fontId="27" fillId="2" borderId="0" xfId="2" applyNumberFormat="1" applyFont="1" applyFill="1"/>
    <xf numFmtId="9" fontId="27" fillId="15" borderId="0" xfId="2" applyNumberFormat="1" applyFont="1" applyFill="1"/>
    <xf numFmtId="164" fontId="26" fillId="2" borderId="715" xfId="6" applyFont="1" applyFill="1" applyBorder="1" applyProtection="1"/>
    <xf numFmtId="164" fontId="26" fillId="2" borderId="673" xfId="6" applyFont="1" applyFill="1" applyBorder="1" applyProtection="1"/>
    <xf numFmtId="164" fontId="26" fillId="2" borderId="390" xfId="6" applyFont="1" applyFill="1" applyBorder="1" applyProtection="1"/>
    <xf numFmtId="9" fontId="77" fillId="2" borderId="0" xfId="2" applyFont="1" applyFill="1" applyProtection="1">
      <protection locked="0"/>
    </xf>
    <xf numFmtId="9" fontId="31" fillId="2" borderId="0" xfId="2" applyFont="1" applyFill="1" applyAlignment="1" applyProtection="1">
      <protection locked="0"/>
    </xf>
    <xf numFmtId="9" fontId="27" fillId="2" borderId="0" xfId="2" applyFont="1" applyFill="1" applyBorder="1" applyProtection="1">
      <protection locked="0"/>
    </xf>
    <xf numFmtId="9" fontId="17" fillId="2" borderId="0" xfId="2" applyFont="1" applyFill="1" applyAlignment="1" applyProtection="1">
      <alignment horizontal="right"/>
      <protection locked="0"/>
    </xf>
    <xf numFmtId="9" fontId="27" fillId="2" borderId="0" xfId="2" applyFont="1" applyFill="1" applyProtection="1">
      <protection locked="0"/>
    </xf>
    <xf numFmtId="9" fontId="27" fillId="15" borderId="0" xfId="2" applyFont="1" applyFill="1" applyProtection="1">
      <protection locked="0"/>
    </xf>
    <xf numFmtId="9" fontId="77" fillId="15" borderId="0" xfId="2" applyFont="1" applyFill="1" applyProtection="1">
      <protection locked="0"/>
    </xf>
    <xf numFmtId="164" fontId="27" fillId="0" borderId="934" xfId="6" applyFont="1" applyFill="1" applyBorder="1" applyProtection="1">
      <protection locked="0"/>
    </xf>
    <xf numFmtId="164" fontId="27" fillId="2" borderId="471" xfId="6" applyFont="1" applyFill="1" applyBorder="1" applyProtection="1">
      <protection locked="0"/>
    </xf>
    <xf numFmtId="164" fontId="27" fillId="2" borderId="747" xfId="6" applyFont="1" applyFill="1" applyBorder="1" applyProtection="1">
      <protection locked="0"/>
    </xf>
    <xf numFmtId="164" fontId="27" fillId="0" borderId="933" xfId="6" applyFont="1" applyFill="1" applyBorder="1" applyProtection="1">
      <protection locked="0"/>
    </xf>
    <xf numFmtId="164" fontId="28" fillId="7" borderId="471" xfId="6" applyFont="1" applyFill="1" applyBorder="1" applyAlignment="1" applyProtection="1">
      <alignment horizontal="center" vertical="center" wrapText="1"/>
      <protection locked="0"/>
    </xf>
    <xf numFmtId="164" fontId="28" fillId="7" borderId="747" xfId="6" applyFont="1" applyFill="1" applyBorder="1" applyAlignment="1" applyProtection="1">
      <alignment horizontal="center" vertical="center" wrapText="1"/>
      <protection locked="0"/>
    </xf>
    <xf numFmtId="164" fontId="28" fillId="7" borderId="744" xfId="6" applyFont="1" applyFill="1" applyBorder="1" applyAlignment="1" applyProtection="1">
      <alignment horizontal="center" vertical="center" wrapText="1"/>
      <protection locked="0"/>
    </xf>
    <xf numFmtId="164" fontId="96" fillId="7" borderId="744" xfId="6" applyFont="1" applyFill="1" applyBorder="1" applyAlignment="1" applyProtection="1">
      <alignment horizontal="center" vertical="center" wrapText="1"/>
      <protection locked="0"/>
    </xf>
    <xf numFmtId="164" fontId="28" fillId="7" borderId="743" xfId="6" applyFont="1" applyFill="1" applyBorder="1" applyAlignment="1" applyProtection="1">
      <alignment horizontal="center" vertical="center" wrapText="1"/>
      <protection locked="0"/>
    </xf>
    <xf numFmtId="9" fontId="28" fillId="7" borderId="744" xfId="2" applyFont="1" applyFill="1" applyBorder="1" applyAlignment="1" applyProtection="1">
      <alignment horizontal="center" vertical="center" wrapText="1"/>
      <protection locked="0"/>
    </xf>
    <xf numFmtId="164" fontId="28" fillId="7" borderId="745" xfId="6" applyFont="1" applyFill="1" applyBorder="1" applyAlignment="1" applyProtection="1">
      <alignment horizontal="center" vertical="center" wrapText="1"/>
      <protection locked="0"/>
    </xf>
    <xf numFmtId="164" fontId="28" fillId="7" borderId="746" xfId="6" applyFont="1" applyFill="1" applyBorder="1" applyAlignment="1" applyProtection="1">
      <alignment horizontal="center" vertical="center" wrapText="1"/>
      <protection locked="0"/>
    </xf>
    <xf numFmtId="0" fontId="26" fillId="0" borderId="744" xfId="6" quotePrefix="1" applyNumberFormat="1" applyFont="1" applyFill="1" applyBorder="1" applyAlignment="1" applyProtection="1">
      <alignment horizontal="center" vertical="center" wrapText="1"/>
      <protection locked="0"/>
    </xf>
    <xf numFmtId="9" fontId="26" fillId="0" borderId="744" xfId="2" quotePrefix="1" applyFont="1" applyFill="1" applyBorder="1" applyAlignment="1" applyProtection="1">
      <alignment horizontal="center" vertical="center" wrapText="1"/>
      <protection locked="0"/>
    </xf>
    <xf numFmtId="0" fontId="26" fillId="0" borderId="745" xfId="6" quotePrefix="1" applyNumberFormat="1" applyFont="1" applyFill="1" applyBorder="1" applyAlignment="1" applyProtection="1">
      <alignment horizontal="center" vertical="center" wrapText="1"/>
      <protection locked="0"/>
    </xf>
    <xf numFmtId="0" fontId="26" fillId="0" borderId="746" xfId="6" quotePrefix="1" applyNumberFormat="1" applyFont="1" applyFill="1" applyBorder="1" applyAlignment="1" applyProtection="1">
      <alignment horizontal="center" vertical="center" wrapText="1"/>
      <protection locked="0"/>
    </xf>
    <xf numFmtId="164" fontId="27" fillId="0" borderId="941" xfId="6" applyFont="1" applyFill="1" applyBorder="1" applyAlignment="1" applyProtection="1">
      <alignment horizontal="center"/>
      <protection locked="0"/>
    </xf>
    <xf numFmtId="164" fontId="27" fillId="0" borderId="944" xfId="6" applyFont="1" applyFill="1" applyBorder="1" applyAlignment="1" applyProtection="1">
      <alignment horizontal="center"/>
      <protection locked="0"/>
    </xf>
    <xf numFmtId="164" fontId="27" fillId="0" borderId="942" xfId="6" applyFont="1" applyFill="1" applyBorder="1" applyAlignment="1" applyProtection="1">
      <alignment horizontal="center"/>
      <protection locked="0"/>
    </xf>
    <xf numFmtId="164" fontId="26" fillId="0" borderId="943" xfId="6" applyFont="1" applyFill="1" applyBorder="1" applyAlignment="1" applyProtection="1">
      <alignment horizontal="center"/>
      <protection locked="0"/>
    </xf>
    <xf numFmtId="164" fontId="27" fillId="0" borderId="943" xfId="6" applyFont="1" applyFill="1" applyBorder="1" applyAlignment="1" applyProtection="1">
      <alignment horizontal="center"/>
      <protection locked="0"/>
    </xf>
    <xf numFmtId="9" fontId="27" fillId="0" borderId="942" xfId="2" applyFont="1" applyFill="1" applyBorder="1" applyAlignment="1" applyProtection="1">
      <alignment horizontal="center"/>
      <protection locked="0"/>
    </xf>
    <xf numFmtId="164" fontId="27" fillId="0" borderId="945" xfId="6" applyFont="1" applyFill="1" applyBorder="1" applyAlignment="1" applyProtection="1">
      <alignment horizontal="center"/>
      <protection locked="0"/>
    </xf>
    <xf numFmtId="172" fontId="26" fillId="0" borderId="638" xfId="6" applyNumberFormat="1" applyFont="1" applyFill="1" applyBorder="1" applyProtection="1">
      <protection locked="0"/>
    </xf>
    <xf numFmtId="172" fontId="26" fillId="0" borderId="943" xfId="6" applyNumberFormat="1" applyFont="1" applyFill="1" applyBorder="1" applyProtection="1">
      <protection locked="0"/>
    </xf>
    <xf numFmtId="164" fontId="27" fillId="2" borderId="933" xfId="6" applyFont="1" applyFill="1" applyBorder="1" applyProtection="1">
      <protection locked="0"/>
    </xf>
    <xf numFmtId="164" fontId="26" fillId="2" borderId="933" xfId="6" applyFont="1" applyFill="1" applyBorder="1" applyProtection="1">
      <protection locked="0"/>
    </xf>
    <xf numFmtId="164" fontId="26" fillId="0" borderId="932" xfId="6" applyFont="1" applyFill="1" applyBorder="1" applyProtection="1">
      <protection locked="0"/>
    </xf>
    <xf numFmtId="164" fontId="26" fillId="0" borderId="947" xfId="6" applyFont="1" applyFill="1" applyBorder="1" applyProtection="1">
      <protection locked="0"/>
    </xf>
    <xf numFmtId="164" fontId="26" fillId="0" borderId="941" xfId="6" applyFont="1" applyFill="1" applyBorder="1" applyProtection="1">
      <protection locked="0"/>
    </xf>
    <xf numFmtId="164" fontId="26" fillId="0" borderId="942" xfId="6" applyFont="1" applyFill="1" applyBorder="1" applyProtection="1">
      <protection locked="0"/>
    </xf>
    <xf numFmtId="164" fontId="26" fillId="0" borderId="943" xfId="6" applyFont="1" applyFill="1" applyBorder="1" applyProtection="1">
      <protection locked="0"/>
    </xf>
    <xf numFmtId="164" fontId="26" fillId="0" borderId="638" xfId="6" applyFont="1" applyFill="1" applyBorder="1" applyProtection="1">
      <protection locked="0"/>
    </xf>
    <xf numFmtId="172" fontId="26" fillId="11" borderId="638" xfId="6" applyNumberFormat="1" applyFont="1" applyFill="1" applyBorder="1" applyProtection="1">
      <protection locked="0"/>
    </xf>
    <xf numFmtId="9" fontId="26" fillId="0" borderId="638" xfId="2" applyFont="1" applyFill="1" applyBorder="1" applyProtection="1">
      <protection locked="0"/>
    </xf>
    <xf numFmtId="164" fontId="26" fillId="0" borderId="638" xfId="6" applyFont="1" applyFill="1" applyBorder="1" applyProtection="1"/>
    <xf numFmtId="164" fontId="26" fillId="0" borderId="933" xfId="6" applyFont="1" applyFill="1" applyBorder="1" applyProtection="1">
      <protection locked="0"/>
    </xf>
    <xf numFmtId="164" fontId="26" fillId="0" borderId="934" xfId="6" applyFont="1" applyFill="1" applyBorder="1" applyProtection="1">
      <protection locked="0"/>
    </xf>
    <xf numFmtId="172" fontId="26" fillId="11" borderId="638" xfId="6" applyNumberFormat="1" applyFont="1" applyFill="1" applyBorder="1" applyProtection="1"/>
    <xf numFmtId="164" fontId="26" fillId="2" borderId="0" xfId="6" applyFont="1" applyFill="1" applyProtection="1"/>
    <xf numFmtId="164" fontId="26" fillId="0" borderId="806" xfId="6" applyFont="1" applyFill="1" applyBorder="1" applyProtection="1">
      <protection locked="0"/>
    </xf>
    <xf numFmtId="164" fontId="26" fillId="0" borderId="927" xfId="6" applyFont="1" applyFill="1" applyBorder="1" applyProtection="1">
      <protection locked="0"/>
    </xf>
    <xf numFmtId="164" fontId="26" fillId="0" borderId="619" xfId="6" applyFont="1" applyFill="1" applyBorder="1" applyProtection="1">
      <protection locked="0"/>
    </xf>
    <xf numFmtId="164" fontId="26" fillId="0" borderId="908" xfId="6" applyFont="1" applyFill="1" applyBorder="1" applyProtection="1">
      <protection locked="0"/>
    </xf>
    <xf numFmtId="164" fontId="28" fillId="7" borderId="528" xfId="6" applyFont="1" applyFill="1" applyBorder="1" applyAlignment="1" applyProtection="1">
      <alignment horizontal="center" vertical="center" wrapText="1"/>
      <protection locked="0"/>
    </xf>
    <xf numFmtId="171" fontId="46" fillId="13" borderId="301" xfId="1" applyNumberFormat="1" applyFont="1" applyFill="1" applyBorder="1" applyProtection="1"/>
    <xf numFmtId="171" fontId="46" fillId="13" borderId="717" xfId="1" applyNumberFormat="1" applyFont="1" applyFill="1" applyBorder="1" applyProtection="1"/>
    <xf numFmtId="171" fontId="46" fillId="13" borderId="943" xfId="1" applyNumberFormat="1" applyFont="1" applyFill="1" applyBorder="1" applyProtection="1"/>
    <xf numFmtId="171" fontId="46" fillId="13" borderId="922" xfId="1" applyNumberFormat="1" applyFont="1" applyFill="1" applyBorder="1" applyProtection="1"/>
    <xf numFmtId="0" fontId="26" fillId="2" borderId="620" xfId="0" quotePrefix="1" applyFont="1" applyFill="1" applyBorder="1" applyAlignment="1" applyProtection="1">
      <alignment horizontal="center"/>
    </xf>
    <xf numFmtId="0" fontId="28" fillId="7" borderId="951" xfId="0" quotePrefix="1" applyFont="1" applyFill="1" applyBorder="1" applyAlignment="1" applyProtection="1">
      <alignment horizontal="center"/>
    </xf>
    <xf numFmtId="0" fontId="26" fillId="2" borderId="952" xfId="0" quotePrefix="1" applyFont="1" applyFill="1" applyBorder="1" applyAlignment="1" applyProtection="1">
      <alignment horizontal="center"/>
    </xf>
    <xf numFmtId="0" fontId="28" fillId="7" borderId="960" xfId="0" quotePrefix="1" applyFont="1" applyFill="1" applyBorder="1" applyAlignment="1" applyProtection="1">
      <alignment horizontal="center"/>
    </xf>
    <xf numFmtId="0" fontId="28" fillId="7" borderId="961" xfId="0" quotePrefix="1" applyFont="1" applyFill="1" applyBorder="1" applyAlignment="1" applyProtection="1">
      <alignment horizontal="center"/>
    </xf>
    <xf numFmtId="0" fontId="26" fillId="2" borderId="963" xfId="0" quotePrefix="1" applyFont="1" applyFill="1" applyBorder="1" applyAlignment="1" applyProtection="1">
      <alignment horizontal="center"/>
    </xf>
    <xf numFmtId="0" fontId="26" fillId="2" borderId="964" xfId="0" quotePrefix="1" applyFont="1" applyFill="1" applyBorder="1" applyAlignment="1" applyProtection="1">
      <alignment horizontal="center"/>
    </xf>
    <xf numFmtId="43" fontId="75" fillId="11" borderId="869" xfId="1" applyFont="1" applyFill="1" applyBorder="1" applyProtection="1"/>
    <xf numFmtId="0" fontId="26" fillId="0" borderId="850" xfId="0" applyNumberFormat="1" applyFont="1" applyFill="1" applyBorder="1" applyAlignment="1" applyProtection="1">
      <alignment horizontal="fill" vertical="center"/>
    </xf>
    <xf numFmtId="0" fontId="26" fillId="0" borderId="859" xfId="0" applyFont="1" applyFill="1" applyBorder="1" applyAlignment="1" applyProtection="1">
      <alignment horizontal="fill" vertical="center"/>
    </xf>
    <xf numFmtId="0" fontId="26" fillId="0" borderId="830" xfId="0" applyFont="1" applyFill="1" applyBorder="1" applyAlignment="1" applyProtection="1">
      <alignment horizontal="fill" vertical="center"/>
    </xf>
    <xf numFmtId="0" fontId="26" fillId="0" borderId="824" xfId="0" applyFont="1" applyFill="1" applyBorder="1" applyAlignment="1" applyProtection="1">
      <alignment horizontal="fill" vertical="center"/>
    </xf>
    <xf numFmtId="171" fontId="11" fillId="11" borderId="851" xfId="1" applyNumberFormat="1" applyFont="1" applyFill="1" applyBorder="1" applyAlignment="1" applyProtection="1"/>
    <xf numFmtId="0" fontId="26" fillId="0" borderId="850" xfId="0" applyNumberFormat="1" applyFont="1" applyFill="1" applyBorder="1" applyAlignment="1" applyProtection="1">
      <alignment horizontal="center" vertical="center"/>
    </xf>
    <xf numFmtId="0" fontId="26" fillId="0" borderId="830" xfId="0" applyNumberFormat="1" applyFont="1" applyFill="1" applyBorder="1" applyAlignment="1" applyProtection="1">
      <alignment horizontal="center" vertical="center"/>
    </xf>
    <xf numFmtId="0" fontId="13" fillId="0" borderId="405" xfId="0" applyFont="1" applyFill="1" applyBorder="1" applyAlignment="1" applyProtection="1">
      <protection locked="0"/>
    </xf>
    <xf numFmtId="171" fontId="11" fillId="11" borderId="236" xfId="1" applyNumberFormat="1" applyFont="1" applyFill="1" applyBorder="1" applyAlignment="1" applyProtection="1"/>
    <xf numFmtId="171" fontId="13" fillId="2" borderId="635" xfId="1" applyNumberFormat="1" applyFont="1" applyFill="1" applyBorder="1" applyProtection="1"/>
    <xf numFmtId="0" fontId="28" fillId="7" borderId="977" xfId="0" applyFont="1" applyFill="1" applyBorder="1" applyAlignment="1" applyProtection="1">
      <alignment vertical="center"/>
    </xf>
    <xf numFmtId="0" fontId="28" fillId="7" borderId="972" xfId="0" applyFont="1" applyFill="1" applyBorder="1" applyAlignment="1" applyProtection="1">
      <alignment horizontal="center" vertical="center"/>
    </xf>
    <xf numFmtId="0" fontId="28" fillId="7" borderId="973" xfId="0" applyFont="1" applyFill="1" applyBorder="1" applyAlignment="1" applyProtection="1">
      <alignment horizontal="center" vertical="center"/>
    </xf>
    <xf numFmtId="0" fontId="28" fillId="7" borderId="978" xfId="0" applyFont="1" applyFill="1" applyBorder="1" applyAlignment="1" applyProtection="1">
      <alignment horizontal="center" vertical="center"/>
    </xf>
    <xf numFmtId="0" fontId="28" fillId="7" borderId="717" xfId="0" applyFont="1" applyFill="1" applyBorder="1" applyAlignment="1" applyProtection="1">
      <alignment horizontal="center" vertical="center"/>
    </xf>
    <xf numFmtId="0" fontId="28" fillId="7" borderId="639" xfId="0" applyFont="1" applyFill="1" applyBorder="1" applyAlignment="1" applyProtection="1">
      <alignment horizontal="center" vertical="center"/>
    </xf>
    <xf numFmtId="0" fontId="28" fillId="7" borderId="982" xfId="0" applyFont="1" applyFill="1" applyBorder="1" applyAlignment="1" applyProtection="1">
      <alignment horizontal="center" vertical="center"/>
    </xf>
    <xf numFmtId="0" fontId="96" fillId="7" borderId="984" xfId="0" applyFont="1" applyFill="1" applyBorder="1" applyAlignment="1" applyProtection="1">
      <alignment horizontal="center" vertical="center"/>
    </xf>
    <xf numFmtId="0" fontId="96" fillId="7" borderId="985" xfId="0" applyFont="1" applyFill="1" applyBorder="1" applyAlignment="1" applyProtection="1">
      <alignment horizontal="center" vertical="center"/>
    </xf>
    <xf numFmtId="0" fontId="96" fillId="7" borderId="986" xfId="0" applyFont="1" applyFill="1" applyBorder="1" applyAlignment="1" applyProtection="1">
      <alignment horizontal="center" vertical="center"/>
    </xf>
    <xf numFmtId="0" fontId="28" fillId="7" borderId="984" xfId="0" applyFont="1" applyFill="1" applyBorder="1" applyAlignment="1" applyProtection="1">
      <alignment horizontal="center" vertical="center"/>
    </xf>
    <xf numFmtId="0" fontId="28" fillId="7" borderId="987" xfId="0" applyFont="1" applyFill="1" applyBorder="1" applyAlignment="1" applyProtection="1">
      <alignment horizontal="center" vertical="center"/>
    </xf>
    <xf numFmtId="0" fontId="28" fillId="7" borderId="988" xfId="0" applyFont="1" applyFill="1" applyBorder="1" applyAlignment="1" applyProtection="1">
      <alignment horizontal="center" vertical="center"/>
    </xf>
    <xf numFmtId="0" fontId="28" fillId="7" borderId="989" xfId="0" applyFont="1" applyFill="1" applyBorder="1" applyAlignment="1" applyProtection="1">
      <alignment horizontal="center" vertical="center"/>
    </xf>
    <xf numFmtId="0" fontId="28" fillId="7" borderId="985" xfId="0" quotePrefix="1" applyFont="1" applyFill="1" applyBorder="1" applyAlignment="1" applyProtection="1">
      <alignment horizontal="center"/>
    </xf>
    <xf numFmtId="49" fontId="11" fillId="2" borderId="991" xfId="0" applyNumberFormat="1" applyFont="1" applyFill="1" applyBorder="1" applyAlignment="1" applyProtection="1">
      <alignment horizontal="center" vertical="center"/>
    </xf>
    <xf numFmtId="49" fontId="11" fillId="2" borderId="992" xfId="0" quotePrefix="1" applyNumberFormat="1" applyFont="1" applyFill="1" applyBorder="1" applyAlignment="1" applyProtection="1">
      <alignment horizontal="center" vertical="center"/>
    </xf>
    <xf numFmtId="49" fontId="11" fillId="2" borderId="993" xfId="0" quotePrefix="1" applyNumberFormat="1" applyFont="1" applyFill="1" applyBorder="1" applyAlignment="1" applyProtection="1">
      <alignment horizontal="center" vertical="center"/>
    </xf>
    <xf numFmtId="49" fontId="11" fillId="2" borderId="994" xfId="0" applyNumberFormat="1" applyFont="1" applyFill="1" applyBorder="1" applyAlignment="1" applyProtection="1">
      <alignment horizontal="center" vertical="center"/>
    </xf>
    <xf numFmtId="49" fontId="11" fillId="2" borderId="992" xfId="0" applyNumberFormat="1" applyFont="1" applyFill="1" applyBorder="1" applyAlignment="1" applyProtection="1">
      <alignment horizontal="center" vertical="center"/>
    </xf>
    <xf numFmtId="49" fontId="11" fillId="2" borderId="639" xfId="0" applyNumberFormat="1" applyFont="1" applyFill="1" applyBorder="1" applyAlignment="1" applyProtection="1">
      <alignment horizontal="center" vertical="center"/>
    </xf>
    <xf numFmtId="0" fontId="28" fillId="7" borderId="983" xfId="0" applyFont="1" applyFill="1" applyBorder="1" applyAlignment="1" applyProtection="1">
      <alignment horizontal="center" vertical="center"/>
    </xf>
    <xf numFmtId="49" fontId="11" fillId="2" borderId="993" xfId="0" applyNumberFormat="1" applyFont="1" applyFill="1" applyBorder="1" applyAlignment="1" applyProtection="1">
      <alignment horizontal="center" vertical="center"/>
    </xf>
    <xf numFmtId="0" fontId="11" fillId="2" borderId="992" xfId="0" quotePrefix="1" applyFont="1" applyFill="1" applyBorder="1" applyAlignment="1" applyProtection="1">
      <alignment horizontal="center"/>
    </xf>
    <xf numFmtId="0" fontId="11" fillId="2" borderId="993" xfId="0" quotePrefix="1" applyFont="1" applyFill="1" applyBorder="1" applyAlignment="1" applyProtection="1">
      <alignment horizontal="center"/>
    </xf>
    <xf numFmtId="43" fontId="97" fillId="13" borderId="717" xfId="1" applyFont="1" applyFill="1" applyBorder="1" applyProtection="1"/>
    <xf numFmtId="43" fontId="97" fillId="13" borderId="639" xfId="1" applyFont="1" applyFill="1" applyBorder="1" applyProtection="1"/>
    <xf numFmtId="43" fontId="97" fillId="13" borderId="901" xfId="1" applyFont="1" applyFill="1" applyBorder="1" applyProtection="1"/>
    <xf numFmtId="171" fontId="13" fillId="13" borderId="577" xfId="1" applyNumberFormat="1" applyFont="1" applyFill="1" applyBorder="1" applyProtection="1"/>
    <xf numFmtId="171" fontId="13" fillId="13" borderId="650" xfId="1" applyNumberFormat="1" applyFont="1" applyFill="1" applyBorder="1" applyProtection="1"/>
    <xf numFmtId="0" fontId="11" fillId="3" borderId="995" xfId="0" applyFont="1" applyFill="1" applyBorder="1" applyProtection="1"/>
    <xf numFmtId="0" fontId="13" fillId="2" borderId="593" xfId="0" applyNumberFormat="1" applyFont="1" applyFill="1" applyBorder="1" applyAlignment="1" applyProtection="1">
      <alignment horizontal="fill" vertical="center"/>
    </xf>
    <xf numFmtId="0" fontId="13" fillId="2" borderId="594" xfId="0" applyNumberFormat="1" applyFont="1" applyFill="1" applyBorder="1" applyAlignment="1" applyProtection="1">
      <alignment horizontal="center" vertical="center"/>
    </xf>
    <xf numFmtId="171" fontId="11" fillId="11" borderId="586" xfId="1" applyNumberFormat="1" applyFont="1" applyFill="1" applyBorder="1" applyAlignment="1" applyProtection="1"/>
    <xf numFmtId="171" fontId="11" fillId="11" borderId="592" xfId="1" applyNumberFormat="1" applyFont="1" applyFill="1" applyBorder="1" applyAlignment="1" applyProtection="1"/>
    <xf numFmtId="0" fontId="11" fillId="3" borderId="591" xfId="0" applyFont="1" applyFill="1" applyBorder="1" applyProtection="1"/>
    <xf numFmtId="0" fontId="13" fillId="2" borderId="593" xfId="0" applyFont="1" applyFill="1" applyBorder="1" applyAlignment="1" applyProtection="1">
      <alignment horizontal="fill" vertical="center"/>
    </xf>
    <xf numFmtId="0" fontId="13" fillId="2" borderId="594" xfId="0" applyFont="1" applyFill="1" applyBorder="1" applyAlignment="1" applyProtection="1">
      <alignment horizontal="fill" vertical="center"/>
    </xf>
    <xf numFmtId="0" fontId="11" fillId="3" borderId="595" xfId="0" applyFont="1" applyFill="1" applyBorder="1" applyProtection="1"/>
    <xf numFmtId="0" fontId="13" fillId="2" borderId="596" xfId="0" applyFont="1" applyFill="1" applyBorder="1" applyAlignment="1" applyProtection="1">
      <alignment horizontal="fill" vertical="center"/>
    </xf>
    <xf numFmtId="0" fontId="13" fillId="2" borderId="597" xfId="0" applyFont="1" applyFill="1" applyBorder="1" applyAlignment="1" applyProtection="1">
      <alignment horizontal="fill" vertical="center"/>
    </xf>
    <xf numFmtId="0" fontId="28" fillId="7" borderId="903" xfId="0" applyFont="1" applyFill="1" applyBorder="1" applyAlignment="1" applyProtection="1">
      <alignment horizontal="center" vertical="center"/>
    </xf>
    <xf numFmtId="171" fontId="11" fillId="11" borderId="585" xfId="1" applyNumberFormat="1" applyFont="1" applyFill="1" applyBorder="1" applyAlignment="1" applyProtection="1"/>
    <xf numFmtId="0" fontId="28" fillId="7" borderId="996" xfId="0" applyFont="1" applyFill="1" applyBorder="1" applyAlignment="1" applyProtection="1">
      <alignment horizontal="center" vertical="center"/>
    </xf>
    <xf numFmtId="0" fontId="28" fillId="7" borderId="577" xfId="0" applyFont="1" applyFill="1" applyBorder="1" applyAlignment="1" applyProtection="1">
      <alignment horizontal="center" vertical="center"/>
    </xf>
    <xf numFmtId="0" fontId="28" fillId="7" borderId="309" xfId="0" applyFont="1" applyFill="1" applyBorder="1" applyAlignment="1" applyProtection="1">
      <alignment horizontal="center" vertical="center"/>
    </xf>
    <xf numFmtId="171" fontId="11" fillId="11" borderId="591" xfId="1" applyNumberFormat="1" applyFont="1" applyFill="1" applyBorder="1" applyAlignment="1" applyProtection="1"/>
    <xf numFmtId="0" fontId="11" fillId="2" borderId="994" xfId="0" quotePrefix="1" applyFont="1" applyFill="1" applyBorder="1" applyAlignment="1" applyProtection="1">
      <alignment horizontal="center"/>
    </xf>
    <xf numFmtId="171" fontId="13" fillId="13" borderId="264" xfId="1" applyNumberFormat="1" applyFont="1" applyFill="1" applyBorder="1" applyProtection="1"/>
    <xf numFmtId="0" fontId="28" fillId="7" borderId="797" xfId="0" applyFont="1" applyFill="1" applyBorder="1" applyAlignment="1" applyProtection="1"/>
    <xf numFmtId="0" fontId="4" fillId="7" borderId="24" xfId="0" applyFont="1" applyFill="1" applyBorder="1" applyProtection="1"/>
    <xf numFmtId="0" fontId="28" fillId="7" borderId="24" xfId="0" applyFont="1" applyFill="1" applyBorder="1" applyAlignment="1" applyProtection="1">
      <alignment horizontal="center"/>
    </xf>
    <xf numFmtId="0" fontId="28" fillId="7" borderId="24" xfId="0" quotePrefix="1" applyFont="1" applyFill="1" applyBorder="1" applyAlignment="1" applyProtection="1">
      <alignment horizontal="center"/>
    </xf>
    <xf numFmtId="0" fontId="20" fillId="7" borderId="24" xfId="0" applyFont="1" applyFill="1" applyBorder="1" applyProtection="1"/>
    <xf numFmtId="0" fontId="28" fillId="7" borderId="453" xfId="0" quotePrefix="1" applyFont="1" applyFill="1" applyBorder="1" applyAlignment="1" applyProtection="1">
      <alignment horizontal="center"/>
    </xf>
    <xf numFmtId="0" fontId="11" fillId="2" borderId="998" xfId="0" quotePrefix="1" applyFont="1" applyFill="1" applyBorder="1" applyAlignment="1" applyProtection="1">
      <alignment horizontal="center"/>
    </xf>
    <xf numFmtId="171" fontId="13" fillId="13" borderId="999" xfId="1" applyNumberFormat="1" applyFont="1" applyFill="1" applyBorder="1" applyProtection="1"/>
    <xf numFmtId="171" fontId="13" fillId="2" borderId="24" xfId="1" applyNumberFormat="1" applyFont="1" applyFill="1" applyBorder="1" applyProtection="1"/>
    <xf numFmtId="0" fontId="11" fillId="0" borderId="513" xfId="0" applyFont="1" applyFill="1" applyBorder="1" applyProtection="1">
      <protection locked="0"/>
    </xf>
    <xf numFmtId="0" fontId="11" fillId="0" borderId="639" xfId="0" applyFont="1" applyFill="1" applyBorder="1" applyProtection="1">
      <protection locked="0"/>
    </xf>
    <xf numFmtId="171" fontId="11" fillId="11" borderId="853" xfId="1" applyNumberFormat="1" applyFont="1" applyFill="1" applyBorder="1" applyAlignment="1" applyProtection="1"/>
    <xf numFmtId="171" fontId="11" fillId="11" borderId="854" xfId="1" applyNumberFormat="1" applyFont="1" applyFill="1" applyBorder="1" applyAlignment="1" applyProtection="1"/>
    <xf numFmtId="171" fontId="11" fillId="11" borderId="852" xfId="1" applyNumberFormat="1" applyFont="1" applyFill="1" applyBorder="1" applyAlignment="1" applyProtection="1"/>
    <xf numFmtId="171" fontId="11" fillId="11" borderId="541" xfId="1" applyNumberFormat="1" applyFont="1" applyFill="1" applyBorder="1" applyAlignment="1" applyProtection="1"/>
    <xf numFmtId="171" fontId="11" fillId="11" borderId="446" xfId="1" applyNumberFormat="1" applyFont="1" applyFill="1" applyBorder="1" applyAlignment="1" applyProtection="1"/>
    <xf numFmtId="171" fontId="11" fillId="11" borderId="523" xfId="1" applyNumberFormat="1" applyFont="1" applyFill="1" applyBorder="1" applyAlignment="1" applyProtection="1"/>
    <xf numFmtId="171" fontId="11" fillId="11" borderId="394" xfId="1" applyNumberFormat="1" applyFont="1" applyFill="1" applyBorder="1" applyAlignment="1" applyProtection="1"/>
    <xf numFmtId="171" fontId="11" fillId="11" borderId="414" xfId="1" applyNumberFormat="1" applyFont="1" applyFill="1" applyBorder="1" applyAlignment="1" applyProtection="1"/>
    <xf numFmtId="171" fontId="11" fillId="11" borderId="463" xfId="1" applyNumberFormat="1" applyFont="1" applyFill="1" applyBorder="1" applyAlignment="1" applyProtection="1"/>
    <xf numFmtId="171" fontId="11" fillId="11" borderId="464" xfId="1" applyNumberFormat="1" applyFont="1" applyFill="1" applyBorder="1" applyAlignment="1" applyProtection="1"/>
    <xf numFmtId="171" fontId="11" fillId="11" borderId="465" xfId="1" applyNumberFormat="1" applyFont="1" applyFill="1" applyBorder="1" applyAlignment="1" applyProtection="1"/>
    <xf numFmtId="171" fontId="11" fillId="11" borderId="558" xfId="1" applyNumberFormat="1" applyFont="1" applyFill="1" applyBorder="1" applyAlignment="1" applyProtection="1"/>
    <xf numFmtId="171" fontId="11" fillId="11" borderId="312" xfId="1" applyNumberFormat="1" applyFont="1" applyFill="1" applyBorder="1" applyAlignment="1" applyProtection="1"/>
    <xf numFmtId="171" fontId="11" fillId="11" borderId="313" xfId="1" applyNumberFormat="1" applyFont="1" applyFill="1" applyBorder="1" applyAlignment="1" applyProtection="1"/>
    <xf numFmtId="171" fontId="11" fillId="0" borderId="401" xfId="1" applyNumberFormat="1" applyFont="1" applyFill="1" applyBorder="1" applyProtection="1">
      <protection locked="0"/>
    </xf>
    <xf numFmtId="171" fontId="13" fillId="2" borderId="401" xfId="1" applyNumberFormat="1" applyFont="1" applyFill="1" applyBorder="1" applyProtection="1"/>
    <xf numFmtId="171" fontId="11" fillId="11" borderId="462" xfId="1" applyNumberFormat="1" applyFont="1" applyFill="1" applyBorder="1" applyAlignment="1" applyProtection="1"/>
    <xf numFmtId="171" fontId="11" fillId="11" borderId="524" xfId="1" applyNumberFormat="1" applyFont="1" applyFill="1" applyBorder="1" applyAlignment="1" applyProtection="1"/>
    <xf numFmtId="171" fontId="11" fillId="11" borderId="351" xfId="1" applyNumberFormat="1" applyFont="1" applyFill="1" applyBorder="1" applyAlignment="1" applyProtection="1"/>
    <xf numFmtId="0" fontId="13" fillId="0" borderId="984" xfId="0" applyFont="1" applyFill="1" applyBorder="1" applyProtection="1">
      <protection locked="0"/>
    </xf>
    <xf numFmtId="0" fontId="142" fillId="2" borderId="0" xfId="0" applyFont="1" applyFill="1" applyProtection="1"/>
    <xf numFmtId="171" fontId="11" fillId="11" borderId="448" xfId="1" applyNumberFormat="1" applyFont="1" applyFill="1" applyBorder="1" applyAlignment="1" applyProtection="1"/>
    <xf numFmtId="171" fontId="11" fillId="11" borderId="675" xfId="1" applyNumberFormat="1" applyFont="1" applyFill="1" applyBorder="1" applyAlignment="1" applyProtection="1"/>
    <xf numFmtId="171" fontId="11" fillId="11" borderId="552" xfId="1" applyNumberFormat="1" applyFont="1" applyFill="1" applyBorder="1" applyAlignment="1" applyProtection="1"/>
    <xf numFmtId="171" fontId="11" fillId="11" borderId="598" xfId="1" applyNumberFormat="1" applyFont="1" applyFill="1" applyBorder="1" applyAlignment="1" applyProtection="1"/>
    <xf numFmtId="171" fontId="11" fillId="11" borderId="595" xfId="1" applyNumberFormat="1" applyFont="1" applyFill="1" applyBorder="1" applyAlignment="1" applyProtection="1"/>
    <xf numFmtId="171" fontId="11" fillId="11" borderId="596" xfId="1" applyNumberFormat="1" applyFont="1" applyFill="1" applyBorder="1" applyAlignment="1" applyProtection="1"/>
    <xf numFmtId="171" fontId="11" fillId="11" borderId="597" xfId="1" applyNumberFormat="1" applyFont="1" applyFill="1" applyBorder="1" applyAlignment="1" applyProtection="1"/>
    <xf numFmtId="173" fontId="11" fillId="11" borderId="381" xfId="1" applyNumberFormat="1" applyFont="1" applyFill="1" applyBorder="1" applyAlignment="1" applyProtection="1"/>
    <xf numFmtId="173" fontId="11" fillId="11" borderId="491" xfId="1" applyNumberFormat="1" applyFont="1" applyFill="1" applyBorder="1" applyAlignment="1" applyProtection="1"/>
    <xf numFmtId="173" fontId="11" fillId="11" borderId="585" xfId="1" applyNumberFormat="1" applyFont="1" applyFill="1" applyBorder="1" applyAlignment="1" applyProtection="1"/>
    <xf numFmtId="173" fontId="11" fillId="11" borderId="591" xfId="1" applyNumberFormat="1" applyFont="1" applyFill="1" applyBorder="1" applyAlignment="1" applyProtection="1"/>
    <xf numFmtId="173" fontId="11" fillId="11" borderId="593" xfId="1" applyNumberFormat="1" applyFont="1" applyFill="1" applyBorder="1" applyAlignment="1" applyProtection="1"/>
    <xf numFmtId="173" fontId="11" fillId="11" borderId="594" xfId="1" applyNumberFormat="1" applyFont="1" applyFill="1" applyBorder="1" applyAlignment="1" applyProtection="1"/>
    <xf numFmtId="173" fontId="11" fillId="11" borderId="586" xfId="1" applyNumberFormat="1" applyFont="1" applyFill="1" applyBorder="1" applyAlignment="1" applyProtection="1"/>
    <xf numFmtId="173" fontId="11" fillId="11" borderId="236" xfId="1" applyNumberFormat="1" applyFont="1" applyFill="1" applyBorder="1" applyAlignment="1" applyProtection="1"/>
    <xf numFmtId="173" fontId="11" fillId="11" borderId="308" xfId="1" applyNumberFormat="1" applyFont="1" applyFill="1" applyBorder="1" applyAlignment="1" applyProtection="1"/>
    <xf numFmtId="43" fontId="75" fillId="11" borderId="911" xfId="1" applyFont="1" applyFill="1" applyBorder="1" applyProtection="1"/>
    <xf numFmtId="164" fontId="5" fillId="2" borderId="0" xfId="0" applyNumberFormat="1" applyFont="1" applyFill="1" applyBorder="1" applyAlignment="1" applyProtection="1">
      <alignment horizontal="right"/>
    </xf>
    <xf numFmtId="173" fontId="11" fillId="11" borderId="893" xfId="1" applyNumberFormat="1" applyFont="1" applyFill="1" applyBorder="1" applyAlignment="1" applyProtection="1"/>
    <xf numFmtId="173" fontId="11" fillId="11" borderId="894" xfId="1" applyNumberFormat="1" applyFont="1" applyFill="1" applyBorder="1" applyAlignment="1" applyProtection="1"/>
    <xf numFmtId="173" fontId="11" fillId="11" borderId="895" xfId="1" applyNumberFormat="1" applyFont="1" applyFill="1" applyBorder="1" applyAlignment="1" applyProtection="1"/>
    <xf numFmtId="173" fontId="11" fillId="11" borderId="872" xfId="1" applyNumberFormat="1" applyFont="1" applyFill="1" applyBorder="1" applyAlignment="1" applyProtection="1"/>
    <xf numFmtId="173" fontId="11" fillId="11" borderId="464" xfId="1" applyNumberFormat="1" applyFont="1" applyFill="1" applyBorder="1" applyAlignment="1" applyProtection="1"/>
    <xf numFmtId="173" fontId="11" fillId="11" borderId="860" xfId="1" applyNumberFormat="1" applyFont="1" applyFill="1" applyBorder="1" applyAlignment="1" applyProtection="1"/>
    <xf numFmtId="173" fontId="11" fillId="11" borderId="853" xfId="1" applyNumberFormat="1" applyFont="1" applyFill="1" applyBorder="1" applyAlignment="1" applyProtection="1"/>
    <xf numFmtId="173" fontId="11" fillId="11" borderId="850" xfId="1" applyNumberFormat="1" applyFont="1" applyFill="1" applyBorder="1" applyAlignment="1" applyProtection="1"/>
    <xf numFmtId="173" fontId="11" fillId="11" borderId="856" xfId="1" applyNumberFormat="1" applyFont="1" applyFill="1" applyBorder="1" applyAlignment="1" applyProtection="1"/>
    <xf numFmtId="173" fontId="11" fillId="11" borderId="851" xfId="1" applyNumberFormat="1" applyFont="1" applyFill="1" applyBorder="1" applyAlignment="1" applyProtection="1"/>
    <xf numFmtId="173" fontId="11" fillId="11" borderId="855" xfId="1" applyNumberFormat="1" applyFont="1" applyFill="1" applyBorder="1" applyAlignment="1" applyProtection="1"/>
    <xf numFmtId="173" fontId="11" fillId="11" borderId="592" xfId="1" applyNumberFormat="1" applyFont="1" applyFill="1" applyBorder="1" applyAlignment="1" applyProtection="1"/>
    <xf numFmtId="173" fontId="11" fillId="11" borderId="1000" xfId="1" applyNumberFormat="1" applyFont="1" applyFill="1" applyBorder="1" applyAlignment="1" applyProtection="1"/>
    <xf numFmtId="173" fontId="11" fillId="11" borderId="587" xfId="1" applyNumberFormat="1" applyFont="1" applyFill="1" applyBorder="1" applyAlignment="1" applyProtection="1"/>
    <xf numFmtId="173" fontId="11" fillId="11" borderId="598" xfId="1" applyNumberFormat="1" applyFont="1" applyFill="1" applyBorder="1" applyAlignment="1" applyProtection="1"/>
    <xf numFmtId="173" fontId="11" fillId="11" borderId="595" xfId="1" applyNumberFormat="1" applyFont="1" applyFill="1" applyBorder="1" applyAlignment="1" applyProtection="1"/>
    <xf numFmtId="173" fontId="11" fillId="11" borderId="665" xfId="1" applyNumberFormat="1" applyFont="1" applyFill="1" applyBorder="1" applyAlignment="1" applyProtection="1"/>
    <xf numFmtId="173" fontId="11" fillId="11" borderId="1001" xfId="1" applyNumberFormat="1" applyFont="1" applyFill="1" applyBorder="1" applyAlignment="1" applyProtection="1"/>
    <xf numFmtId="173" fontId="27" fillId="8" borderId="886" xfId="1" applyNumberFormat="1" applyFont="1" applyFill="1" applyBorder="1" applyProtection="1"/>
    <xf numFmtId="173" fontId="27" fillId="11" borderId="887" xfId="1" applyNumberFormat="1" applyFont="1" applyFill="1" applyBorder="1" applyProtection="1"/>
    <xf numFmtId="173" fontId="27" fillId="10" borderId="886" xfId="1" applyNumberFormat="1" applyFont="1" applyFill="1" applyBorder="1" applyAlignment="1" applyProtection="1">
      <alignment horizontal="center"/>
    </xf>
    <xf numFmtId="173" fontId="27" fillId="10" borderId="888" xfId="1" applyNumberFormat="1" applyFont="1" applyFill="1" applyBorder="1" applyAlignment="1" applyProtection="1">
      <alignment horizontal="center"/>
    </xf>
    <xf numFmtId="173" fontId="27" fillId="3" borderId="886" xfId="1" applyNumberFormat="1" applyFont="1" applyFill="1" applyBorder="1" applyAlignment="1" applyProtection="1">
      <alignment horizontal="center"/>
      <protection locked="0"/>
    </xf>
    <xf numFmtId="173" fontId="9" fillId="11" borderId="876" xfId="1" applyNumberFormat="1" applyFont="1" applyFill="1" applyBorder="1" applyAlignment="1" applyProtection="1">
      <alignment horizontal="center"/>
    </xf>
    <xf numFmtId="173" fontId="9" fillId="11" borderId="890" xfId="1" applyNumberFormat="1" applyFont="1" applyFill="1" applyBorder="1" applyAlignment="1" applyProtection="1">
      <alignment horizontal="center"/>
    </xf>
    <xf numFmtId="173" fontId="27" fillId="8" borderId="868" xfId="1" applyNumberFormat="1" applyFont="1" applyFill="1" applyBorder="1" applyProtection="1"/>
    <xf numFmtId="173" fontId="27" fillId="2" borderId="868" xfId="1" applyNumberFormat="1" applyFont="1" applyFill="1" applyBorder="1" applyProtection="1">
      <protection locked="0"/>
    </xf>
    <xf numFmtId="173" fontId="27" fillId="11" borderId="869" xfId="1" applyNumberFormat="1" applyFont="1" applyFill="1" applyBorder="1" applyProtection="1"/>
    <xf numFmtId="173" fontId="11" fillId="11" borderId="713" xfId="1" applyNumberFormat="1" applyFont="1" applyFill="1" applyBorder="1" applyAlignment="1" applyProtection="1">
      <alignment horizontal="center"/>
    </xf>
    <xf numFmtId="173" fontId="11" fillId="11" borderId="714" xfId="1" applyNumberFormat="1" applyFont="1" applyFill="1" applyBorder="1" applyAlignment="1" applyProtection="1">
      <alignment horizontal="center"/>
    </xf>
    <xf numFmtId="173" fontId="27" fillId="10" borderId="868" xfId="1" applyNumberFormat="1" applyFont="1" applyFill="1" applyBorder="1" applyAlignment="1" applyProtection="1">
      <alignment horizontal="center"/>
    </xf>
    <xf numFmtId="173" fontId="27" fillId="10" borderId="715" xfId="1" applyNumberFormat="1" applyFont="1" applyFill="1" applyBorder="1" applyAlignment="1" applyProtection="1">
      <alignment horizontal="center"/>
    </xf>
    <xf numFmtId="173" fontId="27" fillId="3" borderId="708" xfId="1" applyNumberFormat="1" applyFont="1" applyFill="1" applyBorder="1" applyAlignment="1" applyProtection="1">
      <alignment horizontal="center"/>
    </xf>
    <xf numFmtId="173" fontId="27" fillId="11" borderId="709" xfId="1" applyNumberFormat="1" applyFont="1" applyFill="1" applyBorder="1" applyProtection="1"/>
    <xf numFmtId="173" fontId="9" fillId="11" borderId="713" xfId="1" applyNumberFormat="1" applyFont="1" applyFill="1" applyBorder="1" applyAlignment="1" applyProtection="1">
      <alignment horizontal="center"/>
      <protection locked="0"/>
    </xf>
    <xf numFmtId="173" fontId="9" fillId="11" borderId="714" xfId="1" applyNumberFormat="1" applyFont="1" applyFill="1" applyBorder="1" applyAlignment="1" applyProtection="1">
      <alignment horizontal="center"/>
      <protection locked="0"/>
    </xf>
    <xf numFmtId="173" fontId="46" fillId="0" borderId="620" xfId="1" applyNumberFormat="1" applyFont="1" applyFill="1" applyBorder="1" applyProtection="1">
      <protection locked="0"/>
    </xf>
    <xf numFmtId="173" fontId="46" fillId="11" borderId="639" xfId="1" applyNumberFormat="1" applyFont="1" applyFill="1" applyBorder="1" applyProtection="1"/>
    <xf numFmtId="173" fontId="46" fillId="0" borderId="301" xfId="1" applyNumberFormat="1" applyFont="1" applyFill="1" applyBorder="1" applyProtection="1">
      <protection locked="0"/>
    </xf>
    <xf numFmtId="173" fontId="46" fillId="0" borderId="664" xfId="1" applyNumberFormat="1" applyFont="1" applyFill="1" applyBorder="1" applyProtection="1">
      <protection locked="0"/>
    </xf>
    <xf numFmtId="173" fontId="46" fillId="0" borderId="280" xfId="1" applyNumberFormat="1" applyFont="1" applyFill="1" applyBorder="1" applyProtection="1">
      <protection locked="0"/>
    </xf>
    <xf numFmtId="173" fontId="46" fillId="0" borderId="717" xfId="1" applyNumberFormat="1" applyFont="1" applyFill="1" applyBorder="1" applyProtection="1">
      <protection locked="0"/>
    </xf>
    <xf numFmtId="173" fontId="46" fillId="11" borderId="635" xfId="1" applyNumberFormat="1" applyFont="1" applyFill="1" applyBorder="1" applyProtection="1"/>
    <xf numFmtId="173" fontId="46" fillId="0" borderId="959" xfId="1" applyNumberFormat="1" applyFont="1" applyFill="1" applyBorder="1" applyProtection="1">
      <protection locked="0"/>
    </xf>
    <xf numFmtId="173" fontId="46" fillId="0" borderId="744" xfId="1" applyNumberFormat="1" applyFont="1" applyFill="1" applyBorder="1" applyProtection="1">
      <protection locked="0"/>
    </xf>
    <xf numFmtId="173" fontId="26" fillId="11" borderId="851" xfId="1" applyNumberFormat="1" applyFont="1" applyFill="1" applyBorder="1" applyAlignment="1" applyProtection="1"/>
    <xf numFmtId="173" fontId="26" fillId="11" borderId="953" xfId="1" applyNumberFormat="1" applyFont="1" applyFill="1" applyBorder="1" applyAlignment="1" applyProtection="1"/>
    <xf numFmtId="173" fontId="26" fillId="11" borderId="965" xfId="1" applyNumberFormat="1" applyFont="1" applyFill="1" applyBorder="1" applyAlignment="1" applyProtection="1"/>
    <xf numFmtId="173" fontId="26" fillId="11" borderId="966" xfId="1" applyNumberFormat="1" applyFont="1" applyFill="1" applyBorder="1" applyAlignment="1" applyProtection="1"/>
    <xf numFmtId="173" fontId="26" fillId="11" borderId="967" xfId="1" applyNumberFormat="1" applyFont="1" applyFill="1" applyBorder="1" applyAlignment="1" applyProtection="1"/>
    <xf numFmtId="173" fontId="26" fillId="11" borderId="968" xfId="1" applyNumberFormat="1" applyFont="1" applyFill="1" applyBorder="1" applyAlignment="1" applyProtection="1"/>
    <xf numFmtId="173" fontId="26" fillId="11" borderId="850" xfId="1" applyNumberFormat="1" applyFont="1" applyFill="1" applyBorder="1" applyAlignment="1" applyProtection="1"/>
    <xf numFmtId="173" fontId="26" fillId="11" borderId="954" xfId="1" applyNumberFormat="1" applyFont="1" applyFill="1" applyBorder="1" applyAlignment="1" applyProtection="1"/>
    <xf numFmtId="173" fontId="26" fillId="11" borderId="969" xfId="1" applyNumberFormat="1" applyFont="1" applyFill="1" applyBorder="1" applyAlignment="1" applyProtection="1"/>
    <xf numFmtId="173" fontId="26" fillId="11" borderId="970" xfId="1" applyNumberFormat="1" applyFont="1" applyFill="1" applyBorder="1" applyAlignment="1" applyProtection="1"/>
    <xf numFmtId="173" fontId="12" fillId="13" borderId="857" xfId="1" applyNumberFormat="1" applyFont="1" applyFill="1" applyBorder="1" applyProtection="1"/>
    <xf numFmtId="173" fontId="12" fillId="13" borderId="955" xfId="1" applyNumberFormat="1" applyFont="1" applyFill="1" applyBorder="1" applyProtection="1"/>
    <xf numFmtId="173" fontId="12" fillId="13" borderId="971" xfId="1" applyNumberFormat="1" applyFont="1" applyFill="1" applyBorder="1" applyProtection="1"/>
    <xf numFmtId="173" fontId="12" fillId="13" borderId="972" xfId="1" applyNumberFormat="1" applyFont="1" applyFill="1" applyBorder="1" applyProtection="1"/>
    <xf numFmtId="173" fontId="12" fillId="13" borderId="973" xfId="1" applyNumberFormat="1" applyFont="1" applyFill="1" applyBorder="1" applyProtection="1"/>
    <xf numFmtId="173" fontId="46" fillId="0" borderId="943" xfId="1" applyNumberFormat="1" applyFont="1" applyFill="1" applyBorder="1" applyProtection="1">
      <protection locked="0"/>
    </xf>
    <xf numFmtId="173" fontId="26" fillId="11" borderId="859" xfId="1" applyNumberFormat="1" applyFont="1" applyFill="1" applyBorder="1" applyAlignment="1" applyProtection="1"/>
    <xf numFmtId="173" fontId="26" fillId="11" borderId="956" xfId="1" applyNumberFormat="1" applyFont="1" applyFill="1" applyBorder="1" applyAlignment="1" applyProtection="1"/>
    <xf numFmtId="173" fontId="26" fillId="11" borderId="974" xfId="1" applyNumberFormat="1" applyFont="1" applyFill="1" applyBorder="1" applyAlignment="1" applyProtection="1"/>
    <xf numFmtId="173" fontId="26" fillId="11" borderId="975" xfId="1" applyNumberFormat="1" applyFont="1" applyFill="1" applyBorder="1" applyAlignment="1" applyProtection="1"/>
    <xf numFmtId="173" fontId="26" fillId="11" borderId="976" xfId="1" applyNumberFormat="1" applyFont="1" applyFill="1" applyBorder="1" applyAlignment="1" applyProtection="1"/>
    <xf numFmtId="173" fontId="26" fillId="2" borderId="0" xfId="0" applyNumberFormat="1" applyFont="1" applyFill="1" applyProtection="1"/>
    <xf numFmtId="173" fontId="26" fillId="11" borderId="830" xfId="1" applyNumberFormat="1" applyFont="1" applyFill="1" applyBorder="1" applyAlignment="1" applyProtection="1"/>
    <xf numFmtId="173" fontId="26" fillId="11" borderId="862" xfId="1" applyNumberFormat="1" applyFont="1" applyFill="1" applyBorder="1" applyAlignment="1" applyProtection="1"/>
    <xf numFmtId="173" fontId="26" fillId="11" borderId="824" xfId="1" applyNumberFormat="1" applyFont="1" applyFill="1" applyBorder="1" applyAlignment="1" applyProtection="1"/>
    <xf numFmtId="173" fontId="26" fillId="11" borderId="825" xfId="1" applyNumberFormat="1" applyFont="1" applyFill="1" applyBorder="1" applyAlignment="1" applyProtection="1"/>
    <xf numFmtId="173" fontId="13" fillId="0" borderId="717" xfId="1" applyNumberFormat="1" applyFont="1" applyFill="1" applyBorder="1" applyAlignment="1" applyProtection="1">
      <protection locked="0"/>
    </xf>
    <xf numFmtId="173" fontId="13" fillId="0" borderId="0" xfId="1" applyNumberFormat="1" applyFont="1" applyFill="1" applyBorder="1" applyAlignment="1" applyProtection="1">
      <protection locked="0"/>
    </xf>
    <xf numFmtId="173" fontId="13" fillId="0" borderId="405" xfId="1" applyNumberFormat="1" applyFont="1" applyFill="1" applyBorder="1" applyProtection="1">
      <protection locked="0"/>
    </xf>
    <xf numFmtId="173" fontId="13" fillId="0" borderId="620" xfId="1" applyNumberFormat="1" applyFont="1" applyFill="1" applyBorder="1" applyProtection="1">
      <protection locked="0"/>
    </xf>
    <xf numFmtId="173" fontId="13" fillId="0" borderId="635" xfId="1" applyNumberFormat="1" applyFont="1" applyFill="1" applyBorder="1" applyProtection="1">
      <protection locked="0"/>
    </xf>
    <xf numFmtId="173" fontId="13" fillId="11" borderId="24" xfId="1" applyNumberFormat="1" applyFont="1" applyFill="1" applyBorder="1" applyProtection="1"/>
    <xf numFmtId="173" fontId="13" fillId="0" borderId="717" xfId="1" applyNumberFormat="1" applyFont="1" applyFill="1" applyBorder="1" applyProtection="1">
      <protection locked="0"/>
    </xf>
    <xf numFmtId="173" fontId="13" fillId="11" borderId="635" xfId="1" applyNumberFormat="1" applyFont="1" applyFill="1" applyBorder="1" applyProtection="1"/>
    <xf numFmtId="173" fontId="13" fillId="0" borderId="639" xfId="1" applyNumberFormat="1" applyFont="1" applyFill="1" applyBorder="1" applyAlignment="1" applyProtection="1">
      <protection locked="0"/>
    </xf>
    <xf numFmtId="173" fontId="13" fillId="0" borderId="280" xfId="1" applyNumberFormat="1" applyFont="1" applyFill="1" applyBorder="1" applyProtection="1">
      <protection locked="0"/>
    </xf>
    <xf numFmtId="173" fontId="13" fillId="0" borderId="0" xfId="1" applyNumberFormat="1" applyFont="1" applyFill="1" applyBorder="1" applyProtection="1">
      <protection locked="0"/>
    </xf>
    <xf numFmtId="173" fontId="13" fillId="0" borderId="664" xfId="1" applyNumberFormat="1" applyFont="1" applyFill="1" applyBorder="1" applyProtection="1">
      <protection locked="0"/>
    </xf>
    <xf numFmtId="173" fontId="13" fillId="2" borderId="24" xfId="1" applyNumberFormat="1" applyFont="1" applyFill="1" applyBorder="1" applyProtection="1"/>
    <xf numFmtId="173" fontId="13" fillId="2" borderId="717" xfId="1" applyNumberFormat="1" applyFont="1" applyFill="1" applyBorder="1" applyProtection="1">
      <protection locked="0"/>
    </xf>
    <xf numFmtId="173" fontId="13" fillId="2" borderId="620" xfId="1" applyNumberFormat="1" applyFont="1" applyFill="1" applyBorder="1" applyProtection="1">
      <protection locked="0"/>
    </xf>
    <xf numFmtId="173" fontId="13" fillId="2" borderId="635" xfId="1" applyNumberFormat="1" applyFont="1" applyFill="1" applyBorder="1" applyProtection="1"/>
    <xf numFmtId="173" fontId="97" fillId="13" borderId="717" xfId="1" applyNumberFormat="1" applyFont="1" applyFill="1" applyBorder="1" applyProtection="1"/>
    <xf numFmtId="173" fontId="97" fillId="13" borderId="620" xfId="1" applyNumberFormat="1" applyFont="1" applyFill="1" applyBorder="1" applyProtection="1"/>
    <xf numFmtId="173" fontId="97" fillId="13" borderId="639" xfId="1" applyNumberFormat="1" applyFont="1" applyFill="1" applyBorder="1" applyProtection="1"/>
    <xf numFmtId="173" fontId="97" fillId="13" borderId="280" xfId="1" applyNumberFormat="1" applyFont="1" applyFill="1" applyBorder="1" applyProtection="1"/>
    <xf numFmtId="173" fontId="97" fillId="13" borderId="0" xfId="1" applyNumberFormat="1" applyFont="1" applyFill="1" applyBorder="1" applyProtection="1"/>
    <xf numFmtId="173" fontId="97" fillId="13" borderId="405" xfId="1" applyNumberFormat="1" applyFont="1" applyFill="1" applyBorder="1" applyProtection="1"/>
    <xf numFmtId="173" fontId="97" fillId="13" borderId="635" xfId="1" applyNumberFormat="1" applyFont="1" applyFill="1" applyBorder="1" applyProtection="1"/>
    <xf numFmtId="173" fontId="13" fillId="13" borderId="999" xfId="1" applyNumberFormat="1" applyFont="1" applyFill="1" applyBorder="1" applyProtection="1"/>
    <xf numFmtId="173" fontId="13" fillId="13" borderId="264" xfId="1" applyNumberFormat="1" applyFont="1" applyFill="1" applyBorder="1" applyProtection="1"/>
    <xf numFmtId="173" fontId="13" fillId="13" borderId="577" xfId="1" applyNumberFormat="1" applyFont="1" applyFill="1" applyBorder="1" applyProtection="1"/>
    <xf numFmtId="173" fontId="13" fillId="13" borderId="650" xfId="1" applyNumberFormat="1" applyFont="1" applyFill="1" applyBorder="1" applyProtection="1"/>
    <xf numFmtId="173" fontId="13" fillId="0" borderId="620" xfId="1" applyNumberFormat="1" applyFont="1" applyFill="1" applyBorder="1" applyAlignment="1" applyProtection="1">
      <protection locked="0"/>
    </xf>
    <xf numFmtId="173" fontId="13" fillId="0" borderId="639" xfId="1" applyNumberFormat="1" applyFont="1" applyFill="1" applyBorder="1" applyProtection="1">
      <protection locked="0"/>
    </xf>
    <xf numFmtId="173" fontId="13" fillId="0" borderId="280" xfId="1" applyNumberFormat="1" applyFont="1" applyFill="1" applyBorder="1" applyAlignment="1" applyProtection="1">
      <protection locked="0"/>
    </xf>
    <xf numFmtId="173" fontId="13" fillId="0" borderId="664" xfId="1" applyNumberFormat="1" applyFont="1" applyFill="1" applyBorder="1" applyAlignment="1" applyProtection="1">
      <protection locked="0"/>
    </xf>
    <xf numFmtId="173" fontId="11" fillId="2" borderId="0" xfId="0" applyNumberFormat="1" applyFont="1" applyFill="1" applyProtection="1"/>
    <xf numFmtId="173" fontId="11" fillId="2" borderId="280" xfId="0" applyNumberFormat="1" applyFont="1" applyFill="1" applyBorder="1" applyProtection="1"/>
    <xf numFmtId="173" fontId="97" fillId="2" borderId="0" xfId="0" applyNumberFormat="1" applyFont="1" applyFill="1" applyProtection="1"/>
    <xf numFmtId="173" fontId="11" fillId="11" borderId="826" xfId="1" applyNumberFormat="1" applyFont="1" applyFill="1" applyBorder="1" applyAlignment="1" applyProtection="1"/>
    <xf numFmtId="173" fontId="11" fillId="11" borderId="1002" xfId="1" applyNumberFormat="1" applyFont="1" applyFill="1" applyBorder="1" applyAlignment="1" applyProtection="1"/>
    <xf numFmtId="173" fontId="11" fillId="11" borderId="1003" xfId="1" applyNumberFormat="1" applyFont="1" applyFill="1" applyBorder="1" applyAlignment="1" applyProtection="1"/>
    <xf numFmtId="172" fontId="26" fillId="0" borderId="638" xfId="2" applyNumberFormat="1" applyFont="1" applyFill="1" applyBorder="1" applyProtection="1">
      <protection locked="0"/>
    </xf>
    <xf numFmtId="172" fontId="26" fillId="0" borderId="638" xfId="6" applyNumberFormat="1" applyFont="1" applyFill="1" applyBorder="1" applyProtection="1"/>
    <xf numFmtId="172" fontId="26" fillId="11" borderId="383" xfId="6" applyNumberFormat="1" applyFont="1" applyFill="1" applyBorder="1" applyProtection="1"/>
    <xf numFmtId="172" fontId="27" fillId="2" borderId="0" xfId="6" applyNumberFormat="1" applyFont="1" applyFill="1" applyProtection="1">
      <protection locked="0"/>
    </xf>
    <xf numFmtId="172" fontId="26" fillId="11" borderId="926" xfId="6" applyNumberFormat="1" applyFont="1" applyFill="1" applyBorder="1" applyProtection="1"/>
    <xf numFmtId="172" fontId="26" fillId="11" borderId="947" xfId="6" applyNumberFormat="1" applyFont="1" applyFill="1" applyBorder="1" applyProtection="1"/>
    <xf numFmtId="172" fontId="26" fillId="11" borderId="948" xfId="6" applyNumberFormat="1" applyFont="1" applyFill="1" applyBorder="1" applyProtection="1"/>
    <xf numFmtId="172" fontId="26" fillId="11" borderId="943" xfId="6" applyNumberFormat="1" applyFont="1" applyFill="1" applyBorder="1" applyProtection="1"/>
    <xf numFmtId="172" fontId="26" fillId="0" borderId="943" xfId="2" applyNumberFormat="1" applyFont="1" applyFill="1" applyBorder="1" applyProtection="1">
      <protection locked="0"/>
    </xf>
    <xf numFmtId="172" fontId="26" fillId="0" borderId="943" xfId="6" applyNumberFormat="1" applyFont="1" applyFill="1" applyBorder="1" applyProtection="1"/>
    <xf numFmtId="172" fontId="26" fillId="11" borderId="945" xfId="6" applyNumberFormat="1" applyFont="1" applyFill="1" applyBorder="1" applyProtection="1"/>
    <xf numFmtId="172" fontId="26" fillId="11" borderId="949" xfId="6" applyNumberFormat="1" applyFont="1" applyFill="1" applyBorder="1" applyProtection="1"/>
    <xf numFmtId="172" fontId="27" fillId="2" borderId="933" xfId="6" applyNumberFormat="1" applyFont="1" applyFill="1" applyBorder="1" applyProtection="1">
      <protection locked="0"/>
    </xf>
    <xf numFmtId="172" fontId="27" fillId="2" borderId="933" xfId="2" applyNumberFormat="1" applyFont="1" applyFill="1" applyBorder="1" applyProtection="1">
      <protection locked="0"/>
    </xf>
    <xf numFmtId="172" fontId="27" fillId="2" borderId="933" xfId="6" applyNumberFormat="1" applyFont="1" applyFill="1" applyBorder="1" applyProtection="1"/>
    <xf numFmtId="172" fontId="27" fillId="2" borderId="946" xfId="6" applyNumberFormat="1" applyFont="1" applyFill="1" applyBorder="1" applyProtection="1">
      <protection locked="0"/>
    </xf>
    <xf numFmtId="172" fontId="27" fillId="2" borderId="0" xfId="6" applyNumberFormat="1" applyFont="1" applyFill="1" applyBorder="1" applyProtection="1">
      <protection locked="0"/>
    </xf>
    <xf numFmtId="172" fontId="26" fillId="2" borderId="932" xfId="6" applyNumberFormat="1" applyFont="1" applyFill="1" applyBorder="1" applyProtection="1">
      <protection locked="0"/>
    </xf>
    <xf numFmtId="172" fontId="26" fillId="2" borderId="933" xfId="6" applyNumberFormat="1" applyFont="1" applyFill="1" applyBorder="1" applyProtection="1">
      <protection locked="0"/>
    </xf>
    <xf numFmtId="172" fontId="26" fillId="2" borderId="946" xfId="6" applyNumberFormat="1" applyFont="1" applyFill="1" applyBorder="1" applyProtection="1">
      <protection locked="0"/>
    </xf>
    <xf numFmtId="172" fontId="26" fillId="0" borderId="934" xfId="2" applyNumberFormat="1" applyFont="1" applyFill="1" applyBorder="1" applyProtection="1"/>
    <xf numFmtId="172" fontId="26" fillId="0" borderId="934" xfId="6" applyNumberFormat="1" applyFont="1" applyFill="1" applyBorder="1" applyProtection="1"/>
    <xf numFmtId="172" fontId="27" fillId="2" borderId="0" xfId="6" applyNumberFormat="1" applyFont="1" applyFill="1" applyProtection="1"/>
    <xf numFmtId="172" fontId="26" fillId="11" borderId="932" xfId="6" applyNumberFormat="1" applyFont="1" applyFill="1" applyBorder="1" applyProtection="1"/>
    <xf numFmtId="172" fontId="26" fillId="11" borderId="933" xfId="6" applyNumberFormat="1" applyFont="1" applyFill="1" applyBorder="1" applyProtection="1"/>
    <xf numFmtId="172" fontId="26" fillId="11" borderId="946" xfId="6" applyNumberFormat="1" applyFont="1" applyFill="1" applyBorder="1" applyProtection="1"/>
    <xf numFmtId="172" fontId="26" fillId="11" borderId="772" xfId="6" applyNumberFormat="1" applyFont="1" applyFill="1" applyBorder="1" applyProtection="1"/>
    <xf numFmtId="172" fontId="26" fillId="0" borderId="772" xfId="2" applyNumberFormat="1" applyFont="1" applyFill="1" applyBorder="1" applyProtection="1"/>
    <xf numFmtId="172" fontId="26" fillId="0" borderId="772" xfId="6" applyNumberFormat="1" applyFont="1" applyFill="1" applyBorder="1" applyProtection="1"/>
    <xf numFmtId="172" fontId="26" fillId="11" borderId="388" xfId="6" applyNumberFormat="1" applyFont="1" applyFill="1" applyBorder="1" applyProtection="1"/>
    <xf numFmtId="172" fontId="26" fillId="11" borderId="763" xfId="6" applyNumberFormat="1" applyFont="1" applyFill="1" applyBorder="1" applyProtection="1"/>
    <xf numFmtId="172" fontId="26" fillId="11" borderId="908" xfId="6" applyNumberFormat="1" applyFont="1" applyFill="1" applyBorder="1" applyProtection="1"/>
    <xf numFmtId="172" fontId="26" fillId="11" borderId="757" xfId="6" applyNumberFormat="1" applyFont="1" applyFill="1" applyBorder="1" applyProtection="1"/>
    <xf numFmtId="172" fontId="26" fillId="11" borderId="758" xfId="6" applyNumberFormat="1" applyFont="1" applyFill="1" applyBorder="1" applyProtection="1"/>
    <xf numFmtId="172" fontId="26" fillId="8" borderId="927" xfId="6" applyNumberFormat="1" applyFont="1" applyFill="1" applyBorder="1" applyProtection="1"/>
    <xf numFmtId="172" fontId="26" fillId="0" borderId="927" xfId="2" applyNumberFormat="1" applyFont="1" applyFill="1" applyBorder="1" applyProtection="1"/>
    <xf numFmtId="172" fontId="26" fillId="0" borderId="927" xfId="6" applyNumberFormat="1" applyFont="1" applyFill="1" applyBorder="1" applyProtection="1"/>
    <xf numFmtId="172" fontId="26" fillId="8" borderId="928" xfId="6" applyNumberFormat="1" applyFont="1" applyFill="1" applyBorder="1" applyProtection="1"/>
    <xf numFmtId="172" fontId="26" fillId="8" borderId="908" xfId="6" applyNumberFormat="1" applyFont="1" applyFill="1" applyBorder="1" applyProtection="1"/>
    <xf numFmtId="172" fontId="26" fillId="0" borderId="908" xfId="2" applyNumberFormat="1" applyFont="1" applyFill="1" applyBorder="1" applyProtection="1"/>
    <xf numFmtId="172" fontId="26" fillId="0" borderId="908" xfId="6" applyNumberFormat="1" applyFont="1" applyFill="1" applyBorder="1" applyProtection="1"/>
    <xf numFmtId="172" fontId="26" fillId="8" borderId="909" xfId="6" applyNumberFormat="1" applyFont="1" applyFill="1" applyBorder="1" applyProtection="1"/>
    <xf numFmtId="172" fontId="26" fillId="8" borderId="203" xfId="6" applyNumberFormat="1" applyFont="1" applyFill="1" applyBorder="1" applyProtection="1"/>
    <xf numFmtId="172" fontId="26" fillId="8" borderId="204" xfId="6" applyNumberFormat="1" applyFont="1" applyFill="1" applyBorder="1" applyProtection="1"/>
    <xf numFmtId="172" fontId="26" fillId="8" borderId="205" xfId="6" applyNumberFormat="1" applyFont="1" applyFill="1" applyBorder="1" applyProtection="1"/>
    <xf numFmtId="172" fontId="26" fillId="8" borderId="295" xfId="6" applyNumberFormat="1" applyFont="1" applyFill="1" applyBorder="1" applyProtection="1"/>
    <xf numFmtId="172" fontId="26" fillId="8" borderId="296" xfId="6" applyNumberFormat="1" applyFont="1" applyFill="1" applyBorder="1" applyProtection="1"/>
    <xf numFmtId="172" fontId="26" fillId="8" borderId="385" xfId="6" applyNumberFormat="1" applyFont="1" applyFill="1" applyBorder="1" applyProtection="1"/>
    <xf numFmtId="172" fontId="27" fillId="0" borderId="949" xfId="6" applyNumberFormat="1" applyFont="1" applyFill="1" applyBorder="1" applyAlignment="1" applyProtection="1">
      <alignment horizontal="center"/>
      <protection locked="0"/>
    </xf>
    <xf numFmtId="172" fontId="27" fillId="0" borderId="943" xfId="6" applyNumberFormat="1" applyFont="1" applyFill="1" applyBorder="1" applyAlignment="1" applyProtection="1">
      <alignment horizontal="center"/>
      <protection locked="0"/>
    </xf>
    <xf numFmtId="172" fontId="27" fillId="0" borderId="945" xfId="6" applyNumberFormat="1" applyFont="1" applyFill="1" applyBorder="1" applyAlignment="1" applyProtection="1">
      <alignment horizontal="center"/>
      <protection locked="0"/>
    </xf>
    <xf numFmtId="172" fontId="27" fillId="0" borderId="528" xfId="6" applyNumberFormat="1" applyFont="1" applyFill="1" applyBorder="1" applyProtection="1">
      <protection locked="0"/>
    </xf>
    <xf numFmtId="172" fontId="27" fillId="0" borderId="305" xfId="6" applyNumberFormat="1" applyFont="1" applyFill="1" applyBorder="1" applyProtection="1">
      <protection locked="0"/>
    </xf>
    <xf numFmtId="172" fontId="27" fillId="11" borderId="528" xfId="6" applyNumberFormat="1" applyFont="1" applyFill="1" applyBorder="1" applyProtection="1"/>
    <xf numFmtId="172" fontId="27" fillId="11" borderId="280" xfId="6" applyNumberFormat="1" applyFont="1" applyFill="1" applyBorder="1" applyProtection="1"/>
    <xf numFmtId="172" fontId="27" fillId="11" borderId="305" xfId="6" applyNumberFormat="1" applyFont="1" applyFill="1" applyBorder="1" applyProtection="1"/>
    <xf numFmtId="172" fontId="27" fillId="11" borderId="752" xfId="6" applyNumberFormat="1" applyFont="1" applyFill="1" applyBorder="1" applyProtection="1"/>
    <xf numFmtId="172" fontId="27" fillId="0" borderId="752" xfId="6" applyNumberFormat="1" applyFont="1" applyFill="1" applyBorder="1" applyProtection="1">
      <protection locked="0"/>
    </xf>
    <xf numFmtId="172" fontId="27" fillId="8" borderId="752" xfId="6" applyNumberFormat="1" applyFont="1" applyFill="1" applyBorder="1" applyProtection="1"/>
    <xf numFmtId="172" fontId="27" fillId="11" borderId="342" xfId="6" applyNumberFormat="1" applyFont="1" applyFill="1" applyBorder="1" applyProtection="1"/>
    <xf numFmtId="172" fontId="27" fillId="11" borderId="342" xfId="6" applyNumberFormat="1" applyFont="1" applyFill="1" applyBorder="1" applyProtection="1">
      <protection locked="0"/>
    </xf>
    <xf numFmtId="172" fontId="27" fillId="0" borderId="302" xfId="6" applyNumberFormat="1" applyFont="1" applyFill="1" applyBorder="1" applyProtection="1">
      <protection locked="0"/>
    </xf>
    <xf numFmtId="172" fontId="26" fillId="11" borderId="673" xfId="6" applyNumberFormat="1" applyFont="1" applyFill="1" applyBorder="1" applyProtection="1"/>
    <xf numFmtId="172" fontId="26" fillId="11" borderId="390" xfId="6" applyNumberFormat="1" applyFont="1" applyFill="1" applyBorder="1" applyProtection="1"/>
    <xf numFmtId="172" fontId="27" fillId="11" borderId="302" xfId="6" applyNumberFormat="1" applyFont="1" applyFill="1" applyBorder="1" applyProtection="1"/>
    <xf numFmtId="172" fontId="26" fillId="11" borderId="641" xfId="6" applyNumberFormat="1" applyFont="1" applyFill="1" applyBorder="1" applyProtection="1"/>
    <xf numFmtId="172" fontId="26" fillId="11" borderId="647" xfId="6" applyNumberFormat="1" applyFont="1" applyFill="1" applyBorder="1" applyProtection="1"/>
    <xf numFmtId="172" fontId="26" fillId="11" borderId="296" xfId="6" applyNumberFormat="1" applyFont="1" applyFill="1" applyBorder="1" applyProtection="1"/>
    <xf numFmtId="172" fontId="26" fillId="11" borderId="385" xfId="6" applyNumberFormat="1" applyFont="1" applyFill="1" applyBorder="1" applyProtection="1"/>
    <xf numFmtId="172" fontId="26" fillId="11" borderId="715" xfId="6" applyNumberFormat="1" applyFont="1" applyFill="1" applyBorder="1" applyProtection="1"/>
    <xf numFmtId="172" fontId="26" fillId="11" borderId="708" xfId="6" applyNumberFormat="1" applyFont="1" applyFill="1" applyBorder="1" applyProtection="1"/>
    <xf numFmtId="172" fontId="26" fillId="11" borderId="709" xfId="6" applyNumberFormat="1" applyFont="1" applyFill="1" applyBorder="1" applyProtection="1"/>
    <xf numFmtId="172" fontId="27" fillId="0" borderId="276" xfId="6" applyNumberFormat="1" applyFont="1" applyFill="1" applyBorder="1" applyProtection="1">
      <protection locked="0"/>
    </xf>
    <xf numFmtId="172" fontId="26" fillId="11" borderId="283" xfId="6" applyNumberFormat="1" applyFont="1" applyFill="1" applyBorder="1" applyProtection="1"/>
    <xf numFmtId="172" fontId="26" fillId="11" borderId="295" xfId="6" applyNumberFormat="1" applyFont="1" applyFill="1" applyBorder="1" applyProtection="1"/>
    <xf numFmtId="172" fontId="27" fillId="11" borderId="305" xfId="0" applyNumberFormat="1" applyFont="1" applyFill="1" applyBorder="1" applyProtection="1"/>
    <xf numFmtId="172" fontId="26" fillId="11" borderId="363" xfId="6" applyNumberFormat="1" applyFont="1" applyFill="1" applyBorder="1" applyProtection="1"/>
    <xf numFmtId="172" fontId="26" fillId="11" borderId="355" xfId="6" applyNumberFormat="1" applyFont="1" applyFill="1" applyBorder="1" applyProtection="1"/>
    <xf numFmtId="172" fontId="26" fillId="11" borderId="356" xfId="6" applyNumberFormat="1" applyFont="1" applyFill="1" applyBorder="1" applyProtection="1"/>
    <xf numFmtId="172" fontId="26" fillId="11" borderId="707" xfId="6" applyNumberFormat="1" applyFont="1" applyFill="1" applyBorder="1" applyProtection="1"/>
    <xf numFmtId="172" fontId="26" fillId="11" borderId="774" xfId="6" applyNumberFormat="1" applyFont="1" applyFill="1" applyBorder="1" applyProtection="1"/>
    <xf numFmtId="172" fontId="27" fillId="0" borderId="668" xfId="6" applyNumberFormat="1" applyFont="1" applyFill="1" applyBorder="1"/>
    <xf numFmtId="172" fontId="27" fillId="0" borderId="668" xfId="2" applyNumberFormat="1" applyFont="1" applyFill="1" applyBorder="1"/>
    <xf numFmtId="172" fontId="26" fillId="8" borderId="668" xfId="6" applyNumberFormat="1" applyFont="1" applyFill="1" applyBorder="1" applyProtection="1"/>
    <xf numFmtId="172" fontId="26" fillId="2" borderId="0" xfId="6" applyNumberFormat="1" applyFont="1" applyFill="1"/>
    <xf numFmtId="172" fontId="27" fillId="0" borderId="708" xfId="6" applyNumberFormat="1" applyFont="1" applyFill="1" applyBorder="1"/>
    <xf numFmtId="172" fontId="27" fillId="0" borderId="708" xfId="2" applyNumberFormat="1" applyFont="1" applyFill="1" applyBorder="1"/>
    <xf numFmtId="172" fontId="26" fillId="8" borderId="708" xfId="6" applyNumberFormat="1" applyFont="1" applyFill="1" applyBorder="1" applyProtection="1"/>
    <xf numFmtId="172" fontId="26" fillId="8" borderId="709" xfId="6" applyNumberFormat="1" applyFont="1" applyFill="1" applyBorder="1" applyProtection="1"/>
    <xf numFmtId="172" fontId="26" fillId="8" borderId="707" xfId="6" applyNumberFormat="1" applyFont="1" applyFill="1" applyBorder="1" applyProtection="1"/>
    <xf numFmtId="172" fontId="27" fillId="0" borderId="713" xfId="6" applyNumberFormat="1" applyFont="1" applyFill="1" applyBorder="1"/>
    <xf numFmtId="172" fontId="27" fillId="0" borderId="713" xfId="2" applyNumberFormat="1" applyFont="1" applyFill="1" applyBorder="1"/>
    <xf numFmtId="172" fontId="26" fillId="8" borderId="713" xfId="6" applyNumberFormat="1" applyFont="1" applyFill="1" applyBorder="1" applyProtection="1"/>
    <xf numFmtId="172" fontId="26" fillId="8" borderId="714" xfId="6" applyNumberFormat="1" applyFont="1" applyFill="1" applyBorder="1" applyProtection="1"/>
    <xf numFmtId="172" fontId="26" fillId="8" borderId="703" xfId="6" applyNumberFormat="1" applyFont="1" applyFill="1" applyBorder="1" applyProtection="1"/>
    <xf numFmtId="172" fontId="27" fillId="0" borderId="0" xfId="6" applyNumberFormat="1" applyFont="1" applyFill="1" applyBorder="1"/>
    <xf numFmtId="172" fontId="27" fillId="0" borderId="0" xfId="2" applyNumberFormat="1" applyFont="1" applyFill="1" applyBorder="1"/>
    <xf numFmtId="172" fontId="26" fillId="0" borderId="0" xfId="6" applyNumberFormat="1" applyFont="1" applyFill="1" applyBorder="1"/>
    <xf numFmtId="172" fontId="26" fillId="11" borderId="668" xfId="6" applyNumberFormat="1" applyFont="1" applyFill="1" applyBorder="1" applyProtection="1"/>
    <xf numFmtId="172" fontId="26" fillId="11" borderId="713" xfId="6" applyNumberFormat="1" applyFont="1" applyFill="1" applyBorder="1" applyProtection="1"/>
    <xf numFmtId="172" fontId="27" fillId="2" borderId="0" xfId="6" applyNumberFormat="1" applyFont="1" applyFill="1"/>
    <xf numFmtId="172" fontId="27" fillId="11" borderId="276" xfId="6" applyNumberFormat="1" applyFont="1" applyFill="1" applyBorder="1" applyProtection="1"/>
    <xf numFmtId="172" fontId="26" fillId="8" borderId="173" xfId="6" applyNumberFormat="1" applyFont="1" applyFill="1" applyBorder="1" applyProtection="1"/>
    <xf numFmtId="172" fontId="26" fillId="8" borderId="383" xfId="6" applyNumberFormat="1" applyFont="1" applyFill="1" applyBorder="1" applyProtection="1"/>
    <xf numFmtId="172" fontId="26" fillId="11" borderId="768" xfId="6" applyNumberFormat="1" applyFont="1" applyFill="1" applyBorder="1" applyProtection="1"/>
    <xf numFmtId="172" fontId="26" fillId="11" borderId="714" xfId="6" applyNumberFormat="1" applyFont="1" applyFill="1" applyBorder="1" applyProtection="1"/>
    <xf numFmtId="172" fontId="26" fillId="11" borderId="703" xfId="6" applyNumberFormat="1" applyFont="1" applyFill="1" applyBorder="1" applyProtection="1"/>
    <xf numFmtId="172" fontId="26" fillId="0" borderId="768" xfId="6" applyNumberFormat="1" applyFont="1" applyFill="1" applyBorder="1" applyProtection="1">
      <protection locked="0"/>
    </xf>
    <xf numFmtId="164" fontId="27" fillId="2" borderId="708" xfId="5" applyFont="1" applyFill="1" applyBorder="1" applyProtection="1">
      <protection locked="0"/>
    </xf>
    <xf numFmtId="9" fontId="13" fillId="2" borderId="0" xfId="2" applyNumberFormat="1" applyFont="1" applyFill="1" applyProtection="1"/>
    <xf numFmtId="9" fontId="28" fillId="7" borderId="16" xfId="2" applyNumberFormat="1" applyFont="1" applyFill="1" applyBorder="1" applyAlignment="1" applyProtection="1"/>
    <xf numFmtId="9" fontId="28" fillId="7" borderId="342" xfId="2" applyNumberFormat="1" applyFont="1" applyFill="1" applyBorder="1" applyAlignment="1" applyProtection="1">
      <alignment horizontal="center"/>
    </xf>
    <xf numFmtId="9" fontId="11" fillId="0" borderId="659" xfId="2" quotePrefix="1" applyNumberFormat="1" applyFont="1" applyFill="1" applyBorder="1" applyAlignment="1" applyProtection="1">
      <alignment horizontal="center"/>
    </xf>
    <xf numFmtId="9" fontId="13" fillId="0" borderId="709" xfId="2" applyNumberFormat="1" applyFont="1" applyFill="1" applyBorder="1" applyAlignment="1" applyProtection="1">
      <protection locked="0"/>
    </xf>
    <xf numFmtId="9" fontId="27" fillId="0" borderId="709" xfId="2" applyNumberFormat="1" applyFont="1" applyFill="1" applyBorder="1" applyProtection="1">
      <protection locked="0"/>
    </xf>
    <xf numFmtId="9" fontId="26" fillId="0" borderId="709" xfId="2" applyNumberFormat="1" applyFont="1" applyFill="1" applyBorder="1" applyProtection="1">
      <protection locked="0"/>
    </xf>
    <xf numFmtId="9" fontId="27" fillId="0" borderId="709" xfId="2" applyNumberFormat="1" applyFont="1" applyFill="1" applyBorder="1"/>
    <xf numFmtId="9" fontId="26" fillId="0" borderId="709" xfId="2" applyNumberFormat="1" applyFont="1" applyFill="1" applyBorder="1"/>
    <xf numFmtId="9" fontId="13" fillId="0" borderId="709" xfId="2" applyNumberFormat="1" applyFont="1" applyFill="1" applyBorder="1" applyAlignment="1" applyProtection="1"/>
    <xf numFmtId="9" fontId="11" fillId="0" borderId="709" xfId="2" applyNumberFormat="1" applyFont="1" applyFill="1" applyBorder="1" applyAlignment="1" applyProtection="1">
      <alignment horizontal="fill" vertical="center"/>
    </xf>
    <xf numFmtId="9" fontId="26" fillId="0" borderId="689" xfId="2" applyNumberFormat="1" applyFont="1" applyFill="1" applyBorder="1"/>
    <xf numFmtId="9" fontId="13" fillId="2" borderId="0" xfId="2" applyNumberFormat="1" applyFont="1" applyFill="1" applyAlignment="1" applyProtection="1">
      <alignment horizontal="left" vertical="center"/>
    </xf>
    <xf numFmtId="9" fontId="26" fillId="0" borderId="437" xfId="2" applyNumberFormat="1" applyFont="1" applyFill="1" applyBorder="1"/>
    <xf numFmtId="9" fontId="26" fillId="0" borderId="385" xfId="2" applyNumberFormat="1" applyFont="1" applyFill="1" applyBorder="1"/>
    <xf numFmtId="9" fontId="11" fillId="0" borderId="669" xfId="2" applyNumberFormat="1" applyFont="1" applyFill="1" applyBorder="1" applyAlignment="1" applyProtection="1">
      <alignment horizontal="left" vertical="center"/>
    </xf>
    <xf numFmtId="9" fontId="11" fillId="0" borderId="659" xfId="2" applyNumberFormat="1" applyFont="1" applyFill="1" applyBorder="1" applyAlignment="1" applyProtection="1">
      <alignment horizontal="left" vertical="center"/>
    </xf>
    <xf numFmtId="9" fontId="11" fillId="0" borderId="529" xfId="2" applyNumberFormat="1" applyFont="1" applyFill="1" applyBorder="1" applyAlignment="1" applyProtection="1">
      <alignment horizontal="left" vertical="center"/>
    </xf>
    <xf numFmtId="9" fontId="11" fillId="0" borderId="385" xfId="2" applyNumberFormat="1" applyFont="1" applyFill="1" applyBorder="1" applyAlignment="1" applyProtection="1">
      <alignment horizontal="left" vertical="center"/>
    </xf>
    <xf numFmtId="9" fontId="11" fillId="0" borderId="374" xfId="2" applyNumberFormat="1" applyFont="1" applyFill="1" applyBorder="1" applyAlignment="1" applyProtection="1">
      <alignment horizontal="left" vertical="center"/>
    </xf>
    <xf numFmtId="9" fontId="11" fillId="0" borderId="383" xfId="2" applyNumberFormat="1" applyFont="1" applyFill="1" applyBorder="1" applyAlignment="1" applyProtection="1">
      <alignment horizontal="left" vertical="center"/>
    </xf>
    <xf numFmtId="9" fontId="11" fillId="0" borderId="388" xfId="2" applyNumberFormat="1" applyFont="1" applyFill="1" applyBorder="1" applyAlignment="1" applyProtection="1">
      <alignment horizontal="left" vertical="center"/>
    </xf>
    <xf numFmtId="9" fontId="13" fillId="2" borderId="16" xfId="2" applyNumberFormat="1" applyFont="1" applyFill="1" applyBorder="1" applyAlignment="1" applyProtection="1">
      <alignment horizontal="left" vertical="center"/>
    </xf>
    <xf numFmtId="9" fontId="13" fillId="2" borderId="342" xfId="2" applyNumberFormat="1" applyFont="1" applyFill="1" applyBorder="1" applyAlignment="1" applyProtection="1">
      <alignment horizontal="left" vertical="center"/>
    </xf>
    <xf numFmtId="9" fontId="13" fillId="2" borderId="643" xfId="2" applyNumberFormat="1" applyFont="1" applyFill="1" applyBorder="1" applyAlignment="1" applyProtection="1">
      <alignment horizontal="left" vertical="center"/>
    </xf>
    <xf numFmtId="9" fontId="27" fillId="2" borderId="383" xfId="2" applyNumberFormat="1" applyFont="1" applyFill="1" applyBorder="1"/>
    <xf numFmtId="9" fontId="27" fillId="2" borderId="342" xfId="2" applyNumberFormat="1" applyFont="1" applyFill="1" applyBorder="1"/>
    <xf numFmtId="9" fontId="27" fillId="2" borderId="643" xfId="2" applyNumberFormat="1" applyFont="1" applyFill="1" applyBorder="1"/>
    <xf numFmtId="9" fontId="27" fillId="2" borderId="385" xfId="2" applyNumberFormat="1" applyFont="1" applyFill="1" applyBorder="1"/>
    <xf numFmtId="9" fontId="27" fillId="2" borderId="16" xfId="2" applyNumberFormat="1" applyFont="1" applyFill="1" applyBorder="1"/>
    <xf numFmtId="9" fontId="27" fillId="0" borderId="561" xfId="2" applyNumberFormat="1" applyFont="1" applyFill="1" applyBorder="1"/>
    <xf numFmtId="9" fontId="27" fillId="2" borderId="659" xfId="2" applyNumberFormat="1" applyFont="1" applyFill="1" applyBorder="1"/>
    <xf numFmtId="9" fontId="11" fillId="2" borderId="0" xfId="2" applyNumberFormat="1" applyFont="1" applyFill="1" applyProtection="1">
      <protection locked="0"/>
    </xf>
    <xf numFmtId="9" fontId="11" fillId="2" borderId="0" xfId="2" applyNumberFormat="1" applyFont="1" applyFill="1" applyAlignment="1" applyProtection="1">
      <alignment horizontal="fill" vertical="center"/>
    </xf>
    <xf numFmtId="9" fontId="26" fillId="2" borderId="0" xfId="2" applyNumberFormat="1" applyFont="1" applyFill="1"/>
    <xf numFmtId="0" fontId="28" fillId="7" borderId="943" xfId="0" applyFont="1" applyFill="1" applyBorder="1" applyAlignment="1">
      <alignment horizontal="center"/>
    </xf>
    <xf numFmtId="0" fontId="28" fillId="7" borderId="990" xfId="0" applyFont="1" applyFill="1" applyBorder="1" applyAlignment="1">
      <alignment horizontal="center"/>
    </xf>
    <xf numFmtId="0" fontId="28" fillId="7" borderId="800" xfId="8" applyFont="1" applyFill="1" applyBorder="1" applyAlignment="1" applyProtection="1">
      <alignment horizontal="center"/>
    </xf>
    <xf numFmtId="0" fontId="28" fillId="7" borderId="802" xfId="8" applyFont="1" applyFill="1" applyBorder="1" applyAlignment="1" applyProtection="1">
      <alignment horizontal="center"/>
    </xf>
    <xf numFmtId="0" fontId="29" fillId="7" borderId="990" xfId="0" applyFont="1" applyFill="1" applyBorder="1" applyAlignment="1">
      <alignment horizontal="center"/>
    </xf>
    <xf numFmtId="0" fontId="28" fillId="7" borderId="1004" xfId="0" applyFont="1" applyFill="1" applyBorder="1" applyAlignment="1">
      <alignment horizontal="center"/>
    </xf>
    <xf numFmtId="0" fontId="28" fillId="7" borderId="943" xfId="8" applyFont="1" applyFill="1" applyBorder="1" applyAlignment="1" applyProtection="1">
      <alignment horizontal="center" vertical="center"/>
    </xf>
    <xf numFmtId="0" fontId="28" fillId="7" borderId="949" xfId="0" applyFont="1" applyFill="1" applyBorder="1" applyAlignment="1">
      <alignment horizontal="center"/>
    </xf>
    <xf numFmtId="0" fontId="28" fillId="7" borderId="945" xfId="0" applyFont="1" applyFill="1" applyBorder="1" applyAlignment="1">
      <alignment horizontal="center"/>
    </xf>
    <xf numFmtId="49" fontId="11" fillId="0" borderId="947" xfId="8" applyNumberFormat="1" applyFont="1" applyFill="1" applyBorder="1" applyAlignment="1" applyProtection="1">
      <alignment horizontal="center"/>
    </xf>
    <xf numFmtId="49" fontId="11" fillId="0" borderId="948" xfId="8" applyNumberFormat="1" applyFont="1" applyFill="1" applyBorder="1" applyAlignment="1" applyProtection="1">
      <alignment horizontal="center"/>
    </xf>
    <xf numFmtId="0" fontId="13" fillId="0" borderId="926" xfId="8" applyFont="1" applyFill="1" applyBorder="1" applyAlignment="1" applyProtection="1">
      <alignment horizontal="center"/>
      <protection locked="0"/>
    </xf>
    <xf numFmtId="0" fontId="13" fillId="0" borderId="947" xfId="8" applyFont="1" applyFill="1" applyBorder="1" applyAlignment="1" applyProtection="1">
      <alignment horizontal="center"/>
      <protection locked="0"/>
    </xf>
    <xf numFmtId="0" fontId="13" fillId="0" borderId="948" xfId="8" applyFont="1" applyFill="1" applyBorder="1" applyAlignment="1" applyProtection="1">
      <alignment horizontal="center"/>
      <protection locked="0"/>
    </xf>
    <xf numFmtId="177" fontId="13" fillId="0" borderId="926" xfId="10" applyNumberFormat="1" applyFont="1" applyFill="1" applyBorder="1" applyAlignment="1" applyProtection="1"/>
    <xf numFmtId="177" fontId="13" fillId="0" borderId="947" xfId="10" applyNumberFormat="1" applyFont="1" applyFill="1" applyBorder="1" applyAlignment="1" applyProtection="1">
      <protection locked="0"/>
    </xf>
    <xf numFmtId="177" fontId="13" fillId="0" borderId="947" xfId="10" applyNumberFormat="1" applyFont="1" applyFill="1" applyBorder="1" applyAlignment="1" applyProtection="1"/>
    <xf numFmtId="177" fontId="13" fillId="0" borderId="948" xfId="10" applyNumberFormat="1" applyFont="1" applyFill="1" applyBorder="1" applyAlignment="1" applyProtection="1"/>
    <xf numFmtId="43" fontId="27" fillId="11" borderId="926" xfId="1" applyFont="1" applyFill="1" applyBorder="1"/>
    <xf numFmtId="164" fontId="26" fillId="2" borderId="947" xfId="5" applyFont="1" applyFill="1" applyBorder="1" applyProtection="1">
      <protection locked="0"/>
    </xf>
    <xf numFmtId="43" fontId="27" fillId="11" borderId="947" xfId="1" applyFont="1" applyFill="1" applyBorder="1"/>
    <xf numFmtId="43" fontId="27" fillId="11" borderId="948" xfId="1" applyFont="1" applyFill="1" applyBorder="1"/>
    <xf numFmtId="43" fontId="26" fillId="11" borderId="926" xfId="1" applyFont="1" applyFill="1" applyBorder="1"/>
    <xf numFmtId="43" fontId="26" fillId="11" borderId="947" xfId="1" applyFont="1" applyFill="1" applyBorder="1"/>
    <xf numFmtId="43" fontId="26" fillId="11" borderId="948" xfId="1" applyFont="1" applyFill="1" applyBorder="1"/>
    <xf numFmtId="0" fontId="13" fillId="0" borderId="926" xfId="8" applyFont="1" applyFill="1" applyBorder="1" applyProtection="1">
      <protection locked="0"/>
    </xf>
    <xf numFmtId="0" fontId="13" fillId="0" borderId="947" xfId="8" applyFont="1" applyFill="1" applyBorder="1" applyProtection="1">
      <protection locked="0"/>
    </xf>
    <xf numFmtId="0" fontId="13" fillId="0" borderId="948" xfId="8" applyFont="1" applyFill="1" applyBorder="1" applyProtection="1">
      <protection locked="0"/>
    </xf>
    <xf numFmtId="43" fontId="27" fillId="11" borderId="926" xfId="1" applyFont="1" applyFill="1" applyBorder="1" applyProtection="1"/>
    <xf numFmtId="43" fontId="27" fillId="11" borderId="948" xfId="1" applyFont="1" applyFill="1" applyBorder="1" applyProtection="1"/>
    <xf numFmtId="43" fontId="26" fillId="11" borderId="926" xfId="1" applyFont="1" applyFill="1" applyBorder="1" applyProtection="1"/>
    <xf numFmtId="43" fontId="26" fillId="11" borderId="947" xfId="1" applyFont="1" applyFill="1" applyBorder="1" applyProtection="1"/>
    <xf numFmtId="43" fontId="26" fillId="11" borderId="948" xfId="1" applyFont="1" applyFill="1" applyBorder="1" applyProtection="1"/>
    <xf numFmtId="43" fontId="27" fillId="0" borderId="926" xfId="1" applyFont="1" applyFill="1" applyBorder="1"/>
    <xf numFmtId="43" fontId="27" fillId="0" borderId="947" xfId="1" applyFont="1" applyFill="1" applyBorder="1"/>
    <xf numFmtId="43" fontId="27" fillId="0" borderId="948" xfId="1" applyFont="1" applyFill="1" applyBorder="1"/>
    <xf numFmtId="177" fontId="11" fillId="0" borderId="926" xfId="10" applyNumberFormat="1" applyFont="1" applyFill="1" applyBorder="1" applyAlignment="1" applyProtection="1"/>
    <xf numFmtId="177" fontId="11" fillId="0" borderId="947" xfId="10" applyNumberFormat="1" applyFont="1" applyFill="1" applyBorder="1" applyAlignment="1" applyProtection="1"/>
    <xf numFmtId="177" fontId="11" fillId="0" borderId="948" xfId="10" applyNumberFormat="1" applyFont="1" applyFill="1" applyBorder="1" applyAlignment="1" applyProtection="1"/>
    <xf numFmtId="43" fontId="26" fillId="11" borderId="764" xfId="1" applyFont="1" applyFill="1" applyBorder="1"/>
    <xf numFmtId="43" fontId="26" fillId="11" borderId="772" xfId="1" applyFont="1" applyFill="1" applyBorder="1"/>
    <xf numFmtId="164" fontId="27" fillId="2" borderId="947" xfId="5" applyFont="1" applyFill="1" applyBorder="1" applyProtection="1">
      <protection locked="0"/>
    </xf>
    <xf numFmtId="164" fontId="27" fillId="2" borderId="424" xfId="5" applyFont="1" applyFill="1" applyBorder="1" applyProtection="1">
      <protection locked="0"/>
    </xf>
    <xf numFmtId="43" fontId="26" fillId="11" borderId="1005" xfId="1" applyFont="1" applyFill="1" applyBorder="1"/>
    <xf numFmtId="0" fontId="13" fillId="0" borderId="301" xfId="8" applyFont="1" applyFill="1" applyBorder="1" applyAlignment="1" applyProtection="1">
      <protection locked="0"/>
    </xf>
    <xf numFmtId="0" fontId="13" fillId="0" borderId="48" xfId="8" applyNumberFormat="1" applyFont="1" applyFill="1" applyBorder="1" applyAlignment="1" applyProtection="1">
      <alignment horizontal="left" indent="9"/>
      <protection locked="0"/>
    </xf>
    <xf numFmtId="0" fontId="13" fillId="0" borderId="48" xfId="8" applyFont="1" applyFill="1" applyBorder="1" applyAlignment="1" applyProtection="1">
      <protection locked="0"/>
    </xf>
    <xf numFmtId="1" fontId="13" fillId="0" borderId="47" xfId="8" applyNumberFormat="1" applyFont="1" applyFill="1" applyBorder="1" applyAlignment="1" applyProtection="1">
      <alignment horizontal="left" indent="9"/>
      <protection locked="0"/>
    </xf>
    <xf numFmtId="173" fontId="13" fillId="0" borderId="47" xfId="1" applyNumberFormat="1" applyFont="1" applyFill="1" applyBorder="1" applyAlignment="1" applyProtection="1">
      <alignment horizontal="left" indent="9"/>
      <protection locked="0"/>
    </xf>
    <xf numFmtId="0" fontId="13" fillId="0" borderId="47" xfId="8" applyFont="1" applyFill="1" applyBorder="1" applyAlignment="1" applyProtection="1">
      <protection locked="0"/>
    </xf>
    <xf numFmtId="14" fontId="27" fillId="0" borderId="47" xfId="1" applyNumberFormat="1" applyFont="1" applyFill="1" applyBorder="1" applyProtection="1">
      <protection locked="0"/>
    </xf>
    <xf numFmtId="9" fontId="32" fillId="2" borderId="0" xfId="2" applyFont="1" applyFill="1"/>
    <xf numFmtId="9" fontId="4" fillId="7" borderId="422" xfId="2" applyFont="1" applyFill="1" applyBorder="1"/>
    <xf numFmtId="9" fontId="11" fillId="0" borderId="10" xfId="2" applyFont="1" applyFill="1" applyBorder="1" applyAlignment="1" applyProtection="1">
      <alignment horizontal="center"/>
    </xf>
    <xf numFmtId="9" fontId="13" fillId="0" borderId="315" xfId="2" applyFont="1" applyFill="1" applyBorder="1" applyProtection="1">
      <protection locked="0"/>
    </xf>
    <xf numFmtId="9" fontId="13" fillId="0" borderId="47" xfId="2" applyFont="1" applyFill="1" applyBorder="1" applyProtection="1">
      <protection locked="0"/>
    </xf>
    <xf numFmtId="9" fontId="27" fillId="0" borderId="47" xfId="2" applyFont="1" applyFill="1" applyBorder="1" applyProtection="1">
      <protection locked="0"/>
    </xf>
    <xf numFmtId="9" fontId="27" fillId="0" borderId="919" xfId="2" applyFont="1" applyFill="1" applyBorder="1"/>
    <xf numFmtId="9" fontId="26" fillId="0" borderId="921" xfId="2" applyFont="1" applyFill="1" applyBorder="1"/>
    <xf numFmtId="9" fontId="13" fillId="2" borderId="0" xfId="2" applyFont="1" applyFill="1" applyProtection="1">
      <protection locked="0"/>
    </xf>
    <xf numFmtId="0" fontId="31" fillId="2" borderId="0" xfId="0" applyFont="1" applyFill="1" applyAlignment="1">
      <alignment horizontal="center"/>
    </xf>
    <xf numFmtId="43" fontId="27" fillId="0" borderId="919" xfId="1" applyFont="1" applyFill="1" applyBorder="1" applyAlignment="1">
      <alignment horizontal="center"/>
    </xf>
    <xf numFmtId="43" fontId="26" fillId="0" borderId="921" xfId="1" applyFont="1" applyFill="1" applyBorder="1" applyAlignment="1">
      <alignment horizontal="center"/>
    </xf>
    <xf numFmtId="0" fontId="13" fillId="2" borderId="0" xfId="8" applyFont="1" applyFill="1" applyAlignment="1" applyProtection="1">
      <alignment horizontal="center"/>
      <protection locked="0"/>
    </xf>
    <xf numFmtId="173" fontId="27" fillId="0" borderId="47" xfId="1" applyNumberFormat="1" applyFont="1" applyFill="1" applyBorder="1" applyProtection="1">
      <protection locked="0"/>
    </xf>
    <xf numFmtId="173" fontId="27" fillId="0" borderId="24" xfId="1" applyNumberFormat="1" applyFont="1" applyFill="1" applyBorder="1" applyProtection="1">
      <protection locked="0"/>
    </xf>
    <xf numFmtId="173" fontId="27" fillId="11" borderId="405" xfId="1" applyNumberFormat="1" applyFont="1" applyFill="1" applyBorder="1" applyProtection="1"/>
    <xf numFmtId="173" fontId="27" fillId="11" borderId="47" xfId="1" applyNumberFormat="1" applyFont="1" applyFill="1" applyBorder="1" applyProtection="1"/>
    <xf numFmtId="173" fontId="27" fillId="11" borderId="401" xfId="1" applyNumberFormat="1" applyFont="1" applyFill="1" applyBorder="1" applyProtection="1"/>
    <xf numFmtId="173" fontId="26" fillId="11" borderId="913" xfId="1" applyNumberFormat="1" applyFont="1" applyFill="1" applyBorder="1" applyProtection="1"/>
    <xf numFmtId="173" fontId="26" fillId="11" borderId="914" xfId="1" applyNumberFormat="1" applyFont="1" applyFill="1" applyBorder="1" applyProtection="1"/>
    <xf numFmtId="173" fontId="26" fillId="11" borderId="915" xfId="1" applyNumberFormat="1" applyFont="1" applyFill="1" applyBorder="1" applyProtection="1"/>
    <xf numFmtId="173" fontId="26" fillId="11" borderId="916" xfId="1" applyNumberFormat="1" applyFont="1" applyFill="1" applyBorder="1" applyProtection="1"/>
    <xf numFmtId="173" fontId="26" fillId="11" borderId="906" xfId="1" applyNumberFormat="1" applyFont="1" applyFill="1" applyBorder="1" applyProtection="1"/>
    <xf numFmtId="173" fontId="26" fillId="11" borderId="917" xfId="1" applyNumberFormat="1" applyFont="1" applyFill="1" applyBorder="1" applyProtection="1"/>
    <xf numFmtId="173" fontId="26" fillId="11" borderId="919" xfId="1" applyNumberFormat="1" applyFont="1" applyFill="1" applyBorder="1" applyProtection="1"/>
    <xf numFmtId="173" fontId="26" fillId="11" borderId="920" xfId="1" applyNumberFormat="1" applyFont="1" applyFill="1" applyBorder="1" applyProtection="1"/>
    <xf numFmtId="173" fontId="26" fillId="11" borderId="921" xfId="1" applyNumberFormat="1" applyFont="1" applyFill="1" applyBorder="1" applyProtection="1"/>
    <xf numFmtId="173" fontId="26" fillId="11" borderId="618" xfId="1" applyNumberFormat="1" applyFont="1" applyFill="1" applyBorder="1"/>
    <xf numFmtId="173" fontId="26" fillId="8" borderId="638" xfId="5" applyNumberFormat="1" applyFont="1" applyFill="1" applyBorder="1" applyProtection="1">
      <protection locked="0"/>
    </xf>
    <xf numFmtId="173" fontId="26" fillId="8" borderId="573" xfId="5" applyNumberFormat="1" applyFont="1" applyFill="1" applyBorder="1" applyProtection="1">
      <protection locked="0"/>
    </xf>
    <xf numFmtId="173" fontId="26" fillId="11" borderId="638" xfId="1" applyNumberFormat="1" applyFont="1" applyFill="1" applyBorder="1"/>
    <xf numFmtId="173" fontId="26" fillId="11" borderId="291" xfId="1" applyNumberFormat="1" applyFont="1" applyFill="1" applyBorder="1"/>
    <xf numFmtId="173" fontId="27" fillId="2" borderId="0" xfId="0" applyNumberFormat="1" applyFont="1" applyFill="1"/>
    <xf numFmtId="173" fontId="26" fillId="8" borderId="22" xfId="5" applyNumberFormat="1" applyFont="1" applyFill="1" applyBorder="1" applyProtection="1">
      <protection locked="0"/>
    </xf>
    <xf numFmtId="173" fontId="26" fillId="8" borderId="424" xfId="5" applyNumberFormat="1" applyFont="1" applyFill="1" applyBorder="1" applyProtection="1">
      <protection locked="0"/>
    </xf>
    <xf numFmtId="173" fontId="26" fillId="0" borderId="573" xfId="5" applyNumberFormat="1" applyFont="1" applyFill="1" applyBorder="1" applyProtection="1">
      <protection locked="0"/>
    </xf>
    <xf numFmtId="173" fontId="26" fillId="0" borderId="638" xfId="5" applyNumberFormat="1" applyFont="1" applyFill="1" applyBorder="1" applyProtection="1">
      <protection locked="0"/>
    </xf>
    <xf numFmtId="173" fontId="26" fillId="0" borderId="424" xfId="5" applyNumberFormat="1" applyFont="1" applyFill="1" applyBorder="1" applyProtection="1">
      <protection locked="0"/>
    </xf>
    <xf numFmtId="173" fontId="26" fillId="11" borderId="619" xfId="1" applyNumberFormat="1" applyFont="1" applyFill="1" applyBorder="1"/>
    <xf numFmtId="173" fontId="26" fillId="8" borderId="676" xfId="5" applyNumberFormat="1" applyFont="1" applyFill="1" applyBorder="1" applyProtection="1">
      <protection locked="0"/>
    </xf>
    <xf numFmtId="173" fontId="26" fillId="8" borderId="390" xfId="5" applyNumberFormat="1" applyFont="1" applyFill="1" applyBorder="1" applyProtection="1">
      <protection locked="0"/>
    </xf>
    <xf numFmtId="173" fontId="26" fillId="11" borderId="676" xfId="1" applyNumberFormat="1" applyFont="1" applyFill="1" applyBorder="1"/>
    <xf numFmtId="173" fontId="26" fillId="11" borderId="298" xfId="1" applyNumberFormat="1" applyFont="1" applyFill="1" applyBorder="1"/>
    <xf numFmtId="173" fontId="26" fillId="8" borderId="425" xfId="5" applyNumberFormat="1" applyFont="1" applyFill="1" applyBorder="1" applyProtection="1">
      <protection locked="0"/>
    </xf>
    <xf numFmtId="173" fontId="27" fillId="2" borderId="0" xfId="1" applyNumberFormat="1" applyFont="1" applyFill="1"/>
    <xf numFmtId="173" fontId="26" fillId="11" borderId="203" xfId="1" applyNumberFormat="1" applyFont="1" applyFill="1" applyBorder="1"/>
    <xf numFmtId="173" fontId="26" fillId="11" borderId="644" xfId="1" applyNumberFormat="1" applyFont="1" applyFill="1" applyBorder="1"/>
    <xf numFmtId="173" fontId="26" fillId="11" borderId="645" xfId="1" applyNumberFormat="1" applyFont="1" applyFill="1" applyBorder="1"/>
    <xf numFmtId="173" fontId="26" fillId="2" borderId="0" xfId="0" applyNumberFormat="1" applyFont="1" applyFill="1"/>
    <xf numFmtId="173" fontId="26" fillId="11" borderId="466" xfId="1" applyNumberFormat="1" applyFont="1" applyFill="1" applyBorder="1"/>
    <xf numFmtId="173" fontId="26" fillId="11" borderId="677" xfId="1" applyNumberFormat="1" applyFont="1" applyFill="1" applyBorder="1"/>
    <xf numFmtId="173" fontId="26" fillId="11" borderId="688" xfId="1" applyNumberFormat="1" applyFont="1" applyFill="1" applyBorder="1"/>
    <xf numFmtId="173" fontId="26" fillId="11" borderId="689" xfId="1" applyNumberFormat="1" applyFont="1" applyFill="1" applyBorder="1"/>
    <xf numFmtId="173" fontId="26" fillId="11" borderId="662" xfId="1" applyNumberFormat="1" applyFont="1" applyFill="1" applyBorder="1"/>
    <xf numFmtId="173" fontId="11" fillId="8" borderId="638" xfId="1" quotePrefix="1" applyNumberFormat="1" applyFont="1" applyFill="1" applyBorder="1" applyAlignment="1" applyProtection="1">
      <alignment horizontal="center"/>
    </xf>
    <xf numFmtId="173" fontId="26" fillId="11" borderId="383" xfId="1" applyNumberFormat="1" applyFont="1" applyFill="1" applyBorder="1"/>
    <xf numFmtId="173" fontId="11" fillId="8" borderId="676" xfId="1" quotePrefix="1" applyNumberFormat="1" applyFont="1" applyFill="1" applyBorder="1" applyAlignment="1" applyProtection="1">
      <alignment horizontal="center"/>
    </xf>
    <xf numFmtId="173" fontId="26" fillId="11" borderId="385" xfId="1" applyNumberFormat="1" applyFont="1" applyFill="1" applyBorder="1"/>
    <xf numFmtId="9" fontId="75" fillId="2" borderId="0" xfId="2" applyFont="1" applyFill="1"/>
    <xf numFmtId="9" fontId="80" fillId="2" borderId="0" xfId="2" applyFont="1" applyFill="1" applyBorder="1" applyAlignment="1" applyProtection="1">
      <alignment horizontal="center" vertical="center"/>
    </xf>
    <xf numFmtId="9" fontId="27" fillId="2" borderId="0" xfId="2" applyFont="1" applyFill="1" applyProtection="1"/>
    <xf numFmtId="9" fontId="28" fillId="7" borderId="280" xfId="2" applyFont="1" applyFill="1" applyBorder="1" applyAlignment="1" applyProtection="1">
      <alignment horizontal="center" vertical="center"/>
    </xf>
    <xf numFmtId="9" fontId="28" fillId="7" borderId="280" xfId="2" applyFont="1" applyFill="1" applyBorder="1" applyAlignment="1" applyProtection="1">
      <alignment horizontal="center"/>
    </xf>
    <xf numFmtId="9" fontId="27" fillId="2" borderId="0" xfId="2" applyFont="1" applyFill="1" applyAlignment="1" applyProtection="1">
      <alignment horizontal="center"/>
    </xf>
    <xf numFmtId="9" fontId="75" fillId="2" borderId="0" xfId="2" applyFont="1" applyFill="1" applyProtection="1"/>
    <xf numFmtId="9" fontId="32" fillId="2" borderId="0" xfId="2" applyFont="1" applyFill="1" applyProtection="1"/>
    <xf numFmtId="9" fontId="75" fillId="2" borderId="0" xfId="2" applyFont="1" applyFill="1" applyBorder="1" applyProtection="1"/>
    <xf numFmtId="9" fontId="75" fillId="2" borderId="0" xfId="2" applyFont="1" applyFill="1" applyBorder="1" applyAlignment="1" applyProtection="1">
      <alignment horizontal="center"/>
    </xf>
    <xf numFmtId="9" fontId="75" fillId="15" borderId="0" xfId="2" applyFont="1" applyFill="1" applyBorder="1"/>
    <xf numFmtId="9" fontId="75" fillId="15" borderId="0" xfId="2" applyFont="1" applyFill="1"/>
    <xf numFmtId="14" fontId="27" fillId="0" borderId="280" xfId="0" applyNumberFormat="1" applyFont="1" applyFill="1" applyBorder="1" applyAlignment="1" applyProtection="1">
      <alignment horizontal="center"/>
      <protection locked="0"/>
    </xf>
    <xf numFmtId="9" fontId="27" fillId="0" borderId="280" xfId="2" applyFont="1" applyFill="1" applyBorder="1" applyAlignment="1" applyProtection="1">
      <alignment horizontal="center"/>
      <protection locked="0"/>
    </xf>
    <xf numFmtId="172" fontId="27" fillId="0" borderId="280" xfId="6" quotePrefix="1" applyNumberFormat="1" applyFont="1" applyFill="1" applyBorder="1" applyAlignment="1" applyProtection="1">
      <alignment horizontal="center"/>
      <protection locked="0"/>
    </xf>
    <xf numFmtId="172" fontId="27" fillId="11" borderId="342" xfId="6" quotePrefix="1" applyNumberFormat="1" applyFont="1" applyFill="1" applyBorder="1" applyAlignment="1" applyProtection="1">
      <alignment horizontal="center"/>
    </xf>
    <xf numFmtId="172" fontId="27" fillId="0" borderId="24" xfId="6" applyNumberFormat="1" applyFont="1" applyFill="1" applyBorder="1" applyProtection="1">
      <protection locked="0"/>
    </xf>
    <xf numFmtId="0" fontId="11" fillId="0" borderId="767" xfId="8" quotePrefix="1" applyFont="1" applyFill="1" applyBorder="1" applyAlignment="1" applyProtection="1">
      <alignment horizontal="center"/>
    </xf>
    <xf numFmtId="0" fontId="75" fillId="0" borderId="1006" xfId="0" applyFont="1" applyFill="1" applyBorder="1"/>
    <xf numFmtId="172" fontId="26" fillId="11" borderId="767" xfId="6" applyNumberFormat="1" applyFont="1" applyFill="1" applyBorder="1" applyProtection="1"/>
    <xf numFmtId="171" fontId="26" fillId="11" borderId="425" xfId="6" applyNumberFormat="1" applyFont="1" applyFill="1" applyBorder="1" applyAlignment="1" applyProtection="1">
      <alignment vertical="center"/>
    </xf>
    <xf numFmtId="0" fontId="96" fillId="7" borderId="990" xfId="0" applyFont="1" applyFill="1" applyBorder="1" applyAlignment="1">
      <alignment horizontal="center"/>
    </xf>
    <xf numFmtId="0" fontId="26" fillId="0" borderId="929" xfId="8" quotePrefix="1" applyFont="1" applyFill="1" applyBorder="1" applyAlignment="1" applyProtection="1">
      <alignment horizontal="center"/>
    </xf>
    <xf numFmtId="0" fontId="26" fillId="0" borderId="1010" xfId="8" quotePrefix="1" applyFont="1" applyFill="1" applyBorder="1" applyAlignment="1" applyProtection="1">
      <alignment horizontal="center"/>
    </xf>
    <xf numFmtId="49" fontId="26" fillId="0" borderId="945" xfId="8" applyNumberFormat="1" applyFont="1" applyFill="1" applyBorder="1" applyAlignment="1" applyProtection="1">
      <alignment horizontal="center"/>
    </xf>
    <xf numFmtId="0" fontId="75" fillId="0" borderId="949" xfId="0" applyFont="1" applyFill="1" applyBorder="1"/>
    <xf numFmtId="0" fontId="75" fillId="0" borderId="1011" xfId="0" applyFont="1" applyFill="1" applyBorder="1"/>
    <xf numFmtId="0" fontId="75" fillId="0" borderId="945" xfId="0" applyFont="1" applyFill="1" applyBorder="1"/>
    <xf numFmtId="172" fontId="26" fillId="11" borderId="619" xfId="6" applyNumberFormat="1" applyFont="1" applyFill="1" applyBorder="1" applyAlignment="1" applyProtection="1">
      <alignment vertical="center"/>
    </xf>
    <xf numFmtId="172" fontId="26" fillId="11" borderId="1012" xfId="6" applyNumberFormat="1" applyFont="1" applyFill="1" applyBorder="1" applyAlignment="1" applyProtection="1">
      <alignment vertical="center"/>
    </xf>
    <xf numFmtId="172" fontId="26" fillId="11" borderId="1013" xfId="6" applyNumberFormat="1" applyFont="1" applyFill="1" applyBorder="1" applyAlignment="1" applyProtection="1">
      <alignment vertical="center"/>
    </xf>
    <xf numFmtId="0" fontId="28" fillId="7" borderId="814" xfId="0" applyFont="1" applyFill="1" applyBorder="1" applyProtection="1"/>
    <xf numFmtId="0" fontId="28" fillId="7" borderId="863" xfId="0" applyFont="1" applyFill="1" applyBorder="1" applyProtection="1"/>
    <xf numFmtId="0" fontId="28" fillId="7" borderId="813" xfId="0" applyFont="1" applyFill="1" applyBorder="1" applyAlignment="1" applyProtection="1">
      <alignment horizontal="center" vertical="center"/>
    </xf>
    <xf numFmtId="9" fontId="99" fillId="7" borderId="800" xfId="2" applyFont="1" applyFill="1" applyBorder="1" applyAlignment="1" applyProtection="1">
      <alignment horizontal="center" vertical="center"/>
    </xf>
    <xf numFmtId="0" fontId="28" fillId="7" borderId="421" xfId="0" applyFont="1" applyFill="1" applyBorder="1" applyAlignment="1" applyProtection="1">
      <alignment horizontal="center" vertical="center"/>
    </xf>
    <xf numFmtId="0" fontId="28" fillId="7" borderId="863" xfId="0" applyFont="1" applyFill="1" applyBorder="1" applyAlignment="1" applyProtection="1">
      <alignment horizontal="center" vertical="center"/>
    </xf>
    <xf numFmtId="0" fontId="99" fillId="7" borderId="863" xfId="0" applyFont="1" applyFill="1" applyBorder="1" applyAlignment="1" applyProtection="1">
      <alignment vertical="center"/>
    </xf>
    <xf numFmtId="0" fontId="28" fillId="7" borderId="863" xfId="0" applyFont="1" applyFill="1" applyBorder="1" applyAlignment="1" applyProtection="1"/>
    <xf numFmtId="0" fontId="28" fillId="7" borderId="717" xfId="0" applyFont="1" applyFill="1" applyBorder="1" applyProtection="1"/>
    <xf numFmtId="0" fontId="28" fillId="7" borderId="620" xfId="0" quotePrefix="1" applyFont="1" applyFill="1" applyBorder="1" applyAlignment="1" applyProtection="1">
      <alignment horizontal="center" vertical="center"/>
    </xf>
    <xf numFmtId="0" fontId="96" fillId="7" borderId="405" xfId="0" applyFont="1" applyFill="1" applyBorder="1" applyAlignment="1" applyProtection="1">
      <alignment horizontal="center" vertical="center"/>
    </xf>
    <xf numFmtId="0" fontId="96" fillId="7" borderId="620" xfId="0" applyFont="1" applyFill="1" applyBorder="1" applyAlignment="1" applyProtection="1">
      <alignment horizontal="center" vertical="center"/>
    </xf>
    <xf numFmtId="0" fontId="28" fillId="7" borderId="986" xfId="0" applyFont="1" applyFill="1" applyBorder="1" applyAlignment="1" applyProtection="1">
      <alignment horizontal="center"/>
    </xf>
    <xf numFmtId="0" fontId="28" fillId="7" borderId="1016" xfId="0" applyFont="1" applyFill="1" applyBorder="1" applyAlignment="1" applyProtection="1">
      <alignment horizontal="center" vertical="center"/>
    </xf>
    <xf numFmtId="0" fontId="28" fillId="7" borderId="1017" xfId="0" applyFont="1" applyFill="1" applyBorder="1" applyAlignment="1" applyProtection="1">
      <alignment horizontal="center" vertical="center"/>
    </xf>
    <xf numFmtId="9" fontId="28" fillId="7" borderId="990" xfId="2" applyFont="1" applyFill="1" applyBorder="1" applyAlignment="1" applyProtection="1">
      <alignment horizontal="center" vertical="center"/>
    </xf>
    <xf numFmtId="0" fontId="28" fillId="7" borderId="984" xfId="0" quotePrefix="1" applyFont="1" applyFill="1" applyBorder="1" applyAlignment="1" applyProtection="1">
      <alignment horizontal="center"/>
    </xf>
    <xf numFmtId="0" fontId="26" fillId="0" borderId="789" xfId="0" applyFont="1" applyFill="1" applyBorder="1" applyAlignment="1" applyProtection="1">
      <alignment horizontal="center"/>
    </xf>
    <xf numFmtId="0" fontId="26" fillId="0" borderId="984" xfId="0" applyFont="1" applyFill="1" applyBorder="1" applyAlignment="1" applyProtection="1">
      <alignment horizontal="center"/>
    </xf>
    <xf numFmtId="0" fontId="26" fillId="0" borderId="1016" xfId="0" applyFont="1" applyFill="1" applyBorder="1" applyAlignment="1" applyProtection="1">
      <alignment horizontal="center"/>
    </xf>
    <xf numFmtId="0" fontId="26" fillId="0" borderId="1017" xfId="0" applyFont="1" applyFill="1" applyBorder="1" applyAlignment="1" applyProtection="1">
      <alignment horizontal="center"/>
    </xf>
    <xf numFmtId="0" fontId="26" fillId="0" borderId="1018" xfId="0" quotePrefix="1" applyFont="1" applyFill="1" applyBorder="1" applyAlignment="1" applyProtection="1">
      <alignment horizontal="center"/>
    </xf>
    <xf numFmtId="0" fontId="26" fillId="0" borderId="997" xfId="0" quotePrefix="1" applyFont="1" applyFill="1" applyBorder="1" applyAlignment="1" applyProtection="1">
      <alignment horizontal="center"/>
    </xf>
    <xf numFmtId="0" fontId="26" fillId="0" borderId="990" xfId="0" applyFont="1" applyFill="1" applyBorder="1" applyAlignment="1" applyProtection="1">
      <alignment horizontal="center"/>
    </xf>
    <xf numFmtId="9" fontId="26" fillId="0" borderId="1017" xfId="2" applyFont="1" applyFill="1" applyBorder="1" applyAlignment="1" applyProtection="1">
      <alignment horizontal="center"/>
    </xf>
    <xf numFmtId="0" fontId="26" fillId="0" borderId="984" xfId="0" quotePrefix="1" applyFont="1" applyFill="1" applyBorder="1" applyAlignment="1" applyProtection="1">
      <alignment horizontal="center"/>
    </xf>
    <xf numFmtId="0" fontId="26" fillId="0" borderId="985" xfId="0" quotePrefix="1" applyFont="1" applyFill="1" applyBorder="1" applyAlignment="1" applyProtection="1">
      <alignment horizontal="center"/>
    </xf>
    <xf numFmtId="0" fontId="27" fillId="0" borderId="1011" xfId="0" applyFont="1" applyFill="1" applyBorder="1" applyAlignment="1" applyProtection="1">
      <alignment horizontal="left"/>
      <protection locked="0"/>
    </xf>
    <xf numFmtId="171" fontId="27" fillId="0" borderId="1011" xfId="6" applyNumberFormat="1" applyFont="1" applyFill="1" applyBorder="1" applyAlignment="1" applyProtection="1">
      <alignment horizontal="left"/>
      <protection locked="0"/>
    </xf>
    <xf numFmtId="171" fontId="27" fillId="0" borderId="1011" xfId="6" applyNumberFormat="1" applyFont="1" applyFill="1" applyBorder="1" applyProtection="1">
      <protection locked="0"/>
    </xf>
    <xf numFmtId="9" fontId="27" fillId="0" borderId="1011" xfId="2" applyFont="1" applyFill="1" applyBorder="1" applyProtection="1">
      <protection locked="0"/>
    </xf>
    <xf numFmtId="171" fontId="27" fillId="0" borderId="1019" xfId="6" applyNumberFormat="1" applyFont="1" applyFill="1" applyBorder="1" applyProtection="1">
      <protection locked="0"/>
    </xf>
    <xf numFmtId="171" fontId="27" fillId="0" borderId="717" xfId="6" applyNumberFormat="1" applyFont="1" applyFill="1" applyBorder="1" applyAlignment="1" applyProtection="1">
      <protection locked="0"/>
    </xf>
    <xf numFmtId="0" fontId="26" fillId="0" borderId="926" xfId="0" applyNumberFormat="1" applyFont="1" applyFill="1" applyBorder="1" applyAlignment="1" applyProtection="1">
      <alignment horizontal="left" vertical="center"/>
    </xf>
    <xf numFmtId="0" fontId="26" fillId="0" borderId="947" xfId="0" applyNumberFormat="1" applyFont="1" applyFill="1" applyBorder="1" applyAlignment="1" applyProtection="1">
      <alignment horizontal="left" vertical="center"/>
    </xf>
    <xf numFmtId="172" fontId="26" fillId="0" borderId="947" xfId="6" applyNumberFormat="1" applyFont="1" applyFill="1" applyBorder="1"/>
    <xf numFmtId="0" fontId="26" fillId="0" borderId="947" xfId="0" applyFont="1" applyFill="1" applyBorder="1" applyAlignment="1" applyProtection="1">
      <alignment horizontal="fill" vertical="center"/>
    </xf>
    <xf numFmtId="9" fontId="26" fillId="0" borderId="947" xfId="2" applyFont="1" applyFill="1" applyBorder="1" applyAlignment="1" applyProtection="1">
      <alignment horizontal="fill" vertical="center"/>
    </xf>
    <xf numFmtId="171" fontId="26" fillId="0" borderId="947" xfId="6" applyNumberFormat="1" applyFont="1" applyFill="1" applyBorder="1" applyAlignment="1" applyProtection="1">
      <alignment vertical="center"/>
    </xf>
    <xf numFmtId="0" fontId="26" fillId="0" borderId="1012" xfId="0" applyFont="1" applyFill="1" applyBorder="1" applyProtection="1"/>
    <xf numFmtId="0" fontId="26" fillId="0" borderId="1012" xfId="0" applyFont="1" applyFill="1" applyBorder="1" applyAlignment="1" applyProtection="1">
      <alignment horizontal="fill" vertical="center"/>
    </xf>
    <xf numFmtId="9" fontId="26" fillId="0" borderId="1012" xfId="2" applyFont="1" applyFill="1" applyBorder="1" applyAlignment="1" applyProtection="1">
      <alignment horizontal="fill" vertical="center"/>
    </xf>
    <xf numFmtId="171" fontId="26" fillId="11" borderId="1012" xfId="6" applyNumberFormat="1" applyFont="1" applyFill="1" applyBorder="1" applyAlignment="1" applyProtection="1">
      <alignment vertical="center"/>
    </xf>
    <xf numFmtId="171" fontId="26" fillId="0" borderId="1012" xfId="6" applyNumberFormat="1" applyFont="1" applyFill="1" applyBorder="1" applyAlignment="1" applyProtection="1">
      <alignment vertical="center"/>
    </xf>
    <xf numFmtId="171" fontId="26" fillId="11" borderId="1013" xfId="6" applyNumberFormat="1" applyFont="1" applyFill="1" applyBorder="1" applyAlignment="1" applyProtection="1">
      <alignment vertical="center"/>
    </xf>
    <xf numFmtId="0" fontId="27" fillId="0" borderId="276" xfId="0" applyFont="1" applyFill="1" applyBorder="1" applyAlignment="1" applyProtection="1">
      <alignment horizontal="left"/>
      <protection locked="0"/>
    </xf>
    <xf numFmtId="9" fontId="0" fillId="2" borderId="0" xfId="2" applyFont="1" applyFill="1"/>
    <xf numFmtId="9" fontId="75" fillId="2" borderId="0" xfId="2" applyFont="1" applyFill="1" applyBorder="1" applyAlignment="1">
      <alignment horizontal="center"/>
    </xf>
    <xf numFmtId="9" fontId="0" fillId="15" borderId="0" xfId="2" applyFont="1" applyFill="1" applyBorder="1"/>
    <xf numFmtId="9" fontId="0" fillId="15" borderId="0" xfId="2" applyFont="1" applyFill="1"/>
    <xf numFmtId="0" fontId="28" fillId="7" borderId="1011" xfId="0" applyFont="1" applyFill="1" applyBorder="1" applyAlignment="1">
      <alignment horizontal="center"/>
    </xf>
    <xf numFmtId="0" fontId="28" fillId="7" borderId="1011" xfId="8" applyFont="1" applyFill="1" applyBorder="1" applyAlignment="1" applyProtection="1">
      <alignment horizontal="center" vertical="center"/>
    </xf>
    <xf numFmtId="0" fontId="26" fillId="0" borderId="991" xfId="8" quotePrefix="1" applyFont="1" applyFill="1" applyBorder="1" applyAlignment="1" applyProtection="1">
      <alignment horizontal="center"/>
    </xf>
    <xf numFmtId="0" fontId="26" fillId="0" borderId="992" xfId="8" quotePrefix="1" applyFont="1" applyFill="1" applyBorder="1" applyAlignment="1" applyProtection="1">
      <alignment horizontal="center"/>
    </xf>
    <xf numFmtId="49" fontId="26" fillId="0" borderId="1020" xfId="8" applyNumberFormat="1" applyFont="1" applyFill="1" applyBorder="1" applyAlignment="1" applyProtection="1">
      <alignment horizontal="center"/>
    </xf>
    <xf numFmtId="49" fontId="26" fillId="0" borderId="1021" xfId="8" applyNumberFormat="1" applyFont="1" applyFill="1" applyBorder="1" applyAlignment="1" applyProtection="1">
      <alignment horizontal="center"/>
    </xf>
    <xf numFmtId="0" fontId="0" fillId="0" borderId="995" xfId="0" applyFont="1" applyFill="1" applyBorder="1"/>
    <xf numFmtId="171" fontId="27" fillId="0" borderId="577" xfId="6" applyNumberFormat="1" applyFont="1" applyFill="1" applyBorder="1" applyProtection="1">
      <protection locked="0"/>
    </xf>
    <xf numFmtId="0" fontId="0" fillId="0" borderId="577" xfId="0" applyFont="1" applyFill="1" applyBorder="1"/>
    <xf numFmtId="0" fontId="0" fillId="0" borderId="650" xfId="0" applyFont="1" applyFill="1" applyBorder="1"/>
    <xf numFmtId="172" fontId="27" fillId="0" borderId="24" xfId="6" quotePrefix="1" applyNumberFormat="1" applyFont="1" applyFill="1" applyBorder="1" applyAlignment="1" applyProtection="1">
      <alignment horizontal="center"/>
      <protection locked="0"/>
    </xf>
    <xf numFmtId="172" fontId="27" fillId="11" borderId="405" xfId="0" applyNumberFormat="1" applyFont="1" applyFill="1" applyBorder="1" applyProtection="1"/>
    <xf numFmtId="172" fontId="27" fillId="0" borderId="620" xfId="6" quotePrefix="1" applyNumberFormat="1" applyFont="1" applyFill="1" applyBorder="1" applyAlignment="1" applyProtection="1">
      <alignment horizontal="center"/>
      <protection locked="0"/>
    </xf>
    <xf numFmtId="172" fontId="27" fillId="11" borderId="635" xfId="0" applyNumberFormat="1" applyFont="1" applyFill="1" applyBorder="1" applyProtection="1"/>
    <xf numFmtId="172" fontId="27" fillId="11" borderId="305" xfId="6" quotePrefix="1" applyNumberFormat="1" applyFont="1" applyFill="1" applyBorder="1" applyAlignment="1" applyProtection="1">
      <alignment horizontal="center"/>
    </xf>
    <xf numFmtId="171" fontId="27" fillId="0" borderId="1006" xfId="6" applyNumberFormat="1" applyFont="1" applyFill="1" applyBorder="1" applyProtection="1">
      <protection locked="0"/>
    </xf>
    <xf numFmtId="172" fontId="26" fillId="11" borderId="767" xfId="6" applyNumberFormat="1" applyFont="1" applyFill="1" applyBorder="1" applyAlignment="1" applyProtection="1">
      <alignment vertical="center"/>
    </xf>
    <xf numFmtId="172" fontId="26" fillId="11" borderId="425" xfId="6" applyNumberFormat="1" applyFont="1" applyFill="1" applyBorder="1" applyAlignment="1" applyProtection="1">
      <alignment vertical="center"/>
    </xf>
    <xf numFmtId="172" fontId="26" fillId="11" borderId="1022" xfId="6" applyNumberFormat="1" applyFont="1" applyFill="1" applyBorder="1" applyAlignment="1" applyProtection="1">
      <alignment vertical="center"/>
    </xf>
    <xf numFmtId="172" fontId="26" fillId="11" borderId="1023" xfId="6" applyNumberFormat="1" applyFont="1" applyFill="1" applyBorder="1" applyAlignment="1" applyProtection="1">
      <alignment vertical="center"/>
    </xf>
    <xf numFmtId="172" fontId="26" fillId="11" borderId="1024" xfId="6" applyNumberFormat="1" applyFont="1" applyFill="1" applyBorder="1" applyAlignment="1" applyProtection="1">
      <alignment vertical="center"/>
    </xf>
    <xf numFmtId="0" fontId="28" fillId="7" borderId="863" xfId="0" applyFont="1" applyFill="1" applyBorder="1" applyAlignment="1" applyProtection="1">
      <alignment vertical="center"/>
    </xf>
    <xf numFmtId="0" fontId="96" fillId="7" borderId="789" xfId="0" applyFont="1" applyFill="1" applyBorder="1" applyAlignment="1" applyProtection="1">
      <alignment horizontal="center" vertical="center"/>
    </xf>
    <xf numFmtId="0" fontId="96" fillId="7" borderId="986" xfId="0" applyFont="1" applyFill="1" applyBorder="1" applyAlignment="1" applyProtection="1">
      <alignment horizontal="center"/>
    </xf>
    <xf numFmtId="9" fontId="26" fillId="0" borderId="984" xfId="2" applyFont="1" applyFill="1" applyBorder="1" applyAlignment="1" applyProtection="1">
      <alignment horizontal="center"/>
    </xf>
    <xf numFmtId="0" fontId="27" fillId="0" borderId="1026" xfId="0" applyFont="1" applyFill="1" applyBorder="1" applyAlignment="1" applyProtection="1">
      <alignment horizontal="left"/>
      <protection locked="0"/>
    </xf>
    <xf numFmtId="0" fontId="27" fillId="0" borderId="1027" xfId="0" applyFont="1" applyFill="1" applyBorder="1" applyAlignment="1" applyProtection="1">
      <alignment horizontal="left"/>
      <protection locked="0"/>
    </xf>
    <xf numFmtId="171" fontId="27" fillId="0" borderId="1027" xfId="6" applyNumberFormat="1" applyFont="1" applyFill="1" applyBorder="1" applyAlignment="1" applyProtection="1">
      <alignment horizontal="left"/>
      <protection locked="0"/>
    </xf>
    <xf numFmtId="171" fontId="27" fillId="0" borderId="1027" xfId="6" applyNumberFormat="1" applyFont="1" applyFill="1" applyBorder="1" applyProtection="1">
      <protection locked="0"/>
    </xf>
    <xf numFmtId="0" fontId="26" fillId="0" borderId="1027" xfId="0" applyFont="1" applyFill="1" applyBorder="1" applyAlignment="1" applyProtection="1">
      <alignment horizontal="center" vertical="center"/>
    </xf>
    <xf numFmtId="9" fontId="26" fillId="0" borderId="1027" xfId="2" applyFont="1" applyFill="1" applyBorder="1" applyAlignment="1" applyProtection="1">
      <alignment horizontal="center" vertical="center"/>
    </xf>
    <xf numFmtId="171" fontId="27" fillId="0" borderId="1027" xfId="6" applyNumberFormat="1" applyFont="1" applyFill="1" applyBorder="1" applyAlignment="1" applyProtection="1">
      <protection locked="0"/>
    </xf>
    <xf numFmtId="171" fontId="27" fillId="0" borderId="1028" xfId="6" applyNumberFormat="1" applyFont="1" applyFill="1" applyBorder="1" applyAlignment="1" applyProtection="1">
      <protection locked="0"/>
    </xf>
    <xf numFmtId="0" fontId="26" fillId="0" borderId="1022" xfId="0" applyNumberFormat="1" applyFont="1" applyFill="1" applyBorder="1" applyAlignment="1" applyProtection="1">
      <alignment horizontal="left" vertical="center"/>
    </xf>
    <xf numFmtId="0" fontId="26" fillId="0" borderId="1023" xfId="0" applyNumberFormat="1" applyFont="1" applyFill="1" applyBorder="1" applyAlignment="1" applyProtection="1">
      <alignment horizontal="left" vertical="center"/>
    </xf>
    <xf numFmtId="172" fontId="26" fillId="0" borderId="1023" xfId="6" applyNumberFormat="1" applyFont="1" applyFill="1" applyBorder="1"/>
    <xf numFmtId="0" fontId="26" fillId="0" borderId="1023" xfId="0" applyFont="1" applyFill="1" applyBorder="1" applyAlignment="1" applyProtection="1">
      <alignment horizontal="fill" vertical="center"/>
    </xf>
    <xf numFmtId="9" fontId="26" fillId="0" borderId="1023" xfId="2" applyFont="1" applyFill="1" applyBorder="1" applyAlignment="1" applyProtection="1">
      <alignment horizontal="fill" vertical="center"/>
    </xf>
    <xf numFmtId="171" fontId="26" fillId="0" borderId="1023" xfId="6" applyNumberFormat="1" applyFont="1" applyFill="1" applyBorder="1" applyAlignment="1" applyProtection="1">
      <alignment vertical="center"/>
    </xf>
    <xf numFmtId="0" fontId="28" fillId="7" borderId="1026" xfId="0" applyFont="1" applyFill="1" applyBorder="1" applyAlignment="1">
      <alignment horizontal="center"/>
    </xf>
    <xf numFmtId="0" fontId="28" fillId="7" borderId="1027" xfId="0" applyFont="1" applyFill="1" applyBorder="1" applyAlignment="1">
      <alignment horizontal="center"/>
    </xf>
    <xf numFmtId="0" fontId="28" fillId="7" borderId="1027" xfId="8" applyFont="1" applyFill="1" applyBorder="1" applyAlignment="1" applyProtection="1">
      <alignment horizontal="center" vertical="center"/>
    </xf>
    <xf numFmtId="0" fontId="28" fillId="7" borderId="1028" xfId="0" applyFont="1" applyFill="1" applyBorder="1" applyAlignment="1">
      <alignment horizontal="center"/>
    </xf>
    <xf numFmtId="0" fontId="0" fillId="0" borderId="1029" xfId="0" applyFont="1" applyFill="1" applyBorder="1"/>
    <xf numFmtId="171" fontId="27" fillId="0" borderId="1030" xfId="6" applyNumberFormat="1" applyFont="1" applyFill="1" applyBorder="1" applyProtection="1">
      <protection locked="0"/>
    </xf>
    <xf numFmtId="0" fontId="0" fillId="0" borderId="1030" xfId="0" applyFont="1" applyFill="1" applyBorder="1"/>
    <xf numFmtId="0" fontId="0" fillId="0" borderId="1031" xfId="0" applyFont="1" applyFill="1" applyBorder="1"/>
    <xf numFmtId="171" fontId="26" fillId="11" borderId="1023" xfId="6" applyNumberFormat="1" applyFont="1" applyFill="1" applyBorder="1" applyAlignment="1" applyProtection="1">
      <alignment vertical="center"/>
    </xf>
    <xf numFmtId="171" fontId="27" fillId="0" borderId="1032" xfId="6" applyNumberFormat="1" applyFont="1" applyFill="1" applyBorder="1" applyProtection="1">
      <protection locked="0"/>
    </xf>
    <xf numFmtId="171" fontId="26" fillId="11" borderId="767" xfId="6" applyNumberFormat="1" applyFont="1" applyFill="1" applyBorder="1" applyAlignment="1" applyProtection="1">
      <alignment vertical="center"/>
    </xf>
    <xf numFmtId="14" fontId="0" fillId="2" borderId="0" xfId="0" applyNumberFormat="1" applyFont="1" applyFill="1"/>
    <xf numFmtId="14" fontId="129" fillId="2" borderId="20" xfId="0" applyNumberFormat="1" applyFont="1" applyFill="1" applyBorder="1"/>
    <xf numFmtId="14" fontId="13" fillId="2" borderId="0" xfId="0" applyNumberFormat="1" applyFont="1" applyFill="1" applyProtection="1"/>
    <xf numFmtId="14" fontId="35" fillId="2" borderId="0" xfId="0" applyNumberFormat="1" applyFont="1" applyFill="1" applyProtection="1"/>
    <xf numFmtId="14" fontId="17" fillId="2" borderId="0" xfId="0" applyNumberFormat="1" applyFont="1" applyFill="1" applyProtection="1"/>
    <xf numFmtId="14" fontId="59" fillId="2" borderId="0" xfId="0" applyNumberFormat="1" applyFont="1" applyFill="1" applyProtection="1"/>
    <xf numFmtId="14" fontId="0" fillId="2" borderId="0" xfId="0" applyNumberFormat="1" applyFont="1" applyFill="1" applyProtection="1">
      <protection locked="0"/>
    </xf>
    <xf numFmtId="14" fontId="0" fillId="15" borderId="0" xfId="0" applyNumberFormat="1" applyFont="1" applyFill="1"/>
    <xf numFmtId="14" fontId="13" fillId="2" borderId="0" xfId="6" applyNumberFormat="1" applyFont="1" applyFill="1" applyBorder="1" applyAlignment="1" applyProtection="1"/>
    <xf numFmtId="14" fontId="6" fillId="2" borderId="0" xfId="0" applyNumberFormat="1" applyFont="1" applyFill="1" applyBorder="1" applyAlignment="1" applyProtection="1">
      <alignment horizontal="center" vertical="center"/>
    </xf>
    <xf numFmtId="14" fontId="13" fillId="2" borderId="0" xfId="0" applyNumberFormat="1" applyFont="1" applyFill="1" applyBorder="1" applyProtection="1"/>
    <xf numFmtId="14" fontId="3" fillId="2" borderId="0" xfId="0" applyNumberFormat="1" applyFont="1" applyFill="1" applyProtection="1"/>
    <xf numFmtId="14" fontId="0" fillId="2" borderId="0" xfId="0" applyNumberFormat="1" applyFont="1" applyFill="1" applyProtection="1"/>
    <xf numFmtId="172" fontId="3" fillId="2" borderId="0" xfId="0" applyNumberFormat="1" applyFont="1" applyFill="1" applyProtection="1"/>
    <xf numFmtId="172" fontId="3" fillId="15" borderId="0" xfId="0" applyNumberFormat="1" applyFont="1" applyFill="1" applyProtection="1"/>
    <xf numFmtId="172" fontId="0" fillId="2" borderId="0" xfId="0" applyNumberFormat="1" applyFont="1" applyFill="1" applyProtection="1"/>
    <xf numFmtId="172" fontId="0" fillId="15" borderId="0" xfId="0" applyNumberFormat="1" applyFont="1" applyFill="1" applyProtection="1"/>
    <xf numFmtId="0" fontId="28" fillId="7" borderId="1033" xfId="0" applyFont="1" applyFill="1" applyBorder="1" applyAlignment="1" applyProtection="1"/>
    <xf numFmtId="0" fontId="28" fillId="7" borderId="1034" xfId="0" applyFont="1" applyFill="1" applyBorder="1" applyAlignment="1" applyProtection="1"/>
    <xf numFmtId="0" fontId="28" fillId="7" borderId="1034" xfId="0" applyFont="1" applyFill="1" applyBorder="1" applyAlignment="1" applyProtection="1">
      <alignment horizontal="center"/>
    </xf>
    <xf numFmtId="0" fontId="28" fillId="7" borderId="1035" xfId="0" applyFont="1" applyFill="1" applyBorder="1" applyAlignment="1" applyProtection="1">
      <alignment horizontal="center"/>
    </xf>
    <xf numFmtId="0" fontId="28" fillId="7" borderId="809" xfId="0" applyFont="1" applyFill="1" applyBorder="1" applyAlignment="1">
      <alignment horizontal="center" vertical="center"/>
    </xf>
    <xf numFmtId="0" fontId="28" fillId="7" borderId="990" xfId="0" applyFont="1" applyFill="1" applyBorder="1" applyAlignment="1" applyProtection="1">
      <alignment horizontal="center" vertical="center"/>
    </xf>
    <xf numFmtId="0" fontId="28" fillId="7" borderId="1018" xfId="0" applyFont="1" applyFill="1" applyBorder="1" applyAlignment="1" applyProtection="1">
      <alignment horizontal="center" vertical="center"/>
    </xf>
    <xf numFmtId="0" fontId="28" fillId="7" borderId="1018" xfId="0" quotePrefix="1" applyFont="1" applyFill="1" applyBorder="1" applyAlignment="1" applyProtection="1">
      <alignment horizontal="center" vertical="center"/>
    </xf>
    <xf numFmtId="0" fontId="28" fillId="7" borderId="990" xfId="0" quotePrefix="1" applyFont="1" applyFill="1" applyBorder="1" applyAlignment="1">
      <alignment horizontal="center"/>
    </xf>
    <xf numFmtId="0" fontId="28" fillId="7" borderId="1017" xfId="0" quotePrefix="1" applyFont="1" applyFill="1" applyBorder="1" applyAlignment="1">
      <alignment horizontal="center"/>
    </xf>
    <xf numFmtId="49" fontId="11" fillId="2" borderId="991" xfId="0" applyNumberFormat="1" applyFont="1" applyFill="1" applyBorder="1" applyAlignment="1" applyProtection="1">
      <alignment horizontal="center"/>
    </xf>
    <xf numFmtId="49" fontId="11" fillId="2" borderId="992" xfId="0" quotePrefix="1" applyNumberFormat="1" applyFont="1" applyFill="1" applyBorder="1" applyAlignment="1" applyProtection="1">
      <alignment horizontal="center"/>
    </xf>
    <xf numFmtId="0" fontId="11" fillId="2" borderId="992" xfId="0" quotePrefix="1" applyFont="1" applyFill="1" applyBorder="1" applyAlignment="1">
      <alignment horizontal="center"/>
    </xf>
    <xf numFmtId="171" fontId="46" fillId="0" borderId="620" xfId="6" applyNumberFormat="1" applyFont="1" applyFill="1" applyBorder="1" applyProtection="1">
      <protection locked="0"/>
    </xf>
    <xf numFmtId="171" fontId="46" fillId="0" borderId="635" xfId="6" applyNumberFormat="1" applyFont="1" applyFill="1" applyBorder="1" applyAlignment="1" applyProtection="1">
      <protection locked="0"/>
    </xf>
    <xf numFmtId="172" fontId="57" fillId="2" borderId="0" xfId="0" applyNumberFormat="1" applyFont="1" applyFill="1" applyProtection="1"/>
    <xf numFmtId="172" fontId="26" fillId="11" borderId="634" xfId="6" applyNumberFormat="1" applyFont="1" applyFill="1" applyBorder="1" applyProtection="1"/>
    <xf numFmtId="172" fontId="26" fillId="11" borderId="617" xfId="6" applyNumberFormat="1" applyFont="1" applyFill="1" applyBorder="1" applyProtection="1"/>
    <xf numFmtId="172" fontId="26" fillId="11" borderId="433" xfId="6" applyNumberFormat="1" applyFont="1" applyFill="1" applyBorder="1" applyProtection="1"/>
    <xf numFmtId="172" fontId="22" fillId="2" borderId="0" xfId="0" applyNumberFormat="1" applyFont="1" applyFill="1" applyProtection="1"/>
    <xf numFmtId="172" fontId="26" fillId="11" borderId="1000" xfId="6" applyNumberFormat="1" applyFont="1" applyFill="1" applyBorder="1" applyAlignment="1" applyProtection="1">
      <alignment vertical="center"/>
    </xf>
    <xf numFmtId="172" fontId="26" fillId="11" borderId="762" xfId="6" applyNumberFormat="1" applyFont="1" applyFill="1" applyBorder="1" applyProtection="1"/>
    <xf numFmtId="0" fontId="28" fillId="7" borderId="1011" xfId="0" applyFont="1" applyFill="1" applyBorder="1" applyAlignment="1">
      <alignment horizontal="center" vertical="center"/>
    </xf>
    <xf numFmtId="171" fontId="46" fillId="0" borderId="995" xfId="6" applyNumberFormat="1" applyFont="1" applyFill="1" applyBorder="1" applyProtection="1">
      <protection locked="0"/>
    </xf>
    <xf numFmtId="172" fontId="26" fillId="11" borderId="591" xfId="6" applyNumberFormat="1" applyFont="1" applyFill="1" applyBorder="1" applyAlignment="1" applyProtection="1">
      <alignment vertical="center"/>
    </xf>
    <xf numFmtId="172" fontId="26" fillId="11" borderId="593" xfId="6" applyNumberFormat="1" applyFont="1" applyFill="1" applyBorder="1" applyAlignment="1" applyProtection="1">
      <alignment vertical="center"/>
    </xf>
    <xf numFmtId="172" fontId="26" fillId="11" borderId="594" xfId="6" applyNumberFormat="1" applyFont="1" applyFill="1" applyBorder="1" applyAlignment="1" applyProtection="1">
      <alignment vertical="center"/>
    </xf>
    <xf numFmtId="0" fontId="28" fillId="7" borderId="931" xfId="0" applyFont="1" applyFill="1" applyBorder="1"/>
    <xf numFmtId="14" fontId="28" fillId="7" borderId="863" xfId="0" applyNumberFormat="1" applyFont="1" applyFill="1" applyBorder="1" applyAlignment="1">
      <alignment horizontal="center"/>
    </xf>
    <xf numFmtId="0" fontId="28" fillId="7" borderId="863" xfId="0" applyFont="1" applyFill="1" applyBorder="1" applyAlignment="1">
      <alignment horizontal="center"/>
    </xf>
    <xf numFmtId="14" fontId="28" fillId="7" borderId="620" xfId="0" applyNumberFormat="1" applyFont="1" applyFill="1" applyBorder="1" applyAlignment="1">
      <alignment horizontal="center"/>
    </xf>
    <xf numFmtId="0" fontId="28" fillId="7" borderId="620" xfId="0" applyFont="1" applyFill="1" applyBorder="1" applyAlignment="1">
      <alignment horizontal="center"/>
    </xf>
    <xf numFmtId="0" fontId="28" fillId="7" borderId="635" xfId="0" applyFont="1" applyFill="1" applyBorder="1" applyAlignment="1">
      <alignment horizontal="center"/>
    </xf>
    <xf numFmtId="0" fontId="28" fillId="7" borderId="620" xfId="0" quotePrefix="1" applyFont="1" applyFill="1" applyBorder="1" applyAlignment="1">
      <alignment horizontal="center"/>
    </xf>
    <xf numFmtId="0" fontId="28" fillId="7" borderId="789" xfId="0" applyFont="1" applyFill="1" applyBorder="1" applyAlignment="1">
      <alignment horizontal="center"/>
    </xf>
    <xf numFmtId="0" fontId="96" fillId="7" borderId="984" xfId="0" applyFont="1" applyFill="1" applyBorder="1" applyAlignment="1">
      <alignment horizontal="center" vertical="center"/>
    </xf>
    <xf numFmtId="14" fontId="28" fillId="7" borderId="984" xfId="0" applyNumberFormat="1" applyFont="1" applyFill="1" applyBorder="1" applyAlignment="1">
      <alignment horizontal="center"/>
    </xf>
    <xf numFmtId="0" fontId="28" fillId="7" borderId="984" xfId="0" applyFont="1" applyFill="1" applyBorder="1" applyAlignment="1">
      <alignment horizontal="center"/>
    </xf>
    <xf numFmtId="0" fontId="28" fillId="7" borderId="984" xfId="0" quotePrefix="1" applyFont="1" applyFill="1" applyBorder="1" applyAlignment="1">
      <alignment horizontal="center"/>
    </xf>
    <xf numFmtId="0" fontId="28" fillId="7" borderId="985" xfId="0" quotePrefix="1" applyFont="1" applyFill="1" applyBorder="1" applyAlignment="1">
      <alignment horizontal="center"/>
    </xf>
    <xf numFmtId="0" fontId="11" fillId="2" borderId="991" xfId="0" applyFont="1" applyFill="1" applyBorder="1" applyAlignment="1" applyProtection="1">
      <alignment horizontal="center"/>
    </xf>
    <xf numFmtId="0" fontId="11" fillId="2" borderId="992" xfId="0" applyFont="1" applyFill="1" applyBorder="1" applyAlignment="1" applyProtection="1">
      <alignment horizontal="center"/>
    </xf>
    <xf numFmtId="14" fontId="11" fillId="2" borderId="992" xfId="0" applyNumberFormat="1" applyFont="1" applyFill="1" applyBorder="1" applyAlignment="1" applyProtection="1">
      <alignment horizontal="center"/>
    </xf>
    <xf numFmtId="14" fontId="11" fillId="2" borderId="992" xfId="0" quotePrefix="1" applyNumberFormat="1" applyFont="1" applyFill="1" applyBorder="1" applyAlignment="1" applyProtection="1">
      <alignment horizontal="center"/>
    </xf>
    <xf numFmtId="0" fontId="11" fillId="2" borderId="993" xfId="0" quotePrefix="1" applyFont="1" applyFill="1" applyBorder="1" applyAlignment="1">
      <alignment horizontal="center"/>
    </xf>
    <xf numFmtId="171" fontId="46" fillId="0" borderId="620" xfId="6" applyNumberFormat="1" applyFont="1" applyFill="1" applyBorder="1" applyAlignment="1" applyProtection="1">
      <alignment horizontal="left"/>
      <protection locked="0"/>
    </xf>
    <xf numFmtId="14" fontId="46" fillId="0" borderId="620" xfId="6" applyNumberFormat="1" applyFont="1" applyFill="1" applyBorder="1" applyProtection="1">
      <protection locked="0"/>
    </xf>
    <xf numFmtId="171" fontId="46" fillId="0" borderId="620" xfId="6" applyNumberFormat="1" applyFont="1" applyFill="1" applyBorder="1" applyAlignment="1" applyProtection="1">
      <protection locked="0"/>
    </xf>
    <xf numFmtId="171" fontId="139" fillId="0" borderId="620" xfId="6" applyNumberFormat="1" applyFont="1" applyFill="1" applyBorder="1" applyAlignment="1" applyProtection="1">
      <alignment horizontal="center"/>
      <protection locked="0"/>
    </xf>
    <xf numFmtId="0" fontId="46" fillId="0" borderId="620" xfId="6" applyNumberFormat="1" applyFont="1" applyFill="1" applyBorder="1" applyProtection="1">
      <protection locked="0"/>
    </xf>
    <xf numFmtId="171" fontId="46" fillId="11" borderId="635" xfId="6" applyNumberFormat="1" applyFont="1" applyFill="1" applyBorder="1" applyAlignment="1" applyProtection="1"/>
    <xf numFmtId="0" fontId="26" fillId="2" borderId="591" xfId="0" applyNumberFormat="1" applyFont="1" applyFill="1" applyBorder="1" applyAlignment="1" applyProtection="1">
      <alignment horizontal="left" vertical="center"/>
    </xf>
    <xf numFmtId="0" fontId="27" fillId="2" borderId="593" xfId="0" applyNumberFormat="1" applyFont="1" applyFill="1" applyBorder="1" applyAlignment="1" applyProtection="1">
      <alignment horizontal="center" vertical="center"/>
    </xf>
    <xf numFmtId="14" fontId="27" fillId="2" borderId="593" xfId="0" applyNumberFormat="1" applyFont="1" applyFill="1" applyBorder="1" applyAlignment="1" applyProtection="1">
      <alignment horizontal="fill" vertical="center"/>
    </xf>
    <xf numFmtId="0" fontId="27" fillId="2" borderId="593" xfId="0" applyFont="1" applyFill="1" applyBorder="1" applyAlignment="1" applyProtection="1">
      <alignment horizontal="fill" vertical="center"/>
    </xf>
    <xf numFmtId="172" fontId="26" fillId="2" borderId="593" xfId="0" applyNumberFormat="1" applyFont="1" applyFill="1" applyBorder="1" applyAlignment="1" applyProtection="1">
      <alignment horizontal="fill" vertical="center"/>
    </xf>
    <xf numFmtId="0" fontId="26" fillId="2" borderId="634" xfId="0" applyFont="1" applyFill="1" applyBorder="1" applyProtection="1"/>
    <xf numFmtId="0" fontId="27" fillId="2" borderId="596" xfId="0" applyFont="1" applyFill="1" applyBorder="1" applyAlignment="1" applyProtection="1">
      <alignment horizontal="fill" vertical="center"/>
    </xf>
    <xf numFmtId="14" fontId="27" fillId="2" borderId="596" xfId="0" applyNumberFormat="1" applyFont="1" applyFill="1" applyBorder="1" applyAlignment="1" applyProtection="1">
      <alignment horizontal="fill" vertical="center"/>
    </xf>
    <xf numFmtId="172" fontId="26" fillId="2" borderId="596" xfId="0" applyNumberFormat="1" applyFont="1" applyFill="1" applyBorder="1" applyAlignment="1" applyProtection="1">
      <alignment horizontal="fill" vertical="center"/>
    </xf>
    <xf numFmtId="0" fontId="13" fillId="0" borderId="639" xfId="1" applyNumberFormat="1" applyFont="1" applyFill="1" applyBorder="1" applyAlignment="1" applyProtection="1">
      <alignment horizontal="left"/>
      <protection locked="0"/>
    </xf>
    <xf numFmtId="0" fontId="13" fillId="0" borderId="639" xfId="8" applyFont="1" applyFill="1" applyBorder="1" applyAlignment="1" applyProtection="1">
      <protection locked="0"/>
    </xf>
    <xf numFmtId="0" fontId="13" fillId="0" borderId="620" xfId="8" applyFont="1" applyFill="1" applyBorder="1" applyAlignment="1" applyProtection="1">
      <protection locked="0"/>
    </xf>
    <xf numFmtId="14" fontId="27" fillId="0" borderId="620" xfId="1" applyNumberFormat="1" applyFont="1" applyFill="1" applyBorder="1" applyProtection="1">
      <protection locked="0"/>
    </xf>
    <xf numFmtId="9" fontId="7" fillId="2" borderId="0" xfId="2" applyFont="1" applyFill="1" applyProtection="1"/>
    <xf numFmtId="9" fontId="4" fillId="7" borderId="0" xfId="2" applyFont="1" applyFill="1" applyBorder="1"/>
    <xf numFmtId="9" fontId="13" fillId="0" borderId="620" xfId="2" applyFont="1" applyFill="1" applyBorder="1" applyProtection="1">
      <protection locked="0"/>
    </xf>
    <xf numFmtId="9" fontId="27" fillId="0" borderId="620" xfId="2" applyFont="1" applyFill="1" applyBorder="1" applyProtection="1">
      <protection locked="0"/>
    </xf>
    <xf numFmtId="173" fontId="27" fillId="0" borderId="620" xfId="1" applyNumberFormat="1" applyFont="1" applyFill="1" applyBorder="1" applyProtection="1">
      <protection locked="0"/>
    </xf>
    <xf numFmtId="173" fontId="27" fillId="11" borderId="635" xfId="1" applyNumberFormat="1" applyFont="1" applyFill="1" applyBorder="1" applyProtection="1"/>
    <xf numFmtId="173" fontId="26" fillId="11" borderId="754" xfId="1" applyNumberFormat="1" applyFont="1" applyFill="1" applyBorder="1" applyProtection="1"/>
    <xf numFmtId="0" fontId="13" fillId="0" borderId="1032" xfId="8" applyFont="1" applyFill="1" applyBorder="1" applyAlignment="1" applyProtection="1">
      <alignment horizontal="center"/>
      <protection locked="0"/>
    </xf>
    <xf numFmtId="173" fontId="26" fillId="11" borderId="930" xfId="1" applyNumberFormat="1" applyFont="1" applyFill="1" applyBorder="1" applyProtection="1"/>
    <xf numFmtId="43" fontId="26" fillId="11" borderId="1036" xfId="1" applyFont="1" applyFill="1" applyBorder="1" applyProtection="1"/>
    <xf numFmtId="0" fontId="28" fillId="7" borderId="901" xfId="0" applyFont="1" applyFill="1" applyBorder="1" applyAlignment="1">
      <alignment horizontal="center"/>
    </xf>
    <xf numFmtId="0" fontId="28" fillId="7" borderId="901" xfId="8" applyFont="1" applyFill="1" applyBorder="1" applyAlignment="1" applyProtection="1">
      <alignment horizontal="center" vertical="center"/>
    </xf>
    <xf numFmtId="0" fontId="28" fillId="7" borderId="899" xfId="0" applyFont="1" applyFill="1" applyBorder="1" applyAlignment="1">
      <alignment horizontal="center"/>
    </xf>
    <xf numFmtId="0" fontId="28" fillId="7" borderId="1037" xfId="0" applyFont="1" applyFill="1" applyBorder="1" applyAlignment="1">
      <alignment horizontal="center"/>
    </xf>
    <xf numFmtId="0" fontId="96" fillId="7" borderId="1037" xfId="0" applyFont="1" applyFill="1" applyBorder="1" applyAlignment="1">
      <alignment horizontal="center"/>
    </xf>
    <xf numFmtId="49" fontId="11" fillId="0" borderId="584" xfId="8" applyNumberFormat="1" applyFont="1" applyFill="1" applyBorder="1" applyAlignment="1" applyProtection="1">
      <alignment horizontal="center"/>
    </xf>
    <xf numFmtId="49" fontId="11" fillId="0" borderId="1037" xfId="8" applyNumberFormat="1" applyFont="1" applyFill="1" applyBorder="1" applyAlignment="1" applyProtection="1">
      <alignment horizontal="center"/>
    </xf>
    <xf numFmtId="49" fontId="11" fillId="0" borderId="1004" xfId="8" applyNumberFormat="1" applyFont="1" applyFill="1" applyBorder="1" applyAlignment="1" applyProtection="1">
      <alignment horizontal="center"/>
    </xf>
    <xf numFmtId="0" fontId="13" fillId="0" borderId="646" xfId="8" applyFont="1" applyFill="1" applyBorder="1" applyAlignment="1" applyProtection="1">
      <alignment horizontal="center"/>
      <protection locked="0"/>
    </xf>
    <xf numFmtId="0" fontId="13" fillId="0" borderId="901" xfId="8" applyFont="1" applyFill="1" applyBorder="1" applyAlignment="1" applyProtection="1">
      <alignment horizontal="center"/>
      <protection locked="0"/>
    </xf>
    <xf numFmtId="0" fontId="13" fillId="0" borderId="899" xfId="8" applyFont="1" applyFill="1" applyBorder="1" applyAlignment="1" applyProtection="1">
      <alignment horizontal="center"/>
      <protection locked="0"/>
    </xf>
    <xf numFmtId="0" fontId="13" fillId="0" borderId="528" xfId="8" applyFont="1" applyFill="1" applyBorder="1" applyAlignment="1" applyProtection="1">
      <alignment horizontal="center"/>
      <protection locked="0"/>
    </xf>
    <xf numFmtId="173" fontId="26" fillId="11" borderId="753" xfId="1" applyNumberFormat="1" applyFont="1" applyFill="1" applyBorder="1" applyProtection="1"/>
    <xf numFmtId="173" fontId="26" fillId="11" borderId="755" xfId="1" applyNumberFormat="1" applyFont="1" applyFill="1" applyBorder="1" applyProtection="1"/>
    <xf numFmtId="43" fontId="26" fillId="11" borderId="1038" xfId="1" applyFont="1" applyFill="1" applyBorder="1" applyProtection="1"/>
    <xf numFmtId="43" fontId="26" fillId="11" borderId="1039" xfId="1" applyFont="1" applyFill="1" applyBorder="1" applyProtection="1"/>
    <xf numFmtId="43" fontId="26" fillId="11" borderId="1040" xfId="1" applyFont="1" applyFill="1" applyBorder="1" applyProtection="1"/>
    <xf numFmtId="0" fontId="28" fillId="7" borderId="800" xfId="8" applyFont="1" applyFill="1" applyBorder="1" applyAlignment="1" applyProtection="1">
      <alignment horizontal="center" wrapText="1"/>
    </xf>
    <xf numFmtId="0" fontId="4" fillId="7" borderId="800" xfId="8" applyFont="1" applyFill="1" applyBorder="1" applyProtection="1"/>
    <xf numFmtId="0" fontId="28" fillId="7" borderId="800" xfId="8" applyFont="1" applyFill="1" applyBorder="1" applyAlignment="1" applyProtection="1"/>
    <xf numFmtId="0" fontId="28" fillId="7" borderId="795" xfId="8" applyFont="1" applyFill="1" applyBorder="1" applyAlignment="1" applyProtection="1"/>
    <xf numFmtId="0" fontId="28" fillId="7" borderId="796" xfId="8" applyFont="1" applyFill="1" applyBorder="1" applyAlignment="1" applyProtection="1"/>
    <xf numFmtId="0" fontId="28" fillId="7" borderId="1037" xfId="8" applyFont="1" applyFill="1" applyBorder="1" applyProtection="1"/>
    <xf numFmtId="0" fontId="28" fillId="7" borderId="1037" xfId="8" applyFont="1" applyFill="1" applyBorder="1" applyAlignment="1" applyProtection="1">
      <alignment horizontal="center"/>
    </xf>
    <xf numFmtId="49" fontId="11" fillId="0" borderId="1045" xfId="8" applyNumberFormat="1" applyFont="1" applyFill="1" applyBorder="1" applyAlignment="1" applyProtection="1">
      <alignment horizontal="center"/>
    </xf>
    <xf numFmtId="49" fontId="11" fillId="0" borderId="1046" xfId="8" applyNumberFormat="1" applyFont="1" applyFill="1" applyBorder="1" applyAlignment="1" applyProtection="1">
      <alignment horizontal="center"/>
    </xf>
    <xf numFmtId="9" fontId="11" fillId="0" borderId="1046" xfId="2" applyFont="1" applyFill="1" applyBorder="1" applyAlignment="1" applyProtection="1">
      <alignment horizontal="center"/>
    </xf>
    <xf numFmtId="0" fontId="11" fillId="0" borderId="1046" xfId="8" quotePrefix="1" applyFont="1" applyFill="1" applyBorder="1" applyAlignment="1" applyProtection="1">
      <alignment horizontal="center"/>
    </xf>
    <xf numFmtId="0" fontId="11" fillId="0" borderId="1047" xfId="8" quotePrefix="1" applyFont="1" applyFill="1" applyBorder="1" applyAlignment="1" applyProtection="1">
      <alignment horizontal="center"/>
    </xf>
    <xf numFmtId="0" fontId="13" fillId="0" borderId="857" xfId="8" applyFont="1" applyFill="1" applyBorder="1" applyAlignment="1" applyProtection="1">
      <alignment horizontal="center" vertical="center"/>
      <protection locked="0"/>
    </xf>
    <xf numFmtId="0" fontId="13" fillId="0" borderId="857" xfId="8" applyFont="1" applyFill="1" applyBorder="1" applyProtection="1">
      <protection locked="0"/>
    </xf>
    <xf numFmtId="9" fontId="13" fillId="0" borderId="857" xfId="2" applyFont="1" applyFill="1" applyBorder="1" applyProtection="1">
      <protection locked="0"/>
    </xf>
    <xf numFmtId="0" fontId="13" fillId="0" borderId="857" xfId="8" applyFont="1" applyFill="1" applyBorder="1" applyAlignment="1" applyProtection="1">
      <alignment horizontal="center"/>
      <protection locked="0"/>
    </xf>
    <xf numFmtId="177" fontId="13" fillId="0" borderId="857" xfId="10" applyNumberFormat="1" applyFont="1" applyFill="1" applyBorder="1" applyAlignment="1" applyProtection="1">
      <protection locked="0"/>
    </xf>
    <xf numFmtId="172" fontId="26" fillId="0" borderId="910" xfId="1" applyNumberFormat="1" applyFont="1" applyFill="1" applyBorder="1"/>
    <xf numFmtId="43" fontId="27" fillId="0" borderId="1048" xfId="1" applyFont="1" applyFill="1" applyBorder="1"/>
    <xf numFmtId="9" fontId="27" fillId="0" borderId="1048" xfId="2" applyFont="1" applyFill="1" applyBorder="1"/>
    <xf numFmtId="173" fontId="26" fillId="11" borderId="1048" xfId="1" applyNumberFormat="1" applyFont="1" applyFill="1" applyBorder="1" applyProtection="1"/>
    <xf numFmtId="173" fontId="26" fillId="11" borderId="1049" xfId="1" applyNumberFormat="1" applyFont="1" applyFill="1" applyBorder="1" applyProtection="1"/>
    <xf numFmtId="0" fontId="11" fillId="0" borderId="1050" xfId="8" applyFont="1" applyFill="1" applyBorder="1" applyAlignment="1" applyProtection="1"/>
    <xf numFmtId="0" fontId="11" fillId="0" borderId="1051" xfId="8" applyFont="1" applyFill="1" applyBorder="1" applyAlignment="1" applyProtection="1"/>
    <xf numFmtId="0" fontId="11" fillId="0" borderId="1051" xfId="8" applyFont="1" applyFill="1" applyBorder="1" applyAlignment="1" applyProtection="1">
      <alignment horizontal="left" indent="9"/>
    </xf>
    <xf numFmtId="0" fontId="11" fillId="0" borderId="1051" xfId="8" applyFont="1" applyFill="1" applyBorder="1" applyAlignment="1" applyProtection="1">
      <alignment horizontal="center" vertical="center"/>
      <protection locked="0"/>
    </xf>
    <xf numFmtId="43" fontId="26" fillId="0" borderId="1051" xfId="1" applyFont="1" applyFill="1" applyBorder="1"/>
    <xf numFmtId="9" fontId="26" fillId="0" borderId="1051" xfId="2" applyFont="1" applyFill="1" applyBorder="1"/>
    <xf numFmtId="173" fontId="26" fillId="11" borderId="1051" xfId="1" applyNumberFormat="1" applyFont="1" applyFill="1" applyBorder="1" applyProtection="1"/>
    <xf numFmtId="173" fontId="26" fillId="11" borderId="1052" xfId="1" applyNumberFormat="1" applyFont="1" applyFill="1" applyBorder="1" applyProtection="1"/>
    <xf numFmtId="9" fontId="26" fillId="0" borderId="0" xfId="2" applyFont="1" applyFill="1" applyBorder="1" applyAlignment="1" applyProtection="1">
      <alignment horizontal="center" vertical="center"/>
    </xf>
    <xf numFmtId="9" fontId="27" fillId="2" borderId="0" xfId="2" applyFont="1" applyFill="1" applyBorder="1" applyProtection="1"/>
    <xf numFmtId="9" fontId="27" fillId="2" borderId="0" xfId="2" applyFont="1" applyFill="1" applyBorder="1" applyAlignment="1" applyProtection="1">
      <alignment horizontal="center"/>
    </xf>
    <xf numFmtId="9" fontId="27" fillId="15" borderId="0" xfId="2" applyFont="1" applyFill="1" applyBorder="1"/>
    <xf numFmtId="9" fontId="27" fillId="0" borderId="0" xfId="2" applyFont="1" applyFill="1" applyBorder="1" applyAlignment="1" applyProtection="1">
      <alignment horizontal="center"/>
      <protection locked="0"/>
    </xf>
    <xf numFmtId="172" fontId="27" fillId="11" borderId="276" xfId="0" applyNumberFormat="1" applyFont="1" applyFill="1" applyBorder="1" applyProtection="1"/>
    <xf numFmtId="0" fontId="11" fillId="0" borderId="1053" xfId="8" quotePrefix="1" applyFont="1" applyFill="1" applyBorder="1" applyAlignment="1" applyProtection="1">
      <alignment horizontal="center"/>
    </xf>
    <xf numFmtId="0" fontId="27" fillId="0" borderId="787" xfId="0" applyFont="1" applyFill="1" applyBorder="1"/>
    <xf numFmtId="172" fontId="26" fillId="11" borderId="760" xfId="6" applyNumberFormat="1" applyFont="1" applyFill="1" applyBorder="1" applyProtection="1"/>
    <xf numFmtId="172" fontId="26" fillId="11" borderId="1036" xfId="6" applyNumberFormat="1" applyFont="1" applyFill="1" applyBorder="1" applyProtection="1"/>
    <xf numFmtId="0" fontId="28" fillId="7" borderId="1054" xfId="0" applyFont="1" applyFill="1" applyBorder="1" applyAlignment="1">
      <alignment horizontal="center"/>
    </xf>
    <xf numFmtId="0" fontId="27" fillId="0" borderId="870" xfId="0" applyFont="1" applyFill="1" applyBorder="1"/>
    <xf numFmtId="0" fontId="27" fillId="0" borderId="871" xfId="0" applyFont="1" applyFill="1" applyBorder="1"/>
    <xf numFmtId="0" fontId="27" fillId="0" borderId="1054" xfId="0" applyFont="1" applyFill="1" applyBorder="1"/>
    <xf numFmtId="172" fontId="26" fillId="11" borderId="1055" xfId="6" applyNumberFormat="1" applyFont="1" applyFill="1" applyBorder="1" applyProtection="1"/>
    <xf numFmtId="172" fontId="26" fillId="11" borderId="1056" xfId="6" applyNumberFormat="1" applyFont="1" applyFill="1" applyBorder="1" applyProtection="1"/>
    <xf numFmtId="172" fontId="26" fillId="11" borderId="1057" xfId="6" applyNumberFormat="1" applyFont="1" applyFill="1" applyBorder="1" applyProtection="1"/>
    <xf numFmtId="172" fontId="26" fillId="11" borderId="1058" xfId="6" applyNumberFormat="1" applyFont="1" applyFill="1" applyBorder="1" applyProtection="1"/>
    <xf numFmtId="172" fontId="26" fillId="11" borderId="1059" xfId="6" applyNumberFormat="1" applyFont="1" applyFill="1" applyBorder="1" applyProtection="1"/>
    <xf numFmtId="172" fontId="26" fillId="11" borderId="1060" xfId="6" applyNumberFormat="1" applyFont="1" applyFill="1" applyBorder="1" applyProtection="1"/>
    <xf numFmtId="0" fontId="28" fillId="7" borderId="863" xfId="8" applyFont="1" applyFill="1" applyBorder="1" applyAlignment="1" applyProtection="1">
      <alignment horizontal="center" wrapText="1"/>
    </xf>
    <xf numFmtId="0" fontId="4" fillId="7" borderId="863" xfId="8" applyFont="1" applyFill="1" applyBorder="1" applyProtection="1"/>
    <xf numFmtId="0" fontId="28" fillId="7" borderId="813" xfId="0" applyFont="1" applyFill="1" applyBorder="1" applyProtection="1"/>
    <xf numFmtId="0" fontId="96" fillId="7" borderId="1064" xfId="0" applyFont="1" applyFill="1" applyBorder="1" applyAlignment="1" applyProtection="1">
      <alignment horizontal="center" vertical="center"/>
    </xf>
    <xf numFmtId="0" fontId="28" fillId="7" borderId="1064" xfId="8" applyFont="1" applyFill="1" applyBorder="1" applyAlignment="1" applyProtection="1">
      <alignment horizontal="center"/>
    </xf>
    <xf numFmtId="0" fontId="4" fillId="7" borderId="1065" xfId="0" applyFont="1" applyFill="1" applyBorder="1"/>
    <xf numFmtId="0" fontId="28" fillId="7" borderId="1064" xfId="0" applyFont="1" applyFill="1" applyBorder="1" applyAlignment="1" applyProtection="1">
      <alignment horizontal="center" vertical="center"/>
    </xf>
    <xf numFmtId="9" fontId="28" fillId="7" borderId="1064" xfId="2" applyFont="1" applyFill="1" applyBorder="1" applyAlignment="1" applyProtection="1">
      <alignment horizontal="center" vertical="center"/>
    </xf>
    <xf numFmtId="0" fontId="28" fillId="7" borderId="1064" xfId="0" quotePrefix="1" applyFont="1" applyFill="1" applyBorder="1" applyAlignment="1" applyProtection="1">
      <alignment horizontal="center"/>
    </xf>
    <xf numFmtId="0" fontId="28" fillId="7" borderId="1066" xfId="0" quotePrefix="1" applyFont="1" applyFill="1" applyBorder="1" applyAlignment="1" applyProtection="1">
      <alignment horizontal="center"/>
    </xf>
    <xf numFmtId="0" fontId="26" fillId="0" borderId="590" xfId="0" applyFont="1" applyFill="1" applyBorder="1" applyAlignment="1" applyProtection="1">
      <alignment horizontal="center"/>
    </xf>
    <xf numFmtId="0" fontId="26" fillId="0" borderId="1064" xfId="0" applyFont="1" applyFill="1" applyBorder="1" applyAlignment="1" applyProtection="1">
      <alignment horizontal="center"/>
    </xf>
    <xf numFmtId="0" fontId="26" fillId="0" borderId="1064" xfId="0" quotePrefix="1" applyFont="1" applyFill="1" applyBorder="1" applyAlignment="1" applyProtection="1">
      <alignment horizontal="center"/>
    </xf>
    <xf numFmtId="9" fontId="26" fillId="0" borderId="1064" xfId="2" quotePrefix="1" applyFont="1" applyFill="1" applyBorder="1" applyAlignment="1" applyProtection="1">
      <alignment horizontal="center"/>
    </xf>
    <xf numFmtId="0" fontId="26" fillId="0" borderId="1066" xfId="0" quotePrefix="1" applyFont="1" applyFill="1" applyBorder="1" applyAlignment="1" applyProtection="1">
      <alignment horizontal="center"/>
    </xf>
    <xf numFmtId="0" fontId="27" fillId="0" borderId="17" xfId="0" applyFont="1" applyFill="1" applyBorder="1" applyAlignment="1" applyProtection="1">
      <alignment horizontal="left"/>
      <protection locked="0"/>
    </xf>
    <xf numFmtId="0" fontId="27" fillId="0" borderId="1067" xfId="0" applyFont="1" applyFill="1" applyBorder="1" applyAlignment="1" applyProtection="1">
      <alignment horizontal="left"/>
      <protection locked="0"/>
    </xf>
    <xf numFmtId="171" fontId="27" fillId="0" borderId="620" xfId="6" applyNumberFormat="1" applyFont="1" applyFill="1" applyBorder="1" applyAlignment="1" applyProtection="1">
      <alignment horizontal="left"/>
      <protection locked="0"/>
    </xf>
    <xf numFmtId="171" fontId="27" fillId="0" borderId="639" xfId="6" applyNumberFormat="1" applyFont="1" applyFill="1" applyBorder="1" applyProtection="1">
      <protection locked="0"/>
    </xf>
    <xf numFmtId="171" fontId="27" fillId="0" borderId="1067" xfId="6" applyNumberFormat="1" applyFont="1" applyFill="1" applyBorder="1" applyProtection="1">
      <protection locked="0"/>
    </xf>
    <xf numFmtId="171" fontId="27" fillId="0" borderId="717" xfId="6" applyNumberFormat="1" applyFont="1" applyFill="1" applyBorder="1" applyProtection="1">
      <protection locked="0"/>
    </xf>
    <xf numFmtId="0" fontId="27" fillId="0" borderId="717" xfId="0" applyFont="1" applyFill="1" applyBorder="1" applyAlignment="1" applyProtection="1">
      <alignment horizontal="center"/>
      <protection locked="0"/>
    </xf>
    <xf numFmtId="0" fontId="26" fillId="0" borderId="620" xfId="0" applyFont="1" applyFill="1" applyBorder="1" applyAlignment="1" applyProtection="1">
      <alignment horizontal="center"/>
      <protection locked="0"/>
    </xf>
    <xf numFmtId="0" fontId="27" fillId="0" borderId="639" xfId="0" applyFont="1" applyFill="1" applyBorder="1" applyAlignment="1" applyProtection="1">
      <alignment horizontal="center"/>
      <protection locked="0"/>
    </xf>
    <xf numFmtId="172" fontId="27" fillId="0" borderId="620" xfId="6" applyNumberFormat="1" applyFont="1" applyFill="1" applyBorder="1" applyProtection="1">
      <protection locked="0"/>
    </xf>
    <xf numFmtId="0" fontId="27" fillId="0" borderId="717" xfId="0" quotePrefix="1" applyFont="1" applyFill="1" applyBorder="1" applyAlignment="1" applyProtection="1">
      <alignment horizontal="center"/>
      <protection locked="0"/>
    </xf>
    <xf numFmtId="172" fontId="27" fillId="11" borderId="635" xfId="6" quotePrefix="1" applyNumberFormat="1" applyFont="1" applyFill="1" applyBorder="1" applyAlignment="1" applyProtection="1">
      <alignment horizontal="center"/>
    </xf>
    <xf numFmtId="0" fontId="11" fillId="0" borderId="1068" xfId="8" applyFont="1" applyFill="1" applyBorder="1" applyAlignment="1" applyProtection="1">
      <alignment horizontal="left"/>
    </xf>
    <xf numFmtId="0" fontId="26" fillId="0" borderId="1069" xfId="0" applyNumberFormat="1" applyFont="1" applyFill="1" applyBorder="1" applyAlignment="1" applyProtection="1">
      <alignment horizontal="left" vertical="center"/>
    </xf>
    <xf numFmtId="172" fontId="26" fillId="0" borderId="1063" xfId="6" applyNumberFormat="1" applyFont="1" applyFill="1" applyBorder="1"/>
    <xf numFmtId="0" fontId="27" fillId="0" borderId="1070" xfId="0" applyFont="1" applyFill="1" applyBorder="1" applyAlignment="1" applyProtection="1">
      <alignment horizontal="fill" vertical="center"/>
    </xf>
    <xf numFmtId="0" fontId="27" fillId="0" borderId="1071" xfId="0" applyFont="1" applyFill="1" applyBorder="1" applyAlignment="1" applyProtection="1">
      <alignment horizontal="fill" vertical="center"/>
    </xf>
    <xf numFmtId="0" fontId="27" fillId="0" borderId="1069" xfId="0" applyFont="1" applyFill="1" applyBorder="1" applyAlignment="1" applyProtection="1">
      <alignment horizontal="fill" vertical="center"/>
    </xf>
    <xf numFmtId="9" fontId="27" fillId="0" borderId="1063" xfId="2" applyFont="1" applyFill="1" applyBorder="1" applyAlignment="1" applyProtection="1">
      <alignment horizontal="fill" vertical="center"/>
    </xf>
    <xf numFmtId="171" fontId="27" fillId="0" borderId="1071" xfId="6" applyNumberFormat="1" applyFont="1" applyFill="1" applyBorder="1" applyAlignment="1" applyProtection="1">
      <alignment vertical="center"/>
    </xf>
    <xf numFmtId="172" fontId="26" fillId="11" borderId="1049" xfId="6" applyNumberFormat="1" applyFont="1" applyFill="1" applyBorder="1" applyProtection="1"/>
    <xf numFmtId="0" fontId="11" fillId="0" borderId="1058" xfId="8" applyFont="1" applyFill="1" applyBorder="1" applyAlignment="1" applyProtection="1"/>
    <xf numFmtId="0" fontId="26" fillId="0" borderId="1072" xfId="0" applyFont="1" applyFill="1" applyBorder="1" applyProtection="1"/>
    <xf numFmtId="0" fontId="27" fillId="0" borderId="1073" xfId="0" applyFont="1" applyFill="1" applyBorder="1" applyAlignment="1" applyProtection="1">
      <alignment horizontal="fill" vertical="center"/>
    </xf>
    <xf numFmtId="0" fontId="27" fillId="0" borderId="1074" xfId="0" applyFont="1" applyFill="1" applyBorder="1" applyAlignment="1" applyProtection="1">
      <alignment horizontal="fill" vertical="center"/>
    </xf>
    <xf numFmtId="0" fontId="27" fillId="0" borderId="1072" xfId="0" applyFont="1" applyFill="1" applyBorder="1" applyAlignment="1" applyProtection="1">
      <alignment horizontal="fill" vertical="center"/>
    </xf>
    <xf numFmtId="9" fontId="27" fillId="0" borderId="617" xfId="2" applyFont="1" applyFill="1" applyBorder="1" applyAlignment="1" applyProtection="1">
      <alignment horizontal="fill" vertical="center"/>
    </xf>
    <xf numFmtId="171" fontId="27" fillId="0" borderId="1073" xfId="6" applyNumberFormat="1" applyFont="1" applyFill="1" applyBorder="1" applyAlignment="1" applyProtection="1">
      <alignment vertical="center"/>
    </xf>
    <xf numFmtId="14" fontId="27" fillId="2" borderId="0" xfId="0" applyNumberFormat="1" applyFont="1" applyFill="1"/>
    <xf numFmtId="14" fontId="31" fillId="2" borderId="0" xfId="0" applyNumberFormat="1" applyFont="1" applyFill="1" applyAlignment="1"/>
    <xf numFmtId="14" fontId="32" fillId="2" borderId="0" xfId="0" applyNumberFormat="1" applyFont="1" applyFill="1"/>
    <xf numFmtId="14" fontId="7" fillId="2" borderId="0" xfId="8" applyNumberFormat="1" applyFont="1" applyFill="1" applyProtection="1"/>
    <xf numFmtId="14" fontId="13" fillId="2" borderId="0" xfId="8" applyNumberFormat="1" applyFont="1" applyFill="1" applyProtection="1">
      <protection locked="0"/>
    </xf>
    <xf numFmtId="14" fontId="18" fillId="2" borderId="0" xfId="0" applyNumberFormat="1" applyFont="1" applyFill="1" applyProtection="1"/>
    <xf numFmtId="14" fontId="27" fillId="15" borderId="0" xfId="0" applyNumberFormat="1" applyFont="1" applyFill="1"/>
    <xf numFmtId="173" fontId="26" fillId="11" borderId="330" xfId="1" applyNumberFormat="1" applyFont="1" applyFill="1" applyBorder="1" applyProtection="1"/>
    <xf numFmtId="173" fontId="26" fillId="11" borderId="296" xfId="1" applyNumberFormat="1" applyFont="1" applyFill="1" applyBorder="1" applyProtection="1"/>
    <xf numFmtId="173" fontId="27" fillId="0" borderId="330" xfId="1" applyNumberFormat="1" applyFont="1" applyFill="1" applyBorder="1"/>
    <xf numFmtId="173" fontId="26" fillId="0" borderId="296" xfId="1" applyNumberFormat="1" applyFont="1" applyFill="1" applyBorder="1"/>
    <xf numFmtId="0" fontId="11" fillId="0" borderId="1075" xfId="8" quotePrefix="1" applyFont="1" applyFill="1" applyBorder="1" applyAlignment="1" applyProtection="1">
      <alignment horizontal="center"/>
    </xf>
    <xf numFmtId="0" fontId="13" fillId="0" borderId="1076" xfId="8" applyFont="1" applyFill="1" applyBorder="1" applyAlignment="1" applyProtection="1">
      <alignment horizontal="center"/>
      <protection locked="0"/>
    </xf>
    <xf numFmtId="173" fontId="26" fillId="11" borderId="1077" xfId="1" applyNumberFormat="1" applyFont="1" applyFill="1" applyBorder="1" applyProtection="1"/>
    <xf numFmtId="173" fontId="26" fillId="11" borderId="1036" xfId="1" applyNumberFormat="1" applyFont="1" applyFill="1" applyBorder="1" applyProtection="1"/>
    <xf numFmtId="0" fontId="28" fillId="7" borderId="1081" xfId="0" applyFont="1" applyFill="1" applyBorder="1" applyAlignment="1">
      <alignment horizontal="center"/>
    </xf>
    <xf numFmtId="0" fontId="28" fillId="7" borderId="1082" xfId="0" applyFont="1" applyFill="1" applyBorder="1" applyAlignment="1">
      <alignment horizontal="center"/>
    </xf>
    <xf numFmtId="0" fontId="28" fillId="7" borderId="1082" xfId="8" applyFont="1" applyFill="1" applyBorder="1" applyAlignment="1" applyProtection="1">
      <alignment horizontal="center" vertical="center"/>
    </xf>
    <xf numFmtId="0" fontId="28" fillId="7" borderId="1083" xfId="0" applyFont="1" applyFill="1" applyBorder="1" applyAlignment="1">
      <alignment horizontal="center"/>
    </xf>
    <xf numFmtId="0" fontId="28" fillId="7" borderId="17" xfId="0" applyFont="1" applyFill="1" applyBorder="1" applyAlignment="1">
      <alignment horizontal="center"/>
    </xf>
    <xf numFmtId="0" fontId="28" fillId="7" borderId="1084" xfId="0" applyFont="1" applyFill="1" applyBorder="1" applyAlignment="1">
      <alignment horizontal="center"/>
    </xf>
    <xf numFmtId="0" fontId="28" fillId="7" borderId="1065" xfId="0" applyFont="1" applyFill="1" applyBorder="1" applyAlignment="1">
      <alignment horizontal="center"/>
    </xf>
    <xf numFmtId="0" fontId="28" fillId="7" borderId="1085" xfId="0" applyFont="1" applyFill="1" applyBorder="1" applyAlignment="1">
      <alignment horizontal="center"/>
    </xf>
    <xf numFmtId="49" fontId="11" fillId="0" borderId="1084" xfId="8" applyNumberFormat="1" applyFont="1" applyFill="1" applyBorder="1" applyAlignment="1" applyProtection="1">
      <alignment horizontal="center"/>
    </xf>
    <xf numFmtId="49" fontId="11" fillId="0" borderId="1065" xfId="8" applyNumberFormat="1" applyFont="1" applyFill="1" applyBorder="1" applyAlignment="1" applyProtection="1">
      <alignment horizontal="center"/>
    </xf>
    <xf numFmtId="49" fontId="11" fillId="0" borderId="1085" xfId="8" applyNumberFormat="1" applyFont="1" applyFill="1" applyBorder="1" applyAlignment="1" applyProtection="1">
      <alignment horizontal="center"/>
    </xf>
    <xf numFmtId="0" fontId="13" fillId="0" borderId="1081" xfId="8" applyFont="1" applyFill="1" applyBorder="1" applyAlignment="1" applyProtection="1">
      <alignment horizontal="center"/>
      <protection locked="0"/>
    </xf>
    <xf numFmtId="0" fontId="13" fillId="0" borderId="1082" xfId="8" applyFont="1" applyFill="1" applyBorder="1" applyAlignment="1" applyProtection="1">
      <alignment horizontal="center"/>
      <protection locked="0"/>
    </xf>
    <xf numFmtId="0" fontId="13" fillId="0" borderId="1083" xfId="8" applyFont="1" applyFill="1" applyBorder="1" applyAlignment="1" applyProtection="1">
      <alignment horizontal="center"/>
      <protection locked="0"/>
    </xf>
    <xf numFmtId="173" fontId="27" fillId="11" borderId="17" xfId="1" applyNumberFormat="1" applyFont="1" applyFill="1" applyBorder="1" applyProtection="1"/>
    <xf numFmtId="173" fontId="27" fillId="0" borderId="0" xfId="1" applyNumberFormat="1" applyFont="1" applyFill="1" applyBorder="1" applyProtection="1">
      <protection locked="0"/>
    </xf>
    <xf numFmtId="173" fontId="27" fillId="11" borderId="342" xfId="1" applyNumberFormat="1" applyFont="1" applyFill="1" applyBorder="1" applyProtection="1"/>
    <xf numFmtId="173" fontId="26" fillId="11" borderId="1086" xfId="1" applyNumberFormat="1" applyFont="1" applyFill="1" applyBorder="1" applyProtection="1"/>
    <xf numFmtId="173" fontId="26" fillId="11" borderId="1087" xfId="1" applyNumberFormat="1" applyFont="1" applyFill="1" applyBorder="1" applyProtection="1"/>
    <xf numFmtId="173" fontId="26" fillId="11" borderId="1088" xfId="1" applyNumberFormat="1" applyFont="1" applyFill="1" applyBorder="1" applyProtection="1"/>
    <xf numFmtId="173" fontId="26" fillId="11" borderId="1089" xfId="1" applyNumberFormat="1" applyFont="1" applyFill="1" applyBorder="1" applyProtection="1"/>
    <xf numFmtId="173" fontId="26" fillId="11" borderId="1090" xfId="1" applyNumberFormat="1" applyFont="1" applyFill="1" applyBorder="1" applyProtection="1"/>
    <xf numFmtId="173" fontId="26" fillId="11" borderId="1091" xfId="1" applyNumberFormat="1" applyFont="1" applyFill="1" applyBorder="1" applyProtection="1"/>
    <xf numFmtId="0" fontId="4" fillId="7" borderId="794" xfId="8" applyFont="1" applyFill="1" applyBorder="1" applyProtection="1"/>
    <xf numFmtId="0" fontId="28" fillId="7" borderId="795" xfId="8" applyFont="1" applyFill="1" applyBorder="1" applyAlignment="1" applyProtection="1">
      <alignment horizontal="center" wrapText="1"/>
    </xf>
    <xf numFmtId="0" fontId="4" fillId="7" borderId="795" xfId="8" applyFont="1" applyFill="1" applyBorder="1" applyProtection="1"/>
    <xf numFmtId="0" fontId="28" fillId="7" borderId="1084" xfId="8" applyFont="1" applyFill="1" applyBorder="1" applyProtection="1"/>
    <xf numFmtId="0" fontId="28" fillId="7" borderId="1065" xfId="8" applyFont="1" applyFill="1" applyBorder="1" applyAlignment="1" applyProtection="1">
      <alignment horizontal="center"/>
    </xf>
    <xf numFmtId="0" fontId="28" fillId="7" borderId="1065" xfId="8" applyFont="1" applyFill="1" applyBorder="1" applyProtection="1"/>
    <xf numFmtId="14" fontId="4" fillId="7" borderId="1065" xfId="0" applyNumberFormat="1" applyFont="1" applyFill="1" applyBorder="1"/>
    <xf numFmtId="49" fontId="11" fillId="0" borderId="1094" xfId="8" applyNumberFormat="1" applyFont="1" applyFill="1" applyBorder="1" applyAlignment="1" applyProtection="1">
      <alignment horizontal="center"/>
    </xf>
    <xf numFmtId="49" fontId="11" fillId="0" borderId="1093" xfId="8" applyNumberFormat="1" applyFont="1" applyFill="1" applyBorder="1" applyAlignment="1" applyProtection="1">
      <alignment horizontal="center"/>
    </xf>
    <xf numFmtId="14" fontId="11" fillId="0" borderId="1093" xfId="8" applyNumberFormat="1" applyFont="1" applyFill="1" applyBorder="1" applyAlignment="1" applyProtection="1">
      <alignment horizontal="center"/>
    </xf>
    <xf numFmtId="0" fontId="11" fillId="0" borderId="1093" xfId="8" quotePrefix="1" applyFont="1" applyFill="1" applyBorder="1" applyAlignment="1" applyProtection="1">
      <alignment horizontal="center"/>
    </xf>
    <xf numFmtId="0" fontId="11" fillId="0" borderId="0" xfId="8" applyFont="1" applyFill="1" applyBorder="1" applyAlignment="1" applyProtection="1">
      <alignment horizontal="left" indent="4"/>
    </xf>
    <xf numFmtId="0" fontId="13" fillId="0" borderId="0" xfId="8" applyFont="1" applyFill="1" applyBorder="1" applyAlignment="1" applyProtection="1">
      <alignment horizontal="left" indent="4"/>
    </xf>
    <xf numFmtId="14" fontId="13" fillId="0" borderId="0" xfId="8" applyNumberFormat="1" applyFont="1" applyFill="1" applyBorder="1" applyProtection="1">
      <protection locked="0"/>
    </xf>
    <xf numFmtId="0" fontId="13" fillId="0" borderId="0" xfId="8" applyFont="1" applyFill="1" applyBorder="1" applyAlignment="1" applyProtection="1">
      <alignment horizontal="left" indent="9"/>
      <protection locked="0"/>
    </xf>
    <xf numFmtId="0" fontId="13" fillId="0" borderId="0" xfId="8" applyFont="1" applyFill="1" applyBorder="1" applyAlignment="1" applyProtection="1">
      <protection locked="0"/>
    </xf>
    <xf numFmtId="14" fontId="27" fillId="0" borderId="0" xfId="1" applyNumberFormat="1" applyFont="1" applyFill="1" applyBorder="1" applyProtection="1">
      <protection locked="0"/>
    </xf>
    <xf numFmtId="0" fontId="11" fillId="0" borderId="1089" xfId="8" applyFont="1" applyFill="1" applyBorder="1" applyAlignment="1" applyProtection="1"/>
    <xf numFmtId="0" fontId="11" fillId="0" borderId="1090" xfId="8" applyFont="1" applyFill="1" applyBorder="1" applyAlignment="1" applyProtection="1"/>
    <xf numFmtId="0" fontId="11" fillId="0" borderId="1090" xfId="8" applyFont="1" applyFill="1" applyBorder="1" applyAlignment="1" applyProtection="1">
      <alignment horizontal="left" indent="9"/>
    </xf>
    <xf numFmtId="14" fontId="26" fillId="0" borderId="1090" xfId="1" applyNumberFormat="1" applyFont="1" applyFill="1" applyBorder="1"/>
    <xf numFmtId="173" fontId="26" fillId="0" borderId="1090" xfId="1" applyNumberFormat="1" applyFont="1" applyFill="1" applyBorder="1"/>
    <xf numFmtId="173" fontId="26" fillId="11" borderId="1065" xfId="1" applyNumberFormat="1" applyFont="1" applyFill="1" applyBorder="1" applyProtection="1"/>
    <xf numFmtId="0" fontId="28" fillId="7" borderId="1067" xfId="0" applyFont="1" applyFill="1" applyBorder="1" applyAlignment="1">
      <alignment horizontal="center"/>
    </xf>
    <xf numFmtId="0" fontId="13" fillId="0" borderId="1067" xfId="8" applyFont="1" applyFill="1" applyBorder="1" applyAlignment="1" applyProtection="1">
      <alignment horizontal="center"/>
      <protection locked="0"/>
    </xf>
    <xf numFmtId="173" fontId="27" fillId="0" borderId="280" xfId="1" applyNumberFormat="1" applyFont="1" applyFill="1" applyBorder="1" applyProtection="1">
      <protection locked="0"/>
    </xf>
    <xf numFmtId="173" fontId="27" fillId="0" borderId="1037" xfId="1" applyNumberFormat="1" applyFont="1" applyFill="1" applyBorder="1" applyProtection="1">
      <protection locked="0"/>
    </xf>
    <xf numFmtId="0" fontId="28" fillId="7" borderId="1067" xfId="8" applyFont="1" applyFill="1" applyBorder="1" applyAlignment="1" applyProtection="1">
      <alignment horizontal="center" vertical="center"/>
    </xf>
    <xf numFmtId="173" fontId="27" fillId="11" borderId="280" xfId="1" applyNumberFormat="1" applyFont="1" applyFill="1" applyBorder="1" applyProtection="1"/>
    <xf numFmtId="0" fontId="96" fillId="7" borderId="1037" xfId="8" applyFont="1" applyFill="1" applyBorder="1" applyAlignment="1" applyProtection="1">
      <alignment horizontal="center"/>
    </xf>
    <xf numFmtId="49" fontId="11" fillId="0" borderId="1020" xfId="8" applyNumberFormat="1" applyFont="1" applyFill="1" applyBorder="1" applyAlignment="1" applyProtection="1">
      <alignment horizontal="center"/>
    </xf>
    <xf numFmtId="0" fontId="13" fillId="0" borderId="280" xfId="8" applyFont="1" applyFill="1" applyBorder="1" applyAlignment="1" applyProtection="1">
      <alignment horizontal="center" vertical="center"/>
      <protection locked="0"/>
    </xf>
    <xf numFmtId="0" fontId="13" fillId="0" borderId="280" xfId="8" applyFont="1" applyFill="1" applyBorder="1" applyAlignment="1" applyProtection="1">
      <alignment horizontal="left"/>
      <protection locked="0"/>
    </xf>
    <xf numFmtId="0" fontId="11" fillId="0" borderId="1095" xfId="8" applyFont="1" applyFill="1" applyBorder="1" applyAlignment="1" applyProtection="1">
      <alignment horizontal="left"/>
    </xf>
    <xf numFmtId="0" fontId="13" fillId="0" borderId="280" xfId="8" applyFont="1" applyFill="1" applyBorder="1" applyAlignment="1" applyProtection="1">
      <protection locked="0"/>
    </xf>
    <xf numFmtId="0" fontId="13" fillId="0" borderId="1096" xfId="8" applyFont="1" applyFill="1" applyBorder="1" applyAlignment="1" applyProtection="1">
      <alignment horizontal="center" vertical="center"/>
      <protection locked="0"/>
    </xf>
    <xf numFmtId="0" fontId="13" fillId="0" borderId="280" xfId="8" applyFont="1" applyFill="1" applyBorder="1" applyProtection="1">
      <protection locked="0"/>
    </xf>
    <xf numFmtId="172" fontId="26" fillId="0" borderId="1063" xfId="1" applyNumberFormat="1" applyFont="1" applyFill="1" applyBorder="1"/>
    <xf numFmtId="14" fontId="4" fillId="7" borderId="1099" xfId="0" applyNumberFormat="1" applyFont="1" applyFill="1" applyBorder="1"/>
    <xf numFmtId="14" fontId="11" fillId="0" borderId="1098" xfId="8" applyNumberFormat="1" applyFont="1" applyFill="1" applyBorder="1" applyAlignment="1" applyProtection="1">
      <alignment horizontal="center"/>
    </xf>
    <xf numFmtId="14" fontId="13" fillId="0" borderId="1100" xfId="8" applyNumberFormat="1" applyFont="1" applyFill="1" applyBorder="1" applyProtection="1">
      <protection locked="0"/>
    </xf>
    <xf numFmtId="14" fontId="13" fillId="0" borderId="664" xfId="8" applyNumberFormat="1" applyFont="1" applyFill="1" applyBorder="1" applyProtection="1">
      <protection locked="0"/>
    </xf>
    <xf numFmtId="14" fontId="27" fillId="0" borderId="664" xfId="1" applyNumberFormat="1" applyFont="1" applyFill="1" applyBorder="1" applyProtection="1">
      <protection locked="0"/>
    </xf>
    <xf numFmtId="14" fontId="27" fillId="0" borderId="1101" xfId="1" applyNumberFormat="1" applyFont="1" applyFill="1" applyBorder="1"/>
    <xf numFmtId="9" fontId="4" fillId="7" borderId="1037" xfId="2" applyFont="1" applyFill="1" applyBorder="1"/>
    <xf numFmtId="9" fontId="11" fillId="0" borderId="1020" xfId="2" applyFont="1" applyFill="1" applyBorder="1" applyAlignment="1" applyProtection="1">
      <alignment horizontal="center"/>
    </xf>
    <xf numFmtId="9" fontId="13" fillId="0" borderId="1096" xfId="2" applyFont="1" applyFill="1" applyBorder="1" applyProtection="1">
      <protection locked="0"/>
    </xf>
    <xf numFmtId="9" fontId="13" fillId="0" borderId="280" xfId="2" applyFont="1" applyFill="1" applyBorder="1" applyProtection="1">
      <protection locked="0"/>
    </xf>
    <xf numFmtId="9" fontId="27" fillId="0" borderId="280" xfId="2" applyFont="1" applyFill="1" applyBorder="1" applyProtection="1">
      <protection locked="0"/>
    </xf>
    <xf numFmtId="9" fontId="27" fillId="0" borderId="1095" xfId="2" applyFont="1" applyFill="1" applyBorder="1"/>
    <xf numFmtId="43" fontId="27" fillId="0" borderId="280" xfId="1" applyFont="1" applyFill="1" applyBorder="1" applyProtection="1">
      <protection locked="0"/>
    </xf>
    <xf numFmtId="43" fontId="27" fillId="0" borderId="1095" xfId="1" applyFont="1" applyFill="1" applyBorder="1"/>
    <xf numFmtId="0" fontId="13" fillId="0" borderId="1096" xfId="8" applyFont="1" applyFill="1" applyBorder="1" applyProtection="1">
      <protection locked="0"/>
    </xf>
    <xf numFmtId="173" fontId="26" fillId="11" borderId="1095" xfId="1" applyNumberFormat="1" applyFont="1" applyFill="1" applyBorder="1" applyProtection="1"/>
    <xf numFmtId="173" fontId="26" fillId="11" borderId="1063" xfId="1" applyNumberFormat="1" applyFont="1" applyFill="1" applyBorder="1" applyProtection="1"/>
    <xf numFmtId="0" fontId="28" fillId="7" borderId="1037" xfId="8" applyFont="1" applyFill="1" applyBorder="1" applyAlignment="1" applyProtection="1">
      <alignment horizontal="center" vertical="center"/>
    </xf>
    <xf numFmtId="0" fontId="11" fillId="0" borderId="1020" xfId="8" quotePrefix="1" applyFont="1" applyFill="1" applyBorder="1" applyAlignment="1" applyProtection="1">
      <alignment horizontal="center"/>
    </xf>
    <xf numFmtId="0" fontId="13" fillId="0" borderId="1096" xfId="8" applyFont="1" applyFill="1" applyBorder="1" applyAlignment="1" applyProtection="1">
      <alignment horizontal="center"/>
      <protection locked="0"/>
    </xf>
    <xf numFmtId="177" fontId="13" fillId="0" borderId="1096" xfId="10" applyNumberFormat="1" applyFont="1" applyFill="1" applyBorder="1" applyAlignment="1" applyProtection="1">
      <protection locked="0"/>
    </xf>
    <xf numFmtId="0" fontId="28" fillId="7" borderId="802" xfId="8" applyFont="1" applyFill="1" applyBorder="1" applyAlignment="1" applyProtection="1"/>
    <xf numFmtId="0" fontId="28" fillId="7" borderId="1004" xfId="8" applyFont="1" applyFill="1" applyBorder="1" applyAlignment="1" applyProtection="1">
      <alignment horizontal="center"/>
    </xf>
    <xf numFmtId="0" fontId="11" fillId="0" borderId="1021" xfId="8" quotePrefix="1" applyFont="1" applyFill="1" applyBorder="1" applyAlignment="1" applyProtection="1">
      <alignment horizontal="center"/>
    </xf>
    <xf numFmtId="0" fontId="13" fillId="0" borderId="1092" xfId="8" applyFont="1" applyFill="1" applyBorder="1" applyAlignment="1" applyProtection="1">
      <alignment horizontal="center" vertical="center"/>
      <protection locked="0"/>
    </xf>
    <xf numFmtId="14" fontId="13" fillId="0" borderId="1092" xfId="8" applyNumberFormat="1" applyFont="1" applyFill="1" applyBorder="1" applyProtection="1">
      <protection locked="0"/>
    </xf>
    <xf numFmtId="0" fontId="13" fillId="0" borderId="1092" xfId="8" applyFont="1" applyFill="1" applyBorder="1" applyProtection="1">
      <protection locked="0"/>
    </xf>
    <xf numFmtId="177" fontId="13" fillId="0" borderId="1092" xfId="10" applyNumberFormat="1" applyFont="1" applyFill="1" applyBorder="1" applyAlignment="1" applyProtection="1">
      <protection locked="0"/>
    </xf>
    <xf numFmtId="177" fontId="13" fillId="0" borderId="1102" xfId="10" applyNumberFormat="1" applyFont="1" applyFill="1" applyBorder="1" applyAlignment="1" applyProtection="1">
      <protection locked="0"/>
    </xf>
    <xf numFmtId="177" fontId="13" fillId="0" borderId="305" xfId="10" applyNumberFormat="1" applyFont="1" applyFill="1" applyBorder="1" applyAlignment="1" applyProtection="1">
      <protection locked="0"/>
    </xf>
    <xf numFmtId="173" fontId="27" fillId="11" borderId="305" xfId="1" applyNumberFormat="1" applyFont="1" applyFill="1" applyBorder="1" applyProtection="1"/>
    <xf numFmtId="0" fontId="11" fillId="0" borderId="1086" xfId="8" applyFont="1" applyFill="1" applyBorder="1" applyAlignment="1" applyProtection="1">
      <alignment horizontal="left"/>
    </xf>
    <xf numFmtId="0" fontId="11" fillId="0" borderId="1087" xfId="8" applyFont="1" applyFill="1" applyBorder="1" applyAlignment="1" applyProtection="1">
      <alignment horizontal="left"/>
    </xf>
    <xf numFmtId="0" fontId="13" fillId="0" borderId="1087" xfId="8" applyFont="1" applyFill="1" applyBorder="1" applyAlignment="1" applyProtection="1">
      <alignment horizontal="left" indent="9"/>
    </xf>
    <xf numFmtId="14" fontId="27" fillId="0" borderId="1087" xfId="1" applyNumberFormat="1" applyFont="1" applyFill="1" applyBorder="1"/>
    <xf numFmtId="173" fontId="27" fillId="0" borderId="1087" xfId="1" applyNumberFormat="1" applyFont="1" applyFill="1" applyBorder="1"/>
    <xf numFmtId="173" fontId="26" fillId="11" borderId="1103" xfId="1" applyNumberFormat="1" applyFont="1" applyFill="1" applyBorder="1" applyProtection="1"/>
    <xf numFmtId="0" fontId="11" fillId="0" borderId="1059" xfId="8" applyFont="1" applyFill="1" applyBorder="1" applyAlignment="1" applyProtection="1"/>
    <xf numFmtId="0" fontId="11" fillId="0" borderId="1059" xfId="8" applyFont="1" applyFill="1" applyBorder="1" applyAlignment="1" applyProtection="1">
      <alignment horizontal="center" vertical="center"/>
      <protection locked="0"/>
    </xf>
    <xf numFmtId="14" fontId="26" fillId="0" borderId="1104" xfId="1" applyNumberFormat="1" applyFont="1" applyFill="1" applyBorder="1"/>
    <xf numFmtId="9" fontId="26" fillId="0" borderId="1059" xfId="2" applyFont="1" applyFill="1" applyBorder="1"/>
    <xf numFmtId="43" fontId="26" fillId="0" borderId="1059" xfId="1" applyFont="1" applyFill="1" applyBorder="1"/>
    <xf numFmtId="173" fontId="26" fillId="11" borderId="1059" xfId="1" applyNumberFormat="1" applyFont="1" applyFill="1" applyBorder="1" applyProtection="1"/>
    <xf numFmtId="173" fontId="26" fillId="11" borderId="1060" xfId="1" applyNumberFormat="1" applyFont="1" applyFill="1" applyBorder="1" applyProtection="1"/>
    <xf numFmtId="0" fontId="26" fillId="2" borderId="0" xfId="11" applyFont="1" applyFill="1" applyBorder="1" applyAlignment="1" applyProtection="1">
      <alignment horizontal="fill" vertical="center"/>
    </xf>
    <xf numFmtId="0" fontId="26" fillId="0" borderId="0" xfId="11" applyFont="1" applyFill="1" applyBorder="1" applyAlignment="1" applyProtection="1">
      <alignment horizontal="fill"/>
    </xf>
    <xf numFmtId="0" fontId="11" fillId="0" borderId="280" xfId="8" applyFont="1" applyFill="1" applyBorder="1" applyProtection="1">
      <protection locked="0"/>
    </xf>
    <xf numFmtId="172" fontId="27" fillId="0" borderId="24" xfId="6" applyNumberFormat="1" applyFont="1" applyFill="1" applyBorder="1" applyAlignment="1" applyProtection="1">
      <alignment horizontal="center"/>
      <protection locked="0"/>
    </xf>
    <xf numFmtId="172" fontId="27" fillId="11" borderId="276" xfId="11" quotePrefix="1" applyNumberFormat="1" applyFont="1" applyFill="1" applyBorder="1" applyAlignment="1" applyProtection="1">
      <alignment horizontal="center"/>
    </xf>
    <xf numFmtId="172" fontId="26" fillId="11" borderId="1077" xfId="6" applyNumberFormat="1" applyFont="1" applyFill="1" applyBorder="1" applyProtection="1"/>
    <xf numFmtId="172" fontId="26" fillId="11" borderId="1036" xfId="12" applyNumberFormat="1" applyFont="1" applyFill="1" applyBorder="1" applyAlignment="1" applyProtection="1"/>
    <xf numFmtId="0" fontId="28" fillId="7" borderId="1105" xfId="0" applyFont="1" applyFill="1" applyBorder="1" applyAlignment="1">
      <alignment horizontal="center"/>
    </xf>
    <xf numFmtId="0" fontId="28" fillId="7" borderId="1106" xfId="0" applyFont="1" applyFill="1" applyBorder="1" applyAlignment="1">
      <alignment horizontal="center"/>
    </xf>
    <xf numFmtId="0" fontId="26" fillId="0" borderId="656" xfId="11" quotePrefix="1" applyFont="1" applyFill="1" applyBorder="1" applyAlignment="1" applyProtection="1">
      <alignment horizontal="center"/>
    </xf>
    <xf numFmtId="0" fontId="27" fillId="0" borderId="1105" xfId="11" applyFont="1" applyFill="1" applyBorder="1" applyAlignment="1" applyProtection="1">
      <alignment horizontal="center" vertical="center"/>
      <protection locked="0"/>
    </xf>
    <xf numFmtId="0" fontId="27" fillId="0" borderId="1067" xfId="11" applyFont="1" applyFill="1" applyBorder="1" applyAlignment="1" applyProtection="1">
      <alignment horizontal="center"/>
    </xf>
    <xf numFmtId="0" fontId="27" fillId="0" borderId="343" xfId="11" applyFont="1" applyFill="1" applyBorder="1" applyProtection="1">
      <protection locked="0"/>
    </xf>
    <xf numFmtId="0" fontId="27" fillId="0" borderId="343" xfId="11" applyNumberFormat="1" applyFont="1" applyFill="1" applyBorder="1" applyAlignment="1" applyProtection="1">
      <alignment horizontal="center" vertical="center"/>
    </xf>
    <xf numFmtId="0" fontId="27" fillId="0" borderId="343" xfId="0" applyFont="1" applyFill="1" applyBorder="1"/>
    <xf numFmtId="172" fontId="27" fillId="0" borderId="343" xfId="6" applyNumberFormat="1" applyFont="1" applyFill="1" applyBorder="1" applyAlignment="1" applyProtection="1">
      <alignment horizontal="center"/>
      <protection locked="0"/>
    </xf>
    <xf numFmtId="172" fontId="26" fillId="11" borderId="1068" xfId="6" applyNumberFormat="1" applyFont="1" applyFill="1" applyBorder="1" applyProtection="1"/>
    <xf numFmtId="172" fontId="26" fillId="11" borderId="1058" xfId="12" applyNumberFormat="1" applyFont="1" applyFill="1" applyBorder="1" applyAlignment="1" applyProtection="1"/>
    <xf numFmtId="172" fontId="26" fillId="11" borderId="1059" xfId="12" applyNumberFormat="1" applyFont="1" applyFill="1" applyBorder="1" applyAlignment="1" applyProtection="1"/>
    <xf numFmtId="172" fontId="26" fillId="11" borderId="1060" xfId="12" applyNumberFormat="1" applyFont="1" applyFill="1" applyBorder="1" applyAlignment="1" applyProtection="1"/>
    <xf numFmtId="0" fontId="28" fillId="7" borderId="813" xfId="11" applyFont="1" applyFill="1" applyBorder="1"/>
    <xf numFmtId="0" fontId="28" fillId="7" borderId="813" xfId="11" applyFont="1" applyFill="1" applyBorder="1" applyAlignment="1">
      <alignment horizontal="center"/>
    </xf>
    <xf numFmtId="0" fontId="28" fillId="7" borderId="800" xfId="11" applyFont="1" applyFill="1" applyBorder="1"/>
    <xf numFmtId="0" fontId="28" fillId="7" borderId="1109" xfId="11" applyFont="1" applyFill="1" applyBorder="1" applyAlignment="1">
      <alignment horizontal="center"/>
    </xf>
    <xf numFmtId="0" fontId="28" fillId="7" borderId="800" xfId="11" applyFont="1" applyFill="1" applyBorder="1" applyAlignment="1">
      <alignment horizontal="center"/>
    </xf>
    <xf numFmtId="0" fontId="28" fillId="7" borderId="863" xfId="11" applyFont="1" applyFill="1" applyBorder="1" applyAlignment="1" applyProtection="1"/>
    <xf numFmtId="0" fontId="28" fillId="7" borderId="864" xfId="11" applyFont="1" applyFill="1" applyBorder="1" applyAlignment="1" applyProtection="1"/>
    <xf numFmtId="0" fontId="28" fillId="7" borderId="620" xfId="11" applyFont="1" applyFill="1" applyBorder="1" applyAlignment="1" applyProtection="1">
      <alignment horizontal="left"/>
    </xf>
    <xf numFmtId="0" fontId="28" fillId="7" borderId="620" xfId="11" applyFont="1" applyFill="1" applyBorder="1" applyAlignment="1" applyProtection="1">
      <alignment horizontal="center" vertical="center"/>
    </xf>
    <xf numFmtId="0" fontId="28" fillId="7" borderId="1067" xfId="11" applyFont="1" applyFill="1" applyBorder="1" applyAlignment="1" applyProtection="1">
      <alignment horizontal="center"/>
    </xf>
    <xf numFmtId="0" fontId="28" fillId="7" borderId="1067" xfId="11" applyFont="1" applyFill="1" applyBorder="1" applyAlignment="1">
      <alignment horizontal="center"/>
    </xf>
    <xf numFmtId="0" fontId="28" fillId="7" borderId="717" xfId="11" applyFont="1" applyFill="1" applyBorder="1" applyAlignment="1" applyProtection="1">
      <alignment horizontal="center" vertical="center"/>
    </xf>
    <xf numFmtId="0" fontId="28" fillId="7" borderId="1112" xfId="11" applyFont="1" applyFill="1" applyBorder="1" applyAlignment="1" applyProtection="1">
      <alignment horizontal="center" vertical="center"/>
    </xf>
    <xf numFmtId="0" fontId="28" fillId="7" borderId="620" xfId="11" applyFont="1" applyFill="1" applyBorder="1" applyAlignment="1">
      <alignment horizontal="center"/>
    </xf>
    <xf numFmtId="0" fontId="28" fillId="7" borderId="635" xfId="11" applyFont="1" applyFill="1" applyBorder="1" applyAlignment="1">
      <alignment horizontal="center"/>
    </xf>
    <xf numFmtId="0" fontId="28" fillId="7" borderId="656" xfId="11" applyFont="1" applyFill="1" applyBorder="1" applyAlignment="1" applyProtection="1">
      <alignment horizontal="center" vertical="center"/>
    </xf>
    <xf numFmtId="0" fontId="28" fillId="7" borderId="620" xfId="11" applyFont="1" applyFill="1" applyBorder="1" applyAlignment="1">
      <alignment horizontal="center" vertical="center"/>
    </xf>
    <xf numFmtId="0" fontId="28" fillId="7" borderId="717" xfId="11" quotePrefix="1" applyFont="1" applyFill="1" applyBorder="1" applyAlignment="1" applyProtection="1">
      <alignment horizontal="center" vertical="center"/>
    </xf>
    <xf numFmtId="0" fontId="28" fillId="7" borderId="656" xfId="11" quotePrefix="1" applyFont="1" applyFill="1" applyBorder="1" applyAlignment="1" applyProtection="1">
      <alignment horizontal="center" vertical="center"/>
    </xf>
    <xf numFmtId="0" fontId="28" fillId="7" borderId="620" xfId="11" quotePrefix="1" applyFont="1" applyFill="1" applyBorder="1" applyAlignment="1">
      <alignment horizontal="center"/>
    </xf>
    <xf numFmtId="0" fontId="28" fillId="7" borderId="635" xfId="11" quotePrefix="1" applyFont="1" applyFill="1" applyBorder="1" applyAlignment="1">
      <alignment horizontal="center"/>
    </xf>
    <xf numFmtId="0" fontId="96" fillId="7" borderId="1064" xfId="11" applyFont="1" applyFill="1" applyBorder="1" applyAlignment="1">
      <alignment horizontal="center"/>
    </xf>
    <xf numFmtId="0" fontId="96" fillId="7" borderId="1064" xfId="11" applyFont="1" applyFill="1" applyBorder="1" applyAlignment="1">
      <alignment horizontal="center" vertical="center"/>
    </xf>
    <xf numFmtId="0" fontId="28" fillId="7" borderId="1037" xfId="11" applyFont="1" applyFill="1" applyBorder="1"/>
    <xf numFmtId="0" fontId="28" fillId="7" borderId="1099" xfId="11" applyFont="1" applyFill="1" applyBorder="1"/>
    <xf numFmtId="0" fontId="28" fillId="7" borderId="1037" xfId="11" applyFont="1" applyFill="1" applyBorder="1" applyAlignment="1"/>
    <xf numFmtId="0" fontId="28" fillId="7" borderId="1113" xfId="11" applyFont="1" applyFill="1" applyBorder="1" applyAlignment="1" applyProtection="1">
      <alignment horizontal="center" vertical="center"/>
    </xf>
    <xf numFmtId="0" fontId="28" fillId="7" borderId="1064" xfId="11" applyFont="1" applyFill="1" applyBorder="1" applyAlignment="1">
      <alignment horizontal="center" vertical="center"/>
    </xf>
    <xf numFmtId="0" fontId="28" fillId="7" borderId="1018" xfId="11" applyFont="1" applyFill="1" applyBorder="1" applyAlignment="1" applyProtection="1">
      <alignment horizontal="center" vertical="center"/>
    </xf>
    <xf numFmtId="0" fontId="28" fillId="7" borderId="1064" xfId="11" quotePrefix="1" applyFont="1" applyFill="1" applyBorder="1" applyAlignment="1">
      <alignment horizontal="center"/>
    </xf>
    <xf numFmtId="0" fontId="28" fillId="7" borderId="1066" xfId="11" quotePrefix="1" applyFont="1" applyFill="1" applyBorder="1" applyAlignment="1">
      <alignment horizontal="center"/>
    </xf>
    <xf numFmtId="0" fontId="26" fillId="0" borderId="620" xfId="11" quotePrefix="1" applyFont="1" applyFill="1" applyBorder="1" applyAlignment="1" applyProtection="1">
      <alignment horizontal="center"/>
    </xf>
    <xf numFmtId="0" fontId="26" fillId="0" borderId="664" xfId="11" quotePrefix="1" applyNumberFormat="1" applyFont="1" applyFill="1" applyBorder="1" applyAlignment="1" applyProtection="1">
      <alignment horizontal="center"/>
    </xf>
    <xf numFmtId="0" fontId="26" fillId="0" borderId="1037" xfId="11" quotePrefix="1" applyFont="1" applyFill="1" applyBorder="1" applyAlignment="1" applyProtection="1">
      <alignment horizontal="center"/>
    </xf>
    <xf numFmtId="0" fontId="26" fillId="0" borderId="1037" xfId="11" quotePrefix="1" applyFont="1" applyFill="1" applyBorder="1" applyAlignment="1">
      <alignment horizontal="center"/>
    </xf>
    <xf numFmtId="0" fontId="26" fillId="0" borderId="717" xfId="11" quotePrefix="1" applyFont="1" applyFill="1" applyBorder="1" applyAlignment="1" applyProtection="1">
      <alignment horizontal="center"/>
    </xf>
    <xf numFmtId="0" fontId="26" fillId="0" borderId="635" xfId="11" quotePrefix="1" applyFont="1" applyFill="1" applyBorder="1" applyAlignment="1" applyProtection="1">
      <alignment horizontal="center"/>
    </xf>
    <xf numFmtId="0" fontId="27" fillId="0" borderId="620" xfId="11" applyFont="1" applyFill="1" applyBorder="1" applyAlignment="1" applyProtection="1">
      <alignment horizontal="left"/>
      <protection locked="0"/>
    </xf>
    <xf numFmtId="0" fontId="27" fillId="0" borderId="620" xfId="11" applyFont="1" applyFill="1" applyBorder="1" applyAlignment="1" applyProtection="1">
      <alignment horizontal="center"/>
      <protection locked="0"/>
    </xf>
    <xf numFmtId="0" fontId="27" fillId="0" borderId="620" xfId="11" applyFont="1" applyFill="1" applyBorder="1" applyAlignment="1" applyProtection="1">
      <alignment horizontal="center" vertical="center"/>
      <protection locked="0"/>
    </xf>
    <xf numFmtId="171" fontId="27" fillId="0" borderId="620" xfId="12" applyNumberFormat="1" applyFont="1" applyFill="1" applyBorder="1" applyProtection="1">
      <protection locked="0"/>
    </xf>
    <xf numFmtId="178" fontId="27" fillId="0" borderId="620" xfId="12" applyFont="1" applyFill="1" applyBorder="1" applyProtection="1">
      <protection locked="0"/>
    </xf>
    <xf numFmtId="171" fontId="27" fillId="0" borderId="620" xfId="12" applyNumberFormat="1" applyFont="1" applyFill="1" applyBorder="1" applyAlignment="1" applyProtection="1">
      <protection locked="0"/>
    </xf>
    <xf numFmtId="171" fontId="27" fillId="0" borderId="635" xfId="12" applyNumberFormat="1" applyFont="1" applyFill="1" applyBorder="1" applyAlignment="1" applyProtection="1">
      <protection locked="0"/>
    </xf>
    <xf numFmtId="0" fontId="26" fillId="0" borderId="620" xfId="11" applyFont="1" applyFill="1" applyBorder="1" applyAlignment="1" applyProtection="1">
      <alignment horizontal="center"/>
      <protection locked="0"/>
    </xf>
    <xf numFmtId="164" fontId="27" fillId="0" borderId="620" xfId="6" applyFont="1" applyFill="1" applyBorder="1" applyAlignment="1" applyProtection="1">
      <alignment horizontal="left"/>
      <protection locked="0"/>
    </xf>
    <xf numFmtId="14" fontId="27" fillId="0" borderId="620" xfId="6" applyNumberFormat="1" applyFont="1" applyFill="1" applyBorder="1" applyAlignment="1" applyProtection="1">
      <alignment horizontal="center"/>
      <protection locked="0"/>
    </xf>
    <xf numFmtId="164" fontId="27" fillId="0" borderId="620" xfId="6" applyFont="1" applyFill="1" applyBorder="1" applyAlignment="1" applyProtection="1">
      <alignment horizontal="center"/>
      <protection locked="0"/>
    </xf>
    <xf numFmtId="9" fontId="27" fillId="0" borderId="620" xfId="6" applyNumberFormat="1" applyFont="1" applyFill="1" applyBorder="1" applyAlignment="1" applyProtection="1">
      <alignment horizontal="center"/>
      <protection locked="0"/>
    </xf>
    <xf numFmtId="0" fontId="26" fillId="0" borderId="620" xfId="11" applyFont="1" applyFill="1" applyBorder="1" applyAlignment="1" applyProtection="1">
      <alignment horizontal="center" vertical="center"/>
      <protection locked="0"/>
    </xf>
    <xf numFmtId="0" fontId="26" fillId="0" borderId="1043" xfId="11" applyNumberFormat="1" applyFont="1" applyFill="1" applyBorder="1" applyAlignment="1" applyProtection="1">
      <alignment horizontal="left" vertical="center"/>
    </xf>
    <xf numFmtId="0" fontId="26" fillId="0" borderId="1063" xfId="11" applyNumberFormat="1" applyFont="1" applyFill="1" applyBorder="1" applyAlignment="1" applyProtection="1">
      <alignment horizontal="left" vertical="center"/>
    </xf>
    <xf numFmtId="0" fontId="26" fillId="0" borderId="1063" xfId="11" applyNumberFormat="1" applyFont="1" applyFill="1" applyBorder="1" applyAlignment="1" applyProtection="1">
      <alignment horizontal="center" vertical="center"/>
    </xf>
    <xf numFmtId="171" fontId="27" fillId="0" borderId="1063" xfId="12" applyNumberFormat="1" applyFont="1" applyFill="1" applyBorder="1" applyAlignment="1" applyProtection="1"/>
    <xf numFmtId="171" fontId="26" fillId="0" borderId="1063" xfId="12" applyNumberFormat="1" applyFont="1" applyFill="1" applyBorder="1" applyAlignment="1" applyProtection="1"/>
    <xf numFmtId="0" fontId="26" fillId="0" borderId="1058" xfId="11" applyFont="1" applyFill="1" applyBorder="1" applyProtection="1"/>
    <xf numFmtId="0" fontId="26" fillId="0" borderId="1059" xfId="11" applyFont="1" applyFill="1" applyBorder="1" applyProtection="1"/>
    <xf numFmtId="0" fontId="26" fillId="0" borderId="1059" xfId="11" applyFont="1" applyFill="1" applyBorder="1" applyAlignment="1" applyProtection="1">
      <alignment horizontal="center"/>
    </xf>
    <xf numFmtId="0" fontId="27" fillId="0" borderId="1059" xfId="11" applyFont="1" applyFill="1" applyBorder="1" applyAlignment="1" applyProtection="1">
      <alignment horizontal="fill" vertical="center"/>
    </xf>
    <xf numFmtId="171" fontId="27" fillId="0" borderId="1059" xfId="12" applyNumberFormat="1" applyFont="1" applyFill="1" applyBorder="1" applyAlignment="1" applyProtection="1"/>
    <xf numFmtId="171" fontId="26" fillId="0" borderId="1059" xfId="12" applyNumberFormat="1" applyFont="1" applyFill="1" applyBorder="1" applyAlignment="1" applyProtection="1"/>
    <xf numFmtId="0" fontId="27" fillId="0" borderId="620" xfId="6" applyNumberFormat="1" applyFont="1" applyFill="1" applyBorder="1" applyAlignment="1" applyProtection="1">
      <alignment horizontal="center"/>
      <protection locked="0"/>
    </xf>
    <xf numFmtId="0" fontId="27" fillId="0" borderId="620" xfId="6" applyNumberFormat="1" applyFont="1" applyFill="1" applyBorder="1" applyAlignment="1" applyProtection="1">
      <alignment horizontal="left"/>
      <protection locked="0"/>
    </xf>
    <xf numFmtId="172" fontId="27" fillId="0" borderId="620" xfId="6" applyNumberFormat="1" applyFont="1" applyFill="1" applyBorder="1" applyAlignment="1" applyProtection="1">
      <alignment horizontal="center"/>
      <protection locked="0"/>
    </xf>
    <xf numFmtId="172" fontId="27" fillId="11" borderId="635" xfId="6" applyNumberFormat="1" applyFont="1" applyFill="1" applyBorder="1" applyAlignment="1" applyProtection="1">
      <alignment horizontal="center"/>
    </xf>
    <xf numFmtId="0" fontId="37" fillId="0" borderId="731" xfId="0" applyFont="1" applyFill="1" applyBorder="1" applyAlignment="1" applyProtection="1">
      <alignment horizontal="left" vertical="center" wrapText="1"/>
    </xf>
    <xf numFmtId="0" fontId="136" fillId="0" borderId="736" xfId="0" applyFont="1" applyFill="1" applyBorder="1" applyAlignment="1" applyProtection="1">
      <alignment horizontal="left" vertical="center" wrapText="1"/>
    </xf>
    <xf numFmtId="164" fontId="41" fillId="17" borderId="60" xfId="1" applyNumberFormat="1" applyFont="1" applyFill="1" applyBorder="1" applyAlignment="1" applyProtection="1">
      <alignment vertical="center"/>
    </xf>
    <xf numFmtId="164" fontId="41" fillId="17" borderId="61" xfId="1" applyNumberFormat="1" applyFont="1" applyFill="1" applyBorder="1" applyAlignment="1" applyProtection="1">
      <alignment vertical="center"/>
    </xf>
    <xf numFmtId="164" fontId="41" fillId="17" borderId="62" xfId="1" applyNumberFormat="1" applyFont="1" applyFill="1" applyBorder="1" applyAlignment="1" applyProtection="1">
      <alignment vertical="center"/>
    </xf>
    <xf numFmtId="164" fontId="42" fillId="10" borderId="207" xfId="1" applyNumberFormat="1" applyFont="1" applyFill="1" applyBorder="1" applyAlignment="1" applyProtection="1">
      <alignment horizontal="left" vertical="center"/>
      <protection locked="0"/>
    </xf>
    <xf numFmtId="164" fontId="42" fillId="10" borderId="486" xfId="1" applyNumberFormat="1" applyFont="1" applyFill="1" applyBorder="1" applyAlignment="1" applyProtection="1">
      <alignment horizontal="left" vertical="center"/>
      <protection locked="0"/>
    </xf>
    <xf numFmtId="164" fontId="42" fillId="10" borderId="487" xfId="1" applyNumberFormat="1" applyFont="1" applyFill="1" applyBorder="1" applyAlignment="1" applyProtection="1">
      <alignment horizontal="left" vertical="center"/>
      <protection locked="0"/>
    </xf>
    <xf numFmtId="164" fontId="42" fillId="10" borderId="485" xfId="1" applyNumberFormat="1" applyFont="1" applyFill="1" applyBorder="1" applyAlignment="1" applyProtection="1">
      <alignment horizontal="left" vertical="center"/>
      <protection locked="0"/>
    </xf>
    <xf numFmtId="164" fontId="42" fillId="10" borderId="488" xfId="1" applyNumberFormat="1" applyFont="1" applyFill="1" applyBorder="1" applyAlignment="1" applyProtection="1">
      <alignment horizontal="left" vertical="center"/>
      <protection locked="0"/>
    </xf>
    <xf numFmtId="164" fontId="42" fillId="10" borderId="462" xfId="1" applyNumberFormat="1" applyFont="1" applyFill="1" applyBorder="1" applyAlignment="1" applyProtection="1">
      <alignment horizontal="left" vertical="center"/>
      <protection locked="0"/>
    </xf>
    <xf numFmtId="164" fontId="42" fillId="10" borderId="217" xfId="1" applyNumberFormat="1" applyFont="1" applyFill="1" applyBorder="1" applyAlignment="1" applyProtection="1">
      <alignment horizontal="left" vertical="center"/>
      <protection locked="0"/>
    </xf>
    <xf numFmtId="164" fontId="42" fillId="10" borderId="66" xfId="1" applyNumberFormat="1" applyFont="1" applyFill="1" applyBorder="1" applyAlignment="1" applyProtection="1">
      <alignment horizontal="left" vertical="center"/>
      <protection locked="0"/>
    </xf>
    <xf numFmtId="164" fontId="42" fillId="10" borderId="236" xfId="1" applyNumberFormat="1" applyFont="1" applyFill="1" applyBorder="1" applyAlignment="1" applyProtection="1">
      <alignment horizontal="left" vertical="center"/>
      <protection locked="0"/>
    </xf>
    <xf numFmtId="164" fontId="42" fillId="10" borderId="61" xfId="1" applyNumberFormat="1" applyFont="1" applyFill="1" applyBorder="1" applyAlignment="1" applyProtection="1">
      <alignment horizontal="left" vertical="center"/>
      <protection locked="0"/>
    </xf>
    <xf numFmtId="164" fontId="42" fillId="10" borderId="63" xfId="1" applyNumberFormat="1" applyFont="1" applyFill="1" applyBorder="1" applyAlignment="1" applyProtection="1">
      <alignment horizontal="left" vertical="center"/>
      <protection locked="0"/>
    </xf>
    <xf numFmtId="164" fontId="42" fillId="10" borderId="64" xfId="1" applyNumberFormat="1" applyFont="1" applyFill="1" applyBorder="1" applyAlignment="1" applyProtection="1">
      <alignment horizontal="left" vertical="center"/>
      <protection locked="0"/>
    </xf>
    <xf numFmtId="164" fontId="42" fillId="10" borderId="65" xfId="1" applyNumberFormat="1" applyFont="1" applyFill="1" applyBorder="1" applyAlignment="1" applyProtection="1">
      <alignment horizontal="left" vertical="center"/>
      <protection locked="0"/>
    </xf>
    <xf numFmtId="164" fontId="42" fillId="10" borderId="67" xfId="1" applyNumberFormat="1" applyFont="1" applyFill="1" applyBorder="1" applyAlignment="1" applyProtection="1">
      <alignment horizontal="left" vertical="center"/>
      <protection locked="0"/>
    </xf>
    <xf numFmtId="164" fontId="13" fillId="2" borderId="60" xfId="1" applyNumberFormat="1" applyFont="1" applyFill="1" applyBorder="1" applyAlignment="1" applyProtection="1">
      <alignment horizontal="center" vertical="center"/>
      <protection locked="0"/>
    </xf>
    <xf numFmtId="164" fontId="13" fillId="2" borderId="207" xfId="1" applyNumberFormat="1" applyFont="1" applyFill="1" applyBorder="1" applyAlignment="1" applyProtection="1">
      <alignment horizontal="left" vertical="center"/>
      <protection locked="0"/>
    </xf>
    <xf numFmtId="164" fontId="13" fillId="2" borderId="486" xfId="1" applyNumberFormat="1" applyFont="1" applyFill="1" applyBorder="1" applyAlignment="1" applyProtection="1">
      <alignment horizontal="left" vertical="center"/>
      <protection locked="0"/>
    </xf>
    <xf numFmtId="164" fontId="13" fillId="2" borderId="488" xfId="1" applyNumberFormat="1" applyFont="1" applyFill="1" applyBorder="1" applyAlignment="1" applyProtection="1">
      <alignment horizontal="left" vertical="center"/>
      <protection locked="0"/>
    </xf>
    <xf numFmtId="164" fontId="13" fillId="2" borderId="462" xfId="1" applyNumberFormat="1" applyFont="1" applyFill="1" applyBorder="1" applyAlignment="1" applyProtection="1">
      <alignment horizontal="left" vertical="center"/>
      <protection locked="0"/>
    </xf>
    <xf numFmtId="164" fontId="13" fillId="2" borderId="217" xfId="1" applyNumberFormat="1" applyFont="1" applyFill="1" applyBorder="1" applyAlignment="1" applyProtection="1">
      <alignment horizontal="left" vertical="center"/>
      <protection locked="0"/>
    </xf>
    <xf numFmtId="164" fontId="13" fillId="2" borderId="66" xfId="1" applyNumberFormat="1" applyFont="1" applyFill="1" applyBorder="1" applyAlignment="1" applyProtection="1">
      <alignment horizontal="left" vertical="center"/>
      <protection locked="0"/>
    </xf>
    <xf numFmtId="164" fontId="13" fillId="2" borderId="485" xfId="1" applyNumberFormat="1" applyFont="1" applyFill="1" applyBorder="1" applyAlignment="1" applyProtection="1">
      <alignment horizontal="left" vertical="center"/>
      <protection locked="0"/>
    </xf>
    <xf numFmtId="164" fontId="13" fillId="2" borderId="236" xfId="1" applyNumberFormat="1" applyFont="1" applyFill="1" applyBorder="1" applyAlignment="1" applyProtection="1">
      <alignment horizontal="left" vertical="center"/>
      <protection locked="0"/>
    </xf>
    <xf numFmtId="164" fontId="13" fillId="2" borderId="61" xfId="1" applyNumberFormat="1" applyFont="1" applyFill="1" applyBorder="1" applyAlignment="1" applyProtection="1">
      <alignment horizontal="left" vertical="center"/>
      <protection locked="0"/>
    </xf>
    <xf numFmtId="164" fontId="13" fillId="2" borderId="63" xfId="1" applyNumberFormat="1" applyFont="1" applyFill="1" applyBorder="1" applyAlignment="1" applyProtection="1">
      <alignment horizontal="left" vertical="center"/>
      <protection locked="0"/>
    </xf>
    <xf numFmtId="164" fontId="13" fillId="2" borderId="64" xfId="1" applyNumberFormat="1" applyFont="1" applyFill="1" applyBorder="1" applyAlignment="1" applyProtection="1">
      <alignment horizontal="left" vertical="center"/>
      <protection locked="0"/>
    </xf>
    <xf numFmtId="164" fontId="13" fillId="2" borderId="65" xfId="1" applyNumberFormat="1" applyFont="1" applyFill="1" applyBorder="1" applyAlignment="1" applyProtection="1">
      <alignment horizontal="left" vertical="center"/>
      <protection locked="0"/>
    </xf>
    <xf numFmtId="164" fontId="13" fillId="2" borderId="67" xfId="1" applyNumberFormat="1" applyFont="1" applyFill="1" applyBorder="1" applyAlignment="1" applyProtection="1">
      <alignment horizontal="left" vertical="center"/>
      <protection locked="0"/>
    </xf>
    <xf numFmtId="164" fontId="41" fillId="17" borderId="60" xfId="1" applyNumberFormat="1" applyFont="1" applyFill="1" applyBorder="1" applyProtection="1"/>
    <xf numFmtId="164" fontId="42" fillId="2" borderId="60" xfId="1" applyNumberFormat="1" applyFont="1" applyFill="1" applyBorder="1" applyAlignment="1" applyProtection="1">
      <alignment horizontal="left" vertical="center"/>
      <protection locked="0"/>
    </xf>
    <xf numFmtId="164" fontId="41" fillId="17" borderId="61" xfId="1" applyNumberFormat="1" applyFont="1" applyFill="1" applyBorder="1" applyProtection="1"/>
    <xf numFmtId="164" fontId="41" fillId="17" borderId="62" xfId="1" applyNumberFormat="1" applyFont="1" applyFill="1" applyBorder="1" applyProtection="1"/>
    <xf numFmtId="164" fontId="37" fillId="2" borderId="5" xfId="1" applyNumberFormat="1" applyFont="1" applyFill="1" applyBorder="1" applyAlignment="1" applyProtection="1">
      <alignment horizontal="left" vertical="center"/>
    </xf>
    <xf numFmtId="164" fontId="37" fillId="2" borderId="409" xfId="1" applyNumberFormat="1" applyFont="1" applyFill="1" applyBorder="1" applyAlignment="1" applyProtection="1">
      <alignment horizontal="left" vertical="center"/>
    </xf>
    <xf numFmtId="164" fontId="37" fillId="2" borderId="524" xfId="1" applyNumberFormat="1" applyFont="1" applyFill="1" applyBorder="1" applyAlignment="1" applyProtection="1">
      <alignment horizontal="left" vertical="center"/>
    </xf>
    <xf numFmtId="164" fontId="37" fillId="2" borderId="68" xfId="1" applyNumberFormat="1" applyFont="1" applyFill="1" applyBorder="1" applyAlignment="1" applyProtection="1">
      <alignment horizontal="left" vertical="center"/>
    </xf>
    <xf numFmtId="164" fontId="45" fillId="11" borderId="60" xfId="1" applyNumberFormat="1" applyFont="1" applyFill="1" applyBorder="1" applyAlignment="1" applyProtection="1">
      <alignment horizontal="left" vertical="center"/>
    </xf>
    <xf numFmtId="164" fontId="45" fillId="11" borderId="207" xfId="1" applyNumberFormat="1" applyFont="1" applyFill="1" applyBorder="1" applyAlignment="1" applyProtection="1">
      <alignment horizontal="left" vertical="center"/>
    </xf>
    <xf numFmtId="164" fontId="45" fillId="11" borderId="486" xfId="1" applyNumberFormat="1" applyFont="1" applyFill="1" applyBorder="1" applyAlignment="1" applyProtection="1">
      <alignment horizontal="left" vertical="center"/>
    </xf>
    <xf numFmtId="164" fontId="45" fillId="11" borderId="487" xfId="1" applyNumberFormat="1" applyFont="1" applyFill="1" applyBorder="1" applyAlignment="1" applyProtection="1">
      <alignment horizontal="left" vertical="center"/>
    </xf>
    <xf numFmtId="164" fontId="45" fillId="11" borderId="488" xfId="1" applyNumberFormat="1" applyFont="1" applyFill="1" applyBorder="1" applyAlignment="1" applyProtection="1">
      <alignment horizontal="left" vertical="center"/>
    </xf>
    <xf numFmtId="164" fontId="45" fillId="11" borderId="462" xfId="1" applyNumberFormat="1" applyFont="1" applyFill="1" applyBorder="1" applyAlignment="1" applyProtection="1">
      <alignment horizontal="left" vertical="center"/>
    </xf>
    <xf numFmtId="164" fontId="45" fillId="11" borderId="217" xfId="1" applyNumberFormat="1" applyFont="1" applyFill="1" applyBorder="1" applyAlignment="1" applyProtection="1">
      <alignment horizontal="left" vertical="center"/>
    </xf>
    <xf numFmtId="164" fontId="45" fillId="11" borderId="66" xfId="1" applyNumberFormat="1" applyFont="1" applyFill="1" applyBorder="1" applyAlignment="1" applyProtection="1">
      <alignment horizontal="left" vertical="center"/>
    </xf>
    <xf numFmtId="164" fontId="45" fillId="11" borderId="236" xfId="1" applyNumberFormat="1" applyFont="1" applyFill="1" applyBorder="1" applyAlignment="1" applyProtection="1">
      <alignment horizontal="left" vertical="center"/>
    </xf>
    <xf numFmtId="164" fontId="45" fillId="11" borderId="61" xfId="1" applyNumberFormat="1" applyFont="1" applyFill="1" applyBorder="1" applyAlignment="1" applyProtection="1">
      <alignment horizontal="left" vertical="center"/>
    </xf>
    <xf numFmtId="164" fontId="45" fillId="11" borderId="63" xfId="1" applyNumberFormat="1" applyFont="1" applyFill="1" applyBorder="1" applyAlignment="1" applyProtection="1">
      <alignment horizontal="left" vertical="center"/>
    </xf>
    <xf numFmtId="164" fontId="45" fillId="11" borderId="64" xfId="1" applyNumberFormat="1" applyFont="1" applyFill="1" applyBorder="1" applyAlignment="1" applyProtection="1">
      <alignment horizontal="left" vertical="center"/>
    </xf>
    <xf numFmtId="164" fontId="45" fillId="11" borderId="67" xfId="1" applyNumberFormat="1" applyFont="1" applyFill="1" applyBorder="1" applyAlignment="1" applyProtection="1">
      <alignment horizontal="left" vertical="center"/>
    </xf>
    <xf numFmtId="164" fontId="46" fillId="2" borderId="60" xfId="1" applyNumberFormat="1" applyFont="1" applyFill="1" applyBorder="1" applyAlignment="1" applyProtection="1">
      <alignment horizontal="left" vertical="center"/>
      <protection locked="0"/>
    </xf>
    <xf numFmtId="164" fontId="46" fillId="2" borderId="207" xfId="1" applyNumberFormat="1" applyFont="1" applyFill="1" applyBorder="1" applyAlignment="1" applyProtection="1">
      <alignment horizontal="left" vertical="center"/>
      <protection locked="0"/>
    </xf>
    <xf numFmtId="164" fontId="46" fillId="2" borderId="486" xfId="1" applyNumberFormat="1" applyFont="1" applyFill="1" applyBorder="1" applyAlignment="1" applyProtection="1">
      <alignment horizontal="left" vertical="center"/>
      <protection locked="0"/>
    </xf>
    <xf numFmtId="164" fontId="46" fillId="2" borderId="487" xfId="1" applyNumberFormat="1" applyFont="1" applyFill="1" applyBorder="1" applyAlignment="1" applyProtection="1">
      <alignment horizontal="left" vertical="center"/>
      <protection locked="0"/>
    </xf>
    <xf numFmtId="164" fontId="46" fillId="2" borderId="485" xfId="1" applyNumberFormat="1" applyFont="1" applyFill="1" applyBorder="1" applyAlignment="1" applyProtection="1">
      <alignment horizontal="left" vertical="center"/>
      <protection locked="0"/>
    </xf>
    <xf numFmtId="164" fontId="46" fillId="2" borderId="488" xfId="1" applyNumberFormat="1" applyFont="1" applyFill="1" applyBorder="1" applyAlignment="1" applyProtection="1">
      <alignment horizontal="left" vertical="center"/>
      <protection locked="0"/>
    </xf>
    <xf numFmtId="164" fontId="46" fillId="2" borderId="462" xfId="1" applyNumberFormat="1" applyFont="1" applyFill="1" applyBorder="1" applyAlignment="1" applyProtection="1">
      <alignment horizontal="left" vertical="center"/>
      <protection locked="0"/>
    </xf>
    <xf numFmtId="164" fontId="46" fillId="2" borderId="217" xfId="1" applyNumberFormat="1" applyFont="1" applyFill="1" applyBorder="1" applyAlignment="1" applyProtection="1">
      <alignment horizontal="left" vertical="center"/>
      <protection locked="0"/>
    </xf>
    <xf numFmtId="164" fontId="46" fillId="2" borderId="66" xfId="1" applyNumberFormat="1" applyFont="1" applyFill="1" applyBorder="1" applyAlignment="1" applyProtection="1">
      <alignment horizontal="left" vertical="center"/>
      <protection locked="0"/>
    </xf>
    <xf numFmtId="164" fontId="46" fillId="2" borderId="236" xfId="1" applyNumberFormat="1" applyFont="1" applyFill="1" applyBorder="1" applyAlignment="1" applyProtection="1">
      <alignment horizontal="left" vertical="center"/>
      <protection locked="0"/>
    </xf>
    <xf numFmtId="164" fontId="46" fillId="2" borderId="61" xfId="1" applyNumberFormat="1" applyFont="1" applyFill="1" applyBorder="1" applyAlignment="1" applyProtection="1">
      <alignment horizontal="left" vertical="center"/>
      <protection locked="0"/>
    </xf>
    <xf numFmtId="164" fontId="46" fillId="2" borderId="63" xfId="1" applyNumberFormat="1" applyFont="1" applyFill="1" applyBorder="1" applyAlignment="1" applyProtection="1">
      <alignment horizontal="left" vertical="center"/>
      <protection locked="0"/>
    </xf>
    <xf numFmtId="164" fontId="46" fillId="2" borderId="64" xfId="1" applyNumberFormat="1" applyFont="1" applyFill="1" applyBorder="1" applyAlignment="1" applyProtection="1">
      <alignment horizontal="left" vertical="center"/>
      <protection locked="0"/>
    </xf>
    <xf numFmtId="164" fontId="46" fillId="2" borderId="65" xfId="1" applyNumberFormat="1" applyFont="1" applyFill="1" applyBorder="1" applyAlignment="1" applyProtection="1">
      <alignment horizontal="left" vertical="center"/>
      <protection locked="0"/>
    </xf>
    <xf numFmtId="164" fontId="46" fillId="2" borderId="67" xfId="1" applyNumberFormat="1" applyFont="1" applyFill="1" applyBorder="1" applyAlignment="1" applyProtection="1">
      <alignment horizontal="left" vertical="center"/>
      <protection locked="0"/>
    </xf>
    <xf numFmtId="164" fontId="42" fillId="2" borderId="60" xfId="1" applyNumberFormat="1" applyFont="1" applyFill="1" applyBorder="1" applyAlignment="1" applyProtection="1">
      <alignment horizontal="left" vertical="center"/>
    </xf>
    <xf numFmtId="164" fontId="42" fillId="2" borderId="207" xfId="1" applyNumberFormat="1" applyFont="1" applyFill="1" applyBorder="1" applyAlignment="1" applyProtection="1">
      <alignment horizontal="left" vertical="center"/>
    </xf>
    <xf numFmtId="164" fontId="42" fillId="2" borderId="486" xfId="1" applyNumberFormat="1" applyFont="1" applyFill="1" applyBorder="1" applyAlignment="1" applyProtection="1">
      <alignment horizontal="left" vertical="center"/>
    </xf>
    <xf numFmtId="164" fontId="42" fillId="2" borderId="487" xfId="1" applyNumberFormat="1" applyFont="1" applyFill="1" applyBorder="1" applyAlignment="1" applyProtection="1">
      <alignment horizontal="left" vertical="center"/>
    </xf>
    <xf numFmtId="164" fontId="42" fillId="2" borderId="485" xfId="1" applyNumberFormat="1" applyFont="1" applyFill="1" applyBorder="1" applyAlignment="1" applyProtection="1">
      <alignment horizontal="left" vertical="center"/>
    </xf>
    <xf numFmtId="164" fontId="42" fillId="2" borderId="488" xfId="1" applyNumberFormat="1" applyFont="1" applyFill="1" applyBorder="1" applyAlignment="1" applyProtection="1">
      <alignment horizontal="left" vertical="center"/>
    </xf>
    <xf numFmtId="164" fontId="42" fillId="2" borderId="462" xfId="1" applyNumberFormat="1" applyFont="1" applyFill="1" applyBorder="1" applyAlignment="1" applyProtection="1">
      <alignment horizontal="left" vertical="center"/>
    </xf>
    <xf numFmtId="164" fontId="42" fillId="2" borderId="217" xfId="1" applyNumberFormat="1" applyFont="1" applyFill="1" applyBorder="1" applyAlignment="1" applyProtection="1">
      <alignment horizontal="left" vertical="center"/>
    </xf>
    <xf numFmtId="164" fontId="42" fillId="2" borderId="66" xfId="1" applyNumberFormat="1" applyFont="1" applyFill="1" applyBorder="1" applyAlignment="1" applyProtection="1">
      <alignment horizontal="left" vertical="center"/>
    </xf>
    <xf numFmtId="164" fontId="42" fillId="2" borderId="236" xfId="1" applyNumberFormat="1" applyFont="1" applyFill="1" applyBorder="1" applyAlignment="1" applyProtection="1">
      <alignment horizontal="left" vertical="center"/>
    </xf>
    <xf numFmtId="164" fontId="42" fillId="2" borderId="61" xfId="1" applyNumberFormat="1" applyFont="1" applyFill="1" applyBorder="1" applyAlignment="1" applyProtection="1">
      <alignment horizontal="left" vertical="center"/>
    </xf>
    <xf numFmtId="164" fontId="42" fillId="2" borderId="63" xfId="1" applyNumberFormat="1" applyFont="1" applyFill="1" applyBorder="1" applyAlignment="1" applyProtection="1">
      <alignment horizontal="left" vertical="center"/>
    </xf>
    <xf numFmtId="164" fontId="42" fillId="2" borderId="64" xfId="1" applyNumberFormat="1" applyFont="1" applyFill="1" applyBorder="1" applyAlignment="1" applyProtection="1">
      <alignment horizontal="left" vertical="center"/>
    </xf>
    <xf numFmtId="164" fontId="42" fillId="2" borderId="65" xfId="1" applyNumberFormat="1" applyFont="1" applyFill="1" applyBorder="1" applyAlignment="1" applyProtection="1">
      <alignment horizontal="left" vertical="center"/>
    </xf>
    <xf numFmtId="164" fontId="42" fillId="2" borderId="67" xfId="1" applyNumberFormat="1" applyFont="1" applyFill="1" applyBorder="1" applyAlignment="1" applyProtection="1">
      <alignment horizontal="left" vertical="center"/>
    </xf>
    <xf numFmtId="164" fontId="49" fillId="11" borderId="60" xfId="1" applyNumberFormat="1" applyFont="1" applyFill="1" applyBorder="1" applyAlignment="1" applyProtection="1">
      <alignment horizontal="left" vertical="center"/>
      <protection locked="0"/>
    </xf>
    <xf numFmtId="164" fontId="49" fillId="11" borderId="207" xfId="1" applyNumberFormat="1" applyFont="1" applyFill="1" applyBorder="1" applyAlignment="1" applyProtection="1">
      <alignment horizontal="left" vertical="center"/>
      <protection locked="0"/>
    </xf>
    <xf numFmtId="164" fontId="49" fillId="11" borderId="486" xfId="1" applyNumberFormat="1" applyFont="1" applyFill="1" applyBorder="1" applyAlignment="1" applyProtection="1">
      <alignment horizontal="left" vertical="center"/>
      <protection locked="0"/>
    </xf>
    <xf numFmtId="164" fontId="49" fillId="11" borderId="487" xfId="1" applyNumberFormat="1" applyFont="1" applyFill="1" applyBorder="1" applyAlignment="1" applyProtection="1">
      <alignment horizontal="left" vertical="center"/>
      <protection locked="0"/>
    </xf>
    <xf numFmtId="164" fontId="49" fillId="11" borderId="488" xfId="1" applyNumberFormat="1" applyFont="1" applyFill="1" applyBorder="1" applyAlignment="1" applyProtection="1">
      <alignment horizontal="left" vertical="center"/>
      <protection locked="0"/>
    </xf>
    <xf numFmtId="164" fontId="49" fillId="11" borderId="462" xfId="1" applyNumberFormat="1" applyFont="1" applyFill="1" applyBorder="1" applyAlignment="1" applyProtection="1">
      <alignment horizontal="left" vertical="center"/>
      <protection locked="0"/>
    </xf>
    <xf numFmtId="164" fontId="49" fillId="11" borderId="217" xfId="1" applyNumberFormat="1" applyFont="1" applyFill="1" applyBorder="1" applyAlignment="1" applyProtection="1">
      <alignment horizontal="left" vertical="center"/>
      <protection locked="0"/>
    </xf>
    <xf numFmtId="164" fontId="49" fillId="11" borderId="66" xfId="1" applyNumberFormat="1" applyFont="1" applyFill="1" applyBorder="1" applyAlignment="1" applyProtection="1">
      <alignment horizontal="left" vertical="center"/>
      <protection locked="0"/>
    </xf>
    <xf numFmtId="164" fontId="49" fillId="11" borderId="236" xfId="1" applyNumberFormat="1" applyFont="1" applyFill="1" applyBorder="1" applyAlignment="1" applyProtection="1">
      <alignment horizontal="left" vertical="center"/>
      <protection locked="0"/>
    </xf>
    <xf numFmtId="164" fontId="49" fillId="11" borderId="61" xfId="1" applyNumberFormat="1" applyFont="1" applyFill="1" applyBorder="1" applyAlignment="1" applyProtection="1">
      <alignment horizontal="left" vertical="center"/>
      <protection locked="0"/>
    </xf>
    <xf numFmtId="164" fontId="49" fillId="11" borderId="63" xfId="1" applyNumberFormat="1" applyFont="1" applyFill="1" applyBorder="1" applyAlignment="1" applyProtection="1">
      <alignment horizontal="left" vertical="center"/>
      <protection locked="0"/>
    </xf>
    <xf numFmtId="164" fontId="49" fillId="11" borderId="64" xfId="1" applyNumberFormat="1" applyFont="1" applyFill="1" applyBorder="1" applyAlignment="1" applyProtection="1">
      <alignment horizontal="left" vertical="center"/>
      <protection locked="0"/>
    </xf>
    <xf numFmtId="164" fontId="49" fillId="11" borderId="67" xfId="1" applyNumberFormat="1" applyFont="1" applyFill="1" applyBorder="1" applyAlignment="1" applyProtection="1">
      <alignment horizontal="left" vertical="center"/>
      <protection locked="0"/>
    </xf>
    <xf numFmtId="164" fontId="45" fillId="11" borderId="60" xfId="1" applyNumberFormat="1" applyFont="1" applyFill="1" applyBorder="1" applyAlignment="1" applyProtection="1">
      <alignment horizontal="left" vertical="center"/>
      <protection locked="0"/>
    </xf>
    <xf numFmtId="164" fontId="45" fillId="11" borderId="207" xfId="1" applyNumberFormat="1" applyFont="1" applyFill="1" applyBorder="1" applyAlignment="1" applyProtection="1">
      <alignment horizontal="left" vertical="center"/>
      <protection locked="0"/>
    </xf>
    <xf numFmtId="164" fontId="45" fillId="11" borderId="486" xfId="1" applyNumberFormat="1" applyFont="1" applyFill="1" applyBorder="1" applyAlignment="1" applyProtection="1">
      <alignment horizontal="left" vertical="center"/>
      <protection locked="0"/>
    </xf>
    <xf numFmtId="164" fontId="45" fillId="11" borderId="487" xfId="1" applyNumberFormat="1" applyFont="1" applyFill="1" applyBorder="1" applyAlignment="1" applyProtection="1">
      <alignment horizontal="left" vertical="center"/>
      <protection locked="0"/>
    </xf>
    <xf numFmtId="164" fontId="45" fillId="11" borderId="488" xfId="1" applyNumberFormat="1" applyFont="1" applyFill="1" applyBorder="1" applyAlignment="1" applyProtection="1">
      <alignment horizontal="left" vertical="center"/>
      <protection locked="0"/>
    </xf>
    <xf numFmtId="164" fontId="45" fillId="11" borderId="462" xfId="1" applyNumberFormat="1" applyFont="1" applyFill="1" applyBorder="1" applyAlignment="1" applyProtection="1">
      <alignment horizontal="left" vertical="center"/>
      <protection locked="0"/>
    </xf>
    <xf numFmtId="164" fontId="45" fillId="11" borderId="217" xfId="1" applyNumberFormat="1" applyFont="1" applyFill="1" applyBorder="1" applyAlignment="1" applyProtection="1">
      <alignment horizontal="left" vertical="center"/>
      <protection locked="0"/>
    </xf>
    <xf numFmtId="164" fontId="45" fillId="11" borderId="66" xfId="1" applyNumberFormat="1" applyFont="1" applyFill="1" applyBorder="1" applyAlignment="1" applyProtection="1">
      <alignment horizontal="left" vertical="center"/>
      <protection locked="0"/>
    </xf>
    <xf numFmtId="164" fontId="45" fillId="11" borderId="236" xfId="1" applyNumberFormat="1" applyFont="1" applyFill="1" applyBorder="1" applyAlignment="1" applyProtection="1">
      <alignment horizontal="left" vertical="center"/>
      <protection locked="0"/>
    </xf>
    <xf numFmtId="164" fontId="45" fillId="11" borderId="61" xfId="1" applyNumberFormat="1" applyFont="1" applyFill="1" applyBorder="1" applyAlignment="1" applyProtection="1">
      <alignment horizontal="left" vertical="center"/>
      <protection locked="0"/>
    </xf>
    <xf numFmtId="164" fontId="45" fillId="11" borderId="63" xfId="1" applyNumberFormat="1" applyFont="1" applyFill="1" applyBorder="1" applyAlignment="1" applyProtection="1">
      <alignment horizontal="left" vertical="center"/>
      <protection locked="0"/>
    </xf>
    <xf numFmtId="164" fontId="45" fillId="11" borderId="64" xfId="1" applyNumberFormat="1" applyFont="1" applyFill="1" applyBorder="1" applyAlignment="1" applyProtection="1">
      <alignment horizontal="left" vertical="center"/>
      <protection locked="0"/>
    </xf>
    <xf numFmtId="164" fontId="45" fillId="11" borderId="67" xfId="1" applyNumberFormat="1" applyFont="1" applyFill="1" applyBorder="1" applyAlignment="1" applyProtection="1">
      <alignment horizontal="left" vertical="center"/>
      <protection locked="0"/>
    </xf>
    <xf numFmtId="164" fontId="13" fillId="8" borderId="638" xfId="1" applyNumberFormat="1" applyFont="1" applyFill="1" applyBorder="1" applyAlignment="1" applyProtection="1"/>
    <xf numFmtId="164" fontId="21" fillId="2" borderId="487" xfId="1" applyNumberFormat="1" applyFill="1" applyBorder="1" applyAlignment="1" applyProtection="1">
      <alignment horizontal="left" vertical="center"/>
      <protection locked="0"/>
    </xf>
    <xf numFmtId="164" fontId="21" fillId="2" borderId="485" xfId="1" applyNumberFormat="1" applyFill="1" applyBorder="1" applyAlignment="1" applyProtection="1">
      <alignment horizontal="left" vertical="center"/>
      <protection locked="0"/>
    </xf>
    <xf numFmtId="9" fontId="27" fillId="0" borderId="280" xfId="0" applyNumberFormat="1" applyFont="1" applyFill="1" applyBorder="1" applyAlignment="1" applyProtection="1">
      <alignment horizontal="center"/>
      <protection locked="0"/>
    </xf>
    <xf numFmtId="171" fontId="27" fillId="0" borderId="1076" xfId="6" applyNumberFormat="1" applyFont="1" applyFill="1" applyBorder="1" applyProtection="1">
      <protection locked="0"/>
    </xf>
    <xf numFmtId="172" fontId="26" fillId="11" borderId="1075" xfId="6" applyNumberFormat="1" applyFont="1" applyFill="1" applyBorder="1" applyAlignment="1" applyProtection="1">
      <alignment vertical="center"/>
    </xf>
    <xf numFmtId="172" fontId="26" fillId="11" borderId="1036" xfId="6" applyNumberFormat="1" applyFont="1" applyFill="1" applyBorder="1" applyAlignment="1" applyProtection="1">
      <alignment vertical="center"/>
    </xf>
    <xf numFmtId="0" fontId="26" fillId="0" borderId="1045" xfId="8" quotePrefix="1" applyFont="1" applyFill="1" applyBorder="1" applyAlignment="1" applyProtection="1">
      <alignment horizontal="center"/>
    </xf>
    <xf numFmtId="0" fontId="26" fillId="0" borderId="1046" xfId="8" quotePrefix="1" applyFont="1" applyFill="1" applyBorder="1" applyAlignment="1" applyProtection="1">
      <alignment horizontal="center"/>
    </xf>
    <xf numFmtId="0" fontId="0" fillId="0" borderId="1114" xfId="0" applyFont="1" applyFill="1" applyBorder="1"/>
    <xf numFmtId="171" fontId="27" fillId="0" borderId="1115" xfId="6" applyNumberFormat="1" applyFont="1" applyFill="1" applyBorder="1" applyProtection="1">
      <protection locked="0"/>
    </xf>
    <xf numFmtId="0" fontId="0" fillId="0" borderId="1115" xfId="0" applyFont="1" applyFill="1" applyBorder="1"/>
    <xf numFmtId="0" fontId="0" fillId="0" borderId="1116" xfId="0" applyFont="1" applyFill="1" applyBorder="1"/>
    <xf numFmtId="172" fontId="26" fillId="11" borderId="1043" xfId="6" applyNumberFormat="1" applyFont="1" applyFill="1" applyBorder="1" applyAlignment="1" applyProtection="1">
      <alignment vertical="center"/>
    </xf>
    <xf numFmtId="172" fontId="26" fillId="11" borderId="1063" xfId="6" applyNumberFormat="1" applyFont="1" applyFill="1" applyBorder="1" applyAlignment="1" applyProtection="1">
      <alignment vertical="center"/>
    </xf>
    <xf numFmtId="172" fontId="26" fillId="11" borderId="1117" xfId="6" applyNumberFormat="1" applyFont="1" applyFill="1" applyBorder="1" applyAlignment="1" applyProtection="1">
      <alignment vertical="center"/>
    </xf>
    <xf numFmtId="172" fontId="26" fillId="11" borderId="1058" xfId="6" applyNumberFormat="1" applyFont="1" applyFill="1" applyBorder="1" applyAlignment="1" applyProtection="1">
      <alignment vertical="center"/>
    </xf>
    <xf numFmtId="172" fontId="26" fillId="11" borderId="1059" xfId="6" applyNumberFormat="1" applyFont="1" applyFill="1" applyBorder="1" applyAlignment="1" applyProtection="1">
      <alignment vertical="center"/>
    </xf>
    <xf numFmtId="172" fontId="26" fillId="11" borderId="1060" xfId="6" applyNumberFormat="1" applyFont="1" applyFill="1" applyBorder="1" applyAlignment="1" applyProtection="1">
      <alignment vertical="center"/>
    </xf>
    <xf numFmtId="0" fontId="99" fillId="7" borderId="800" xfId="0" applyFont="1" applyFill="1" applyBorder="1" applyAlignment="1" applyProtection="1">
      <alignment horizontal="center" vertical="center"/>
    </xf>
    <xf numFmtId="0" fontId="28" fillId="7" borderId="1113" xfId="0" applyFont="1" applyFill="1" applyBorder="1" applyAlignment="1" applyProtection="1">
      <alignment horizontal="center"/>
    </xf>
    <xf numFmtId="0" fontId="28" fillId="7" borderId="1037" xfId="0" applyFont="1" applyFill="1" applyBorder="1" applyAlignment="1" applyProtection="1">
      <alignment horizontal="center" vertical="center"/>
    </xf>
    <xf numFmtId="171" fontId="27" fillId="0" borderId="1067" xfId="6" applyNumberFormat="1" applyFont="1" applyFill="1" applyBorder="1" applyAlignment="1" applyProtection="1">
      <alignment horizontal="left"/>
      <protection locked="0"/>
    </xf>
    <xf numFmtId="0" fontId="26" fillId="0" borderId="1067" xfId="0" applyFont="1" applyFill="1" applyBorder="1" applyAlignment="1" applyProtection="1">
      <alignment horizontal="center" vertical="center"/>
    </xf>
    <xf numFmtId="171" fontId="27" fillId="0" borderId="1067" xfId="6" applyNumberFormat="1" applyFont="1" applyFill="1" applyBorder="1" applyAlignment="1" applyProtection="1">
      <protection locked="0"/>
    </xf>
    <xf numFmtId="171" fontId="27" fillId="0" borderId="1106" xfId="6" applyNumberFormat="1" applyFont="1" applyFill="1" applyBorder="1" applyAlignment="1" applyProtection="1">
      <protection locked="0"/>
    </xf>
    <xf numFmtId="0" fontId="26" fillId="0" borderId="1043" xfId="0" applyNumberFormat="1" applyFont="1" applyFill="1" applyBorder="1" applyAlignment="1" applyProtection="1">
      <alignment horizontal="left" vertical="center"/>
    </xf>
    <xf numFmtId="0" fontId="26" fillId="0" borderId="1063" xfId="0" applyNumberFormat="1" applyFont="1" applyFill="1" applyBorder="1" applyAlignment="1" applyProtection="1">
      <alignment horizontal="left" vertical="center"/>
    </xf>
    <xf numFmtId="0" fontId="26" fillId="0" borderId="1063" xfId="0" applyFont="1" applyFill="1" applyBorder="1" applyAlignment="1" applyProtection="1">
      <alignment horizontal="fill" vertical="center"/>
    </xf>
    <xf numFmtId="171" fontId="26" fillId="0" borderId="1063" xfId="6" applyNumberFormat="1" applyFont="1" applyFill="1" applyBorder="1" applyAlignment="1" applyProtection="1">
      <alignment vertical="center"/>
    </xf>
    <xf numFmtId="0" fontId="26" fillId="0" borderId="1058" xfId="0" applyFont="1" applyFill="1" applyBorder="1" applyProtection="1"/>
    <xf numFmtId="0" fontId="26" fillId="0" borderId="1059" xfId="0" applyFont="1" applyFill="1" applyBorder="1" applyProtection="1"/>
    <xf numFmtId="0" fontId="26" fillId="0" borderId="1059" xfId="0" applyFont="1" applyFill="1" applyBorder="1" applyAlignment="1" applyProtection="1">
      <alignment horizontal="fill" vertical="center"/>
    </xf>
    <xf numFmtId="171" fontId="26" fillId="0" borderId="1059" xfId="6" applyNumberFormat="1" applyFont="1" applyFill="1" applyBorder="1" applyAlignment="1" applyProtection="1">
      <alignment vertical="center"/>
    </xf>
    <xf numFmtId="177" fontId="11" fillId="11" borderId="383" xfId="10" applyNumberFormat="1" applyFont="1" applyFill="1" applyBorder="1" applyAlignment="1" applyProtection="1"/>
    <xf numFmtId="43" fontId="11" fillId="11" borderId="290" xfId="1" applyFont="1" applyFill="1" applyBorder="1" applyAlignment="1" applyProtection="1"/>
    <xf numFmtId="43" fontId="11" fillId="11" borderId="173" xfId="1" applyFont="1" applyFill="1" applyBorder="1" applyAlignment="1" applyProtection="1"/>
    <xf numFmtId="43" fontId="11" fillId="11" borderId="383" xfId="1" applyFont="1" applyFill="1" applyBorder="1" applyAlignment="1" applyProtection="1"/>
    <xf numFmtId="177" fontId="11" fillId="11" borderId="385" xfId="10" applyNumberFormat="1" applyFont="1" applyFill="1" applyBorder="1" applyAlignment="1" applyProtection="1"/>
    <xf numFmtId="43" fontId="11" fillId="11" borderId="295" xfId="1" applyFont="1" applyFill="1" applyBorder="1" applyAlignment="1" applyProtection="1"/>
    <xf numFmtId="43" fontId="11" fillId="11" borderId="296" xfId="1" applyFont="1" applyFill="1" applyBorder="1" applyAlignment="1" applyProtection="1"/>
    <xf numFmtId="43" fontId="11" fillId="11" borderId="385" xfId="1" applyFont="1" applyFill="1" applyBorder="1" applyAlignment="1" applyProtection="1"/>
    <xf numFmtId="0" fontId="28" fillId="7" borderId="1037" xfId="8" applyFont="1" applyFill="1" applyBorder="1" applyAlignment="1" applyProtection="1"/>
    <xf numFmtId="0" fontId="23" fillId="0" borderId="1063" xfId="0" applyFont="1" applyFill="1" applyBorder="1"/>
    <xf numFmtId="164" fontId="27" fillId="8" borderId="424" xfId="5" applyFont="1" applyFill="1" applyBorder="1" applyProtection="1"/>
    <xf numFmtId="164" fontId="26" fillId="11" borderId="424" xfId="5" applyFont="1" applyFill="1" applyBorder="1" applyProtection="1"/>
    <xf numFmtId="164" fontId="26" fillId="11" borderId="425" xfId="5" applyFont="1" applyFill="1" applyBorder="1" applyProtection="1"/>
    <xf numFmtId="0" fontId="28" fillId="7" borderId="1004" xfId="0" quotePrefix="1" applyFont="1" applyFill="1" applyBorder="1" applyAlignment="1" applyProtection="1">
      <alignment horizontal="center"/>
    </xf>
    <xf numFmtId="173" fontId="27" fillId="11" borderId="405" xfId="0" applyNumberFormat="1" applyFont="1" applyFill="1" applyBorder="1" applyProtection="1"/>
    <xf numFmtId="0" fontId="4" fillId="7" borderId="863" xfId="8" applyFont="1" applyFill="1" applyBorder="1" applyAlignment="1" applyProtection="1">
      <alignment horizontal="center"/>
    </xf>
    <xf numFmtId="0" fontId="28" fillId="7" borderId="863" xfId="8" applyFont="1" applyFill="1" applyBorder="1" applyAlignment="1" applyProtection="1">
      <alignment horizontal="center"/>
    </xf>
    <xf numFmtId="0" fontId="28" fillId="7" borderId="863" xfId="8" applyFont="1" applyFill="1" applyBorder="1" applyAlignment="1" applyProtection="1"/>
    <xf numFmtId="0" fontId="28" fillId="7" borderId="864" xfId="8" applyFont="1" applyFill="1" applyBorder="1" applyAlignment="1" applyProtection="1"/>
    <xf numFmtId="0" fontId="28" fillId="7" borderId="620" xfId="8" applyFont="1" applyFill="1" applyBorder="1" applyAlignment="1" applyProtection="1">
      <alignment horizontal="left" vertical="top"/>
    </xf>
    <xf numFmtId="0" fontId="28" fillId="7" borderId="620" xfId="8" applyFont="1" applyFill="1" applyBorder="1" applyAlignment="1" applyProtection="1">
      <alignment vertical="top" wrapText="1"/>
    </xf>
    <xf numFmtId="0" fontId="28" fillId="7" borderId="620" xfId="8" applyFont="1" applyFill="1" applyBorder="1" applyAlignment="1" applyProtection="1">
      <alignment horizontal="left" vertical="top" wrapText="1"/>
    </xf>
    <xf numFmtId="0" fontId="96" fillId="7" borderId="1064" xfId="8" applyFont="1" applyFill="1" applyBorder="1" applyAlignment="1" applyProtection="1">
      <alignment horizontal="center"/>
    </xf>
    <xf numFmtId="0" fontId="28" fillId="7" borderId="1064" xfId="8" applyFont="1" applyFill="1" applyBorder="1" applyProtection="1"/>
    <xf numFmtId="0" fontId="28" fillId="7" borderId="1064" xfId="8" applyFont="1" applyFill="1" applyBorder="1" applyAlignment="1" applyProtection="1">
      <alignment wrapText="1"/>
    </xf>
    <xf numFmtId="0" fontId="4" fillId="7" borderId="1064" xfId="0" applyFont="1" applyFill="1" applyBorder="1"/>
    <xf numFmtId="0" fontId="4" fillId="7" borderId="1037" xfId="0" applyFont="1" applyFill="1" applyBorder="1"/>
    <xf numFmtId="0" fontId="28" fillId="7" borderId="1018" xfId="8" applyFont="1" applyFill="1" applyBorder="1" applyProtection="1"/>
    <xf numFmtId="0" fontId="28" fillId="7" borderId="1064" xfId="8" applyFont="1" applyFill="1" applyBorder="1" applyAlignment="1" applyProtection="1">
      <alignment horizontal="center" vertical="center"/>
    </xf>
    <xf numFmtId="0" fontId="28" fillId="7" borderId="1066" xfId="8" applyFont="1" applyFill="1" applyBorder="1" applyAlignment="1" applyProtection="1">
      <alignment horizontal="center"/>
    </xf>
    <xf numFmtId="0" fontId="13" fillId="0" borderId="1115" xfId="8" applyFont="1" applyFill="1" applyBorder="1" applyAlignment="1" applyProtection="1">
      <alignment horizontal="center" vertical="center"/>
      <protection locked="0"/>
    </xf>
    <xf numFmtId="0" fontId="13" fillId="0" borderId="1115" xfId="8" applyFont="1" applyFill="1" applyBorder="1" applyProtection="1">
      <protection locked="0"/>
    </xf>
    <xf numFmtId="0" fontId="13" fillId="0" borderId="1115" xfId="8" applyFont="1" applyFill="1" applyBorder="1" applyAlignment="1" applyProtection="1">
      <alignment horizontal="center"/>
      <protection locked="0"/>
    </xf>
    <xf numFmtId="177" fontId="13" fillId="0" borderId="1115" xfId="10" applyNumberFormat="1" applyFont="1" applyFill="1" applyBorder="1" applyAlignment="1" applyProtection="1">
      <protection locked="0"/>
    </xf>
    <xf numFmtId="177" fontId="13" fillId="0" borderId="1116" xfId="10" applyNumberFormat="1" applyFont="1" applyFill="1" applyBorder="1" applyAlignment="1" applyProtection="1">
      <protection locked="0"/>
    </xf>
    <xf numFmtId="0" fontId="13" fillId="0" borderId="639" xfId="8" applyFont="1" applyFill="1" applyBorder="1" applyAlignment="1" applyProtection="1">
      <alignment horizontal="left"/>
      <protection locked="0"/>
    </xf>
    <xf numFmtId="173" fontId="13" fillId="0" borderId="620" xfId="1" applyNumberFormat="1" applyFont="1" applyFill="1" applyBorder="1" applyAlignment="1" applyProtection="1">
      <alignment horizontal="right" indent="9"/>
      <protection locked="0"/>
    </xf>
    <xf numFmtId="0" fontId="11" fillId="0" borderId="1056" xfId="8" applyFont="1" applyFill="1" applyBorder="1" applyAlignment="1" applyProtection="1">
      <alignment horizontal="left"/>
    </xf>
    <xf numFmtId="0" fontId="13" fillId="0" borderId="1056" xfId="8" applyFont="1" applyFill="1" applyBorder="1" applyAlignment="1" applyProtection="1">
      <alignment horizontal="left" indent="9"/>
    </xf>
    <xf numFmtId="43" fontId="27" fillId="0" borderId="1056" xfId="1" applyFont="1" applyFill="1" applyBorder="1"/>
    <xf numFmtId="173" fontId="26" fillId="11" borderId="1056" xfId="1" applyNumberFormat="1" applyFont="1" applyFill="1" applyBorder="1" applyProtection="1"/>
    <xf numFmtId="173" fontId="27" fillId="0" borderId="1056" xfId="1" applyNumberFormat="1" applyFont="1" applyFill="1" applyBorder="1"/>
    <xf numFmtId="0" fontId="11" fillId="0" borderId="1059" xfId="8" applyFont="1" applyFill="1" applyBorder="1" applyAlignment="1" applyProtection="1">
      <alignment horizontal="left" indent="9"/>
    </xf>
    <xf numFmtId="173" fontId="26" fillId="0" borderId="1059" xfId="1" applyNumberFormat="1" applyFont="1" applyFill="1" applyBorder="1"/>
    <xf numFmtId="0" fontId="13" fillId="0" borderId="1105" xfId="8" applyFont="1" applyFill="1" applyBorder="1" applyAlignment="1" applyProtection="1">
      <alignment horizontal="center"/>
      <protection locked="0"/>
    </xf>
    <xf numFmtId="0" fontId="13" fillId="0" borderId="1106" xfId="8" applyFont="1" applyFill="1" applyBorder="1" applyAlignment="1" applyProtection="1">
      <alignment horizontal="center"/>
      <protection locked="0"/>
    </xf>
    <xf numFmtId="173" fontId="27" fillId="11" borderId="635" xfId="0" applyNumberFormat="1" applyFont="1" applyFill="1" applyBorder="1" applyProtection="1"/>
    <xf numFmtId="173" fontId="26" fillId="11" borderId="1068" xfId="1" applyNumberFormat="1" applyFont="1" applyFill="1" applyBorder="1" applyProtection="1"/>
    <xf numFmtId="173" fontId="26" fillId="11" borderId="1058" xfId="1" applyNumberFormat="1" applyFont="1" applyFill="1" applyBorder="1" applyProtection="1"/>
    <xf numFmtId="1" fontId="27" fillId="0" borderId="47" xfId="1" applyNumberFormat="1" applyFont="1" applyFill="1" applyBorder="1" applyProtection="1">
      <protection locked="0"/>
    </xf>
    <xf numFmtId="173" fontId="26" fillId="11" borderId="701" xfId="1" applyNumberFormat="1" applyFont="1" applyFill="1" applyBorder="1" applyProtection="1"/>
    <xf numFmtId="173" fontId="27" fillId="11" borderId="1105" xfId="1" applyNumberFormat="1" applyFont="1" applyFill="1" applyBorder="1" applyProtection="1"/>
    <xf numFmtId="173" fontId="27" fillId="0" borderId="717" xfId="1" applyNumberFormat="1" applyFont="1" applyFill="1" applyBorder="1" applyProtection="1">
      <protection locked="0"/>
    </xf>
    <xf numFmtId="173" fontId="27" fillId="11" borderId="276" xfId="1" applyNumberFormat="1" applyFont="1" applyFill="1" applyBorder="1" applyProtection="1"/>
    <xf numFmtId="173" fontId="27" fillId="11" borderId="584" xfId="1" applyNumberFormat="1" applyFont="1" applyFill="1" applyBorder="1" applyProtection="1"/>
    <xf numFmtId="173" fontId="26" fillId="11" borderId="590" xfId="1" applyNumberFormat="1" applyFont="1" applyFill="1" applyBorder="1" applyProtection="1"/>
    <xf numFmtId="173" fontId="26" fillId="11" borderId="1121" xfId="1" applyNumberFormat="1" applyFont="1" applyFill="1" applyBorder="1" applyProtection="1"/>
    <xf numFmtId="173" fontId="26" fillId="11" borderId="1122" xfId="1" applyNumberFormat="1" applyFont="1" applyFill="1" applyBorder="1" applyProtection="1"/>
    <xf numFmtId="173" fontId="26" fillId="11" borderId="1123" xfId="1" applyNumberFormat="1" applyFont="1" applyFill="1" applyBorder="1" applyProtection="1"/>
    <xf numFmtId="0" fontId="96" fillId="7" borderId="1064" xfId="0" applyFont="1" applyFill="1" applyBorder="1" applyAlignment="1">
      <alignment horizontal="center"/>
    </xf>
    <xf numFmtId="0" fontId="28" fillId="7" borderId="1064" xfId="0" applyFont="1" applyFill="1" applyBorder="1" applyAlignment="1">
      <alignment horizontal="center"/>
    </xf>
    <xf numFmtId="0" fontId="26" fillId="0" borderId="1124" xfId="0" applyFont="1" applyFill="1" applyBorder="1" applyAlignment="1" applyProtection="1">
      <alignment horizontal="center" vertical="center"/>
    </xf>
    <xf numFmtId="171" fontId="27" fillId="0" borderId="1124" xfId="6" applyNumberFormat="1" applyFont="1" applyFill="1" applyBorder="1" applyProtection="1">
      <protection locked="0"/>
    </xf>
    <xf numFmtId="171" fontId="27" fillId="0" borderId="1124" xfId="6" applyNumberFormat="1" applyFont="1" applyFill="1" applyBorder="1" applyAlignment="1" applyProtection="1">
      <protection locked="0"/>
    </xf>
    <xf numFmtId="171" fontId="27" fillId="0" borderId="1125" xfId="6" applyNumberFormat="1" applyFont="1" applyFill="1" applyBorder="1" applyAlignment="1" applyProtection="1">
      <protection locked="0"/>
    </xf>
    <xf numFmtId="164" fontId="27" fillId="0" borderId="620" xfId="6" quotePrefix="1" applyFont="1" applyFill="1" applyBorder="1" applyAlignment="1" applyProtection="1">
      <alignment horizontal="center"/>
      <protection locked="0"/>
    </xf>
    <xf numFmtId="0" fontId="11" fillId="0" borderId="1126" xfId="8" applyFont="1" applyFill="1" applyBorder="1" applyAlignment="1" applyProtection="1">
      <alignment horizontal="left"/>
    </xf>
    <xf numFmtId="0" fontId="26" fillId="0" borderId="1127" xfId="0" applyNumberFormat="1" applyFont="1" applyFill="1" applyBorder="1" applyAlignment="1" applyProtection="1">
      <alignment horizontal="left" vertical="center"/>
    </xf>
    <xf numFmtId="0" fontId="26" fillId="0" borderId="1127" xfId="0" applyNumberFormat="1" applyFont="1" applyFill="1" applyBorder="1" applyAlignment="1" applyProtection="1">
      <alignment horizontal="center" vertical="center"/>
    </xf>
    <xf numFmtId="172" fontId="26" fillId="0" borderId="1128" xfId="6" applyNumberFormat="1" applyFont="1" applyFill="1" applyBorder="1"/>
    <xf numFmtId="0" fontId="27" fillId="0" borderId="1129" xfId="0" applyFont="1" applyFill="1" applyBorder="1" applyAlignment="1" applyProtection="1">
      <alignment horizontal="fill" vertical="center"/>
    </xf>
    <xf numFmtId="0" fontId="27" fillId="0" borderId="1130" xfId="0" applyFont="1" applyFill="1" applyBorder="1" applyAlignment="1" applyProtection="1">
      <alignment horizontal="fill" vertical="center"/>
    </xf>
    <xf numFmtId="172" fontId="26" fillId="11" borderId="1131" xfId="6" applyNumberFormat="1" applyFont="1" applyFill="1" applyBorder="1" applyProtection="1"/>
    <xf numFmtId="171" fontId="27" fillId="0" borderId="1129" xfId="6" applyNumberFormat="1" applyFont="1" applyFill="1" applyBorder="1" applyAlignment="1" applyProtection="1">
      <alignment vertical="center"/>
    </xf>
    <xf numFmtId="172" fontId="26" fillId="11" borderId="1132" xfId="6" applyNumberFormat="1" applyFont="1" applyFill="1" applyBorder="1" applyProtection="1"/>
    <xf numFmtId="0" fontId="26" fillId="0" borderId="1133" xfId="0" applyFont="1" applyFill="1" applyBorder="1" applyProtection="1"/>
    <xf numFmtId="0" fontId="26" fillId="0" borderId="1133" xfId="0" applyFont="1" applyFill="1" applyBorder="1" applyAlignment="1" applyProtection="1">
      <alignment horizontal="center"/>
    </xf>
    <xf numFmtId="0" fontId="27" fillId="0" borderId="1134" xfId="0" applyFont="1" applyFill="1" applyBorder="1" applyAlignment="1" applyProtection="1">
      <alignment horizontal="fill" vertical="center"/>
    </xf>
    <xf numFmtId="0" fontId="27" fillId="0" borderId="617" xfId="0" applyFont="1" applyFill="1" applyBorder="1" applyAlignment="1" applyProtection="1">
      <alignment horizontal="fill" vertical="center"/>
    </xf>
    <xf numFmtId="172" fontId="26" fillId="11" borderId="1135" xfId="6" applyNumberFormat="1" applyFont="1" applyFill="1" applyBorder="1" applyProtection="1"/>
    <xf numFmtId="171" fontId="27" fillId="0" borderId="1134" xfId="6" applyNumberFormat="1" applyFont="1" applyFill="1" applyBorder="1" applyAlignment="1" applyProtection="1">
      <alignment vertical="center"/>
    </xf>
    <xf numFmtId="172" fontId="26" fillId="11" borderId="1136" xfId="6" applyNumberFormat="1" applyFont="1" applyFill="1" applyBorder="1" applyProtection="1"/>
    <xf numFmtId="0" fontId="28" fillId="7" borderId="1137" xfId="0" applyFont="1" applyFill="1" applyBorder="1" applyAlignment="1">
      <alignment horizontal="center"/>
    </xf>
    <xf numFmtId="0" fontId="28" fillId="7" borderId="1138" xfId="0" applyFont="1" applyFill="1" applyBorder="1" applyAlignment="1">
      <alignment horizontal="center"/>
    </xf>
    <xf numFmtId="0" fontId="28" fillId="7" borderId="1138" xfId="8" applyFont="1" applyFill="1" applyBorder="1" applyAlignment="1" applyProtection="1">
      <alignment horizontal="center" vertical="center"/>
    </xf>
    <xf numFmtId="0" fontId="28" fillId="7" borderId="1139" xfId="0" applyFont="1" applyFill="1" applyBorder="1" applyAlignment="1">
      <alignment horizontal="center"/>
    </xf>
    <xf numFmtId="0" fontId="27" fillId="0" borderId="1137" xfId="0" applyFont="1" applyFill="1" applyBorder="1"/>
    <xf numFmtId="171" fontId="27" fillId="0" borderId="1138" xfId="6" applyNumberFormat="1" applyFont="1" applyFill="1" applyBorder="1" applyAlignment="1" applyProtection="1">
      <protection locked="0"/>
    </xf>
    <xf numFmtId="0" fontId="27" fillId="0" borderId="1138" xfId="0" applyFont="1" applyFill="1" applyBorder="1"/>
    <xf numFmtId="0" fontId="27" fillId="0" borderId="1139" xfId="0" applyFont="1" applyFill="1" applyBorder="1"/>
    <xf numFmtId="172" fontId="26" fillId="11" borderId="1126" xfId="6" applyNumberFormat="1" applyFont="1" applyFill="1" applyBorder="1" applyProtection="1"/>
    <xf numFmtId="172" fontId="26" fillId="11" borderId="1140" xfId="6" applyNumberFormat="1" applyFont="1" applyFill="1" applyBorder="1" applyProtection="1"/>
    <xf numFmtId="171" fontId="27" fillId="0" borderId="1141" xfId="6" applyNumberFormat="1" applyFont="1" applyFill="1" applyBorder="1" applyAlignment="1" applyProtection="1">
      <protection locked="0"/>
    </xf>
    <xf numFmtId="172" fontId="26" fillId="11" borderId="1142" xfId="6" applyNumberFormat="1" applyFont="1" applyFill="1" applyBorder="1" applyProtection="1"/>
    <xf numFmtId="0" fontId="26" fillId="0" borderId="1016" xfId="0" quotePrefix="1" applyFont="1" applyFill="1" applyBorder="1" applyAlignment="1" applyProtection="1">
      <alignment horizontal="center"/>
    </xf>
    <xf numFmtId="164" fontId="27" fillId="0" borderId="339" xfId="0" applyNumberFormat="1" applyFont="1" applyBorder="1" applyAlignment="1" applyProtection="1">
      <alignment horizontal="center" vertical="center"/>
      <protection locked="0"/>
    </xf>
    <xf numFmtId="164" fontId="27" fillId="0" borderId="620" xfId="0" applyNumberFormat="1" applyFont="1" applyBorder="1" applyAlignment="1" applyProtection="1">
      <alignment horizontal="center" vertical="center"/>
      <protection locked="0"/>
    </xf>
    <xf numFmtId="164" fontId="27" fillId="0" borderId="339" xfId="0" applyNumberFormat="1" applyFont="1" applyFill="1" applyBorder="1" applyAlignment="1" applyProtection="1">
      <alignment vertical="center"/>
      <protection locked="0"/>
    </xf>
    <xf numFmtId="164" fontId="26" fillId="11" borderId="246" xfId="0" applyNumberFormat="1" applyFont="1" applyFill="1" applyBorder="1" applyAlignment="1">
      <alignment horizontal="center" vertical="center"/>
    </xf>
    <xf numFmtId="164" fontId="27" fillId="2" borderId="246" xfId="0" applyNumberFormat="1" applyFont="1" applyFill="1" applyBorder="1" applyAlignment="1">
      <alignment horizontal="fill" vertical="center"/>
    </xf>
    <xf numFmtId="164" fontId="27" fillId="0" borderId="339" xfId="0" applyNumberFormat="1" applyFont="1" applyBorder="1" applyProtection="1">
      <protection locked="0"/>
    </xf>
    <xf numFmtId="164" fontId="27" fillId="0" borderId="459" xfId="0" applyNumberFormat="1" applyFont="1" applyBorder="1" applyProtection="1">
      <protection locked="0"/>
    </xf>
    <xf numFmtId="164" fontId="27" fillId="0" borderId="316" xfId="0" applyNumberFormat="1" applyFont="1" applyBorder="1" applyProtection="1">
      <protection locked="0"/>
    </xf>
    <xf numFmtId="164" fontId="27" fillId="0" borderId="620" xfId="0" applyNumberFormat="1" applyFont="1" applyBorder="1" applyProtection="1">
      <protection locked="0"/>
    </xf>
    <xf numFmtId="164" fontId="27" fillId="0" borderId="622" xfId="0" applyNumberFormat="1" applyFont="1" applyBorder="1" applyProtection="1">
      <protection locked="0"/>
    </xf>
    <xf numFmtId="164" fontId="27" fillId="0" borderId="339" xfId="0" applyNumberFormat="1" applyFont="1" applyFill="1" applyBorder="1" applyAlignment="1" applyProtection="1">
      <protection locked="0"/>
    </xf>
    <xf numFmtId="164" fontId="27" fillId="0" borderId="622" xfId="0" applyNumberFormat="1" applyFont="1" applyFill="1" applyBorder="1" applyProtection="1">
      <protection locked="0"/>
    </xf>
    <xf numFmtId="164" fontId="26" fillId="11" borderId="235" xfId="0" applyNumberFormat="1" applyFont="1" applyFill="1" applyBorder="1" applyAlignment="1">
      <alignment horizontal="center" vertical="center"/>
    </xf>
    <xf numFmtId="10" fontId="27" fillId="0" borderId="339" xfId="0" applyNumberFormat="1" applyFont="1" applyBorder="1" applyAlignment="1" applyProtection="1">
      <alignment horizontal="center" vertical="center"/>
      <protection locked="0"/>
    </xf>
    <xf numFmtId="10" fontId="27" fillId="0" borderId="620" xfId="0" applyNumberFormat="1" applyFont="1" applyBorder="1" applyAlignment="1" applyProtection="1">
      <alignment horizontal="center" vertical="center"/>
      <protection locked="0"/>
    </xf>
    <xf numFmtId="10" fontId="27" fillId="0" borderId="339" xfId="0" applyNumberFormat="1" applyFont="1" applyFill="1" applyBorder="1" applyAlignment="1" applyProtection="1">
      <alignment vertical="center"/>
      <protection locked="0"/>
    </xf>
    <xf numFmtId="43" fontId="75" fillId="11" borderId="1147" xfId="1" applyFont="1" applyFill="1" applyBorder="1" applyProtection="1"/>
    <xf numFmtId="43" fontId="75" fillId="11" borderId="1146" xfId="1" applyFont="1" applyFill="1" applyBorder="1" applyProtection="1"/>
    <xf numFmtId="173" fontId="27" fillId="2" borderId="0" xfId="0" applyNumberFormat="1" applyFont="1" applyFill="1" applyBorder="1"/>
    <xf numFmtId="0" fontId="27" fillId="0" borderId="1137" xfId="0" applyFont="1" applyFill="1" applyBorder="1" applyAlignment="1"/>
    <xf numFmtId="171" fontId="27" fillId="0" borderId="1149" xfId="6" applyNumberFormat="1" applyFont="1" applyFill="1" applyBorder="1" applyAlignment="1" applyProtection="1">
      <protection locked="0"/>
    </xf>
    <xf numFmtId="0" fontId="28" fillId="7" borderId="584" xfId="0" quotePrefix="1" applyFont="1" applyFill="1" applyBorder="1" applyAlignment="1" applyProtection="1">
      <alignment horizontal="center"/>
    </xf>
    <xf numFmtId="0" fontId="26" fillId="0" borderId="635" xfId="0" quotePrefix="1" applyFont="1" applyFill="1" applyBorder="1" applyAlignment="1" applyProtection="1">
      <alignment horizontal="center"/>
    </xf>
    <xf numFmtId="164" fontId="81" fillId="11" borderId="638" xfId="1" applyNumberFormat="1" applyFont="1" applyFill="1" applyBorder="1"/>
    <xf numFmtId="164" fontId="72" fillId="0" borderId="724" xfId="1" applyNumberFormat="1" applyFont="1" applyFill="1" applyBorder="1" applyAlignment="1" applyProtection="1"/>
    <xf numFmtId="164" fontId="72" fillId="0" borderId="725" xfId="1" applyNumberFormat="1" applyFont="1" applyFill="1" applyBorder="1" applyAlignment="1" applyProtection="1"/>
    <xf numFmtId="164" fontId="72" fillId="0" borderId="726" xfId="1" applyNumberFormat="1" applyFont="1" applyFill="1" applyBorder="1" applyAlignment="1" applyProtection="1">
      <alignment vertical="center"/>
    </xf>
    <xf numFmtId="164" fontId="72" fillId="0" borderId="723" xfId="1" applyNumberFormat="1" applyFont="1" applyFill="1" applyBorder="1" applyAlignment="1" applyProtection="1">
      <alignment vertical="center"/>
    </xf>
    <xf numFmtId="164" fontId="72" fillId="0" borderId="727" xfId="1" applyNumberFormat="1" applyFont="1" applyFill="1" applyBorder="1" applyAlignment="1" applyProtection="1"/>
    <xf numFmtId="164" fontId="72" fillId="0" borderId="660" xfId="1" applyNumberFormat="1" applyFont="1" applyFill="1" applyBorder="1" applyAlignment="1" applyProtection="1">
      <protection locked="0"/>
    </xf>
    <xf numFmtId="164" fontId="72" fillId="0" borderId="1152" xfId="1" applyNumberFormat="1" applyFont="1" applyFill="1" applyBorder="1" applyAlignment="1" applyProtection="1">
      <protection locked="0"/>
    </xf>
    <xf numFmtId="164" fontId="72" fillId="0" borderId="661" xfId="1" applyNumberFormat="1" applyFont="1" applyFill="1" applyBorder="1" applyAlignment="1" applyProtection="1"/>
    <xf numFmtId="164" fontId="72" fillId="0" borderId="653" xfId="1" applyNumberFormat="1" applyFont="1" applyFill="1" applyBorder="1" applyAlignment="1" applyProtection="1"/>
    <xf numFmtId="164" fontId="72" fillId="0" borderId="684" xfId="1" applyNumberFormat="1" applyFont="1" applyFill="1" applyBorder="1" applyAlignment="1" applyProtection="1">
      <alignment vertical="center"/>
    </xf>
    <xf numFmtId="164" fontId="72" fillId="0" borderId="655" xfId="1" applyNumberFormat="1" applyFont="1" applyFill="1" applyBorder="1" applyAlignment="1" applyProtection="1">
      <alignment vertical="center"/>
    </xf>
    <xf numFmtId="164" fontId="72" fillId="0" borderId="90" xfId="1" applyNumberFormat="1" applyFont="1" applyFill="1" applyBorder="1" applyAlignment="1" applyProtection="1"/>
    <xf numFmtId="164" fontId="72" fillId="0" borderId="152" xfId="1" applyNumberFormat="1" applyFont="1" applyFill="1" applyBorder="1" applyAlignment="1" applyProtection="1"/>
    <xf numFmtId="164" fontId="72" fillId="0" borderId="604" xfId="1" applyNumberFormat="1" applyFont="1" applyFill="1" applyBorder="1" applyAlignment="1" applyProtection="1"/>
    <xf numFmtId="164" fontId="72" fillId="0" borderId="605" xfId="1" applyNumberFormat="1" applyFont="1" applyFill="1" applyBorder="1" applyAlignment="1" applyProtection="1">
      <alignment vertical="center"/>
    </xf>
    <xf numFmtId="164" fontId="72" fillId="0" borderId="614" xfId="1" applyNumberFormat="1" applyFont="1" applyFill="1" applyBorder="1" applyAlignment="1" applyProtection="1">
      <alignment vertical="center"/>
    </xf>
    <xf numFmtId="164" fontId="72" fillId="0" borderId="728" xfId="1" applyNumberFormat="1" applyFont="1" applyFill="1" applyBorder="1" applyAlignment="1" applyProtection="1"/>
    <xf numFmtId="164" fontId="81" fillId="11" borderId="1150" xfId="1" applyNumberFormat="1" applyFont="1" applyFill="1" applyBorder="1"/>
    <xf numFmtId="164" fontId="81" fillId="11" borderId="1151" xfId="1" applyNumberFormat="1" applyFont="1" applyFill="1" applyBorder="1"/>
    <xf numFmtId="164" fontId="46" fillId="2" borderId="170" xfId="1" applyNumberFormat="1" applyFont="1" applyFill="1" applyBorder="1" applyAlignment="1" applyProtection="1">
      <protection locked="0"/>
    </xf>
    <xf numFmtId="164" fontId="46" fillId="2" borderId="171" xfId="1" applyNumberFormat="1" applyFont="1" applyFill="1" applyBorder="1" applyAlignment="1" applyProtection="1">
      <protection locked="0"/>
    </xf>
    <xf numFmtId="164" fontId="46" fillId="2" borderId="371" xfId="1" applyNumberFormat="1" applyFont="1" applyFill="1" applyBorder="1" applyAlignment="1" applyProtection="1">
      <protection locked="0"/>
    </xf>
    <xf numFmtId="164" fontId="46" fillId="2" borderId="373" xfId="1" applyNumberFormat="1" applyFont="1" applyFill="1" applyBorder="1" applyAlignment="1" applyProtection="1">
      <protection locked="0"/>
    </xf>
    <xf numFmtId="164" fontId="35" fillId="2" borderId="0" xfId="0" applyNumberFormat="1" applyFont="1" applyFill="1" applyProtection="1"/>
    <xf numFmtId="164" fontId="46" fillId="2" borderId="708" xfId="1" applyNumberFormat="1" applyFont="1" applyFill="1" applyBorder="1" applyAlignment="1" applyProtection="1">
      <protection locked="0"/>
    </xf>
    <xf numFmtId="164" fontId="0" fillId="2" borderId="0" xfId="0" applyNumberFormat="1" applyFill="1"/>
    <xf numFmtId="164" fontId="27" fillId="11" borderId="181" xfId="6" applyNumberFormat="1" applyFont="1" applyFill="1" applyBorder="1" applyAlignment="1" applyProtection="1">
      <protection locked="0"/>
    </xf>
    <xf numFmtId="164" fontId="27" fillId="2" borderId="182" xfId="6" applyNumberFormat="1" applyFont="1" applyFill="1" applyBorder="1" applyAlignment="1" applyProtection="1">
      <protection locked="0"/>
    </xf>
    <xf numFmtId="164" fontId="27" fillId="11" borderId="183" xfId="6" applyNumberFormat="1" applyFont="1" applyFill="1" applyBorder="1" applyAlignment="1" applyProtection="1">
      <protection locked="0"/>
    </xf>
    <xf numFmtId="164" fontId="27" fillId="2" borderId="184" xfId="6" applyNumberFormat="1" applyFont="1" applyFill="1" applyBorder="1" applyAlignment="1" applyProtection="1">
      <protection locked="0"/>
    </xf>
    <xf numFmtId="164" fontId="26" fillId="17" borderId="63" xfId="6" applyNumberFormat="1" applyFont="1" applyFill="1" applyBorder="1" applyProtection="1"/>
    <xf numFmtId="164" fontId="26" fillId="11" borderId="63" xfId="6" applyNumberFormat="1" applyFont="1" applyFill="1" applyBorder="1" applyProtection="1"/>
    <xf numFmtId="164" fontId="26" fillId="11" borderId="64" xfId="6" applyNumberFormat="1" applyFont="1" applyFill="1" applyBorder="1" applyProtection="1"/>
    <xf numFmtId="164" fontId="26" fillId="11" borderId="65" xfId="6" applyNumberFormat="1" applyFont="1" applyFill="1" applyBorder="1" applyProtection="1"/>
    <xf numFmtId="164" fontId="26" fillId="11" borderId="96" xfId="6" applyNumberFormat="1" applyFont="1" applyFill="1" applyBorder="1" applyProtection="1"/>
    <xf numFmtId="164" fontId="26" fillId="11" borderId="61" xfId="6" applyNumberFormat="1" applyFont="1" applyFill="1" applyBorder="1" applyProtection="1"/>
    <xf numFmtId="164" fontId="26" fillId="11" borderId="185" xfId="6" applyNumberFormat="1" applyFont="1" applyFill="1" applyBorder="1" applyProtection="1"/>
    <xf numFmtId="164" fontId="26" fillId="3" borderId="175" xfId="0" applyNumberFormat="1" applyFont="1" applyFill="1" applyBorder="1" applyAlignment="1" applyProtection="1"/>
    <xf numFmtId="164" fontId="26" fillId="17" borderId="73" xfId="6" applyNumberFormat="1" applyFont="1" applyFill="1" applyBorder="1" applyProtection="1"/>
    <xf numFmtId="164" fontId="26" fillId="11" borderId="73" xfId="6" applyNumberFormat="1" applyFont="1" applyFill="1" applyBorder="1" applyProtection="1"/>
    <xf numFmtId="164" fontId="26" fillId="11" borderId="74" xfId="6" applyNumberFormat="1" applyFont="1" applyFill="1" applyBorder="1" applyProtection="1"/>
    <xf numFmtId="164" fontId="26" fillId="11" borderId="75" xfId="6" applyNumberFormat="1" applyFont="1" applyFill="1" applyBorder="1" applyProtection="1"/>
    <xf numFmtId="164" fontId="26" fillId="11" borderId="97" xfId="6" applyNumberFormat="1" applyFont="1" applyFill="1" applyBorder="1" applyProtection="1"/>
    <xf numFmtId="164" fontId="26" fillId="11" borderId="70" xfId="6" applyNumberFormat="1" applyFont="1" applyFill="1" applyBorder="1" applyProtection="1"/>
    <xf numFmtId="164" fontId="26" fillId="3" borderId="190" xfId="0" applyNumberFormat="1" applyFont="1" applyFill="1" applyBorder="1" applyAlignment="1" applyProtection="1"/>
    <xf numFmtId="164" fontId="37" fillId="17" borderId="61" xfId="6" applyNumberFormat="1" applyFont="1" applyFill="1" applyBorder="1" applyProtection="1"/>
    <xf numFmtId="164" fontId="13" fillId="2" borderId="191" xfId="6" applyNumberFormat="1" applyFont="1" applyFill="1" applyBorder="1" applyAlignment="1" applyProtection="1">
      <protection locked="0"/>
    </xf>
    <xf numFmtId="164" fontId="13" fillId="2" borderId="192" xfId="6" applyNumberFormat="1" applyFont="1" applyFill="1" applyBorder="1" applyAlignment="1" applyProtection="1">
      <protection locked="0"/>
    </xf>
    <xf numFmtId="164" fontId="13" fillId="2" borderId="193" xfId="6" applyNumberFormat="1" applyFont="1" applyFill="1" applyBorder="1" applyAlignment="1" applyProtection="1">
      <protection locked="0"/>
    </xf>
    <xf numFmtId="164" fontId="39" fillId="17" borderId="61" xfId="6" applyNumberFormat="1" applyFont="1" applyFill="1" applyBorder="1" applyProtection="1"/>
    <xf numFmtId="164" fontId="39" fillId="17" borderId="66" xfId="6" applyNumberFormat="1" applyFont="1" applyFill="1" applyBorder="1" applyProtection="1"/>
    <xf numFmtId="164" fontId="39" fillId="17" borderId="64" xfId="6" applyNumberFormat="1" applyFont="1" applyFill="1" applyBorder="1" applyProtection="1"/>
    <xf numFmtId="164" fontId="39" fillId="17" borderId="96" xfId="6" applyNumberFormat="1" applyFont="1" applyFill="1" applyBorder="1" applyProtection="1"/>
    <xf numFmtId="164" fontId="39" fillId="17" borderId="62" xfId="6" applyNumberFormat="1" applyFont="1" applyFill="1" applyBorder="1" applyProtection="1"/>
    <xf numFmtId="164" fontId="39" fillId="17" borderId="680" xfId="6" applyNumberFormat="1" applyFont="1" applyFill="1" applyBorder="1" applyProtection="1"/>
    <xf numFmtId="164" fontId="37" fillId="17" borderId="638" xfId="6" applyNumberFormat="1" applyFont="1" applyFill="1" applyBorder="1" applyProtection="1"/>
    <xf numFmtId="164" fontId="37" fillId="2" borderId="0" xfId="0" applyNumberFormat="1" applyFont="1" applyFill="1" applyBorder="1" applyProtection="1"/>
    <xf numFmtId="164" fontId="46" fillId="2" borderId="0" xfId="0" applyNumberFormat="1" applyFont="1" applyFill="1" applyBorder="1" applyProtection="1"/>
    <xf numFmtId="164" fontId="46" fillId="2" borderId="110" xfId="0" applyNumberFormat="1" applyFont="1" applyFill="1" applyBorder="1" applyProtection="1"/>
    <xf numFmtId="164" fontId="39" fillId="17" borderId="70" xfId="6" applyNumberFormat="1" applyFont="1" applyFill="1" applyBorder="1" applyProtection="1"/>
    <xf numFmtId="164" fontId="39" fillId="17" borderId="76" xfId="6" applyNumberFormat="1" applyFont="1" applyFill="1" applyBorder="1" applyProtection="1"/>
    <xf numFmtId="164" fontId="39" fillId="17" borderId="74" xfId="6" applyNumberFormat="1" applyFont="1" applyFill="1" applyBorder="1" applyProtection="1"/>
    <xf numFmtId="164" fontId="39" fillId="17" borderId="97" xfId="6" applyNumberFormat="1" applyFont="1" applyFill="1" applyBorder="1" applyProtection="1"/>
    <xf numFmtId="164" fontId="39" fillId="17" borderId="72" xfId="6" applyNumberFormat="1" applyFont="1" applyFill="1" applyBorder="1" applyProtection="1"/>
    <xf numFmtId="164" fontId="0" fillId="2" borderId="0" xfId="0" applyNumberFormat="1" applyFont="1" applyFill="1"/>
    <xf numFmtId="164" fontId="11" fillId="2" borderId="0" xfId="0" applyNumberFormat="1" applyFont="1" applyFill="1" applyAlignment="1">
      <alignment horizontal="right"/>
    </xf>
    <xf numFmtId="164" fontId="0" fillId="2" borderId="0" xfId="0" applyNumberFormat="1" applyFont="1" applyFill="1" applyProtection="1"/>
    <xf numFmtId="164" fontId="80" fillId="2" borderId="0" xfId="0" applyNumberFormat="1" applyFont="1" applyFill="1" applyBorder="1" applyAlignment="1" applyProtection="1"/>
    <xf numFmtId="164" fontId="26" fillId="2" borderId="0" xfId="0" applyNumberFormat="1" applyFont="1" applyFill="1" applyBorder="1" applyAlignment="1" applyProtection="1"/>
    <xf numFmtId="164" fontId="26" fillId="2" borderId="0" xfId="0" applyNumberFormat="1" applyFont="1" applyFill="1" applyBorder="1" applyAlignment="1" applyProtection="1">
      <alignment horizontal="center"/>
    </xf>
    <xf numFmtId="164" fontId="28" fillId="7" borderId="321" xfId="0" applyNumberFormat="1" applyFont="1" applyFill="1" applyBorder="1" applyAlignment="1" applyProtection="1">
      <alignment horizontal="center" vertical="center"/>
    </xf>
    <xf numFmtId="164" fontId="27" fillId="2" borderId="28" xfId="0" applyNumberFormat="1" applyFont="1" applyFill="1" applyBorder="1" applyAlignment="1" applyProtection="1">
      <alignment horizontal="center" vertical="center"/>
      <protection locked="0"/>
    </xf>
    <xf numFmtId="164" fontId="27" fillId="2" borderId="324" xfId="0" applyNumberFormat="1" applyFont="1" applyFill="1" applyBorder="1" applyAlignment="1" applyProtection="1">
      <alignment horizontal="center" vertical="center"/>
      <protection locked="0"/>
    </xf>
    <xf numFmtId="164" fontId="26" fillId="11" borderId="297" xfId="0" applyNumberFormat="1" applyFont="1" applyFill="1" applyBorder="1" applyAlignment="1" applyProtection="1">
      <alignment horizontal="center" vertical="center"/>
    </xf>
    <xf numFmtId="164" fontId="26" fillId="11" borderId="326" xfId="0" applyNumberFormat="1" applyFont="1" applyFill="1" applyBorder="1" applyAlignment="1" applyProtection="1">
      <alignment horizontal="center" vertical="center"/>
    </xf>
    <xf numFmtId="164" fontId="0" fillId="2" borderId="0" xfId="0" applyNumberFormat="1" applyFont="1" applyFill="1" applyAlignment="1" applyProtection="1">
      <alignment horizontal="center" vertical="center"/>
    </xf>
    <xf numFmtId="164" fontId="26" fillId="2" borderId="0" xfId="0" applyNumberFormat="1" applyFont="1" applyFill="1" applyBorder="1" applyAlignment="1" applyProtection="1">
      <alignment horizontal="center" vertical="center"/>
    </xf>
    <xf numFmtId="164" fontId="75" fillId="2" borderId="0" xfId="0" applyNumberFormat="1" applyFont="1" applyFill="1" applyAlignment="1" applyProtection="1">
      <alignment horizontal="center" vertical="center"/>
    </xf>
    <xf numFmtId="164" fontId="75" fillId="2" borderId="0" xfId="0" applyNumberFormat="1" applyFont="1" applyFill="1" applyProtection="1"/>
    <xf numFmtId="164" fontId="0" fillId="15" borderId="0" xfId="0" applyNumberFormat="1" applyFill="1"/>
    <xf numFmtId="164" fontId="26" fillId="15" borderId="0" xfId="0" applyNumberFormat="1" applyFont="1" applyFill="1" applyAlignment="1">
      <alignment horizontal="center"/>
    </xf>
    <xf numFmtId="164" fontId="75" fillId="15" borderId="0" xfId="0" applyNumberFormat="1" applyFont="1" applyFill="1" applyProtection="1"/>
    <xf numFmtId="164" fontId="26" fillId="15" borderId="0" xfId="0" applyNumberFormat="1" applyFont="1" applyFill="1" applyAlignment="1" applyProtection="1">
      <alignment horizontal="right"/>
    </xf>
    <xf numFmtId="164" fontId="26" fillId="2" borderId="0" xfId="0" applyNumberFormat="1" applyFont="1" applyFill="1" applyAlignment="1">
      <alignment horizontal="center" vertical="center" wrapText="1"/>
    </xf>
    <xf numFmtId="164" fontId="27" fillId="2" borderId="0" xfId="0" applyNumberFormat="1" applyFont="1" applyFill="1" applyProtection="1"/>
    <xf numFmtId="164" fontId="26" fillId="2" borderId="0" xfId="0" applyNumberFormat="1" applyFont="1" applyFill="1" applyBorder="1" applyAlignment="1" applyProtection="1">
      <alignment horizontal="right"/>
    </xf>
    <xf numFmtId="164" fontId="26" fillId="2" borderId="0" xfId="0" applyNumberFormat="1" applyFont="1" applyFill="1" applyBorder="1" applyAlignment="1" applyProtection="1">
      <protection locked="0"/>
    </xf>
    <xf numFmtId="164" fontId="26" fillId="2" borderId="0" xfId="0" applyNumberFormat="1" applyFont="1" applyFill="1" applyProtection="1"/>
    <xf numFmtId="164" fontId="28" fillId="7" borderId="321" xfId="0" applyNumberFormat="1" applyFont="1" applyFill="1" applyBorder="1" applyAlignment="1" applyProtection="1">
      <alignment horizontal="center"/>
    </xf>
    <xf numFmtId="164" fontId="27" fillId="2" borderId="0" xfId="0" applyNumberFormat="1" applyFont="1" applyFill="1" applyAlignment="1" applyProtection="1">
      <alignment horizontal="center" vertical="center"/>
    </xf>
    <xf numFmtId="164" fontId="27" fillId="2" borderId="0" xfId="0" applyNumberFormat="1" applyFont="1" applyFill="1" applyProtection="1">
      <protection locked="0"/>
    </xf>
    <xf numFmtId="164" fontId="27" fillId="2" borderId="0" xfId="0" applyNumberFormat="1" applyFont="1" applyFill="1"/>
    <xf numFmtId="164" fontId="0" fillId="15" borderId="0" xfId="0" applyNumberFormat="1" applyFont="1" applyFill="1"/>
    <xf numFmtId="164" fontId="13" fillId="17" borderId="58" xfId="1" applyNumberFormat="1" applyFont="1" applyFill="1" applyBorder="1" applyAlignment="1" applyProtection="1">
      <alignment horizontal="center"/>
    </xf>
    <xf numFmtId="164" fontId="13" fillId="3" borderId="114" xfId="1" applyNumberFormat="1" applyFont="1" applyFill="1" applyBorder="1" applyProtection="1">
      <protection locked="0"/>
    </xf>
    <xf numFmtId="164" fontId="13" fillId="3" borderId="114" xfId="1" applyNumberFormat="1" applyFont="1" applyFill="1" applyBorder="1" applyAlignment="1" applyProtection="1">
      <protection locked="0"/>
    </xf>
    <xf numFmtId="164" fontId="13" fillId="3" borderId="115" xfId="1" applyNumberFormat="1" applyFont="1" applyFill="1" applyBorder="1" applyProtection="1">
      <protection locked="0"/>
    </xf>
    <xf numFmtId="164" fontId="13" fillId="3" borderId="116" xfId="1" applyNumberFormat="1" applyFont="1" applyFill="1" applyBorder="1" applyAlignment="1" applyProtection="1">
      <alignment horizontal="center"/>
      <protection locked="0"/>
    </xf>
    <xf numFmtId="164" fontId="13" fillId="3" borderId="117" xfId="1" applyNumberFormat="1" applyFont="1" applyFill="1" applyBorder="1" applyProtection="1">
      <protection locked="0"/>
    </xf>
    <xf numFmtId="164" fontId="13" fillId="17" borderId="55" xfId="1" quotePrefix="1" applyNumberFormat="1" applyFont="1" applyFill="1" applyBorder="1" applyAlignment="1" applyProtection="1">
      <alignment horizontal="center"/>
    </xf>
    <xf numFmtId="164" fontId="13" fillId="17" borderId="120" xfId="1" quotePrefix="1" applyNumberFormat="1" applyFont="1" applyFill="1" applyBorder="1" applyAlignment="1" applyProtection="1">
      <alignment horizontal="center"/>
    </xf>
    <xf numFmtId="164" fontId="13" fillId="17" borderId="121" xfId="1" quotePrefix="1" applyNumberFormat="1" applyFont="1" applyFill="1" applyBorder="1" applyAlignment="1" applyProtection="1">
      <alignment horizontal="center"/>
    </xf>
    <xf numFmtId="164" fontId="13" fillId="17" borderId="57" xfId="1" applyNumberFormat="1" applyFont="1" applyFill="1" applyBorder="1" applyAlignment="1" applyProtection="1">
      <alignment horizontal="center"/>
    </xf>
    <xf numFmtId="164" fontId="13" fillId="17" borderId="59" xfId="1" applyNumberFormat="1" applyFont="1" applyFill="1" applyBorder="1" applyAlignment="1" applyProtection="1">
      <alignment horizontal="center"/>
    </xf>
    <xf numFmtId="164" fontId="13" fillId="3" borderId="0" xfId="1" applyNumberFormat="1" applyFont="1" applyFill="1" applyBorder="1" applyProtection="1"/>
    <xf numFmtId="164" fontId="13" fillId="3" borderId="0" xfId="1" applyNumberFormat="1" applyFont="1" applyFill="1" applyBorder="1" applyProtection="1">
      <protection locked="0"/>
    </xf>
    <xf numFmtId="164" fontId="13" fillId="3" borderId="122" xfId="1" applyNumberFormat="1" applyFont="1" applyFill="1" applyBorder="1" applyProtection="1">
      <protection locked="0"/>
    </xf>
    <xf numFmtId="164" fontId="13" fillId="3" borderId="123" xfId="1" applyNumberFormat="1" applyFont="1" applyFill="1" applyBorder="1" applyProtection="1">
      <protection locked="0"/>
    </xf>
    <xf numFmtId="164" fontId="13" fillId="3" borderId="48" xfId="1" applyNumberFormat="1" applyFont="1" applyFill="1" applyBorder="1" applyAlignment="1" applyProtection="1">
      <alignment horizontal="center"/>
      <protection locked="0"/>
    </xf>
    <xf numFmtId="164" fontId="13" fillId="3" borderId="110" xfId="1" applyNumberFormat="1" applyFont="1" applyFill="1" applyBorder="1" applyProtection="1">
      <protection locked="0"/>
    </xf>
    <xf numFmtId="164" fontId="13" fillId="17" borderId="124" xfId="1" quotePrefix="1" applyNumberFormat="1" applyFont="1" applyFill="1" applyBorder="1" applyAlignment="1" applyProtection="1">
      <alignment horizontal="center"/>
    </xf>
    <xf numFmtId="164" fontId="13" fillId="17" borderId="115" xfId="1" quotePrefix="1" applyNumberFormat="1" applyFont="1" applyFill="1" applyBorder="1" applyAlignment="1" applyProtection="1">
      <alignment horizontal="center"/>
    </xf>
    <xf numFmtId="164" fontId="13" fillId="2" borderId="127" xfId="1" applyNumberFormat="1" applyFont="1" applyFill="1" applyBorder="1" applyAlignment="1" applyProtection="1">
      <alignment horizontal="right"/>
    </xf>
    <xf numFmtId="164" fontId="13" fillId="2" borderId="127" xfId="0" applyNumberFormat="1" applyFont="1" applyFill="1" applyBorder="1" applyAlignment="1">
      <alignment horizontal="right"/>
    </xf>
    <xf numFmtId="164" fontId="13" fillId="2" borderId="127" xfId="0" applyNumberFormat="1" applyFont="1" applyFill="1" applyBorder="1"/>
    <xf numFmtId="164" fontId="13" fillId="2" borderId="128" xfId="0" applyNumberFormat="1" applyFont="1" applyFill="1" applyBorder="1"/>
    <xf numFmtId="164" fontId="13" fillId="2" borderId="129" xfId="0" applyNumberFormat="1" applyFont="1" applyFill="1" applyBorder="1" applyAlignment="1">
      <alignment horizontal="right"/>
    </xf>
    <xf numFmtId="164" fontId="13" fillId="2" borderId="130" xfId="0" applyNumberFormat="1" applyFont="1" applyFill="1" applyBorder="1" applyAlignment="1">
      <alignment horizontal="right"/>
    </xf>
    <xf numFmtId="164" fontId="11" fillId="3" borderId="0" xfId="0" applyNumberFormat="1" applyFont="1" applyFill="1" applyBorder="1" applyAlignment="1" applyProtection="1"/>
    <xf numFmtId="164" fontId="11" fillId="3" borderId="0" xfId="0" applyNumberFormat="1" applyFont="1" applyFill="1" applyBorder="1" applyAlignment="1"/>
    <xf numFmtId="164" fontId="11" fillId="3" borderId="0" xfId="0" applyNumberFormat="1" applyFont="1" applyFill="1" applyBorder="1" applyAlignment="1">
      <alignment horizontal="left" vertical="center"/>
    </xf>
    <xf numFmtId="164" fontId="13" fillId="3" borderId="131" xfId="1" applyNumberFormat="1" applyFont="1" applyFill="1" applyBorder="1" applyAlignment="1"/>
    <xf numFmtId="164" fontId="13" fillId="3" borderId="132" xfId="1" applyNumberFormat="1" applyFont="1" applyFill="1" applyBorder="1" applyAlignment="1"/>
    <xf numFmtId="164" fontId="11" fillId="3" borderId="48" xfId="0" applyNumberFormat="1" applyFont="1" applyFill="1" applyBorder="1" applyAlignment="1"/>
    <xf numFmtId="164" fontId="11" fillId="3" borderId="110" xfId="0" applyNumberFormat="1" applyFont="1" applyFill="1" applyBorder="1" applyAlignment="1"/>
    <xf numFmtId="164" fontId="14" fillId="3" borderId="0" xfId="0" applyNumberFormat="1" applyFont="1" applyFill="1" applyBorder="1" applyAlignment="1" applyProtection="1"/>
    <xf numFmtId="164" fontId="13" fillId="2" borderId="0" xfId="0" applyNumberFormat="1" applyFont="1" applyFill="1" applyBorder="1" applyProtection="1"/>
    <xf numFmtId="164" fontId="14" fillId="3" borderId="5" xfId="0" applyNumberFormat="1" applyFont="1" applyFill="1" applyBorder="1" applyAlignment="1" applyProtection="1"/>
    <xf numFmtId="164" fontId="14" fillId="3" borderId="12" xfId="0" applyNumberFormat="1" applyFont="1" applyFill="1" applyBorder="1" applyAlignment="1" applyProtection="1"/>
    <xf numFmtId="164" fontId="7" fillId="3" borderId="48" xfId="0" applyNumberFormat="1" applyFont="1" applyFill="1" applyBorder="1" applyAlignment="1" applyProtection="1">
      <alignment vertical="center"/>
    </xf>
    <xf numFmtId="164" fontId="13" fillId="2" borderId="110" xfId="0" applyNumberFormat="1" applyFont="1" applyFill="1" applyBorder="1" applyProtection="1"/>
    <xf numFmtId="164" fontId="11" fillId="3" borderId="108" xfId="0" applyNumberFormat="1" applyFont="1" applyFill="1" applyBorder="1" applyAlignment="1" applyProtection="1"/>
    <xf numFmtId="164" fontId="11" fillId="3" borderId="108" xfId="0" applyNumberFormat="1" applyFont="1" applyFill="1" applyBorder="1" applyAlignment="1"/>
    <xf numFmtId="164" fontId="11" fillId="3" borderId="108" xfId="0" applyNumberFormat="1" applyFont="1" applyFill="1" applyBorder="1" applyAlignment="1" applyProtection="1">
      <alignment horizontal="left" vertical="center"/>
    </xf>
    <xf numFmtId="164" fontId="13" fillId="3" borderId="108" xfId="1" applyNumberFormat="1" applyFont="1" applyFill="1" applyBorder="1" applyAlignment="1"/>
    <xf numFmtId="164" fontId="13" fillId="3" borderId="109" xfId="1" applyNumberFormat="1" applyFont="1" applyFill="1" applyBorder="1" applyAlignment="1"/>
    <xf numFmtId="164" fontId="11" fillId="3" borderId="133" xfId="0" applyNumberFormat="1" applyFont="1" applyFill="1" applyBorder="1" applyAlignment="1"/>
    <xf numFmtId="164" fontId="11" fillId="3" borderId="52" xfId="0" applyNumberFormat="1" applyFont="1" applyFill="1" applyBorder="1" applyAlignment="1"/>
    <xf numFmtId="164" fontId="13" fillId="3" borderId="134" xfId="1" applyNumberFormat="1" applyFont="1" applyFill="1" applyBorder="1" applyProtection="1">
      <protection locked="0"/>
    </xf>
    <xf numFmtId="164" fontId="13" fillId="3" borderId="135" xfId="1" applyNumberFormat="1" applyFont="1" applyFill="1" applyBorder="1" applyProtection="1">
      <protection locked="0"/>
    </xf>
    <xf numFmtId="164" fontId="13" fillId="17" borderId="527" xfId="1" applyNumberFormat="1" applyFont="1" applyFill="1" applyBorder="1" applyAlignment="1" applyProtection="1">
      <alignment horizontal="center"/>
    </xf>
    <xf numFmtId="164" fontId="13" fillId="17" borderId="139" xfId="1" quotePrefix="1" applyNumberFormat="1" applyFont="1" applyFill="1" applyBorder="1" applyAlignment="1" applyProtection="1">
      <alignment horizontal="center"/>
    </xf>
    <xf numFmtId="164" fontId="13" fillId="17" borderId="138" xfId="1" applyNumberFormat="1" applyFont="1" applyFill="1" applyBorder="1" applyAlignment="1" applyProtection="1">
      <alignment horizontal="center"/>
    </xf>
    <xf numFmtId="164" fontId="13" fillId="17" borderId="140" xfId="1" quotePrefix="1" applyNumberFormat="1" applyFont="1" applyFill="1" applyBorder="1" applyAlignment="1" applyProtection="1">
      <alignment horizontal="center"/>
    </xf>
    <xf numFmtId="164" fontId="13" fillId="17" borderId="142" xfId="1" applyNumberFormat="1" applyFont="1" applyFill="1" applyBorder="1" applyAlignment="1" applyProtection="1">
      <alignment horizontal="center"/>
    </xf>
    <xf numFmtId="164" fontId="13" fillId="17" borderId="143" xfId="1" applyNumberFormat="1" applyFont="1" applyFill="1" applyBorder="1" applyAlignment="1" applyProtection="1">
      <alignment horizontal="center"/>
    </xf>
    <xf numFmtId="10" fontId="7" fillId="17" borderId="593" xfId="0" applyNumberFormat="1" applyFont="1" applyFill="1" applyBorder="1" applyAlignment="1" applyProtection="1">
      <alignment horizontal="right"/>
      <protection locked="0"/>
    </xf>
    <xf numFmtId="10" fontId="7" fillId="17" borderId="592" xfId="0" applyNumberFormat="1" applyFont="1" applyFill="1" applyBorder="1" applyAlignment="1" applyProtection="1">
      <alignment horizontal="right"/>
      <protection locked="0"/>
    </xf>
    <xf numFmtId="10" fontId="7" fillId="17" borderId="262" xfId="0" applyNumberFormat="1" applyFont="1" applyFill="1" applyBorder="1" applyAlignment="1" applyProtection="1">
      <alignment horizontal="right"/>
      <protection locked="0"/>
    </xf>
    <xf numFmtId="10" fontId="7" fillId="17" borderId="346" xfId="0" applyNumberFormat="1" applyFont="1" applyFill="1" applyBorder="1" applyAlignment="1" applyProtection="1">
      <alignment horizontal="right"/>
      <protection locked="0"/>
    </xf>
    <xf numFmtId="164" fontId="9" fillId="17" borderId="614" xfId="6" applyNumberFormat="1" applyFont="1" applyFill="1" applyBorder="1" applyAlignment="1" applyProtection="1"/>
    <xf numFmtId="164" fontId="9" fillId="17" borderId="614" xfId="6" applyNumberFormat="1" applyFont="1" applyFill="1" applyBorder="1" applyProtection="1"/>
    <xf numFmtId="164" fontId="9" fillId="17" borderId="614" xfId="6" applyNumberFormat="1" applyFont="1" applyFill="1" applyBorder="1"/>
    <xf numFmtId="164" fontId="13" fillId="0" borderId="345" xfId="14" applyNumberFormat="1" applyFont="1" applyFill="1" applyBorder="1" applyAlignment="1" applyProtection="1">
      <alignment horizontal="center"/>
    </xf>
    <xf numFmtId="171" fontId="69" fillId="3" borderId="1144" xfId="6" applyNumberFormat="1" applyFont="1" applyFill="1" applyBorder="1" applyProtection="1">
      <protection locked="0"/>
    </xf>
    <xf numFmtId="171" fontId="69" fillId="3" borderId="1145" xfId="6" applyNumberFormat="1" applyFont="1" applyFill="1" applyBorder="1" applyProtection="1">
      <protection locked="0"/>
    </xf>
    <xf numFmtId="171" fontId="69" fillId="17" borderId="1129" xfId="6" applyNumberFormat="1" applyFont="1" applyFill="1" applyBorder="1" applyProtection="1"/>
    <xf numFmtId="171" fontId="69" fillId="17" borderId="1143" xfId="6" applyNumberFormat="1" applyFont="1" applyFill="1" applyBorder="1" applyProtection="1"/>
    <xf numFmtId="171" fontId="69" fillId="3" borderId="1159" xfId="6" applyNumberFormat="1" applyFont="1" applyFill="1" applyBorder="1" applyProtection="1">
      <protection locked="0"/>
    </xf>
    <xf numFmtId="171" fontId="69" fillId="3" borderId="1154" xfId="6" applyNumberFormat="1" applyFont="1" applyFill="1" applyBorder="1" applyProtection="1">
      <protection locked="0"/>
    </xf>
    <xf numFmtId="171" fontId="69" fillId="3" borderId="1129" xfId="6" applyNumberFormat="1" applyFont="1" applyFill="1" applyBorder="1" applyProtection="1">
      <protection locked="0"/>
    </xf>
    <xf numFmtId="171" fontId="69" fillId="3" borderId="1143" xfId="6" applyNumberFormat="1" applyFont="1" applyFill="1" applyBorder="1" applyProtection="1">
      <protection locked="0"/>
    </xf>
    <xf numFmtId="171" fontId="69" fillId="3" borderId="1129" xfId="6" applyNumberFormat="1" applyFont="1" applyFill="1" applyBorder="1" applyProtection="1"/>
    <xf numFmtId="171" fontId="69" fillId="3" borderId="1129" xfId="6" applyNumberFormat="1" applyFont="1" applyFill="1" applyBorder="1" applyAlignment="1" applyProtection="1">
      <protection locked="0"/>
    </xf>
    <xf numFmtId="164" fontId="13" fillId="17" borderId="1159" xfId="6" applyFont="1" applyFill="1" applyBorder="1" applyProtection="1"/>
    <xf numFmtId="171" fontId="13" fillId="3" borderId="1129" xfId="6" applyNumberFormat="1" applyFont="1" applyFill="1" applyBorder="1" applyProtection="1"/>
    <xf numFmtId="171" fontId="13" fillId="3" borderId="1129" xfId="6" applyNumberFormat="1" applyFont="1" applyFill="1" applyBorder="1" applyProtection="1">
      <protection locked="0"/>
    </xf>
    <xf numFmtId="171" fontId="13" fillId="3" borderId="1156" xfId="6" applyNumberFormat="1" applyFont="1" applyFill="1" applyBorder="1" applyProtection="1">
      <protection locked="0"/>
    </xf>
    <xf numFmtId="171" fontId="13" fillId="3" borderId="1157" xfId="6" applyNumberFormat="1" applyFont="1" applyFill="1" applyBorder="1" applyProtection="1">
      <protection locked="0"/>
    </xf>
    <xf numFmtId="171" fontId="13" fillId="3" borderId="1158" xfId="6" applyNumberFormat="1" applyFont="1" applyFill="1" applyBorder="1" applyProtection="1">
      <protection locked="0"/>
    </xf>
    <xf numFmtId="171" fontId="13" fillId="3" borderId="1127" xfId="6" applyNumberFormat="1" applyFont="1" applyFill="1" applyBorder="1" applyProtection="1">
      <protection locked="0"/>
    </xf>
    <xf numFmtId="171" fontId="13" fillId="3" borderId="1143" xfId="6" applyNumberFormat="1" applyFont="1" applyFill="1" applyBorder="1" applyProtection="1">
      <protection locked="0"/>
    </xf>
    <xf numFmtId="171" fontId="13" fillId="17" borderId="1144" xfId="6" applyNumberFormat="1" applyFont="1" applyFill="1" applyBorder="1" applyProtection="1"/>
    <xf numFmtId="171" fontId="13" fillId="17" borderId="1155" xfId="6" applyNumberFormat="1" applyFont="1" applyFill="1" applyBorder="1" applyProtection="1"/>
    <xf numFmtId="171" fontId="13" fillId="17" borderId="1129" xfId="6" applyNumberFormat="1" applyFont="1" applyFill="1" applyBorder="1" applyAlignment="1" applyProtection="1">
      <alignment horizontal="right"/>
    </xf>
    <xf numFmtId="171" fontId="13" fillId="17" borderId="1156" xfId="6" applyNumberFormat="1" applyFont="1" applyFill="1" applyBorder="1" applyAlignment="1" applyProtection="1">
      <alignment horizontal="right"/>
    </xf>
    <xf numFmtId="171" fontId="13" fillId="17" borderId="1157" xfId="6" applyNumberFormat="1" applyFont="1" applyFill="1" applyBorder="1" applyAlignment="1" applyProtection="1">
      <alignment horizontal="right"/>
    </xf>
    <xf numFmtId="171" fontId="13" fillId="17" borderId="1158" xfId="6" applyNumberFormat="1" applyFont="1" applyFill="1" applyBorder="1" applyAlignment="1" applyProtection="1">
      <alignment horizontal="right"/>
    </xf>
    <xf numFmtId="171" fontId="13" fillId="17" borderId="1127" xfId="6" applyNumberFormat="1" applyFont="1" applyFill="1" applyBorder="1" applyAlignment="1" applyProtection="1">
      <alignment horizontal="right"/>
    </xf>
    <xf numFmtId="171" fontId="13" fillId="17" borderId="1143" xfId="6" applyNumberFormat="1" applyFont="1" applyFill="1" applyBorder="1" applyAlignment="1" applyProtection="1">
      <alignment horizontal="right"/>
    </xf>
    <xf numFmtId="171" fontId="13" fillId="17" borderId="1155" xfId="6" applyNumberFormat="1" applyFont="1" applyFill="1" applyBorder="1" applyAlignment="1" applyProtection="1">
      <alignment horizontal="right"/>
    </xf>
    <xf numFmtId="0" fontId="13" fillId="3" borderId="1129" xfId="6" applyNumberFormat="1" applyFont="1" applyFill="1" applyBorder="1" applyProtection="1">
      <protection locked="0"/>
    </xf>
    <xf numFmtId="0" fontId="13" fillId="3" borderId="1156" xfId="6" applyNumberFormat="1" applyFont="1" applyFill="1" applyBorder="1" applyProtection="1">
      <protection locked="0"/>
    </xf>
    <xf numFmtId="0" fontId="13" fillId="3" borderId="1157" xfId="6" applyNumberFormat="1" applyFont="1" applyFill="1" applyBorder="1" applyAlignment="1" applyProtection="1">
      <alignment horizontal="fill" vertical="center"/>
    </xf>
    <xf numFmtId="0" fontId="13" fillId="3" borderId="1158" xfId="6" applyNumberFormat="1" applyFont="1" applyFill="1" applyBorder="1" applyAlignment="1" applyProtection="1">
      <alignment horizontal="fill" vertical="center"/>
    </xf>
    <xf numFmtId="0" fontId="13" fillId="3" borderId="1156" xfId="6" applyNumberFormat="1" applyFont="1" applyFill="1" applyBorder="1" applyAlignment="1" applyProtection="1">
      <alignment horizontal="fill" vertical="center"/>
    </xf>
    <xf numFmtId="171" fontId="13" fillId="10" borderId="1129" xfId="6" applyNumberFormat="1" applyFont="1" applyFill="1" applyBorder="1" applyAlignment="1" applyProtection="1">
      <alignment horizontal="right"/>
      <protection locked="0"/>
    </xf>
    <xf numFmtId="171" fontId="13" fillId="10" borderId="1156" xfId="6" applyNumberFormat="1" applyFont="1" applyFill="1" applyBorder="1" applyAlignment="1" applyProtection="1">
      <alignment horizontal="right"/>
      <protection locked="0"/>
    </xf>
    <xf numFmtId="171" fontId="13" fillId="10" borderId="1157" xfId="6" applyNumberFormat="1" applyFont="1" applyFill="1" applyBorder="1" applyAlignment="1" applyProtection="1">
      <alignment horizontal="right"/>
      <protection locked="0"/>
    </xf>
    <xf numFmtId="171" fontId="13" fillId="10" borderId="1158" xfId="6" applyNumberFormat="1" applyFont="1" applyFill="1" applyBorder="1" applyAlignment="1" applyProtection="1">
      <alignment horizontal="right"/>
      <protection locked="0"/>
    </xf>
    <xf numFmtId="171" fontId="13" fillId="10" borderId="1127" xfId="6" applyNumberFormat="1" applyFont="1" applyFill="1" applyBorder="1" applyAlignment="1" applyProtection="1">
      <alignment horizontal="right"/>
      <protection locked="0"/>
    </xf>
    <xf numFmtId="171" fontId="13" fillId="10" borderId="1143" xfId="6" applyNumberFormat="1" applyFont="1" applyFill="1" applyBorder="1" applyAlignment="1" applyProtection="1">
      <alignment horizontal="right"/>
      <protection locked="0"/>
    </xf>
    <xf numFmtId="171" fontId="13" fillId="17" borderId="1129" xfId="6" applyNumberFormat="1" applyFont="1" applyFill="1" applyBorder="1" applyAlignment="1" applyProtection="1">
      <alignment horizontal="right"/>
      <protection locked="0"/>
    </xf>
    <xf numFmtId="171" fontId="13" fillId="17" borderId="1156" xfId="6" applyNumberFormat="1" applyFont="1" applyFill="1" applyBorder="1" applyAlignment="1" applyProtection="1">
      <alignment horizontal="right"/>
      <protection locked="0"/>
    </xf>
    <xf numFmtId="171" fontId="13" fillId="17" borderId="1157" xfId="6" applyNumberFormat="1" applyFont="1" applyFill="1" applyBorder="1" applyAlignment="1" applyProtection="1">
      <alignment horizontal="right"/>
      <protection locked="0"/>
    </xf>
    <xf numFmtId="171" fontId="13" fillId="17" borderId="1158" xfId="6" applyNumberFormat="1" applyFont="1" applyFill="1" applyBorder="1" applyAlignment="1" applyProtection="1">
      <alignment horizontal="right"/>
      <protection locked="0"/>
    </xf>
    <xf numFmtId="171" fontId="13" fillId="17" borderId="1127" xfId="6" applyNumberFormat="1" applyFont="1" applyFill="1" applyBorder="1" applyAlignment="1" applyProtection="1">
      <alignment horizontal="right"/>
      <protection locked="0"/>
    </xf>
    <xf numFmtId="171" fontId="13" fillId="17" borderId="1143" xfId="6" applyNumberFormat="1" applyFont="1" applyFill="1" applyBorder="1" applyAlignment="1" applyProtection="1">
      <alignment horizontal="right"/>
      <protection locked="0"/>
    </xf>
    <xf numFmtId="171" fontId="13" fillId="17" borderId="1159" xfId="6" applyNumberFormat="1" applyFont="1" applyFill="1" applyBorder="1" applyAlignment="1" applyProtection="1">
      <alignment horizontal="right"/>
    </xf>
    <xf numFmtId="164" fontId="26" fillId="17" borderId="606" xfId="6" applyNumberFormat="1" applyFont="1" applyFill="1" applyBorder="1" applyAlignment="1" applyProtection="1"/>
    <xf numFmtId="164" fontId="26" fillId="17" borderId="249" xfId="6" applyNumberFormat="1" applyFont="1" applyFill="1" applyBorder="1" applyAlignment="1" applyProtection="1"/>
    <xf numFmtId="164" fontId="26" fillId="17" borderId="516" xfId="6" applyNumberFormat="1" applyFont="1" applyFill="1" applyBorder="1" applyAlignment="1" applyProtection="1"/>
    <xf numFmtId="164" fontId="26" fillId="17" borderId="482" xfId="6" applyNumberFormat="1" applyFont="1" applyFill="1" applyBorder="1" applyAlignment="1" applyProtection="1"/>
    <xf numFmtId="164" fontId="27" fillId="10" borderId="607" xfId="6" applyNumberFormat="1" applyFont="1" applyFill="1" applyBorder="1" applyAlignment="1" applyProtection="1"/>
    <xf numFmtId="164" fontId="27" fillId="10" borderId="605" xfId="6" applyNumberFormat="1" applyFont="1" applyFill="1" applyBorder="1" applyAlignment="1" applyProtection="1"/>
    <xf numFmtId="164" fontId="27" fillId="10" borderId="614" xfId="6" applyNumberFormat="1" applyFont="1" applyFill="1" applyBorder="1" applyAlignment="1" applyProtection="1"/>
    <xf numFmtId="164" fontId="27" fillId="17" borderId="480" xfId="6" applyNumberFormat="1" applyFont="1" applyFill="1" applyBorder="1" applyAlignment="1" applyProtection="1"/>
    <xf numFmtId="164" fontId="26" fillId="17" borderId="607" xfId="6" applyNumberFormat="1" applyFont="1" applyFill="1" applyBorder="1" applyAlignment="1" applyProtection="1"/>
    <xf numFmtId="164" fontId="26" fillId="17" borderId="605" xfId="6" applyNumberFormat="1" applyFont="1" applyFill="1" applyBorder="1" applyAlignment="1" applyProtection="1"/>
    <xf numFmtId="164" fontId="26" fillId="17" borderId="614" xfId="6" applyNumberFormat="1" applyFont="1" applyFill="1" applyBorder="1" applyAlignment="1" applyProtection="1"/>
    <xf numFmtId="164" fontId="26" fillId="17" borderId="480" xfId="6" applyNumberFormat="1" applyFont="1" applyFill="1" applyBorder="1" applyAlignment="1" applyProtection="1"/>
    <xf numFmtId="164" fontId="27" fillId="17" borderId="607" xfId="6" applyNumberFormat="1" applyFont="1" applyFill="1" applyBorder="1" applyAlignment="1" applyProtection="1"/>
    <xf numFmtId="164" fontId="27" fillId="3" borderId="607" xfId="6" applyNumberFormat="1" applyFont="1" applyFill="1" applyBorder="1" applyAlignment="1" applyProtection="1"/>
    <xf numFmtId="164" fontId="27" fillId="3" borderId="605" xfId="6" applyNumberFormat="1" applyFont="1" applyFill="1" applyBorder="1" applyAlignment="1" applyProtection="1"/>
    <xf numFmtId="164" fontId="27" fillId="3" borderId="614" xfId="6" applyNumberFormat="1" applyFont="1" applyFill="1" applyBorder="1" applyAlignment="1" applyProtection="1"/>
    <xf numFmtId="164" fontId="27" fillId="3" borderId="937" xfId="6" applyNumberFormat="1" applyFont="1" applyFill="1" applyBorder="1" applyAlignment="1" applyProtection="1"/>
    <xf numFmtId="164" fontId="27" fillId="3" borderId="938" xfId="6" applyNumberFormat="1" applyFont="1" applyFill="1" applyBorder="1" applyAlignment="1" applyProtection="1"/>
    <xf numFmtId="164" fontId="27" fillId="3" borderId="939" xfId="6" applyNumberFormat="1" applyFont="1" applyFill="1" applyBorder="1" applyAlignment="1" applyProtection="1"/>
    <xf numFmtId="164" fontId="27" fillId="17" borderId="940" xfId="6" applyNumberFormat="1" applyFont="1" applyFill="1" applyBorder="1" applyAlignment="1" applyProtection="1"/>
    <xf numFmtId="164" fontId="27" fillId="17" borderId="605" xfId="6" applyNumberFormat="1" applyFont="1" applyFill="1" applyBorder="1" applyAlignment="1" applyProtection="1"/>
    <xf numFmtId="164" fontId="27" fillId="17" borderId="614" xfId="6" applyNumberFormat="1" applyFont="1" applyFill="1" applyBorder="1" applyAlignment="1" applyProtection="1"/>
    <xf numFmtId="164" fontId="27" fillId="17" borderId="535" xfId="6" applyNumberFormat="1" applyFont="1" applyFill="1" applyBorder="1" applyAlignment="1" applyProtection="1"/>
    <xf numFmtId="164" fontId="27" fillId="17" borderId="517" xfId="6" applyNumberFormat="1" applyFont="1" applyFill="1" applyBorder="1" applyAlignment="1" applyProtection="1"/>
    <xf numFmtId="164" fontId="27" fillId="17" borderId="379" xfId="6" applyNumberFormat="1" applyFont="1" applyFill="1" applyBorder="1" applyAlignment="1" applyProtection="1"/>
    <xf numFmtId="164" fontId="27" fillId="10" borderId="535" xfId="6" applyNumberFormat="1" applyFont="1" applyFill="1" applyBorder="1" applyAlignment="1" applyProtection="1"/>
    <xf numFmtId="164" fontId="26" fillId="17" borderId="535" xfId="6" applyNumberFormat="1" applyFont="1" applyFill="1" applyBorder="1" applyAlignment="1" applyProtection="1"/>
    <xf numFmtId="164" fontId="26" fillId="17" borderId="517" xfId="6" applyNumberFormat="1" applyFont="1" applyFill="1" applyBorder="1" applyAlignment="1" applyProtection="1"/>
    <xf numFmtId="164" fontId="26" fillId="17" borderId="379" xfId="6" applyNumberFormat="1" applyFont="1" applyFill="1" applyBorder="1" applyAlignment="1" applyProtection="1"/>
    <xf numFmtId="164" fontId="26" fillId="0" borderId="696" xfId="5" applyNumberFormat="1" applyFont="1" applyFill="1" applyBorder="1" applyProtection="1">
      <protection locked="0"/>
    </xf>
    <xf numFmtId="164" fontId="27" fillId="10" borderId="379" xfId="6" applyNumberFormat="1" applyFont="1" applyFill="1" applyBorder="1" applyAlignment="1" applyProtection="1"/>
    <xf numFmtId="164" fontId="27" fillId="17" borderId="654" xfId="6" applyNumberFormat="1" applyFont="1" applyFill="1" applyBorder="1" applyAlignment="1" applyProtection="1"/>
    <xf numFmtId="164" fontId="27" fillId="3" borderId="535" xfId="6" applyNumberFormat="1" applyFont="1" applyFill="1" applyBorder="1" applyAlignment="1" applyProtection="1"/>
    <xf numFmtId="164" fontId="27" fillId="3" borderId="517" xfId="6" applyNumberFormat="1" applyFont="1" applyFill="1" applyBorder="1" applyAlignment="1" applyProtection="1"/>
    <xf numFmtId="164" fontId="27" fillId="3" borderId="379" xfId="6" applyNumberFormat="1" applyFont="1" applyFill="1" applyBorder="1" applyAlignment="1" applyProtection="1"/>
    <xf numFmtId="164" fontId="26" fillId="17" borderId="617" xfId="12" applyNumberFormat="1" applyFont="1" applyFill="1" applyBorder="1" applyAlignment="1" applyProtection="1"/>
    <xf numFmtId="164" fontId="26" fillId="17" borderId="464" xfId="12" applyNumberFormat="1" applyFont="1" applyFill="1" applyBorder="1" applyAlignment="1" applyProtection="1"/>
    <xf numFmtId="164" fontId="26" fillId="17" borderId="465" xfId="12" applyNumberFormat="1" applyFont="1" applyFill="1" applyBorder="1" applyAlignment="1" applyProtection="1"/>
    <xf numFmtId="164" fontId="27" fillId="17" borderId="609" xfId="1" applyNumberFormat="1" applyFont="1" applyFill="1" applyBorder="1" applyProtection="1"/>
    <xf numFmtId="164" fontId="27" fillId="17" borderId="610" xfId="1" applyNumberFormat="1" applyFont="1" applyFill="1" applyBorder="1" applyProtection="1"/>
    <xf numFmtId="164" fontId="27" fillId="3" borderId="6" xfId="1" applyNumberFormat="1" applyFont="1" applyFill="1" applyBorder="1" applyProtection="1"/>
    <xf numFmtId="164" fontId="13" fillId="3" borderId="239" xfId="1" applyNumberFormat="1" applyFont="1" applyFill="1" applyBorder="1" applyAlignment="1" applyProtection="1">
      <protection locked="0"/>
    </xf>
    <xf numFmtId="164" fontId="13" fillId="3" borderId="271" xfId="1" applyNumberFormat="1" applyFont="1" applyFill="1" applyBorder="1" applyAlignment="1" applyProtection="1">
      <protection locked="0"/>
    </xf>
    <xf numFmtId="164" fontId="12" fillId="17" borderId="10" xfId="1" applyNumberFormat="1" applyFont="1" applyFill="1" applyBorder="1" applyAlignment="1" applyProtection="1"/>
    <xf numFmtId="164" fontId="13" fillId="3" borderId="153" xfId="1" applyNumberFormat="1" applyFont="1" applyFill="1" applyBorder="1" applyAlignment="1" applyProtection="1">
      <protection locked="0"/>
    </xf>
    <xf numFmtId="164" fontId="13" fillId="3" borderId="154" xfId="1" applyNumberFormat="1" applyFont="1" applyFill="1" applyBorder="1" applyAlignment="1" applyProtection="1">
      <protection locked="0"/>
    </xf>
    <xf numFmtId="164" fontId="12" fillId="17" borderId="54" xfId="1" applyNumberFormat="1" applyFont="1" applyFill="1" applyBorder="1" applyAlignment="1" applyProtection="1">
      <alignment horizontal="center"/>
    </xf>
    <xf numFmtId="164" fontId="13" fillId="3" borderId="87" xfId="1" applyNumberFormat="1" applyFont="1" applyFill="1" applyBorder="1" applyAlignment="1" applyProtection="1">
      <protection locked="0"/>
    </xf>
    <xf numFmtId="164" fontId="13" fillId="3" borderId="159" xfId="1" applyNumberFormat="1" applyFont="1" applyFill="1" applyBorder="1" applyAlignment="1" applyProtection="1">
      <protection locked="0"/>
    </xf>
    <xf numFmtId="164" fontId="12" fillId="17" borderId="217" xfId="1" applyNumberFormat="1" applyFont="1" applyFill="1" applyBorder="1" applyAlignment="1" applyProtection="1"/>
    <xf numFmtId="164" fontId="13" fillId="3" borderId="158" xfId="1" applyNumberFormat="1" applyFont="1" applyFill="1" applyBorder="1" applyAlignment="1" applyProtection="1">
      <protection locked="0"/>
    </xf>
    <xf numFmtId="164" fontId="13" fillId="3" borderId="86" xfId="1" applyNumberFormat="1" applyFont="1" applyFill="1" applyBorder="1" applyAlignment="1" applyProtection="1">
      <protection locked="0"/>
    </xf>
    <xf numFmtId="164" fontId="12" fillId="17" borderId="214" xfId="1" applyNumberFormat="1" applyFont="1" applyFill="1" applyBorder="1" applyAlignment="1" applyProtection="1"/>
    <xf numFmtId="164" fontId="12" fillId="17" borderId="214" xfId="1" applyNumberFormat="1" applyFont="1" applyFill="1" applyBorder="1" applyAlignment="1" applyProtection="1">
      <alignment horizontal="center"/>
    </xf>
    <xf numFmtId="164" fontId="5" fillId="17" borderId="256" xfId="1" applyNumberFormat="1" applyFont="1" applyFill="1" applyBorder="1" applyAlignment="1" applyProtection="1">
      <alignment horizontal="center"/>
    </xf>
    <xf numFmtId="164" fontId="5" fillId="17" borderId="273" xfId="1" applyNumberFormat="1" applyFont="1" applyFill="1" applyBorder="1" applyAlignment="1" applyProtection="1">
      <alignment horizontal="center"/>
    </xf>
    <xf numFmtId="164" fontId="5" fillId="17" borderId="246" xfId="1" applyNumberFormat="1" applyFont="1" applyFill="1" applyBorder="1" applyAlignment="1" applyProtection="1"/>
    <xf numFmtId="164" fontId="5" fillId="17" borderId="266" xfId="1" applyNumberFormat="1" applyFont="1" applyFill="1" applyBorder="1" applyAlignment="1" applyProtection="1">
      <alignment horizontal="center"/>
    </xf>
    <xf numFmtId="164" fontId="5" fillId="17" borderId="246" xfId="1" applyNumberFormat="1" applyFont="1" applyFill="1" applyBorder="1" applyAlignment="1" applyProtection="1">
      <alignment horizontal="center"/>
    </xf>
    <xf numFmtId="164" fontId="5" fillId="17" borderId="235" xfId="1" applyNumberFormat="1" applyFont="1" applyFill="1" applyBorder="1" applyAlignment="1" applyProtection="1"/>
    <xf numFmtId="0" fontId="27" fillId="2" borderId="1161" xfId="0" applyFont="1" applyFill="1" applyBorder="1" applyAlignment="1" applyProtection="1">
      <alignment horizontal="left"/>
    </xf>
    <xf numFmtId="0" fontId="27" fillId="2" borderId="1160" xfId="0" applyFont="1" applyFill="1" applyBorder="1" applyAlignment="1" applyProtection="1">
      <alignment horizontal="left"/>
    </xf>
    <xf numFmtId="43" fontId="75" fillId="2" borderId="285" xfId="1" applyFont="1" applyFill="1" applyBorder="1" applyProtection="1"/>
    <xf numFmtId="39" fontId="27" fillId="2" borderId="285" xfId="0" applyNumberFormat="1" applyFont="1" applyFill="1" applyBorder="1" applyProtection="1"/>
    <xf numFmtId="0" fontId="27" fillId="2" borderId="285" xfId="0" applyFont="1" applyFill="1" applyBorder="1" applyProtection="1"/>
    <xf numFmtId="0" fontId="27" fillId="2" borderId="281" xfId="0" applyFont="1" applyFill="1" applyBorder="1" applyProtection="1"/>
    <xf numFmtId="37" fontId="27" fillId="11" borderId="286" xfId="0" applyNumberFormat="1" applyFont="1" applyFill="1" applyBorder="1" applyProtection="1"/>
    <xf numFmtId="164" fontId="27" fillId="2" borderId="1063" xfId="1" applyNumberFormat="1" applyFont="1" applyFill="1" applyBorder="1" applyProtection="1">
      <protection locked="0"/>
    </xf>
    <xf numFmtId="164" fontId="27" fillId="11" borderId="1117" xfId="1" applyNumberFormat="1" applyFont="1" applyFill="1" applyBorder="1" applyProtection="1"/>
    <xf numFmtId="164" fontId="27" fillId="11" borderId="173" xfId="1" applyNumberFormat="1" applyFont="1" applyFill="1" applyBorder="1" applyProtection="1"/>
    <xf numFmtId="164" fontId="75" fillId="2" borderId="0" xfId="1" applyNumberFormat="1" applyFont="1" applyFill="1" applyBorder="1" applyProtection="1"/>
    <xf numFmtId="164" fontId="27" fillId="2" borderId="0" xfId="0" applyNumberFormat="1" applyFont="1" applyFill="1" applyBorder="1" applyProtection="1"/>
    <xf numFmtId="164" fontId="27" fillId="2" borderId="18" xfId="0" applyNumberFormat="1" applyFont="1" applyFill="1" applyBorder="1" applyProtection="1"/>
    <xf numFmtId="164" fontId="27" fillId="2" borderId="342" xfId="0" applyNumberFormat="1" applyFont="1" applyFill="1" applyBorder="1" applyProtection="1"/>
    <xf numFmtId="164" fontId="27" fillId="2" borderId="18" xfId="1" applyNumberFormat="1" applyFont="1" applyFill="1" applyBorder="1" applyProtection="1"/>
    <xf numFmtId="164" fontId="27" fillId="11" borderId="1063" xfId="1" applyNumberFormat="1" applyFont="1" applyFill="1" applyBorder="1" applyProtection="1"/>
    <xf numFmtId="164" fontId="27" fillId="11" borderId="1059" xfId="1" applyNumberFormat="1" applyFont="1" applyFill="1" applyBorder="1" applyProtection="1"/>
    <xf numFmtId="164" fontId="27" fillId="11" borderId="1060" xfId="1" applyNumberFormat="1" applyFont="1" applyFill="1" applyBorder="1" applyProtection="1"/>
    <xf numFmtId="43" fontId="26" fillId="11" borderId="1117" xfId="1" applyFont="1" applyFill="1" applyBorder="1"/>
    <xf numFmtId="164" fontId="27" fillId="2" borderId="239" xfId="1" applyNumberFormat="1" applyFont="1" applyFill="1" applyBorder="1" applyAlignment="1" applyProtection="1">
      <alignment horizontal="center"/>
      <protection locked="0"/>
    </xf>
    <xf numFmtId="164" fontId="27" fillId="2" borderId="240" xfId="1" applyNumberFormat="1" applyFont="1" applyFill="1" applyBorder="1" applyAlignment="1" applyProtection="1">
      <alignment horizontal="center"/>
      <protection locked="0"/>
    </xf>
    <xf numFmtId="164" fontId="27" fillId="2" borderId="241" xfId="1" applyNumberFormat="1" applyFont="1" applyFill="1" applyBorder="1" applyAlignment="1" applyProtection="1">
      <alignment horizontal="center"/>
      <protection locked="0"/>
    </xf>
    <xf numFmtId="164" fontId="27" fillId="2" borderId="240" xfId="1" applyNumberFormat="1" applyFont="1" applyFill="1" applyBorder="1" applyProtection="1">
      <protection locked="0"/>
    </xf>
    <xf numFmtId="164" fontId="27" fillId="2" borderId="242" xfId="1" applyNumberFormat="1" applyFont="1" applyFill="1" applyBorder="1" applyProtection="1">
      <protection locked="0"/>
    </xf>
    <xf numFmtId="164" fontId="27" fillId="2" borderId="87" xfId="1" applyNumberFormat="1" applyFont="1" applyFill="1" applyBorder="1" applyAlignment="1" applyProtection="1">
      <alignment horizontal="center"/>
      <protection locked="0"/>
    </xf>
    <xf numFmtId="164" fontId="27" fillId="2" borderId="89" xfId="1" applyNumberFormat="1" applyFont="1" applyFill="1" applyBorder="1" applyAlignment="1" applyProtection="1">
      <alignment horizontal="center"/>
      <protection locked="0"/>
    </xf>
    <xf numFmtId="164" fontId="27" fillId="2" borderId="88" xfId="1" applyNumberFormat="1" applyFont="1" applyFill="1" applyBorder="1" applyAlignment="1" applyProtection="1">
      <alignment horizontal="center"/>
      <protection locked="0"/>
    </xf>
    <xf numFmtId="164" fontId="27" fillId="2" borderId="89" xfId="1" applyNumberFormat="1" applyFont="1" applyFill="1" applyBorder="1" applyProtection="1">
      <protection locked="0"/>
    </xf>
    <xf numFmtId="164" fontId="26" fillId="2" borderId="87" xfId="0" applyNumberFormat="1" applyFont="1" applyFill="1" applyBorder="1" applyAlignment="1" applyProtection="1">
      <alignment horizontal="fill" vertical="center"/>
      <protection locked="0"/>
    </xf>
    <xf numFmtId="164" fontId="26" fillId="2" borderId="89" xfId="0" applyNumberFormat="1" applyFont="1" applyFill="1" applyBorder="1" applyAlignment="1" applyProtection="1">
      <alignment horizontal="fill" vertical="center"/>
      <protection locked="0"/>
    </xf>
    <xf numFmtId="164" fontId="27" fillId="2" borderId="209" xfId="1" applyNumberFormat="1" applyFont="1" applyFill="1" applyBorder="1" applyProtection="1">
      <protection locked="0"/>
    </xf>
    <xf numFmtId="164" fontId="26" fillId="2" borderId="92" xfId="0" applyNumberFormat="1" applyFont="1" applyFill="1" applyBorder="1" applyAlignment="1" applyProtection="1">
      <alignment horizontal="fill" vertical="center"/>
      <protection locked="0"/>
    </xf>
    <xf numFmtId="164" fontId="26" fillId="2" borderId="94" xfId="0" applyNumberFormat="1" applyFont="1" applyFill="1" applyBorder="1" applyAlignment="1" applyProtection="1">
      <alignment horizontal="fill" vertical="center"/>
      <protection locked="0"/>
    </xf>
    <xf numFmtId="164" fontId="26" fillId="2" borderId="93" xfId="0" applyNumberFormat="1" applyFont="1" applyFill="1" applyBorder="1" applyAlignment="1" applyProtection="1">
      <alignment horizontal="fill" vertical="center"/>
      <protection locked="0"/>
    </xf>
    <xf numFmtId="164" fontId="27" fillId="2" borderId="92" xfId="1" applyNumberFormat="1" applyFont="1" applyFill="1" applyBorder="1" applyAlignment="1" applyProtection="1">
      <alignment horizontal="center"/>
      <protection locked="0"/>
    </xf>
    <xf numFmtId="164" fontId="27" fillId="2" borderId="94" xfId="1" applyNumberFormat="1" applyFont="1" applyFill="1" applyBorder="1" applyProtection="1">
      <protection locked="0"/>
    </xf>
    <xf numFmtId="164" fontId="27" fillId="2" borderId="210" xfId="1" applyNumberFormat="1" applyFont="1" applyFill="1" applyBorder="1" applyProtection="1">
      <protection locked="0"/>
    </xf>
    <xf numFmtId="164" fontId="27" fillId="11" borderId="254" xfId="1" applyNumberFormat="1" applyFont="1" applyFill="1" applyBorder="1" applyAlignment="1" applyProtection="1">
      <alignment horizontal="center"/>
    </xf>
    <xf numFmtId="164" fontId="27" fillId="11" borderId="260" xfId="1" applyNumberFormat="1" applyFont="1" applyFill="1" applyBorder="1" applyAlignment="1" applyProtection="1">
      <alignment horizontal="center"/>
    </xf>
    <xf numFmtId="164" fontId="27" fillId="11" borderId="211" xfId="1" applyNumberFormat="1" applyFont="1" applyFill="1" applyBorder="1" applyAlignment="1" applyProtection="1">
      <alignment horizontal="center"/>
    </xf>
    <xf numFmtId="164" fontId="27" fillId="11" borderId="212" xfId="1" applyNumberFormat="1" applyFont="1" applyFill="1" applyBorder="1" applyAlignment="1" applyProtection="1">
      <alignment horizontal="center"/>
    </xf>
    <xf numFmtId="164" fontId="27" fillId="2" borderId="239" xfId="1" applyNumberFormat="1" applyFont="1" applyFill="1" applyBorder="1" applyProtection="1">
      <protection locked="0"/>
    </xf>
    <xf numFmtId="164" fontId="27" fillId="2" borderId="241" xfId="1" applyNumberFormat="1" applyFont="1" applyFill="1" applyBorder="1" applyProtection="1">
      <protection locked="0"/>
    </xf>
    <xf numFmtId="164" fontId="27" fillId="11" borderId="256" xfId="1" applyNumberFormat="1" applyFont="1" applyFill="1" applyBorder="1" applyAlignment="1" applyProtection="1">
      <alignment horizontal="center"/>
    </xf>
    <xf numFmtId="164" fontId="27" fillId="11" borderId="265" xfId="1" applyNumberFormat="1" applyFont="1" applyFill="1" applyBorder="1" applyAlignment="1" applyProtection="1">
      <alignment horizontal="center"/>
    </xf>
    <xf numFmtId="164" fontId="27" fillId="11" borderId="257" xfId="1" applyNumberFormat="1" applyFont="1" applyFill="1" applyBorder="1" applyAlignment="1" applyProtection="1">
      <alignment horizontal="center"/>
    </xf>
    <xf numFmtId="164" fontId="27" fillId="11" borderId="317" xfId="1" applyNumberFormat="1" applyFont="1" applyFill="1" applyBorder="1" applyAlignment="1" applyProtection="1">
      <alignment horizontal="center"/>
    </xf>
    <xf numFmtId="164" fontId="26" fillId="2" borderId="44" xfId="0" applyNumberFormat="1" applyFont="1" applyFill="1" applyBorder="1" applyAlignment="1">
      <alignment horizontal="center" vertical="center"/>
    </xf>
    <xf numFmtId="164" fontId="26" fillId="2" borderId="45" xfId="0" applyNumberFormat="1" applyFont="1" applyFill="1" applyBorder="1" applyAlignment="1">
      <alignment horizontal="center" vertical="center"/>
    </xf>
    <xf numFmtId="164" fontId="27" fillId="2" borderId="254" xfId="1" applyNumberFormat="1" applyFont="1" applyFill="1" applyBorder="1" applyAlignment="1" applyProtection="1">
      <alignment horizontal="center"/>
      <protection locked="0"/>
    </xf>
    <xf numFmtId="164" fontId="27" fillId="2" borderId="260" xfId="1" applyNumberFormat="1" applyFont="1" applyFill="1" applyBorder="1" applyAlignment="1" applyProtection="1">
      <alignment horizontal="center"/>
      <protection locked="0"/>
    </xf>
    <xf numFmtId="164" fontId="27" fillId="2" borderId="254" xfId="1" applyNumberFormat="1" applyFont="1" applyFill="1" applyBorder="1" applyProtection="1">
      <protection locked="0"/>
    </xf>
    <xf numFmtId="164" fontId="27" fillId="2" borderId="211" xfId="1" applyNumberFormat="1" applyFont="1" applyFill="1" applyBorder="1" applyAlignment="1" applyProtection="1">
      <alignment horizontal="center"/>
      <protection locked="0"/>
    </xf>
    <xf numFmtId="164" fontId="27" fillId="2" borderId="260" xfId="1" applyNumberFormat="1" applyFont="1" applyFill="1" applyBorder="1" applyProtection="1">
      <protection locked="0"/>
    </xf>
    <xf numFmtId="164" fontId="27" fillId="2" borderId="212" xfId="1" applyNumberFormat="1" applyFont="1" applyFill="1" applyBorder="1" applyAlignment="1" applyProtection="1">
      <alignment horizontal="center"/>
      <protection locked="0"/>
    </xf>
    <xf numFmtId="164" fontId="27" fillId="2" borderId="0" xfId="0" applyNumberFormat="1" applyFont="1" applyFill="1" applyAlignment="1">
      <alignment horizontal="center"/>
    </xf>
    <xf numFmtId="164" fontId="27" fillId="2" borderId="87" xfId="0" applyNumberFormat="1" applyFont="1" applyFill="1" applyBorder="1" applyAlignment="1" applyProtection="1">
      <alignment horizontal="center"/>
      <protection locked="0"/>
    </xf>
    <xf numFmtId="164" fontId="26" fillId="2" borderId="87" xfId="0" applyNumberFormat="1" applyFont="1" applyFill="1" applyBorder="1" applyAlignment="1" applyProtection="1">
      <alignment horizontal="center"/>
    </xf>
    <xf numFmtId="164" fontId="27" fillId="2" borderId="88" xfId="0" applyNumberFormat="1" applyFont="1" applyFill="1" applyBorder="1" applyAlignment="1" applyProtection="1">
      <alignment horizontal="center"/>
      <protection locked="0"/>
    </xf>
    <xf numFmtId="164" fontId="27" fillId="2" borderId="209" xfId="1" applyNumberFormat="1" applyFont="1" applyFill="1" applyBorder="1" applyAlignment="1" applyProtection="1">
      <alignment horizontal="center"/>
      <protection locked="0"/>
    </xf>
    <xf numFmtId="164" fontId="27" fillId="2" borderId="92" xfId="0" applyNumberFormat="1" applyFont="1" applyFill="1" applyBorder="1" applyAlignment="1" applyProtection="1">
      <alignment horizontal="center"/>
      <protection locked="0"/>
    </xf>
    <xf numFmtId="164" fontId="27" fillId="2" borderId="94" xfId="1" applyNumberFormat="1" applyFont="1" applyFill="1" applyBorder="1" applyAlignment="1" applyProtection="1">
      <alignment horizontal="center"/>
      <protection locked="0"/>
    </xf>
    <xf numFmtId="164" fontId="26" fillId="2" borderId="92" xfId="0" applyNumberFormat="1" applyFont="1" applyFill="1" applyBorder="1" applyAlignment="1" applyProtection="1">
      <alignment horizontal="center"/>
    </xf>
    <xf numFmtId="164" fontId="27" fillId="2" borderId="93" xfId="0" applyNumberFormat="1" applyFont="1" applyFill="1" applyBorder="1" applyAlignment="1" applyProtection="1">
      <alignment horizontal="center"/>
      <protection locked="0"/>
    </xf>
    <xf numFmtId="164" fontId="27" fillId="2" borderId="210" xfId="1" applyNumberFormat="1" applyFont="1" applyFill="1" applyBorder="1" applyAlignment="1" applyProtection="1">
      <alignment horizontal="center"/>
      <protection locked="0"/>
    </xf>
    <xf numFmtId="164" fontId="26" fillId="2" borderId="213" xfId="0" applyNumberFormat="1" applyFont="1" applyFill="1" applyBorder="1" applyAlignment="1">
      <alignment vertical="center"/>
    </xf>
    <xf numFmtId="164" fontId="26" fillId="2" borderId="213" xfId="0" applyNumberFormat="1" applyFont="1" applyFill="1" applyBorder="1" applyAlignment="1">
      <alignment horizontal="center" vertical="center"/>
    </xf>
    <xf numFmtId="164" fontId="26" fillId="2" borderId="213" xfId="0" applyNumberFormat="1" applyFont="1" applyFill="1" applyBorder="1" applyAlignment="1" applyProtection="1">
      <alignment horizontal="center" vertical="center"/>
    </xf>
    <xf numFmtId="164" fontId="26" fillId="2" borderId="319" xfId="0" applyNumberFormat="1" applyFont="1" applyFill="1" applyBorder="1" applyAlignment="1">
      <alignment horizontal="center" vertical="center"/>
    </xf>
    <xf numFmtId="164" fontId="27" fillId="2" borderId="87" xfId="0" applyNumberFormat="1" applyFont="1" applyFill="1" applyBorder="1" applyAlignment="1" applyProtection="1">
      <alignment vertical="center"/>
      <protection locked="0"/>
    </xf>
    <xf numFmtId="164" fontId="27" fillId="2" borderId="92" xfId="0" applyNumberFormat="1" applyFont="1" applyFill="1" applyBorder="1" applyAlignment="1" applyProtection="1">
      <alignment vertical="center"/>
      <protection locked="0"/>
    </xf>
    <xf numFmtId="164" fontId="27" fillId="2" borderId="256" xfId="1" applyNumberFormat="1" applyFont="1" applyFill="1" applyBorder="1" applyAlignment="1" applyProtection="1">
      <alignment horizontal="center"/>
      <protection locked="0"/>
    </xf>
    <xf numFmtId="164" fontId="26" fillId="2" borderId="42" xfId="0" applyNumberFormat="1" applyFont="1" applyFill="1" applyBorder="1" applyAlignment="1">
      <alignment vertical="center"/>
    </xf>
    <xf numFmtId="164" fontId="26" fillId="2" borderId="42" xfId="0" applyNumberFormat="1" applyFont="1" applyFill="1" applyBorder="1" applyAlignment="1">
      <alignment horizontal="center" vertical="center"/>
    </xf>
    <xf numFmtId="164" fontId="26" fillId="2" borderId="42" xfId="0" applyNumberFormat="1" applyFont="1" applyFill="1" applyBorder="1" applyAlignment="1" applyProtection="1">
      <alignment horizontal="center" vertical="center"/>
    </xf>
    <xf numFmtId="164" fontId="26" fillId="2" borderId="267" xfId="0" applyNumberFormat="1" applyFont="1" applyFill="1" applyBorder="1" applyAlignment="1">
      <alignment horizontal="center" vertical="center"/>
    </xf>
    <xf numFmtId="164" fontId="27" fillId="10" borderId="517" xfId="6" applyNumberFormat="1" applyFont="1" applyFill="1" applyBorder="1" applyAlignment="1" applyProtection="1"/>
    <xf numFmtId="43" fontId="13" fillId="0" borderId="1075" xfId="1" applyFont="1" applyFill="1" applyBorder="1" applyAlignment="1" applyProtection="1"/>
    <xf numFmtId="43" fontId="27" fillId="8" borderId="1075" xfId="1" applyFont="1" applyFill="1" applyBorder="1" applyProtection="1">
      <protection locked="0"/>
    </xf>
    <xf numFmtId="164" fontId="26" fillId="19" borderId="1075" xfId="5" applyFont="1" applyFill="1" applyBorder="1" applyProtection="1">
      <protection locked="0"/>
    </xf>
    <xf numFmtId="43" fontId="27" fillId="11" borderId="1075" xfId="1" applyFont="1" applyFill="1" applyBorder="1"/>
    <xf numFmtId="43" fontId="27" fillId="11" borderId="1036" xfId="1" applyFont="1" applyFill="1" applyBorder="1"/>
    <xf numFmtId="164" fontId="26" fillId="8" borderId="581" xfId="5" applyFont="1" applyFill="1" applyBorder="1" applyProtection="1"/>
    <xf numFmtId="164" fontId="26" fillId="8" borderId="25" xfId="5" applyFont="1" applyFill="1" applyBorder="1" applyProtection="1"/>
    <xf numFmtId="164" fontId="27" fillId="8" borderId="581" xfId="5" applyFont="1" applyFill="1" applyBorder="1" applyProtection="1"/>
    <xf numFmtId="164" fontId="27" fillId="8" borderId="25" xfId="5" applyFont="1" applyFill="1" applyBorder="1" applyProtection="1"/>
    <xf numFmtId="164" fontId="27" fillId="0" borderId="25" xfId="5" applyFont="1" applyFill="1" applyBorder="1" applyProtection="1">
      <protection locked="0"/>
    </xf>
    <xf numFmtId="164" fontId="26" fillId="10" borderId="535" xfId="6" applyNumberFormat="1" applyFont="1" applyFill="1" applyBorder="1" applyAlignment="1" applyProtection="1"/>
    <xf numFmtId="164" fontId="11" fillId="17" borderId="614" xfId="6" applyNumberFormat="1" applyFont="1" applyFill="1" applyBorder="1" applyAlignment="1" applyProtection="1"/>
    <xf numFmtId="164" fontId="11" fillId="17" borderId="614" xfId="0" applyNumberFormat="1" applyFont="1" applyFill="1" applyBorder="1" applyAlignment="1"/>
    <xf numFmtId="164" fontId="13" fillId="8" borderId="280" xfId="6" applyNumberFormat="1" applyFont="1" applyFill="1" applyBorder="1" applyAlignment="1" applyProtection="1">
      <alignment horizontal="center"/>
    </xf>
    <xf numFmtId="164" fontId="13" fillId="8" borderId="360" xfId="6" applyNumberFormat="1" applyFont="1" applyFill="1" applyBorder="1" applyProtection="1"/>
    <xf numFmtId="164" fontId="11" fillId="17" borderId="614" xfId="6" applyNumberFormat="1" applyFont="1" applyFill="1" applyBorder="1" applyProtection="1"/>
    <xf numFmtId="164" fontId="11" fillId="17" borderId="614" xfId="0" applyNumberFormat="1" applyFont="1" applyFill="1" applyBorder="1"/>
    <xf numFmtId="164" fontId="13" fillId="8" borderId="280" xfId="6" applyNumberFormat="1" applyFont="1" applyFill="1" applyBorder="1" applyAlignment="1" applyProtection="1">
      <alignment horizontal="center" vertical="top"/>
    </xf>
    <xf numFmtId="164" fontId="13" fillId="2" borderId="13" xfId="6" applyNumberFormat="1" applyFont="1" applyFill="1" applyBorder="1" applyProtection="1"/>
    <xf numFmtId="164" fontId="11" fillId="17" borderId="614" xfId="6" applyNumberFormat="1" applyFont="1" applyFill="1" applyBorder="1" applyAlignment="1"/>
    <xf numFmtId="164" fontId="13" fillId="8" borderId="223" xfId="6" applyNumberFormat="1" applyFont="1" applyFill="1" applyBorder="1"/>
    <xf numFmtId="164" fontId="11" fillId="17" borderId="614" xfId="6" applyNumberFormat="1" applyFont="1" applyFill="1" applyBorder="1"/>
    <xf numFmtId="164" fontId="13" fillId="8" borderId="13" xfId="6" applyNumberFormat="1" applyFont="1" applyFill="1" applyBorder="1"/>
    <xf numFmtId="164" fontId="13" fillId="8" borderId="280" xfId="6" applyNumberFormat="1" applyFont="1" applyFill="1" applyBorder="1"/>
    <xf numFmtId="164" fontId="13" fillId="8" borderId="223" xfId="6" applyNumberFormat="1" applyFont="1" applyFill="1" applyBorder="1" applyProtection="1">
      <protection locked="0"/>
    </xf>
    <xf numFmtId="164" fontId="13" fillId="8" borderId="13" xfId="6" applyNumberFormat="1" applyFont="1" applyFill="1" applyBorder="1" applyProtection="1">
      <protection locked="0"/>
    </xf>
    <xf numFmtId="0" fontId="91" fillId="3" borderId="0" xfId="0" applyFont="1" applyFill="1" applyProtection="1"/>
    <xf numFmtId="0" fontId="91" fillId="2" borderId="0" xfId="0" applyFont="1" applyFill="1" applyProtection="1"/>
    <xf numFmtId="0" fontId="11" fillId="3" borderId="0" xfId="0" applyFont="1" applyFill="1" applyBorder="1" applyAlignment="1">
      <alignment horizontal="center" vertical="center"/>
    </xf>
    <xf numFmtId="164" fontId="13" fillId="0" borderId="355" xfId="6" applyNumberFormat="1" applyFont="1" applyFill="1" applyBorder="1" applyAlignment="1" applyProtection="1">
      <alignment horizontal="center"/>
      <protection locked="0"/>
    </xf>
    <xf numFmtId="164" fontId="13" fillId="0" borderId="361" xfId="6" applyNumberFormat="1" applyFont="1" applyFill="1" applyBorder="1" applyAlignment="1" applyProtection="1">
      <alignment horizontal="center"/>
      <protection locked="0"/>
    </xf>
    <xf numFmtId="164" fontId="13" fillId="0" borderId="356" xfId="6" applyNumberFormat="1" applyFont="1" applyFill="1" applyBorder="1" applyAlignment="1" applyProtection="1">
      <alignment horizontal="center"/>
    </xf>
    <xf numFmtId="164" fontId="13" fillId="0" borderId="280" xfId="6" applyNumberFormat="1" applyFont="1" applyFill="1" applyBorder="1" applyAlignment="1" applyProtection="1">
      <alignment horizontal="center"/>
      <protection locked="0"/>
    </xf>
    <xf numFmtId="164" fontId="13" fillId="0" borderId="341" xfId="6" applyNumberFormat="1" applyFont="1" applyFill="1" applyBorder="1" applyAlignment="1" applyProtection="1">
      <alignment horizontal="center"/>
      <protection locked="0"/>
    </xf>
    <xf numFmtId="164" fontId="13" fillId="0" borderId="305" xfId="6" applyNumberFormat="1" applyFont="1" applyFill="1" applyBorder="1" applyAlignment="1" applyProtection="1">
      <alignment horizontal="center"/>
    </xf>
    <xf numFmtId="164" fontId="13" fillId="2" borderId="360" xfId="6" applyNumberFormat="1" applyFont="1" applyFill="1" applyBorder="1" applyAlignment="1" applyProtection="1">
      <alignment horizontal="center"/>
      <protection locked="0"/>
    </xf>
    <xf numFmtId="164" fontId="13" fillId="2" borderId="376" xfId="6" applyNumberFormat="1" applyFont="1" applyFill="1" applyBorder="1" applyAlignment="1" applyProtection="1">
      <alignment horizontal="center"/>
      <protection locked="0"/>
    </xf>
    <xf numFmtId="164" fontId="13" fillId="2" borderId="307" xfId="6" applyNumberFormat="1" applyFont="1" applyFill="1" applyBorder="1" applyAlignment="1" applyProtection="1">
      <alignment horizontal="center"/>
    </xf>
    <xf numFmtId="164" fontId="13" fillId="0" borderId="363" xfId="6" applyNumberFormat="1" applyFont="1" applyFill="1" applyBorder="1" applyAlignment="1" applyProtection="1">
      <alignment horizontal="center"/>
      <protection locked="0"/>
    </xf>
    <xf numFmtId="164" fontId="13" fillId="0" borderId="302" xfId="6" applyNumberFormat="1" applyFont="1" applyFill="1" applyBorder="1" applyAlignment="1" applyProtection="1">
      <alignment horizontal="center"/>
      <protection locked="0"/>
    </xf>
    <xf numFmtId="164" fontId="13" fillId="0" borderId="345" xfId="6" applyNumberFormat="1" applyFont="1" applyFill="1" applyBorder="1" applyAlignment="1" applyProtection="1">
      <alignment horizontal="center"/>
    </xf>
    <xf numFmtId="164" fontId="13" fillId="2" borderId="359" xfId="6" applyNumberFormat="1" applyFont="1" applyFill="1" applyBorder="1" applyAlignment="1" applyProtection="1">
      <alignment horizontal="center"/>
      <protection locked="0"/>
    </xf>
    <xf numFmtId="164" fontId="13" fillId="0" borderId="602" xfId="6" applyNumberFormat="1" applyFont="1" applyFill="1" applyBorder="1" applyAlignment="1" applyProtection="1">
      <alignment horizontal="center"/>
      <protection locked="0"/>
    </xf>
    <xf numFmtId="164" fontId="13" fillId="0" borderId="360" xfId="6" applyNumberFormat="1" applyFont="1" applyFill="1" applyBorder="1" applyAlignment="1" applyProtection="1">
      <alignment horizontal="center"/>
      <protection locked="0"/>
    </xf>
    <xf numFmtId="164" fontId="13" fillId="0" borderId="376" xfId="6" applyNumberFormat="1" applyFont="1" applyFill="1" applyBorder="1" applyAlignment="1" applyProtection="1">
      <alignment horizontal="center"/>
      <protection locked="0"/>
    </xf>
    <xf numFmtId="164" fontId="13" fillId="11" borderId="307" xfId="6" applyNumberFormat="1" applyFont="1" applyFill="1" applyBorder="1" applyAlignment="1" applyProtection="1">
      <alignment horizontal="center"/>
    </xf>
    <xf numFmtId="164" fontId="13" fillId="0" borderId="223" xfId="6" applyNumberFormat="1" applyFont="1" applyFill="1" applyBorder="1" applyAlignment="1" applyProtection="1">
      <alignment horizontal="center"/>
      <protection locked="0"/>
    </xf>
    <xf numFmtId="164" fontId="13" fillId="0" borderId="223" xfId="6" applyNumberFormat="1" applyFont="1" applyFill="1" applyBorder="1" applyAlignment="1" applyProtection="1">
      <alignment horizontal="right"/>
      <protection locked="0"/>
    </xf>
    <xf numFmtId="164" fontId="13" fillId="0" borderId="223" xfId="6" applyNumberFormat="1" applyFont="1" applyFill="1" applyBorder="1" applyProtection="1">
      <protection locked="0"/>
    </xf>
    <xf numFmtId="164" fontId="13" fillId="11" borderId="367" xfId="6" applyNumberFormat="1" applyFont="1" applyFill="1" applyBorder="1" applyAlignment="1" applyProtection="1">
      <alignment horizontal="center"/>
    </xf>
    <xf numFmtId="164" fontId="13" fillId="0" borderId="360" xfId="6" applyNumberFormat="1" applyFont="1" applyFill="1" applyBorder="1" applyAlignment="1" applyProtection="1">
      <alignment horizontal="right"/>
      <protection locked="0"/>
    </xf>
    <xf numFmtId="164" fontId="13" fillId="0" borderId="360" xfId="6" applyNumberFormat="1" applyFont="1" applyFill="1" applyBorder="1" applyProtection="1">
      <protection locked="0"/>
    </xf>
    <xf numFmtId="164" fontId="13" fillId="11" borderId="305" xfId="6" applyNumberFormat="1" applyFont="1" applyFill="1" applyBorder="1" applyAlignment="1" applyProtection="1">
      <alignment horizontal="center"/>
    </xf>
    <xf numFmtId="164" fontId="13" fillId="11" borderId="223" xfId="6" applyNumberFormat="1" applyFont="1" applyFill="1" applyBorder="1"/>
    <xf numFmtId="164" fontId="13" fillId="11" borderId="367" xfId="6" applyNumberFormat="1" applyFont="1" applyFill="1" applyBorder="1"/>
    <xf numFmtId="164" fontId="13" fillId="11" borderId="371" xfId="6" applyNumberFormat="1" applyFont="1" applyFill="1" applyBorder="1"/>
    <xf numFmtId="164" fontId="13" fillId="11" borderId="371" xfId="6" applyNumberFormat="1" applyFont="1" applyFill="1" applyBorder="1" applyAlignment="1">
      <alignment horizontal="right"/>
    </xf>
    <xf numFmtId="164" fontId="13" fillId="11" borderId="373" xfId="6" applyNumberFormat="1" applyFont="1" applyFill="1" applyBorder="1"/>
    <xf numFmtId="164" fontId="13" fillId="8" borderId="303" xfId="6" applyNumberFormat="1" applyFont="1" applyFill="1" applyBorder="1" applyAlignment="1" applyProtection="1">
      <protection locked="0"/>
    </xf>
    <xf numFmtId="164" fontId="13" fillId="8" borderId="638" xfId="6" applyNumberFormat="1" applyFont="1" applyFill="1" applyBorder="1" applyAlignment="1" applyProtection="1">
      <protection locked="0"/>
    </xf>
    <xf numFmtId="171" fontId="13" fillId="2" borderId="6" xfId="6" applyNumberFormat="1" applyFont="1" applyFill="1" applyBorder="1" applyAlignment="1" applyProtection="1">
      <protection locked="0"/>
    </xf>
    <xf numFmtId="171" fontId="13" fillId="2" borderId="291" xfId="6" applyNumberFormat="1" applyFont="1" applyFill="1" applyBorder="1" applyAlignment="1" applyProtection="1">
      <protection locked="0"/>
    </xf>
    <xf numFmtId="164" fontId="13" fillId="2" borderId="290" xfId="6" applyNumberFormat="1" applyFont="1" applyFill="1" applyBorder="1" applyAlignment="1" applyProtection="1">
      <protection locked="0"/>
    </xf>
    <xf numFmtId="164" fontId="13" fillId="2" borderId="173" xfId="6" applyNumberFormat="1" applyFont="1" applyFill="1" applyBorder="1" applyAlignment="1" applyProtection="1">
      <protection locked="0"/>
    </xf>
    <xf numFmtId="164" fontId="13" fillId="11" borderId="295" xfId="6" applyNumberFormat="1" applyFont="1" applyFill="1" applyBorder="1" applyAlignment="1" applyProtection="1">
      <protection locked="0"/>
    </xf>
    <xf numFmtId="164" fontId="13" fillId="11" borderId="296" xfId="6" applyNumberFormat="1" applyFont="1" applyFill="1" applyBorder="1" applyAlignment="1" applyProtection="1">
      <protection locked="0"/>
    </xf>
    <xf numFmtId="171" fontId="13" fillId="2" borderId="127" xfId="6" applyNumberFormat="1" applyFont="1" applyFill="1" applyBorder="1" applyAlignment="1" applyProtection="1">
      <protection locked="0"/>
    </xf>
    <xf numFmtId="171" fontId="13" fillId="2" borderId="298" xfId="6" applyNumberFormat="1" applyFont="1" applyFill="1" applyBorder="1" applyAlignment="1" applyProtection="1">
      <protection locked="0"/>
    </xf>
    <xf numFmtId="164" fontId="13" fillId="17" borderId="280" xfId="1" applyNumberFormat="1" applyFont="1" applyFill="1" applyBorder="1" applyAlignment="1">
      <alignment horizontal="right"/>
    </xf>
    <xf numFmtId="164" fontId="13" fillId="17" borderId="498" xfId="1" applyNumberFormat="1" applyFont="1" applyFill="1" applyBorder="1" applyAlignment="1">
      <alignment horizontal="right"/>
    </xf>
    <xf numFmtId="164" fontId="13" fillId="3" borderId="350" xfId="1" applyNumberFormat="1" applyFont="1" applyFill="1" applyBorder="1" applyAlignment="1">
      <alignment horizontal="right"/>
    </xf>
    <xf numFmtId="164" fontId="13" fillId="3" borderId="310" xfId="1" applyNumberFormat="1" applyFont="1" applyFill="1" applyBorder="1" applyAlignment="1">
      <alignment horizontal="right"/>
    </xf>
    <xf numFmtId="164" fontId="11" fillId="17" borderId="336" xfId="1" applyNumberFormat="1" applyFont="1" applyFill="1" applyBorder="1" applyAlignment="1"/>
    <xf numFmtId="164" fontId="11" fillId="17" borderId="351" xfId="1" applyNumberFormat="1" applyFont="1" applyFill="1" applyBorder="1" applyAlignment="1">
      <alignment horizontal="right"/>
    </xf>
    <xf numFmtId="164" fontId="11" fillId="17" borderId="351" xfId="1" applyNumberFormat="1" applyFont="1" applyFill="1" applyBorder="1" applyAlignment="1" applyProtection="1">
      <alignment horizontal="right"/>
    </xf>
    <xf numFmtId="164" fontId="11" fillId="11" borderId="368" xfId="6" applyNumberFormat="1" applyFont="1" applyFill="1" applyBorder="1" applyProtection="1"/>
    <xf numFmtId="164" fontId="11" fillId="11" borderId="372" xfId="6" applyNumberFormat="1" applyFont="1" applyFill="1" applyBorder="1" applyAlignment="1" applyProtection="1">
      <alignment horizontal="right"/>
    </xf>
    <xf numFmtId="164" fontId="11" fillId="11" borderId="371" xfId="6" applyNumberFormat="1" applyFont="1" applyFill="1" applyBorder="1" applyProtection="1"/>
    <xf numFmtId="164" fontId="11" fillId="11" borderId="373" xfId="6" applyNumberFormat="1" applyFont="1" applyFill="1" applyBorder="1" applyProtection="1"/>
    <xf numFmtId="164" fontId="143" fillId="2" borderId="0" xfId="3" applyNumberFormat="1" applyFont="1" applyFill="1" applyBorder="1"/>
    <xf numFmtId="0" fontId="143" fillId="2" borderId="0" xfId="3" applyFont="1" applyFill="1"/>
    <xf numFmtId="164" fontId="28" fillId="7" borderId="280" xfId="6" applyFont="1" applyFill="1" applyBorder="1" applyAlignment="1" applyProtection="1">
      <alignment horizontal="center" vertical="center" wrapText="1"/>
      <protection locked="0"/>
    </xf>
    <xf numFmtId="0" fontId="13" fillId="0" borderId="405" xfId="0" applyFont="1" applyFill="1" applyBorder="1" applyAlignment="1" applyProtection="1">
      <alignment horizontal="left" indent="6"/>
      <protection locked="0"/>
    </xf>
    <xf numFmtId="0" fontId="61" fillId="2" borderId="0" xfId="0" applyFont="1" applyFill="1" applyBorder="1"/>
    <xf numFmtId="10" fontId="27" fillId="2" borderId="173" xfId="2" applyNumberFormat="1" applyFont="1" applyFill="1" applyBorder="1"/>
    <xf numFmtId="43" fontId="39" fillId="2" borderId="740" xfId="1" quotePrefix="1" applyFont="1" applyFill="1" applyBorder="1" applyAlignment="1" applyProtection="1">
      <alignment horizontal="center"/>
    </xf>
    <xf numFmtId="164" fontId="28" fillId="12" borderId="299" xfId="6" applyFont="1" applyFill="1" applyBorder="1" applyAlignment="1">
      <alignment vertical="center" wrapText="1"/>
    </xf>
    <xf numFmtId="164" fontId="28" fillId="12" borderId="349" xfId="6" applyFont="1" applyFill="1" applyBorder="1" applyAlignment="1">
      <alignment vertical="center" wrapText="1"/>
    </xf>
    <xf numFmtId="164" fontId="27" fillId="0" borderId="1165" xfId="6" applyFont="1" applyFill="1" applyBorder="1" applyAlignment="1" applyProtection="1">
      <alignment horizontal="center"/>
      <protection locked="0"/>
    </xf>
    <xf numFmtId="164" fontId="27" fillId="0" borderId="1138" xfId="6" applyFont="1" applyFill="1" applyBorder="1" applyAlignment="1" applyProtection="1">
      <alignment horizontal="center"/>
      <protection locked="0"/>
    </xf>
    <xf numFmtId="172" fontId="27" fillId="0" borderId="1138" xfId="6" applyNumberFormat="1" applyFont="1" applyFill="1" applyBorder="1" applyAlignment="1" applyProtection="1">
      <alignment horizontal="center"/>
      <protection locked="0"/>
    </xf>
    <xf numFmtId="172" fontId="26" fillId="2" borderId="1167" xfId="6" applyNumberFormat="1" applyFont="1" applyFill="1" applyBorder="1" applyProtection="1">
      <protection locked="0"/>
    </xf>
    <xf numFmtId="171" fontId="27" fillId="0" borderId="1138" xfId="6" applyNumberFormat="1" applyFont="1" applyFill="1" applyBorder="1" applyProtection="1">
      <protection locked="0"/>
    </xf>
    <xf numFmtId="171" fontId="27" fillId="0" borderId="1168" xfId="6" applyNumberFormat="1" applyFont="1" applyFill="1" applyBorder="1" applyProtection="1">
      <protection locked="0"/>
    </xf>
    <xf numFmtId="0" fontId="144" fillId="20" borderId="0" xfId="0" applyFont="1" applyFill="1"/>
    <xf numFmtId="0" fontId="28" fillId="7" borderId="508" xfId="0" applyFont="1" applyFill="1" applyBorder="1" applyAlignment="1">
      <alignment horizontal="center"/>
    </xf>
    <xf numFmtId="0" fontId="28" fillId="7" borderId="664" xfId="0" applyFont="1" applyFill="1" applyBorder="1" applyAlignment="1">
      <alignment horizontal="center"/>
    </xf>
    <xf numFmtId="0" fontId="28" fillId="7" borderId="620" xfId="8" applyFont="1" applyFill="1" applyBorder="1" applyAlignment="1" applyProtection="1">
      <alignment horizontal="center"/>
    </xf>
    <xf numFmtId="0" fontId="28" fillId="7" borderId="0" xfId="8" applyFont="1" applyFill="1" applyBorder="1" applyAlignment="1" applyProtection="1">
      <alignment horizontal="center"/>
    </xf>
    <xf numFmtId="0" fontId="28" fillId="7" borderId="280" xfId="8" applyFont="1" applyFill="1" applyBorder="1" applyAlignment="1" applyProtection="1">
      <alignment horizontal="center" vertical="center"/>
    </xf>
    <xf numFmtId="0" fontId="31" fillId="0" borderId="0" xfId="3" applyFont="1" applyFill="1" applyBorder="1" applyAlignment="1" applyProtection="1">
      <alignment horizontal="left"/>
    </xf>
    <xf numFmtId="0" fontId="11" fillId="2" borderId="19" xfId="0" applyNumberFormat="1" applyFont="1" applyFill="1" applyBorder="1" applyAlignment="1">
      <alignment horizontal="left"/>
    </xf>
    <xf numFmtId="0" fontId="27" fillId="2" borderId="20" xfId="0" applyNumberFormat="1" applyFont="1" applyFill="1" applyBorder="1"/>
    <xf numFmtId="0" fontId="27" fillId="2" borderId="21" xfId="0" applyNumberFormat="1" applyFont="1" applyFill="1" applyBorder="1"/>
    <xf numFmtId="0" fontId="28" fillId="7" borderId="14" xfId="6" applyNumberFormat="1" applyFont="1" applyFill="1" applyBorder="1" applyAlignment="1">
      <alignment horizontal="left"/>
    </xf>
    <xf numFmtId="0" fontId="28" fillId="7" borderId="31" xfId="6" applyNumberFormat="1" applyFont="1" applyFill="1" applyBorder="1" applyAlignment="1">
      <alignment horizontal="left"/>
    </xf>
    <xf numFmtId="0" fontId="27" fillId="0" borderId="1007" xfId="0" applyFont="1" applyBorder="1"/>
    <xf numFmtId="0" fontId="27" fillId="0" borderId="1166" xfId="0" applyFont="1" applyBorder="1"/>
    <xf numFmtId="0" fontId="11" fillId="0" borderId="1177" xfId="8" applyFont="1" applyFill="1" applyBorder="1" applyAlignment="1" applyProtection="1">
      <alignment horizontal="left"/>
    </xf>
    <xf numFmtId="0" fontId="11" fillId="0" borderId="1175" xfId="8" applyFont="1" applyFill="1" applyBorder="1" applyAlignment="1" applyProtection="1">
      <alignment horizontal="left"/>
    </xf>
    <xf numFmtId="173" fontId="26" fillId="11" borderId="1175" xfId="6" applyNumberFormat="1" applyFont="1" applyFill="1" applyBorder="1" applyProtection="1"/>
    <xf numFmtId="173" fontId="26" fillId="11" borderId="1176" xfId="6" applyNumberFormat="1" applyFont="1" applyFill="1" applyBorder="1" applyProtection="1"/>
    <xf numFmtId="0" fontId="11" fillId="0" borderId="1178" xfId="8" applyFont="1" applyFill="1" applyBorder="1" applyAlignment="1" applyProtection="1"/>
    <xf numFmtId="0" fontId="11" fillId="0" borderId="1179" xfId="8" applyFont="1" applyFill="1" applyBorder="1" applyAlignment="1" applyProtection="1"/>
    <xf numFmtId="173" fontId="26" fillId="11" borderId="1179" xfId="6" quotePrefix="1" applyNumberFormat="1" applyFont="1" applyFill="1" applyBorder="1" applyAlignment="1" applyProtection="1">
      <alignment horizontal="center"/>
    </xf>
    <xf numFmtId="173" fontId="26" fillId="11" borderId="1180" xfId="6" quotePrefix="1" applyNumberFormat="1" applyFont="1" applyFill="1" applyBorder="1" applyAlignment="1" applyProtection="1">
      <alignment horizontal="center"/>
    </xf>
    <xf numFmtId="173" fontId="26" fillId="11" borderId="1177" xfId="6" applyNumberFormat="1" applyFont="1" applyFill="1" applyBorder="1" applyProtection="1"/>
    <xf numFmtId="173" fontId="26" fillId="11" borderId="1178" xfId="6" quotePrefix="1" applyNumberFormat="1" applyFont="1" applyFill="1" applyBorder="1" applyAlignment="1" applyProtection="1">
      <alignment horizontal="center"/>
    </xf>
    <xf numFmtId="0" fontId="11" fillId="0" borderId="1178" xfId="8" applyFont="1" applyFill="1" applyBorder="1" applyAlignment="1" applyProtection="1">
      <alignment horizontal="left"/>
    </xf>
    <xf numFmtId="0" fontId="11" fillId="0" borderId="1007" xfId="8" applyFont="1" applyFill="1" applyBorder="1" applyAlignment="1" applyProtection="1">
      <alignment horizontal="left"/>
    </xf>
    <xf numFmtId="0" fontId="11" fillId="0" borderId="1166" xfId="8" applyFont="1" applyFill="1" applyBorder="1" applyAlignment="1" applyProtection="1">
      <alignment horizontal="left"/>
    </xf>
    <xf numFmtId="173" fontId="26" fillId="11" borderId="1166" xfId="6" applyNumberFormat="1" applyFont="1" applyFill="1" applyBorder="1" applyProtection="1"/>
    <xf numFmtId="173" fontId="26" fillId="11" borderId="1174" xfId="6" applyNumberFormat="1" applyFont="1" applyFill="1" applyBorder="1" applyProtection="1"/>
    <xf numFmtId="173" fontId="26" fillId="11" borderId="1179" xfId="6" applyNumberFormat="1" applyFont="1" applyFill="1" applyBorder="1" applyProtection="1"/>
    <xf numFmtId="173" fontId="26" fillId="11" borderId="1180" xfId="6" applyNumberFormat="1" applyFont="1" applyFill="1" applyBorder="1" applyProtection="1"/>
    <xf numFmtId="173" fontId="26" fillId="11" borderId="1007" xfId="6" applyNumberFormat="1" applyFont="1" applyFill="1" applyBorder="1" applyProtection="1"/>
    <xf numFmtId="173" fontId="26" fillId="11" borderId="1178" xfId="6" applyNumberFormat="1" applyFont="1" applyFill="1" applyBorder="1" applyProtection="1"/>
    <xf numFmtId="43" fontId="27" fillId="0" borderId="1166" xfId="1" applyFont="1" applyBorder="1"/>
    <xf numFmtId="43" fontId="27" fillId="0" borderId="1174" xfId="1" applyFont="1" applyBorder="1"/>
    <xf numFmtId="43" fontId="27" fillId="0" borderId="1007" xfId="1" applyFont="1" applyBorder="1"/>
    <xf numFmtId="0" fontId="28" fillId="7" borderId="47" xfId="8" applyFont="1" applyFill="1" applyBorder="1" applyAlignment="1" applyProtection="1">
      <alignment horizontal="center"/>
    </xf>
    <xf numFmtId="43" fontId="13" fillId="0" borderId="1181" xfId="1" applyFont="1" applyFill="1" applyBorder="1" applyAlignment="1" applyProtection="1"/>
    <xf numFmtId="43" fontId="13" fillId="0" borderId="1181" xfId="1" applyFont="1" applyFill="1" applyBorder="1" applyAlignment="1" applyProtection="1">
      <protection locked="0"/>
    </xf>
    <xf numFmtId="43" fontId="11" fillId="0" borderId="1181" xfId="1" applyFont="1" applyFill="1" applyBorder="1" applyAlignment="1" applyProtection="1">
      <protection locked="0"/>
    </xf>
    <xf numFmtId="43" fontId="13" fillId="0" borderId="1175" xfId="1" applyFont="1" applyFill="1" applyBorder="1" applyAlignment="1" applyProtection="1"/>
    <xf numFmtId="0" fontId="28" fillId="7" borderId="1183" xfId="0" applyFont="1" applyFill="1" applyBorder="1" applyAlignment="1">
      <alignment horizontal="center"/>
    </xf>
    <xf numFmtId="0" fontId="13" fillId="0" borderId="1181" xfId="8" applyFont="1" applyFill="1" applyBorder="1" applyAlignment="1" applyProtection="1">
      <alignment horizontal="center"/>
      <protection locked="0"/>
    </xf>
    <xf numFmtId="177" fontId="13" fillId="0" borderId="1181" xfId="10" applyNumberFormat="1" applyFont="1" applyFill="1" applyBorder="1" applyAlignment="1" applyProtection="1">
      <protection locked="0"/>
    </xf>
    <xf numFmtId="164" fontId="27" fillId="2" borderId="1181" xfId="5" applyFont="1" applyFill="1" applyBorder="1" applyProtection="1">
      <protection locked="0"/>
    </xf>
    <xf numFmtId="164" fontId="26" fillId="2" borderId="1181" xfId="5" applyFont="1" applyFill="1" applyBorder="1" applyProtection="1">
      <protection locked="0"/>
    </xf>
    <xf numFmtId="0" fontId="27" fillId="2" borderId="795" xfId="0" applyFont="1" applyFill="1" applyBorder="1"/>
    <xf numFmtId="0" fontId="27" fillId="2" borderId="1166" xfId="0" applyFont="1" applyFill="1" applyBorder="1"/>
    <xf numFmtId="0" fontId="27" fillId="2" borderId="1181" xfId="0" applyFont="1" applyFill="1" applyBorder="1"/>
    <xf numFmtId="0" fontId="28" fillId="7" borderId="635" xfId="8" applyFont="1" applyFill="1" applyBorder="1" applyAlignment="1" applyProtection="1">
      <alignment horizontal="center" vertical="center"/>
    </xf>
    <xf numFmtId="0" fontId="28" fillId="7" borderId="1185" xfId="8" applyFont="1" applyFill="1" applyBorder="1" applyAlignment="1" applyProtection="1">
      <alignment horizontal="center" vertical="center"/>
    </xf>
    <xf numFmtId="0" fontId="13" fillId="0" borderId="1185" xfId="8" applyFont="1" applyFill="1" applyBorder="1" applyAlignment="1" applyProtection="1">
      <alignment horizontal="center"/>
      <protection locked="0"/>
    </xf>
    <xf numFmtId="173" fontId="26" fillId="11" borderId="127" xfId="1" applyNumberFormat="1" applyFont="1" applyFill="1" applyBorder="1" applyProtection="1"/>
    <xf numFmtId="0" fontId="13" fillId="0" borderId="686" xfId="8" applyFont="1" applyFill="1" applyBorder="1" applyAlignment="1" applyProtection="1">
      <alignment horizontal="center"/>
      <protection locked="0"/>
    </xf>
    <xf numFmtId="0" fontId="28" fillId="7" borderId="673" xfId="8" applyFont="1" applyFill="1" applyBorder="1" applyAlignment="1" applyProtection="1">
      <alignment horizontal="center" vertical="center"/>
    </xf>
    <xf numFmtId="0" fontId="28" fillId="7" borderId="717" xfId="8" applyFont="1" applyFill="1" applyBorder="1" applyAlignment="1" applyProtection="1">
      <alignment horizontal="center"/>
    </xf>
    <xf numFmtId="0" fontId="75" fillId="0" borderId="686" xfId="0" applyFont="1" applyFill="1" applyBorder="1"/>
    <xf numFmtId="0" fontId="28" fillId="7" borderId="752" xfId="0" applyFont="1" applyFill="1" applyBorder="1" applyAlignment="1">
      <alignment horizontal="center" vertical="center"/>
    </xf>
    <xf numFmtId="0" fontId="28" fillId="7" borderId="1187" xfId="8" applyFont="1" applyFill="1" applyBorder="1" applyAlignment="1" applyProtection="1">
      <alignment horizontal="center" vertical="center"/>
    </xf>
    <xf numFmtId="0" fontId="13" fillId="0" borderId="1187" xfId="8" applyFont="1" applyFill="1" applyBorder="1" applyAlignment="1" applyProtection="1">
      <alignment horizontal="center"/>
      <protection locked="0"/>
    </xf>
    <xf numFmtId="0" fontId="27" fillId="0" borderId="1185" xfId="0" applyFont="1" applyFill="1" applyBorder="1"/>
    <xf numFmtId="0" fontId="13" fillId="0" borderId="1188" xfId="8" applyFont="1" applyFill="1" applyBorder="1" applyAlignment="1" applyProtection="1">
      <alignment horizontal="center"/>
      <protection locked="0"/>
    </xf>
    <xf numFmtId="0" fontId="27" fillId="0" borderId="280" xfId="0" applyFont="1" applyFill="1" applyBorder="1"/>
    <xf numFmtId="172" fontId="27" fillId="0" borderId="280" xfId="6" applyNumberFormat="1" applyFont="1" applyFill="1" applyBorder="1" applyAlignment="1" applyProtection="1">
      <alignment horizontal="center"/>
      <protection locked="0"/>
    </xf>
    <xf numFmtId="171" fontId="27" fillId="0" borderId="1189" xfId="6" applyNumberFormat="1" applyFont="1" applyFill="1" applyBorder="1" applyProtection="1">
      <protection locked="0"/>
    </xf>
    <xf numFmtId="171" fontId="27" fillId="0" borderId="1185" xfId="6" applyNumberFormat="1" applyFont="1" applyFill="1" applyBorder="1" applyAlignment="1" applyProtection="1">
      <protection locked="0"/>
    </xf>
    <xf numFmtId="171" fontId="27" fillId="0" borderId="1187" xfId="6" applyNumberFormat="1" applyFont="1" applyFill="1" applyBorder="1" applyAlignment="1" applyProtection="1">
      <protection locked="0"/>
    </xf>
    <xf numFmtId="173" fontId="26" fillId="11" borderId="574" xfId="1" applyNumberFormat="1" applyFont="1" applyFill="1" applyBorder="1" applyProtection="1"/>
    <xf numFmtId="173" fontId="26" fillId="11" borderId="1190" xfId="1" applyNumberFormat="1" applyFont="1" applyFill="1" applyBorder="1" applyProtection="1"/>
    <xf numFmtId="0" fontId="13" fillId="0" borderId="1191" xfId="8" applyFont="1" applyFill="1" applyBorder="1" applyAlignment="1" applyProtection="1">
      <alignment horizontal="center"/>
      <protection locked="0"/>
    </xf>
    <xf numFmtId="0" fontId="13" fillId="0" borderId="752" xfId="8" applyFont="1" applyFill="1" applyBorder="1" applyAlignment="1" applyProtection="1">
      <alignment horizontal="center"/>
      <protection locked="0"/>
    </xf>
    <xf numFmtId="173" fontId="27" fillId="0" borderId="752" xfId="1" applyNumberFormat="1" applyFont="1" applyFill="1" applyBorder="1" applyProtection="1">
      <protection locked="0"/>
    </xf>
    <xf numFmtId="173" fontId="27" fillId="0" borderId="1186" xfId="1" applyNumberFormat="1" applyFont="1" applyFill="1" applyBorder="1" applyProtection="1">
      <protection locked="0"/>
    </xf>
    <xf numFmtId="173" fontId="26" fillId="11" borderId="1037" xfId="1" applyNumberFormat="1" applyFont="1" applyFill="1" applyBorder="1" applyProtection="1"/>
    <xf numFmtId="0" fontId="28" fillId="7" borderId="421" xfId="8" applyFont="1" applyFill="1" applyBorder="1" applyAlignment="1" applyProtection="1">
      <alignment horizontal="center"/>
    </xf>
    <xf numFmtId="0" fontId="28" fillId="7" borderId="1192" xfId="8" applyFont="1" applyFill="1" applyBorder="1" applyProtection="1"/>
    <xf numFmtId="0" fontId="28" fillId="7" borderId="328" xfId="8" applyFont="1" applyFill="1" applyBorder="1" applyAlignment="1" applyProtection="1">
      <alignment horizontal="center"/>
    </xf>
    <xf numFmtId="0" fontId="28" fillId="7" borderId="656" xfId="8" applyFont="1" applyFill="1" applyBorder="1" applyAlignment="1" applyProtection="1">
      <alignment horizontal="center"/>
    </xf>
    <xf numFmtId="0" fontId="28" fillId="7" borderId="1017" xfId="8" applyFont="1" applyFill="1" applyBorder="1" applyAlignment="1" applyProtection="1">
      <alignment horizontal="center"/>
    </xf>
    <xf numFmtId="0" fontId="28" fillId="7" borderId="1018" xfId="8" applyFont="1" applyFill="1" applyBorder="1" applyAlignment="1" applyProtection="1">
      <alignment horizontal="center"/>
    </xf>
    <xf numFmtId="0" fontId="28" fillId="7" borderId="1193" xfId="0" applyFont="1" applyFill="1" applyBorder="1" applyAlignment="1">
      <alignment horizontal="center"/>
    </xf>
    <xf numFmtId="0" fontId="28" fillId="7" borderId="664" xfId="8" applyFont="1" applyFill="1" applyBorder="1" applyAlignment="1" applyProtection="1">
      <alignment horizontal="center"/>
    </xf>
    <xf numFmtId="0" fontId="96" fillId="7" borderId="1016" xfId="8" applyFont="1" applyFill="1" applyBorder="1" applyAlignment="1" applyProtection="1">
      <alignment horizontal="center"/>
    </xf>
    <xf numFmtId="0" fontId="11" fillId="0" borderId="639" xfId="8" quotePrefix="1" applyFont="1" applyFill="1" applyBorder="1" applyAlignment="1" applyProtection="1">
      <alignment horizontal="center"/>
    </xf>
    <xf numFmtId="0" fontId="13" fillId="0" borderId="1193" xfId="8" applyFont="1" applyFill="1" applyBorder="1" applyAlignment="1" applyProtection="1">
      <alignment horizontal="center"/>
      <protection locked="0"/>
    </xf>
    <xf numFmtId="177" fontId="13" fillId="0" borderId="664" xfId="10" applyNumberFormat="1" applyFont="1" applyFill="1" applyBorder="1" applyAlignment="1" applyProtection="1"/>
    <xf numFmtId="0" fontId="13" fillId="0" borderId="664" xfId="8" applyFont="1" applyFill="1" applyBorder="1" applyAlignment="1" applyProtection="1">
      <alignment horizontal="center"/>
      <protection locked="0"/>
    </xf>
    <xf numFmtId="43" fontId="27" fillId="0" borderId="664" xfId="1" applyFont="1" applyFill="1" applyBorder="1"/>
    <xf numFmtId="43" fontId="27" fillId="0" borderId="1099" xfId="1" applyFont="1" applyFill="1" applyBorder="1"/>
    <xf numFmtId="43" fontId="26" fillId="11" borderId="574" xfId="1" applyFont="1" applyFill="1" applyBorder="1"/>
    <xf numFmtId="0" fontId="13" fillId="0" borderId="1193" xfId="8" applyFont="1" applyFill="1" applyBorder="1" applyProtection="1">
      <protection locked="0"/>
    </xf>
    <xf numFmtId="43" fontId="27" fillId="0" borderId="639" xfId="1" applyFont="1" applyFill="1" applyBorder="1"/>
    <xf numFmtId="177" fontId="13" fillId="0" borderId="639" xfId="10" applyNumberFormat="1" applyFont="1" applyFill="1" applyBorder="1" applyAlignment="1" applyProtection="1"/>
    <xf numFmtId="43" fontId="26" fillId="11" borderId="1194" xfId="1" applyFont="1" applyFill="1" applyBorder="1"/>
    <xf numFmtId="43" fontId="26" fillId="11" borderId="603" xfId="1" applyFont="1" applyFill="1" applyBorder="1"/>
    <xf numFmtId="0" fontId="28" fillId="7" borderId="1191" xfId="8" applyFont="1" applyFill="1" applyBorder="1" applyAlignment="1" applyProtection="1">
      <alignment horizontal="center" vertical="center"/>
    </xf>
    <xf numFmtId="0" fontId="28" fillId="7" borderId="1186" xfId="0" applyFont="1" applyFill="1" applyBorder="1" applyAlignment="1">
      <alignment horizontal="center"/>
    </xf>
    <xf numFmtId="43" fontId="27" fillId="0" borderId="752" xfId="1" applyFont="1" applyFill="1" applyBorder="1"/>
    <xf numFmtId="43" fontId="27" fillId="0" borderId="1186" xfId="1" applyFont="1" applyFill="1" applyBorder="1"/>
    <xf numFmtId="43" fontId="26" fillId="11" borderId="573" xfId="1" applyFont="1" applyFill="1" applyBorder="1"/>
    <xf numFmtId="0" fontId="13" fillId="0" borderId="1191" xfId="8" applyFont="1" applyFill="1" applyBorder="1" applyProtection="1">
      <protection locked="0"/>
    </xf>
    <xf numFmtId="43" fontId="27" fillId="0" borderId="717" xfId="1" applyFont="1" applyFill="1" applyBorder="1"/>
    <xf numFmtId="177" fontId="13" fillId="0" borderId="717" xfId="10" applyNumberFormat="1" applyFont="1" applyFill="1" applyBorder="1" applyAlignment="1" applyProtection="1"/>
    <xf numFmtId="0" fontId="13" fillId="0" borderId="363" xfId="8" applyFont="1" applyFill="1" applyBorder="1" applyProtection="1">
      <protection locked="0"/>
    </xf>
    <xf numFmtId="0" fontId="13" fillId="0" borderId="355" xfId="8" applyFont="1" applyFill="1" applyBorder="1" applyAlignment="1" applyProtection="1">
      <alignment horizontal="center"/>
      <protection locked="0"/>
    </xf>
    <xf numFmtId="43" fontId="26" fillId="11" borderId="1195" xfId="1" applyFont="1" applyFill="1" applyBorder="1"/>
    <xf numFmtId="43" fontId="26" fillId="11" borderId="352" xfId="1" applyFont="1" applyFill="1" applyBorder="1"/>
    <xf numFmtId="43" fontId="26" fillId="0" borderId="280" xfId="1" applyFont="1" applyFill="1" applyBorder="1"/>
    <xf numFmtId="0" fontId="13" fillId="0" borderId="638" xfId="8" applyFont="1" applyFill="1" applyBorder="1" applyAlignment="1" applyProtection="1">
      <alignment horizontal="center"/>
      <protection locked="0"/>
    </xf>
    <xf numFmtId="177" fontId="13" fillId="0" borderId="638" xfId="10" applyNumberFormat="1" applyFont="1" applyFill="1" applyBorder="1" applyAlignment="1" applyProtection="1">
      <protection locked="0"/>
    </xf>
    <xf numFmtId="164" fontId="27" fillId="2" borderId="638" xfId="5" applyFont="1" applyFill="1" applyBorder="1" applyProtection="1">
      <protection locked="0"/>
    </xf>
    <xf numFmtId="164" fontId="26" fillId="2" borderId="638" xfId="5" applyFont="1" applyFill="1" applyBorder="1" applyProtection="1">
      <protection locked="0"/>
    </xf>
    <xf numFmtId="0" fontId="28" fillId="7" borderId="671" xfId="8" applyFont="1" applyFill="1" applyBorder="1" applyProtection="1"/>
    <xf numFmtId="0" fontId="28" fillId="7" borderId="280" xfId="8" applyFont="1" applyFill="1" applyBorder="1" applyProtection="1"/>
    <xf numFmtId="172" fontId="26" fillId="11" borderId="352" xfId="6" applyNumberFormat="1" applyFont="1" applyFill="1" applyBorder="1" applyProtection="1"/>
    <xf numFmtId="0" fontId="11" fillId="0" borderId="280" xfId="8" applyFont="1" applyFill="1" applyBorder="1" applyAlignment="1" applyProtection="1">
      <alignment horizontal="center"/>
    </xf>
    <xf numFmtId="0" fontId="11" fillId="0" borderId="280" xfId="8" applyFont="1" applyFill="1" applyBorder="1" applyAlignment="1" applyProtection="1">
      <alignment horizontal="left" indent="9"/>
    </xf>
    <xf numFmtId="0" fontId="11" fillId="0" borderId="280" xfId="8" applyFont="1" applyFill="1" applyBorder="1" applyAlignment="1" applyProtection="1">
      <alignment horizontal="center" vertical="center"/>
      <protection locked="0"/>
    </xf>
    <xf numFmtId="43" fontId="26" fillId="0" borderId="305" xfId="1" applyFont="1" applyFill="1" applyBorder="1"/>
    <xf numFmtId="0" fontId="11" fillId="0" borderId="355" xfId="8" applyFont="1" applyFill="1" applyBorder="1" applyAlignment="1" applyProtection="1">
      <alignment horizontal="center"/>
    </xf>
    <xf numFmtId="0" fontId="11" fillId="0" borderId="355" xfId="8" applyFont="1" applyFill="1" applyBorder="1" applyAlignment="1" applyProtection="1">
      <alignment horizontal="left" indent="9"/>
    </xf>
    <xf numFmtId="0" fontId="11" fillId="0" borderId="355" xfId="8" applyFont="1" applyFill="1" applyBorder="1" applyAlignment="1" applyProtection="1">
      <alignment horizontal="center" vertical="center"/>
      <protection locked="0"/>
    </xf>
    <xf numFmtId="43" fontId="26" fillId="0" borderId="355" xfId="1" applyFont="1" applyFill="1" applyBorder="1"/>
    <xf numFmtId="49" fontId="11" fillId="0" borderId="638" xfId="8" applyNumberFormat="1" applyFont="1" applyFill="1" applyBorder="1" applyAlignment="1" applyProtection="1">
      <alignment horizontal="center"/>
    </xf>
    <xf numFmtId="49" fontId="11" fillId="0" borderId="1117" xfId="8" applyNumberFormat="1" applyFont="1" applyFill="1" applyBorder="1" applyAlignment="1" applyProtection="1">
      <alignment horizontal="center"/>
    </xf>
    <xf numFmtId="0" fontId="27" fillId="2" borderId="528" xfId="0" applyFont="1" applyFill="1" applyBorder="1"/>
    <xf numFmtId="0" fontId="27" fillId="2" borderId="280" xfId="0" applyFont="1" applyFill="1" applyBorder="1"/>
    <xf numFmtId="0" fontId="27" fillId="2" borderId="305" xfId="0" applyFont="1" applyFill="1" applyBorder="1"/>
    <xf numFmtId="173" fontId="27" fillId="11" borderId="528" xfId="1" applyNumberFormat="1" applyFont="1" applyFill="1" applyBorder="1" applyProtection="1"/>
    <xf numFmtId="0" fontId="26" fillId="2" borderId="528" xfId="0" applyFont="1" applyFill="1" applyBorder="1"/>
    <xf numFmtId="0" fontId="26" fillId="2" borderId="280" xfId="0" applyFont="1" applyFill="1" applyBorder="1"/>
    <xf numFmtId="0" fontId="26" fillId="2" borderId="305" xfId="0" applyFont="1" applyFill="1" applyBorder="1"/>
    <xf numFmtId="43" fontId="26" fillId="0" borderId="618" xfId="1" applyFont="1" applyFill="1" applyBorder="1"/>
    <xf numFmtId="43" fontId="26" fillId="0" borderId="1117" xfId="1" applyFont="1" applyFill="1" applyBorder="1"/>
    <xf numFmtId="43" fontId="26" fillId="11" borderId="1196" xfId="1" applyFont="1" applyFill="1" applyBorder="1"/>
    <xf numFmtId="43" fontId="26" fillId="11" borderId="1197" xfId="1" applyFont="1" applyFill="1" applyBorder="1"/>
    <xf numFmtId="43" fontId="26" fillId="11" borderId="1198" xfId="1" applyFont="1" applyFill="1" applyBorder="1"/>
    <xf numFmtId="43" fontId="26" fillId="11" borderId="1199" xfId="1" applyFont="1" applyFill="1" applyBorder="1"/>
    <xf numFmtId="43" fontId="26" fillId="11" borderId="1200" xfId="1" applyFont="1" applyFill="1" applyBorder="1"/>
    <xf numFmtId="0" fontId="27" fillId="0" borderId="528" xfId="0" applyFont="1" applyFill="1" applyBorder="1"/>
    <xf numFmtId="0" fontId="26" fillId="0" borderId="280" xfId="0" applyFont="1" applyFill="1" applyBorder="1"/>
    <xf numFmtId="0" fontId="26" fillId="0" borderId="305" xfId="0" applyFont="1" applyFill="1" applyBorder="1"/>
    <xf numFmtId="0" fontId="26" fillId="0" borderId="528" xfId="0" applyFont="1" applyFill="1" applyBorder="1"/>
    <xf numFmtId="0" fontId="11" fillId="0" borderId="1201" xfId="8" applyFont="1" applyFill="1" applyBorder="1" applyAlignment="1" applyProtection="1"/>
    <xf numFmtId="0" fontId="11" fillId="0" borderId="528" xfId="8" applyFont="1" applyFill="1" applyBorder="1" applyProtection="1"/>
    <xf numFmtId="43" fontId="27" fillId="0" borderId="305" xfId="1" applyFont="1" applyFill="1" applyBorder="1"/>
    <xf numFmtId="0" fontId="11" fillId="0" borderId="528" xfId="8" applyFont="1" applyFill="1" applyBorder="1" applyAlignment="1" applyProtection="1">
      <alignment horizontal="left"/>
    </xf>
    <xf numFmtId="0" fontId="11" fillId="0" borderId="638" xfId="8" applyFont="1" applyFill="1" applyBorder="1" applyAlignment="1" applyProtection="1">
      <alignment horizontal="left"/>
    </xf>
    <xf numFmtId="0" fontId="13" fillId="0" borderId="638" xfId="8" applyFont="1" applyFill="1" applyBorder="1" applyAlignment="1" applyProtection="1">
      <alignment horizontal="center"/>
    </xf>
    <xf numFmtId="0" fontId="27" fillId="2" borderId="794" xfId="0" applyFont="1" applyFill="1" applyBorder="1"/>
    <xf numFmtId="0" fontId="27" fillId="2" borderId="796" xfId="0" applyFont="1" applyFill="1" applyBorder="1"/>
    <xf numFmtId="0" fontId="13" fillId="2" borderId="342" xfId="8" applyFont="1" applyFill="1" applyBorder="1" applyProtection="1"/>
    <xf numFmtId="0" fontId="13" fillId="2" borderId="794" xfId="8" applyFont="1" applyFill="1" applyBorder="1" applyProtection="1"/>
    <xf numFmtId="0" fontId="13" fillId="2" borderId="795" xfId="8" applyFont="1" applyFill="1" applyBorder="1" applyProtection="1"/>
    <xf numFmtId="0" fontId="13" fillId="2" borderId="796" xfId="8" applyFont="1" applyFill="1" applyBorder="1" applyProtection="1"/>
    <xf numFmtId="0" fontId="11" fillId="2" borderId="794" xfId="8" applyFont="1" applyFill="1" applyBorder="1" applyProtection="1">
      <protection locked="0"/>
    </xf>
    <xf numFmtId="0" fontId="11" fillId="2" borderId="795" xfId="8" applyFont="1" applyFill="1" applyBorder="1" applyProtection="1">
      <protection locked="0"/>
    </xf>
    <xf numFmtId="0" fontId="11" fillId="2" borderId="796" xfId="8" applyFont="1" applyFill="1" applyBorder="1" applyProtection="1">
      <protection locked="0"/>
    </xf>
    <xf numFmtId="0" fontId="11" fillId="2" borderId="301" xfId="8" applyFont="1" applyFill="1" applyBorder="1" applyProtection="1">
      <protection locked="0"/>
    </xf>
    <xf numFmtId="0" fontId="11" fillId="2" borderId="1202" xfId="8" applyFont="1" applyFill="1" applyBorder="1" applyProtection="1">
      <protection locked="0"/>
    </xf>
    <xf numFmtId="0" fontId="11" fillId="2" borderId="322" xfId="8" applyFont="1" applyFill="1" applyBorder="1" applyProtection="1">
      <protection locked="0"/>
    </xf>
    <xf numFmtId="0" fontId="11" fillId="2" borderId="323" xfId="8" applyFont="1" applyFill="1" applyBorder="1" applyProtection="1">
      <protection locked="0"/>
    </xf>
    <xf numFmtId="0" fontId="13" fillId="0" borderId="355" xfId="8" applyFont="1" applyFill="1" applyBorder="1" applyProtection="1">
      <protection locked="0"/>
    </xf>
    <xf numFmtId="0" fontId="13" fillId="0" borderId="361" xfId="8" applyFont="1" applyFill="1" applyBorder="1" applyProtection="1">
      <protection locked="0"/>
    </xf>
    <xf numFmtId="43" fontId="26" fillId="11" borderId="1203" xfId="1" applyFont="1" applyFill="1" applyBorder="1"/>
    <xf numFmtId="43" fontId="26" fillId="11" borderId="1204" xfId="1" applyFont="1" applyFill="1" applyBorder="1"/>
    <xf numFmtId="164" fontId="28" fillId="7" borderId="795" xfId="6" applyFont="1" applyFill="1" applyBorder="1" applyAlignment="1">
      <alignment horizontal="center" vertical="center" wrapText="1"/>
    </xf>
    <xf numFmtId="0" fontId="75" fillId="0" borderId="0" xfId="0" applyFont="1"/>
    <xf numFmtId="0" fontId="32" fillId="0" borderId="0" xfId="0" applyFont="1"/>
    <xf numFmtId="43" fontId="39" fillId="2" borderId="740" xfId="1" quotePrefix="1" applyFont="1" applyFill="1" applyBorder="1" applyAlignment="1" applyProtection="1">
      <alignment horizontal="center"/>
    </xf>
    <xf numFmtId="43" fontId="39" fillId="2" borderId="171" xfId="1" quotePrefix="1" applyFont="1" applyFill="1" applyBorder="1" applyAlignment="1" applyProtection="1">
      <alignment horizontal="center"/>
    </xf>
    <xf numFmtId="0" fontId="13" fillId="0" borderId="1205" xfId="8" applyFont="1" applyFill="1" applyBorder="1" applyAlignment="1" applyProtection="1">
      <alignment horizontal="center"/>
      <protection locked="0"/>
    </xf>
    <xf numFmtId="43" fontId="26" fillId="11" borderId="1206" xfId="1" applyFont="1" applyFill="1" applyBorder="1" applyProtection="1"/>
    <xf numFmtId="43" fontId="26" fillId="11" borderId="1207" xfId="1" applyFont="1" applyFill="1" applyBorder="1" applyProtection="1"/>
    <xf numFmtId="0" fontId="28" fillId="7" borderId="1205" xfId="8" applyFont="1" applyFill="1" applyBorder="1" applyAlignment="1" applyProtection="1">
      <alignment horizontal="center" vertical="center"/>
    </xf>
    <xf numFmtId="0" fontId="11" fillId="0" borderId="1208" xfId="8" applyFont="1" applyFill="1" applyBorder="1" applyAlignment="1" applyProtection="1">
      <alignment horizontal="left"/>
    </xf>
    <xf numFmtId="0" fontId="11" fillId="0" borderId="757" xfId="8" applyFont="1" applyFill="1" applyBorder="1" applyAlignment="1" applyProtection="1"/>
    <xf numFmtId="43" fontId="26" fillId="11" borderId="1209" xfId="1" applyFont="1" applyFill="1" applyBorder="1" applyProtection="1"/>
    <xf numFmtId="43" fontId="26" fillId="11" borderId="1210" xfId="1" applyFont="1" applyFill="1" applyBorder="1" applyProtection="1"/>
    <xf numFmtId="43" fontId="26" fillId="11" borderId="1211" xfId="1" applyFont="1" applyFill="1" applyBorder="1"/>
    <xf numFmtId="0" fontId="28" fillId="7" borderId="1213" xfId="0" applyFont="1" applyFill="1" applyBorder="1" applyAlignment="1">
      <alignment horizontal="center"/>
    </xf>
    <xf numFmtId="0" fontId="28" fillId="7" borderId="1205" xfId="0" applyFont="1" applyFill="1" applyBorder="1" applyAlignment="1">
      <alignment horizontal="center"/>
    </xf>
    <xf numFmtId="0" fontId="28" fillId="7" borderId="1215" xfId="0" applyFont="1" applyFill="1" applyBorder="1" applyAlignment="1">
      <alignment horizontal="center"/>
    </xf>
    <xf numFmtId="49" fontId="11" fillId="0" borderId="1216" xfId="8" applyNumberFormat="1" applyFont="1" applyFill="1" applyBorder="1" applyAlignment="1" applyProtection="1">
      <alignment horizontal="center"/>
    </xf>
    <xf numFmtId="49" fontId="11" fillId="0" borderId="1217" xfId="8" applyNumberFormat="1" applyFont="1" applyFill="1" applyBorder="1" applyAlignment="1" applyProtection="1">
      <alignment horizontal="center"/>
    </xf>
    <xf numFmtId="43" fontId="26" fillId="11" borderId="1216" xfId="1" applyFont="1" applyFill="1" applyBorder="1"/>
    <xf numFmtId="43" fontId="26" fillId="11" borderId="1217" xfId="1" applyFont="1" applyFill="1" applyBorder="1"/>
    <xf numFmtId="49" fontId="11" fillId="0" borderId="1219" xfId="8" quotePrefix="1" applyNumberFormat="1" applyFont="1" applyFill="1" applyBorder="1" applyAlignment="1" applyProtection="1">
      <alignment horizontal="center"/>
    </xf>
    <xf numFmtId="49" fontId="11" fillId="0" borderId="1220" xfId="8" applyNumberFormat="1" applyFont="1" applyFill="1" applyBorder="1" applyAlignment="1" applyProtection="1">
      <alignment horizontal="center"/>
    </xf>
    <xf numFmtId="0" fontId="13" fillId="0" borderId="1221" xfId="8" applyFont="1" applyFill="1" applyBorder="1" applyAlignment="1" applyProtection="1">
      <alignment horizontal="center"/>
      <protection locked="0"/>
    </xf>
    <xf numFmtId="0" fontId="13" fillId="0" borderId="1222" xfId="8" applyFont="1" applyFill="1" applyBorder="1" applyAlignment="1" applyProtection="1">
      <alignment horizontal="center"/>
      <protection locked="0"/>
    </xf>
    <xf numFmtId="0" fontId="13" fillId="0" borderId="1223" xfId="8" applyFont="1" applyFill="1" applyBorder="1" applyAlignment="1" applyProtection="1">
      <alignment horizontal="center"/>
      <protection locked="0"/>
    </xf>
    <xf numFmtId="43" fontId="27" fillId="11" borderId="528" xfId="1" applyFont="1" applyFill="1" applyBorder="1"/>
    <xf numFmtId="0" fontId="13" fillId="0" borderId="528" xfId="8" applyFont="1" applyFill="1" applyBorder="1" applyProtection="1">
      <protection locked="0"/>
    </xf>
    <xf numFmtId="0" fontId="13" fillId="0" borderId="305" xfId="8" applyFont="1" applyFill="1" applyBorder="1" applyProtection="1">
      <protection locked="0"/>
    </xf>
    <xf numFmtId="177" fontId="13" fillId="0" borderId="528" xfId="10" applyNumberFormat="1" applyFont="1" applyFill="1" applyBorder="1" applyAlignment="1" applyProtection="1"/>
    <xf numFmtId="43" fontId="26" fillId="11" borderId="1224" xfId="1" applyFont="1" applyFill="1" applyBorder="1"/>
    <xf numFmtId="43" fontId="26" fillId="11" borderId="1225" xfId="1" applyFont="1" applyFill="1" applyBorder="1"/>
    <xf numFmtId="43" fontId="26" fillId="11" borderId="1226" xfId="1" applyFont="1" applyFill="1" applyBorder="1"/>
    <xf numFmtId="43" fontId="26" fillId="11" borderId="1227" xfId="1" applyFont="1" applyFill="1" applyBorder="1"/>
    <xf numFmtId="43" fontId="26" fillId="11" borderId="1228" xfId="1" applyFont="1" applyFill="1" applyBorder="1"/>
    <xf numFmtId="43" fontId="26" fillId="11" borderId="1229" xfId="1" applyFont="1" applyFill="1" applyBorder="1"/>
    <xf numFmtId="164" fontId="11" fillId="8" borderId="1211" xfId="8" applyNumberFormat="1" applyFont="1" applyFill="1" applyBorder="1" applyProtection="1"/>
    <xf numFmtId="164" fontId="11" fillId="8" borderId="1216" xfId="8" applyNumberFormat="1" applyFont="1" applyFill="1" applyBorder="1" applyProtection="1"/>
    <xf numFmtId="164" fontId="11" fillId="8" borderId="1217" xfId="8" applyNumberFormat="1" applyFont="1" applyFill="1" applyBorder="1" applyProtection="1"/>
    <xf numFmtId="0" fontId="13" fillId="0" borderId="1230" xfId="8" applyFont="1" applyFill="1" applyBorder="1" applyProtection="1">
      <protection locked="0"/>
    </xf>
    <xf numFmtId="0" fontId="13" fillId="0" borderId="1232" xfId="8" applyFont="1" applyFill="1" applyBorder="1" applyProtection="1">
      <protection locked="0"/>
    </xf>
    <xf numFmtId="0" fontId="27" fillId="2" borderId="0" xfId="0" applyFont="1" applyFill="1"/>
    <xf numFmtId="0" fontId="27" fillId="15" borderId="0" xfId="0" applyFont="1" applyFill="1"/>
    <xf numFmtId="0" fontId="28" fillId="7" borderId="997" xfId="0" applyFont="1" applyFill="1" applyBorder="1" applyAlignment="1" applyProtection="1">
      <alignment horizontal="center"/>
    </xf>
    <xf numFmtId="0" fontId="28" fillId="14" borderId="997" xfId="0" applyFont="1" applyFill="1" applyBorder="1" applyAlignment="1" applyProtection="1">
      <alignment horizontal="right"/>
    </xf>
    <xf numFmtId="0" fontId="28" fillId="14" borderId="997" xfId="0" applyFont="1" applyFill="1" applyBorder="1" applyAlignment="1" applyProtection="1">
      <alignment horizontal="center"/>
    </xf>
    <xf numFmtId="0" fontId="28" fillId="14" borderId="997" xfId="0" applyFont="1" applyFill="1" applyBorder="1" applyAlignment="1" applyProtection="1">
      <alignment horizontal="left"/>
    </xf>
    <xf numFmtId="164" fontId="27" fillId="0" borderId="1249" xfId="6" applyFont="1" applyBorder="1" applyProtection="1">
      <protection locked="0"/>
    </xf>
    <xf numFmtId="0" fontId="27" fillId="0" borderId="1247" xfId="0" applyFont="1" applyBorder="1" applyProtection="1">
      <protection locked="0"/>
    </xf>
    <xf numFmtId="0" fontId="27" fillId="0" borderId="1249" xfId="0" applyFont="1" applyBorder="1" applyProtection="1">
      <protection locked="0"/>
    </xf>
    <xf numFmtId="0" fontId="27" fillId="0" borderId="1248" xfId="0" applyFont="1" applyBorder="1" applyProtection="1">
      <protection locked="0"/>
    </xf>
    <xf numFmtId="0" fontId="98" fillId="15" borderId="0" xfId="0" applyFont="1" applyFill="1"/>
    <xf numFmtId="0" fontId="98" fillId="2" borderId="0" xfId="0" applyFont="1" applyFill="1"/>
    <xf numFmtId="0" fontId="11" fillId="2" borderId="0" xfId="0" applyFont="1" applyFill="1" applyAlignment="1">
      <alignment horizontal="right"/>
    </xf>
    <xf numFmtId="0" fontId="11" fillId="2" borderId="0" xfId="0" applyFont="1" applyFill="1" applyAlignment="1" applyProtection="1">
      <alignment horizontal="left" vertical="center"/>
    </xf>
    <xf numFmtId="0" fontId="13" fillId="0" borderId="0" xfId="0" applyFont="1" applyProtection="1"/>
    <xf numFmtId="0" fontId="13" fillId="2" borderId="0" xfId="0" applyFont="1" applyFill="1"/>
    <xf numFmtId="0" fontId="11" fillId="2" borderId="0" xfId="0" applyFont="1" applyFill="1" applyAlignment="1" applyProtection="1">
      <alignment horizontal="left"/>
    </xf>
    <xf numFmtId="0" fontId="13" fillId="2" borderId="0" xfId="0" applyFont="1" applyFill="1" applyProtection="1"/>
    <xf numFmtId="0" fontId="28" fillId="7" borderId="1174" xfId="0" applyFont="1" applyFill="1" applyBorder="1" applyAlignment="1">
      <alignment horizontal="center"/>
    </xf>
    <xf numFmtId="0" fontId="13" fillId="0" borderId="1231" xfId="0" applyFont="1" applyBorder="1" applyAlignment="1">
      <alignment horizontal="center"/>
    </xf>
    <xf numFmtId="0" fontId="11" fillId="4" borderId="0" xfId="0" applyFont="1" applyFill="1" applyAlignment="1">
      <alignment horizontal="left"/>
    </xf>
    <xf numFmtId="0" fontId="13" fillId="4" borderId="0" xfId="0" applyFont="1" applyFill="1"/>
    <xf numFmtId="0" fontId="13" fillId="3" borderId="0" xfId="0" applyFont="1" applyFill="1" applyBorder="1" applyAlignment="1" applyProtection="1">
      <alignment horizontal="left"/>
    </xf>
    <xf numFmtId="0" fontId="13" fillId="2" borderId="0" xfId="0" applyFont="1" applyFill="1" applyBorder="1"/>
    <xf numFmtId="0" fontId="13" fillId="3" borderId="0" xfId="0" applyFont="1" applyFill="1" applyBorder="1" applyAlignment="1" applyProtection="1">
      <alignment horizontal="left"/>
      <protection locked="0"/>
    </xf>
    <xf numFmtId="0" fontId="11" fillId="2" borderId="0" xfId="0" applyFont="1" applyFill="1" applyAlignment="1">
      <alignment vertical="top" wrapText="1"/>
    </xf>
    <xf numFmtId="0" fontId="11" fillId="4" borderId="0" xfId="0" applyFont="1" applyFill="1"/>
    <xf numFmtId="0" fontId="11" fillId="0" borderId="0" xfId="0" applyFont="1"/>
    <xf numFmtId="0" fontId="11" fillId="4" borderId="0" xfId="0" applyFont="1" applyFill="1" applyAlignment="1">
      <alignment horizontal="right"/>
    </xf>
    <xf numFmtId="0" fontId="13" fillId="4" borderId="0" xfId="0" applyFont="1" applyFill="1" applyAlignment="1">
      <alignment horizontal="left"/>
    </xf>
    <xf numFmtId="0" fontId="13" fillId="4" borderId="2" xfId="0" applyFont="1" applyFill="1" applyBorder="1"/>
    <xf numFmtId="0" fontId="13" fillId="0" borderId="0" xfId="0" applyFont="1"/>
    <xf numFmtId="0" fontId="11" fillId="3" borderId="0" xfId="0" applyFont="1" applyFill="1" applyAlignment="1">
      <alignment horizontal="left"/>
    </xf>
    <xf numFmtId="0" fontId="13" fillId="3" borderId="0" xfId="0" applyFont="1" applyFill="1"/>
    <xf numFmtId="0" fontId="11" fillId="4" borderId="0" xfId="0" applyFont="1" applyFill="1" applyAlignment="1">
      <alignment vertical="center"/>
    </xf>
    <xf numFmtId="0" fontId="11" fillId="4" borderId="0" xfId="0" applyFont="1" applyFill="1" applyAlignment="1">
      <alignment horizontal="center"/>
    </xf>
    <xf numFmtId="0" fontId="28" fillId="14" borderId="794" xfId="0" applyFont="1" applyFill="1" applyBorder="1"/>
    <xf numFmtId="0" fontId="28" fillId="14" borderId="795" xfId="0" applyFont="1" applyFill="1" applyBorder="1"/>
    <xf numFmtId="0" fontId="4" fillId="7" borderId="796" xfId="0" applyFont="1" applyFill="1" applyBorder="1"/>
    <xf numFmtId="0" fontId="28" fillId="14" borderId="301" xfId="0" applyFont="1" applyFill="1" applyBorder="1"/>
    <xf numFmtId="0" fontId="4" fillId="7" borderId="0" xfId="0" applyFont="1" applyFill="1" applyBorder="1"/>
    <xf numFmtId="0" fontId="28" fillId="14" borderId="0" xfId="0" applyFont="1" applyFill="1" applyBorder="1"/>
    <xf numFmtId="0" fontId="28" fillId="14" borderId="0" xfId="0" applyFont="1" applyFill="1" applyBorder="1" applyAlignment="1">
      <alignment horizontal="left"/>
    </xf>
    <xf numFmtId="0" fontId="28" fillId="14" borderId="342" xfId="0" applyFont="1" applyFill="1" applyBorder="1" applyAlignment="1">
      <alignment horizontal="center"/>
    </xf>
    <xf numFmtId="0" fontId="11" fillId="3" borderId="301" xfId="0" applyFont="1" applyFill="1" applyBorder="1" applyProtection="1"/>
    <xf numFmtId="0" fontId="13" fillId="3" borderId="0" xfId="0" applyFont="1" applyFill="1" applyBorder="1" applyProtection="1"/>
    <xf numFmtId="0" fontId="11" fillId="4" borderId="301" xfId="0" applyFont="1" applyFill="1" applyBorder="1" applyAlignment="1" applyProtection="1"/>
    <xf numFmtId="0" fontId="11" fillId="4" borderId="0" xfId="0" applyFont="1" applyFill="1" applyBorder="1" applyAlignment="1" applyProtection="1"/>
    <xf numFmtId="0" fontId="11" fillId="4" borderId="301" xfId="0" applyFont="1" applyFill="1" applyBorder="1"/>
    <xf numFmtId="0" fontId="13" fillId="4" borderId="0" xfId="0" applyFont="1" applyFill="1" applyBorder="1"/>
    <xf numFmtId="0" fontId="11" fillId="4" borderId="1162" xfId="0" applyFont="1" applyFill="1" applyBorder="1"/>
    <xf numFmtId="0" fontId="13" fillId="4" borderId="757" xfId="0" applyFont="1" applyFill="1" applyBorder="1"/>
    <xf numFmtId="0" fontId="11" fillId="3" borderId="0" xfId="0" applyFont="1" applyFill="1" applyProtection="1"/>
    <xf numFmtId="0" fontId="13" fillId="3" borderId="0" xfId="0" applyFont="1" applyFill="1" applyProtection="1"/>
    <xf numFmtId="0" fontId="13" fillId="3" borderId="0" xfId="0" applyFont="1" applyFill="1" applyBorder="1" applyAlignment="1" applyProtection="1">
      <alignment horizontal="center"/>
    </xf>
    <xf numFmtId="0" fontId="11" fillId="3" borderId="0" xfId="0" applyFont="1" applyFill="1" applyBorder="1" applyAlignment="1">
      <alignment horizontal="right"/>
    </xf>
    <xf numFmtId="0" fontId="4" fillId="14" borderId="795" xfId="0" applyFont="1" applyFill="1" applyBorder="1"/>
    <xf numFmtId="0" fontId="4" fillId="14" borderId="796" xfId="0" applyFont="1" applyFill="1" applyBorder="1"/>
    <xf numFmtId="0" fontId="13" fillId="3" borderId="432" xfId="0" applyFont="1" applyFill="1" applyBorder="1" applyAlignment="1" applyProtection="1">
      <protection locked="0"/>
    </xf>
    <xf numFmtId="0" fontId="13" fillId="3" borderId="433" xfId="0" applyFont="1" applyFill="1" applyBorder="1" applyAlignment="1" applyProtection="1">
      <protection locked="0"/>
    </xf>
    <xf numFmtId="0" fontId="11" fillId="4" borderId="0" xfId="0" applyFont="1" applyFill="1" applyAlignment="1" applyProtection="1">
      <alignment horizontal="left"/>
    </xf>
    <xf numFmtId="0" fontId="11" fillId="4" borderId="0" xfId="0" applyFont="1" applyFill="1" applyAlignment="1" applyProtection="1">
      <alignment horizontal="right"/>
    </xf>
    <xf numFmtId="0" fontId="28" fillId="14" borderId="1007" xfId="0" applyFont="1" applyFill="1" applyBorder="1" applyAlignment="1" applyProtection="1"/>
    <xf numFmtId="0" fontId="4" fillId="14" borderId="794" xfId="0" applyFont="1" applyFill="1" applyBorder="1" applyAlignment="1" applyProtection="1">
      <alignment horizontal="center"/>
    </xf>
    <xf numFmtId="0" fontId="4" fillId="14" borderId="795" xfId="0" applyFont="1" applyFill="1" applyBorder="1" applyAlignment="1" applyProtection="1">
      <alignment horizontal="center"/>
    </xf>
    <xf numFmtId="0" fontId="28" fillId="14" borderId="795" xfId="0" applyFont="1" applyFill="1" applyBorder="1" applyAlignment="1" applyProtection="1">
      <alignment horizontal="center"/>
    </xf>
    <xf numFmtId="0" fontId="4" fillId="14" borderId="796" xfId="0" applyFont="1" applyFill="1" applyBorder="1" applyAlignment="1" applyProtection="1">
      <alignment horizontal="center"/>
    </xf>
    <xf numFmtId="0" fontId="28" fillId="14" borderId="301" xfId="0" applyFont="1" applyFill="1" applyBorder="1" applyAlignment="1" applyProtection="1">
      <alignment horizontal="center"/>
    </xf>
    <xf numFmtId="0" fontId="28" fillId="7" borderId="0" xfId="0" applyFont="1" applyFill="1" applyBorder="1" applyAlignment="1" applyProtection="1">
      <alignment horizontal="center"/>
    </xf>
    <xf numFmtId="0" fontId="28" fillId="14" borderId="0" xfId="0" applyFont="1" applyFill="1" applyBorder="1" applyAlignment="1" applyProtection="1">
      <alignment horizontal="center"/>
    </xf>
    <xf numFmtId="0" fontId="4" fillId="7" borderId="342" xfId="0" applyFont="1" applyFill="1" applyBorder="1" applyAlignment="1" applyProtection="1">
      <alignment horizontal="center"/>
    </xf>
    <xf numFmtId="0" fontId="11" fillId="3" borderId="0" xfId="0" applyFont="1" applyFill="1" applyBorder="1" applyProtection="1"/>
    <xf numFmtId="0" fontId="13" fillId="2" borderId="0" xfId="0" applyFont="1" applyFill="1" applyBorder="1" applyProtection="1"/>
    <xf numFmtId="0" fontId="13" fillId="3" borderId="758" xfId="0" applyFont="1" applyFill="1" applyBorder="1" applyAlignment="1" applyProtection="1">
      <alignment horizontal="left"/>
      <protection locked="0"/>
    </xf>
    <xf numFmtId="0" fontId="17" fillId="2" borderId="0" xfId="0" applyFont="1" applyFill="1" applyAlignment="1" applyProtection="1">
      <alignment horizontal="left" vertical="center"/>
    </xf>
    <xf numFmtId="0" fontId="59" fillId="2" borderId="0" xfId="0" applyFont="1" applyFill="1" applyProtection="1"/>
    <xf numFmtId="0" fontId="13" fillId="3" borderId="432" xfId="0" applyFont="1" applyFill="1" applyBorder="1" applyAlignment="1" applyProtection="1">
      <alignment horizontal="center"/>
      <protection locked="0"/>
    </xf>
    <xf numFmtId="0" fontId="13" fillId="3" borderId="997" xfId="0" applyFont="1" applyFill="1" applyBorder="1" applyProtection="1"/>
    <xf numFmtId="0" fontId="27" fillId="2" borderId="0" xfId="0" applyFont="1" applyFill="1"/>
    <xf numFmtId="0" fontId="27" fillId="15" borderId="0" xfId="0" applyFont="1" applyFill="1"/>
    <xf numFmtId="0" fontId="27" fillId="2" borderId="0" xfId="0" applyFont="1" applyFill="1" applyAlignment="1">
      <alignment horizontal="left"/>
    </xf>
    <xf numFmtId="172" fontId="27" fillId="15" borderId="0" xfId="0" applyNumberFormat="1" applyFont="1" applyFill="1"/>
    <xf numFmtId="0" fontId="0" fillId="2" borderId="0" xfId="0" applyFill="1"/>
    <xf numFmtId="0" fontId="0" fillId="15" borderId="0" xfId="0" applyFill="1"/>
    <xf numFmtId="0" fontId="0" fillId="2" borderId="0" xfId="0" applyFont="1" applyFill="1"/>
    <xf numFmtId="0" fontId="100" fillId="2" borderId="0" xfId="0" applyFont="1" applyFill="1" applyAlignment="1" applyProtection="1">
      <alignment horizontal="left"/>
    </xf>
    <xf numFmtId="0" fontId="31" fillId="2" borderId="0" xfId="0" applyFont="1" applyFill="1" applyAlignment="1">
      <alignment horizontal="left" vertical="center"/>
    </xf>
    <xf numFmtId="0" fontId="31" fillId="3" borderId="0" xfId="0" applyFont="1" applyFill="1" applyBorder="1" applyAlignment="1" applyProtection="1"/>
    <xf numFmtId="0" fontId="3" fillId="2" borderId="0" xfId="0" applyFont="1" applyFill="1" applyProtection="1"/>
    <xf numFmtId="0" fontId="104" fillId="3" borderId="0" xfId="0" applyFont="1" applyFill="1" applyBorder="1" applyAlignment="1" applyProtection="1">
      <alignment horizontal="left"/>
    </xf>
    <xf numFmtId="0" fontId="104" fillId="3" borderId="0" xfId="0" applyFont="1" applyFill="1" applyBorder="1" applyAlignment="1" applyProtection="1"/>
    <xf numFmtId="0" fontId="53" fillId="3" borderId="0" xfId="0" applyFont="1" applyFill="1" applyBorder="1" applyAlignment="1" applyProtection="1"/>
    <xf numFmtId="0" fontId="80" fillId="3" borderId="0" xfId="0" applyFont="1" applyFill="1" applyBorder="1" applyAlignment="1" applyProtection="1">
      <alignment horizontal="left" vertical="center"/>
    </xf>
    <xf numFmtId="0" fontId="4" fillId="14" borderId="931" xfId="0" applyFont="1" applyFill="1" applyBorder="1" applyProtection="1"/>
    <xf numFmtId="0" fontId="4" fillId="14" borderId="863" xfId="0" applyFont="1" applyFill="1" applyBorder="1" applyProtection="1"/>
    <xf numFmtId="0" fontId="4" fillId="14" borderId="405" xfId="0" applyFont="1" applyFill="1" applyBorder="1" applyProtection="1"/>
    <xf numFmtId="0" fontId="4" fillId="14" borderId="47" xfId="0" applyFont="1" applyFill="1" applyBorder="1" applyProtection="1"/>
    <xf numFmtId="0" fontId="28" fillId="14" borderId="51" xfId="0" applyFont="1" applyFill="1" applyBorder="1" applyAlignment="1" applyProtection="1">
      <alignment horizontal="center" wrapText="1"/>
    </xf>
    <xf numFmtId="0" fontId="28" fillId="14" borderId="83" xfId="0" applyFont="1" applyFill="1" applyBorder="1" applyAlignment="1" applyProtection="1">
      <alignment horizontal="center" wrapText="1"/>
    </xf>
    <xf numFmtId="0" fontId="28" fillId="14" borderId="82" xfId="0" applyFont="1" applyFill="1" applyBorder="1" applyAlignment="1" applyProtection="1">
      <alignment horizontal="center" wrapText="1"/>
    </xf>
    <xf numFmtId="0" fontId="28" fillId="14" borderId="520" xfId="0" applyFont="1" applyFill="1" applyBorder="1" applyAlignment="1" applyProtection="1">
      <alignment horizontal="center" wrapText="1"/>
    </xf>
    <xf numFmtId="0" fontId="96" fillId="14" borderId="520" xfId="0" applyFont="1" applyFill="1" applyBorder="1" applyAlignment="1" applyProtection="1">
      <alignment horizontal="center" wrapText="1"/>
    </xf>
    <xf numFmtId="0" fontId="28" fillId="14" borderId="135" xfId="0" applyFont="1" applyFill="1" applyBorder="1" applyAlignment="1" applyProtection="1">
      <alignment horizontal="center" wrapText="1"/>
    </xf>
    <xf numFmtId="0" fontId="96" fillId="14" borderId="520" xfId="0" applyFont="1" applyFill="1" applyBorder="1" applyAlignment="1" applyProtection="1">
      <alignment horizontal="center" vertical="center" wrapText="1"/>
    </xf>
    <xf numFmtId="0" fontId="28" fillId="14" borderId="1262" xfId="0" applyFont="1" applyFill="1" applyBorder="1" applyAlignment="1" applyProtection="1">
      <alignment horizontal="center"/>
    </xf>
    <xf numFmtId="0" fontId="28" fillId="14" borderId="1263" xfId="0" applyFont="1" applyFill="1" applyBorder="1" applyProtection="1"/>
    <xf numFmtId="0" fontId="26" fillId="3" borderId="1264" xfId="0" applyFont="1" applyFill="1" applyBorder="1" applyAlignment="1" applyProtection="1">
      <alignment horizontal="center"/>
      <protection locked="0"/>
    </xf>
    <xf numFmtId="0" fontId="26" fillId="3" borderId="1212" xfId="0" applyFont="1" applyFill="1" applyBorder="1" applyAlignment="1" applyProtection="1">
      <alignment horizontal="center"/>
    </xf>
    <xf numFmtId="0" fontId="27" fillId="3" borderId="1231" xfId="0" applyFont="1" applyFill="1" applyBorder="1" applyProtection="1"/>
    <xf numFmtId="0" fontId="17" fillId="2" borderId="0" xfId="0" applyFont="1" applyFill="1" applyProtection="1"/>
    <xf numFmtId="0" fontId="3" fillId="2" borderId="0" xfId="0" applyFont="1" applyFill="1"/>
    <xf numFmtId="0" fontId="3" fillId="2" borderId="0" xfId="0" applyFont="1" applyFill="1" applyAlignment="1">
      <alignment horizontal="center"/>
    </xf>
    <xf numFmtId="0" fontId="18" fillId="2" borderId="0" xfId="0" applyFont="1" applyFill="1" applyProtection="1"/>
    <xf numFmtId="0" fontId="60" fillId="2" borderId="0" xfId="0" applyFont="1" applyFill="1" applyAlignment="1">
      <alignment horizontal="left"/>
    </xf>
    <xf numFmtId="0" fontId="18" fillId="2" borderId="0" xfId="0" applyFont="1" applyFill="1"/>
    <xf numFmtId="0" fontId="13" fillId="2" borderId="0" xfId="0" applyFont="1" applyFill="1" applyAlignment="1">
      <alignment horizontal="left"/>
    </xf>
    <xf numFmtId="0" fontId="3" fillId="2" borderId="0" xfId="0" applyFont="1" applyFill="1" applyAlignment="1">
      <alignment horizontal="left"/>
    </xf>
    <xf numFmtId="0" fontId="28" fillId="25" borderId="51" xfId="0" applyFont="1" applyFill="1" applyBorder="1" applyAlignment="1" applyProtection="1">
      <alignment horizontal="center" wrapText="1"/>
    </xf>
    <xf numFmtId="0" fontId="28" fillId="25" borderId="83" xfId="0" applyFont="1" applyFill="1" applyBorder="1" applyAlignment="1" applyProtection="1">
      <alignment horizontal="center" wrapText="1"/>
    </xf>
    <xf numFmtId="0" fontId="28" fillId="25" borderId="82" xfId="0" applyFont="1" applyFill="1" applyBorder="1" applyAlignment="1" applyProtection="1">
      <alignment horizontal="center" wrapText="1"/>
    </xf>
    <xf numFmtId="0" fontId="28" fillId="25" borderId="520" xfId="0" applyFont="1" applyFill="1" applyBorder="1" applyAlignment="1" applyProtection="1">
      <alignment horizontal="center" wrapText="1"/>
    </xf>
    <xf numFmtId="0" fontId="96" fillId="25" borderId="520" xfId="0" applyFont="1" applyFill="1" applyBorder="1" applyAlignment="1" applyProtection="1">
      <alignment horizontal="center" vertical="center" wrapText="1"/>
    </xf>
    <xf numFmtId="0" fontId="28" fillId="25" borderId="135" xfId="0" applyFont="1" applyFill="1" applyBorder="1" applyAlignment="1" applyProtection="1">
      <alignment horizontal="center" wrapText="1"/>
    </xf>
    <xf numFmtId="0" fontId="28" fillId="25" borderId="473" xfId="0" applyFont="1" applyFill="1" applyBorder="1" applyAlignment="1" applyProtection="1">
      <alignment horizontal="center" wrapText="1"/>
    </xf>
    <xf numFmtId="0" fontId="28" fillId="25" borderId="525" xfId="0" applyFont="1" applyFill="1" applyBorder="1" applyAlignment="1" applyProtection="1">
      <alignment horizontal="center" wrapText="1"/>
    </xf>
    <xf numFmtId="0" fontId="28" fillId="25" borderId="526" xfId="0" applyFont="1" applyFill="1" applyBorder="1" applyAlignment="1" applyProtection="1">
      <alignment horizontal="center" wrapText="1"/>
    </xf>
    <xf numFmtId="0" fontId="13" fillId="5" borderId="0" xfId="0" applyFont="1" applyFill="1" applyBorder="1" applyAlignment="1" applyProtection="1">
      <alignment horizontal="left"/>
      <protection locked="0"/>
    </xf>
    <xf numFmtId="0" fontId="13" fillId="2" borderId="0" xfId="0" applyFont="1" applyFill="1" applyBorder="1" applyAlignment="1" applyProtection="1">
      <alignment horizontal="left"/>
      <protection locked="0"/>
    </xf>
    <xf numFmtId="0" fontId="64" fillId="2" borderId="0" xfId="0" applyFont="1" applyFill="1"/>
    <xf numFmtId="0" fontId="31" fillId="2" borderId="0" xfId="0" applyNumberFormat="1" applyFont="1" applyFill="1"/>
    <xf numFmtId="0" fontId="121" fillId="7" borderId="275" xfId="0" applyFont="1" applyFill="1" applyBorder="1"/>
    <xf numFmtId="0" fontId="121" fillId="7" borderId="795" xfId="0" applyFont="1" applyFill="1" applyBorder="1"/>
    <xf numFmtId="0" fontId="121" fillId="7" borderId="528" xfId="0" applyFont="1" applyFill="1" applyBorder="1"/>
    <xf numFmtId="0" fontId="121" fillId="7" borderId="0" xfId="0" applyFont="1" applyFill="1"/>
    <xf numFmtId="3" fontId="122" fillId="7" borderId="1268" xfId="0" applyNumberFormat="1" applyFont="1" applyFill="1" applyBorder="1" applyAlignment="1">
      <alignment horizontal="center" vertical="top"/>
    </xf>
    <xf numFmtId="178" fontId="122" fillId="7" borderId="1269" xfId="0" applyNumberFormat="1" applyFont="1" applyFill="1" applyBorder="1" applyAlignment="1">
      <alignment horizontal="center"/>
    </xf>
    <xf numFmtId="178" fontId="122" fillId="7" borderId="1270" xfId="0" applyNumberFormat="1" applyFont="1" applyFill="1" applyBorder="1" applyAlignment="1">
      <alignment horizontal="center"/>
    </xf>
    <xf numFmtId="0" fontId="122" fillId="7" borderId="528" xfId="0" applyFont="1" applyFill="1" applyBorder="1" applyAlignment="1">
      <alignment horizontal="center" vertical="top"/>
    </xf>
    <xf numFmtId="0" fontId="121" fillId="7" borderId="0" xfId="0" applyFont="1" applyFill="1" applyAlignment="1">
      <alignment horizontal="center" vertical="top"/>
    </xf>
    <xf numFmtId="178" fontId="122" fillId="7" borderId="432" xfId="0" applyNumberFormat="1" applyFont="1" applyFill="1" applyBorder="1" applyAlignment="1">
      <alignment horizontal="center"/>
    </xf>
    <xf numFmtId="178" fontId="122" fillId="7" borderId="433" xfId="0" applyNumberFormat="1" applyFont="1" applyFill="1" applyBorder="1" applyAlignment="1">
      <alignment horizontal="center"/>
    </xf>
    <xf numFmtId="3" fontId="122" fillId="7" borderId="1162" xfId="0" applyNumberFormat="1" applyFont="1" applyFill="1" applyBorder="1" applyAlignment="1">
      <alignment horizontal="center" vertical="top"/>
    </xf>
    <xf numFmtId="0" fontId="122" fillId="7" borderId="809" xfId="0" applyFont="1" applyFill="1" applyBorder="1" applyAlignment="1">
      <alignment horizontal="center" vertical="top"/>
    </xf>
    <xf numFmtId="0" fontId="121" fillId="7" borderId="1276" xfId="0" applyFont="1" applyFill="1" applyBorder="1" applyAlignment="1">
      <alignment horizontal="center" vertical="top"/>
    </xf>
    <xf numFmtId="170" fontId="123" fillId="2" borderId="1262" xfId="0" applyNumberFormat="1" applyFont="1" applyFill="1" applyBorder="1" applyAlignment="1">
      <alignment horizontal="center" vertical="center"/>
    </xf>
    <xf numFmtId="170" fontId="123" fillId="2" borderId="1263" xfId="0" applyNumberFormat="1" applyFont="1" applyFill="1" applyBorder="1" applyAlignment="1">
      <alignment horizontal="center" vertical="center"/>
    </xf>
    <xf numFmtId="170" fontId="123" fillId="2" borderId="1277" xfId="0" applyNumberFormat="1" applyFont="1" applyFill="1" applyBorder="1" applyAlignment="1">
      <alignment horizontal="center" vertical="center"/>
    </xf>
    <xf numFmtId="170" fontId="123" fillId="2" borderId="1276" xfId="0" applyNumberFormat="1" applyFont="1" applyFill="1" applyBorder="1" applyAlignment="1">
      <alignment horizontal="center" vertical="center"/>
    </xf>
    <xf numFmtId="170" fontId="123" fillId="2" borderId="1278" xfId="0" applyNumberFormat="1" applyFont="1" applyFill="1" applyBorder="1" applyAlignment="1">
      <alignment horizontal="center" vertical="center"/>
    </xf>
    <xf numFmtId="170" fontId="123" fillId="2" borderId="1279" xfId="0" applyNumberFormat="1" applyFont="1" applyFill="1" applyBorder="1" applyAlignment="1">
      <alignment horizontal="center" vertical="center"/>
    </xf>
    <xf numFmtId="3" fontId="4" fillId="7" borderId="1268" xfId="0" applyNumberFormat="1" applyFont="1" applyFill="1" applyBorder="1" applyAlignment="1">
      <alignment horizontal="center" vertical="center"/>
    </xf>
    <xf numFmtId="3" fontId="13" fillId="2" borderId="1280" xfId="0" applyNumberFormat="1" applyFont="1" applyFill="1" applyBorder="1" applyAlignment="1">
      <alignment horizontal="center" vertical="top"/>
    </xf>
    <xf numFmtId="3" fontId="13" fillId="11" borderId="1281" xfId="0" applyNumberFormat="1" applyFont="1" applyFill="1" applyBorder="1" applyAlignment="1">
      <alignment horizontal="center" vertical="top"/>
    </xf>
    <xf numFmtId="3" fontId="13" fillId="11" borderId="1282" xfId="0" applyNumberFormat="1" applyFont="1" applyFill="1" applyBorder="1" applyAlignment="1">
      <alignment horizontal="center" vertical="top"/>
    </xf>
    <xf numFmtId="3" fontId="13" fillId="11" borderId="1283" xfId="0" applyNumberFormat="1" applyFont="1" applyFill="1" applyBorder="1" applyAlignment="1">
      <alignment horizontal="center" vertical="top"/>
    </xf>
    <xf numFmtId="3" fontId="116" fillId="2" borderId="1284" xfId="0" applyNumberFormat="1" applyFont="1" applyFill="1" applyBorder="1" applyProtection="1">
      <protection locked="0"/>
    </xf>
    <xf numFmtId="3" fontId="116" fillId="2" borderId="1282" xfId="0" applyNumberFormat="1" applyFont="1" applyFill="1" applyBorder="1" applyProtection="1">
      <protection locked="0"/>
    </xf>
    <xf numFmtId="3" fontId="116" fillId="2" borderId="1280" xfId="0" applyNumberFormat="1" applyFont="1" applyFill="1" applyBorder="1" applyProtection="1">
      <protection locked="0"/>
    </xf>
    <xf numFmtId="3" fontId="116" fillId="2" borderId="1281" xfId="0" applyNumberFormat="1" applyFont="1" applyFill="1" applyBorder="1" applyAlignment="1" applyProtection="1">
      <alignment horizontal="center"/>
      <protection locked="0"/>
    </xf>
    <xf numFmtId="3" fontId="116" fillId="2" borderId="1283" xfId="0" applyNumberFormat="1" applyFont="1" applyFill="1" applyBorder="1" applyProtection="1">
      <protection locked="0"/>
    </xf>
    <xf numFmtId="3" fontId="116" fillId="2" borderId="1284" xfId="0" applyNumberFormat="1" applyFont="1" applyFill="1" applyBorder="1" applyAlignment="1" applyProtection="1">
      <alignment horizontal="center"/>
      <protection locked="0"/>
    </xf>
    <xf numFmtId="3" fontId="116" fillId="2" borderId="1285" xfId="0" applyNumberFormat="1" applyFont="1" applyFill="1" applyBorder="1" applyAlignment="1" applyProtection="1">
      <alignment horizontal="right"/>
      <protection locked="0"/>
    </xf>
    <xf numFmtId="3" fontId="4" fillId="27" borderId="405" xfId="0" applyNumberFormat="1" applyFont="1" applyFill="1" applyBorder="1" applyAlignment="1">
      <alignment horizontal="left" vertical="center" indent="2"/>
    </xf>
    <xf numFmtId="3" fontId="13" fillId="2" borderId="1235" xfId="0" applyNumberFormat="1" applyFont="1" applyFill="1" applyBorder="1" applyAlignment="1">
      <alignment horizontal="center" vertical="top"/>
    </xf>
    <xf numFmtId="3" fontId="13" fillId="11" borderId="1236" xfId="0" applyNumberFormat="1" applyFont="1" applyFill="1" applyBorder="1" applyAlignment="1">
      <alignment horizontal="center" vertical="top"/>
    </xf>
    <xf numFmtId="3" fontId="13" fillId="11" borderId="1155" xfId="0" applyNumberFormat="1" applyFont="1" applyFill="1" applyBorder="1" applyAlignment="1">
      <alignment horizontal="center" vertical="top"/>
    </xf>
    <xf numFmtId="3" fontId="13" fillId="11" borderId="940" xfId="0" applyNumberFormat="1" applyFont="1" applyFill="1" applyBorder="1" applyAlignment="1">
      <alignment horizontal="center" vertical="top"/>
    </xf>
    <xf numFmtId="3" fontId="116" fillId="2" borderId="1237" xfId="0" applyNumberFormat="1" applyFont="1" applyFill="1" applyBorder="1" applyProtection="1">
      <protection locked="0"/>
    </xf>
    <xf numFmtId="3" fontId="116" fillId="2" borderId="1155" xfId="0" applyNumberFormat="1" applyFont="1" applyFill="1" applyBorder="1" applyProtection="1">
      <protection locked="0"/>
    </xf>
    <xf numFmtId="3" fontId="116" fillId="2" borderId="1235" xfId="0" applyNumberFormat="1" applyFont="1" applyFill="1" applyBorder="1" applyProtection="1">
      <protection locked="0"/>
    </xf>
    <xf numFmtId="3" fontId="116" fillId="2" borderId="1236" xfId="0" applyNumberFormat="1" applyFont="1" applyFill="1" applyBorder="1" applyAlignment="1" applyProtection="1">
      <alignment horizontal="center"/>
      <protection locked="0"/>
    </xf>
    <xf numFmtId="3" fontId="116" fillId="2" borderId="940" xfId="0" applyNumberFormat="1" applyFont="1" applyFill="1" applyBorder="1" applyProtection="1">
      <protection locked="0"/>
    </xf>
    <xf numFmtId="3" fontId="116" fillId="2" borderId="1237" xfId="0" applyNumberFormat="1" applyFont="1" applyFill="1" applyBorder="1" applyAlignment="1" applyProtection="1">
      <alignment horizontal="center"/>
      <protection locked="0"/>
    </xf>
    <xf numFmtId="3" fontId="116" fillId="2" borderId="1238" xfId="0" applyNumberFormat="1" applyFont="1" applyFill="1" applyBorder="1" applyAlignment="1" applyProtection="1">
      <alignment horizontal="right"/>
      <protection locked="0"/>
    </xf>
    <xf numFmtId="3" fontId="4" fillId="7" borderId="1262" xfId="0" applyNumberFormat="1" applyFont="1" applyFill="1" applyBorder="1" applyAlignment="1">
      <alignment horizontal="center" vertical="center"/>
    </xf>
    <xf numFmtId="3" fontId="13" fillId="2" borderId="1239" xfId="0" applyNumberFormat="1" applyFont="1" applyFill="1" applyBorder="1" applyAlignment="1">
      <alignment horizontal="center" vertical="top"/>
    </xf>
    <xf numFmtId="3" fontId="13" fillId="11" borderId="1240" xfId="0" applyNumberFormat="1" applyFont="1" applyFill="1" applyBorder="1" applyAlignment="1">
      <alignment horizontal="center" vertical="top"/>
    </xf>
    <xf numFmtId="3" fontId="13" fillId="11" borderId="1241" xfId="0" applyNumberFormat="1" applyFont="1" applyFill="1" applyBorder="1" applyAlignment="1">
      <alignment horizontal="center" vertical="top"/>
    </xf>
    <xf numFmtId="3" fontId="13" fillId="11" borderId="1242" xfId="0" applyNumberFormat="1" applyFont="1" applyFill="1" applyBorder="1" applyAlignment="1">
      <alignment horizontal="center" vertical="top"/>
    </xf>
    <xf numFmtId="3" fontId="116" fillId="2" borderId="1243" xfId="0" applyNumberFormat="1" applyFont="1" applyFill="1" applyBorder="1" applyProtection="1">
      <protection locked="0"/>
    </xf>
    <xf numFmtId="3" fontId="116" fillId="2" borderId="1241" xfId="0" applyNumberFormat="1" applyFont="1" applyFill="1" applyBorder="1" applyProtection="1">
      <protection locked="0"/>
    </xf>
    <xf numFmtId="3" fontId="116" fillId="2" borderId="1239" xfId="0" applyNumberFormat="1" applyFont="1" applyFill="1" applyBorder="1" applyProtection="1">
      <protection locked="0"/>
    </xf>
    <xf numFmtId="3" fontId="116" fillId="2" borderId="1240" xfId="0" applyNumberFormat="1" applyFont="1" applyFill="1" applyBorder="1" applyAlignment="1" applyProtection="1">
      <alignment horizontal="center"/>
      <protection locked="0"/>
    </xf>
    <xf numFmtId="3" fontId="116" fillId="2" borderId="1242" xfId="0" applyNumberFormat="1" applyFont="1" applyFill="1" applyBorder="1" applyProtection="1">
      <protection locked="0"/>
    </xf>
    <xf numFmtId="3" fontId="116" fillId="2" borderId="1243" xfId="0" applyNumberFormat="1" applyFont="1" applyFill="1" applyBorder="1" applyAlignment="1" applyProtection="1">
      <alignment horizontal="center"/>
      <protection locked="0"/>
    </xf>
    <xf numFmtId="3" fontId="116" fillId="2" borderId="1244" xfId="0" applyNumberFormat="1" applyFont="1" applyFill="1" applyBorder="1" applyAlignment="1" applyProtection="1">
      <alignment horizontal="right"/>
      <protection locked="0"/>
    </xf>
    <xf numFmtId="3" fontId="116" fillId="2" borderId="1237" xfId="0" applyNumberFormat="1" applyFont="1" applyFill="1" applyBorder="1" applyAlignment="1" applyProtection="1">
      <alignment horizontal="right"/>
      <protection locked="0"/>
    </xf>
    <xf numFmtId="3" fontId="13" fillId="2" borderId="639" xfId="0" applyNumberFormat="1" applyFont="1" applyFill="1" applyBorder="1" applyAlignment="1">
      <alignment horizontal="center" vertical="top"/>
    </xf>
    <xf numFmtId="3" fontId="13" fillId="11" borderId="405" xfId="0" applyNumberFormat="1" applyFont="1" applyFill="1" applyBorder="1" applyAlignment="1">
      <alignment horizontal="center" vertical="top"/>
    </xf>
    <xf numFmtId="3" fontId="13" fillId="11" borderId="47" xfId="0" applyNumberFormat="1" applyFont="1" applyFill="1" applyBorder="1" applyAlignment="1">
      <alignment horizontal="center" vertical="top"/>
    </xf>
    <xf numFmtId="3" fontId="13" fillId="11" borderId="1218" xfId="0" applyNumberFormat="1" applyFont="1" applyFill="1" applyBorder="1" applyAlignment="1">
      <alignment horizontal="center" vertical="top"/>
    </xf>
    <xf numFmtId="3" fontId="116" fillId="2" borderId="717" xfId="0" applyNumberFormat="1" applyFont="1" applyFill="1" applyBorder="1" applyProtection="1">
      <protection locked="0"/>
    </xf>
    <xf numFmtId="3" fontId="116" fillId="2" borderId="47" xfId="0" applyNumberFormat="1" applyFont="1" applyFill="1" applyBorder="1" applyProtection="1">
      <protection locked="0"/>
    </xf>
    <xf numFmtId="3" fontId="116" fillId="2" borderId="639" xfId="0" applyNumberFormat="1" applyFont="1" applyFill="1" applyBorder="1" applyProtection="1">
      <protection locked="0"/>
    </xf>
    <xf numFmtId="3" fontId="116" fillId="2" borderId="405" xfId="0" applyNumberFormat="1" applyFont="1" applyFill="1" applyBorder="1" applyAlignment="1" applyProtection="1">
      <alignment horizontal="center"/>
      <protection locked="0"/>
    </xf>
    <xf numFmtId="3" fontId="116" fillId="2" borderId="1218" xfId="0" applyNumberFormat="1" applyFont="1" applyFill="1" applyBorder="1" applyProtection="1">
      <protection locked="0"/>
    </xf>
    <xf numFmtId="3" fontId="116" fillId="2" borderId="717" xfId="0" applyNumberFormat="1" applyFont="1" applyFill="1" applyBorder="1" applyAlignment="1" applyProtection="1">
      <alignment horizontal="center"/>
      <protection locked="0"/>
    </xf>
    <xf numFmtId="3" fontId="116" fillId="2" borderId="0" xfId="0" applyNumberFormat="1" applyFont="1" applyFill="1" applyBorder="1" applyAlignment="1" applyProtection="1">
      <alignment horizontal="right"/>
      <protection locked="0"/>
    </xf>
    <xf numFmtId="3" fontId="13" fillId="2" borderId="1257" xfId="0" applyNumberFormat="1" applyFont="1" applyFill="1" applyBorder="1" applyAlignment="1">
      <alignment horizontal="center" vertical="top"/>
    </xf>
    <xf numFmtId="3" fontId="13" fillId="11" borderId="1287" xfId="0" applyNumberFormat="1" applyFont="1" applyFill="1" applyBorder="1" applyAlignment="1">
      <alignment horizontal="center" vertical="top"/>
    </xf>
    <xf numFmtId="3" fontId="13" fillId="11" borderId="1288" xfId="0" applyNumberFormat="1" applyFont="1" applyFill="1" applyBorder="1" applyAlignment="1">
      <alignment horizontal="center" vertical="top"/>
    </xf>
    <xf numFmtId="3" fontId="13" fillId="11" borderId="1289" xfId="0" applyNumberFormat="1" applyFont="1" applyFill="1" applyBorder="1" applyAlignment="1">
      <alignment horizontal="center" vertical="top"/>
    </xf>
    <xf numFmtId="3" fontId="116" fillId="11" borderId="1260" xfId="0" applyNumberFormat="1" applyFont="1" applyFill="1" applyBorder="1"/>
    <xf numFmtId="3" fontId="116" fillId="11" borderId="1288" xfId="0" applyNumberFormat="1" applyFont="1" applyFill="1" applyBorder="1"/>
    <xf numFmtId="3" fontId="116" fillId="11" borderId="1257" xfId="0" applyNumberFormat="1" applyFont="1" applyFill="1" applyBorder="1"/>
    <xf numFmtId="3" fontId="116" fillId="11" borderId="1287" xfId="0" applyNumberFormat="1" applyFont="1" applyFill="1" applyBorder="1"/>
    <xf numFmtId="3" fontId="116" fillId="11" borderId="1289" xfId="0" applyNumberFormat="1" applyFont="1" applyFill="1" applyBorder="1"/>
    <xf numFmtId="3" fontId="4" fillId="7" borderId="634" xfId="0" applyNumberFormat="1" applyFont="1" applyFill="1" applyBorder="1" applyAlignment="1">
      <alignment horizontal="center" vertical="center"/>
    </xf>
    <xf numFmtId="3" fontId="13" fillId="2" borderId="415" xfId="0" applyNumberFormat="1" applyFont="1" applyFill="1" applyBorder="1" applyAlignment="1">
      <alignment horizontal="center" vertical="top"/>
    </xf>
    <xf numFmtId="3" fontId="13" fillId="11" borderId="634" xfId="0" applyNumberFormat="1" applyFont="1" applyFill="1" applyBorder="1" applyAlignment="1">
      <alignment horizontal="center" vertical="top"/>
    </xf>
    <xf numFmtId="3" fontId="13" fillId="11" borderId="432" xfId="0" applyNumberFormat="1" applyFont="1" applyFill="1" applyBorder="1" applyAlignment="1">
      <alignment horizontal="center" vertical="top"/>
    </xf>
    <xf numFmtId="3" fontId="13" fillId="11" borderId="433" xfId="0" applyNumberFormat="1" applyFont="1" applyFill="1" applyBorder="1" applyAlignment="1">
      <alignment horizontal="center" vertical="top"/>
    </xf>
    <xf numFmtId="3" fontId="116" fillId="11" borderId="1290" xfId="0" applyNumberFormat="1" applyFont="1" applyFill="1" applyBorder="1"/>
    <xf numFmtId="3" fontId="116" fillId="11" borderId="1291" xfId="0" applyNumberFormat="1" applyFont="1" applyFill="1" applyBorder="1"/>
    <xf numFmtId="3" fontId="116" fillId="11" borderId="1292" xfId="0" applyNumberFormat="1" applyFont="1" applyFill="1" applyBorder="1"/>
    <xf numFmtId="3" fontId="116" fillId="11" borderId="1293" xfId="0" applyNumberFormat="1" applyFont="1" applyFill="1" applyBorder="1"/>
    <xf numFmtId="3" fontId="116" fillId="11" borderId="1294" xfId="0" applyNumberFormat="1" applyFont="1" applyFill="1" applyBorder="1"/>
    <xf numFmtId="0" fontId="117" fillId="2" borderId="0" xfId="0" applyFont="1" applyFill="1"/>
    <xf numFmtId="0" fontId="118" fillId="2" borderId="0" xfId="0" applyFont="1" applyFill="1"/>
    <xf numFmtId="0" fontId="119" fillId="2" borderId="0" xfId="0" applyFont="1" applyFill="1"/>
    <xf numFmtId="171" fontId="18" fillId="2" borderId="0" xfId="0" applyNumberFormat="1" applyFont="1" applyFill="1" applyAlignment="1">
      <alignment horizontal="center"/>
    </xf>
    <xf numFmtId="171" fontId="13" fillId="2" borderId="0" xfId="0" applyNumberFormat="1" applyFont="1" applyFill="1" applyAlignment="1">
      <alignment horizontal="center"/>
    </xf>
    <xf numFmtId="0" fontId="17" fillId="2" borderId="0" xfId="0" applyFont="1" applyFill="1"/>
    <xf numFmtId="178" fontId="13" fillId="2" borderId="0" xfId="0" applyNumberFormat="1" applyFont="1" applyFill="1"/>
    <xf numFmtId="3" fontId="11" fillId="2" borderId="0" xfId="0" applyNumberFormat="1" applyFont="1" applyFill="1" applyAlignment="1">
      <alignment horizontal="right" vertical="top"/>
    </xf>
    <xf numFmtId="178" fontId="11" fillId="2" borderId="0" xfId="0" applyNumberFormat="1" applyFont="1" applyFill="1" applyAlignment="1">
      <alignment horizontal="right"/>
    </xf>
    <xf numFmtId="171" fontId="18" fillId="2" borderId="0" xfId="0" applyNumberFormat="1" applyFont="1" applyFill="1"/>
    <xf numFmtId="171" fontId="13" fillId="2" borderId="0" xfId="0" applyNumberFormat="1" applyFont="1" applyFill="1"/>
    <xf numFmtId="3" fontId="13" fillId="2" borderId="0" xfId="0" applyNumberFormat="1" applyFont="1" applyFill="1" applyAlignment="1">
      <alignment horizontal="right" vertical="top"/>
    </xf>
    <xf numFmtId="178" fontId="13" fillId="2" borderId="0" xfId="0" applyNumberFormat="1" applyFont="1" applyFill="1" applyAlignment="1">
      <alignment horizontal="right"/>
    </xf>
    <xf numFmtId="0" fontId="120" fillId="2" borderId="0" xfId="0" applyFont="1" applyFill="1"/>
    <xf numFmtId="39" fontId="149" fillId="2" borderId="0" xfId="0" applyNumberFormat="1" applyFont="1" applyFill="1"/>
    <xf numFmtId="39" fontId="0" fillId="15" borderId="0" xfId="0" applyNumberFormat="1" applyFill="1"/>
    <xf numFmtId="0" fontId="27" fillId="2" borderId="0" xfId="0" applyFont="1" applyFill="1" applyAlignment="1">
      <alignment horizontal="center"/>
    </xf>
    <xf numFmtId="0" fontId="31" fillId="2" borderId="794" xfId="4" applyFont="1" applyFill="1" applyBorder="1" applyAlignment="1" applyProtection="1">
      <alignment horizontal="left"/>
    </xf>
    <xf numFmtId="0" fontId="32" fillId="2" borderId="796" xfId="3" applyFont="1" applyFill="1" applyBorder="1" applyProtection="1"/>
    <xf numFmtId="0" fontId="27" fillId="0" borderId="0" xfId="0" applyFont="1"/>
    <xf numFmtId="0" fontId="33" fillId="7" borderId="794" xfId="4" applyFont="1" applyFill="1" applyBorder="1" applyAlignment="1">
      <alignment horizontal="left"/>
    </xf>
    <xf numFmtId="0" fontId="31" fillId="8" borderId="797" xfId="3" applyFont="1" applyFill="1" applyBorder="1" applyAlignment="1" applyProtection="1">
      <alignment horizontal="left"/>
    </xf>
    <xf numFmtId="0" fontId="33" fillId="2" borderId="0" xfId="4" applyFont="1" applyFill="1" applyBorder="1" applyAlignment="1">
      <alignment horizontal="left"/>
    </xf>
    <xf numFmtId="0" fontId="31" fillId="2" borderId="0" xfId="3" applyFont="1" applyFill="1" applyBorder="1" applyAlignment="1" applyProtection="1">
      <alignment horizontal="left"/>
    </xf>
    <xf numFmtId="0" fontId="33" fillId="7" borderId="1162" xfId="4" applyFont="1" applyFill="1" applyBorder="1" applyAlignment="1">
      <alignment horizontal="left"/>
    </xf>
    <xf numFmtId="169" fontId="31" fillId="8" borderId="762" xfId="3" applyNumberFormat="1" applyFont="1" applyFill="1" applyBorder="1" applyAlignment="1" applyProtection="1">
      <alignment horizontal="left"/>
    </xf>
    <xf numFmtId="169" fontId="31" fillId="2" borderId="0" xfId="3" applyNumberFormat="1" applyFont="1" applyFill="1" applyBorder="1" applyAlignment="1" applyProtection="1">
      <alignment horizontal="left"/>
    </xf>
    <xf numFmtId="0" fontId="11" fillId="2" borderId="0" xfId="0" quotePrefix="1" applyFont="1" applyFill="1" applyAlignment="1">
      <alignment horizontal="left"/>
    </xf>
    <xf numFmtId="0" fontId="27" fillId="2" borderId="0" xfId="0" quotePrefix="1" applyFont="1" applyFill="1" applyAlignment="1">
      <alignment horizontal="left"/>
    </xf>
    <xf numFmtId="0" fontId="132" fillId="2" borderId="0" xfId="0" applyFont="1" applyFill="1" applyAlignment="1">
      <alignment horizontal="right"/>
    </xf>
    <xf numFmtId="0" fontId="27" fillId="2" borderId="0" xfId="0" applyFont="1" applyFill="1" applyAlignment="1">
      <alignment horizontal="right"/>
    </xf>
    <xf numFmtId="0" fontId="27" fillId="2" borderId="0" xfId="0" quotePrefix="1" applyFont="1" applyFill="1" applyBorder="1" applyAlignment="1">
      <alignment horizontal="left"/>
    </xf>
    <xf numFmtId="0" fontId="27" fillId="2" borderId="0" xfId="0" quotePrefix="1" applyFont="1" applyFill="1" applyAlignment="1">
      <alignment horizontal="center"/>
    </xf>
    <xf numFmtId="172" fontId="27" fillId="2" borderId="0" xfId="0" applyNumberFormat="1" applyFont="1" applyFill="1"/>
    <xf numFmtId="0" fontId="27" fillId="2" borderId="1295" xfId="0" quotePrefix="1" applyFont="1" applyFill="1" applyBorder="1" applyAlignment="1">
      <alignment horizontal="left"/>
    </xf>
    <xf numFmtId="0" fontId="27" fillId="2" borderId="0" xfId="0" applyFont="1" applyFill="1" applyBorder="1"/>
    <xf numFmtId="0" fontId="133" fillId="2" borderId="0" xfId="0" applyFont="1" applyFill="1"/>
    <xf numFmtId="0" fontId="59" fillId="2" borderId="0" xfId="0" applyFont="1" applyFill="1"/>
    <xf numFmtId="0" fontId="27" fillId="15" borderId="0" xfId="0" applyFont="1" applyFill="1" applyAlignment="1">
      <alignment horizontal="center"/>
    </xf>
    <xf numFmtId="0" fontId="18" fillId="15" borderId="0" xfId="0" applyFont="1" applyFill="1"/>
    <xf numFmtId="3" fontId="13" fillId="2" borderId="1245" xfId="0" applyNumberFormat="1" applyFont="1" applyFill="1" applyBorder="1" applyAlignment="1">
      <alignment horizontal="center" vertical="top"/>
    </xf>
    <xf numFmtId="3" fontId="122" fillId="27" borderId="1271" xfId="0" applyNumberFormat="1" applyFont="1" applyFill="1" applyBorder="1" applyAlignment="1">
      <alignment horizontal="center" vertical="top"/>
    </xf>
    <xf numFmtId="178" fontId="122" fillId="27" borderId="1269" xfId="0" applyNumberFormat="1" applyFont="1" applyFill="1" applyBorder="1" applyAlignment="1">
      <alignment horizontal="center"/>
    </xf>
    <xf numFmtId="178" fontId="122" fillId="27" borderId="1272" xfId="0" applyNumberFormat="1" applyFont="1" applyFill="1" applyBorder="1" applyAlignment="1">
      <alignment horizontal="center"/>
    </xf>
    <xf numFmtId="178" fontId="122" fillId="27" borderId="1273" xfId="0" applyNumberFormat="1" applyFont="1" applyFill="1" applyBorder="1" applyAlignment="1">
      <alignment horizontal="center"/>
    </xf>
    <xf numFmtId="178" fontId="122" fillId="27" borderId="1274" xfId="0" applyNumberFormat="1" applyFont="1" applyFill="1" applyBorder="1" applyAlignment="1">
      <alignment horizontal="center"/>
    </xf>
    <xf numFmtId="178" fontId="122" fillId="27" borderId="1270" xfId="0" applyNumberFormat="1" applyFont="1" applyFill="1" applyBorder="1" applyAlignment="1">
      <alignment horizontal="center"/>
    </xf>
    <xf numFmtId="178" fontId="122" fillId="27" borderId="1275" xfId="0" applyNumberFormat="1" applyFont="1" applyFill="1" applyBorder="1" applyAlignment="1">
      <alignment horizontal="center"/>
    </xf>
    <xf numFmtId="0" fontId="13" fillId="3" borderId="1234" xfId="0" applyFont="1" applyFill="1" applyBorder="1" applyAlignment="1" applyProtection="1">
      <alignment horizontal="left"/>
      <protection locked="0"/>
    </xf>
    <xf numFmtId="178" fontId="151" fillId="27" borderId="1269" xfId="0" applyNumberFormat="1" applyFont="1" applyFill="1" applyBorder="1" applyAlignment="1">
      <alignment horizontal="center"/>
    </xf>
    <xf numFmtId="178" fontId="151" fillId="27" borderId="1273" xfId="0" applyNumberFormat="1" applyFont="1" applyFill="1" applyBorder="1" applyAlignment="1">
      <alignment horizontal="center"/>
    </xf>
    <xf numFmtId="178" fontId="151" fillId="7" borderId="1269" xfId="0" applyNumberFormat="1" applyFont="1" applyFill="1" applyBorder="1" applyAlignment="1">
      <alignment horizontal="center"/>
    </xf>
    <xf numFmtId="178" fontId="151" fillId="7" borderId="432" xfId="0" applyNumberFormat="1" applyFont="1" applyFill="1" applyBorder="1" applyAlignment="1">
      <alignment horizontal="center"/>
    </xf>
    <xf numFmtId="0" fontId="13" fillId="3" borderId="415" xfId="0" applyFont="1" applyFill="1" applyBorder="1" applyAlignment="1" applyProtection="1">
      <alignment horizontal="left"/>
      <protection locked="0"/>
    </xf>
    <xf numFmtId="0" fontId="13" fillId="3" borderId="757" xfId="0" applyFont="1" applyFill="1" applyBorder="1" applyAlignment="1" applyProtection="1">
      <alignment horizontal="left"/>
      <protection locked="0"/>
    </xf>
    <xf numFmtId="164" fontId="27" fillId="3" borderId="1265" xfId="6" applyNumberFormat="1" applyFont="1" applyFill="1" applyBorder="1" applyAlignment="1" applyProtection="1">
      <protection locked="0"/>
    </xf>
    <xf numFmtId="164" fontId="27" fillId="3" borderId="1265" xfId="6" applyFont="1" applyFill="1" applyBorder="1" applyAlignment="1" applyProtection="1">
      <protection locked="0"/>
    </xf>
    <xf numFmtId="164" fontId="27" fillId="3" borderId="1266" xfId="6" applyNumberFormat="1" applyFont="1" applyFill="1" applyBorder="1" applyAlignment="1" applyProtection="1">
      <protection locked="0"/>
    </xf>
    <xf numFmtId="0" fontId="26" fillId="3" borderId="1298" xfId="0" applyFont="1" applyFill="1" applyBorder="1" applyAlignment="1" applyProtection="1">
      <alignment horizontal="center"/>
      <protection locked="0"/>
    </xf>
    <xf numFmtId="0" fontId="27" fillId="3" borderId="1299" xfId="0" applyFont="1" applyFill="1" applyBorder="1" applyProtection="1">
      <protection locked="0"/>
    </xf>
    <xf numFmtId="164" fontId="27" fillId="3" borderId="1299" xfId="6" applyNumberFormat="1" applyFont="1" applyFill="1" applyBorder="1" applyAlignment="1" applyProtection="1">
      <protection locked="0"/>
    </xf>
    <xf numFmtId="164" fontId="27" fillId="3" borderId="1299" xfId="6" applyFont="1" applyFill="1" applyBorder="1" applyAlignment="1" applyProtection="1">
      <protection locked="0"/>
    </xf>
    <xf numFmtId="164" fontId="27" fillId="3" borderId="1300" xfId="6" applyNumberFormat="1" applyFont="1" applyFill="1" applyBorder="1" applyAlignment="1" applyProtection="1">
      <protection locked="0"/>
    </xf>
    <xf numFmtId="164" fontId="27" fillId="17" borderId="1231" xfId="6" applyNumberFormat="1" applyFont="1" applyFill="1" applyBorder="1" applyAlignment="1" applyProtection="1">
      <alignment horizontal="center"/>
    </xf>
    <xf numFmtId="164" fontId="27" fillId="17" borderId="1231" xfId="6" applyFont="1" applyFill="1" applyBorder="1" applyAlignment="1" applyProtection="1">
      <alignment horizontal="center"/>
    </xf>
    <xf numFmtId="164" fontId="27" fillId="17" borderId="1233" xfId="6" applyNumberFormat="1" applyFont="1" applyFill="1" applyBorder="1" applyAlignment="1" applyProtection="1">
      <alignment horizontal="center"/>
    </xf>
    <xf numFmtId="164" fontId="3" fillId="2" borderId="0" xfId="0" applyNumberFormat="1" applyFont="1" applyFill="1" applyAlignment="1">
      <alignment horizontal="center"/>
    </xf>
    <xf numFmtId="164" fontId="3" fillId="2" borderId="0" xfId="6" applyFont="1" applyFill="1" applyAlignment="1">
      <alignment horizontal="center"/>
    </xf>
    <xf numFmtId="172" fontId="13" fillId="2" borderId="1297" xfId="16" applyNumberFormat="1" applyFont="1" applyFill="1" applyBorder="1"/>
    <xf numFmtId="172" fontId="46" fillId="2" borderId="1297" xfId="16" applyNumberFormat="1" applyFont="1" applyFill="1" applyBorder="1"/>
    <xf numFmtId="3" fontId="122" fillId="27" borderId="1297" xfId="0" applyNumberFormat="1" applyFont="1" applyFill="1" applyBorder="1" applyAlignment="1">
      <alignment horizontal="center" vertical="top"/>
    </xf>
    <xf numFmtId="0" fontId="11" fillId="0" borderId="0" xfId="0" applyFont="1" applyFill="1" applyBorder="1" applyAlignment="1" applyProtection="1">
      <alignment horizontal="left" vertical="center"/>
    </xf>
    <xf numFmtId="0" fontId="31" fillId="2" borderId="780" xfId="0" applyFont="1" applyFill="1" applyBorder="1"/>
    <xf numFmtId="43" fontId="9" fillId="17" borderId="1161" xfId="1" applyFont="1" applyFill="1" applyBorder="1" applyProtection="1"/>
    <xf numFmtId="43" fontId="13" fillId="17" borderId="1161" xfId="1" applyFont="1" applyFill="1" applyBorder="1" applyAlignment="1" applyProtection="1"/>
    <xf numFmtId="43" fontId="13" fillId="17" borderId="1301" xfId="1" applyFont="1" applyFill="1" applyBorder="1" applyAlignment="1" applyProtection="1"/>
    <xf numFmtId="0" fontId="11" fillId="3" borderId="779" xfId="0" applyFont="1" applyFill="1" applyBorder="1" applyAlignment="1" applyProtection="1">
      <alignment horizontal="center"/>
    </xf>
    <xf numFmtId="0" fontId="11" fillId="0" borderId="1302" xfId="0" applyFont="1" applyFill="1" applyBorder="1" applyAlignment="1" applyProtection="1">
      <alignment horizontal="center" vertical="center"/>
    </xf>
    <xf numFmtId="0" fontId="11" fillId="0" borderId="1302" xfId="0" applyFont="1" applyFill="1" applyBorder="1" applyAlignment="1" applyProtection="1">
      <alignment horizontal="left" vertical="center"/>
    </xf>
    <xf numFmtId="0" fontId="13" fillId="0" borderId="1302" xfId="0" applyFont="1" applyFill="1" applyBorder="1" applyProtection="1"/>
    <xf numFmtId="0" fontId="13" fillId="3" borderId="1302" xfId="0" applyFont="1" applyFill="1" applyBorder="1" applyProtection="1"/>
    <xf numFmtId="164" fontId="0" fillId="8" borderId="1300" xfId="0" applyNumberFormat="1" applyFill="1" applyBorder="1" applyProtection="1"/>
    <xf numFmtId="0" fontId="28" fillId="7" borderId="1303" xfId="0" applyFont="1" applyFill="1" applyBorder="1" applyAlignment="1">
      <alignment horizontal="center"/>
    </xf>
    <xf numFmtId="0" fontId="13" fillId="0" borderId="1299" xfId="0" applyFont="1" applyBorder="1" applyAlignment="1">
      <alignment horizontal="center"/>
    </xf>
    <xf numFmtId="185" fontId="13" fillId="0" borderId="1300" xfId="6" applyNumberFormat="1" applyFont="1" applyBorder="1" applyAlignment="1">
      <alignment horizontal="center"/>
    </xf>
    <xf numFmtId="164" fontId="13" fillId="3" borderId="1233" xfId="6" applyFont="1" applyFill="1" applyBorder="1" applyAlignment="1" applyProtection="1">
      <alignment horizontal="center"/>
      <protection locked="0"/>
    </xf>
    <xf numFmtId="15" fontId="13" fillId="2" borderId="0" xfId="0" applyNumberFormat="1" applyFont="1" applyFill="1" applyBorder="1" applyAlignment="1" applyProtection="1">
      <alignment horizontal="left"/>
      <protection locked="0"/>
    </xf>
    <xf numFmtId="0" fontId="64" fillId="26" borderId="1299" xfId="0" applyFont="1" applyFill="1" applyBorder="1" applyAlignment="1" applyProtection="1">
      <alignment horizontal="left"/>
      <protection locked="0"/>
    </xf>
    <xf numFmtId="0" fontId="11" fillId="3" borderId="0" xfId="0" applyFont="1" applyFill="1" applyAlignment="1">
      <alignment horizontal="right"/>
    </xf>
    <xf numFmtId="0" fontId="143" fillId="3" borderId="0" xfId="0" applyFont="1" applyFill="1" applyAlignment="1">
      <alignment horizontal="left"/>
    </xf>
    <xf numFmtId="0" fontId="13" fillId="0" borderId="1253" xfId="0" applyFont="1" applyFill="1" applyBorder="1" applyAlignment="1" applyProtection="1">
      <protection locked="0"/>
    </xf>
    <xf numFmtId="164" fontId="13" fillId="3" borderId="1252" xfId="6" applyFont="1" applyFill="1" applyBorder="1" applyAlignment="1" applyProtection="1">
      <alignment horizontal="center"/>
      <protection locked="0"/>
    </xf>
    <xf numFmtId="0" fontId="11" fillId="3" borderId="1306" xfId="0" applyFont="1" applyFill="1" applyBorder="1" applyProtection="1"/>
    <xf numFmtId="0" fontId="13" fillId="3" borderId="1307" xfId="0" applyFont="1" applyFill="1" applyBorder="1" applyProtection="1"/>
    <xf numFmtId="0" fontId="13" fillId="0" borderId="1299" xfId="0" applyFont="1" applyFill="1" applyBorder="1" applyAlignment="1" applyProtection="1">
      <protection locked="0"/>
    </xf>
    <xf numFmtId="0" fontId="13" fillId="0" borderId="1310" xfId="0" applyFont="1" applyFill="1" applyBorder="1" applyAlignment="1" applyProtection="1">
      <protection locked="0"/>
    </xf>
    <xf numFmtId="164" fontId="13" fillId="3" borderId="1312" xfId="6" applyFont="1" applyFill="1" applyBorder="1" applyAlignment="1" applyProtection="1">
      <alignment horizontal="center"/>
      <protection locked="0"/>
    </xf>
    <xf numFmtId="0" fontId="13" fillId="3" borderId="1314" xfId="0" applyFont="1" applyFill="1" applyBorder="1" applyAlignment="1" applyProtection="1">
      <protection locked="0"/>
    </xf>
    <xf numFmtId="164" fontId="13" fillId="3" borderId="1317" xfId="6" applyFont="1" applyFill="1" applyBorder="1" applyAlignment="1" applyProtection="1">
      <alignment horizontal="center"/>
      <protection locked="0"/>
    </xf>
    <xf numFmtId="0" fontId="13" fillId="0" borderId="1317" xfId="0" applyFont="1" applyFill="1" applyBorder="1" applyAlignment="1" applyProtection="1">
      <alignment horizontal="center"/>
      <protection locked="0"/>
    </xf>
    <xf numFmtId="0" fontId="13" fillId="2" borderId="1319" xfId="0" applyFont="1" applyFill="1" applyBorder="1"/>
    <xf numFmtId="0" fontId="13" fillId="2" borderId="1320" xfId="0" applyFont="1" applyFill="1" applyBorder="1"/>
    <xf numFmtId="0" fontId="13" fillId="2" borderId="1308" xfId="0" applyFont="1" applyFill="1" applyBorder="1" applyAlignment="1">
      <alignment horizontal="left"/>
    </xf>
    <xf numFmtId="0" fontId="13" fillId="2" borderId="1305" xfId="0" applyFont="1" applyFill="1" applyBorder="1" applyAlignment="1">
      <alignment horizontal="left"/>
    </xf>
    <xf numFmtId="0" fontId="13" fillId="2" borderId="1309" xfId="0" applyFont="1" applyFill="1" applyBorder="1" applyAlignment="1">
      <alignment horizontal="left"/>
    </xf>
    <xf numFmtId="0" fontId="13" fillId="2" borderId="1267" xfId="0" applyFont="1" applyFill="1" applyBorder="1"/>
    <xf numFmtId="0" fontId="13" fillId="2" borderId="1315" xfId="0" applyFont="1" applyFill="1" applyBorder="1" applyAlignment="1">
      <alignment horizontal="left"/>
    </xf>
    <xf numFmtId="0" fontId="13" fillId="2" borderId="1319" xfId="0" applyFont="1" applyFill="1" applyBorder="1" applyAlignment="1">
      <alignment horizontal="left"/>
    </xf>
    <xf numFmtId="0" fontId="13" fillId="2" borderId="1316" xfId="0" applyFont="1" applyFill="1" applyBorder="1" applyAlignment="1">
      <alignment horizontal="left"/>
    </xf>
    <xf numFmtId="0" fontId="11" fillId="3" borderId="1321" xfId="0" applyFont="1" applyFill="1" applyBorder="1" applyAlignment="1" applyProtection="1">
      <alignment horizontal="left"/>
    </xf>
    <xf numFmtId="0" fontId="11" fillId="3" borderId="1305" xfId="0" applyFont="1" applyFill="1" applyBorder="1" applyAlignment="1" applyProtection="1">
      <alignment horizontal="left"/>
    </xf>
    <xf numFmtId="0" fontId="11" fillId="3" borderId="1309" xfId="0" applyFont="1" applyFill="1" applyBorder="1" applyAlignment="1" applyProtection="1">
      <alignment horizontal="left"/>
    </xf>
    <xf numFmtId="0" fontId="13" fillId="3" borderId="1315" xfId="0" applyFont="1" applyFill="1" applyBorder="1" applyAlignment="1" applyProtection="1">
      <alignment horizontal="left"/>
      <protection locked="0"/>
    </xf>
    <xf numFmtId="0" fontId="13" fillId="3" borderId="1319" xfId="0" applyFont="1" applyFill="1" applyBorder="1" applyAlignment="1" applyProtection="1">
      <alignment horizontal="left"/>
      <protection locked="0"/>
    </xf>
    <xf numFmtId="0" fontId="13" fillId="3" borderId="1316" xfId="0" applyFont="1" applyFill="1" applyBorder="1" applyAlignment="1" applyProtection="1">
      <alignment horizontal="left"/>
      <protection locked="0"/>
    </xf>
    <xf numFmtId="164" fontId="13" fillId="3" borderId="1324" xfId="6" applyFont="1" applyFill="1" applyBorder="1" applyAlignment="1" applyProtection="1">
      <alignment horizontal="center"/>
      <protection locked="0"/>
    </xf>
    <xf numFmtId="164" fontId="13" fillId="3" borderId="1328" xfId="6" applyFont="1" applyFill="1" applyBorder="1" applyAlignment="1" applyProtection="1">
      <alignment horizontal="center"/>
      <protection locked="0"/>
    </xf>
    <xf numFmtId="164" fontId="13" fillId="3" borderId="1332" xfId="6" applyFont="1" applyFill="1" applyBorder="1" applyAlignment="1" applyProtection="1">
      <alignment horizontal="center"/>
      <protection locked="0"/>
    </xf>
    <xf numFmtId="164" fontId="13" fillId="3" borderId="1336" xfId="6" applyFont="1" applyFill="1" applyBorder="1" applyAlignment="1" applyProtection="1">
      <alignment horizontal="center"/>
      <protection locked="0"/>
    </xf>
    <xf numFmtId="164" fontId="13" fillId="3" borderId="1340" xfId="6" applyFont="1" applyFill="1" applyBorder="1" applyAlignment="1" applyProtection="1">
      <alignment horizontal="center"/>
      <protection locked="0"/>
    </xf>
    <xf numFmtId="164" fontId="13" fillId="3" borderId="1344" xfId="6" applyFont="1" applyFill="1" applyBorder="1" applyAlignment="1" applyProtection="1">
      <alignment horizontal="center"/>
      <protection locked="0"/>
    </xf>
    <xf numFmtId="164" fontId="13" fillId="3" borderId="758" xfId="6" applyFont="1" applyFill="1" applyBorder="1" applyAlignment="1" applyProtection="1">
      <alignment horizontal="center"/>
      <protection locked="0"/>
    </xf>
    <xf numFmtId="0" fontId="28" fillId="14" borderId="1348" xfId="0" applyFont="1" applyFill="1" applyBorder="1" applyAlignment="1">
      <alignment horizontal="center"/>
    </xf>
    <xf numFmtId="0" fontId="28" fillId="14" borderId="1351" xfId="0" applyFont="1" applyFill="1" applyBorder="1" applyAlignment="1" applyProtection="1">
      <alignment horizontal="center"/>
    </xf>
    <xf numFmtId="0" fontId="28" fillId="14" borderId="1352" xfId="0" applyFont="1" applyFill="1" applyBorder="1" applyAlignment="1">
      <alignment horizontal="center"/>
    </xf>
    <xf numFmtId="0" fontId="13" fillId="3" borderId="1348" xfId="0" applyFont="1" applyFill="1" applyBorder="1" applyAlignment="1" applyProtection="1">
      <alignment horizontal="left"/>
      <protection locked="0"/>
    </xf>
    <xf numFmtId="0" fontId="13" fillId="3" borderId="1351" xfId="0" applyFont="1" applyFill="1" applyBorder="1" applyAlignment="1" applyProtection="1">
      <protection locked="0"/>
    </xf>
    <xf numFmtId="0" fontId="13" fillId="3" borderId="1352" xfId="0" applyFont="1" applyFill="1" applyBorder="1" applyAlignment="1" applyProtection="1">
      <protection locked="0"/>
    </xf>
    <xf numFmtId="0" fontId="13" fillId="5" borderId="1350" xfId="0" applyFont="1" applyFill="1" applyBorder="1" applyAlignment="1" applyProtection="1">
      <protection locked="0"/>
    </xf>
    <xf numFmtId="0" fontId="4" fillId="14" borderId="1303" xfId="0" applyFont="1" applyFill="1" applyBorder="1" applyAlignment="1" applyProtection="1"/>
    <xf numFmtId="0" fontId="28" fillId="14" borderId="1362" xfId="0" applyFont="1" applyFill="1" applyBorder="1" applyAlignment="1" applyProtection="1">
      <alignment horizontal="center"/>
    </xf>
    <xf numFmtId="0" fontId="28" fillId="14" borderId="1303" xfId="0" applyFont="1" applyFill="1" applyBorder="1" applyAlignment="1" applyProtection="1">
      <alignment horizontal="center"/>
    </xf>
    <xf numFmtId="0" fontId="13" fillId="3" borderId="1351" xfId="0" applyFont="1" applyFill="1" applyBorder="1" applyAlignment="1" applyProtection="1">
      <alignment horizontal="center"/>
      <protection locked="0"/>
    </xf>
    <xf numFmtId="0" fontId="13" fillId="3" borderId="1348" xfId="0" applyFont="1" applyFill="1" applyBorder="1" applyAlignment="1" applyProtection="1">
      <alignment horizontal="left" wrapText="1"/>
      <protection locked="0"/>
    </xf>
    <xf numFmtId="0" fontId="13" fillId="3" borderId="1349" xfId="0" applyFont="1" applyFill="1" applyBorder="1" applyAlignment="1" applyProtection="1">
      <alignment horizontal="center"/>
      <protection locked="0"/>
    </xf>
    <xf numFmtId="0" fontId="13" fillId="3" borderId="1350" xfId="0" applyFont="1" applyFill="1" applyBorder="1" applyAlignment="1" applyProtection="1">
      <alignment horizontal="center"/>
      <protection locked="0"/>
    </xf>
    <xf numFmtId="0" fontId="13" fillId="3" borderId="1317" xfId="0" applyFont="1" applyFill="1" applyBorder="1" applyAlignment="1" applyProtection="1">
      <alignment horizontal="center"/>
      <protection locked="0"/>
    </xf>
    <xf numFmtId="0" fontId="28" fillId="14" borderId="1364" xfId="0" applyFont="1" applyFill="1" applyBorder="1" applyAlignment="1" applyProtection="1">
      <alignment horizontal="left" vertical="center"/>
    </xf>
    <xf numFmtId="0" fontId="4" fillId="7" borderId="1365" xfId="0" applyFont="1" applyFill="1" applyBorder="1" applyAlignment="1" applyProtection="1">
      <alignment horizontal="center"/>
    </xf>
    <xf numFmtId="0" fontId="13" fillId="3" borderId="1368" xfId="0" applyFont="1" applyFill="1" applyBorder="1" applyAlignment="1" applyProtection="1">
      <alignment horizontal="left"/>
      <protection locked="0"/>
    </xf>
    <xf numFmtId="0" fontId="13" fillId="3" borderId="1369" xfId="0" applyFont="1" applyFill="1" applyBorder="1" applyAlignment="1" applyProtection="1">
      <alignment horizontal="left"/>
      <protection locked="0"/>
    </xf>
    <xf numFmtId="0" fontId="13" fillId="3" borderId="1370" xfId="0" applyFont="1" applyFill="1" applyBorder="1" applyAlignment="1" applyProtection="1">
      <alignment horizontal="left"/>
      <protection locked="0"/>
    </xf>
    <xf numFmtId="0" fontId="13" fillId="3" borderId="1371" xfId="0" applyFont="1" applyFill="1" applyBorder="1" applyAlignment="1" applyProtection="1">
      <alignment horizontal="left"/>
      <protection locked="0"/>
    </xf>
    <xf numFmtId="0" fontId="13" fillId="3" borderId="1372" xfId="0" applyFont="1" applyFill="1" applyBorder="1" applyAlignment="1" applyProtection="1">
      <alignment horizontal="left"/>
      <protection locked="0"/>
    </xf>
    <xf numFmtId="0" fontId="13" fillId="3" borderId="1373" xfId="0" applyFont="1" applyFill="1" applyBorder="1" applyAlignment="1" applyProtection="1">
      <alignment horizontal="left"/>
      <protection locked="0"/>
    </xf>
    <xf numFmtId="0" fontId="13" fillId="3" borderId="1374" xfId="0" applyFont="1" applyFill="1" applyBorder="1" applyAlignment="1" applyProtection="1">
      <alignment horizontal="left"/>
      <protection locked="0"/>
    </xf>
    <xf numFmtId="0" fontId="13" fillId="3" borderId="1375" xfId="0" applyFont="1" applyFill="1" applyBorder="1" applyAlignment="1" applyProtection="1">
      <alignment horizontal="left"/>
      <protection locked="0"/>
    </xf>
    <xf numFmtId="0" fontId="13" fillId="3" borderId="1376" xfId="0" applyFont="1" applyFill="1" applyBorder="1" applyAlignment="1" applyProtection="1">
      <alignment horizontal="left"/>
      <protection locked="0"/>
    </xf>
    <xf numFmtId="0" fontId="13" fillId="3" borderId="1377" xfId="0" applyFont="1" applyFill="1" applyBorder="1" applyAlignment="1" applyProtection="1">
      <alignment horizontal="left"/>
      <protection locked="0"/>
    </xf>
    <xf numFmtId="172" fontId="26" fillId="11" borderId="0" xfId="6" applyNumberFormat="1" applyFont="1" applyFill="1" applyBorder="1" applyProtection="1"/>
    <xf numFmtId="172" fontId="26" fillId="0" borderId="0" xfId="2" applyNumberFormat="1" applyFont="1" applyFill="1" applyBorder="1" applyProtection="1"/>
    <xf numFmtId="172" fontId="26" fillId="0" borderId="0" xfId="6" applyNumberFormat="1" applyFont="1" applyFill="1" applyBorder="1" applyProtection="1"/>
    <xf numFmtId="0" fontId="26" fillId="2" borderId="160" xfId="0" applyFont="1" applyFill="1" applyBorder="1"/>
    <xf numFmtId="0" fontId="27" fillId="0" borderId="161" xfId="0" applyFont="1" applyFill="1" applyBorder="1" applyAlignment="1"/>
    <xf numFmtId="0" fontId="13" fillId="0" borderId="161" xfId="0" applyFont="1" applyFill="1" applyBorder="1" applyProtection="1"/>
    <xf numFmtId="0" fontId="4" fillId="2" borderId="161" xfId="0" applyFont="1" applyFill="1" applyBorder="1" applyProtection="1"/>
    <xf numFmtId="0" fontId="0" fillId="0" borderId="924" xfId="0" applyBorder="1"/>
    <xf numFmtId="0" fontId="27" fillId="0" borderId="161" xfId="0" applyFont="1" applyFill="1" applyBorder="1"/>
    <xf numFmtId="0" fontId="0" fillId="0" borderId="161" xfId="0" applyBorder="1"/>
    <xf numFmtId="0" fontId="0" fillId="0" borderId="779" xfId="0" applyBorder="1"/>
    <xf numFmtId="0" fontId="26" fillId="2" borderId="777" xfId="0" applyFont="1" applyFill="1" applyBorder="1"/>
    <xf numFmtId="0" fontId="27" fillId="0" borderId="1302" xfId="0" applyFont="1" applyFill="1" applyBorder="1" applyAlignment="1"/>
    <xf numFmtId="0" fontId="0" fillId="0" borderId="1302" xfId="0" applyBorder="1"/>
    <xf numFmtId="0" fontId="27" fillId="0" borderId="923" xfId="0" applyFont="1" applyBorder="1"/>
    <xf numFmtId="0" fontId="28" fillId="7" borderId="762" xfId="0" applyFont="1" applyFill="1" applyBorder="1" applyAlignment="1">
      <alignment horizontal="center"/>
    </xf>
    <xf numFmtId="43" fontId="0" fillId="30" borderId="583" xfId="0" applyNumberFormat="1" applyFill="1" applyBorder="1"/>
    <xf numFmtId="43" fontId="0" fillId="30" borderId="651" xfId="0" applyNumberFormat="1" applyFill="1" applyBorder="1"/>
    <xf numFmtId="43" fontId="0" fillId="30" borderId="651" xfId="1" applyFont="1" applyFill="1" applyBorder="1"/>
    <xf numFmtId="43" fontId="0" fillId="30" borderId="1381" xfId="0" applyNumberFormat="1" applyFill="1" applyBorder="1"/>
    <xf numFmtId="43" fontId="0" fillId="30" borderId="1381" xfId="1" applyFont="1" applyFill="1" applyBorder="1"/>
    <xf numFmtId="164" fontId="27" fillId="11" borderId="583" xfId="6" applyNumberFormat="1" applyFont="1" applyFill="1" applyBorder="1"/>
    <xf numFmtId="164" fontId="27" fillId="11" borderId="651" xfId="6" applyNumberFormat="1" applyFont="1" applyFill="1" applyBorder="1"/>
    <xf numFmtId="164" fontId="27" fillId="11" borderId="1381" xfId="6" applyNumberFormat="1" applyFont="1" applyFill="1" applyBorder="1"/>
    <xf numFmtId="0" fontId="26" fillId="0" borderId="1302" xfId="0" applyFont="1" applyFill="1" applyBorder="1"/>
    <xf numFmtId="0" fontId="27" fillId="0" borderId="1302" xfId="0" applyFont="1" applyFill="1" applyBorder="1"/>
    <xf numFmtId="0" fontId="4" fillId="2" borderId="1302" xfId="0" applyFont="1" applyFill="1" applyBorder="1" applyProtection="1"/>
    <xf numFmtId="0" fontId="26" fillId="0" borderId="923" xfId="0" applyFont="1" applyBorder="1"/>
    <xf numFmtId="0" fontId="22" fillId="0" borderId="924" xfId="0" applyFont="1" applyBorder="1"/>
    <xf numFmtId="0" fontId="0" fillId="29" borderId="583" xfId="0" applyFill="1" applyBorder="1"/>
    <xf numFmtId="0" fontId="0" fillId="29" borderId="651" xfId="0" applyFill="1" applyBorder="1"/>
    <xf numFmtId="0" fontId="0" fillId="29" borderId="1381" xfId="0" applyFill="1" applyBorder="1"/>
    <xf numFmtId="0" fontId="6" fillId="3" borderId="0" xfId="0" applyFont="1" applyFill="1" applyBorder="1" applyAlignment="1" applyProtection="1">
      <alignment horizontal="center" vertical="center"/>
    </xf>
    <xf numFmtId="0" fontId="28" fillId="7" borderId="24" xfId="8" applyFont="1" applyFill="1" applyBorder="1" applyAlignment="1" applyProtection="1">
      <alignment horizontal="center" vertical="top"/>
    </xf>
    <xf numFmtId="0" fontId="28" fillId="7" borderId="0" xfId="0" applyFont="1" applyFill="1" applyBorder="1" applyAlignment="1">
      <alignment horizontal="center" wrapText="1"/>
    </xf>
    <xf numFmtId="164" fontId="11" fillId="2" borderId="0" xfId="8" applyNumberFormat="1" applyFont="1" applyFill="1" applyBorder="1" applyProtection="1">
      <protection locked="0"/>
    </xf>
    <xf numFmtId="43" fontId="11" fillId="2" borderId="0" xfId="8" applyNumberFormat="1" applyFont="1" applyFill="1" applyBorder="1" applyProtection="1">
      <protection locked="0"/>
    </xf>
    <xf numFmtId="172" fontId="27" fillId="0" borderId="305" xfId="6" applyNumberFormat="1" applyFont="1" applyFill="1" applyBorder="1" applyProtection="1"/>
    <xf numFmtId="172" fontId="26" fillId="0" borderId="709" xfId="6" applyNumberFormat="1" applyFont="1" applyFill="1" applyBorder="1" applyProtection="1"/>
    <xf numFmtId="172" fontId="26" fillId="0" borderId="205" xfId="6" applyNumberFormat="1" applyFont="1" applyFill="1" applyBorder="1" applyProtection="1"/>
    <xf numFmtId="172" fontId="26" fillId="0" borderId="714" xfId="6" applyNumberFormat="1" applyFont="1" applyFill="1" applyBorder="1" applyProtection="1"/>
    <xf numFmtId="164" fontId="27" fillId="0" borderId="0" xfId="6" applyFont="1" applyFill="1"/>
    <xf numFmtId="172" fontId="26" fillId="0" borderId="948" xfId="6" applyNumberFormat="1" applyFont="1" applyFill="1" applyBorder="1" applyProtection="1"/>
    <xf numFmtId="172" fontId="26" fillId="0" borderId="945" xfId="6" applyNumberFormat="1" applyFont="1" applyFill="1" applyBorder="1" applyProtection="1"/>
    <xf numFmtId="172" fontId="26" fillId="0" borderId="946" xfId="6" applyNumberFormat="1" applyFont="1" applyFill="1" applyBorder="1" applyProtection="1">
      <protection locked="0"/>
    </xf>
    <xf numFmtId="172" fontId="26" fillId="0" borderId="946" xfId="6" applyNumberFormat="1" applyFont="1" applyFill="1" applyBorder="1" applyProtection="1"/>
    <xf numFmtId="172" fontId="26" fillId="0" borderId="758" xfId="6" applyNumberFormat="1" applyFont="1" applyFill="1" applyBorder="1" applyProtection="1"/>
    <xf numFmtId="164" fontId="27" fillId="0" borderId="0" xfId="6" applyFont="1" applyFill="1" applyProtection="1">
      <protection locked="0"/>
    </xf>
    <xf numFmtId="172" fontId="26" fillId="0" borderId="385" xfId="6" applyNumberFormat="1" applyFont="1" applyFill="1" applyBorder="1" applyProtection="1"/>
    <xf numFmtId="43" fontId="26" fillId="2" borderId="0" xfId="1" applyNumberFormat="1" applyFont="1" applyFill="1" applyBorder="1"/>
    <xf numFmtId="43" fontId="26" fillId="2" borderId="0" xfId="0" applyNumberFormat="1" applyFont="1" applyFill="1" applyBorder="1"/>
    <xf numFmtId="0" fontId="96" fillId="7" borderId="1382" xfId="8" applyFont="1" applyFill="1" applyBorder="1" applyAlignment="1" applyProtection="1">
      <alignment horizontal="center"/>
    </xf>
    <xf numFmtId="0" fontId="27" fillId="2" borderId="797" xfId="0" applyFont="1" applyFill="1" applyBorder="1"/>
    <xf numFmtId="0" fontId="13" fillId="2" borderId="24" xfId="8" applyFont="1" applyFill="1" applyBorder="1" applyProtection="1"/>
    <xf numFmtId="0" fontId="13" fillId="2" borderId="797" xfId="8" applyFont="1" applyFill="1" applyBorder="1" applyProtection="1"/>
    <xf numFmtId="0" fontId="11" fillId="2" borderId="797" xfId="8" applyFont="1" applyFill="1" applyBorder="1" applyProtection="1">
      <protection locked="0"/>
    </xf>
    <xf numFmtId="0" fontId="11" fillId="2" borderId="24" xfId="8" applyFont="1" applyFill="1" applyBorder="1" applyProtection="1">
      <protection locked="0"/>
    </xf>
    <xf numFmtId="0" fontId="11" fillId="2" borderId="1384" xfId="8" applyFont="1" applyFill="1" applyBorder="1" applyProtection="1">
      <protection locked="0"/>
    </xf>
    <xf numFmtId="0" fontId="11" fillId="2" borderId="924" xfId="8" applyFont="1" applyFill="1" applyBorder="1" applyProtection="1">
      <protection locked="0"/>
    </xf>
    <xf numFmtId="0" fontId="96" fillId="7" borderId="24" xfId="8" applyFont="1" applyFill="1" applyBorder="1" applyAlignment="1" applyProtection="1">
      <alignment horizontal="center"/>
    </xf>
    <xf numFmtId="0" fontId="96" fillId="7" borderId="762" xfId="8" applyFont="1" applyFill="1" applyBorder="1" applyAlignment="1" applyProtection="1">
      <alignment horizontal="center"/>
    </xf>
    <xf numFmtId="172" fontId="26" fillId="2" borderId="0" xfId="6" applyNumberFormat="1" applyFont="1" applyFill="1" applyBorder="1" applyProtection="1"/>
    <xf numFmtId="0" fontId="28" fillId="7" borderId="453" xfId="8" applyFont="1" applyFill="1" applyBorder="1" applyAlignment="1" applyProtection="1">
      <alignment vertical="top"/>
    </xf>
    <xf numFmtId="0" fontId="33" fillId="7" borderId="794" xfId="4" applyFont="1" applyFill="1" applyBorder="1" applyAlignment="1">
      <alignment horizontal="left"/>
    </xf>
    <xf numFmtId="0" fontId="33" fillId="7" borderId="763" xfId="4" applyFont="1" applyFill="1" applyBorder="1" applyAlignment="1">
      <alignment horizontal="left"/>
    </xf>
    <xf numFmtId="0" fontId="61" fillId="2" borderId="0" xfId="0" applyFont="1" applyFill="1" applyAlignment="1">
      <alignment horizontal="right"/>
    </xf>
    <xf numFmtId="49" fontId="11" fillId="0" borderId="1385" xfId="8" applyNumberFormat="1" applyFont="1" applyFill="1" applyBorder="1" applyAlignment="1" applyProtection="1">
      <alignment horizontal="center"/>
    </xf>
    <xf numFmtId="0" fontId="13" fillId="0" borderId="1189" xfId="8" applyFont="1" applyFill="1" applyBorder="1" applyAlignment="1" applyProtection="1">
      <alignment horizontal="center" vertical="center"/>
      <protection locked="0"/>
    </xf>
    <xf numFmtId="0" fontId="11" fillId="0" borderId="0" xfId="8" applyFont="1" applyFill="1" applyBorder="1" applyAlignment="1" applyProtection="1">
      <alignment horizontal="left"/>
    </xf>
    <xf numFmtId="43" fontId="26" fillId="0" borderId="0" xfId="1" applyFont="1" applyFill="1" applyBorder="1"/>
    <xf numFmtId="0" fontId="0" fillId="0" borderId="0" xfId="0"/>
    <xf numFmtId="164" fontId="28" fillId="7" borderId="280" xfId="6" applyFont="1" applyFill="1" applyBorder="1" applyAlignment="1" applyProtection="1">
      <alignment horizontal="center" vertical="center" wrapText="1"/>
      <protection locked="0"/>
    </xf>
    <xf numFmtId="164" fontId="28" fillId="7" borderId="305" xfId="6" applyFont="1" applyFill="1" applyBorder="1" applyAlignment="1" applyProtection="1">
      <alignment horizontal="center" vertical="center" wrapText="1"/>
      <protection locked="0"/>
    </xf>
    <xf numFmtId="0" fontId="28" fillId="7" borderId="0" xfId="0" applyFont="1" applyFill="1" applyBorder="1" applyAlignment="1">
      <alignment horizontal="center"/>
    </xf>
    <xf numFmtId="0" fontId="28" fillId="7" borderId="797" xfId="0" applyFont="1" applyFill="1" applyBorder="1" applyAlignment="1">
      <alignment horizontal="center"/>
    </xf>
    <xf numFmtId="0" fontId="32" fillId="0" borderId="301" xfId="0" applyFont="1" applyBorder="1"/>
    <xf numFmtId="0" fontId="32" fillId="0" borderId="342" xfId="0" applyFont="1" applyBorder="1"/>
    <xf numFmtId="0" fontId="75" fillId="20" borderId="0" xfId="0" applyFont="1" applyFill="1"/>
    <xf numFmtId="0" fontId="75" fillId="20" borderId="0" xfId="0" applyFont="1" applyFill="1" applyBorder="1"/>
    <xf numFmtId="0" fontId="75" fillId="0" borderId="0" xfId="0" applyFont="1" applyFill="1" applyBorder="1"/>
    <xf numFmtId="0" fontId="238" fillId="7" borderId="797" xfId="0" applyFont="1" applyFill="1" applyBorder="1" applyAlignment="1">
      <alignment horizontal="center"/>
    </xf>
    <xf numFmtId="0" fontId="75" fillId="0" borderId="301" xfId="0" applyFont="1" applyFill="1" applyBorder="1"/>
    <xf numFmtId="0" fontId="75" fillId="0" borderId="0" xfId="0" applyFont="1" applyBorder="1"/>
    <xf numFmtId="0" fontId="75" fillId="0" borderId="24" xfId="0" applyFont="1" applyBorder="1"/>
    <xf numFmtId="0" fontId="81" fillId="0" borderId="301" xfId="0" applyFont="1" applyFill="1" applyBorder="1"/>
    <xf numFmtId="0" fontId="27" fillId="20" borderId="0" xfId="0" applyFont="1" applyFill="1"/>
    <xf numFmtId="0" fontId="27" fillId="20" borderId="0" xfId="0" applyFont="1" applyFill="1" applyBorder="1"/>
    <xf numFmtId="0" fontId="28" fillId="7" borderId="24" xfId="3" applyFont="1" applyFill="1" applyBorder="1"/>
    <xf numFmtId="0" fontId="28" fillId="7" borderId="762" xfId="3" applyFont="1" applyFill="1" applyBorder="1"/>
    <xf numFmtId="0" fontId="27" fillId="7" borderId="794" xfId="0" applyFont="1" applyFill="1" applyBorder="1"/>
    <xf numFmtId="0" fontId="27" fillId="7" borderId="795" xfId="0" applyFont="1" applyFill="1" applyBorder="1"/>
    <xf numFmtId="0" fontId="28" fillId="7" borderId="795" xfId="0" applyFont="1" applyFill="1" applyBorder="1" applyAlignment="1">
      <alignment horizontal="center"/>
    </xf>
    <xf numFmtId="0" fontId="27" fillId="7" borderId="301" xfId="0" applyFont="1" applyFill="1" applyBorder="1"/>
    <xf numFmtId="0" fontId="27" fillId="7" borderId="0" xfId="0" applyFont="1" applyFill="1" applyBorder="1"/>
    <xf numFmtId="0" fontId="27" fillId="0" borderId="0" xfId="0" applyFont="1" applyBorder="1"/>
    <xf numFmtId="0" fontId="27" fillId="0" borderId="24" xfId="0" applyFont="1" applyBorder="1"/>
    <xf numFmtId="164" fontId="27" fillId="8" borderId="0" xfId="0" applyNumberFormat="1" applyFont="1" applyFill="1" applyBorder="1" applyProtection="1"/>
    <xf numFmtId="164" fontId="27" fillId="8" borderId="752" xfId="0" applyNumberFormat="1" applyFont="1" applyFill="1" applyBorder="1" applyProtection="1"/>
    <xf numFmtId="0" fontId="26" fillId="0" borderId="0" xfId="0" applyFont="1" applyBorder="1" applyAlignment="1">
      <alignment horizontal="left"/>
    </xf>
    <xf numFmtId="0" fontId="26" fillId="0" borderId="24" xfId="0" applyFont="1" applyBorder="1" applyAlignment="1">
      <alignment horizontal="left"/>
    </xf>
    <xf numFmtId="43" fontId="26" fillId="0" borderId="24" xfId="0" applyNumberFormat="1" applyFont="1" applyBorder="1" applyAlignment="1" applyProtection="1">
      <alignment horizontal="left"/>
      <protection locked="0"/>
    </xf>
    <xf numFmtId="0" fontId="27" fillId="0" borderId="0" xfId="0" applyFont="1" applyBorder="1" applyProtection="1">
      <protection locked="0"/>
    </xf>
    <xf numFmtId="0" fontId="27" fillId="0" borderId="470" xfId="0" applyFont="1" applyBorder="1"/>
    <xf numFmtId="0" fontId="27" fillId="0" borderId="762" xfId="0" applyFont="1" applyBorder="1"/>
    <xf numFmtId="0" fontId="27" fillId="0" borderId="1409" xfId="0" applyFont="1" applyFill="1" applyBorder="1"/>
    <xf numFmtId="0" fontId="28" fillId="7" borderId="796" xfId="0" applyFont="1" applyFill="1" applyBorder="1" applyAlignment="1">
      <alignment horizontal="center"/>
    </xf>
    <xf numFmtId="164" fontId="27" fillId="8" borderId="1421" xfId="0" applyNumberFormat="1" applyFont="1" applyFill="1" applyBorder="1" applyProtection="1"/>
    <xf numFmtId="164" fontId="27" fillId="8" borderId="1422" xfId="0" applyNumberFormat="1" applyFont="1" applyFill="1" applyBorder="1" applyProtection="1"/>
    <xf numFmtId="43" fontId="27" fillId="11" borderId="305" xfId="1" applyFont="1" applyFill="1" applyBorder="1" applyProtection="1"/>
    <xf numFmtId="43" fontId="27" fillId="11" borderId="1423" xfId="1" applyFont="1" applyFill="1" applyBorder="1" applyProtection="1"/>
    <xf numFmtId="164" fontId="64" fillId="8" borderId="1386" xfId="0" applyNumberFormat="1" applyFont="1" applyFill="1" applyBorder="1" applyProtection="1"/>
    <xf numFmtId="164" fontId="64" fillId="8" borderId="1323" xfId="0" applyNumberFormat="1" applyFont="1" applyFill="1" applyBorder="1" applyProtection="1"/>
    <xf numFmtId="43" fontId="27" fillId="11" borderId="1004" xfId="1" applyFont="1" applyFill="1" applyBorder="1" applyProtection="1"/>
    <xf numFmtId="0" fontId="27" fillId="0" borderId="342" xfId="0" applyFont="1" applyBorder="1"/>
    <xf numFmtId="0" fontId="27" fillId="0" borderId="1417" xfId="0" applyFont="1" applyFill="1" applyBorder="1"/>
    <xf numFmtId="0" fontId="27" fillId="0" borderId="1409" xfId="0" applyFont="1" applyBorder="1"/>
    <xf numFmtId="0" fontId="27" fillId="0" borderId="346" xfId="0" applyFont="1" applyBorder="1"/>
    <xf numFmtId="0" fontId="28" fillId="20" borderId="0" xfId="0" applyFont="1" applyFill="1" applyBorder="1" applyAlignment="1">
      <alignment horizontal="center"/>
    </xf>
    <xf numFmtId="0" fontId="26" fillId="20" borderId="0" xfId="0" applyFont="1" applyFill="1" applyBorder="1" applyAlignment="1">
      <alignment horizontal="left"/>
    </xf>
    <xf numFmtId="0" fontId="26" fillId="20" borderId="0" xfId="0" applyFont="1" applyFill="1" applyBorder="1" applyAlignment="1" applyProtection="1">
      <alignment horizontal="left"/>
      <protection locked="0"/>
    </xf>
    <xf numFmtId="0" fontId="26" fillId="20" borderId="0" xfId="0" applyFont="1" applyFill="1" applyBorder="1" applyProtection="1"/>
    <xf numFmtId="164" fontId="141" fillId="2" borderId="0" xfId="18" applyNumberFormat="1" applyFont="1" applyFill="1" applyAlignment="1" applyProtection="1">
      <alignment horizontal="right"/>
      <protection locked="0"/>
    </xf>
    <xf numFmtId="0" fontId="59" fillId="2" borderId="0" xfId="0" applyFont="1" applyFill="1" applyAlignment="1">
      <alignment horizontal="right"/>
    </xf>
    <xf numFmtId="0" fontId="59" fillId="0" borderId="0" xfId="0" applyFont="1" applyBorder="1" applyAlignment="1" applyProtection="1">
      <alignment horizontal="left"/>
      <protection locked="0"/>
    </xf>
    <xf numFmtId="0" fontId="18" fillId="0" borderId="0" xfId="0" applyFont="1" applyBorder="1"/>
    <xf numFmtId="0" fontId="59" fillId="0" borderId="0" xfId="0" applyFont="1" applyBorder="1" applyProtection="1"/>
    <xf numFmtId="0" fontId="59" fillId="0" borderId="24" xfId="0" applyFont="1" applyBorder="1" applyAlignment="1" applyProtection="1">
      <alignment horizontal="left"/>
      <protection locked="0"/>
    </xf>
    <xf numFmtId="0" fontId="18" fillId="0" borderId="24" xfId="0" applyFont="1" applyBorder="1"/>
    <xf numFmtId="0" fontId="17" fillId="2" borderId="0" xfId="0" applyFont="1" applyFill="1" applyAlignment="1" applyProtection="1">
      <alignment horizontal="left"/>
      <protection locked="0"/>
    </xf>
    <xf numFmtId="172" fontId="26" fillId="11" borderId="1426" xfId="6" applyNumberFormat="1" applyFont="1" applyFill="1" applyBorder="1" applyProtection="1"/>
    <xf numFmtId="164" fontId="28" fillId="7" borderId="1428" xfId="6" applyFont="1" applyFill="1" applyBorder="1" applyAlignment="1" applyProtection="1">
      <alignment horizontal="center" vertical="center" wrapText="1"/>
      <protection locked="0"/>
    </xf>
    <xf numFmtId="164" fontId="28" fillId="7" borderId="1310" xfId="6" applyFont="1" applyFill="1" applyBorder="1" applyAlignment="1" applyProtection="1">
      <alignment horizontal="center" vertical="center" wrapText="1"/>
      <protection locked="0"/>
    </xf>
    <xf numFmtId="164" fontId="96" fillId="7" borderId="1310" xfId="6" applyFont="1" applyFill="1" applyBorder="1" applyAlignment="1" applyProtection="1">
      <alignment horizontal="center" vertical="center" wrapText="1"/>
      <protection locked="0"/>
    </xf>
    <xf numFmtId="164" fontId="28" fillId="7" borderId="1004" xfId="6" applyFont="1" applyFill="1" applyBorder="1" applyAlignment="1" applyProtection="1">
      <alignment horizontal="center" vertical="center" wrapText="1"/>
      <protection locked="0"/>
    </xf>
    <xf numFmtId="0" fontId="26" fillId="0" borderId="1428" xfId="6" quotePrefix="1" applyNumberFormat="1" applyFont="1" applyFill="1" applyBorder="1" applyAlignment="1" applyProtection="1">
      <alignment horizontal="center" vertical="center" wrapText="1"/>
      <protection locked="0"/>
    </xf>
    <xf numFmtId="0" fontId="26" fillId="0" borderId="1310" xfId="6" quotePrefix="1" applyNumberFormat="1" applyFont="1" applyFill="1" applyBorder="1" applyAlignment="1" applyProtection="1">
      <alignment horizontal="center" vertical="center" wrapText="1"/>
      <protection locked="0"/>
    </xf>
    <xf numFmtId="0" fontId="26" fillId="0" borderId="1004" xfId="6" quotePrefix="1" applyNumberFormat="1" applyFont="1" applyFill="1" applyBorder="1" applyAlignment="1" applyProtection="1">
      <alignment horizontal="center" vertical="center" wrapText="1"/>
      <protection locked="0"/>
    </xf>
    <xf numFmtId="172" fontId="27" fillId="0" borderId="1429" xfId="6" applyNumberFormat="1" applyFont="1" applyFill="1" applyBorder="1" applyAlignment="1" applyProtection="1">
      <alignment horizontal="center"/>
      <protection locked="0"/>
    </xf>
    <xf numFmtId="172" fontId="27" fillId="0" borderId="1430" xfId="6" applyNumberFormat="1" applyFont="1" applyFill="1" applyBorder="1" applyAlignment="1" applyProtection="1">
      <alignment horizontal="center"/>
      <protection locked="0"/>
    </xf>
    <xf numFmtId="172" fontId="27" fillId="0" borderId="1431" xfId="6" applyNumberFormat="1" applyFont="1" applyFill="1" applyBorder="1" applyAlignment="1" applyProtection="1">
      <alignment horizontal="center"/>
      <protection locked="0"/>
    </xf>
    <xf numFmtId="172" fontId="26" fillId="11" borderId="1432" xfId="6" applyNumberFormat="1" applyFont="1" applyFill="1" applyBorder="1" applyProtection="1"/>
    <xf numFmtId="172" fontId="26" fillId="11" borderId="1433" xfId="6" applyNumberFormat="1" applyFont="1" applyFill="1" applyBorder="1" applyProtection="1"/>
    <xf numFmtId="172" fontId="26" fillId="11" borderId="1434" xfId="6" applyNumberFormat="1" applyFont="1" applyFill="1" applyBorder="1" applyProtection="1"/>
    <xf numFmtId="172" fontId="26" fillId="11" borderId="1435" xfId="6" applyNumberFormat="1" applyFont="1" applyFill="1" applyBorder="1" applyProtection="1"/>
    <xf numFmtId="172" fontId="26" fillId="11" borderId="1429" xfId="6" applyNumberFormat="1" applyFont="1" applyFill="1" applyBorder="1" applyProtection="1"/>
    <xf numFmtId="172" fontId="26" fillId="11" borderId="1430" xfId="6" applyNumberFormat="1" applyFont="1" applyFill="1" applyBorder="1" applyProtection="1"/>
    <xf numFmtId="172" fontId="26" fillId="11" borderId="1431" xfId="6" applyNumberFormat="1" applyFont="1" applyFill="1" applyBorder="1" applyProtection="1"/>
    <xf numFmtId="172" fontId="26" fillId="2" borderId="1436" xfId="6" applyNumberFormat="1" applyFont="1" applyFill="1" applyBorder="1" applyProtection="1">
      <protection locked="0"/>
    </xf>
    <xf numFmtId="172" fontId="26" fillId="2" borderId="1437" xfId="6" applyNumberFormat="1" applyFont="1" applyFill="1" applyBorder="1" applyProtection="1">
      <protection locked="0"/>
    </xf>
    <xf numFmtId="172" fontId="26" fillId="2" borderId="1438" xfId="6" applyNumberFormat="1" applyFont="1" applyFill="1" applyBorder="1" applyProtection="1">
      <protection locked="0"/>
    </xf>
    <xf numFmtId="172" fontId="26" fillId="11" borderId="1436" xfId="6" applyNumberFormat="1" applyFont="1" applyFill="1" applyBorder="1" applyProtection="1"/>
    <xf numFmtId="172" fontId="26" fillId="11" borderId="1437" xfId="6" applyNumberFormat="1" applyFont="1" applyFill="1" applyBorder="1" applyProtection="1"/>
    <xf numFmtId="172" fontId="26" fillId="11" borderId="1438" xfId="6" applyNumberFormat="1" applyFont="1" applyFill="1" applyBorder="1" applyProtection="1"/>
    <xf numFmtId="172" fontId="26" fillId="11" borderId="1417" xfId="6" applyNumberFormat="1" applyFont="1" applyFill="1" applyBorder="1" applyProtection="1"/>
    <xf numFmtId="172" fontId="26" fillId="11" borderId="1409" xfId="6" applyNumberFormat="1" applyFont="1" applyFill="1" applyBorder="1" applyProtection="1"/>
    <xf numFmtId="172" fontId="26" fillId="11" borderId="1419" xfId="6" applyNumberFormat="1" applyFont="1" applyFill="1" applyBorder="1" applyProtection="1"/>
    <xf numFmtId="172" fontId="26" fillId="11" borderId="346" xfId="6" applyNumberFormat="1" applyFont="1" applyFill="1" applyBorder="1" applyProtection="1"/>
    <xf numFmtId="172" fontId="26" fillId="11" borderId="301" xfId="6" applyNumberFormat="1" applyFont="1" applyFill="1" applyBorder="1" applyProtection="1"/>
    <xf numFmtId="172" fontId="26" fillId="11" borderId="342" xfId="6" applyNumberFormat="1" applyFont="1" applyFill="1" applyBorder="1" applyProtection="1"/>
    <xf numFmtId="172" fontId="26" fillId="11" borderId="1434" xfId="6" applyNumberFormat="1" applyFont="1" applyFill="1" applyBorder="1" applyProtection="1">
      <protection locked="0"/>
    </xf>
    <xf numFmtId="172" fontId="26" fillId="11" borderId="1435" xfId="6" applyNumberFormat="1" applyFont="1" applyFill="1" applyBorder="1" applyProtection="1">
      <protection locked="0"/>
    </xf>
    <xf numFmtId="172" fontId="26" fillId="11" borderId="1433" xfId="6" applyNumberFormat="1" applyFont="1" applyFill="1" applyBorder="1" applyProtection="1">
      <protection locked="0"/>
    </xf>
    <xf numFmtId="164" fontId="26" fillId="0" borderId="1417" xfId="6" applyFont="1" applyFill="1" applyBorder="1" applyProtection="1">
      <protection locked="0"/>
    </xf>
    <xf numFmtId="164" fontId="27" fillId="0" borderId="1409" xfId="6" applyFont="1" applyFill="1" applyBorder="1" applyProtection="1">
      <protection locked="0"/>
    </xf>
    <xf numFmtId="164" fontId="27" fillId="0" borderId="1439" xfId="6" applyFont="1" applyFill="1" applyBorder="1" applyProtection="1">
      <protection locked="0"/>
    </xf>
    <xf numFmtId="172" fontId="26" fillId="0" borderId="1419" xfId="2" applyNumberFormat="1" applyFont="1" applyFill="1" applyBorder="1" applyProtection="1"/>
    <xf numFmtId="172" fontId="26" fillId="0" borderId="1419" xfId="6" applyNumberFormat="1" applyFont="1" applyFill="1" applyBorder="1" applyProtection="1"/>
    <xf numFmtId="164" fontId="28" fillId="7" borderId="1306" xfId="6" applyFont="1" applyFill="1" applyBorder="1" applyAlignment="1" applyProtection="1">
      <alignment horizontal="center" vertical="center" wrapText="1"/>
      <protection locked="0"/>
    </xf>
    <xf numFmtId="164" fontId="28" fillId="7" borderId="1386" xfId="6" applyFont="1" applyFill="1" applyBorder="1" applyAlignment="1" applyProtection="1">
      <alignment horizontal="center" vertical="center" wrapText="1"/>
      <protection locked="0"/>
    </xf>
    <xf numFmtId="164" fontId="28" fillId="7" borderId="1323" xfId="6" applyFont="1" applyFill="1" applyBorder="1" applyAlignment="1" applyProtection="1">
      <alignment horizontal="center" vertical="center" wrapText="1"/>
      <protection locked="0"/>
    </xf>
    <xf numFmtId="9" fontId="28" fillId="7" borderId="1310" xfId="2" applyFont="1" applyFill="1" applyBorder="1" applyAlignment="1" applyProtection="1">
      <alignment horizontal="center" vertical="center" wrapText="1"/>
      <protection locked="0"/>
    </xf>
    <xf numFmtId="164" fontId="28" fillId="7" borderId="1311" xfId="6" applyFont="1" applyFill="1" applyBorder="1" applyAlignment="1" applyProtection="1">
      <alignment horizontal="center" vertical="center" wrapText="1"/>
      <protection locked="0"/>
    </xf>
    <xf numFmtId="9" fontId="26" fillId="0" borderId="1310" xfId="2" quotePrefix="1" applyFont="1" applyFill="1" applyBorder="1" applyAlignment="1" applyProtection="1">
      <alignment horizontal="center" vertical="center" wrapText="1"/>
      <protection locked="0"/>
    </xf>
    <xf numFmtId="0" fontId="26" fillId="0" borderId="1311" xfId="6" quotePrefix="1" applyNumberFormat="1" applyFont="1" applyFill="1" applyBorder="1" applyAlignment="1" applyProtection="1">
      <alignment horizontal="center" vertical="center" wrapText="1"/>
      <protection locked="0"/>
    </xf>
    <xf numFmtId="164" fontId="27" fillId="0" borderId="1441" xfId="6" applyFont="1" applyFill="1" applyBorder="1" applyAlignment="1" applyProtection="1">
      <alignment horizontal="center"/>
      <protection locked="0"/>
    </xf>
    <xf numFmtId="164" fontId="26" fillId="0" borderId="1430" xfId="6" applyFont="1" applyFill="1" applyBorder="1" applyAlignment="1" applyProtection="1">
      <alignment horizontal="center"/>
      <protection locked="0"/>
    </xf>
    <xf numFmtId="164" fontId="27" fillId="0" borderId="1430" xfId="6" applyFont="1" applyFill="1" applyBorder="1" applyAlignment="1" applyProtection="1">
      <alignment horizontal="center"/>
      <protection locked="0"/>
    </xf>
    <xf numFmtId="9" fontId="27" fillId="0" borderId="1441" xfId="2" applyFont="1" applyFill="1" applyBorder="1" applyAlignment="1" applyProtection="1">
      <alignment horizontal="center"/>
      <protection locked="0"/>
    </xf>
    <xf numFmtId="164" fontId="27" fillId="0" borderId="1431" xfId="6" applyFont="1" applyFill="1" applyBorder="1" applyAlignment="1" applyProtection="1">
      <alignment horizontal="center"/>
      <protection locked="0"/>
    </xf>
    <xf numFmtId="164" fontId="26" fillId="0" borderId="1440" xfId="6" applyFont="1" applyFill="1" applyBorder="1" applyProtection="1">
      <protection locked="0"/>
    </xf>
    <xf numFmtId="164" fontId="26" fillId="0" borderId="1441" xfId="6" applyFont="1" applyFill="1" applyBorder="1" applyProtection="1">
      <protection locked="0"/>
    </xf>
    <xf numFmtId="164" fontId="26" fillId="0" borderId="1430" xfId="6" applyFont="1" applyFill="1" applyBorder="1" applyProtection="1">
      <protection locked="0"/>
    </xf>
    <xf numFmtId="164" fontId="26" fillId="0" borderId="1435" xfId="6" applyFont="1" applyFill="1" applyBorder="1" applyProtection="1">
      <protection locked="0"/>
    </xf>
    <xf numFmtId="172" fontId="26" fillId="0" borderId="1435" xfId="6" applyNumberFormat="1" applyFont="1" applyFill="1" applyBorder="1" applyProtection="1">
      <protection locked="0"/>
    </xf>
    <xf numFmtId="9" fontId="26" fillId="0" borderId="1435" xfId="2" applyFont="1" applyFill="1" applyBorder="1" applyProtection="1">
      <protection locked="0"/>
    </xf>
    <xf numFmtId="164" fontId="26" fillId="0" borderId="1435" xfId="6" applyFont="1" applyFill="1" applyBorder="1" applyProtection="1"/>
    <xf numFmtId="164" fontId="26" fillId="0" borderId="1436" xfId="6" applyFont="1" applyFill="1" applyBorder="1" applyProtection="1">
      <protection locked="0"/>
    </xf>
    <xf numFmtId="164" fontId="26" fillId="0" borderId="1437" xfId="6" applyFont="1" applyFill="1" applyBorder="1" applyProtection="1">
      <protection locked="0"/>
    </xf>
    <xf numFmtId="164" fontId="26" fillId="0" borderId="1442" xfId="6" applyFont="1" applyFill="1" applyBorder="1" applyProtection="1">
      <protection locked="0"/>
    </xf>
    <xf numFmtId="172" fontId="26" fillId="0" borderId="1435" xfId="2" applyNumberFormat="1" applyFont="1" applyFill="1" applyBorder="1" applyProtection="1">
      <protection locked="0"/>
    </xf>
    <xf numFmtId="172" fontId="26" fillId="0" borderId="1435" xfId="6" applyNumberFormat="1" applyFont="1" applyFill="1" applyBorder="1" applyProtection="1"/>
    <xf numFmtId="172" fontId="26" fillId="0" borderId="1430" xfId="6" applyNumberFormat="1" applyFont="1" applyFill="1" applyBorder="1" applyProtection="1">
      <protection locked="0"/>
    </xf>
    <xf numFmtId="172" fontId="26" fillId="0" borderId="1430" xfId="2" applyNumberFormat="1" applyFont="1" applyFill="1" applyBorder="1" applyProtection="1">
      <protection locked="0"/>
    </xf>
    <xf numFmtId="172" fontId="26" fillId="0" borderId="1430" xfId="6" applyNumberFormat="1" applyFont="1" applyFill="1" applyBorder="1" applyProtection="1"/>
    <xf numFmtId="164" fontId="27" fillId="2" borderId="1306" xfId="6" applyFont="1" applyFill="1" applyBorder="1" applyProtection="1">
      <protection locked="0"/>
    </xf>
    <xf numFmtId="164" fontId="27" fillId="2" borderId="1386" xfId="6" applyFont="1" applyFill="1" applyBorder="1" applyProtection="1">
      <protection locked="0"/>
    </xf>
    <xf numFmtId="164" fontId="27" fillId="2" borderId="1437" xfId="6" applyFont="1" applyFill="1" applyBorder="1" applyProtection="1">
      <protection locked="0"/>
    </xf>
    <xf numFmtId="164" fontId="26" fillId="2" borderId="1437" xfId="6" applyFont="1" applyFill="1" applyBorder="1" applyProtection="1">
      <protection locked="0"/>
    </xf>
    <xf numFmtId="172" fontId="27" fillId="2" borderId="1437" xfId="6" applyNumberFormat="1" applyFont="1" applyFill="1" applyBorder="1" applyProtection="1">
      <protection locked="0"/>
    </xf>
    <xf numFmtId="172" fontId="27" fillId="2" borderId="1437" xfId="2" applyNumberFormat="1" applyFont="1" applyFill="1" applyBorder="1" applyProtection="1">
      <protection locked="0"/>
    </xf>
    <xf numFmtId="172" fontId="27" fillId="2" borderId="1437" xfId="6" applyNumberFormat="1" applyFont="1" applyFill="1" applyBorder="1" applyProtection="1"/>
    <xf numFmtId="172" fontId="27" fillId="2" borderId="1438" xfId="6" applyNumberFormat="1" applyFont="1" applyFill="1" applyBorder="1" applyProtection="1">
      <protection locked="0"/>
    </xf>
    <xf numFmtId="164" fontId="27" fillId="0" borderId="1437" xfId="6" applyFont="1" applyFill="1" applyBorder="1" applyProtection="1">
      <protection locked="0"/>
    </xf>
    <xf numFmtId="164" fontId="27" fillId="0" borderId="1442" xfId="6" applyFont="1" applyFill="1" applyBorder="1" applyProtection="1">
      <protection locked="0"/>
    </xf>
    <xf numFmtId="172" fontId="26" fillId="0" borderId="1442" xfId="2" applyNumberFormat="1" applyFont="1" applyFill="1" applyBorder="1" applyProtection="1"/>
    <xf numFmtId="172" fontId="26" fillId="0" borderId="1442" xfId="6" applyNumberFormat="1" applyFont="1" applyFill="1" applyBorder="1" applyProtection="1"/>
    <xf numFmtId="172" fontId="26" fillId="11" borderId="1443" xfId="6" applyNumberFormat="1" applyFont="1" applyFill="1" applyBorder="1" applyProtection="1"/>
    <xf numFmtId="164" fontId="26" fillId="0" borderId="301" xfId="6" applyFont="1" applyFill="1" applyBorder="1" applyProtection="1">
      <protection locked="0"/>
    </xf>
    <xf numFmtId="172" fontId="26" fillId="2" borderId="0" xfId="2" applyNumberFormat="1" applyFont="1" applyFill="1" applyBorder="1" applyProtection="1"/>
    <xf numFmtId="0" fontId="144" fillId="2" borderId="0" xfId="0" applyFont="1" applyFill="1"/>
    <xf numFmtId="0" fontId="0" fillId="20" borderId="0" xfId="0" applyFill="1"/>
    <xf numFmtId="0" fontId="0" fillId="2" borderId="0" xfId="0" applyFill="1" applyAlignment="1">
      <alignment horizontal="center"/>
    </xf>
    <xf numFmtId="0" fontId="26" fillId="2" borderId="797" xfId="0" applyFont="1" applyFill="1" applyBorder="1" applyAlignment="1" applyProtection="1">
      <alignment horizontal="left"/>
    </xf>
    <xf numFmtId="0" fontId="28" fillId="7" borderId="1435" xfId="0" applyFont="1" applyFill="1" applyBorder="1" applyAlignment="1">
      <alignment horizontal="center" vertical="center"/>
    </xf>
    <xf numFmtId="0" fontId="28" fillId="7" borderId="1433" xfId="0" applyFont="1" applyFill="1" applyBorder="1" applyAlignment="1">
      <alignment horizontal="center" vertical="center"/>
    </xf>
    <xf numFmtId="0" fontId="26" fillId="0" borderId="1444" xfId="26" applyFont="1" applyFill="1" applyBorder="1" applyAlignment="1" applyProtection="1">
      <alignment horizontal="left"/>
    </xf>
    <xf numFmtId="0" fontId="26" fillId="0" borderId="1445" xfId="26" applyFont="1" applyFill="1" applyBorder="1" applyAlignment="1" applyProtection="1">
      <alignment horizontal="left"/>
    </xf>
    <xf numFmtId="0" fontId="26" fillId="0" borderId="301" xfId="26" applyFont="1" applyFill="1" applyBorder="1" applyAlignment="1" applyProtection="1">
      <alignment horizontal="left"/>
    </xf>
    <xf numFmtId="0" fontId="134" fillId="0" borderId="1417" xfId="26" applyFont="1" applyFill="1" applyBorder="1" applyAlignment="1" applyProtection="1">
      <alignment horizontal="left"/>
    </xf>
    <xf numFmtId="0" fontId="26" fillId="2" borderId="797" xfId="0" applyFont="1" applyFill="1" applyBorder="1" applyProtection="1"/>
    <xf numFmtId="0" fontId="26" fillId="2" borderId="797" xfId="0" applyFont="1" applyFill="1" applyBorder="1"/>
    <xf numFmtId="0" fontId="26" fillId="2" borderId="797" xfId="0" applyFont="1" applyFill="1" applyBorder="1" applyAlignment="1" applyProtection="1"/>
    <xf numFmtId="43" fontId="26" fillId="11" borderId="1379" xfId="1" applyFont="1" applyFill="1" applyBorder="1"/>
    <xf numFmtId="43" fontId="26" fillId="11" borderId="1420" xfId="1" applyFont="1" applyFill="1" applyBorder="1"/>
    <xf numFmtId="164" fontId="27" fillId="8" borderId="1409" xfId="0" applyNumberFormat="1" applyFont="1" applyFill="1" applyBorder="1"/>
    <xf numFmtId="43" fontId="27" fillId="8" borderId="346" xfId="0" applyNumberFormat="1" applyFont="1" applyFill="1" applyBorder="1"/>
    <xf numFmtId="43" fontId="27" fillId="8" borderId="1409" xfId="0" applyNumberFormat="1" applyFont="1" applyFill="1" applyBorder="1"/>
    <xf numFmtId="164" fontId="27" fillId="8" borderId="346" xfId="0" applyNumberFormat="1" applyFont="1" applyFill="1" applyBorder="1"/>
    <xf numFmtId="0" fontId="22" fillId="20" borderId="0" xfId="0" applyFont="1" applyFill="1"/>
    <xf numFmtId="0" fontId="145" fillId="2" borderId="0" xfId="0" applyFont="1" applyFill="1" applyBorder="1"/>
    <xf numFmtId="0" fontId="144" fillId="2" borderId="0" xfId="0" applyFont="1" applyFill="1" applyBorder="1" applyAlignment="1"/>
    <xf numFmtId="0" fontId="144" fillId="2" borderId="0" xfId="0" applyFont="1" applyFill="1" applyBorder="1"/>
    <xf numFmtId="0" fontId="75" fillId="2" borderId="0" xfId="0" applyFont="1" applyFill="1" applyBorder="1" applyAlignment="1"/>
    <xf numFmtId="0" fontId="238" fillId="7" borderId="301" xfId="0" applyFont="1" applyFill="1" applyBorder="1" applyAlignment="1">
      <alignment horizontal="center" vertical="center"/>
    </xf>
    <xf numFmtId="0" fontId="238" fillId="7" borderId="0" xfId="0" applyFont="1" applyFill="1" applyBorder="1" applyAlignment="1">
      <alignment horizontal="center" vertical="center"/>
    </xf>
    <xf numFmtId="0" fontId="75" fillId="0" borderId="0" xfId="0" applyFont="1" applyFill="1" applyBorder="1" applyAlignment="1"/>
    <xf numFmtId="164" fontId="75" fillId="2" borderId="740" xfId="25" applyFont="1" applyFill="1" applyBorder="1" applyProtection="1">
      <protection locked="0"/>
    </xf>
    <xf numFmtId="164" fontId="75" fillId="24" borderId="779" xfId="25" applyFont="1" applyFill="1" applyBorder="1" applyProtection="1">
      <protection locked="0"/>
    </xf>
    <xf numFmtId="164" fontId="75" fillId="2" borderId="779" xfId="25" applyFont="1" applyFill="1" applyBorder="1" applyProtection="1">
      <protection locked="0"/>
    </xf>
    <xf numFmtId="164" fontId="75" fillId="2" borderId="1446" xfId="25" applyFont="1" applyFill="1" applyBorder="1" applyProtection="1">
      <protection locked="0"/>
    </xf>
    <xf numFmtId="0" fontId="81" fillId="0" borderId="1417" xfId="0" applyFont="1" applyFill="1" applyBorder="1"/>
    <xf numFmtId="0" fontId="75" fillId="0" borderId="1409" xfId="0" applyFont="1" applyFill="1" applyBorder="1"/>
    <xf numFmtId="0" fontId="75" fillId="0" borderId="1409" xfId="0" applyFont="1" applyFill="1" applyBorder="1" applyAlignment="1"/>
    <xf numFmtId="164" fontId="75" fillId="2" borderId="1419" xfId="25" applyFont="1" applyFill="1" applyBorder="1" applyProtection="1">
      <protection locked="0"/>
    </xf>
    <xf numFmtId="0" fontId="81" fillId="0" borderId="923" xfId="0" applyFont="1" applyFill="1" applyBorder="1"/>
    <xf numFmtId="0" fontId="81" fillId="0" borderId="1407" xfId="0" applyFont="1" applyFill="1" applyBorder="1"/>
    <xf numFmtId="0" fontId="75" fillId="0" borderId="1407" xfId="0" applyFont="1" applyFill="1" applyBorder="1" applyAlignment="1"/>
    <xf numFmtId="0" fontId="75" fillId="0" borderId="1407" xfId="0" applyFont="1" applyFill="1" applyBorder="1"/>
    <xf numFmtId="164" fontId="81" fillId="24" borderId="1418" xfId="0" applyNumberFormat="1" applyFont="1" applyFill="1" applyBorder="1" applyProtection="1"/>
    <xf numFmtId="164" fontId="81" fillId="24" borderId="1407" xfId="0" applyNumberFormat="1" applyFont="1" applyFill="1" applyBorder="1" applyProtection="1"/>
    <xf numFmtId="0" fontId="9" fillId="2" borderId="0" xfId="0" applyFont="1" applyFill="1" applyAlignment="1">
      <alignment horizontal="right"/>
    </xf>
    <xf numFmtId="0" fontId="238" fillId="14" borderId="1430" xfId="0" applyFont="1" applyFill="1" applyBorder="1" applyAlignment="1" applyProtection="1">
      <alignment horizontal="center" vertical="center" wrapText="1"/>
    </xf>
    <xf numFmtId="164" fontId="81" fillId="24" borderId="925" xfId="0" applyNumberFormat="1" applyFont="1" applyFill="1" applyBorder="1" applyProtection="1"/>
    <xf numFmtId="0" fontId="238" fillId="14" borderId="752" xfId="0" applyFont="1" applyFill="1" applyBorder="1" applyAlignment="1" applyProtection="1">
      <alignment horizontal="center" vertical="center" wrapText="1"/>
    </xf>
    <xf numFmtId="0" fontId="238" fillId="14" borderId="280" xfId="0" applyFont="1" applyFill="1" applyBorder="1" applyAlignment="1" applyProtection="1">
      <alignment horizontal="center" vertical="center" wrapText="1"/>
    </xf>
    <xf numFmtId="0" fontId="238" fillId="7" borderId="280" xfId="0" applyFont="1" applyFill="1" applyBorder="1" applyAlignment="1" applyProtection="1">
      <alignment horizontal="center" vertical="center" wrapText="1"/>
    </xf>
    <xf numFmtId="164" fontId="75" fillId="2" borderId="737" xfId="25" applyFont="1" applyFill="1" applyBorder="1" applyProtection="1">
      <protection locked="0"/>
    </xf>
    <xf numFmtId="164" fontId="75" fillId="24" borderId="739" xfId="25" applyFont="1" applyFill="1" applyBorder="1" applyProtection="1">
      <protection locked="0"/>
    </xf>
    <xf numFmtId="164" fontId="75" fillId="2" borderId="739" xfId="25" applyFont="1" applyFill="1" applyBorder="1" applyProtection="1">
      <protection locked="0"/>
    </xf>
    <xf numFmtId="164" fontId="75" fillId="2" borderId="1447" xfId="25" applyFont="1" applyFill="1" applyBorder="1" applyProtection="1">
      <protection locked="0"/>
    </xf>
    <xf numFmtId="0" fontId="75" fillId="3" borderId="1437" xfId="0" applyFont="1" applyFill="1" applyBorder="1" applyProtection="1"/>
    <xf numFmtId="170" fontId="41" fillId="3" borderId="1435" xfId="0" quotePrefix="1" applyNumberFormat="1" applyFont="1" applyFill="1" applyBorder="1" applyAlignment="1" applyProtection="1">
      <alignment horizontal="center"/>
    </xf>
    <xf numFmtId="170" fontId="41" fillId="3" borderId="1437" xfId="0" quotePrefix="1" applyNumberFormat="1" applyFont="1" applyFill="1" applyBorder="1" applyAlignment="1" applyProtection="1">
      <alignment horizontal="center"/>
    </xf>
    <xf numFmtId="170" fontId="41" fillId="3" borderId="1435" xfId="0" applyNumberFormat="1" applyFont="1" applyFill="1" applyBorder="1" applyAlignment="1" applyProtection="1">
      <alignment horizontal="center"/>
    </xf>
    <xf numFmtId="170" fontId="41" fillId="3" borderId="1442" xfId="0" applyNumberFormat="1" applyFont="1" applyFill="1" applyBorder="1" applyAlignment="1" applyProtection="1">
      <alignment horizontal="center"/>
    </xf>
    <xf numFmtId="0" fontId="75" fillId="3" borderId="1436" xfId="0" applyFont="1" applyFill="1" applyBorder="1" applyProtection="1"/>
    <xf numFmtId="170" fontId="41" fillId="3" borderId="1438" xfId="0" applyNumberFormat="1" applyFont="1" applyFill="1" applyBorder="1" applyAlignment="1" applyProtection="1">
      <alignment horizontal="center"/>
    </xf>
    <xf numFmtId="164" fontId="75" fillId="24" borderId="1302" xfId="25" applyFont="1" applyFill="1" applyBorder="1" applyProtection="1">
      <protection locked="0"/>
    </xf>
    <xf numFmtId="164" fontId="75" fillId="2" borderId="1409" xfId="25" applyFont="1" applyFill="1" applyBorder="1" applyProtection="1">
      <protection locked="0"/>
    </xf>
    <xf numFmtId="164" fontId="75" fillId="2" borderId="346" xfId="25" applyFont="1" applyFill="1" applyBorder="1" applyProtection="1">
      <protection locked="0"/>
    </xf>
    <xf numFmtId="0" fontId="0" fillId="20" borderId="0" xfId="0" applyFill="1" applyAlignment="1">
      <alignment horizontal="left"/>
    </xf>
    <xf numFmtId="0" fontId="238" fillId="2" borderId="0" xfId="19" applyFont="1" applyFill="1" applyBorder="1" applyAlignment="1" applyProtection="1">
      <alignment vertical="center"/>
    </xf>
    <xf numFmtId="0" fontId="238" fillId="20" borderId="0" xfId="19" applyFont="1" applyFill="1" applyBorder="1" applyAlignment="1" applyProtection="1">
      <alignment vertical="center"/>
    </xf>
    <xf numFmtId="0" fontId="238" fillId="7" borderId="798" xfId="19" applyFont="1" applyFill="1" applyBorder="1" applyAlignment="1" applyProtection="1">
      <alignment horizontal="center"/>
    </xf>
    <xf numFmtId="0" fontId="238" fillId="2" borderId="0" xfId="19" applyFont="1" applyFill="1" applyBorder="1" applyAlignment="1" applyProtection="1">
      <alignment horizontal="center"/>
    </xf>
    <xf numFmtId="0" fontId="238" fillId="20" borderId="0" xfId="19" applyFont="1" applyFill="1" applyBorder="1" applyAlignment="1" applyProtection="1">
      <alignment horizontal="center"/>
    </xf>
    <xf numFmtId="0" fontId="81" fillId="0" borderId="798" xfId="19" applyFont="1" applyFill="1" applyBorder="1" applyAlignment="1" applyProtection="1">
      <alignment horizontal="center" vertical="center" wrapText="1"/>
      <protection locked="0"/>
    </xf>
    <xf numFmtId="0" fontId="81" fillId="2" borderId="0" xfId="19" applyFont="1" applyFill="1" applyBorder="1" applyAlignment="1" applyProtection="1">
      <alignment horizontal="center" vertical="center" wrapText="1"/>
      <protection locked="0"/>
    </xf>
    <xf numFmtId="0" fontId="81" fillId="20" borderId="0" xfId="19" applyFont="1" applyFill="1" applyBorder="1" applyAlignment="1" applyProtection="1">
      <alignment horizontal="center" vertical="center" wrapText="1"/>
      <protection locked="0"/>
    </xf>
    <xf numFmtId="0" fontId="75" fillId="0" borderId="794" xfId="3" applyFont="1" applyFill="1" applyBorder="1"/>
    <xf numFmtId="0" fontId="75" fillId="0" borderId="795" xfId="3" applyFont="1" applyFill="1" applyBorder="1"/>
    <xf numFmtId="0" fontId="81" fillId="0" borderId="795" xfId="3" applyFont="1" applyFill="1" applyBorder="1"/>
    <xf numFmtId="0" fontId="81" fillId="0" borderId="795" xfId="3" applyFont="1" applyFill="1" applyBorder="1" applyAlignment="1">
      <alignment vertical="center" wrapText="1"/>
    </xf>
    <xf numFmtId="0" fontId="75" fillId="0" borderId="795" xfId="0" applyFont="1" applyBorder="1"/>
    <xf numFmtId="0" fontId="75" fillId="0" borderId="796" xfId="0" applyFont="1" applyBorder="1"/>
    <xf numFmtId="0" fontId="75" fillId="0" borderId="797" xfId="0" applyFont="1" applyBorder="1"/>
    <xf numFmtId="0" fontId="81" fillId="21" borderId="301" xfId="20" applyFont="1" applyFill="1" applyBorder="1"/>
    <xf numFmtId="0" fontId="81" fillId="21" borderId="0" xfId="20" applyFont="1" applyFill="1" applyBorder="1"/>
    <xf numFmtId="0" fontId="81" fillId="21" borderId="0" xfId="3" applyFont="1" applyFill="1" applyBorder="1"/>
    <xf numFmtId="0" fontId="81" fillId="21" borderId="0" xfId="3" applyFont="1" applyFill="1" applyBorder="1" applyAlignment="1">
      <alignment horizontal="left" vertical="center" wrapText="1" indent="2"/>
    </xf>
    <xf numFmtId="164" fontId="75" fillId="22" borderId="0" xfId="0" applyNumberFormat="1" applyFont="1" applyFill="1" applyBorder="1"/>
    <xf numFmtId="164" fontId="75" fillId="22" borderId="342" xfId="0" applyNumberFormat="1" applyFont="1" applyFill="1" applyBorder="1"/>
    <xf numFmtId="164" fontId="75" fillId="2" borderId="0" xfId="0" applyNumberFormat="1" applyFont="1" applyFill="1"/>
    <xf numFmtId="164" fontId="75" fillId="22" borderId="24" xfId="0" applyNumberFormat="1" applyFont="1" applyFill="1" applyBorder="1"/>
    <xf numFmtId="164" fontId="75" fillId="20" borderId="0" xfId="0" applyNumberFormat="1" applyFont="1" applyFill="1"/>
    <xf numFmtId="0" fontId="75" fillId="0" borderId="301" xfId="20" applyFont="1" applyFill="1" applyBorder="1"/>
    <xf numFmtId="0" fontId="75" fillId="0" borderId="0" xfId="20" applyFont="1" applyFill="1" applyBorder="1"/>
    <xf numFmtId="0" fontId="75" fillId="0" borderId="0" xfId="3" applyFont="1" applyFill="1" applyBorder="1"/>
    <xf numFmtId="0" fontId="75" fillId="0" borderId="0" xfId="3" applyFont="1" applyFill="1" applyBorder="1" applyAlignment="1">
      <alignment horizontal="left" vertical="center" wrapText="1" indent="6"/>
    </xf>
    <xf numFmtId="164" fontId="75" fillId="0" borderId="0" xfId="6" applyFont="1" applyBorder="1"/>
    <xf numFmtId="164" fontId="75" fillId="0" borderId="342" xfId="6" applyFont="1" applyBorder="1"/>
    <xf numFmtId="164" fontId="75" fillId="0" borderId="24" xfId="6" applyFont="1" applyBorder="1"/>
    <xf numFmtId="164" fontId="75" fillId="20" borderId="0" xfId="6" applyFont="1" applyFill="1"/>
    <xf numFmtId="0" fontId="81" fillId="21" borderId="301" xfId="3" applyFont="1" applyFill="1" applyBorder="1"/>
    <xf numFmtId="0" fontId="75" fillId="0" borderId="0" xfId="3" applyFont="1" applyFill="1" applyBorder="1" applyAlignment="1">
      <alignment horizontal="left" vertical="center" wrapText="1" indent="2"/>
    </xf>
    <xf numFmtId="0" fontId="75" fillId="0" borderId="301" xfId="3" applyFont="1" applyFill="1" applyBorder="1"/>
    <xf numFmtId="0" fontId="75" fillId="0" borderId="0" xfId="3" applyFont="1" applyFill="1" applyBorder="1" applyAlignment="1">
      <alignment horizontal="left" vertical="center" wrapText="1" indent="5"/>
    </xf>
    <xf numFmtId="0" fontId="75" fillId="0" borderId="0" xfId="3" applyFont="1" applyFill="1" applyBorder="1" applyAlignment="1">
      <alignment horizontal="left" vertical="center" wrapText="1" indent="7"/>
    </xf>
    <xf numFmtId="2" fontId="75" fillId="0" borderId="0" xfId="3" applyNumberFormat="1" applyFont="1" applyFill="1" applyBorder="1"/>
    <xf numFmtId="0" fontId="9" fillId="21" borderId="0" xfId="3" applyFont="1" applyFill="1" applyBorder="1" applyAlignment="1">
      <alignment horizontal="left" vertical="center" wrapText="1" indent="2"/>
    </xf>
    <xf numFmtId="164" fontId="75" fillId="23" borderId="0" xfId="6" applyFont="1" applyFill="1" applyBorder="1"/>
    <xf numFmtId="164" fontId="75" fillId="23" borderId="342" xfId="6" applyFont="1" applyFill="1" applyBorder="1"/>
    <xf numFmtId="164" fontId="75" fillId="23" borderId="24" xfId="6" applyFont="1" applyFill="1" applyBorder="1"/>
    <xf numFmtId="0" fontId="75" fillId="0" borderId="0" xfId="3" applyFont="1" applyFill="1" applyBorder="1" applyAlignment="1">
      <alignment vertical="center"/>
    </xf>
    <xf numFmtId="0" fontId="75" fillId="0" borderId="0" xfId="3" applyFont="1" applyFill="1" applyBorder="1" applyAlignment="1"/>
    <xf numFmtId="0" fontId="75" fillId="0" borderId="0" xfId="3" applyFont="1" applyFill="1" applyBorder="1" applyAlignment="1">
      <alignment horizontal="left" vertical="center"/>
    </xf>
    <xf numFmtId="0" fontId="81" fillId="21" borderId="1417" xfId="3" applyFont="1" applyFill="1" applyBorder="1"/>
    <xf numFmtId="0" fontId="81" fillId="21" borderId="1409" xfId="3" applyFont="1" applyFill="1" applyBorder="1"/>
    <xf numFmtId="0" fontId="81" fillId="21" borderId="1409" xfId="20" applyFont="1" applyFill="1" applyBorder="1"/>
    <xf numFmtId="0" fontId="9" fillId="21" borderId="1409" xfId="3" applyFont="1" applyFill="1" applyBorder="1" applyAlignment="1">
      <alignment horizontal="left" vertical="center" wrapText="1" indent="2"/>
    </xf>
    <xf numFmtId="164" fontId="75" fillId="0" borderId="762" xfId="6" applyFont="1" applyBorder="1"/>
    <xf numFmtId="0" fontId="81" fillId="0" borderId="923" xfId="3" applyFont="1" applyFill="1" applyBorder="1"/>
    <xf numFmtId="0" fontId="75" fillId="0" borderId="1407" xfId="3" applyFont="1" applyFill="1" applyBorder="1"/>
    <xf numFmtId="0" fontId="75" fillId="0" borderId="1407" xfId="20" applyFont="1" applyFill="1" applyBorder="1"/>
    <xf numFmtId="0" fontId="81" fillId="0" borderId="1407" xfId="3" applyFont="1" applyFill="1" applyBorder="1" applyAlignment="1">
      <alignment vertical="center" wrapText="1"/>
    </xf>
    <xf numFmtId="164" fontId="75" fillId="22" borderId="1409" xfId="0" applyNumberFormat="1" applyFont="1" applyFill="1" applyBorder="1"/>
    <xf numFmtId="164" fontId="75" fillId="22" borderId="346" xfId="0" applyNumberFormat="1" applyFont="1" applyFill="1" applyBorder="1"/>
    <xf numFmtId="164" fontId="75" fillId="22" borderId="762" xfId="0" applyNumberFormat="1" applyFont="1" applyFill="1" applyBorder="1"/>
    <xf numFmtId="0" fontId="75" fillId="0" borderId="342" xfId="0" applyFont="1" applyBorder="1"/>
    <xf numFmtId="0" fontId="81" fillId="0" borderId="795" xfId="3" applyFont="1" applyFill="1" applyBorder="1" applyAlignment="1">
      <alignment vertical="center"/>
    </xf>
    <xf numFmtId="0" fontId="81" fillId="21" borderId="0" xfId="3" applyFont="1" applyFill="1" applyBorder="1" applyAlignment="1">
      <alignment vertical="top"/>
    </xf>
    <xf numFmtId="0" fontId="81" fillId="21" borderId="0" xfId="3" applyFont="1" applyFill="1" applyBorder="1" applyAlignment="1">
      <alignment vertical="center"/>
    </xf>
    <xf numFmtId="0" fontId="81" fillId="0" borderId="1407" xfId="3" applyFont="1" applyFill="1" applyBorder="1" applyAlignment="1">
      <alignment horizontal="left" vertical="center" wrapText="1" indent="2"/>
    </xf>
    <xf numFmtId="0" fontId="75" fillId="0" borderId="1407" xfId="0" applyFont="1" applyBorder="1"/>
    <xf numFmtId="164" fontId="75" fillId="0" borderId="1407" xfId="6" applyFont="1" applyBorder="1"/>
    <xf numFmtId="164" fontId="75" fillId="0" borderId="925" xfId="6" applyFont="1" applyBorder="1"/>
    <xf numFmtId="164" fontId="75" fillId="0" borderId="1408" xfId="6" applyFont="1" applyBorder="1"/>
    <xf numFmtId="0" fontId="81" fillId="2" borderId="1169" xfId="19" applyFont="1" applyFill="1" applyBorder="1" applyProtection="1"/>
    <xf numFmtId="0" fontId="75" fillId="0" borderId="1170" xfId="0" applyFont="1" applyBorder="1"/>
    <xf numFmtId="164" fontId="75" fillId="22" borderId="1424" xfId="0" applyNumberFormat="1" applyFont="1" applyFill="1" applyBorder="1"/>
    <xf numFmtId="0" fontId="75" fillId="0" borderId="794" xfId="0" applyFont="1" applyFill="1" applyBorder="1"/>
    <xf numFmtId="0" fontId="75" fillId="0" borderId="795" xfId="19" applyFont="1" applyFill="1" applyBorder="1" applyProtection="1"/>
    <xf numFmtId="0" fontId="75" fillId="0" borderId="795" xfId="0" applyFont="1" applyFill="1" applyBorder="1"/>
    <xf numFmtId="164" fontId="75" fillId="0" borderId="795" xfId="6" applyFont="1" applyBorder="1"/>
    <xf numFmtId="164" fontId="75" fillId="0" borderId="796" xfId="6" applyFont="1" applyBorder="1"/>
    <xf numFmtId="164" fontId="75" fillId="0" borderId="797" xfId="6" applyFont="1" applyBorder="1"/>
    <xf numFmtId="0" fontId="75" fillId="0" borderId="0" xfId="19" applyFont="1" applyFill="1" applyBorder="1" applyProtection="1"/>
    <xf numFmtId="0" fontId="75" fillId="0" borderId="1417" xfId="0" applyFont="1" applyFill="1" applyBorder="1"/>
    <xf numFmtId="0" fontId="75" fillId="0" borderId="1409" xfId="19" applyFont="1" applyFill="1" applyBorder="1" applyProtection="1"/>
    <xf numFmtId="164" fontId="75" fillId="0" borderId="1409" xfId="6" applyFont="1" applyBorder="1"/>
    <xf numFmtId="164" fontId="75" fillId="0" borderId="346" xfId="6" applyFont="1" applyBorder="1"/>
    <xf numFmtId="164" fontId="75" fillId="0" borderId="0" xfId="0" applyNumberFormat="1" applyFont="1" applyFill="1" applyBorder="1"/>
    <xf numFmtId="164" fontId="75" fillId="0" borderId="342" xfId="0" applyNumberFormat="1" applyFont="1" applyFill="1" applyBorder="1"/>
    <xf numFmtId="164" fontId="75" fillId="0" borderId="24" xfId="0" applyNumberFormat="1" applyFont="1" applyFill="1" applyBorder="1"/>
    <xf numFmtId="0" fontId="75" fillId="0" borderId="1409" xfId="0" applyFont="1" applyBorder="1"/>
    <xf numFmtId="164" fontId="75" fillId="0" borderId="762" xfId="0" applyNumberFormat="1" applyFont="1" applyBorder="1"/>
    <xf numFmtId="0" fontId="238" fillId="7" borderId="797" xfId="0" applyFont="1" applyFill="1" applyBorder="1" applyAlignment="1">
      <alignment horizontal="center" wrapText="1"/>
    </xf>
    <xf numFmtId="0" fontId="238" fillId="7" borderId="24" xfId="0" applyFont="1" applyFill="1" applyBorder="1" applyAlignment="1">
      <alignment horizontal="center" wrapText="1"/>
    </xf>
    <xf numFmtId="43" fontId="27" fillId="11" borderId="1218" xfId="1" applyFont="1" applyFill="1" applyBorder="1"/>
    <xf numFmtId="43" fontId="39" fillId="2" borderId="740" xfId="1" quotePrefix="1" applyFont="1" applyFill="1" applyBorder="1" applyAlignment="1" applyProtection="1">
      <alignment horizontal="center"/>
    </xf>
    <xf numFmtId="0" fontId="144" fillId="0" borderId="0" xfId="0" applyFont="1" applyFill="1" applyBorder="1"/>
    <xf numFmtId="0" fontId="241" fillId="7" borderId="797" xfId="3" applyFont="1" applyFill="1" applyBorder="1"/>
    <xf numFmtId="0" fontId="144" fillId="0" borderId="0" xfId="0" applyFont="1" applyFill="1"/>
    <xf numFmtId="0" fontId="241" fillId="7" borderId="762" xfId="3" applyFont="1" applyFill="1" applyBorder="1"/>
    <xf numFmtId="0" fontId="241" fillId="7" borderId="1408" xfId="3" applyFont="1" applyFill="1" applyBorder="1" applyAlignment="1">
      <alignment vertical="center" wrapText="1"/>
    </xf>
    <xf numFmtId="0" fontId="241" fillId="7" borderId="1408" xfId="3" applyFont="1" applyFill="1" applyBorder="1" applyAlignment="1">
      <alignment horizontal="center" vertical="center" wrapText="1"/>
    </xf>
    <xf numFmtId="0" fontId="241" fillId="7" borderId="1408" xfId="3" applyFont="1" applyFill="1" applyBorder="1" applyAlignment="1">
      <alignment horizontal="center"/>
    </xf>
    <xf numFmtId="0" fontId="144" fillId="0" borderId="0" xfId="0" applyFont="1"/>
    <xf numFmtId="0" fontId="144" fillId="0" borderId="15" xfId="0" applyFont="1" applyFill="1" applyBorder="1" applyProtection="1">
      <protection locked="0"/>
    </xf>
    <xf numFmtId="164" fontId="144" fillId="0" borderId="15" xfId="6" applyFont="1" applyBorder="1" applyProtection="1">
      <protection locked="0"/>
    </xf>
    <xf numFmtId="164" fontId="144" fillId="0" borderId="0" xfId="6" applyFont="1" applyBorder="1" applyProtection="1">
      <protection locked="0"/>
    </xf>
    <xf numFmtId="164" fontId="144" fillId="24" borderId="15" xfId="25" applyFont="1" applyFill="1" applyBorder="1" applyProtection="1">
      <protection locked="0"/>
    </xf>
    <xf numFmtId="10" fontId="144" fillId="24" borderId="342" xfId="7" applyNumberFormat="1" applyFont="1" applyFill="1" applyBorder="1"/>
    <xf numFmtId="0" fontId="144" fillId="0" borderId="0" xfId="0" applyFont="1" applyFill="1" applyBorder="1" applyProtection="1">
      <protection locked="0"/>
    </xf>
    <xf numFmtId="164" fontId="144" fillId="24" borderId="0" xfId="25" applyFont="1" applyFill="1" applyBorder="1" applyProtection="1">
      <protection locked="0"/>
    </xf>
    <xf numFmtId="0" fontId="145" fillId="30" borderId="301" xfId="0" applyFont="1" applyFill="1" applyBorder="1" applyAlignment="1">
      <alignment horizontal="center"/>
    </xf>
    <xf numFmtId="0" fontId="145" fillId="30" borderId="0" xfId="0" applyFont="1" applyFill="1" applyBorder="1"/>
    <xf numFmtId="10" fontId="145" fillId="30" borderId="0" xfId="0" applyNumberFormat="1" applyFont="1" applyFill="1" applyBorder="1"/>
    <xf numFmtId="0" fontId="145" fillId="0" borderId="0" xfId="0" applyFont="1" applyFill="1" applyBorder="1"/>
    <xf numFmtId="164" fontId="145" fillId="24" borderId="0" xfId="0" applyNumberFormat="1" applyFont="1" applyFill="1" applyBorder="1"/>
    <xf numFmtId="164" fontId="144" fillId="24" borderId="1408" xfId="0" applyNumberFormat="1" applyFont="1" applyFill="1" applyBorder="1"/>
    <xf numFmtId="10" fontId="144" fillId="24" borderId="1408" xfId="0" applyNumberFormat="1" applyFont="1" applyFill="1" applyBorder="1"/>
    <xf numFmtId="10" fontId="144" fillId="24" borderId="796" xfId="7" applyNumberFormat="1" applyFont="1" applyFill="1" applyBorder="1"/>
    <xf numFmtId="0" fontId="145" fillId="30" borderId="1417" xfId="0" applyFont="1" applyFill="1" applyBorder="1" applyAlignment="1">
      <alignment horizontal="center"/>
    </xf>
    <xf numFmtId="0" fontId="145" fillId="30" borderId="1409" xfId="0" applyFont="1" applyFill="1" applyBorder="1"/>
    <xf numFmtId="10" fontId="145" fillId="30" borderId="1409" xfId="0" applyNumberFormat="1" applyFont="1" applyFill="1" applyBorder="1"/>
    <xf numFmtId="0" fontId="145" fillId="0" borderId="1409" xfId="0" applyFont="1" applyFill="1" applyBorder="1"/>
    <xf numFmtId="164" fontId="145" fillId="24" borderId="1409" xfId="0" applyNumberFormat="1" applyFont="1" applyFill="1" applyBorder="1"/>
    <xf numFmtId="10" fontId="144" fillId="24" borderId="346" xfId="7" applyNumberFormat="1" applyFont="1" applyFill="1" applyBorder="1"/>
    <xf numFmtId="0" fontId="145" fillId="30" borderId="1409" xfId="0" applyFont="1" applyFill="1" applyBorder="1" applyAlignment="1"/>
    <xf numFmtId="49" fontId="145" fillId="30" borderId="1417" xfId="0" applyNumberFormat="1" applyFont="1" applyFill="1" applyBorder="1" applyAlignment="1">
      <alignment horizontal="center"/>
    </xf>
    <xf numFmtId="10" fontId="144" fillId="0" borderId="0" xfId="0" applyNumberFormat="1" applyFont="1" applyFill="1"/>
    <xf numFmtId="43" fontId="39" fillId="3" borderId="1448" xfId="1" quotePrefix="1" applyFont="1" applyFill="1" applyBorder="1" applyAlignment="1" applyProtection="1">
      <alignment horizontal="center"/>
    </xf>
    <xf numFmtId="43" fontId="39" fillId="0" borderId="1448" xfId="1" quotePrefix="1" applyFont="1" applyFill="1" applyBorder="1" applyAlignment="1" applyProtection="1">
      <alignment horizontal="center"/>
    </xf>
    <xf numFmtId="0" fontId="28" fillId="14" borderId="1310" xfId="0" applyFont="1" applyFill="1" applyBorder="1" applyAlignment="1" applyProtection="1">
      <alignment horizontal="center" vertical="center" wrapText="1"/>
    </xf>
    <xf numFmtId="43" fontId="9" fillId="0" borderId="1448" xfId="1" applyFont="1" applyFill="1" applyBorder="1" applyProtection="1"/>
    <xf numFmtId="43" fontId="72" fillId="0" borderId="1448" xfId="1" applyFont="1" applyFill="1" applyBorder="1" applyProtection="1"/>
    <xf numFmtId="43" fontId="3" fillId="0" borderId="1448" xfId="1" applyFont="1" applyFill="1" applyBorder="1" applyProtection="1"/>
    <xf numFmtId="43" fontId="9" fillId="0" borderId="1449" xfId="1" applyFont="1" applyFill="1" applyBorder="1" applyProtection="1"/>
    <xf numFmtId="43" fontId="9" fillId="0" borderId="343" xfId="1" applyFont="1" applyFill="1" applyBorder="1" applyProtection="1"/>
    <xf numFmtId="43" fontId="9" fillId="0" borderId="1450" xfId="1" applyFont="1" applyFill="1" applyBorder="1" applyProtection="1"/>
    <xf numFmtId="10" fontId="39" fillId="0" borderId="1448" xfId="2" quotePrefix="1" applyNumberFormat="1" applyFont="1" applyFill="1" applyBorder="1" applyAlignment="1" applyProtection="1">
      <alignment horizontal="center"/>
    </xf>
    <xf numFmtId="0" fontId="29" fillId="14" borderId="508" xfId="0" applyFont="1" applyFill="1" applyBorder="1" applyAlignment="1" applyProtection="1">
      <alignment horizontal="center" vertical="center" wrapText="1"/>
    </xf>
    <xf numFmtId="0" fontId="241" fillId="2" borderId="0" xfId="3" applyFont="1" applyFill="1" applyBorder="1"/>
    <xf numFmtId="0" fontId="242" fillId="2" borderId="0" xfId="3" applyFont="1" applyFill="1" applyBorder="1"/>
    <xf numFmtId="169" fontId="145" fillId="2" borderId="0" xfId="3" applyNumberFormat="1" applyFont="1" applyFill="1" applyBorder="1" applyAlignment="1">
      <alignment horizontal="left"/>
    </xf>
    <xf numFmtId="0" fontId="145" fillId="2" borderId="0" xfId="0" applyFont="1" applyFill="1"/>
    <xf numFmtId="0" fontId="145" fillId="2" borderId="794" xfId="0" applyFont="1" applyFill="1" applyBorder="1"/>
    <xf numFmtId="0" fontId="145" fillId="2" borderId="301" xfId="0" applyFont="1" applyFill="1" applyBorder="1"/>
    <xf numFmtId="0" fontId="144" fillId="2" borderId="1417" xfId="0" applyFont="1" applyFill="1" applyBorder="1"/>
    <xf numFmtId="10" fontId="144" fillId="2" borderId="0" xfId="0" applyNumberFormat="1" applyFont="1" applyFill="1"/>
    <xf numFmtId="43" fontId="39" fillId="3" borderId="1451" xfId="1" quotePrefix="1" applyFont="1" applyFill="1" applyBorder="1" applyAlignment="1" applyProtection="1">
      <alignment horizontal="center"/>
    </xf>
    <xf numFmtId="43" fontId="39" fillId="11" borderId="1451" xfId="1" quotePrefix="1" applyFont="1" applyFill="1" applyBorder="1" applyAlignment="1" applyProtection="1">
      <alignment horizontal="center"/>
    </xf>
    <xf numFmtId="43" fontId="39" fillId="0" borderId="1451" xfId="1" quotePrefix="1" applyFont="1" applyFill="1" applyBorder="1" applyAlignment="1" applyProtection="1">
      <alignment horizontal="center"/>
    </xf>
    <xf numFmtId="43" fontId="9" fillId="3" borderId="1451" xfId="1" applyFont="1" applyFill="1" applyBorder="1" applyProtection="1"/>
    <xf numFmtId="43" fontId="3" fillId="2" borderId="1451" xfId="1" applyFont="1" applyFill="1" applyBorder="1" applyProtection="1"/>
    <xf numFmtId="170" fontId="39" fillId="3" borderId="1453" xfId="0" applyNumberFormat="1" applyFont="1" applyFill="1" applyBorder="1" applyAlignment="1" applyProtection="1">
      <alignment horizontal="center"/>
    </xf>
    <xf numFmtId="170" fontId="39" fillId="3" borderId="1447" xfId="0" applyNumberFormat="1" applyFont="1" applyFill="1" applyBorder="1" applyAlignment="1" applyProtection="1">
      <alignment horizontal="center"/>
    </xf>
    <xf numFmtId="170" fontId="39" fillId="3" borderId="223" xfId="0" applyNumberFormat="1" applyFont="1" applyFill="1" applyBorder="1" applyAlignment="1" applyProtection="1">
      <alignment horizontal="center"/>
    </xf>
    <xf numFmtId="0" fontId="28" fillId="14" borderId="800" xfId="0" applyFont="1" applyFill="1" applyBorder="1" applyAlignment="1" applyProtection="1">
      <alignment vertical="center" wrapText="1"/>
    </xf>
    <xf numFmtId="10" fontId="39" fillId="11" borderId="1451" xfId="1" quotePrefix="1" applyNumberFormat="1" applyFont="1" applyFill="1" applyBorder="1" applyAlignment="1" applyProtection="1">
      <alignment horizontal="center"/>
    </xf>
    <xf numFmtId="10" fontId="39" fillId="11" borderId="1452" xfId="1" quotePrefix="1" applyNumberFormat="1" applyFont="1" applyFill="1" applyBorder="1" applyAlignment="1" applyProtection="1">
      <alignment horizontal="center"/>
    </xf>
    <xf numFmtId="164" fontId="27" fillId="2" borderId="26" xfId="5" applyFont="1" applyFill="1" applyBorder="1" applyProtection="1">
      <protection locked="0"/>
    </xf>
    <xf numFmtId="164" fontId="26" fillId="2" borderId="26" xfId="5" applyFont="1" applyFill="1" applyBorder="1" applyProtection="1">
      <protection locked="0"/>
    </xf>
    <xf numFmtId="164" fontId="26" fillId="8" borderId="26" xfId="6" applyFont="1" applyFill="1" applyBorder="1" applyAlignment="1" applyProtection="1">
      <alignment vertical="center"/>
    </xf>
    <xf numFmtId="0" fontId="28" fillId="7" borderId="794" xfId="4" applyFont="1" applyFill="1" applyBorder="1" applyAlignment="1">
      <alignment horizontal="center" vertical="center" wrapText="1"/>
    </xf>
    <xf numFmtId="0" fontId="28" fillId="7" borderId="795" xfId="4" applyFont="1" applyFill="1" applyBorder="1" applyAlignment="1">
      <alignment horizontal="center" vertical="center" wrapText="1"/>
    </xf>
    <xf numFmtId="0" fontId="28" fillId="7" borderId="796" xfId="4" applyFont="1" applyFill="1" applyBorder="1" applyAlignment="1">
      <alignment horizontal="center" vertical="center" wrapText="1"/>
    </xf>
    <xf numFmtId="0" fontId="28" fillId="7" borderId="796" xfId="4" applyFont="1" applyFill="1" applyBorder="1" applyAlignment="1">
      <alignment horizontal="center" wrapText="1"/>
    </xf>
    <xf numFmtId="0" fontId="29" fillId="7" borderId="301" xfId="4" quotePrefix="1" applyFont="1" applyFill="1" applyBorder="1" applyAlignment="1">
      <alignment horizontal="center" wrapText="1"/>
    </xf>
    <xf numFmtId="0" fontId="27" fillId="0" borderId="794" xfId="3" applyFont="1" applyFill="1" applyBorder="1" applyAlignment="1">
      <alignment horizontal="center"/>
    </xf>
    <xf numFmtId="0" fontId="27" fillId="0" borderId="795" xfId="3" applyFont="1" applyFill="1" applyBorder="1"/>
    <xf numFmtId="0" fontId="27" fillId="0" borderId="795" xfId="3" applyFont="1" applyFill="1" applyBorder="1" applyAlignment="1">
      <alignment horizontal="left" vertical="center" wrapText="1" indent="2"/>
    </xf>
    <xf numFmtId="164" fontId="26" fillId="0" borderId="1446" xfId="5" applyFont="1" applyFill="1" applyBorder="1" applyProtection="1">
      <protection locked="0"/>
    </xf>
    <xf numFmtId="0" fontId="26" fillId="0" borderId="301" xfId="3" applyFont="1" applyFill="1" applyBorder="1" applyAlignment="1">
      <alignment horizontal="center"/>
    </xf>
    <xf numFmtId="164" fontId="26" fillId="11" borderId="1446" xfId="5" applyFont="1" applyFill="1" applyBorder="1"/>
    <xf numFmtId="164" fontId="26" fillId="11" borderId="1446" xfId="5" applyFont="1" applyFill="1" applyBorder="1" applyProtection="1"/>
    <xf numFmtId="0" fontId="26" fillId="0" borderId="923" xfId="3" applyFont="1" applyFill="1" applyBorder="1" applyAlignment="1">
      <alignment horizontal="center"/>
    </xf>
    <xf numFmtId="0" fontId="26" fillId="0" borderId="1407" xfId="3" applyFont="1" applyFill="1" applyBorder="1"/>
    <xf numFmtId="0" fontId="27" fillId="0" borderId="1407" xfId="3" applyFont="1" applyFill="1" applyBorder="1"/>
    <xf numFmtId="0" fontId="26" fillId="0" borderId="925" xfId="3" applyFont="1" applyFill="1" applyBorder="1" applyAlignment="1">
      <alignment horizontal="left" vertical="center" wrapText="1" indent="2"/>
    </xf>
    <xf numFmtId="164" fontId="26" fillId="11" borderId="1407" xfId="3" applyNumberFormat="1" applyFont="1" applyFill="1" applyBorder="1" applyAlignment="1" applyProtection="1">
      <alignment horizontal="center" vertical="center"/>
    </xf>
    <xf numFmtId="164" fontId="26" fillId="11" borderId="925" xfId="3" applyNumberFormat="1" applyFont="1" applyFill="1" applyBorder="1" applyAlignment="1" applyProtection="1">
      <alignment horizontal="center" vertical="center"/>
    </xf>
    <xf numFmtId="164" fontId="27" fillId="0" borderId="581" xfId="5" applyFont="1" applyFill="1" applyBorder="1" applyProtection="1">
      <protection locked="0"/>
    </xf>
    <xf numFmtId="164" fontId="27" fillId="0" borderId="34" xfId="5" applyFont="1" applyFill="1" applyBorder="1" applyProtection="1">
      <protection locked="0"/>
    </xf>
    <xf numFmtId="0" fontId="32" fillId="20" borderId="0" xfId="0" applyFont="1" applyFill="1"/>
    <xf numFmtId="0" fontId="146" fillId="2" borderId="0" xfId="0" applyFont="1" applyFill="1" applyAlignment="1" applyProtection="1">
      <alignment horizontal="right"/>
    </xf>
    <xf numFmtId="0" fontId="147" fillId="2" borderId="0" xfId="0" applyFont="1" applyFill="1" applyProtection="1"/>
    <xf numFmtId="0" fontId="26" fillId="0" borderId="1419" xfId="0" quotePrefix="1" applyFont="1" applyFill="1" applyBorder="1" applyAlignment="1">
      <alignment horizontal="center" vertical="center" wrapText="1"/>
    </xf>
    <xf numFmtId="0" fontId="26" fillId="0" borderId="1443" xfId="0" quotePrefix="1" applyFont="1" applyFill="1" applyBorder="1" applyAlignment="1">
      <alignment horizontal="center" vertical="center" wrapText="1"/>
    </xf>
    <xf numFmtId="172" fontId="32" fillId="0" borderId="752" xfId="6" applyNumberFormat="1" applyFont="1" applyFill="1" applyBorder="1" applyProtection="1">
      <protection locked="0"/>
    </xf>
    <xf numFmtId="171" fontId="13" fillId="11" borderId="1455" xfId="6" applyNumberFormat="1" applyFont="1" applyFill="1" applyBorder="1" applyAlignment="1" applyProtection="1">
      <alignment horizontal="center"/>
    </xf>
    <xf numFmtId="3" fontId="116" fillId="2" borderId="1456" xfId="0" applyNumberFormat="1" applyFont="1" applyFill="1" applyBorder="1" applyProtection="1">
      <protection locked="0"/>
    </xf>
    <xf numFmtId="0" fontId="31" fillId="2" borderId="923" xfId="4" applyFont="1" applyFill="1" applyBorder="1" applyAlignment="1" applyProtection="1"/>
    <xf numFmtId="0" fontId="31" fillId="2" borderId="1407" xfId="4" applyFont="1" applyFill="1" applyBorder="1" applyAlignment="1" applyProtection="1"/>
    <xf numFmtId="0" fontId="31" fillId="2" borderId="925" xfId="4" applyFont="1" applyFill="1" applyBorder="1" applyAlignment="1" applyProtection="1"/>
    <xf numFmtId="0" fontId="103" fillId="0" borderId="0" xfId="0" applyFont="1"/>
    <xf numFmtId="0" fontId="33" fillId="7" borderId="24" xfId="3" applyFont="1" applyFill="1" applyBorder="1"/>
    <xf numFmtId="0" fontId="33" fillId="7" borderId="762" xfId="3" applyFont="1" applyFill="1" applyBorder="1"/>
    <xf numFmtId="0" fontId="33" fillId="7" borderId="1408" xfId="3" applyFont="1" applyFill="1" applyBorder="1" applyAlignment="1">
      <alignment horizontal="center"/>
    </xf>
    <xf numFmtId="0" fontId="31" fillId="0" borderId="794" xfId="0" applyFont="1" applyBorder="1"/>
    <xf numFmtId="0" fontId="31" fillId="0" borderId="796" xfId="0" applyFont="1" applyBorder="1"/>
    <xf numFmtId="43" fontId="32" fillId="0" borderId="797" xfId="0" applyNumberFormat="1" applyFont="1" applyBorder="1"/>
    <xf numFmtId="0" fontId="31" fillId="0" borderId="301" xfId="0" applyFont="1" applyBorder="1"/>
    <xf numFmtId="0" fontId="31" fillId="0" borderId="342" xfId="0" applyFont="1" applyBorder="1"/>
    <xf numFmtId="43" fontId="32" fillId="0" borderId="24" xfId="0" applyNumberFormat="1" applyFont="1" applyBorder="1"/>
    <xf numFmtId="0" fontId="32" fillId="0" borderId="24" xfId="0" applyFont="1" applyBorder="1"/>
    <xf numFmtId="43" fontId="32" fillId="0" borderId="24" xfId="1" applyFont="1" applyBorder="1"/>
    <xf numFmtId="0" fontId="31" fillId="0" borderId="1417" xfId="0" applyFont="1" applyBorder="1"/>
    <xf numFmtId="0" fontId="31" fillId="0" borderId="346" xfId="0" applyFont="1" applyBorder="1"/>
    <xf numFmtId="43" fontId="32" fillId="0" borderId="762" xfId="1" applyFont="1" applyBorder="1"/>
    <xf numFmtId="43" fontId="31" fillId="0" borderId="1171" xfId="0" applyNumberFormat="1" applyFont="1" applyBorder="1"/>
    <xf numFmtId="164" fontId="32" fillId="0" borderId="0" xfId="6" applyFont="1" applyFill="1"/>
    <xf numFmtId="164" fontId="26" fillId="0" borderId="0" xfId="6" applyFont="1" applyFill="1" applyAlignment="1">
      <alignment horizontal="center" vertical="center" wrapText="1"/>
    </xf>
    <xf numFmtId="164" fontId="27" fillId="0" borderId="0" xfId="6" applyFont="1" applyFill="1" applyAlignment="1">
      <alignment horizontal="center"/>
    </xf>
    <xf numFmtId="10" fontId="27" fillId="0" borderId="0" xfId="2" applyNumberFormat="1" applyFont="1" applyFill="1"/>
    <xf numFmtId="172" fontId="26" fillId="0" borderId="1438" xfId="6" applyNumberFormat="1" applyFont="1" applyFill="1" applyBorder="1" applyProtection="1"/>
    <xf numFmtId="0" fontId="28" fillId="7" borderId="797" xfId="0" applyFont="1" applyFill="1" applyBorder="1" applyAlignment="1">
      <alignment horizontal="center" wrapText="1"/>
    </xf>
    <xf numFmtId="0" fontId="28" fillId="7" borderId="24" xfId="0" applyFont="1" applyFill="1" applyBorder="1" applyAlignment="1">
      <alignment horizontal="center" wrapText="1"/>
    </xf>
    <xf numFmtId="0" fontId="0" fillId="0" borderId="0" xfId="0" applyFill="1"/>
    <xf numFmtId="0" fontId="0" fillId="0" borderId="0" xfId="0" applyFill="1" applyBorder="1"/>
    <xf numFmtId="0" fontId="76" fillId="0" borderId="0" xfId="0" applyFont="1" applyFill="1" applyBorder="1"/>
    <xf numFmtId="0" fontId="76" fillId="0" borderId="0" xfId="0" applyFont="1" applyFill="1"/>
    <xf numFmtId="164" fontId="77" fillId="0" borderId="0" xfId="6" applyFont="1" applyFill="1" applyProtection="1">
      <protection locked="0"/>
    </xf>
    <xf numFmtId="164" fontId="111" fillId="0" borderId="0" xfId="6" applyFont="1" applyFill="1" applyProtection="1">
      <protection locked="0"/>
    </xf>
    <xf numFmtId="9" fontId="77" fillId="0" borderId="0" xfId="2" applyFont="1" applyFill="1" applyProtection="1">
      <protection locked="0"/>
    </xf>
    <xf numFmtId="164" fontId="32" fillId="0" borderId="0" xfId="6" applyFont="1" applyFill="1" applyProtection="1">
      <protection locked="0"/>
    </xf>
    <xf numFmtId="164" fontId="26" fillId="0" borderId="0" xfId="6" applyFont="1" applyFill="1" applyAlignment="1" applyProtection="1">
      <alignment horizontal="center" vertical="center" wrapText="1"/>
      <protection locked="0"/>
    </xf>
    <xf numFmtId="164" fontId="27" fillId="0" borderId="0" xfId="6" applyFont="1" applyFill="1" applyAlignment="1" applyProtection="1">
      <alignment horizontal="center"/>
      <protection locked="0"/>
    </xf>
    <xf numFmtId="0" fontId="32" fillId="0" borderId="0" xfId="0" applyFont="1" applyFill="1"/>
    <xf numFmtId="0" fontId="3" fillId="0" borderId="0" xfId="0" applyFont="1" applyFill="1" applyProtection="1"/>
    <xf numFmtId="49" fontId="3" fillId="0" borderId="0" xfId="0" applyNumberFormat="1" applyFont="1" applyFill="1" applyProtection="1"/>
    <xf numFmtId="0" fontId="3" fillId="0" borderId="0" xfId="0" applyFont="1" applyFill="1" applyProtection="1">
      <protection locked="0"/>
    </xf>
    <xf numFmtId="0" fontId="92" fillId="0" borderId="0" xfId="0" applyFont="1" applyFill="1" applyProtection="1"/>
    <xf numFmtId="0" fontId="6" fillId="0" borderId="0" xfId="0" applyFont="1" applyFill="1" applyBorder="1" applyAlignment="1" applyProtection="1">
      <alignment vertical="center"/>
    </xf>
    <xf numFmtId="0" fontId="14" fillId="0" borderId="0" xfId="0" applyFont="1" applyFill="1" applyProtection="1"/>
    <xf numFmtId="0" fontId="98" fillId="0" borderId="0" xfId="0" applyFont="1" applyFill="1" applyProtection="1"/>
    <xf numFmtId="0" fontId="77" fillId="0" borderId="0" xfId="0" applyFont="1" applyFill="1"/>
    <xf numFmtId="0" fontId="25" fillId="0" borderId="0" xfId="0" applyFont="1" applyFill="1" applyBorder="1"/>
    <xf numFmtId="0" fontId="25" fillId="0" borderId="0" xfId="0" applyFont="1" applyFill="1" applyBorder="1" applyAlignment="1">
      <alignment horizontal="right"/>
    </xf>
    <xf numFmtId="0" fontId="89" fillId="0" borderId="0" xfId="8" applyFont="1" applyFill="1" applyBorder="1" applyAlignment="1" applyProtection="1"/>
    <xf numFmtId="43" fontId="25" fillId="0" borderId="0" xfId="1" applyFont="1" applyFill="1" applyBorder="1"/>
    <xf numFmtId="0" fontId="89" fillId="0" borderId="0" xfId="8" applyFont="1" applyFill="1" applyBorder="1" applyAlignment="1" applyProtection="1">
      <alignment horizontal="left"/>
    </xf>
    <xf numFmtId="43" fontId="79" fillId="0" borderId="0" xfId="1" applyFont="1" applyFill="1" applyBorder="1" applyAlignment="1" applyProtection="1"/>
    <xf numFmtId="177" fontId="79" fillId="0" borderId="0" xfId="10" applyNumberFormat="1" applyFont="1" applyFill="1" applyBorder="1" applyAlignment="1" applyProtection="1"/>
    <xf numFmtId="0" fontId="89" fillId="0" borderId="0" xfId="8" applyFont="1" applyFill="1" applyBorder="1" applyAlignment="1" applyProtection="1">
      <alignment horizontal="left" indent="4"/>
    </xf>
    <xf numFmtId="0" fontId="79" fillId="0" borderId="0" xfId="8" applyFont="1" applyFill="1" applyBorder="1" applyAlignment="1" applyProtection="1">
      <alignment horizontal="left" indent="9"/>
    </xf>
    <xf numFmtId="43" fontId="88" fillId="0" borderId="0" xfId="1" applyFont="1" applyFill="1" applyBorder="1"/>
    <xf numFmtId="0" fontId="89" fillId="0" borderId="0" xfId="8" applyNumberFormat="1" applyFont="1" applyFill="1" applyBorder="1" applyAlignment="1" applyProtection="1">
      <alignment horizontal="left" vertical="center"/>
    </xf>
    <xf numFmtId="177" fontId="89" fillId="0" borderId="0" xfId="10" applyNumberFormat="1" applyFont="1" applyFill="1" applyBorder="1" applyAlignment="1" applyProtection="1"/>
    <xf numFmtId="0" fontId="89" fillId="0" borderId="0" xfId="8" applyFont="1" applyFill="1" applyBorder="1" applyProtection="1"/>
    <xf numFmtId="0" fontId="79" fillId="0" borderId="0" xfId="8" applyFont="1" applyFill="1" applyBorder="1" applyProtection="1">
      <protection locked="0"/>
    </xf>
    <xf numFmtId="0" fontId="79" fillId="0" borderId="0" xfId="8" applyFont="1" applyFill="1" applyBorder="1" applyProtection="1"/>
    <xf numFmtId="43" fontId="25" fillId="0" borderId="0" xfId="0" applyNumberFormat="1" applyFont="1" applyFill="1" applyBorder="1"/>
    <xf numFmtId="43" fontId="89" fillId="0" borderId="0" xfId="8" applyNumberFormat="1" applyFont="1" applyFill="1" applyBorder="1" applyProtection="1">
      <protection locked="0"/>
    </xf>
    <xf numFmtId="0" fontId="89" fillId="0" borderId="0" xfId="8" applyFont="1" applyFill="1" applyBorder="1" applyProtection="1">
      <protection locked="0"/>
    </xf>
    <xf numFmtId="0" fontId="89" fillId="0" borderId="0" xfId="8" applyNumberFormat="1" applyFont="1" applyFill="1" applyBorder="1" applyAlignment="1" applyProtection="1">
      <alignment horizontal="fill" vertical="center"/>
    </xf>
    <xf numFmtId="0" fontId="18" fillId="0" borderId="0" xfId="0" applyFont="1" applyFill="1" applyBorder="1" applyAlignment="1" applyProtection="1">
      <alignment horizontal="left" vertical="center"/>
    </xf>
    <xf numFmtId="0" fontId="79" fillId="0" borderId="0" xfId="8" applyNumberFormat="1" applyFont="1" applyFill="1" applyBorder="1" applyAlignment="1" applyProtection="1">
      <alignment horizontal="fill" vertical="center"/>
    </xf>
    <xf numFmtId="0" fontId="90" fillId="0" borderId="0" xfId="0" applyFont="1" applyFill="1" applyBorder="1"/>
    <xf numFmtId="0" fontId="91" fillId="0" borderId="0" xfId="0" applyFont="1" applyFill="1" applyBorder="1"/>
    <xf numFmtId="0" fontId="23" fillId="0" borderId="0" xfId="0" applyFont="1" applyFill="1" applyBorder="1"/>
    <xf numFmtId="0" fontId="23" fillId="0" borderId="0" xfId="3" applyFont="1" applyFill="1" applyBorder="1"/>
    <xf numFmtId="0" fontId="23" fillId="0" borderId="0" xfId="3" applyFont="1" applyFill="1" applyBorder="1" applyAlignment="1">
      <alignment horizontal="left" vertical="center" wrapText="1" indent="5"/>
    </xf>
    <xf numFmtId="0" fontId="23" fillId="0" borderId="0" xfId="3" applyFont="1" applyFill="1" applyBorder="1" applyAlignment="1">
      <alignment horizontal="left" vertical="center" wrapText="1" indent="7"/>
    </xf>
    <xf numFmtId="9" fontId="27" fillId="0" borderId="0" xfId="2" applyNumberFormat="1" applyFont="1" applyFill="1"/>
    <xf numFmtId="0" fontId="25" fillId="0" borderId="0" xfId="0" applyFont="1" applyFill="1"/>
    <xf numFmtId="43" fontId="27" fillId="0" borderId="0" xfId="1" applyFont="1" applyFill="1"/>
    <xf numFmtId="0" fontId="27" fillId="0" borderId="0" xfId="0" applyFont="1" applyFill="1" applyAlignment="1">
      <alignment horizontal="right"/>
    </xf>
    <xf numFmtId="0" fontId="27" fillId="0" borderId="0" xfId="0" applyFont="1" applyFill="1" applyAlignment="1">
      <alignment horizontal="center"/>
    </xf>
    <xf numFmtId="0" fontId="18" fillId="0" borderId="0" xfId="0" applyFont="1" applyFill="1" applyProtection="1"/>
    <xf numFmtId="0" fontId="13" fillId="0" borderId="0" xfId="0" applyFont="1" applyFill="1" applyProtection="1"/>
    <xf numFmtId="171" fontId="35" fillId="0" borderId="0" xfId="0" applyNumberFormat="1" applyFont="1" applyFill="1" applyProtection="1"/>
    <xf numFmtId="0" fontId="35" fillId="0" borderId="0" xfId="0" applyFont="1" applyFill="1" applyProtection="1"/>
    <xf numFmtId="0" fontId="18" fillId="0" borderId="0" xfId="0" applyFont="1" applyFill="1" applyAlignment="1" applyProtection="1">
      <alignment horizontal="left" vertical="center"/>
    </xf>
    <xf numFmtId="0" fontId="18" fillId="0" borderId="0" xfId="0" applyFont="1" applyFill="1" applyAlignment="1" applyProtection="1"/>
    <xf numFmtId="9" fontId="27" fillId="0" borderId="0" xfId="2" applyFont="1" applyFill="1"/>
    <xf numFmtId="0" fontId="81" fillId="0" borderId="0" xfId="0" applyFont="1" applyFill="1"/>
    <xf numFmtId="9" fontId="75" fillId="0" borderId="0" xfId="2" applyFont="1" applyFill="1" applyBorder="1"/>
    <xf numFmtId="9" fontId="75" fillId="0" borderId="0" xfId="2" applyFont="1" applyFill="1"/>
    <xf numFmtId="0" fontId="22" fillId="0" borderId="0" xfId="0" applyFont="1" applyFill="1"/>
    <xf numFmtId="0" fontId="0" fillId="0" borderId="0" xfId="0" applyFont="1" applyFill="1" applyBorder="1"/>
    <xf numFmtId="9" fontId="0" fillId="0" borderId="0" xfId="2" applyFont="1" applyFill="1" applyBorder="1"/>
    <xf numFmtId="9" fontId="0" fillId="0" borderId="0" xfId="2" applyFont="1" applyFill="1"/>
    <xf numFmtId="0" fontId="0" fillId="0" borderId="0" xfId="0" applyFill="1" applyProtection="1"/>
    <xf numFmtId="14" fontId="0" fillId="0" borderId="0" xfId="0" applyNumberFormat="1" applyFont="1" applyFill="1"/>
    <xf numFmtId="14" fontId="27" fillId="0" borderId="0" xfId="0" applyNumberFormat="1" applyFont="1" applyFill="1"/>
    <xf numFmtId="171" fontId="46" fillId="0" borderId="0" xfId="0" applyNumberFormat="1" applyFont="1" applyFill="1" applyProtection="1"/>
    <xf numFmtId="0" fontId="46" fillId="0" borderId="0" xfId="0" applyFont="1" applyFill="1" applyProtection="1"/>
    <xf numFmtId="0" fontId="32" fillId="0" borderId="0" xfId="0" applyFont="1" applyFill="1" applyAlignment="1">
      <alignment horizontal="right"/>
    </xf>
    <xf numFmtId="0" fontId="75" fillId="0" borderId="0" xfId="0" applyFont="1" applyFill="1" applyAlignment="1">
      <alignment horizontal="center"/>
    </xf>
    <xf numFmtId="0" fontId="75" fillId="0" borderId="0" xfId="0" applyFont="1" applyFill="1" applyBorder="1" applyProtection="1"/>
    <xf numFmtId="0" fontId="75" fillId="0" borderId="0" xfId="0" applyFont="1" applyFill="1" applyBorder="1" applyAlignment="1" applyProtection="1">
      <alignment horizontal="center"/>
    </xf>
    <xf numFmtId="0" fontId="75" fillId="0" borderId="0" xfId="0" applyFont="1" applyFill="1" applyBorder="1" applyProtection="1">
      <protection locked="0"/>
    </xf>
    <xf numFmtId="0" fontId="75" fillId="0" borderId="0" xfId="0" applyFont="1" applyFill="1" applyBorder="1" applyAlignment="1" applyProtection="1">
      <alignment horizontal="center"/>
      <protection locked="0"/>
    </xf>
    <xf numFmtId="0" fontId="27" fillId="0" borderId="0" xfId="0" applyNumberFormat="1" applyFont="1" applyFill="1" applyBorder="1" applyAlignment="1" applyProtection="1">
      <alignment horizontal="fill" vertical="center"/>
    </xf>
    <xf numFmtId="0" fontId="27" fillId="0" borderId="0" xfId="0" applyNumberFormat="1" applyFont="1" applyFill="1" applyBorder="1" applyAlignment="1" applyProtection="1">
      <alignment horizontal="center" vertical="center"/>
    </xf>
    <xf numFmtId="0" fontId="75" fillId="0" borderId="0" xfId="0" applyFont="1" applyFill="1" applyBorder="1" applyAlignment="1">
      <alignment horizontal="center"/>
    </xf>
    <xf numFmtId="0" fontId="11" fillId="0" borderId="0" xfId="8" applyNumberFormat="1" applyFont="1" applyFill="1" applyAlignment="1" applyProtection="1">
      <alignment horizontal="fill" vertical="center"/>
    </xf>
    <xf numFmtId="0" fontId="27" fillId="0" borderId="0" xfId="0" applyFont="1" applyFill="1" applyAlignment="1">
      <alignment horizontal="left"/>
    </xf>
    <xf numFmtId="0" fontId="17" fillId="0" borderId="0" xfId="0" applyFont="1" applyFill="1" applyAlignment="1" applyProtection="1">
      <alignment horizontal="right"/>
    </xf>
    <xf numFmtId="0" fontId="31" fillId="0" borderId="0" xfId="0" applyFont="1" applyFill="1" applyBorder="1" applyAlignment="1"/>
    <xf numFmtId="0" fontId="32" fillId="0" borderId="0" xfId="0" applyFont="1" applyFill="1" applyBorder="1"/>
    <xf numFmtId="0" fontId="11" fillId="0" borderId="0" xfId="8" applyFont="1" applyFill="1" applyBorder="1" applyAlignment="1" applyProtection="1">
      <alignment horizontal="center" vertical="center"/>
    </xf>
    <xf numFmtId="0" fontId="26" fillId="0" borderId="0" xfId="0" applyFont="1" applyFill="1" applyBorder="1" applyAlignment="1">
      <alignment horizontal="center"/>
    </xf>
    <xf numFmtId="49" fontId="11" fillId="0" borderId="0" xfId="8" applyNumberFormat="1" applyFont="1" applyFill="1" applyBorder="1" applyAlignment="1" applyProtection="1">
      <alignment horizontal="center"/>
    </xf>
    <xf numFmtId="0" fontId="11" fillId="0" borderId="0" xfId="8" applyNumberFormat="1" applyFont="1" applyFill="1" applyBorder="1" applyAlignment="1" applyProtection="1">
      <alignment horizontal="fill" vertical="center"/>
    </xf>
    <xf numFmtId="0" fontId="13" fillId="0" borderId="0" xfId="0" applyFont="1" applyFill="1" applyProtection="1">
      <protection locked="0"/>
    </xf>
    <xf numFmtId="0" fontId="75" fillId="0" borderId="0" xfId="0" applyFont="1" applyFill="1" applyProtection="1"/>
    <xf numFmtId="49" fontId="13" fillId="0" borderId="0" xfId="0" applyNumberFormat="1" applyFont="1" applyFill="1" applyProtection="1"/>
    <xf numFmtId="0" fontId="75" fillId="0" borderId="0" xfId="0" applyFont="1" applyFill="1" applyProtection="1">
      <protection locked="0"/>
    </xf>
    <xf numFmtId="0" fontId="88" fillId="0" borderId="0" xfId="0" applyFont="1" applyFill="1" applyAlignment="1">
      <alignment horizontal="right"/>
    </xf>
    <xf numFmtId="0" fontId="88" fillId="0" borderId="0" xfId="0" applyFont="1" applyFill="1" applyAlignment="1">
      <alignment horizontal="center"/>
    </xf>
    <xf numFmtId="0" fontId="90" fillId="0" borderId="0" xfId="0" applyFont="1" applyFill="1"/>
    <xf numFmtId="0" fontId="91" fillId="0" borderId="0" xfId="0" applyFont="1" applyFill="1"/>
    <xf numFmtId="171" fontId="13" fillId="0" borderId="0" xfId="1" applyNumberFormat="1" applyFont="1" applyFill="1" applyBorder="1" applyAlignment="1" applyProtection="1"/>
    <xf numFmtId="43" fontId="13" fillId="0" borderId="0" xfId="1" applyFont="1" applyFill="1" applyBorder="1" applyAlignment="1" applyProtection="1"/>
    <xf numFmtId="0" fontId="59" fillId="0" borderId="0" xfId="0" applyFont="1" applyFill="1" applyAlignment="1" applyProtection="1">
      <alignment horizontal="left" vertical="center"/>
    </xf>
    <xf numFmtId="164" fontId="77" fillId="0" borderId="0" xfId="6" applyFont="1" applyFill="1"/>
    <xf numFmtId="164" fontId="27" fillId="0" borderId="0" xfId="6" applyFont="1" applyFill="1" applyAlignment="1">
      <alignment horizontal="center" vertical="center"/>
    </xf>
    <xf numFmtId="164" fontId="26" fillId="0" borderId="0" xfId="6" quotePrefix="1" applyFont="1" applyFill="1" applyBorder="1" applyAlignment="1">
      <alignment horizontal="center" vertical="center" wrapText="1"/>
    </xf>
    <xf numFmtId="164" fontId="27" fillId="0" borderId="0" xfId="6" applyFont="1" applyFill="1" applyBorder="1" applyAlignment="1">
      <alignment horizontal="center" vertical="center"/>
    </xf>
    <xf numFmtId="164" fontId="31" fillId="0" borderId="0" xfId="6" applyFont="1" applyFill="1" applyAlignment="1"/>
    <xf numFmtId="164" fontId="32" fillId="0" borderId="0" xfId="6" applyFont="1" applyFill="1" applyAlignment="1"/>
    <xf numFmtId="0" fontId="32" fillId="0" borderId="0" xfId="0" applyFont="1" applyFill="1" applyAlignment="1">
      <alignment horizontal="center"/>
    </xf>
    <xf numFmtId="164" fontId="31" fillId="0" borderId="0" xfId="6" applyFont="1" applyFill="1" applyBorder="1" applyAlignment="1">
      <alignment horizontal="center" vertical="center" wrapText="1"/>
    </xf>
    <xf numFmtId="164" fontId="31" fillId="0" borderId="0" xfId="6" applyFont="1" applyFill="1" applyBorder="1" applyAlignment="1">
      <alignment vertical="center" wrapText="1"/>
    </xf>
    <xf numFmtId="0" fontId="31" fillId="0" borderId="0" xfId="0" applyFont="1" applyFill="1"/>
    <xf numFmtId="10" fontId="32" fillId="0" borderId="0" xfId="2" applyNumberFormat="1" applyFont="1" applyFill="1"/>
    <xf numFmtId="164" fontId="111" fillId="0" borderId="0" xfId="6" applyFont="1" applyFill="1" applyBorder="1" applyAlignment="1"/>
    <xf numFmtId="164" fontId="77" fillId="0" borderId="0" xfId="6" applyFont="1" applyFill="1" applyBorder="1" applyAlignment="1"/>
    <xf numFmtId="0" fontId="26" fillId="0" borderId="0" xfId="0" quotePrefix="1" applyFont="1" applyFill="1" applyBorder="1" applyAlignment="1">
      <alignment horizontal="center" vertical="center" wrapText="1"/>
    </xf>
    <xf numFmtId="0" fontId="0" fillId="0" borderId="0" xfId="0" applyFont="1" applyFill="1" applyBorder="1" applyAlignment="1"/>
    <xf numFmtId="39" fontId="0" fillId="0" borderId="0" xfId="0" applyNumberFormat="1" applyFill="1"/>
    <xf numFmtId="0" fontId="18" fillId="0" borderId="0" xfId="0" applyFont="1" applyFill="1"/>
    <xf numFmtId="43" fontId="13" fillId="0" borderId="0" xfId="1" applyFont="1" applyFill="1" applyProtection="1"/>
    <xf numFmtId="43" fontId="3" fillId="0" borderId="0" xfId="1" applyFont="1" applyFill="1" applyProtection="1"/>
    <xf numFmtId="43" fontId="3" fillId="0" borderId="0" xfId="1" applyFont="1" applyFill="1" applyBorder="1" applyProtection="1"/>
    <xf numFmtId="43" fontId="0" fillId="0" borderId="0" xfId="1" applyFont="1" applyFill="1"/>
    <xf numFmtId="0" fontId="238" fillId="0" borderId="0" xfId="19" applyFont="1" applyFill="1" applyBorder="1" applyAlignment="1" applyProtection="1">
      <alignment vertical="center"/>
    </xf>
    <xf numFmtId="0" fontId="238" fillId="0" borderId="0" xfId="19" applyFont="1" applyFill="1" applyBorder="1" applyAlignment="1" applyProtection="1">
      <alignment horizontal="center"/>
    </xf>
    <xf numFmtId="0" fontId="81" fillId="0" borderId="0" xfId="19" applyFont="1" applyFill="1" applyBorder="1" applyAlignment="1" applyProtection="1">
      <alignment horizontal="center" vertical="center" wrapText="1"/>
      <protection locked="0"/>
    </xf>
    <xf numFmtId="164" fontId="75" fillId="0" borderId="0" xfId="0" applyNumberFormat="1" applyFont="1" applyFill="1"/>
    <xf numFmtId="164" fontId="75" fillId="0" borderId="0" xfId="6" applyFont="1" applyFill="1"/>
    <xf numFmtId="0" fontId="103" fillId="2" borderId="0" xfId="0" applyFont="1" applyFill="1"/>
    <xf numFmtId="43" fontId="31" fillId="2" borderId="0" xfId="1" applyFont="1" applyFill="1"/>
    <xf numFmtId="43" fontId="32" fillId="2" borderId="1421" xfId="0" applyNumberFormat="1" applyFont="1" applyFill="1" applyBorder="1"/>
    <xf numFmtId="0" fontId="0" fillId="0" borderId="0" xfId="0" applyFill="1" applyAlignment="1">
      <alignment horizontal="center" vertical="center"/>
    </xf>
    <xf numFmtId="0" fontId="13" fillId="0" borderId="0" xfId="0" applyFont="1" applyFill="1"/>
    <xf numFmtId="0" fontId="13" fillId="0" borderId="0" xfId="0" applyFont="1" applyFill="1" applyAlignment="1" applyProtection="1">
      <alignment horizontal="center" vertical="center"/>
    </xf>
    <xf numFmtId="0" fontId="35" fillId="0" borderId="0" xfId="0" applyFont="1" applyFill="1"/>
    <xf numFmtId="0" fontId="12" fillId="0" borderId="0" xfId="0" applyFont="1" applyFill="1" applyAlignment="1" applyProtection="1">
      <alignment horizontal="center" vertical="center"/>
    </xf>
    <xf numFmtId="0" fontId="0" fillId="0" borderId="0" xfId="0" applyFont="1" applyFill="1" applyProtection="1">
      <protection locked="0"/>
    </xf>
    <xf numFmtId="0" fontId="4" fillId="0" borderId="0" xfId="0" applyNumberFormat="1" applyFont="1" applyFill="1" applyAlignment="1" applyProtection="1">
      <alignment horizontal="fill" vertical="center"/>
    </xf>
    <xf numFmtId="0" fontId="0" fillId="0" borderId="0" xfId="0" applyFont="1" applyFill="1" applyAlignment="1">
      <alignment horizontal="center"/>
    </xf>
    <xf numFmtId="164" fontId="0" fillId="0" borderId="0" xfId="0" applyNumberFormat="1" applyFont="1" applyFill="1"/>
    <xf numFmtId="164" fontId="0" fillId="0" borderId="0" xfId="0" applyNumberFormat="1" applyFill="1"/>
    <xf numFmtId="0" fontId="27" fillId="0" borderId="0" xfId="3" applyFont="1" applyFill="1" applyAlignment="1">
      <alignment horizontal="center"/>
    </xf>
    <xf numFmtId="0" fontId="27" fillId="0" borderId="0" xfId="3" applyFont="1" applyFill="1"/>
    <xf numFmtId="0" fontId="27" fillId="0" borderId="0" xfId="3" applyFont="1" applyFill="1" applyAlignment="1">
      <alignment wrapText="1"/>
    </xf>
    <xf numFmtId="0" fontId="4" fillId="0" borderId="0" xfId="3" applyFont="1" applyFill="1"/>
    <xf numFmtId="0" fontId="32" fillId="0" borderId="0" xfId="3" applyFont="1" applyFill="1"/>
    <xf numFmtId="0" fontId="26" fillId="0" borderId="0" xfId="3" applyFont="1" applyFill="1"/>
    <xf numFmtId="164" fontId="26" fillId="11" borderId="1408" xfId="6" applyFont="1" applyFill="1" applyBorder="1" applyAlignment="1" applyProtection="1">
      <alignment vertical="center" wrapText="1"/>
    </xf>
    <xf numFmtId="164" fontId="26" fillId="11" borderId="1407" xfId="6" applyFont="1" applyFill="1" applyBorder="1" applyAlignment="1" applyProtection="1">
      <alignment vertical="center" wrapText="1"/>
    </xf>
    <xf numFmtId="0" fontId="98" fillId="0" borderId="0" xfId="0" applyFont="1" applyFill="1"/>
    <xf numFmtId="164" fontId="26" fillId="0" borderId="0" xfId="6" applyFont="1" applyFill="1" applyProtection="1">
      <protection locked="0"/>
    </xf>
    <xf numFmtId="9" fontId="27" fillId="0" borderId="0" xfId="2" applyFont="1" applyFill="1" applyProtection="1">
      <protection locked="0"/>
    </xf>
    <xf numFmtId="0" fontId="245" fillId="2" borderId="0" xfId="0" applyFont="1" applyFill="1"/>
    <xf numFmtId="0" fontId="4" fillId="14" borderId="795" xfId="0" applyFont="1" applyFill="1" applyBorder="1" applyProtection="1"/>
    <xf numFmtId="0" fontId="4" fillId="14" borderId="1457" xfId="0" applyFont="1" applyFill="1" applyBorder="1" applyProtection="1"/>
    <xf numFmtId="0" fontId="27" fillId="4" borderId="1458" xfId="0" applyFont="1" applyFill="1" applyBorder="1" applyProtection="1"/>
    <xf numFmtId="0" fontId="27" fillId="4" borderId="1459" xfId="0" applyFont="1" applyFill="1" applyBorder="1" applyProtection="1"/>
    <xf numFmtId="0" fontId="27" fillId="4" borderId="1238" xfId="0" applyFont="1" applyFill="1" applyBorder="1" applyProtection="1"/>
    <xf numFmtId="0" fontId="27" fillId="4" borderId="1460" xfId="0" applyFont="1" applyFill="1" applyBorder="1" applyProtection="1"/>
    <xf numFmtId="0" fontId="27" fillId="3" borderId="1238" xfId="0" applyFont="1" applyFill="1" applyBorder="1" applyProtection="1"/>
    <xf numFmtId="0" fontId="26" fillId="3" borderId="1461" xfId="0" applyFont="1" applyFill="1" applyBorder="1" applyProtection="1"/>
    <xf numFmtId="0" fontId="27" fillId="4" borderId="0" xfId="0" applyFont="1" applyFill="1" applyBorder="1" applyAlignment="1" applyProtection="1">
      <alignment horizontal="center"/>
    </xf>
    <xf numFmtId="0" fontId="27" fillId="4" borderId="608" xfId="0" applyFont="1" applyFill="1" applyBorder="1" applyAlignment="1" applyProtection="1">
      <alignment horizontal="center"/>
    </xf>
    <xf numFmtId="164" fontId="27" fillId="0" borderId="609" xfId="1" applyNumberFormat="1" applyFont="1" applyFill="1" applyBorder="1" applyProtection="1"/>
    <xf numFmtId="164" fontId="27" fillId="0" borderId="6" xfId="1" applyNumberFormat="1" applyFont="1" applyFill="1" applyBorder="1" applyProtection="1"/>
    <xf numFmtId="0" fontId="28" fillId="7" borderId="620" xfId="8" applyFont="1" applyFill="1" applyBorder="1" applyAlignment="1" applyProtection="1">
      <alignment horizontal="center"/>
    </xf>
    <xf numFmtId="169" fontId="31" fillId="8" borderId="1481" xfId="6" applyNumberFormat="1" applyFont="1" applyFill="1" applyBorder="1" applyAlignment="1">
      <alignment horizontal="left"/>
    </xf>
    <xf numFmtId="0" fontId="31" fillId="8" borderId="795" xfId="6" applyNumberFormat="1" applyFont="1" applyFill="1" applyBorder="1" applyAlignment="1">
      <alignment horizontal="left"/>
    </xf>
    <xf numFmtId="171" fontId="27" fillId="0" borderId="1549" xfId="6" applyNumberFormat="1" applyFont="1" applyFill="1" applyBorder="1" applyProtection="1">
      <protection locked="0"/>
    </xf>
    <xf numFmtId="0" fontId="27" fillId="21" borderId="0" xfId="0" applyFont="1" applyFill="1"/>
    <xf numFmtId="0" fontId="26" fillId="0" borderId="1538" xfId="0" quotePrefix="1" applyFont="1" applyFill="1" applyBorder="1" applyAlignment="1" applyProtection="1">
      <alignment horizontal="center"/>
    </xf>
    <xf numFmtId="0" fontId="28" fillId="7" borderId="1218" xfId="0" quotePrefix="1" applyFont="1" applyFill="1" applyBorder="1" applyAlignment="1" applyProtection="1">
      <alignment horizontal="center"/>
    </xf>
    <xf numFmtId="0" fontId="11" fillId="0" borderId="1531" xfId="8" applyFont="1" applyFill="1" applyBorder="1" applyAlignment="1" applyProtection="1">
      <alignment horizontal="left"/>
    </xf>
    <xf numFmtId="171" fontId="27" fillId="0" borderId="1533" xfId="6" applyNumberFormat="1" applyFont="1" applyFill="1" applyBorder="1" applyAlignment="1" applyProtection="1">
      <protection locked="0"/>
    </xf>
    <xf numFmtId="0" fontId="4" fillId="7" borderId="984" xfId="8" applyFont="1" applyFill="1" applyBorder="1" applyAlignment="1" applyProtection="1">
      <alignment horizontal="center"/>
    </xf>
    <xf numFmtId="0" fontId="13" fillId="0" borderId="1546" xfId="8" applyFont="1" applyFill="1" applyBorder="1" applyAlignment="1" applyProtection="1">
      <alignment horizontal="center" vertical="center"/>
      <protection locked="0"/>
    </xf>
    <xf numFmtId="0" fontId="26" fillId="0" borderId="1538" xfId="0" applyFont="1" applyFill="1" applyBorder="1" applyAlignment="1" applyProtection="1">
      <alignment horizontal="center"/>
    </xf>
    <xf numFmtId="0" fontId="28" fillId="7" borderId="1545" xfId="0" applyFont="1" applyFill="1" applyBorder="1" applyAlignment="1" applyProtection="1">
      <alignment horizontal="center" vertical="center"/>
    </xf>
    <xf numFmtId="173" fontId="13" fillId="0" borderId="620" xfId="1" applyNumberFormat="1" applyFont="1" applyFill="1" applyBorder="1" applyAlignment="1" applyProtection="1">
      <alignment horizontal="left" indent="9"/>
      <protection locked="0"/>
    </xf>
    <xf numFmtId="0" fontId="11" fillId="0" borderId="1548" xfId="8" applyFont="1" applyFill="1" applyBorder="1" applyAlignment="1" applyProtection="1">
      <alignment horizontal="left" indent="9"/>
    </xf>
    <xf numFmtId="0" fontId="13" fillId="0" borderId="1547" xfId="8" applyFont="1" applyFill="1" applyBorder="1" applyAlignment="1" applyProtection="1">
      <alignment horizontal="left" indent="9"/>
    </xf>
    <xf numFmtId="173" fontId="26" fillId="11" borderId="1533" xfId="6" applyNumberFormat="1" applyFont="1" applyFill="1" applyBorder="1" applyProtection="1"/>
    <xf numFmtId="0" fontId="11" fillId="0" borderId="1531" xfId="8" applyFont="1" applyFill="1" applyBorder="1" applyAlignment="1" applyProtection="1"/>
    <xf numFmtId="0" fontId="4" fillId="7" borderId="1545" xfId="8" applyFont="1" applyFill="1" applyBorder="1" applyAlignment="1" applyProtection="1"/>
    <xf numFmtId="171" fontId="27" fillId="0" borderId="1542" xfId="6" applyNumberFormat="1" applyFont="1" applyFill="1" applyBorder="1" applyProtection="1">
      <protection locked="0"/>
    </xf>
    <xf numFmtId="172" fontId="26" fillId="0" borderId="1535" xfId="6" applyNumberFormat="1" applyFont="1" applyFill="1" applyBorder="1"/>
    <xf numFmtId="0" fontId="26" fillId="0" borderId="1535" xfId="0" applyFont="1" applyFill="1" applyBorder="1" applyAlignment="1" applyProtection="1">
      <alignment horizontal="center"/>
    </xf>
    <xf numFmtId="171" fontId="27" fillId="0" borderId="1543" xfId="6" applyNumberFormat="1" applyFont="1" applyFill="1" applyBorder="1" applyAlignment="1" applyProtection="1">
      <protection locked="0"/>
    </xf>
    <xf numFmtId="171" fontId="27" fillId="0" borderId="1542" xfId="6" applyNumberFormat="1" applyFont="1" applyFill="1" applyBorder="1" applyAlignment="1" applyProtection="1">
      <protection locked="0"/>
    </xf>
    <xf numFmtId="0" fontId="26" fillId="0" borderId="1539" xfId="0" quotePrefix="1" applyFont="1" applyFill="1" applyBorder="1" applyAlignment="1" applyProtection="1">
      <alignment horizontal="center"/>
    </xf>
    <xf numFmtId="0" fontId="27" fillId="0" borderId="1531" xfId="0" applyFont="1" applyFill="1" applyBorder="1" applyAlignment="1"/>
    <xf numFmtId="171" fontId="27" fillId="0" borderId="1535" xfId="6" applyNumberFormat="1" applyFont="1" applyFill="1" applyBorder="1" applyAlignment="1" applyProtection="1">
      <protection locked="0"/>
    </xf>
    <xf numFmtId="171" fontId="27" fillId="0" borderId="1535" xfId="6" applyNumberFormat="1" applyFont="1" applyFill="1" applyBorder="1" applyProtection="1">
      <protection locked="0"/>
    </xf>
    <xf numFmtId="171" fontId="27" fillId="0" borderId="1534" xfId="6" applyNumberFormat="1" applyFont="1" applyFill="1" applyBorder="1" applyProtection="1">
      <protection locked="0"/>
    </xf>
    <xf numFmtId="0" fontId="0" fillId="21" borderId="0" xfId="0" applyFill="1"/>
    <xf numFmtId="0" fontId="0" fillId="0" borderId="0" xfId="0" applyFill="1"/>
    <xf numFmtId="0" fontId="27" fillId="2" borderId="0" xfId="0" applyFont="1" applyFill="1"/>
    <xf numFmtId="0" fontId="27" fillId="0" borderId="0" xfId="0" applyFont="1" applyFill="1"/>
    <xf numFmtId="0" fontId="28" fillId="7" borderId="15" xfId="0" applyFont="1" applyFill="1" applyBorder="1" applyAlignment="1">
      <alignment horizontal="center" vertical="center"/>
    </xf>
    <xf numFmtId="164" fontId="26" fillId="2" borderId="0" xfId="6" applyFont="1" applyFill="1" applyBorder="1" applyAlignment="1"/>
    <xf numFmtId="164" fontId="26" fillId="15" borderId="0" xfId="6" applyFont="1" applyFill="1" applyBorder="1" applyAlignment="1"/>
    <xf numFmtId="0" fontId="28" fillId="7" borderId="14" xfId="4" applyFont="1" applyFill="1" applyBorder="1" applyAlignment="1">
      <alignment horizontal="left"/>
    </xf>
    <xf numFmtId="0" fontId="28" fillId="7" borderId="31" xfId="4" applyFont="1" applyFill="1" applyBorder="1" applyAlignment="1">
      <alignment horizontal="left"/>
    </xf>
    <xf numFmtId="164" fontId="27" fillId="2" borderId="0" xfId="6" applyFont="1" applyFill="1" applyBorder="1" applyAlignment="1"/>
    <xf numFmtId="164" fontId="27" fillId="15" borderId="0" xfId="6" applyFont="1" applyFill="1" applyBorder="1" applyAlignment="1"/>
    <xf numFmtId="0" fontId="28" fillId="2" borderId="0" xfId="4" applyFont="1" applyFill="1" applyBorder="1" applyAlignment="1">
      <alignment horizontal="left"/>
    </xf>
    <xf numFmtId="169" fontId="26" fillId="2" borderId="0" xfId="3" applyNumberFormat="1" applyFont="1" applyFill="1" applyBorder="1" applyAlignment="1" applyProtection="1">
      <alignment horizontal="left"/>
    </xf>
    <xf numFmtId="0" fontId="33" fillId="7" borderId="1502" xfId="4" applyFont="1" applyFill="1" applyBorder="1" applyAlignment="1"/>
    <xf numFmtId="0" fontId="33" fillId="7" borderId="1502" xfId="4" applyFont="1" applyFill="1" applyBorder="1" applyAlignment="1">
      <alignment horizontal="left"/>
    </xf>
    <xf numFmtId="0" fontId="0" fillId="0" borderId="0" xfId="0"/>
    <xf numFmtId="0" fontId="33" fillId="7" borderId="1552" xfId="0" applyFont="1" applyFill="1" applyBorder="1" applyAlignment="1">
      <alignment horizontal="center"/>
    </xf>
    <xf numFmtId="0" fontId="33" fillId="7" borderId="1553" xfId="0" applyFont="1" applyFill="1" applyBorder="1" applyAlignment="1">
      <alignment horizontal="center"/>
    </xf>
    <xf numFmtId="0" fontId="33" fillId="7" borderId="1554" xfId="0" applyFont="1" applyFill="1" applyBorder="1" applyAlignment="1">
      <alignment horizontal="center"/>
    </xf>
    <xf numFmtId="0" fontId="33" fillId="7" borderId="1182" xfId="0" applyFont="1" applyFill="1" applyBorder="1" applyAlignment="1">
      <alignment horizontal="center"/>
    </xf>
    <xf numFmtId="0" fontId="33" fillId="7" borderId="280" xfId="0" applyFont="1" applyFill="1" applyBorder="1" applyAlignment="1">
      <alignment horizontal="center"/>
    </xf>
    <xf numFmtId="0" fontId="33" fillId="7" borderId="752" xfId="0" applyFont="1" applyFill="1" applyBorder="1" applyAlignment="1">
      <alignment horizontal="center"/>
    </xf>
    <xf numFmtId="172" fontId="32" fillId="2" borderId="1551" xfId="1" applyNumberFormat="1" applyFont="1" applyFill="1" applyBorder="1"/>
    <xf numFmtId="9" fontId="32" fillId="2" borderId="1551" xfId="2" applyFont="1" applyFill="1" applyBorder="1"/>
    <xf numFmtId="43" fontId="32" fillId="2" borderId="1551" xfId="1" applyNumberFormat="1" applyFont="1" applyFill="1" applyBorder="1"/>
    <xf numFmtId="0" fontId="32" fillId="2" borderId="1182" xfId="0" applyFont="1" applyFill="1" applyBorder="1"/>
    <xf numFmtId="43" fontId="32" fillId="2" borderId="0" xfId="0" applyNumberFormat="1" applyFont="1" applyFill="1" applyBorder="1"/>
    <xf numFmtId="43" fontId="32" fillId="2" borderId="752" xfId="0" applyNumberFormat="1" applyFont="1" applyFill="1" applyBorder="1"/>
    <xf numFmtId="0" fontId="31" fillId="2" borderId="1552" xfId="0" applyFont="1" applyFill="1" applyBorder="1" applyAlignment="1">
      <alignment vertical="center"/>
    </xf>
    <xf numFmtId="0" fontId="31" fillId="2" borderId="1554" xfId="0" applyFont="1" applyFill="1" applyBorder="1" applyAlignment="1">
      <alignment vertical="center"/>
    </xf>
    <xf numFmtId="0" fontId="31" fillId="2" borderId="1553" xfId="0" applyFont="1" applyFill="1" applyBorder="1" applyAlignment="1">
      <alignment vertical="center"/>
    </xf>
    <xf numFmtId="0" fontId="31" fillId="2" borderId="1557" xfId="0" applyFont="1" applyFill="1" applyBorder="1" applyAlignment="1">
      <alignment horizontal="center" vertical="center"/>
    </xf>
    <xf numFmtId="0" fontId="31" fillId="2" borderId="1555" xfId="0" applyFont="1" applyFill="1" applyBorder="1" applyAlignment="1">
      <alignment horizontal="left" vertical="center"/>
    </xf>
    <xf numFmtId="0" fontId="31" fillId="2" borderId="1557" xfId="0" applyFont="1" applyFill="1" applyBorder="1" applyAlignment="1">
      <alignment horizontal="left" vertical="center"/>
    </xf>
    <xf numFmtId="0" fontId="32" fillId="2" borderId="1551" xfId="0" applyFont="1" applyFill="1" applyBorder="1" applyAlignment="1">
      <alignment horizontal="right"/>
    </xf>
    <xf numFmtId="0" fontId="32" fillId="2" borderId="1551" xfId="0" applyFont="1" applyFill="1" applyBorder="1" applyAlignment="1">
      <alignment horizontal="center"/>
    </xf>
    <xf numFmtId="169" fontId="51" fillId="2" borderId="1551" xfId="0" quotePrefix="1" applyNumberFormat="1" applyFont="1" applyFill="1" applyBorder="1" applyAlignment="1">
      <alignment horizontal="right"/>
    </xf>
    <xf numFmtId="172" fontId="32" fillId="2" borderId="1555" xfId="1" applyNumberFormat="1" applyFont="1" applyFill="1" applyBorder="1" applyAlignment="1">
      <alignment horizontal="center"/>
    </xf>
    <xf numFmtId="172" fontId="32" fillId="2" borderId="1557" xfId="1" applyNumberFormat="1" applyFont="1" applyFill="1" applyBorder="1" applyAlignment="1">
      <alignment horizontal="center"/>
    </xf>
    <xf numFmtId="172" fontId="31" fillId="2" borderId="1551" xfId="1" applyNumberFormat="1" applyFont="1" applyFill="1" applyBorder="1"/>
    <xf numFmtId="171" fontId="27" fillId="0" borderId="1553" xfId="6" applyNumberFormat="1" applyFont="1" applyFill="1" applyBorder="1" applyProtection="1">
      <protection locked="0"/>
    </xf>
    <xf numFmtId="172" fontId="26" fillId="11" borderId="1551" xfId="6" applyNumberFormat="1" applyFont="1" applyFill="1" applyBorder="1" applyProtection="1"/>
    <xf numFmtId="171" fontId="26" fillId="11" borderId="1563" xfId="6" applyNumberFormat="1" applyFont="1" applyFill="1" applyBorder="1" applyAlignment="1" applyProtection="1">
      <alignment vertical="center"/>
    </xf>
    <xf numFmtId="0" fontId="251" fillId="2" borderId="0" xfId="0" quotePrefix="1" applyFont="1" applyFill="1" applyProtection="1"/>
    <xf numFmtId="0" fontId="59" fillId="0" borderId="0" xfId="0" applyFont="1" applyFill="1" applyProtection="1"/>
    <xf numFmtId="0" fontId="27" fillId="0" borderId="1500" xfId="0" applyFont="1" applyFill="1" applyBorder="1"/>
    <xf numFmtId="0" fontId="27" fillId="0" borderId="1166" xfId="0" applyFont="1" applyFill="1" applyBorder="1"/>
    <xf numFmtId="43" fontId="27" fillId="0" borderId="1166" xfId="1" applyFont="1" applyFill="1" applyBorder="1"/>
    <xf numFmtId="43" fontId="27" fillId="0" borderId="1174" xfId="1" applyFont="1" applyFill="1" applyBorder="1"/>
    <xf numFmtId="43" fontId="27" fillId="0" borderId="1007" xfId="1" applyFont="1" applyFill="1" applyBorder="1"/>
    <xf numFmtId="0" fontId="27" fillId="0" borderId="1428" xfId="0" applyFont="1" applyFill="1" applyBorder="1"/>
    <xf numFmtId="0" fontId="27" fillId="0" borderId="1175" xfId="0" applyFont="1" applyFill="1" applyBorder="1"/>
    <xf numFmtId="43" fontId="27" fillId="0" borderId="1175" xfId="1" applyFont="1" applyFill="1" applyBorder="1"/>
    <xf numFmtId="43" fontId="27" fillId="0" borderId="1176" xfId="1" applyFont="1" applyFill="1" applyBorder="1"/>
    <xf numFmtId="43" fontId="27" fillId="0" borderId="1177" xfId="1" applyFont="1" applyFill="1" applyBorder="1"/>
    <xf numFmtId="0" fontId="27" fillId="0" borderId="1531" xfId="0" applyFont="1" applyFill="1" applyBorder="1"/>
    <xf numFmtId="0" fontId="75" fillId="0" borderId="1550" xfId="0" applyFont="1" applyBorder="1" applyAlignment="1">
      <alignment horizontal="center"/>
    </xf>
    <xf numFmtId="0" fontId="75" fillId="0" borderId="1551" xfId="0" applyFont="1" applyBorder="1" applyAlignment="1">
      <alignment horizontal="center"/>
    </xf>
    <xf numFmtId="0" fontId="75" fillId="0" borderId="1533" xfId="0" applyFont="1" applyBorder="1" applyAlignment="1">
      <alignment horizontal="center"/>
    </xf>
    <xf numFmtId="0" fontId="75" fillId="0" borderId="1425" xfId="0" applyFont="1" applyBorder="1" applyAlignment="1">
      <alignment horizontal="center"/>
    </xf>
    <xf numFmtId="0" fontId="75" fillId="0" borderId="1563" xfId="0" applyFont="1" applyBorder="1" applyAlignment="1">
      <alignment horizontal="center"/>
    </xf>
    <xf numFmtId="0" fontId="75" fillId="0" borderId="1427" xfId="0" applyFont="1" applyBorder="1" applyAlignment="1">
      <alignment horizontal="center"/>
    </xf>
    <xf numFmtId="0" fontId="75" fillId="0" borderId="1565" xfId="0" applyFont="1" applyBorder="1" applyAlignment="1">
      <alignment horizontal="center"/>
    </xf>
    <xf numFmtId="0" fontId="75" fillId="0" borderId="1566" xfId="0" applyFont="1" applyBorder="1" applyAlignment="1">
      <alignment horizontal="center"/>
    </xf>
    <xf numFmtId="0" fontId="75" fillId="0" borderId="1567" xfId="0" applyFont="1" applyBorder="1" applyAlignment="1">
      <alignment horizontal="center"/>
    </xf>
    <xf numFmtId="0" fontId="33" fillId="7" borderId="1502" xfId="3" applyFont="1" applyFill="1" applyBorder="1" applyAlignment="1">
      <alignment horizontal="center"/>
    </xf>
    <xf numFmtId="0" fontId="79" fillId="0" borderId="1551" xfId="0" applyFont="1" applyFill="1" applyBorder="1" applyAlignment="1">
      <alignment vertical="center"/>
    </xf>
    <xf numFmtId="0" fontId="0" fillId="0" borderId="0" xfId="0" applyAlignment="1"/>
    <xf numFmtId="37" fontId="79" fillId="0" borderId="1551" xfId="0" applyNumberFormat="1" applyFont="1" applyFill="1" applyBorder="1" applyAlignment="1">
      <alignment vertical="center"/>
    </xf>
    <xf numFmtId="0" fontId="0" fillId="0" borderId="301" xfId="0" applyBorder="1"/>
    <xf numFmtId="0" fontId="0" fillId="0" borderId="342" xfId="0" applyBorder="1"/>
    <xf numFmtId="0" fontId="0" fillId="0" borderId="1417" xfId="0" applyBorder="1"/>
    <xf numFmtId="0" fontId="0" fillId="0" borderId="758" xfId="0" applyBorder="1"/>
    <xf numFmtId="0" fontId="22" fillId="0" borderId="301" xfId="0" applyFont="1" applyBorder="1"/>
    <xf numFmtId="164" fontId="28" fillId="7" borderId="1462" xfId="6" quotePrefix="1" applyFont="1" applyFill="1" applyBorder="1" applyAlignment="1">
      <alignment horizontal="center" vertical="center" wrapText="1"/>
    </xf>
    <xf numFmtId="164" fontId="26" fillId="2" borderId="1322" xfId="6" quotePrefix="1" applyFont="1" applyFill="1" applyBorder="1" applyAlignment="1">
      <alignment horizontal="center" vertical="center" wrapText="1"/>
    </xf>
    <xf numFmtId="164" fontId="27" fillId="11" borderId="1555" xfId="6" applyFont="1" applyFill="1" applyBorder="1" applyProtection="1"/>
    <xf numFmtId="164" fontId="27" fillId="11" borderId="1568" xfId="6" applyFont="1" applyFill="1" applyBorder="1" applyProtection="1"/>
    <xf numFmtId="164" fontId="28" fillId="7" borderId="1462" xfId="6" applyFont="1" applyFill="1" applyBorder="1" applyAlignment="1">
      <alignment horizontal="center" vertical="center" wrapText="1"/>
    </xf>
    <xf numFmtId="164" fontId="26" fillId="2" borderId="1314" xfId="6" quotePrefix="1" applyFont="1" applyFill="1" applyBorder="1" applyAlignment="1">
      <alignment horizontal="center" vertical="center" wrapText="1"/>
    </xf>
    <xf numFmtId="164" fontId="27" fillId="2" borderId="1551" xfId="6" applyFont="1" applyFill="1" applyBorder="1" applyProtection="1">
      <protection locked="0"/>
    </xf>
    <xf numFmtId="164" fontId="26" fillId="11" borderId="1551" xfId="6" applyFont="1" applyFill="1" applyBorder="1" applyProtection="1"/>
    <xf numFmtId="164" fontId="11" fillId="11" borderId="1563" xfId="6" applyFont="1" applyFill="1" applyBorder="1" applyAlignment="1" applyProtection="1">
      <alignment horizontal="left"/>
    </xf>
    <xf numFmtId="164" fontId="26" fillId="11" borderId="1555" xfId="6" applyFont="1" applyFill="1" applyBorder="1" applyProtection="1"/>
    <xf numFmtId="164" fontId="27" fillId="11" borderId="1548" xfId="6" applyFont="1" applyFill="1" applyBorder="1" applyProtection="1"/>
    <xf numFmtId="0" fontId="31" fillId="8" borderId="14" xfId="6" applyNumberFormat="1" applyFont="1" applyFill="1" applyBorder="1" applyAlignment="1">
      <alignment horizontal="left"/>
    </xf>
    <xf numFmtId="0" fontId="31" fillId="8" borderId="15" xfId="6" applyNumberFormat="1" applyFont="1" applyFill="1" applyBorder="1" applyAlignment="1">
      <alignment horizontal="left"/>
    </xf>
    <xf numFmtId="0" fontId="31" fillId="8" borderId="16" xfId="6" applyNumberFormat="1" applyFont="1" applyFill="1" applyBorder="1" applyAlignment="1">
      <alignment horizontal="left"/>
    </xf>
    <xf numFmtId="169" fontId="31" fillId="8" borderId="31" xfId="6" applyNumberFormat="1" applyFont="1" applyFill="1" applyBorder="1" applyAlignment="1">
      <alignment horizontal="left"/>
    </xf>
    <xf numFmtId="169" fontId="31" fillId="8" borderId="470" xfId="6" applyNumberFormat="1" applyFont="1" applyFill="1" applyBorder="1" applyAlignment="1">
      <alignment horizontal="left"/>
    </xf>
    <xf numFmtId="169" fontId="31" fillId="8" borderId="387" xfId="6" applyNumberFormat="1" applyFont="1" applyFill="1" applyBorder="1" applyAlignment="1">
      <alignment horizontal="left"/>
    </xf>
    <xf numFmtId="0" fontId="28" fillId="7" borderId="301" xfId="0" applyFont="1" applyFill="1" applyBorder="1" applyAlignment="1">
      <alignment horizontal="center"/>
    </xf>
    <xf numFmtId="0" fontId="28" fillId="7" borderId="24" xfId="8" applyFont="1" applyFill="1" applyBorder="1" applyAlignment="1" applyProtection="1">
      <alignment horizontal="center"/>
    </xf>
    <xf numFmtId="0" fontId="28" fillId="7" borderId="453" xfId="8" applyFont="1" applyFill="1" applyBorder="1" applyAlignment="1" applyProtection="1">
      <alignment horizontal="center"/>
    </xf>
    <xf numFmtId="0" fontId="28" fillId="7" borderId="0" xfId="8" applyFont="1" applyFill="1" applyBorder="1" applyAlignment="1" applyProtection="1">
      <alignment horizontal="center"/>
    </xf>
    <xf numFmtId="0" fontId="36" fillId="2" borderId="0" xfId="0" applyFont="1" applyFill="1"/>
    <xf numFmtId="0" fontId="253" fillId="2" borderId="0" xfId="0" applyFont="1" applyFill="1"/>
    <xf numFmtId="177" fontId="72" fillId="8" borderId="638" xfId="10" applyNumberFormat="1" applyFont="1" applyFill="1" applyBorder="1" applyAlignment="1" applyProtection="1"/>
    <xf numFmtId="43" fontId="81" fillId="0" borderId="910" xfId="1" applyFont="1" applyFill="1" applyBorder="1"/>
    <xf numFmtId="43" fontId="81" fillId="0" borderId="0" xfId="1" applyFont="1" applyFill="1" applyBorder="1"/>
    <xf numFmtId="0" fontId="36" fillId="2" borderId="0" xfId="0" applyFont="1" applyFill="1" applyAlignment="1" applyProtection="1">
      <alignment horizontal="left"/>
    </xf>
    <xf numFmtId="0" fontId="238" fillId="7" borderId="203" xfId="0" applyFont="1" applyFill="1" applyBorder="1" applyAlignment="1" applyProtection="1">
      <alignment horizontal="center" vertical="center" wrapText="1"/>
    </xf>
    <xf numFmtId="0" fontId="238" fillId="7" borderId="445" xfId="0" applyFont="1" applyFill="1" applyBorder="1" applyAlignment="1" applyProtection="1">
      <alignment horizontal="center" vertical="center" wrapText="1"/>
    </xf>
    <xf numFmtId="0" fontId="238" fillId="7" borderId="669" xfId="0" applyFont="1" applyFill="1" applyBorder="1" applyAlignment="1" applyProtection="1">
      <alignment vertical="center"/>
    </xf>
    <xf numFmtId="0" fontId="252" fillId="2" borderId="528" xfId="18" applyFont="1" applyFill="1" applyBorder="1" applyAlignment="1" applyProtection="1">
      <alignment horizontal="center"/>
    </xf>
    <xf numFmtId="0" fontId="35" fillId="2" borderId="697" xfId="0" applyFont="1" applyFill="1" applyBorder="1" applyAlignment="1" applyProtection="1">
      <alignment horizontal="center"/>
    </xf>
    <xf numFmtId="0" fontId="35" fillId="2" borderId="636" xfId="0" applyFont="1" applyFill="1" applyBorder="1" applyProtection="1"/>
    <xf numFmtId="0" fontId="252" fillId="2" borderId="677" xfId="18" applyFont="1" applyFill="1" applyBorder="1" applyAlignment="1" applyProtection="1">
      <alignment horizontal="center"/>
    </xf>
    <xf numFmtId="0" fontId="35" fillId="2" borderId="579" xfId="0" applyFont="1" applyFill="1" applyBorder="1" applyAlignment="1" applyProtection="1">
      <alignment horizontal="center"/>
    </xf>
    <xf numFmtId="0" fontId="35" fillId="2" borderId="689" xfId="0" applyFont="1" applyFill="1" applyBorder="1" applyProtection="1"/>
    <xf numFmtId="0" fontId="252" fillId="2" borderId="0" xfId="18" applyFont="1" applyFill="1" applyBorder="1" applyAlignment="1" applyProtection="1">
      <alignment horizontal="center"/>
    </xf>
    <xf numFmtId="0" fontId="35" fillId="2" borderId="0" xfId="0" applyFont="1" applyFill="1" applyBorder="1" applyAlignment="1" applyProtection="1">
      <alignment horizontal="center"/>
    </xf>
    <xf numFmtId="0" fontId="238" fillId="7" borderId="1564" xfId="0" applyFont="1" applyFill="1" applyBorder="1" applyAlignment="1" applyProtection="1">
      <alignment horizontal="center" vertical="center" wrapText="1"/>
    </xf>
    <xf numFmtId="0" fontId="238" fillId="7" borderId="1572" xfId="0" applyFont="1" applyFill="1" applyBorder="1" applyAlignment="1" applyProtection="1">
      <alignment horizontal="center" vertical="center" wrapText="1"/>
    </xf>
    <xf numFmtId="0" fontId="238" fillId="7" borderId="1573" xfId="0" applyFont="1" applyFill="1" applyBorder="1" applyAlignment="1" applyProtection="1">
      <alignment vertical="center"/>
    </xf>
    <xf numFmtId="0" fontId="252" fillId="2" borderId="1564" xfId="18" applyFont="1" applyFill="1" applyBorder="1" applyAlignment="1" applyProtection="1">
      <alignment horizontal="center"/>
    </xf>
    <xf numFmtId="0" fontId="72" fillId="2" borderId="1572" xfId="0" applyFont="1" applyFill="1" applyBorder="1" applyAlignment="1" applyProtection="1">
      <alignment horizontal="center"/>
    </xf>
    <xf numFmtId="181" fontId="72" fillId="2" borderId="1573" xfId="12" applyNumberFormat="1" applyFont="1" applyFill="1" applyBorder="1" applyProtection="1"/>
    <xf numFmtId="0" fontId="75" fillId="0" borderId="0" xfId="0" applyFont="1" applyProtection="1">
      <protection locked="0"/>
    </xf>
    <xf numFmtId="0" fontId="72" fillId="2" borderId="1569" xfId="0" applyFont="1" applyFill="1" applyBorder="1" applyAlignment="1" applyProtection="1">
      <alignment horizontal="center"/>
    </xf>
    <xf numFmtId="181" fontId="72" fillId="2" borderId="636" xfId="12" applyNumberFormat="1" applyFont="1" applyFill="1" applyBorder="1" applyProtection="1"/>
    <xf numFmtId="0" fontId="252" fillId="2" borderId="528" xfId="18" applyFont="1" applyFill="1" applyBorder="1" applyAlignment="1" applyProtection="1">
      <alignment horizontal="center" vertical="center"/>
    </xf>
    <xf numFmtId="0" fontId="72" fillId="2" borderId="1569" xfId="0" applyFont="1" applyFill="1" applyBorder="1" applyAlignment="1" applyProtection="1">
      <alignment horizontal="center" vertical="center"/>
    </xf>
    <xf numFmtId="0" fontId="254" fillId="2" borderId="528" xfId="18" applyFont="1" applyFill="1" applyBorder="1" applyAlignment="1" applyProtection="1">
      <alignment horizontal="center" vertical="center"/>
    </xf>
    <xf numFmtId="0" fontId="252" fillId="2" borderId="764" xfId="18" applyFont="1" applyFill="1" applyBorder="1" applyAlignment="1" applyProtection="1">
      <alignment horizontal="center" vertical="center"/>
    </xf>
    <xf numFmtId="0" fontId="72" fillId="2" borderId="1419" xfId="0" applyFont="1" applyFill="1" applyBorder="1" applyAlignment="1" applyProtection="1">
      <alignment horizontal="center" vertical="center"/>
    </xf>
    <xf numFmtId="181" fontId="72" fillId="2" borderId="1443" xfId="12" applyNumberFormat="1" applyFont="1" applyFill="1" applyBorder="1" applyProtection="1"/>
    <xf numFmtId="0" fontId="238" fillId="7" borderId="1500" xfId="0" applyFont="1" applyFill="1" applyBorder="1" applyAlignment="1" applyProtection="1">
      <alignment horizontal="center" vertical="center" wrapText="1"/>
    </xf>
    <xf numFmtId="0" fontId="238" fillId="7" borderId="1571" xfId="0" applyFont="1" applyFill="1" applyBorder="1" applyAlignment="1" applyProtection="1">
      <alignment horizontal="center" vertical="center" wrapText="1"/>
    </xf>
    <xf numFmtId="0" fontId="238" fillId="7" borderId="1574" xfId="0" applyFont="1" applyFill="1" applyBorder="1" applyAlignment="1" applyProtection="1">
      <alignment vertical="center"/>
    </xf>
    <xf numFmtId="0" fontId="35" fillId="2" borderId="1569" xfId="0" applyFont="1" applyFill="1" applyBorder="1" applyAlignment="1" applyProtection="1">
      <alignment horizontal="center"/>
    </xf>
    <xf numFmtId="0" fontId="35" fillId="2" borderId="1569" xfId="0" applyFont="1" applyFill="1" applyBorder="1" applyAlignment="1" applyProtection="1">
      <alignment horizontal="center" vertical="center"/>
    </xf>
    <xf numFmtId="181" fontId="35" fillId="2" borderId="636" xfId="12" applyNumberFormat="1" applyFont="1" applyFill="1" applyBorder="1" applyProtection="1"/>
    <xf numFmtId="181" fontId="72" fillId="2" borderId="764" xfId="0" applyNumberFormat="1" applyFont="1" applyFill="1" applyBorder="1" applyAlignment="1" applyProtection="1">
      <alignment horizontal="center"/>
    </xf>
    <xf numFmtId="181" fontId="72" fillId="2" borderId="1570" xfId="0" applyNumberFormat="1" applyFont="1" applyFill="1" applyBorder="1" applyAlignment="1" applyProtection="1">
      <alignment horizontal="center"/>
    </xf>
    <xf numFmtId="181" fontId="72" fillId="2" borderId="1443" xfId="0" applyNumberFormat="1" applyFont="1" applyFill="1" applyBorder="1" applyAlignment="1" applyProtection="1">
      <alignment horizontal="left" vertical="top"/>
    </xf>
    <xf numFmtId="0" fontId="252" fillId="2" borderId="301" xfId="18" applyFont="1" applyFill="1" applyBorder="1" applyAlignment="1" applyProtection="1">
      <alignment horizontal="center" vertical="center"/>
    </xf>
    <xf numFmtId="0" fontId="72" fillId="2" borderId="343" xfId="0" applyFont="1" applyFill="1" applyBorder="1" applyAlignment="1" applyProtection="1">
      <alignment horizontal="center" vertical="center"/>
    </xf>
    <xf numFmtId="181" fontId="72" fillId="2" borderId="342" xfId="12" applyNumberFormat="1" applyFont="1" applyFill="1" applyBorder="1" applyProtection="1"/>
    <xf numFmtId="0" fontId="252" fillId="2" borderId="0" xfId="18" applyFont="1" applyFill="1" applyBorder="1" applyAlignment="1" applyProtection="1">
      <alignment horizontal="center" vertical="center"/>
    </xf>
    <xf numFmtId="0" fontId="72" fillId="2" borderId="0" xfId="0" applyFont="1" applyFill="1" applyBorder="1" applyAlignment="1" applyProtection="1">
      <alignment horizontal="center" vertical="center"/>
    </xf>
    <xf numFmtId="181" fontId="72" fillId="2" borderId="0" xfId="12" applyNumberFormat="1" applyFont="1" applyFill="1" applyBorder="1" applyProtection="1"/>
    <xf numFmtId="0" fontId="255" fillId="2" borderId="0" xfId="0" applyFont="1" applyFill="1" applyAlignment="1" applyProtection="1">
      <alignment horizontal="left" vertical="center"/>
    </xf>
    <xf numFmtId="0" fontId="33" fillId="7" borderId="14" xfId="4" applyFont="1" applyFill="1" applyBorder="1" applyAlignment="1">
      <alignment horizontal="left"/>
    </xf>
    <xf numFmtId="0" fontId="33" fillId="7" borderId="31" xfId="4" applyFont="1" applyFill="1" applyBorder="1" applyAlignment="1">
      <alignment horizontal="left"/>
    </xf>
    <xf numFmtId="0" fontId="31" fillId="8" borderId="794" xfId="3" applyFont="1" applyFill="1" applyBorder="1" applyAlignment="1" applyProtection="1">
      <alignment horizontal="left"/>
    </xf>
    <xf numFmtId="0" fontId="31" fillId="8" borderId="795" xfId="3" applyFont="1" applyFill="1" applyBorder="1" applyAlignment="1" applyProtection="1">
      <alignment horizontal="left"/>
    </xf>
    <xf numFmtId="0" fontId="31" fillId="8" borderId="796" xfId="3" applyFont="1" applyFill="1" applyBorder="1" applyAlignment="1" applyProtection="1">
      <alignment horizontal="left"/>
    </xf>
    <xf numFmtId="169" fontId="31" fillId="8" borderId="1417" xfId="3" applyNumberFormat="1" applyFont="1" applyFill="1" applyBorder="1" applyAlignment="1" applyProtection="1">
      <alignment horizontal="left"/>
    </xf>
    <xf numFmtId="169" fontId="31" fillId="8" borderId="1409" xfId="3" applyNumberFormat="1" applyFont="1" applyFill="1" applyBorder="1" applyAlignment="1" applyProtection="1">
      <alignment horizontal="left"/>
    </xf>
    <xf numFmtId="169" fontId="31" fillId="8" borderId="346" xfId="3" applyNumberFormat="1" applyFont="1" applyFill="1" applyBorder="1" applyAlignment="1" applyProtection="1">
      <alignment horizontal="left"/>
    </xf>
    <xf numFmtId="0" fontId="28" fillId="7" borderId="1502" xfId="0" applyFont="1" applyFill="1" applyBorder="1" applyAlignment="1">
      <alignment horizontal="center" vertical="center" wrapText="1"/>
    </xf>
    <xf numFmtId="0" fontId="33" fillId="7" borderId="795" xfId="4" applyFont="1" applyFill="1" applyBorder="1" applyAlignment="1">
      <alignment horizontal="left"/>
    </xf>
    <xf numFmtId="0" fontId="33" fillId="7" borderId="1162" xfId="4" applyFont="1" applyFill="1" applyBorder="1" applyAlignment="1">
      <alignment horizontal="left"/>
    </xf>
    <xf numFmtId="0" fontId="26" fillId="0" borderId="0" xfId="3" applyFont="1" applyFill="1" applyBorder="1" applyAlignment="1">
      <alignment horizontal="left" vertical="center" wrapText="1" indent="5"/>
    </xf>
    <xf numFmtId="9" fontId="27" fillId="2" borderId="0" xfId="0" applyNumberFormat="1" applyFont="1" applyFill="1" applyBorder="1"/>
    <xf numFmtId="211" fontId="27" fillId="2" borderId="0" xfId="1" applyNumberFormat="1" applyFont="1" applyFill="1"/>
    <xf numFmtId="211" fontId="27" fillId="2" borderId="0" xfId="0" applyNumberFormat="1" applyFont="1" applyFill="1"/>
    <xf numFmtId="211" fontId="26" fillId="2" borderId="0" xfId="0" applyNumberFormat="1" applyFont="1" applyFill="1"/>
    <xf numFmtId="211" fontId="26" fillId="11" borderId="1379" xfId="0" applyNumberFormat="1" applyFont="1" applyFill="1" applyBorder="1"/>
    <xf numFmtId="43" fontId="81" fillId="11" borderId="638" xfId="1" applyFont="1" applyFill="1" applyBorder="1"/>
    <xf numFmtId="0" fontId="28" fillId="7" borderId="435" xfId="0" applyFont="1" applyFill="1" applyBorder="1" applyAlignment="1" applyProtection="1">
      <alignment horizontal="center"/>
    </xf>
    <xf numFmtId="0" fontId="27" fillId="4" borderId="378" xfId="0" applyFont="1" applyFill="1" applyBorder="1" applyAlignment="1" applyProtection="1">
      <alignment horizontal="left" vertical="center"/>
    </xf>
    <xf numFmtId="164" fontId="26" fillId="2" borderId="1550" xfId="6" applyFont="1" applyFill="1" applyBorder="1"/>
    <xf numFmtId="164" fontId="27" fillId="2" borderId="1551" xfId="6" applyFont="1" applyFill="1" applyBorder="1"/>
    <xf numFmtId="164" fontId="27" fillId="2" borderId="1575" xfId="6" applyFont="1" applyFill="1" applyBorder="1"/>
    <xf numFmtId="164" fontId="26" fillId="2" borderId="1576" xfId="6" applyFont="1" applyFill="1" applyBorder="1"/>
    <xf numFmtId="164" fontId="27" fillId="2" borderId="1544" xfId="6" applyFont="1" applyFill="1" applyBorder="1"/>
    <xf numFmtId="164" fontId="27" fillId="2" borderId="1577" xfId="6" applyFont="1" applyFill="1" applyBorder="1"/>
    <xf numFmtId="164" fontId="26" fillId="2" borderId="1454" xfId="6" applyFont="1" applyFill="1" applyBorder="1"/>
    <xf numFmtId="164" fontId="27" fillId="2" borderId="1568" xfId="6" applyFont="1" applyFill="1" applyBorder="1"/>
    <xf numFmtId="164" fontId="26" fillId="2" borderId="1548" xfId="6" applyFont="1" applyFill="1" applyBorder="1"/>
    <xf numFmtId="164" fontId="26" fillId="2" borderId="1578" xfId="6" applyFont="1" applyFill="1" applyBorder="1"/>
    <xf numFmtId="164" fontId="26" fillId="2" borderId="1565" xfId="6" applyFont="1" applyFill="1" applyBorder="1"/>
    <xf numFmtId="164" fontId="27" fillId="2" borderId="1566" xfId="6" applyFont="1" applyFill="1" applyBorder="1"/>
    <xf numFmtId="164" fontId="27" fillId="2" borderId="1567" xfId="6" applyFont="1" applyFill="1" applyBorder="1"/>
    <xf numFmtId="164" fontId="28" fillId="12" borderId="1563" xfId="6" applyFont="1" applyFill="1" applyBorder="1" applyAlignment="1">
      <alignment horizontal="center" vertical="center"/>
    </xf>
    <xf numFmtId="164" fontId="28" fillId="12" borderId="1427" xfId="6" applyFont="1" applyFill="1" applyBorder="1" applyAlignment="1">
      <alignment horizontal="center" vertical="center"/>
    </xf>
    <xf numFmtId="0" fontId="26" fillId="2" borderId="1579" xfId="0" quotePrefix="1" applyFont="1" applyFill="1" applyBorder="1" applyAlignment="1" applyProtection="1">
      <alignment horizontal="center"/>
    </xf>
    <xf numFmtId="171" fontId="46" fillId="13" borderId="24" xfId="1" applyNumberFormat="1" applyFont="1" applyFill="1" applyBorder="1" applyProtection="1"/>
    <xf numFmtId="171" fontId="12" fillId="0" borderId="797" xfId="1" applyNumberFormat="1" applyFont="1" applyFill="1" applyBorder="1" applyAlignment="1" applyProtection="1"/>
    <xf numFmtId="171" fontId="12" fillId="0" borderId="762" xfId="1" applyNumberFormat="1" applyFont="1" applyFill="1" applyBorder="1" applyAlignment="1" applyProtection="1"/>
    <xf numFmtId="173" fontId="46" fillId="0" borderId="24" xfId="1" applyNumberFormat="1" applyFont="1" applyFill="1" applyBorder="1" applyProtection="1"/>
    <xf numFmtId="173" fontId="26" fillId="0" borderId="24" xfId="1" applyNumberFormat="1" applyFont="1" applyFill="1" applyBorder="1" applyAlignment="1" applyProtection="1"/>
    <xf numFmtId="173" fontId="12" fillId="0" borderId="24" xfId="1" applyNumberFormat="1" applyFont="1" applyFill="1" applyBorder="1" applyProtection="1"/>
    <xf numFmtId="173" fontId="26" fillId="0" borderId="762" xfId="1" applyNumberFormat="1" applyFont="1" applyFill="1" applyBorder="1" applyAlignment="1" applyProtection="1"/>
    <xf numFmtId="0" fontId="11" fillId="2" borderId="1579" xfId="0" quotePrefix="1" applyFont="1" applyFill="1" applyBorder="1" applyAlignment="1" applyProtection="1">
      <alignment horizontal="center"/>
    </xf>
    <xf numFmtId="171" fontId="13" fillId="13" borderId="24" xfId="1" applyNumberFormat="1" applyFont="1" applyFill="1" applyBorder="1" applyProtection="1"/>
    <xf numFmtId="173" fontId="13" fillId="0" borderId="24" xfId="1" applyNumberFormat="1" applyFont="1" applyFill="1" applyBorder="1" applyProtection="1"/>
    <xf numFmtId="173" fontId="11" fillId="0" borderId="24" xfId="1" applyNumberFormat="1" applyFont="1" applyFill="1" applyBorder="1" applyAlignment="1" applyProtection="1"/>
    <xf numFmtId="173" fontId="11" fillId="0" borderId="762" xfId="1" applyNumberFormat="1" applyFont="1" applyFill="1" applyBorder="1" applyAlignment="1" applyProtection="1"/>
    <xf numFmtId="173" fontId="11" fillId="0" borderId="797" xfId="1" applyNumberFormat="1" applyFont="1" applyFill="1" applyBorder="1" applyAlignment="1" applyProtection="1"/>
    <xf numFmtId="0" fontId="11" fillId="2" borderId="453" xfId="0" quotePrefix="1" applyFont="1" applyFill="1" applyBorder="1" applyAlignment="1" applyProtection="1">
      <alignment horizontal="center"/>
    </xf>
    <xf numFmtId="171" fontId="11" fillId="13" borderId="24" xfId="1" applyNumberFormat="1" applyFont="1" applyFill="1" applyBorder="1" applyProtection="1"/>
    <xf numFmtId="171" fontId="13" fillId="0" borderId="24" xfId="1" applyNumberFormat="1" applyFont="1" applyFill="1" applyBorder="1" applyAlignment="1" applyProtection="1"/>
    <xf numFmtId="171" fontId="11" fillId="0" borderId="24" xfId="1" applyNumberFormat="1" applyFont="1" applyFill="1" applyBorder="1" applyAlignment="1" applyProtection="1"/>
    <xf numFmtId="171" fontId="11" fillId="0" borderId="797" xfId="1" applyNumberFormat="1" applyFont="1" applyFill="1" applyBorder="1" applyAlignment="1" applyProtection="1"/>
    <xf numFmtId="171" fontId="11" fillId="0" borderId="762" xfId="1" applyNumberFormat="1" applyFont="1" applyFill="1" applyBorder="1" applyAlignment="1" applyProtection="1"/>
    <xf numFmtId="49" fontId="57" fillId="2" borderId="453" xfId="0" quotePrefix="1" applyNumberFormat="1" applyFont="1" applyFill="1" applyBorder="1" applyAlignment="1" applyProtection="1">
      <alignment horizontal="center" vertical="center"/>
    </xf>
    <xf numFmtId="171" fontId="13" fillId="0" borderId="24" xfId="1" applyNumberFormat="1" applyFont="1" applyFill="1" applyBorder="1" applyProtection="1"/>
    <xf numFmtId="164" fontId="27" fillId="2" borderId="1310" xfId="6" applyFont="1" applyFill="1" applyBorder="1"/>
    <xf numFmtId="164" fontId="26" fillId="2" borderId="1428" xfId="6" applyFont="1" applyFill="1" applyBorder="1"/>
    <xf numFmtId="164" fontId="27" fillId="2" borderId="1004" xfId="6" applyFont="1" applyFill="1" applyBorder="1"/>
    <xf numFmtId="164" fontId="26" fillId="2" borderId="1563" xfId="6" applyFont="1" applyFill="1" applyBorder="1"/>
    <xf numFmtId="0" fontId="11" fillId="2" borderId="1550" xfId="8" applyFont="1" applyFill="1" applyBorder="1" applyProtection="1">
      <protection locked="0"/>
    </xf>
    <xf numFmtId="0" fontId="11" fillId="2" borderId="1551" xfId="8" applyFont="1" applyFill="1" applyBorder="1" applyProtection="1">
      <protection locked="0"/>
    </xf>
    <xf numFmtId="0" fontId="27" fillId="2" borderId="1575" xfId="0" applyFont="1" applyFill="1" applyBorder="1"/>
    <xf numFmtId="0" fontId="11" fillId="2" borderId="1425" xfId="8" applyFont="1" applyFill="1" applyBorder="1" applyProtection="1">
      <protection locked="0"/>
    </xf>
    <xf numFmtId="0" fontId="11" fillId="2" borderId="1563" xfId="8" applyFont="1" applyFill="1" applyBorder="1" applyProtection="1">
      <protection locked="0"/>
    </xf>
    <xf numFmtId="0" fontId="11" fillId="2" borderId="1428" xfId="8" applyFont="1" applyFill="1" applyBorder="1" applyProtection="1">
      <protection locked="0"/>
    </xf>
    <xf numFmtId="0" fontId="11" fillId="2" borderId="1310" xfId="8" applyFont="1" applyFill="1" applyBorder="1" applyProtection="1">
      <protection locked="0"/>
    </xf>
    <xf numFmtId="0" fontId="27" fillId="2" borderId="1004" xfId="0" applyFont="1" applyFill="1" applyBorder="1"/>
    <xf numFmtId="43" fontId="11" fillId="11" borderId="1563" xfId="1" applyFont="1" applyFill="1" applyBorder="1" applyProtection="1">
      <protection locked="0"/>
    </xf>
    <xf numFmtId="43" fontId="11" fillId="11" borderId="1427" xfId="1" applyFont="1" applyFill="1" applyBorder="1" applyProtection="1">
      <protection locked="0"/>
    </xf>
    <xf numFmtId="0" fontId="26" fillId="2" borderId="1310" xfId="0" applyFont="1" applyFill="1" applyBorder="1"/>
    <xf numFmtId="0" fontId="26" fillId="2" borderId="1004" xfId="0" applyFont="1" applyFill="1" applyBorder="1"/>
    <xf numFmtId="0" fontId="26" fillId="2" borderId="1551" xfId="0" applyFont="1" applyFill="1" applyBorder="1"/>
    <xf numFmtId="0" fontId="26" fillId="2" borderId="1575" xfId="0" applyFont="1" applyFill="1" applyBorder="1"/>
    <xf numFmtId="0" fontId="26" fillId="2" borderId="1581" xfId="0" applyFont="1" applyFill="1" applyBorder="1"/>
    <xf numFmtId="0" fontId="26" fillId="2" borderId="1557" xfId="0" applyFont="1" applyFill="1" applyBorder="1"/>
    <xf numFmtId="0" fontId="26" fillId="2" borderId="1454" xfId="0" applyFont="1" applyFill="1" applyBorder="1"/>
    <xf numFmtId="0" fontId="26" fillId="2" borderId="1582" xfId="0" applyFont="1" applyFill="1" applyBorder="1"/>
    <xf numFmtId="0" fontId="26" fillId="2" borderId="1563" xfId="0" applyFont="1" applyFill="1" applyBorder="1"/>
    <xf numFmtId="43" fontId="26" fillId="11" borderId="1563" xfId="1" applyFont="1" applyFill="1" applyBorder="1"/>
    <xf numFmtId="43" fontId="26" fillId="11" borderId="1427" xfId="1" applyFont="1" applyFill="1" applyBorder="1"/>
    <xf numFmtId="0" fontId="96" fillId="7" borderId="342" xfId="8" applyFont="1" applyFill="1" applyBorder="1" applyAlignment="1" applyProtection="1">
      <alignment horizontal="center"/>
    </xf>
    <xf numFmtId="49" fontId="11" fillId="0" borderId="762" xfId="8" applyNumberFormat="1" applyFont="1" applyFill="1" applyBorder="1" applyAlignment="1" applyProtection="1">
      <alignment horizontal="center"/>
    </xf>
    <xf numFmtId="49" fontId="11" fillId="0" borderId="1583" xfId="8" applyNumberFormat="1" applyFont="1" applyFill="1" applyBorder="1" applyAlignment="1" applyProtection="1">
      <alignment horizontal="center"/>
    </xf>
    <xf numFmtId="0" fontId="13" fillId="0" borderId="797" xfId="8" applyFont="1" applyFill="1" applyBorder="1" applyAlignment="1" applyProtection="1">
      <alignment horizontal="center"/>
      <protection locked="0"/>
    </xf>
    <xf numFmtId="43" fontId="27" fillId="11" borderId="24" xfId="1" applyFont="1" applyFill="1" applyBorder="1"/>
    <xf numFmtId="43" fontId="26" fillId="11" borderId="1383" xfId="1" applyFont="1" applyFill="1" applyBorder="1"/>
    <xf numFmtId="0" fontId="13" fillId="0" borderId="24" xfId="8" applyFont="1" applyFill="1" applyBorder="1" applyProtection="1">
      <protection locked="0"/>
    </xf>
    <xf numFmtId="43" fontId="26" fillId="0" borderId="1584" xfId="1" applyFont="1" applyFill="1" applyBorder="1"/>
    <xf numFmtId="43" fontId="26" fillId="0" borderId="24" xfId="1" applyFont="1" applyFill="1" applyBorder="1"/>
    <xf numFmtId="43" fontId="26" fillId="0" borderId="1383" xfId="1" applyFont="1" applyFill="1" applyBorder="1"/>
    <xf numFmtId="43" fontId="26" fillId="11" borderId="1585" xfId="1" applyFont="1" applyFill="1" applyBorder="1"/>
    <xf numFmtId="43" fontId="26" fillId="11" borderId="1586" xfId="1" applyFont="1" applyFill="1" applyBorder="1"/>
    <xf numFmtId="164" fontId="11" fillId="11" borderId="638" xfId="8" applyNumberFormat="1" applyFont="1" applyFill="1" applyBorder="1" applyProtection="1">
      <protection locked="0"/>
    </xf>
    <xf numFmtId="164" fontId="11" fillId="11" borderId="676" xfId="8" applyNumberFormat="1" applyFont="1" applyFill="1" applyBorder="1" applyProtection="1">
      <protection locked="0"/>
    </xf>
    <xf numFmtId="164" fontId="11" fillId="11" borderId="383" xfId="8" applyNumberFormat="1" applyFont="1" applyFill="1" applyBorder="1" applyProtection="1">
      <protection locked="0"/>
    </xf>
    <xf numFmtId="164" fontId="11" fillId="11" borderId="385" xfId="8" applyNumberFormat="1" applyFont="1" applyFill="1" applyBorder="1" applyProtection="1">
      <protection locked="0"/>
    </xf>
    <xf numFmtId="164" fontId="11" fillId="11" borderId="618" xfId="8" applyNumberFormat="1" applyFont="1" applyFill="1" applyBorder="1" applyProtection="1">
      <protection locked="0"/>
    </xf>
    <xf numFmtId="164" fontId="11" fillId="11" borderId="1038" xfId="8" applyNumberFormat="1" applyFont="1" applyFill="1" applyBorder="1" applyProtection="1">
      <protection locked="0"/>
    </xf>
    <xf numFmtId="164" fontId="11" fillId="11" borderId="296" xfId="8" applyNumberFormat="1" applyFont="1" applyFill="1" applyBorder="1" applyProtection="1">
      <protection locked="0"/>
    </xf>
    <xf numFmtId="164" fontId="11" fillId="11" borderId="1117" xfId="8" applyNumberFormat="1" applyFont="1" applyFill="1" applyBorder="1" applyProtection="1">
      <protection locked="0"/>
    </xf>
    <xf numFmtId="43" fontId="11" fillId="8" borderId="618" xfId="8" applyNumberFormat="1" applyFont="1" applyFill="1" applyBorder="1" applyProtection="1">
      <protection locked="0"/>
    </xf>
    <xf numFmtId="43" fontId="11" fillId="8" borderId="638" xfId="8" applyNumberFormat="1" applyFont="1" applyFill="1" applyBorder="1" applyProtection="1">
      <protection locked="0"/>
    </xf>
    <xf numFmtId="43" fontId="11" fillId="8" borderId="1117" xfId="8" applyNumberFormat="1" applyFont="1" applyFill="1" applyBorder="1" applyProtection="1">
      <protection locked="0"/>
    </xf>
    <xf numFmtId="43" fontId="11" fillId="8" borderId="383" xfId="8" applyNumberFormat="1" applyFont="1" applyFill="1" applyBorder="1" applyProtection="1">
      <protection locked="0"/>
    </xf>
    <xf numFmtId="43" fontId="11" fillId="8" borderId="1383" xfId="8" applyNumberFormat="1" applyFont="1" applyFill="1" applyBorder="1" applyProtection="1">
      <protection locked="0"/>
    </xf>
    <xf numFmtId="164" fontId="11" fillId="11" borderId="1383" xfId="8" applyNumberFormat="1" applyFont="1" applyFill="1" applyBorder="1" applyProtection="1">
      <protection locked="0"/>
    </xf>
    <xf numFmtId="164" fontId="11" fillId="11" borderId="1036" xfId="8" applyNumberFormat="1" applyFont="1" applyFill="1" applyBorder="1" applyProtection="1">
      <protection locked="0"/>
    </xf>
    <xf numFmtId="43" fontId="26" fillId="11" borderId="638" xfId="0" applyNumberFormat="1" applyFont="1" applyFill="1" applyBorder="1"/>
    <xf numFmtId="43" fontId="26" fillId="11" borderId="676" xfId="0" applyNumberFormat="1" applyFont="1" applyFill="1" applyBorder="1"/>
    <xf numFmtId="43" fontId="26" fillId="11" borderId="383" xfId="0" applyNumberFormat="1" applyFont="1" applyFill="1" applyBorder="1"/>
    <xf numFmtId="43" fontId="26" fillId="11" borderId="385" xfId="0" applyNumberFormat="1" applyFont="1" applyFill="1" applyBorder="1"/>
    <xf numFmtId="43" fontId="26" fillId="11" borderId="618" xfId="0" applyNumberFormat="1" applyFont="1" applyFill="1" applyBorder="1"/>
    <xf numFmtId="43" fontId="26" fillId="11" borderId="1117" xfId="0" applyNumberFormat="1" applyFont="1" applyFill="1" applyBorder="1"/>
    <xf numFmtId="43" fontId="26" fillId="11" borderId="1038" xfId="0" applyNumberFormat="1" applyFont="1" applyFill="1" applyBorder="1"/>
    <xf numFmtId="43" fontId="26" fillId="11" borderId="296" xfId="0" applyNumberFormat="1" applyFont="1" applyFill="1" applyBorder="1"/>
    <xf numFmtId="43" fontId="26" fillId="11" borderId="1383" xfId="0" applyNumberFormat="1" applyFont="1" applyFill="1" applyBorder="1"/>
    <xf numFmtId="43" fontId="26" fillId="11" borderId="1036" xfId="0" applyNumberFormat="1" applyFont="1" applyFill="1" applyBorder="1"/>
    <xf numFmtId="164" fontId="11" fillId="0" borderId="296" xfId="8" applyNumberFormat="1" applyFont="1" applyFill="1" applyBorder="1" applyProtection="1"/>
    <xf numFmtId="164" fontId="11" fillId="0" borderId="385" xfId="8" applyNumberFormat="1" applyFont="1" applyFill="1" applyBorder="1" applyProtection="1"/>
    <xf numFmtId="164" fontId="11" fillId="0" borderId="1212" xfId="8" applyNumberFormat="1" applyFont="1" applyFill="1" applyBorder="1" applyProtection="1"/>
    <xf numFmtId="164" fontId="11" fillId="0" borderId="1207" xfId="8" applyNumberFormat="1" applyFont="1" applyFill="1" applyBorder="1" applyProtection="1"/>
    <xf numFmtId="164" fontId="11" fillId="0" borderId="1210" xfId="8" applyNumberFormat="1" applyFont="1" applyFill="1" applyBorder="1" applyProtection="1"/>
    <xf numFmtId="164" fontId="11" fillId="0" borderId="204" xfId="8" applyNumberFormat="1" applyFont="1" applyFill="1" applyBorder="1" applyProtection="1"/>
    <xf numFmtId="164" fontId="11" fillId="0" borderId="205" xfId="8" applyNumberFormat="1" applyFont="1" applyFill="1" applyBorder="1" applyProtection="1"/>
    <xf numFmtId="164" fontId="11" fillId="0" borderId="1007" xfId="8" applyNumberFormat="1" applyFont="1" applyFill="1" applyBorder="1" applyProtection="1"/>
    <xf numFmtId="164" fontId="11" fillId="0" borderId="1166" xfId="8" applyNumberFormat="1" applyFont="1" applyFill="1" applyBorder="1" applyProtection="1"/>
    <xf numFmtId="164" fontId="11" fillId="0" borderId="1174" xfId="8" applyNumberFormat="1" applyFont="1" applyFill="1" applyBorder="1" applyProtection="1"/>
    <xf numFmtId="164" fontId="11" fillId="0" borderId="508" xfId="8" applyNumberFormat="1" applyFont="1" applyFill="1" applyBorder="1" applyProtection="1"/>
    <xf numFmtId="164" fontId="11" fillId="0" borderId="659" xfId="8" applyNumberFormat="1" applyFont="1" applyFill="1" applyBorder="1" applyProtection="1"/>
    <xf numFmtId="164" fontId="11" fillId="0" borderId="1211" xfId="8" applyNumberFormat="1" applyFont="1" applyFill="1" applyBorder="1" applyProtection="1"/>
    <xf numFmtId="164" fontId="11" fillId="0" borderId="1216" xfId="8" applyNumberFormat="1" applyFont="1" applyFill="1" applyBorder="1" applyProtection="1"/>
    <xf numFmtId="164" fontId="11" fillId="0" borderId="1217" xfId="8" applyNumberFormat="1" applyFont="1" applyFill="1" applyBorder="1" applyProtection="1"/>
    <xf numFmtId="164" fontId="11" fillId="0" borderId="173" xfId="8" applyNumberFormat="1" applyFont="1" applyFill="1" applyBorder="1" applyProtection="1"/>
    <xf numFmtId="164" fontId="11" fillId="0" borderId="383" xfId="8" applyNumberFormat="1" applyFont="1" applyFill="1" applyBorder="1" applyProtection="1"/>
    <xf numFmtId="164" fontId="11" fillId="0" borderId="641" xfId="8" applyNumberFormat="1" applyFont="1" applyFill="1" applyBorder="1" applyProtection="1"/>
    <xf numFmtId="164" fontId="11" fillId="0" borderId="647" xfId="8" applyNumberFormat="1" applyFont="1" applyFill="1" applyBorder="1" applyProtection="1"/>
    <xf numFmtId="0" fontId="11" fillId="2" borderId="0" xfId="8" applyFont="1" applyFill="1" applyBorder="1" applyAlignment="1" applyProtection="1">
      <alignment horizontal="left"/>
    </xf>
    <xf numFmtId="43" fontId="26" fillId="11" borderId="1587" xfId="1" applyFont="1" applyFill="1" applyBorder="1"/>
    <xf numFmtId="43" fontId="26" fillId="11" borderId="1588" xfId="1" applyFont="1" applyFill="1" applyBorder="1"/>
    <xf numFmtId="43" fontId="26" fillId="11" borderId="1589" xfId="1" applyFont="1" applyFill="1" applyBorder="1"/>
    <xf numFmtId="43" fontId="26" fillId="11" borderId="1590" xfId="1" applyFont="1" applyFill="1" applyBorder="1"/>
    <xf numFmtId="172" fontId="26" fillId="0" borderId="1591" xfId="1" applyNumberFormat="1" applyFont="1" applyFill="1" applyBorder="1"/>
    <xf numFmtId="164" fontId="26" fillId="2" borderId="1434" xfId="6" applyFont="1" applyFill="1" applyBorder="1"/>
    <xf numFmtId="164" fontId="27" fillId="2" borderId="1591" xfId="6" applyFont="1" applyFill="1" applyBorder="1"/>
    <xf numFmtId="164" fontId="26" fillId="2" borderId="1592" xfId="6" applyFont="1" applyFill="1" applyBorder="1"/>
    <xf numFmtId="164" fontId="27" fillId="2" borderId="1593" xfId="6" applyFont="1" applyFill="1" applyBorder="1"/>
    <xf numFmtId="164" fontId="26" fillId="11" borderId="1548" xfId="6" applyFont="1" applyFill="1" applyBorder="1"/>
    <xf numFmtId="164" fontId="26" fillId="11" borderId="1578" xfId="6" applyFont="1" applyFill="1" applyBorder="1"/>
    <xf numFmtId="0" fontId="28" fillId="7" borderId="794" xfId="8" applyFont="1" applyFill="1" applyBorder="1" applyAlignment="1" applyProtection="1">
      <alignment horizontal="center"/>
    </xf>
    <xf numFmtId="16" fontId="28" fillId="7" borderId="301" xfId="8" applyNumberFormat="1" applyFont="1" applyFill="1" applyBorder="1" applyAlignment="1" applyProtection="1">
      <alignment horizontal="center"/>
    </xf>
    <xf numFmtId="0" fontId="28" fillId="7" borderId="301" xfId="8" applyFont="1" applyFill="1" applyBorder="1" applyAlignment="1" applyProtection="1">
      <alignment horizontal="center"/>
    </xf>
    <xf numFmtId="0" fontId="11" fillId="0" borderId="1581" xfId="8" quotePrefix="1" applyFont="1" applyFill="1" applyBorder="1" applyAlignment="1" applyProtection="1">
      <alignment horizontal="center"/>
    </xf>
    <xf numFmtId="0" fontId="13" fillId="0" borderId="1592" xfId="8" applyFont="1" applyFill="1" applyBorder="1" applyAlignment="1" applyProtection="1">
      <alignment horizontal="center"/>
      <protection locked="0"/>
    </xf>
    <xf numFmtId="0" fontId="13" fillId="0" borderId="301" xfId="8" applyFont="1" applyFill="1" applyBorder="1" applyAlignment="1" applyProtection="1">
      <alignment horizontal="center"/>
      <protection locked="0"/>
    </xf>
    <xf numFmtId="173" fontId="27" fillId="0" borderId="301" xfId="1" applyNumberFormat="1" applyFont="1" applyFill="1" applyBorder="1" applyProtection="1">
      <protection locked="0"/>
    </xf>
    <xf numFmtId="173" fontId="26" fillId="11" borderId="1594" xfId="1" applyNumberFormat="1" applyFont="1" applyFill="1" applyBorder="1" applyProtection="1"/>
    <xf numFmtId="173" fontId="26" fillId="11" borderId="1595" xfId="1" applyNumberFormat="1" applyFont="1" applyFill="1" applyBorder="1" applyProtection="1"/>
    <xf numFmtId="0" fontId="96" fillId="7" borderId="453" xfId="8" applyFont="1" applyFill="1" applyBorder="1" applyAlignment="1" applyProtection="1">
      <alignment horizontal="center"/>
    </xf>
    <xf numFmtId="0" fontId="13" fillId="2" borderId="24" xfId="8" applyFont="1" applyFill="1" applyBorder="1" applyAlignment="1" applyProtection="1">
      <alignment horizontal="center"/>
      <protection locked="0"/>
    </xf>
    <xf numFmtId="0" fontId="11" fillId="0" borderId="1383" xfId="8" quotePrefix="1" applyFont="1" applyFill="1" applyBorder="1" applyAlignment="1" applyProtection="1">
      <alignment horizontal="center"/>
    </xf>
    <xf numFmtId="173" fontId="26" fillId="0" borderId="24" xfId="1" applyNumberFormat="1" applyFont="1" applyFill="1" applyBorder="1" applyProtection="1"/>
    <xf numFmtId="173" fontId="26" fillId="0" borderId="762" xfId="1" applyNumberFormat="1" applyFont="1" applyFill="1" applyBorder="1" applyProtection="1"/>
    <xf numFmtId="164" fontId="28" fillId="7" borderId="1563" xfId="6" applyFont="1" applyFill="1" applyBorder="1" applyAlignment="1">
      <alignment horizontal="center" vertical="center"/>
    </xf>
    <xf numFmtId="164" fontId="28" fillId="7" borderId="1427" xfId="6" applyFont="1" applyFill="1" applyBorder="1" applyAlignment="1">
      <alignment horizontal="center" vertical="center"/>
    </xf>
    <xf numFmtId="164" fontId="26" fillId="2" borderId="806" xfId="6" applyFont="1" applyFill="1" applyBorder="1"/>
    <xf numFmtId="164" fontId="27" fillId="2" borderId="204" xfId="6" applyFont="1" applyFill="1" applyBorder="1"/>
    <xf numFmtId="164" fontId="27" fillId="2" borderId="205" xfId="6" applyFont="1" applyFill="1" applyBorder="1"/>
    <xf numFmtId="0" fontId="11" fillId="0" borderId="1596" xfId="8" quotePrefix="1" applyFont="1" applyFill="1" applyBorder="1" applyAlignment="1" applyProtection="1">
      <alignment horizontal="center"/>
    </xf>
    <xf numFmtId="0" fontId="75" fillId="0" borderId="797" xfId="0" applyFont="1" applyFill="1" applyBorder="1"/>
    <xf numFmtId="172" fontId="26" fillId="0" borderId="24" xfId="6" applyNumberFormat="1" applyFont="1" applyFill="1" applyBorder="1" applyProtection="1"/>
    <xf numFmtId="171" fontId="26" fillId="0" borderId="762" xfId="6" applyNumberFormat="1" applyFont="1" applyFill="1" applyBorder="1" applyAlignment="1" applyProtection="1">
      <alignment vertical="center"/>
    </xf>
    <xf numFmtId="164" fontId="26" fillId="11" borderId="1563" xfId="6" applyFont="1" applyFill="1" applyBorder="1"/>
    <xf numFmtId="0" fontId="96" fillId="7" borderId="453" xfId="0" applyFont="1" applyFill="1" applyBorder="1" applyAlignment="1" applyProtection="1">
      <alignment horizontal="center" vertical="center"/>
    </xf>
    <xf numFmtId="171" fontId="27" fillId="0" borderId="24" xfId="6" applyNumberFormat="1" applyFont="1" applyFill="1" applyBorder="1" applyProtection="1">
      <protection locked="0"/>
    </xf>
    <xf numFmtId="172" fontId="26" fillId="0" borderId="24" xfId="6" applyNumberFormat="1" applyFont="1" applyFill="1" applyBorder="1" applyAlignment="1" applyProtection="1">
      <alignment vertical="center"/>
    </xf>
    <xf numFmtId="172" fontId="26" fillId="0" borderId="762" xfId="6" applyNumberFormat="1" applyFont="1" applyFill="1" applyBorder="1" applyAlignment="1" applyProtection="1">
      <alignment vertical="center"/>
    </xf>
    <xf numFmtId="171" fontId="26" fillId="0" borderId="24" xfId="6" applyNumberFormat="1" applyFont="1" applyFill="1" applyBorder="1" applyAlignment="1" applyProtection="1">
      <alignment vertical="center"/>
    </xf>
    <xf numFmtId="172" fontId="26" fillId="0" borderId="762" xfId="6" applyNumberFormat="1" applyFont="1" applyFill="1" applyBorder="1" applyProtection="1"/>
    <xf numFmtId="43" fontId="26" fillId="0" borderId="762" xfId="1" applyFont="1" applyFill="1" applyBorder="1" applyProtection="1"/>
    <xf numFmtId="0" fontId="96" fillId="7" borderId="453" xfId="11" applyFont="1" applyFill="1" applyBorder="1" applyAlignment="1">
      <alignment horizontal="center" vertical="center"/>
    </xf>
    <xf numFmtId="172" fontId="26" fillId="0" borderId="762" xfId="12" applyNumberFormat="1" applyFont="1" applyFill="1" applyBorder="1" applyAlignment="1" applyProtection="1"/>
    <xf numFmtId="49" fontId="11" fillId="0" borderId="453" xfId="8" applyNumberFormat="1" applyFont="1" applyFill="1" applyBorder="1" applyAlignment="1" applyProtection="1">
      <alignment horizontal="center"/>
    </xf>
    <xf numFmtId="171" fontId="27" fillId="0" borderId="24" xfId="6" applyNumberFormat="1" applyFont="1" applyFill="1" applyBorder="1" applyAlignment="1" applyProtection="1">
      <protection locked="0"/>
    </xf>
    <xf numFmtId="0" fontId="27" fillId="0" borderId="717" xfId="0" applyFont="1" applyFill="1" applyBorder="1" applyAlignment="1" applyProtection="1">
      <alignment horizontal="center"/>
    </xf>
    <xf numFmtId="0" fontId="27" fillId="0" borderId="620" xfId="0" applyFont="1" applyFill="1" applyBorder="1" applyAlignment="1" applyProtection="1">
      <alignment horizontal="center"/>
    </xf>
    <xf numFmtId="173" fontId="27" fillId="0" borderId="1534" xfId="6" quotePrefix="1" applyNumberFormat="1" applyFont="1" applyFill="1" applyBorder="1" applyAlignment="1" applyProtection="1">
      <alignment horizontal="center"/>
    </xf>
    <xf numFmtId="173" fontId="27" fillId="0" borderId="1535" xfId="6" quotePrefix="1" applyNumberFormat="1" applyFont="1" applyFill="1" applyBorder="1" applyAlignment="1" applyProtection="1">
      <alignment horizontal="center"/>
    </xf>
    <xf numFmtId="173" fontId="27" fillId="0" borderId="1533" xfId="6" quotePrefix="1" applyNumberFormat="1" applyFont="1" applyFill="1" applyBorder="1" applyAlignment="1" applyProtection="1">
      <alignment horizontal="center"/>
    </xf>
    <xf numFmtId="0" fontId="26" fillId="0" borderId="1426" xfId="0" applyFont="1" applyFill="1" applyBorder="1" applyAlignment="1" applyProtection="1">
      <alignment horizontal="center"/>
    </xf>
    <xf numFmtId="173" fontId="26" fillId="8" borderId="1535" xfId="6" applyNumberFormat="1" applyFont="1" applyFill="1" applyBorder="1" applyProtection="1"/>
    <xf numFmtId="173" fontId="26" fillId="8" borderId="1533" xfId="6" applyNumberFormat="1" applyFont="1" applyFill="1" applyBorder="1" applyProtection="1"/>
    <xf numFmtId="173" fontId="26" fillId="8" borderId="1426" xfId="6" applyNumberFormat="1" applyFont="1" applyFill="1" applyBorder="1" applyProtection="1"/>
    <xf numFmtId="173" fontId="26" fillId="8" borderId="1427" xfId="6" applyNumberFormat="1" applyFont="1" applyFill="1" applyBorder="1" applyProtection="1"/>
    <xf numFmtId="173" fontId="26" fillId="11" borderId="204" xfId="6" quotePrefix="1" applyNumberFormat="1" applyFont="1" applyFill="1" applyBorder="1" applyAlignment="1" applyProtection="1">
      <alignment horizontal="center"/>
    </xf>
    <xf numFmtId="173" fontId="26" fillId="11" borderId="205" xfId="6" quotePrefix="1" applyNumberFormat="1" applyFont="1" applyFill="1" applyBorder="1" applyAlignment="1" applyProtection="1">
      <alignment horizontal="center"/>
    </xf>
    <xf numFmtId="173" fontId="26" fillId="11" borderId="296" xfId="6" quotePrefix="1" applyNumberFormat="1" applyFont="1" applyFill="1" applyBorder="1" applyAlignment="1" applyProtection="1">
      <alignment horizontal="center"/>
    </xf>
    <xf numFmtId="173" fontId="26" fillId="11" borderId="385" xfId="6" quotePrefix="1" applyNumberFormat="1" applyFont="1" applyFill="1" applyBorder="1" applyAlignment="1" applyProtection="1">
      <alignment horizontal="center"/>
    </xf>
    <xf numFmtId="173" fontId="26" fillId="8" borderId="1172" xfId="6" applyNumberFormat="1" applyFont="1" applyFill="1" applyBorder="1" applyProtection="1"/>
    <xf numFmtId="173" fontId="26" fillId="8" borderId="869" xfId="6" applyNumberFormat="1" applyFont="1" applyFill="1" applyBorder="1" applyProtection="1"/>
    <xf numFmtId="173" fontId="26" fillId="8" borderId="295" xfId="6" applyNumberFormat="1" applyFont="1" applyFill="1" applyBorder="1" applyProtection="1"/>
    <xf numFmtId="173" fontId="26" fillId="8" borderId="1173" xfId="6" applyNumberFormat="1" applyFont="1" applyFill="1" applyBorder="1" applyProtection="1"/>
    <xf numFmtId="173" fontId="26" fillId="11" borderId="200" xfId="6" quotePrefix="1" applyNumberFormat="1" applyFont="1" applyFill="1" applyBorder="1" applyAlignment="1" applyProtection="1">
      <alignment horizontal="center"/>
    </xf>
    <xf numFmtId="173" fontId="26" fillId="11" borderId="437" xfId="6" quotePrefix="1" applyNumberFormat="1" applyFont="1" applyFill="1" applyBorder="1" applyAlignment="1" applyProtection="1">
      <alignment horizontal="center"/>
    </xf>
    <xf numFmtId="173" fontId="26" fillId="11" borderId="31" xfId="6" quotePrefix="1" applyNumberFormat="1" applyFont="1" applyFill="1" applyBorder="1" applyAlignment="1" applyProtection="1">
      <alignment horizontal="center"/>
    </xf>
    <xf numFmtId="0" fontId="27" fillId="0" borderId="1564" xfId="0" applyFont="1" applyFill="1" applyBorder="1"/>
    <xf numFmtId="0" fontId="27" fillId="0" borderId="1550" xfId="0" applyFont="1" applyFill="1" applyBorder="1"/>
    <xf numFmtId="0" fontId="27" fillId="0" borderId="1551" xfId="0" applyFont="1" applyFill="1" applyBorder="1"/>
    <xf numFmtId="0" fontId="27" fillId="0" borderId="1532" xfId="0" applyFont="1" applyFill="1" applyBorder="1"/>
    <xf numFmtId="0" fontId="59" fillId="2" borderId="0" xfId="0" applyFont="1" applyFill="1" applyAlignment="1" applyProtection="1">
      <alignment horizontal="left"/>
    </xf>
    <xf numFmtId="43" fontId="11" fillId="8" borderId="713" xfId="1" quotePrefix="1" applyFont="1" applyFill="1" applyBorder="1" applyAlignment="1" applyProtection="1">
      <alignment horizontal="center"/>
    </xf>
    <xf numFmtId="43" fontId="11" fillId="0" borderId="703" xfId="1" quotePrefix="1" applyFont="1" applyFill="1" applyBorder="1" applyAlignment="1" applyProtection="1">
      <alignment horizontal="left"/>
    </xf>
    <xf numFmtId="43" fontId="11" fillId="8" borderId="701" xfId="1" quotePrefix="1" applyFont="1" applyFill="1" applyBorder="1" applyAlignment="1" applyProtection="1">
      <alignment horizontal="center"/>
    </xf>
    <xf numFmtId="43" fontId="11" fillId="8" borderId="703" xfId="1" quotePrefix="1" applyFont="1" applyFill="1" applyBorder="1" applyAlignment="1" applyProtection="1">
      <alignment horizontal="center"/>
    </xf>
    <xf numFmtId="43" fontId="11" fillId="8" borderId="714" xfId="1" quotePrefix="1" applyFont="1" applyFill="1" applyBorder="1" applyAlignment="1" applyProtection="1">
      <alignment horizontal="center"/>
    </xf>
    <xf numFmtId="164" fontId="26" fillId="8" borderId="701" xfId="5" applyFont="1" applyFill="1" applyBorder="1" applyProtection="1"/>
    <xf numFmtId="0" fontId="32" fillId="0" borderId="0" xfId="0" applyFont="1" applyAlignment="1">
      <alignment horizontal="center" vertical="center" wrapText="1"/>
    </xf>
    <xf numFmtId="0" fontId="32" fillId="0" borderId="0" xfId="0" applyFont="1" applyFill="1" applyAlignment="1">
      <alignment wrapText="1"/>
    </xf>
    <xf numFmtId="0" fontId="33" fillId="7" borderId="1502" xfId="8" applyFont="1" applyFill="1" applyBorder="1" applyAlignment="1" applyProtection="1">
      <alignment vertical="center"/>
    </xf>
    <xf numFmtId="0" fontId="33" fillId="7" borderId="1502" xfId="8" applyFont="1" applyFill="1" applyBorder="1" applyAlignment="1" applyProtection="1">
      <alignment horizontal="center" vertical="center" wrapText="1"/>
    </xf>
    <xf numFmtId="0" fontId="31" fillId="0" borderId="0" xfId="0" applyFont="1"/>
    <xf numFmtId="0" fontId="256" fillId="0" borderId="0" xfId="0" applyFont="1" applyAlignment="1">
      <alignment horizontal="center" vertical="center" wrapText="1"/>
    </xf>
    <xf numFmtId="0" fontId="256" fillId="0" borderId="0" xfId="0" applyFont="1" applyBorder="1" applyAlignment="1">
      <alignment horizontal="center" vertical="center" wrapText="1"/>
    </xf>
    <xf numFmtId="0" fontId="31" fillId="0" borderId="0" xfId="0" applyFont="1" applyAlignment="1">
      <alignment horizontal="center" vertical="center" wrapText="1"/>
    </xf>
    <xf numFmtId="0" fontId="31" fillId="0" borderId="0" xfId="0" applyFont="1" applyBorder="1" applyAlignment="1">
      <alignment horizontal="center" vertical="center" wrapText="1"/>
    </xf>
    <xf numFmtId="0" fontId="32" fillId="0" borderId="0" xfId="0" applyFont="1" applyBorder="1" applyAlignment="1">
      <alignment horizontal="center" vertical="center" wrapText="1"/>
    </xf>
    <xf numFmtId="43" fontId="31" fillId="0" borderId="0" xfId="1" applyFont="1" applyAlignment="1">
      <alignment horizontal="center" vertical="center" wrapText="1"/>
    </xf>
    <xf numFmtId="0" fontId="32" fillId="2" borderId="0" xfId="0" applyFont="1" applyFill="1" applyAlignment="1">
      <alignment horizontal="center" vertical="center" wrapText="1"/>
    </xf>
    <xf numFmtId="43" fontId="31" fillId="0" borderId="0" xfId="1" applyFont="1" applyFill="1" applyAlignment="1">
      <alignment horizontal="center" vertical="center" wrapText="1"/>
    </xf>
    <xf numFmtId="0" fontId="32" fillId="0" borderId="0" xfId="0" applyFont="1" applyFill="1" applyAlignment="1">
      <alignment horizontal="center" vertical="center" wrapText="1"/>
    </xf>
    <xf numFmtId="43" fontId="31" fillId="11" borderId="1379" xfId="1" applyFont="1" applyFill="1" applyBorder="1" applyAlignment="1">
      <alignment horizontal="center" vertical="center" wrapText="1"/>
    </xf>
    <xf numFmtId="43" fontId="32" fillId="11" borderId="1544" xfId="1" applyFont="1" applyFill="1" applyBorder="1"/>
    <xf numFmtId="43" fontId="31" fillId="11" borderId="1544" xfId="1" applyFont="1" applyFill="1" applyBorder="1" applyAlignment="1">
      <alignment horizontal="center" vertical="center" wrapText="1"/>
    </xf>
    <xf numFmtId="43" fontId="11" fillId="2" borderId="1383" xfId="1" quotePrefix="1" applyFont="1" applyFill="1" applyBorder="1" applyAlignment="1" applyProtection="1">
      <alignment horizontal="center"/>
      <protection locked="0"/>
    </xf>
    <xf numFmtId="43" fontId="11" fillId="8" borderId="1383" xfId="1" quotePrefix="1" applyFont="1" applyFill="1" applyBorder="1" applyAlignment="1" applyProtection="1">
      <alignment horizontal="center"/>
    </xf>
    <xf numFmtId="43" fontId="11" fillId="2" borderId="1036" xfId="1" quotePrefix="1" applyFont="1" applyFill="1" applyBorder="1" applyAlignment="1" applyProtection="1">
      <alignment horizontal="center"/>
      <protection locked="0"/>
    </xf>
    <xf numFmtId="164" fontId="26" fillId="8" borderId="1383" xfId="5" applyFont="1" applyFill="1" applyBorder="1" applyProtection="1"/>
    <xf numFmtId="164" fontId="26" fillId="2" borderId="1383" xfId="5" applyFont="1" applyFill="1" applyBorder="1" applyProtection="1">
      <protection locked="0"/>
    </xf>
    <xf numFmtId="164" fontId="26" fillId="2" borderId="1036" xfId="5" applyFont="1" applyFill="1" applyBorder="1" applyProtection="1">
      <protection locked="0"/>
    </xf>
    <xf numFmtId="0" fontId="28" fillId="7" borderId="1361" xfId="11" applyFont="1" applyFill="1" applyBorder="1" applyAlignment="1">
      <alignment horizontal="center"/>
    </xf>
    <xf numFmtId="49" fontId="11" fillId="0" borderId="1599" xfId="8" applyNumberFormat="1" applyFont="1" applyFill="1" applyBorder="1" applyAlignment="1" applyProtection="1">
      <alignment horizontal="center"/>
    </xf>
    <xf numFmtId="0" fontId="11" fillId="0" borderId="639" xfId="8" applyFont="1" applyFill="1" applyBorder="1" applyProtection="1">
      <protection locked="0"/>
    </xf>
    <xf numFmtId="0" fontId="28" fillId="7" borderId="799" xfId="8" applyFont="1" applyFill="1" applyBorder="1" applyAlignment="1" applyProtection="1">
      <alignment horizontal="center"/>
    </xf>
    <xf numFmtId="0" fontId="28" fillId="7" borderId="1323" xfId="11" applyFont="1" applyFill="1" applyBorder="1" applyAlignment="1"/>
    <xf numFmtId="49" fontId="11" fillId="0" borderId="1600" xfId="8" applyNumberFormat="1" applyFont="1" applyFill="1" applyBorder="1" applyAlignment="1" applyProtection="1">
      <alignment horizontal="center"/>
    </xf>
    <xf numFmtId="0" fontId="28" fillId="7" borderId="1469" xfId="11" applyFont="1" applyFill="1" applyBorder="1" applyAlignment="1">
      <alignment horizontal="center"/>
    </xf>
    <xf numFmtId="49" fontId="11" fillId="0" borderId="1602" xfId="8" applyNumberFormat="1" applyFont="1" applyFill="1" applyBorder="1" applyAlignment="1" applyProtection="1">
      <alignment horizontal="center"/>
    </xf>
    <xf numFmtId="0" fontId="28" fillId="7" borderId="795" xfId="8" applyFont="1" applyFill="1" applyBorder="1" applyAlignment="1" applyProtection="1">
      <alignment horizontal="center"/>
    </xf>
    <xf numFmtId="0" fontId="28" fillId="7" borderId="1603" xfId="11" applyFont="1" applyFill="1" applyBorder="1" applyAlignment="1">
      <alignment horizontal="center"/>
    </xf>
    <xf numFmtId="0" fontId="28" fillId="7" borderId="1469" xfId="11" applyFont="1" applyFill="1" applyBorder="1" applyAlignment="1" applyProtection="1">
      <alignment horizontal="center"/>
    </xf>
    <xf numFmtId="0" fontId="28" fillId="7" borderId="1604" xfId="11" applyFont="1" applyFill="1" applyBorder="1" applyAlignment="1" applyProtection="1">
      <alignment horizontal="center"/>
    </xf>
    <xf numFmtId="0" fontId="28" fillId="7" borderId="1601" xfId="11" applyFont="1" applyFill="1" applyBorder="1" applyAlignment="1" applyProtection="1">
      <alignment horizontal="center" vertical="center"/>
    </xf>
    <xf numFmtId="0" fontId="28" fillId="7" borderId="1605" xfId="8" applyFont="1" applyFill="1" applyBorder="1" applyAlignment="1" applyProtection="1">
      <alignment horizontal="center"/>
    </xf>
    <xf numFmtId="17" fontId="28" fillId="7" borderId="1605" xfId="8" applyNumberFormat="1" applyFont="1" applyFill="1" applyBorder="1" applyAlignment="1" applyProtection="1">
      <alignment horizontal="center"/>
    </xf>
    <xf numFmtId="0" fontId="96" fillId="7" borderId="1310" xfId="8" applyFont="1" applyFill="1" applyBorder="1" applyAlignment="1" applyProtection="1">
      <alignment horizontal="center"/>
    </xf>
    <xf numFmtId="0" fontId="28" fillId="7" borderId="1310" xfId="8" applyFont="1" applyFill="1" applyBorder="1" applyAlignment="1" applyProtection="1">
      <alignment horizontal="center"/>
    </xf>
    <xf numFmtId="0" fontId="28" fillId="7" borderId="1311" xfId="11" applyFont="1" applyFill="1" applyBorder="1" applyAlignment="1" applyProtection="1">
      <alignment horizontal="center" wrapText="1"/>
    </xf>
    <xf numFmtId="0" fontId="28" fillId="7" borderId="1310" xfId="11" applyFont="1" applyFill="1" applyBorder="1" applyAlignment="1" applyProtection="1">
      <alignment horizontal="center" wrapText="1"/>
    </xf>
    <xf numFmtId="0" fontId="28" fillId="7" borderId="1310" xfId="11" applyFont="1" applyFill="1" applyBorder="1" applyAlignment="1"/>
    <xf numFmtId="0" fontId="28" fillId="7" borderId="1605" xfId="11" applyFont="1" applyFill="1" applyBorder="1" applyAlignment="1"/>
    <xf numFmtId="49" fontId="11" fillId="0" borderId="1606" xfId="8" applyNumberFormat="1" applyFont="1" applyFill="1" applyBorder="1" applyAlignment="1" applyProtection="1">
      <alignment horizontal="center"/>
    </xf>
    <xf numFmtId="49" fontId="11" fillId="0" borderId="1607" xfId="8" applyNumberFormat="1" applyFont="1" applyFill="1" applyBorder="1" applyAlignment="1" applyProtection="1">
      <alignment horizontal="center"/>
    </xf>
    <xf numFmtId="0" fontId="11" fillId="0" borderId="1607" xfId="8" quotePrefix="1" applyFont="1" applyFill="1" applyBorder="1" applyAlignment="1" applyProtection="1">
      <alignment horizontal="center"/>
    </xf>
    <xf numFmtId="0" fontId="11" fillId="0" borderId="1608" xfId="8" quotePrefix="1" applyFont="1" applyFill="1" applyBorder="1" applyAlignment="1" applyProtection="1">
      <alignment horizontal="center"/>
    </xf>
    <xf numFmtId="43" fontId="27" fillId="0" borderId="112" xfId="1" applyFont="1" applyFill="1" applyBorder="1" applyProtection="1">
      <protection locked="0"/>
    </xf>
    <xf numFmtId="43" fontId="27" fillId="11" borderId="1218" xfId="1" applyFont="1" applyFill="1" applyBorder="1" applyProtection="1"/>
    <xf numFmtId="0" fontId="11" fillId="0" borderId="1609" xfId="8" applyFont="1" applyFill="1" applyBorder="1" applyAlignment="1" applyProtection="1">
      <alignment horizontal="left"/>
    </xf>
    <xf numFmtId="0" fontId="11" fillId="0" borderId="1610" xfId="8" applyFont="1" applyFill="1" applyBorder="1" applyAlignment="1" applyProtection="1">
      <alignment horizontal="left"/>
    </xf>
    <xf numFmtId="0" fontId="13" fillId="0" borderId="1610" xfId="8" applyFont="1" applyFill="1" applyBorder="1" applyAlignment="1" applyProtection="1">
      <alignment horizontal="left" indent="9"/>
    </xf>
    <xf numFmtId="172" fontId="26" fillId="0" borderId="1532" xfId="1" applyNumberFormat="1" applyFont="1" applyFill="1" applyBorder="1"/>
    <xf numFmtId="172" fontId="26" fillId="0" borderId="1611" xfId="1" applyNumberFormat="1" applyFont="1" applyFill="1" applyBorder="1"/>
    <xf numFmtId="43" fontId="26" fillId="11" borderId="1612" xfId="1" applyFont="1" applyFill="1" applyBorder="1" applyProtection="1"/>
    <xf numFmtId="43" fontId="26" fillId="11" borderId="1610" xfId="1" applyFont="1" applyFill="1" applyBorder="1" applyProtection="1"/>
    <xf numFmtId="43" fontId="26" fillId="11" borderId="1613" xfId="1" applyFont="1" applyFill="1" applyBorder="1" applyProtection="1"/>
    <xf numFmtId="0" fontId="11" fillId="0" borderId="1614" xfId="8" applyFont="1" applyFill="1" applyBorder="1" applyAlignment="1" applyProtection="1"/>
    <xf numFmtId="0" fontId="11" fillId="0" borderId="1615" xfId="8" applyFont="1" applyFill="1" applyBorder="1" applyAlignment="1" applyProtection="1"/>
    <xf numFmtId="0" fontId="11" fillId="0" borderId="1615" xfId="8" applyFont="1" applyFill="1" applyBorder="1" applyAlignment="1" applyProtection="1">
      <alignment horizontal="left" indent="9"/>
    </xf>
    <xf numFmtId="0" fontId="11" fillId="0" borderId="1615" xfId="8" applyFont="1" applyFill="1" applyBorder="1" applyAlignment="1" applyProtection="1">
      <alignment horizontal="center" vertical="center"/>
      <protection locked="0"/>
    </xf>
    <xf numFmtId="0" fontId="11" fillId="0" borderId="1616" xfId="8" applyFont="1" applyFill="1" applyBorder="1" applyAlignment="1" applyProtection="1">
      <alignment horizontal="center" vertical="center"/>
      <protection locked="0"/>
    </xf>
    <xf numFmtId="172" fontId="26" fillId="0" borderId="1615" xfId="1" applyNumberFormat="1" applyFont="1" applyFill="1" applyBorder="1"/>
    <xf numFmtId="43" fontId="26" fillId="11" borderId="1617" xfId="1" applyFont="1" applyFill="1" applyBorder="1" applyProtection="1"/>
    <xf numFmtId="43" fontId="26" fillId="11" borderId="1615" xfId="1" applyFont="1" applyFill="1" applyBorder="1" applyProtection="1"/>
    <xf numFmtId="43" fontId="26" fillId="11" borderId="1618" xfId="1" applyFont="1" applyFill="1" applyBorder="1" applyProtection="1"/>
    <xf numFmtId="0" fontId="32" fillId="0" borderId="0" xfId="0" applyFont="1" applyAlignment="1">
      <alignment horizontal="center" wrapText="1"/>
    </xf>
    <xf numFmtId="0" fontId="33" fillId="0" borderId="0" xfId="8" applyFont="1" applyFill="1" applyBorder="1" applyAlignment="1" applyProtection="1">
      <alignment horizontal="center" vertical="center" wrapText="1"/>
    </xf>
    <xf numFmtId="0" fontId="31" fillId="0" borderId="0" xfId="0" applyFont="1" applyBorder="1"/>
    <xf numFmtId="43" fontId="31" fillId="0" borderId="0" xfId="1" applyFont="1" applyBorder="1" applyAlignment="1">
      <alignment horizontal="center" vertical="center" wrapText="1"/>
    </xf>
    <xf numFmtId="43" fontId="31" fillId="0" borderId="342" xfId="1" applyFont="1" applyBorder="1" applyAlignment="1">
      <alignment horizontal="center" vertical="center" wrapText="1"/>
    </xf>
    <xf numFmtId="0" fontId="32" fillId="0" borderId="0" xfId="0" applyFont="1" applyBorder="1"/>
    <xf numFmtId="43" fontId="32" fillId="0" borderId="0" xfId="1" applyFont="1" applyBorder="1"/>
    <xf numFmtId="43" fontId="32" fillId="0" borderId="0" xfId="1" applyFont="1" applyBorder="1" applyAlignment="1">
      <alignment horizontal="center" vertical="center" wrapText="1"/>
    </xf>
    <xf numFmtId="43" fontId="32" fillId="0" borderId="342" xfId="1" applyFont="1" applyBorder="1" applyAlignment="1">
      <alignment horizontal="center" vertical="center" wrapText="1"/>
    </xf>
    <xf numFmtId="0" fontId="32" fillId="0" borderId="1417" xfId="0" applyFont="1" applyBorder="1"/>
    <xf numFmtId="0" fontId="32" fillId="0" borderId="1619" xfId="0" applyFont="1" applyBorder="1"/>
    <xf numFmtId="43" fontId="32" fillId="0" borderId="1619" xfId="1" applyFont="1" applyBorder="1"/>
    <xf numFmtId="0" fontId="32" fillId="0" borderId="0" xfId="0" applyFont="1" applyFill="1" applyBorder="1" applyAlignment="1">
      <alignment wrapText="1"/>
    </xf>
    <xf numFmtId="0" fontId="31" fillId="0" borderId="1454" xfId="0" applyFont="1" applyBorder="1"/>
    <xf numFmtId="43" fontId="32" fillId="11" borderId="0" xfId="1" applyFont="1" applyFill="1" applyBorder="1" applyAlignment="1">
      <alignment horizontal="center" vertical="center" wrapText="1"/>
    </xf>
    <xf numFmtId="43" fontId="32" fillId="11" borderId="342" xfId="1" applyFont="1" applyFill="1" applyBorder="1" applyAlignment="1">
      <alignment horizontal="center" vertical="center" wrapText="1"/>
    </xf>
    <xf numFmtId="43" fontId="32" fillId="11" borderId="1619" xfId="1" applyFont="1" applyFill="1" applyBorder="1"/>
    <xf numFmtId="43" fontId="32" fillId="11" borderId="1620" xfId="1" applyFont="1" applyFill="1" applyBorder="1"/>
    <xf numFmtId="43" fontId="32" fillId="11" borderId="0" xfId="1" applyFont="1" applyFill="1" applyBorder="1"/>
    <xf numFmtId="0" fontId="32" fillId="11" borderId="0" xfId="0" applyFont="1" applyFill="1"/>
    <xf numFmtId="0" fontId="32" fillId="11" borderId="0" xfId="0" applyFont="1" applyFill="1" applyAlignment="1">
      <alignment horizontal="center" vertical="center" wrapText="1"/>
    </xf>
    <xf numFmtId="0" fontId="33" fillId="7" borderId="1622" xfId="8" applyFont="1" applyFill="1" applyBorder="1" applyAlignment="1" applyProtection="1">
      <alignment horizontal="center"/>
    </xf>
    <xf numFmtId="0" fontId="32" fillId="0" borderId="1623" xfId="0" applyFont="1" applyBorder="1"/>
    <xf numFmtId="0" fontId="32" fillId="0" borderId="1624" xfId="0" applyFont="1" applyBorder="1"/>
    <xf numFmtId="0" fontId="32" fillId="0" borderId="1614" xfId="0" applyFont="1" applyBorder="1"/>
    <xf numFmtId="0" fontId="32" fillId="0" borderId="1618" xfId="0" applyFont="1" applyBorder="1"/>
    <xf numFmtId="43" fontId="32" fillId="2" borderId="0" xfId="1" applyFont="1" applyFill="1"/>
    <xf numFmtId="0" fontId="153" fillId="2" borderId="0" xfId="0" applyFont="1" applyFill="1"/>
    <xf numFmtId="0" fontId="248" fillId="2" borderId="0" xfId="0" applyFont="1" applyFill="1"/>
    <xf numFmtId="0" fontId="250" fillId="2" borderId="0" xfId="0" applyFont="1" applyFill="1"/>
    <xf numFmtId="0" fontId="33" fillId="7" borderId="1625" xfId="0" applyFont="1" applyFill="1" applyBorder="1" applyAlignment="1">
      <alignment horizontal="center" wrapText="1"/>
    </xf>
    <xf numFmtId="0" fontId="33" fillId="7" borderId="1626" xfId="0" applyFont="1" applyFill="1" applyBorder="1" applyAlignment="1">
      <alignment horizontal="center" wrapText="1"/>
    </xf>
    <xf numFmtId="0" fontId="33" fillId="7" borderId="1627" xfId="0" applyFont="1" applyFill="1" applyBorder="1" applyAlignment="1">
      <alignment horizontal="center" wrapText="1"/>
    </xf>
    <xf numFmtId="0" fontId="31" fillId="0" borderId="1623" xfId="0" applyFont="1" applyFill="1" applyBorder="1" applyAlignment="1">
      <alignment vertical="top" wrapText="1"/>
    </xf>
    <xf numFmtId="0" fontId="31" fillId="0" borderId="1621" xfId="0" applyFont="1" applyBorder="1" applyAlignment="1">
      <alignment horizontal="center" vertical="center"/>
    </xf>
    <xf numFmtId="0" fontId="31" fillId="0" borderId="1621" xfId="0" applyFont="1" applyBorder="1" applyAlignment="1">
      <alignment horizontal="center"/>
    </xf>
    <xf numFmtId="172" fontId="31" fillId="0" borderId="1621" xfId="0" applyNumberFormat="1" applyFont="1" applyBorder="1" applyAlignment="1"/>
    <xf numFmtId="172" fontId="31" fillId="0" borderId="1624" xfId="0" applyNumberFormat="1" applyFont="1" applyBorder="1"/>
    <xf numFmtId="0" fontId="31" fillId="0" borderId="1623" xfId="0" applyFont="1" applyFill="1" applyBorder="1" applyAlignment="1">
      <alignment wrapText="1"/>
    </xf>
    <xf numFmtId="3" fontId="31" fillId="0" borderId="1621" xfId="0" applyNumberFormat="1" applyFont="1" applyBorder="1" applyAlignment="1">
      <alignment horizontal="center"/>
    </xf>
    <xf numFmtId="0" fontId="31" fillId="0" borderId="1614" xfId="0" applyFont="1" applyFill="1" applyBorder="1" applyAlignment="1">
      <alignment wrapText="1"/>
    </xf>
    <xf numFmtId="0" fontId="31" fillId="0" borderId="1615" xfId="0" applyFont="1" applyBorder="1" applyAlignment="1"/>
    <xf numFmtId="43" fontId="31" fillId="11" borderId="1615" xfId="1" applyFont="1" applyFill="1" applyBorder="1" applyAlignment="1">
      <alignment horizontal="center"/>
    </xf>
    <xf numFmtId="0" fontId="33" fillId="7" borderId="1628" xfId="4" applyFont="1" applyFill="1" applyBorder="1" applyAlignment="1"/>
    <xf numFmtId="0" fontId="28" fillId="7" borderId="1628" xfId="0" applyFont="1" applyFill="1" applyBorder="1" applyAlignment="1">
      <alignment horizontal="center" vertical="center"/>
    </xf>
    <xf numFmtId="0" fontId="28" fillId="7" borderId="1629" xfId="0" applyFont="1" applyFill="1" applyBorder="1" applyAlignment="1">
      <alignment horizontal="center" vertical="center" wrapText="1"/>
    </xf>
    <xf numFmtId="164" fontId="28" fillId="7" borderId="1629" xfId="6" applyFont="1" applyFill="1" applyBorder="1" applyAlignment="1">
      <alignment horizontal="center" vertical="center" wrapText="1"/>
    </xf>
    <xf numFmtId="164" fontId="28" fillId="7" borderId="1627" xfId="6" applyFont="1" applyFill="1" applyBorder="1" applyAlignment="1">
      <alignment horizontal="center" vertical="center" wrapText="1"/>
    </xf>
    <xf numFmtId="0" fontId="28" fillId="7" borderId="1630" xfId="0" applyFont="1" applyFill="1" applyBorder="1" applyAlignment="1">
      <alignment horizontal="center" vertical="center"/>
    </xf>
    <xf numFmtId="0" fontId="28" fillId="7" borderId="1631" xfId="0" applyFont="1" applyFill="1" applyBorder="1" applyAlignment="1">
      <alignment horizontal="center" vertical="center" wrapText="1"/>
    </xf>
    <xf numFmtId="0" fontId="28" fillId="7" borderId="1560" xfId="0" applyFont="1" applyFill="1" applyBorder="1" applyAlignment="1">
      <alignment horizontal="center" vertical="center" wrapText="1"/>
    </xf>
    <xf numFmtId="0" fontId="96" fillId="7" borderId="1560" xfId="0" applyFont="1" applyFill="1" applyBorder="1" applyAlignment="1">
      <alignment horizontal="center" vertical="center" wrapText="1"/>
    </xf>
    <xf numFmtId="164" fontId="28" fillId="7" borderId="1631" xfId="6" applyFont="1" applyFill="1" applyBorder="1" applyAlignment="1">
      <alignment horizontal="center" vertical="center" wrapText="1"/>
    </xf>
    <xf numFmtId="164" fontId="28" fillId="7" borderId="1560" xfId="6" applyFont="1" applyFill="1" applyBorder="1" applyAlignment="1">
      <alignment horizontal="center" vertical="center" wrapText="1"/>
    </xf>
    <xf numFmtId="0" fontId="28" fillId="7" borderId="1631" xfId="0" quotePrefix="1" applyFont="1" applyFill="1" applyBorder="1" applyAlignment="1">
      <alignment horizontal="center" vertical="center" wrapText="1"/>
    </xf>
    <xf numFmtId="164" fontId="28" fillId="7" borderId="1632" xfId="6" applyFont="1" applyFill="1" applyBorder="1" applyAlignment="1">
      <alignment horizontal="center" vertical="center" wrapText="1"/>
    </xf>
    <xf numFmtId="0" fontId="28" fillId="7" borderId="1561" xfId="0" applyFont="1" applyFill="1" applyBorder="1" applyAlignment="1">
      <alignment horizontal="center" vertical="center" wrapText="1"/>
    </xf>
    <xf numFmtId="0" fontId="26" fillId="0" borderId="1633" xfId="0" quotePrefix="1" applyFont="1" applyFill="1" applyBorder="1" applyAlignment="1">
      <alignment horizontal="center" vertical="center"/>
    </xf>
    <xf numFmtId="0" fontId="26" fillId="0" borderId="1570" xfId="0" quotePrefix="1" applyFont="1" applyFill="1" applyBorder="1" applyAlignment="1">
      <alignment horizontal="center" vertical="center" wrapText="1"/>
    </xf>
    <xf numFmtId="10" fontId="32" fillId="0" borderId="0" xfId="1" applyNumberFormat="1" applyFont="1" applyBorder="1"/>
    <xf numFmtId="0" fontId="32" fillId="0" borderId="1633" xfId="0" applyFont="1" applyBorder="1"/>
    <xf numFmtId="0" fontId="32" fillId="0" borderId="1620" xfId="0" applyFont="1" applyBorder="1"/>
    <xf numFmtId="0" fontId="32" fillId="11" borderId="1619" xfId="0" applyFont="1" applyFill="1" applyBorder="1"/>
    <xf numFmtId="0" fontId="32" fillId="0" borderId="1634" xfId="0" applyFont="1" applyFill="1" applyBorder="1" applyAlignment="1">
      <alignment horizontal="center"/>
    </xf>
    <xf numFmtId="0" fontId="32" fillId="0" borderId="1635" xfId="0" applyFont="1" applyFill="1" applyBorder="1"/>
    <xf numFmtId="0" fontId="32" fillId="0" borderId="1623" xfId="0" applyFont="1" applyFill="1" applyBorder="1" applyAlignment="1">
      <alignment horizontal="center"/>
    </xf>
    <xf numFmtId="0" fontId="32" fillId="0" borderId="1624" xfId="0" applyFont="1" applyFill="1" applyBorder="1"/>
    <xf numFmtId="0" fontId="32" fillId="0" borderId="1614" xfId="0" applyFont="1" applyFill="1" applyBorder="1" applyAlignment="1">
      <alignment horizontal="center"/>
    </xf>
    <xf numFmtId="0" fontId="32" fillId="0" borderId="1618" xfId="0" applyFont="1" applyFill="1" applyBorder="1"/>
    <xf numFmtId="0" fontId="11" fillId="2" borderId="0" xfId="0" applyFont="1" applyFill="1" applyBorder="1" applyAlignment="1">
      <alignment horizontal="right"/>
    </xf>
    <xf numFmtId="164" fontId="141" fillId="2" borderId="0" xfId="18" applyNumberFormat="1" applyFont="1" applyFill="1" applyBorder="1" applyAlignment="1">
      <alignment horizontal="right"/>
    </xf>
    <xf numFmtId="0" fontId="33" fillId="7" borderId="1628" xfId="4" applyFont="1" applyFill="1" applyBorder="1" applyAlignment="1">
      <alignment horizontal="left"/>
    </xf>
    <xf numFmtId="0" fontId="33" fillId="7" borderId="1481" xfId="4" applyFont="1" applyFill="1" applyBorder="1" applyAlignment="1">
      <alignment horizontal="left"/>
    </xf>
    <xf numFmtId="0" fontId="33" fillId="7" borderId="1628" xfId="0" applyFont="1" applyFill="1" applyBorder="1"/>
    <xf numFmtId="0" fontId="153" fillId="0" borderId="1162" xfId="0" applyFont="1" applyBorder="1"/>
    <xf numFmtId="0" fontId="33" fillId="7" borderId="1622" xfId="0" applyFont="1" applyFill="1" applyBorder="1" applyAlignment="1">
      <alignment horizontal="center"/>
    </xf>
    <xf numFmtId="43" fontId="32" fillId="8" borderId="24" xfId="0" applyNumberFormat="1" applyFont="1" applyFill="1" applyBorder="1"/>
    <xf numFmtId="43" fontId="32" fillId="11" borderId="24" xfId="0" applyNumberFormat="1" applyFont="1" applyFill="1" applyBorder="1"/>
    <xf numFmtId="43" fontId="32" fillId="8" borderId="24" xfId="1" applyFont="1" applyFill="1" applyBorder="1"/>
    <xf numFmtId="43" fontId="32" fillId="11" borderId="762" xfId="0" applyNumberFormat="1" applyFont="1" applyFill="1" applyBorder="1"/>
    <xf numFmtId="43" fontId="0" fillId="11" borderId="798" xfId="0" applyNumberFormat="1" applyFill="1" applyBorder="1"/>
    <xf numFmtId="43" fontId="22" fillId="11" borderId="798" xfId="0" applyNumberFormat="1" applyFont="1" applyFill="1" applyBorder="1"/>
    <xf numFmtId="164" fontId="75" fillId="11" borderId="1409" xfId="0" applyNumberFormat="1" applyFont="1" applyFill="1" applyBorder="1"/>
    <xf numFmtId="164" fontId="75" fillId="11" borderId="346" xfId="0" applyNumberFormat="1" applyFont="1" applyFill="1" applyBorder="1"/>
    <xf numFmtId="164" fontId="75" fillId="11" borderId="1170" xfId="0" applyNumberFormat="1" applyFont="1" applyFill="1" applyBorder="1"/>
    <xf numFmtId="164" fontId="75" fillId="11" borderId="1171" xfId="0" applyNumberFormat="1" applyFont="1" applyFill="1" applyBorder="1"/>
    <xf numFmtId="164" fontId="75" fillId="0" borderId="1481" xfId="6" applyFont="1" applyBorder="1"/>
    <xf numFmtId="164" fontId="75" fillId="0" borderId="1583" xfId="6" applyFont="1" applyBorder="1"/>
    <xf numFmtId="0" fontId="249" fillId="2" borderId="0" xfId="0" applyFont="1" applyFill="1" applyAlignment="1">
      <alignment horizontal="right"/>
    </xf>
    <xf numFmtId="0" fontId="249" fillId="2" borderId="0" xfId="0" applyFont="1" applyFill="1"/>
    <xf numFmtId="0" fontId="0" fillId="2" borderId="0" xfId="0" applyFill="1" applyAlignment="1"/>
    <xf numFmtId="10" fontId="61" fillId="2" borderId="1566" xfId="2" applyNumberFormat="1" applyFont="1" applyFill="1" applyBorder="1"/>
    <xf numFmtId="10" fontId="61" fillId="2" borderId="1551" xfId="2" applyNumberFormat="1" applyFont="1" applyFill="1" applyBorder="1"/>
    <xf numFmtId="10" fontId="61" fillId="2" borderId="1310" xfId="2" applyNumberFormat="1" applyFont="1" applyFill="1" applyBorder="1"/>
    <xf numFmtId="10" fontId="61" fillId="2" borderId="1310" xfId="8" applyNumberFormat="1" applyFont="1" applyFill="1" applyBorder="1" applyProtection="1">
      <protection locked="0"/>
    </xf>
    <xf numFmtId="10" fontId="61" fillId="2" borderId="1551" xfId="8" applyNumberFormat="1" applyFont="1" applyFill="1" applyBorder="1" applyProtection="1">
      <protection locked="0"/>
    </xf>
    <xf numFmtId="10" fontId="61" fillId="2" borderId="1310" xfId="0" applyNumberFormat="1" applyFont="1" applyFill="1" applyBorder="1"/>
    <xf numFmtId="10" fontId="61" fillId="2" borderId="1551" xfId="0" applyNumberFormat="1" applyFont="1" applyFill="1" applyBorder="1"/>
    <xf numFmtId="0" fontId="11" fillId="2" borderId="1551" xfId="0" applyFont="1" applyFill="1" applyBorder="1" applyAlignment="1">
      <alignment horizontal="center"/>
    </xf>
    <xf numFmtId="10" fontId="61" fillId="2" borderId="1591" xfId="2" applyNumberFormat="1" applyFont="1" applyFill="1" applyBorder="1"/>
    <xf numFmtId="0" fontId="28" fillId="7" borderId="795" xfId="0" applyFont="1" applyFill="1" applyBorder="1" applyAlignment="1">
      <alignment horizontal="center" vertical="center"/>
    </xf>
    <xf numFmtId="0" fontId="28" fillId="7" borderId="280" xfId="0" applyFont="1" applyFill="1" applyBorder="1" applyAlignment="1">
      <alignment horizontal="center" vertical="center"/>
    </xf>
    <xf numFmtId="0" fontId="28" fillId="7" borderId="305" xfId="0" applyFont="1" applyFill="1" applyBorder="1" applyAlignment="1">
      <alignment horizontal="center" vertical="center"/>
    </xf>
    <xf numFmtId="0" fontId="13" fillId="0" borderId="1636" xfId="0" applyFont="1" applyBorder="1" applyAlignment="1">
      <alignment horizontal="left"/>
    </xf>
    <xf numFmtId="0" fontId="27" fillId="0" borderId="1637" xfId="0" applyFont="1" applyBorder="1" applyProtection="1">
      <protection locked="0"/>
    </xf>
    <xf numFmtId="0" fontId="27" fillId="0" borderId="1621" xfId="0" applyFont="1" applyBorder="1" applyProtection="1">
      <protection locked="0"/>
    </xf>
    <xf numFmtId="0" fontId="27" fillId="0" borderId="1624" xfId="0" applyFont="1" applyBorder="1" applyProtection="1">
      <protection locked="0"/>
    </xf>
    <xf numFmtId="0" fontId="13" fillId="0" borderId="1638" xfId="0" applyFont="1" applyBorder="1" applyAlignment="1">
      <alignment horizontal="left"/>
    </xf>
    <xf numFmtId="0" fontId="27" fillId="0" borderId="1639" xfId="0" applyFont="1" applyBorder="1" applyProtection="1">
      <protection locked="0"/>
    </xf>
    <xf numFmtId="0" fontId="27" fillId="0" borderId="1469" xfId="0" applyFont="1" applyBorder="1" applyProtection="1">
      <protection locked="0"/>
    </xf>
    <xf numFmtId="0" fontId="27" fillId="0" borderId="1640" xfId="0" applyFont="1" applyBorder="1" applyProtection="1">
      <protection locked="0"/>
    </xf>
    <xf numFmtId="0" fontId="27" fillId="3" borderId="1299" xfId="0" applyFont="1" applyFill="1" applyBorder="1" applyAlignment="1" applyProtection="1">
      <alignment wrapText="1"/>
      <protection locked="0"/>
    </xf>
    <xf numFmtId="0" fontId="100" fillId="15" borderId="0" xfId="0" applyFont="1" applyFill="1" applyAlignment="1">
      <alignment horizontal="left" vertical="center"/>
    </xf>
    <xf numFmtId="0" fontId="80" fillId="2" borderId="0" xfId="0" applyFont="1" applyFill="1" applyAlignment="1">
      <alignment horizontal="left" vertical="center"/>
    </xf>
    <xf numFmtId="0" fontId="27" fillId="2" borderId="0" xfId="0" applyFont="1" applyFill="1" applyAlignment="1">
      <alignment wrapText="1"/>
    </xf>
    <xf numFmtId="0" fontId="31" fillId="2" borderId="0" xfId="0" applyFont="1" applyFill="1" applyAlignment="1">
      <alignment wrapText="1"/>
    </xf>
    <xf numFmtId="0" fontId="28" fillId="7" borderId="1643" xfId="0" applyFont="1" applyFill="1" applyBorder="1" applyAlignment="1">
      <alignment horizontal="left" vertical="center" wrapText="1"/>
    </xf>
    <xf numFmtId="41" fontId="28" fillId="7" borderId="1644" xfId="0" applyNumberFormat="1" applyFont="1" applyFill="1" applyBorder="1" applyAlignment="1">
      <alignment vertical="center"/>
    </xf>
    <xf numFmtId="0" fontId="28" fillId="7" borderId="1645" xfId="0" applyFont="1" applyFill="1" applyBorder="1" applyAlignment="1">
      <alignment vertical="center"/>
    </xf>
    <xf numFmtId="41" fontId="28" fillId="7" borderId="1645" xfId="0" applyNumberFormat="1" applyFont="1" applyFill="1" applyBorder="1" applyAlignment="1">
      <alignment vertical="center"/>
    </xf>
    <xf numFmtId="41" fontId="28" fillId="7" borderId="1646" xfId="0" applyNumberFormat="1" applyFont="1" applyFill="1" applyBorder="1" applyAlignment="1">
      <alignment vertical="center"/>
    </xf>
    <xf numFmtId="0" fontId="27" fillId="0" borderId="0" xfId="0" applyFont="1" applyAlignment="1">
      <alignment vertical="center"/>
    </xf>
    <xf numFmtId="0" fontId="28" fillId="7" borderId="342" xfId="0" applyFont="1" applyFill="1" applyBorder="1" applyAlignment="1">
      <alignment horizontal="left" vertical="center" wrapText="1"/>
    </xf>
    <xf numFmtId="41" fontId="28" fillId="7" borderId="1655" xfId="0" applyNumberFormat="1" applyFont="1" applyFill="1" applyBorder="1" applyAlignment="1">
      <alignment horizontal="center" vertical="center"/>
    </xf>
    <xf numFmtId="41" fontId="28" fillId="7" borderId="1656" xfId="0" applyNumberFormat="1" applyFont="1" applyFill="1" applyBorder="1" applyAlignment="1">
      <alignment horizontal="center" vertical="center"/>
    </xf>
    <xf numFmtId="41" fontId="29" fillId="7" borderId="1657" xfId="0" applyNumberFormat="1" applyFont="1" applyFill="1" applyBorder="1" applyAlignment="1">
      <alignment horizontal="center" vertical="center" wrapText="1"/>
    </xf>
    <xf numFmtId="41" fontId="28" fillId="7" borderId="1658" xfId="0" applyNumberFormat="1" applyFont="1" applyFill="1" applyBorder="1" applyAlignment="1">
      <alignment horizontal="center" vertical="center"/>
    </xf>
    <xf numFmtId="41" fontId="28" fillId="7" borderId="1657" xfId="0" applyNumberFormat="1" applyFont="1" applyFill="1" applyBorder="1" applyAlignment="1">
      <alignment horizontal="center" vertical="center"/>
    </xf>
    <xf numFmtId="0" fontId="28" fillId="7" borderId="1655" xfId="0" applyFont="1" applyFill="1" applyBorder="1" applyAlignment="1">
      <alignment horizontal="center" vertical="center"/>
    </xf>
    <xf numFmtId="41" fontId="28" fillId="7" borderId="503" xfId="0" applyNumberFormat="1" applyFont="1" applyFill="1" applyBorder="1" applyAlignment="1">
      <alignment horizontal="center" vertical="center"/>
    </xf>
    <xf numFmtId="49" fontId="28" fillId="7" borderId="293" xfId="0" applyNumberFormat="1" applyFont="1" applyFill="1" applyBorder="1" applyAlignment="1">
      <alignment horizontal="center" vertical="center"/>
    </xf>
    <xf numFmtId="41" fontId="28" fillId="7" borderId="293" xfId="0" applyNumberFormat="1" applyFont="1" applyFill="1" applyBorder="1" applyAlignment="1">
      <alignment horizontal="center" vertical="center"/>
    </xf>
    <xf numFmtId="41" fontId="28" fillId="7" borderId="504" xfId="0" applyNumberFormat="1" applyFont="1" applyFill="1" applyBorder="1" applyAlignment="1">
      <alignment horizontal="center" vertical="center"/>
    </xf>
    <xf numFmtId="41" fontId="28" fillId="7" borderId="1659" xfId="0" applyNumberFormat="1" applyFont="1" applyFill="1" applyBorder="1" applyAlignment="1">
      <alignment horizontal="center" vertical="center"/>
    </xf>
    <xf numFmtId="49" fontId="28" fillId="7" borderId="1660" xfId="0" applyNumberFormat="1" applyFont="1" applyFill="1" applyBorder="1" applyAlignment="1">
      <alignment horizontal="center" vertical="center"/>
    </xf>
    <xf numFmtId="41" fontId="28" fillId="7" borderId="1660" xfId="0" applyNumberFormat="1" applyFont="1" applyFill="1" applyBorder="1" applyAlignment="1">
      <alignment horizontal="center" vertical="center"/>
    </xf>
    <xf numFmtId="41" fontId="28" fillId="7" borderId="1661" xfId="0" applyNumberFormat="1" applyFont="1" applyFill="1" applyBorder="1" applyAlignment="1">
      <alignment horizontal="center" vertical="center"/>
    </xf>
    <xf numFmtId="41" fontId="28" fillId="7" borderId="1662" xfId="0" applyNumberFormat="1" applyFont="1" applyFill="1" applyBorder="1" applyAlignment="1">
      <alignment horizontal="center" vertical="center"/>
    </xf>
    <xf numFmtId="170" fontId="26" fillId="2" borderId="1663" xfId="0" applyNumberFormat="1" applyFont="1" applyFill="1" applyBorder="1" applyAlignment="1">
      <alignment horizontal="center" vertical="center"/>
    </xf>
    <xf numFmtId="170" fontId="26" fillId="2" borderId="1664" xfId="0" applyNumberFormat="1" applyFont="1" applyFill="1" applyBorder="1" applyAlignment="1">
      <alignment horizontal="center" vertical="center"/>
    </xf>
    <xf numFmtId="170" fontId="26" fillId="2" borderId="1642" xfId="0" applyNumberFormat="1" applyFont="1" applyFill="1" applyBorder="1" applyAlignment="1">
      <alignment horizontal="center" vertical="center"/>
    </xf>
    <xf numFmtId="170" fontId="26" fillId="2" borderId="1665" xfId="0" applyNumberFormat="1" applyFont="1" applyFill="1" applyBorder="1" applyAlignment="1">
      <alignment horizontal="center" vertical="center"/>
    </xf>
    <xf numFmtId="170" fontId="26" fillId="2" borderId="1666" xfId="0" applyNumberFormat="1" applyFont="1" applyFill="1" applyBorder="1" applyAlignment="1">
      <alignment horizontal="center" vertical="center"/>
    </xf>
    <xf numFmtId="170" fontId="26" fillId="2" borderId="1667" xfId="0" applyNumberFormat="1" applyFont="1" applyFill="1" applyBorder="1" applyAlignment="1">
      <alignment horizontal="center" vertical="center"/>
    </xf>
    <xf numFmtId="170" fontId="26" fillId="2" borderId="1668" xfId="0" applyNumberFormat="1" applyFont="1" applyFill="1" applyBorder="1" applyAlignment="1">
      <alignment horizontal="center" vertical="center"/>
    </xf>
    <xf numFmtId="170" fontId="26" fillId="2" borderId="1669" xfId="0" applyNumberFormat="1" applyFont="1" applyFill="1" applyBorder="1" applyAlignment="1">
      <alignment horizontal="center" vertical="center"/>
    </xf>
    <xf numFmtId="170" fontId="26" fillId="2" borderId="1641" xfId="0" applyNumberFormat="1" applyFont="1" applyFill="1" applyBorder="1" applyAlignment="1">
      <alignment horizontal="center" vertical="center"/>
    </xf>
    <xf numFmtId="170" fontId="26" fillId="2" borderId="1670" xfId="0" applyNumberFormat="1" applyFont="1" applyFill="1" applyBorder="1" applyAlignment="1">
      <alignment horizontal="center" vertical="center"/>
    </xf>
    <xf numFmtId="0" fontId="31" fillId="3" borderId="301" xfId="0" applyFont="1" applyFill="1" applyBorder="1"/>
    <xf numFmtId="0" fontId="27" fillId="3" borderId="342" xfId="0" applyFont="1" applyFill="1" applyBorder="1" applyAlignment="1">
      <alignment wrapText="1"/>
    </xf>
    <xf numFmtId="0" fontId="27" fillId="3" borderId="301" xfId="0" applyFont="1" applyFill="1" applyBorder="1"/>
    <xf numFmtId="171" fontId="27" fillId="3" borderId="0" xfId="0" applyNumberFormat="1" applyFont="1" applyFill="1"/>
    <xf numFmtId="171" fontId="27" fillId="3" borderId="342" xfId="0" applyNumberFormat="1" applyFont="1" applyFill="1" applyBorder="1"/>
    <xf numFmtId="3" fontId="27" fillId="3" borderId="0" xfId="0" applyNumberFormat="1" applyFont="1" applyFill="1" applyAlignment="1">
      <alignment horizontal="center"/>
    </xf>
    <xf numFmtId="3" fontId="27" fillId="3" borderId="301" xfId="0" applyNumberFormat="1" applyFont="1" applyFill="1" applyBorder="1" applyAlignment="1">
      <alignment horizontal="center"/>
    </xf>
    <xf numFmtId="3" fontId="27" fillId="3" borderId="301" xfId="0" applyNumberFormat="1" applyFont="1" applyFill="1" applyBorder="1" applyAlignment="1">
      <alignment horizontal="center" vertical="center"/>
    </xf>
    <xf numFmtId="3" fontId="27" fillId="3" borderId="0" xfId="0" applyNumberFormat="1" applyFont="1" applyFill="1" applyAlignment="1">
      <alignment horizontal="center" vertical="center"/>
    </xf>
    <xf numFmtId="0" fontId="26" fillId="3" borderId="1671" xfId="0" applyFont="1" applyFill="1" applyBorder="1" applyAlignment="1" applyProtection="1">
      <alignment horizontal="center"/>
      <protection locked="0"/>
    </xf>
    <xf numFmtId="0" fontId="27" fillId="0" borderId="1672" xfId="0" applyFont="1" applyBorder="1" applyAlignment="1" applyProtection="1">
      <alignment wrapText="1"/>
      <protection locked="0"/>
    </xf>
    <xf numFmtId="164" fontId="27" fillId="17" borderId="1673" xfId="6" applyFont="1" applyFill="1" applyBorder="1" applyAlignment="1" applyProtection="1">
      <alignment horizontal="center"/>
    </xf>
    <xf numFmtId="164" fontId="27" fillId="17" borderId="1674" xfId="6" applyFont="1" applyFill="1" applyBorder="1" applyProtection="1"/>
    <xf numFmtId="164" fontId="27" fillId="17" borderId="1675" xfId="6" applyFont="1" applyFill="1" applyBorder="1" applyProtection="1"/>
    <xf numFmtId="164" fontId="27" fillId="3" borderId="1676" xfId="6" applyFont="1" applyFill="1" applyBorder="1" applyAlignment="1" applyProtection="1">
      <alignment horizontal="center"/>
      <protection locked="0"/>
    </xf>
    <xf numFmtId="164" fontId="27" fillId="3" borderId="1674" xfId="6" applyFont="1" applyFill="1" applyBorder="1" applyAlignment="1" applyProtection="1">
      <alignment horizontal="center"/>
      <protection locked="0"/>
    </xf>
    <xf numFmtId="164" fontId="27" fillId="3" borderId="1153" xfId="6" applyFont="1" applyFill="1" applyBorder="1" applyProtection="1">
      <protection locked="0"/>
    </xf>
    <xf numFmtId="164" fontId="27" fillId="3" borderId="1677" xfId="6" applyFont="1" applyFill="1" applyBorder="1" applyProtection="1">
      <protection locked="0"/>
    </xf>
    <xf numFmtId="164" fontId="27" fillId="3" borderId="1673" xfId="6" applyFont="1" applyFill="1" applyBorder="1" applyAlignment="1" applyProtection="1">
      <alignment horizontal="center" vertical="center"/>
      <protection locked="0"/>
    </xf>
    <xf numFmtId="164" fontId="27" fillId="3" borderId="1674" xfId="6" applyFont="1" applyFill="1" applyBorder="1" applyAlignment="1" applyProtection="1">
      <alignment horizontal="center" vertical="center"/>
      <protection locked="0"/>
    </xf>
    <xf numFmtId="164" fontId="27" fillId="3" borderId="1674" xfId="6" applyFont="1" applyFill="1" applyBorder="1" applyProtection="1">
      <protection locked="0"/>
    </xf>
    <xf numFmtId="164" fontId="27" fillId="3" borderId="1675" xfId="6" applyFont="1" applyFill="1" applyBorder="1" applyProtection="1">
      <protection locked="0"/>
    </xf>
    <xf numFmtId="0" fontId="27" fillId="0" borderId="0" xfId="0" applyFont="1" applyProtection="1">
      <protection locked="0"/>
    </xf>
    <xf numFmtId="0" fontId="27" fillId="3" borderId="1672" xfId="0" applyFont="1" applyFill="1" applyBorder="1" applyAlignment="1" applyProtection="1">
      <alignment wrapText="1"/>
      <protection locked="0"/>
    </xf>
    <xf numFmtId="0" fontId="26" fillId="3" borderId="1671" xfId="0" applyFont="1" applyFill="1" applyBorder="1" applyAlignment="1">
      <alignment horizontal="center"/>
    </xf>
    <xf numFmtId="0" fontId="26" fillId="3" borderId="1672" xfId="0" applyFont="1" applyFill="1" applyBorder="1" applyAlignment="1">
      <alignment wrapText="1"/>
    </xf>
    <xf numFmtId="164" fontId="27" fillId="17" borderId="1678" xfId="6" applyFont="1" applyFill="1" applyBorder="1" applyAlignment="1" applyProtection="1">
      <alignment horizontal="center"/>
    </xf>
    <xf numFmtId="164" fontId="27" fillId="17" borderId="1679" xfId="6" applyFont="1" applyFill="1" applyBorder="1" applyProtection="1"/>
    <xf numFmtId="164" fontId="27" fillId="17" borderId="1680" xfId="6" applyFont="1" applyFill="1" applyBorder="1" applyProtection="1"/>
    <xf numFmtId="164" fontId="27" fillId="17" borderId="1681" xfId="6" applyFont="1" applyFill="1" applyBorder="1" applyAlignment="1" applyProtection="1">
      <alignment horizontal="center"/>
    </xf>
    <xf numFmtId="164" fontId="27" fillId="17" borderId="1679" xfId="6" applyFont="1" applyFill="1" applyBorder="1" applyAlignment="1" applyProtection="1">
      <alignment horizontal="center"/>
    </xf>
    <xf numFmtId="164" fontId="27" fillId="17" borderId="1682" xfId="6" applyFont="1" applyFill="1" applyBorder="1" applyProtection="1"/>
    <xf numFmtId="164" fontId="27" fillId="17" borderId="1678" xfId="6" applyFont="1" applyFill="1" applyBorder="1" applyAlignment="1" applyProtection="1">
      <alignment horizontal="center" vertical="center"/>
    </xf>
    <xf numFmtId="164" fontId="27" fillId="17" borderId="1679" xfId="6" applyFont="1" applyFill="1" applyBorder="1" applyAlignment="1" applyProtection="1">
      <alignment horizontal="center" vertical="center"/>
    </xf>
    <xf numFmtId="164" fontId="27" fillId="17" borderId="1681" xfId="6" applyFont="1" applyFill="1" applyBorder="1" applyAlignment="1" applyProtection="1">
      <alignment horizontal="center" vertical="center"/>
    </xf>
    <xf numFmtId="0" fontId="27" fillId="3" borderId="1672" xfId="0" applyFont="1" applyFill="1" applyBorder="1" applyAlignment="1">
      <alignment wrapText="1"/>
    </xf>
    <xf numFmtId="0" fontId="26" fillId="3" borderId="1683" xfId="0" applyFont="1" applyFill="1" applyBorder="1" applyAlignment="1">
      <alignment horizontal="center"/>
    </xf>
    <xf numFmtId="0" fontId="26" fillId="3" borderId="1684" xfId="0" applyFont="1" applyFill="1" applyBorder="1" applyAlignment="1">
      <alignment wrapText="1"/>
    </xf>
    <xf numFmtId="164" fontId="27" fillId="17" borderId="1685" xfId="6" applyFont="1" applyFill="1" applyBorder="1" applyAlignment="1" applyProtection="1">
      <alignment horizontal="center"/>
    </xf>
    <xf numFmtId="164" fontId="27" fillId="17" borderId="1686" xfId="6" applyFont="1" applyFill="1" applyBorder="1" applyProtection="1"/>
    <xf numFmtId="164" fontId="27" fillId="17" borderId="1687" xfId="6" applyFont="1" applyFill="1" applyBorder="1" applyProtection="1"/>
    <xf numFmtId="164" fontId="27" fillId="17" borderId="1688" xfId="6" applyFont="1" applyFill="1" applyBorder="1" applyAlignment="1" applyProtection="1">
      <alignment horizontal="center"/>
    </xf>
    <xf numFmtId="164" fontId="27" fillId="17" borderId="1686" xfId="6" applyFont="1" applyFill="1" applyBorder="1" applyAlignment="1" applyProtection="1">
      <alignment horizontal="center"/>
    </xf>
    <xf numFmtId="164" fontId="27" fillId="17" borderId="1689" xfId="6" applyFont="1" applyFill="1" applyBorder="1" applyProtection="1"/>
    <xf numFmtId="164" fontId="27" fillId="17" borderId="1685" xfId="6" applyFont="1" applyFill="1" applyBorder="1" applyAlignment="1" applyProtection="1">
      <alignment horizontal="center" vertical="center"/>
    </xf>
    <xf numFmtId="164" fontId="27" fillId="17" borderId="1686" xfId="6" applyFont="1" applyFill="1" applyBorder="1" applyAlignment="1" applyProtection="1">
      <alignment horizontal="center" vertical="center"/>
    </xf>
    <xf numFmtId="164" fontId="27" fillId="17" borderId="1688" xfId="6" applyFont="1" applyFill="1" applyBorder="1" applyAlignment="1" applyProtection="1">
      <alignment horizontal="center" vertical="center"/>
    </xf>
    <xf numFmtId="164" fontId="27" fillId="3" borderId="301" xfId="6" applyFont="1" applyFill="1" applyBorder="1" applyProtection="1"/>
    <xf numFmtId="164" fontId="27" fillId="3" borderId="0" xfId="6" applyFont="1" applyFill="1" applyBorder="1" applyAlignment="1" applyProtection="1">
      <alignment horizontal="center"/>
    </xf>
    <xf numFmtId="164" fontId="27" fillId="3" borderId="301" xfId="6" applyFont="1" applyFill="1" applyBorder="1" applyAlignment="1" applyProtection="1">
      <alignment horizontal="center" vertical="center"/>
    </xf>
    <xf numFmtId="164" fontId="27" fillId="3" borderId="0" xfId="6" applyFont="1" applyFill="1" applyBorder="1" applyAlignment="1" applyProtection="1">
      <alignment horizontal="center" vertical="center"/>
    </xf>
    <xf numFmtId="164" fontId="27" fillId="2" borderId="301" xfId="6" applyFont="1" applyFill="1" applyBorder="1" applyAlignment="1" applyProtection="1">
      <alignment horizontal="center"/>
    </xf>
    <xf numFmtId="164" fontId="27" fillId="2" borderId="0" xfId="6" applyFont="1" applyFill="1" applyBorder="1" applyAlignment="1" applyProtection="1">
      <alignment horizontal="center"/>
    </xf>
    <xf numFmtId="164" fontId="27" fillId="2" borderId="342" xfId="6" applyFont="1" applyFill="1" applyBorder="1" applyProtection="1"/>
    <xf numFmtId="0" fontId="27" fillId="2" borderId="1672" xfId="0" applyFont="1" applyFill="1" applyBorder="1" applyAlignment="1" applyProtection="1">
      <alignment wrapText="1"/>
      <protection locked="0"/>
    </xf>
    <xf numFmtId="164" fontId="27" fillId="3" borderId="301" xfId="6" applyFont="1" applyFill="1" applyBorder="1" applyAlignment="1" applyProtection="1">
      <alignment horizontal="center"/>
    </xf>
    <xf numFmtId="0" fontId="27" fillId="3" borderId="1690" xfId="0" applyFont="1" applyFill="1" applyBorder="1" applyAlignment="1">
      <alignment wrapText="1"/>
    </xf>
    <xf numFmtId="164" fontId="27" fillId="3" borderId="0" xfId="6" applyFont="1" applyFill="1" applyBorder="1" applyAlignment="1" applyProtection="1">
      <alignment horizontal="center"/>
      <protection locked="0"/>
    </xf>
    <xf numFmtId="164" fontId="27" fillId="3" borderId="0" xfId="6" applyFont="1" applyFill="1" applyBorder="1" applyProtection="1">
      <protection locked="0"/>
    </xf>
    <xf numFmtId="164" fontId="27" fillId="3" borderId="301" xfId="6" applyFont="1" applyFill="1" applyBorder="1" applyAlignment="1" applyProtection="1">
      <alignment horizontal="center"/>
      <protection locked="0"/>
    </xf>
    <xf numFmtId="164" fontId="27" fillId="3" borderId="342" xfId="6" applyFont="1" applyFill="1" applyBorder="1" applyProtection="1">
      <protection locked="0"/>
    </xf>
    <xf numFmtId="164" fontId="27" fillId="3" borderId="301" xfId="6" applyFont="1" applyFill="1" applyBorder="1" applyAlignment="1" applyProtection="1">
      <alignment horizontal="center" vertical="center"/>
      <protection locked="0"/>
    </xf>
    <xf numFmtId="164" fontId="27" fillId="3" borderId="0" xfId="6" applyFont="1" applyFill="1" applyBorder="1" applyAlignment="1" applyProtection="1">
      <alignment horizontal="center" vertical="center"/>
      <protection locked="0"/>
    </xf>
    <xf numFmtId="164" fontId="27" fillId="3" borderId="1673" xfId="6" applyFont="1" applyFill="1" applyBorder="1" applyAlignment="1" applyProtection="1">
      <alignment horizontal="center"/>
    </xf>
    <xf numFmtId="164" fontId="27" fillId="3" borderId="1674" xfId="6" applyFont="1" applyFill="1" applyBorder="1" applyProtection="1"/>
    <xf numFmtId="164" fontId="27" fillId="3" borderId="1675" xfId="6" applyFont="1" applyFill="1" applyBorder="1" applyProtection="1"/>
    <xf numFmtId="164" fontId="27" fillId="3" borderId="1673" xfId="6" applyFont="1" applyFill="1" applyBorder="1" applyAlignment="1" applyProtection="1">
      <alignment horizontal="center"/>
      <protection locked="0"/>
    </xf>
    <xf numFmtId="164" fontId="27" fillId="3" borderId="1676" xfId="6" applyFont="1" applyFill="1" applyBorder="1" applyAlignment="1" applyProtection="1">
      <alignment horizontal="center" vertical="center"/>
      <protection locked="0"/>
    </xf>
    <xf numFmtId="0" fontId="31" fillId="3" borderId="1417" xfId="0" applyFont="1" applyFill="1" applyBorder="1"/>
    <xf numFmtId="0" fontId="27" fillId="3" borderId="1583" xfId="0" applyFont="1" applyFill="1" applyBorder="1" applyAlignment="1">
      <alignment wrapText="1"/>
    </xf>
    <xf numFmtId="164" fontId="27" fillId="17" borderId="1691" xfId="6" applyFont="1" applyFill="1" applyBorder="1" applyAlignment="1" applyProtection="1">
      <alignment horizontal="center"/>
    </xf>
    <xf numFmtId="164" fontId="27" fillId="17" borderId="1692" xfId="6" applyFont="1" applyFill="1" applyBorder="1" applyProtection="1"/>
    <xf numFmtId="164" fontId="27" fillId="17" borderId="1693" xfId="6" applyFont="1" applyFill="1" applyBorder="1" applyProtection="1"/>
    <xf numFmtId="164" fontId="27" fillId="17" borderId="1694" xfId="6" applyFont="1" applyFill="1" applyBorder="1" applyAlignment="1" applyProtection="1">
      <alignment horizontal="center"/>
    </xf>
    <xf numFmtId="164" fontId="27" fillId="17" borderId="1692" xfId="6" applyFont="1" applyFill="1" applyBorder="1" applyAlignment="1" applyProtection="1">
      <alignment horizontal="center"/>
    </xf>
    <xf numFmtId="164" fontId="27" fillId="17" borderId="1695" xfId="6" applyFont="1" applyFill="1" applyBorder="1" applyProtection="1"/>
    <xf numFmtId="164" fontId="27" fillId="17" borderId="1691" xfId="6" applyFont="1" applyFill="1" applyBorder="1" applyAlignment="1" applyProtection="1">
      <alignment horizontal="center" vertical="center"/>
    </xf>
    <xf numFmtId="164" fontId="27" fillId="17" borderId="1692" xfId="6" applyFont="1" applyFill="1" applyBorder="1" applyAlignment="1" applyProtection="1">
      <alignment horizontal="center" vertical="center"/>
    </xf>
    <xf numFmtId="164" fontId="27" fillId="17" borderId="1694" xfId="6" applyFont="1" applyFill="1" applyBorder="1" applyAlignment="1" applyProtection="1">
      <alignment horizontal="center" vertical="center"/>
    </xf>
    <xf numFmtId="0" fontId="17" fillId="2" borderId="0" xfId="0" applyFont="1" applyFill="1" applyAlignment="1">
      <alignment horizontal="left"/>
    </xf>
    <xf numFmtId="0" fontId="56" fillId="2" borderId="0" xfId="0" applyFont="1" applyFill="1"/>
    <xf numFmtId="0" fontId="75" fillId="15" borderId="0" xfId="0" applyFont="1" applyFill="1" applyAlignment="1">
      <alignment wrapText="1"/>
    </xf>
    <xf numFmtId="0" fontId="75" fillId="0" borderId="0" xfId="0" applyFont="1" applyAlignment="1">
      <alignment wrapText="1"/>
    </xf>
    <xf numFmtId="0" fontId="28" fillId="7" borderId="1696" xfId="0" applyFont="1" applyFill="1" applyBorder="1" applyAlignment="1">
      <alignment horizontal="center" vertical="center"/>
    </xf>
    <xf numFmtId="0" fontId="28" fillId="7" borderId="1697" xfId="0" applyFont="1" applyFill="1" applyBorder="1" applyAlignment="1">
      <alignment horizontal="center" vertical="center"/>
    </xf>
    <xf numFmtId="170" fontId="28" fillId="7" borderId="1698" xfId="0" applyNumberFormat="1" applyFont="1" applyFill="1" applyBorder="1" applyAlignment="1">
      <alignment horizontal="center" vertical="center"/>
    </xf>
    <xf numFmtId="170" fontId="28" fillId="7" borderId="1699" xfId="0" applyNumberFormat="1" applyFont="1" applyFill="1" applyBorder="1" applyAlignment="1">
      <alignment horizontal="center" vertical="center" wrapText="1"/>
    </xf>
    <xf numFmtId="0" fontId="31" fillId="3" borderId="1700" xfId="0" applyFont="1" applyFill="1" applyBorder="1"/>
    <xf numFmtId="0" fontId="27" fillId="3" borderId="1701" xfId="0" applyFont="1" applyFill="1" applyBorder="1" applyAlignment="1">
      <alignment wrapText="1"/>
    </xf>
    <xf numFmtId="0" fontId="16" fillId="2" borderId="0" xfId="0" applyFont="1" applyFill="1" applyAlignment="1">
      <alignment horizontal="left"/>
    </xf>
    <xf numFmtId="0" fontId="13" fillId="2" borderId="0" xfId="0" applyFont="1" applyFill="1" applyAlignment="1">
      <alignment horizontal="center" vertical="center"/>
    </xf>
    <xf numFmtId="0" fontId="2" fillId="2" borderId="0" xfId="0" applyFont="1" applyFill="1" applyAlignment="1">
      <alignment horizontal="left"/>
    </xf>
    <xf numFmtId="0" fontId="14" fillId="2" borderId="0" xfId="0" applyFont="1" applyFill="1"/>
    <xf numFmtId="0" fontId="51" fillId="2" borderId="0" xfId="0" applyFont="1" applyFill="1" applyAlignment="1">
      <alignment vertical="center"/>
    </xf>
    <xf numFmtId="0" fontId="65" fillId="2" borderId="0" xfId="0" applyFont="1" applyFill="1" applyAlignment="1">
      <alignment horizontal="left" vertical="center"/>
    </xf>
    <xf numFmtId="0" fontId="65" fillId="2" borderId="0" xfId="0" applyFont="1" applyFill="1" applyAlignment="1">
      <alignment vertical="center"/>
    </xf>
    <xf numFmtId="0" fontId="65" fillId="2" borderId="0" xfId="0" applyFont="1" applyFill="1"/>
    <xf numFmtId="0" fontId="4" fillId="7" borderId="1696" xfId="0" applyFont="1" applyFill="1" applyBorder="1" applyAlignment="1">
      <alignment horizontal="center" vertical="center"/>
    </xf>
    <xf numFmtId="0" fontId="4" fillId="7" borderId="1708" xfId="0" applyFont="1" applyFill="1" applyBorder="1" applyAlignment="1">
      <alignment vertical="center"/>
    </xf>
    <xf numFmtId="0" fontId="28" fillId="7" borderId="1644" xfId="0" applyFont="1" applyFill="1" applyBorder="1" applyAlignment="1">
      <alignment vertical="center"/>
    </xf>
    <xf numFmtId="0" fontId="28" fillId="7" borderId="1646" xfId="0" applyFont="1" applyFill="1" applyBorder="1" applyAlignment="1">
      <alignment vertical="center"/>
    </xf>
    <xf numFmtId="0" fontId="28" fillId="7" borderId="1696" xfId="0" applyFont="1" applyFill="1" applyBorder="1" applyAlignment="1">
      <alignment vertical="center"/>
    </xf>
    <xf numFmtId="0" fontId="28" fillId="7" borderId="1643" xfId="0" applyFont="1" applyFill="1" applyBorder="1" applyAlignment="1">
      <alignment vertical="center"/>
    </xf>
    <xf numFmtId="0" fontId="4" fillId="7" borderId="1605" xfId="0" applyFont="1" applyFill="1" applyBorder="1" applyAlignment="1">
      <alignment vertical="center"/>
    </xf>
    <xf numFmtId="0" fontId="28" fillId="7" borderId="1710" xfId="0" applyFont="1" applyFill="1" applyBorder="1" applyAlignment="1">
      <alignment vertical="top"/>
    </xf>
    <xf numFmtId="0" fontId="28" fillId="7" borderId="1560" xfId="0" applyFont="1" applyFill="1" applyBorder="1" applyAlignment="1">
      <alignment vertical="top"/>
    </xf>
    <xf numFmtId="0" fontId="28" fillId="7" borderId="1382" xfId="0" applyFont="1" applyFill="1" applyBorder="1" applyAlignment="1">
      <alignment vertical="top"/>
    </xf>
    <xf numFmtId="0" fontId="28" fillId="7" borderId="1559" xfId="0" applyFont="1" applyFill="1" applyBorder="1" applyAlignment="1">
      <alignment vertical="top"/>
    </xf>
    <xf numFmtId="0" fontId="96" fillId="7" borderId="1560" xfId="0" applyFont="1" applyFill="1" applyBorder="1" applyAlignment="1">
      <alignment horizontal="center" vertical="center"/>
    </xf>
    <xf numFmtId="0" fontId="4" fillId="7" borderId="664" xfId="0" applyFont="1" applyFill="1" applyBorder="1" applyAlignment="1">
      <alignment vertical="center"/>
    </xf>
    <xf numFmtId="0" fontId="4" fillId="7" borderId="528" xfId="0" applyFont="1" applyFill="1" applyBorder="1" applyAlignment="1">
      <alignment vertical="center"/>
    </xf>
    <xf numFmtId="0" fontId="28" fillId="7" borderId="1605" xfId="0" applyFont="1" applyFill="1" applyBorder="1" applyAlignment="1">
      <alignment horizontal="center" vertical="center"/>
    </xf>
    <xf numFmtId="0" fontId="28" fillId="7" borderId="1605" xfId="0" applyFont="1" applyFill="1" applyBorder="1" applyAlignment="1">
      <alignment horizontal="left" vertical="center"/>
    </xf>
    <xf numFmtId="0" fontId="29" fillId="7" borderId="664" xfId="0" applyFont="1" applyFill="1" applyBorder="1" applyAlignment="1">
      <alignment horizontal="center" vertical="center"/>
    </xf>
    <xf numFmtId="0" fontId="29" fillId="7" borderId="305" xfId="0" applyFont="1" applyFill="1" applyBorder="1" applyAlignment="1">
      <alignment horizontal="center" vertical="center"/>
    </xf>
    <xf numFmtId="0" fontId="4" fillId="7" borderId="1605" xfId="0" applyFont="1" applyFill="1" applyBorder="1" applyAlignment="1">
      <alignment horizontal="center" vertical="center"/>
    </xf>
    <xf numFmtId="0" fontId="4" fillId="7" borderId="1559" xfId="0" applyFont="1" applyFill="1" applyBorder="1" applyAlignment="1">
      <alignment horizontal="center" vertical="center"/>
    </xf>
    <xf numFmtId="0" fontId="4" fillId="7" borderId="1712" xfId="0" applyFont="1" applyFill="1" applyBorder="1" applyAlignment="1">
      <alignment horizontal="center" vertical="center"/>
    </xf>
    <xf numFmtId="0" fontId="4" fillId="7" borderId="1712" xfId="0" applyFont="1" applyFill="1" applyBorder="1" applyAlignment="1">
      <alignment vertical="center"/>
    </xf>
    <xf numFmtId="0" fontId="96" fillId="7" borderId="1566" xfId="0" applyFont="1" applyFill="1" applyBorder="1" applyAlignment="1">
      <alignment horizontal="center" vertical="center"/>
    </xf>
    <xf numFmtId="0" fontId="96" fillId="7" borderId="1710" xfId="0" applyFont="1" applyFill="1" applyBorder="1" applyAlignment="1">
      <alignment horizontal="center" vertical="center"/>
    </xf>
    <xf numFmtId="0" fontId="4" fillId="7" borderId="1567" xfId="0" applyFont="1" applyFill="1" applyBorder="1" applyAlignment="1">
      <alignment vertical="center"/>
    </xf>
    <xf numFmtId="0" fontId="28" fillId="7" borderId="1565" xfId="0" applyFont="1" applyFill="1" applyBorder="1" applyAlignment="1">
      <alignment horizontal="center" vertical="center"/>
    </xf>
    <xf numFmtId="0" fontId="96" fillId="7" borderId="1712" xfId="0" applyFont="1" applyFill="1" applyBorder="1" applyAlignment="1">
      <alignment horizontal="center" vertical="center"/>
    </xf>
    <xf numFmtId="0" fontId="28" fillId="7" borderId="1566" xfId="0" applyFont="1" applyFill="1" applyBorder="1" applyAlignment="1">
      <alignment horizontal="center" vertical="center"/>
    </xf>
    <xf numFmtId="0" fontId="96" fillId="7" borderId="1707" xfId="0" applyFont="1" applyFill="1" applyBorder="1" applyAlignment="1">
      <alignment horizontal="center" vertical="center"/>
    </xf>
    <xf numFmtId="0" fontId="4" fillId="7" borderId="1565" xfId="0" applyFont="1" applyFill="1" applyBorder="1" applyAlignment="1">
      <alignment vertical="center"/>
    </xf>
    <xf numFmtId="0" fontId="4" fillId="7" borderId="1566" xfId="0" applyFont="1" applyFill="1" applyBorder="1" applyAlignment="1">
      <alignment vertical="center"/>
    </xf>
    <xf numFmtId="0" fontId="113" fillId="7" borderId="1566" xfId="0" applyFont="1" applyFill="1" applyBorder="1" applyAlignment="1">
      <alignment vertical="center"/>
    </xf>
    <xf numFmtId="0" fontId="28" fillId="7" borderId="1710" xfId="0" applyFont="1" applyFill="1" applyBorder="1" applyAlignment="1">
      <alignment horizontal="center" vertical="center"/>
    </xf>
    <xf numFmtId="0" fontId="28" fillId="7" borderId="1567" xfId="0" applyFont="1" applyFill="1" applyBorder="1" applyAlignment="1">
      <alignment horizontal="center" vertical="center"/>
    </xf>
    <xf numFmtId="0" fontId="4" fillId="7" borderId="764" xfId="0" applyFont="1" applyFill="1" applyBorder="1" applyAlignment="1">
      <alignment vertical="center"/>
    </xf>
    <xf numFmtId="0" fontId="96" fillId="7" borderId="1570" xfId="0" applyFont="1" applyFill="1" applyBorder="1" applyAlignment="1">
      <alignment horizontal="center" vertical="center"/>
    </xf>
    <xf numFmtId="0" fontId="96" fillId="7" borderId="1481" xfId="0" applyFont="1" applyFill="1" applyBorder="1" applyAlignment="1">
      <alignment horizontal="center" vertical="center"/>
    </xf>
    <xf numFmtId="0" fontId="4" fillId="7" borderId="1443" xfId="0" applyFont="1" applyFill="1" applyBorder="1" applyAlignment="1">
      <alignment vertical="center"/>
    </xf>
    <xf numFmtId="170" fontId="11" fillId="2" borderId="1605" xfId="0" applyNumberFormat="1" applyFont="1" applyFill="1" applyBorder="1" applyAlignment="1">
      <alignment horizontal="center" vertical="center"/>
    </xf>
    <xf numFmtId="170" fontId="11" fillId="2" borderId="1712" xfId="6" quotePrefix="1" applyNumberFormat="1" applyFont="1" applyFill="1" applyBorder="1" applyAlignment="1">
      <alignment horizontal="center" vertical="center"/>
    </xf>
    <xf numFmtId="170" fontId="11" fillId="2" borderId="1566" xfId="0" quotePrefix="1" applyNumberFormat="1" applyFont="1" applyFill="1" applyBorder="1" applyAlignment="1">
      <alignment horizontal="center" vertical="center"/>
    </xf>
    <xf numFmtId="170" fontId="11" fillId="2" borderId="1567" xfId="0" quotePrefix="1" applyNumberFormat="1" applyFont="1" applyFill="1" applyBorder="1" applyAlignment="1">
      <alignment horizontal="center" vertical="center"/>
    </xf>
    <xf numFmtId="170" fontId="11" fillId="2" borderId="1565" xfId="0" quotePrefix="1" applyNumberFormat="1" applyFont="1" applyFill="1" applyBorder="1" applyAlignment="1">
      <alignment horizontal="center" vertical="center"/>
    </xf>
    <xf numFmtId="170" fontId="11" fillId="2" borderId="1712" xfId="0" quotePrefix="1" applyNumberFormat="1" applyFont="1" applyFill="1" applyBorder="1" applyAlignment="1">
      <alignment horizontal="center" vertical="center"/>
    </xf>
    <xf numFmtId="170" fontId="11" fillId="2" borderId="1710" xfId="0" quotePrefix="1" applyNumberFormat="1" applyFont="1" applyFill="1" applyBorder="1" applyAlignment="1">
      <alignment horizontal="center" vertical="center"/>
    </xf>
    <xf numFmtId="170" fontId="11" fillId="2" borderId="1565" xfId="6" quotePrefix="1" applyNumberFormat="1" applyFont="1" applyFill="1" applyBorder="1" applyAlignment="1">
      <alignment horizontal="center" vertical="center"/>
    </xf>
    <xf numFmtId="0" fontId="12" fillId="2" borderId="1605" xfId="0" applyFont="1" applyFill="1" applyBorder="1" applyAlignment="1">
      <alignment horizontal="left" vertical="center"/>
    </xf>
    <xf numFmtId="171" fontId="46" fillId="2" borderId="1713" xfId="6" applyNumberFormat="1" applyFont="1" applyFill="1" applyBorder="1" applyProtection="1"/>
    <xf numFmtId="171" fontId="46" fillId="2" borderId="1714" xfId="6" applyNumberFormat="1" applyFont="1" applyFill="1" applyBorder="1" applyProtection="1"/>
    <xf numFmtId="171" fontId="54" fillId="2" borderId="1714" xfId="6" applyNumberFormat="1" applyFont="1" applyFill="1" applyBorder="1" applyProtection="1"/>
    <xf numFmtId="171" fontId="54" fillId="2" borderId="1714" xfId="6" applyNumberFormat="1" applyFont="1" applyFill="1" applyBorder="1" applyAlignment="1" applyProtection="1"/>
    <xf numFmtId="171" fontId="54" fillId="2" borderId="1705" xfId="6" applyNumberFormat="1" applyFont="1" applyFill="1" applyBorder="1" applyProtection="1"/>
    <xf numFmtId="171" fontId="54" fillId="2" borderId="1715" xfId="6" applyNumberFormat="1" applyFont="1" applyFill="1" applyBorder="1" applyProtection="1"/>
    <xf numFmtId="0" fontId="27" fillId="2" borderId="1605" xfId="0" applyFont="1" applyFill="1" applyBorder="1" applyAlignment="1">
      <alignment horizontal="left" vertical="center"/>
    </xf>
    <xf numFmtId="164" fontId="26" fillId="11" borderId="1621" xfId="6" applyFont="1" applyFill="1" applyBorder="1"/>
    <xf numFmtId="164" fontId="26" fillId="11" borderId="1716" xfId="6" applyFont="1" applyFill="1" applyBorder="1"/>
    <xf numFmtId="171" fontId="102" fillId="0" borderId="1717" xfId="6" applyNumberFormat="1" applyFont="1" applyFill="1" applyBorder="1" applyProtection="1">
      <protection locked="0"/>
    </xf>
    <xf numFmtId="171" fontId="102" fillId="0" borderId="1718" xfId="6" applyNumberFormat="1" applyFont="1" applyFill="1" applyBorder="1" applyProtection="1">
      <protection locked="0"/>
    </xf>
    <xf numFmtId="171" fontId="102" fillId="0" borderId="1671" xfId="6" applyNumberFormat="1" applyFont="1" applyFill="1" applyBorder="1" applyProtection="1">
      <protection locked="0"/>
    </xf>
    <xf numFmtId="171" fontId="102" fillId="0" borderId="1719" xfId="6" applyNumberFormat="1" applyFont="1" applyFill="1" applyBorder="1" applyProtection="1">
      <protection locked="0"/>
    </xf>
    <xf numFmtId="171" fontId="102" fillId="0" borderId="1720" xfId="6" applyNumberFormat="1" applyFont="1" applyFill="1" applyBorder="1" applyProtection="1">
      <protection locked="0"/>
    </xf>
    <xf numFmtId="171" fontId="102" fillId="0" borderId="1672" xfId="6" applyNumberFormat="1" applyFont="1" applyFill="1" applyBorder="1" applyProtection="1">
      <protection locked="0"/>
    </xf>
    <xf numFmtId="171" fontId="102" fillId="0" borderId="1721" xfId="6" applyNumberFormat="1" applyFont="1" applyFill="1" applyBorder="1" applyProtection="1">
      <protection locked="0"/>
    </xf>
    <xf numFmtId="164" fontId="26" fillId="11" borderId="1624" xfId="6" applyFont="1" applyFill="1" applyBorder="1"/>
    <xf numFmtId="0" fontId="26" fillId="2" borderId="1605" xfId="0" applyFont="1" applyFill="1" applyBorder="1" applyAlignment="1">
      <alignment horizontal="left" vertical="center"/>
    </xf>
    <xf numFmtId="164" fontId="26" fillId="11" borderId="1722" xfId="6" applyFont="1" applyFill="1" applyBorder="1"/>
    <xf numFmtId="164" fontId="26" fillId="11" borderId="1723" xfId="6" applyFont="1" applyFill="1" applyBorder="1"/>
    <xf numFmtId="164" fontId="26" fillId="11" borderId="1724" xfId="6" applyFont="1" applyFill="1" applyBorder="1"/>
    <xf numFmtId="164" fontId="26" fillId="11" borderId="1725" xfId="6" applyFont="1" applyFill="1" applyBorder="1"/>
    <xf numFmtId="164" fontId="26" fillId="11" borderId="1726" xfId="6" applyFont="1" applyFill="1" applyBorder="1"/>
    <xf numFmtId="164" fontId="26" fillId="11" borderId="1727" xfId="6" applyFont="1" applyFill="1" applyBorder="1"/>
    <xf numFmtId="164" fontId="26" fillId="11" borderId="1728" xfId="6" applyFont="1" applyFill="1" applyBorder="1"/>
    <xf numFmtId="164" fontId="26" fillId="11" borderId="1729" xfId="6" applyFont="1" applyFill="1" applyBorder="1"/>
    <xf numFmtId="164" fontId="26" fillId="11" borderId="1730" xfId="6" applyFont="1" applyFill="1" applyBorder="1"/>
    <xf numFmtId="164" fontId="26" fillId="11" borderId="1713" xfId="6" applyFont="1" applyFill="1" applyBorder="1"/>
    <xf numFmtId="164" fontId="26" fillId="11" borderId="1731" xfId="6" applyFont="1" applyFill="1" applyBorder="1"/>
    <xf numFmtId="171" fontId="27" fillId="2" borderId="1732" xfId="6" applyNumberFormat="1" applyFont="1" applyFill="1" applyBorder="1" applyProtection="1"/>
    <xf numFmtId="171" fontId="27" fillId="2" borderId="1733" xfId="6" applyNumberFormat="1" applyFont="1" applyFill="1" applyBorder="1" applyProtection="1"/>
    <xf numFmtId="171" fontId="114" fillId="2" borderId="1733" xfId="6" applyNumberFormat="1" applyFont="1" applyFill="1" applyBorder="1" applyProtection="1"/>
    <xf numFmtId="171" fontId="114" fillId="2" borderId="1733" xfId="6" applyNumberFormat="1" applyFont="1" applyFill="1" applyBorder="1" applyAlignment="1" applyProtection="1"/>
    <xf numFmtId="171" fontId="114" fillId="2" borderId="1690" xfId="6" applyNumberFormat="1" applyFont="1" applyFill="1" applyBorder="1" applyProtection="1"/>
    <xf numFmtId="171" fontId="114" fillId="2" borderId="342" xfId="6" applyNumberFormat="1" applyFont="1" applyFill="1" applyBorder="1" applyProtection="1"/>
    <xf numFmtId="171" fontId="27" fillId="2" borderId="1734" xfId="6" applyNumberFormat="1" applyFont="1" applyFill="1" applyBorder="1" applyProtection="1"/>
    <xf numFmtId="171" fontId="27" fillId="2" borderId="1735" xfId="6" applyNumberFormat="1" applyFont="1" applyFill="1" applyBorder="1" applyProtection="1"/>
    <xf numFmtId="171" fontId="114" fillId="2" borderId="1735" xfId="6" applyNumberFormat="1" applyFont="1" applyFill="1" applyBorder="1" applyProtection="1"/>
    <xf numFmtId="171" fontId="114" fillId="2" borderId="1735" xfId="6" applyNumberFormat="1" applyFont="1" applyFill="1" applyBorder="1" applyAlignment="1" applyProtection="1"/>
    <xf numFmtId="171" fontId="114" fillId="2" borderId="1701" xfId="6" applyNumberFormat="1" applyFont="1" applyFill="1" applyBorder="1" applyProtection="1"/>
    <xf numFmtId="171" fontId="102" fillId="0" borderId="1736" xfId="6" applyNumberFormat="1" applyFont="1" applyFill="1" applyBorder="1" applyProtection="1">
      <protection locked="0"/>
    </xf>
    <xf numFmtId="171" fontId="102" fillId="0" borderId="1737" xfId="6" applyNumberFormat="1" applyFont="1" applyFill="1" applyBorder="1" applyProtection="1">
      <protection locked="0"/>
    </xf>
    <xf numFmtId="171" fontId="102" fillId="0" borderId="1722" xfId="6" applyNumberFormat="1" applyFont="1" applyFill="1" applyBorder="1" applyProtection="1">
      <protection locked="0"/>
    </xf>
    <xf numFmtId="171" fontId="102" fillId="0" borderId="1723" xfId="6" applyNumberFormat="1" applyFont="1" applyFill="1" applyBorder="1" applyProtection="1">
      <protection locked="0"/>
    </xf>
    <xf numFmtId="0" fontId="27" fillId="3" borderId="1605" xfId="0" applyFont="1" applyFill="1" applyBorder="1"/>
    <xf numFmtId="0" fontId="26" fillId="3" borderId="1605" xfId="0" applyFont="1" applyFill="1" applyBorder="1"/>
    <xf numFmtId="164" fontId="26" fillId="11" borderId="1738" xfId="6" applyFont="1" applyFill="1" applyBorder="1"/>
    <xf numFmtId="0" fontId="26" fillId="3" borderId="1605" xfId="0" applyFont="1" applyFill="1" applyBorder="1" applyAlignment="1">
      <alignment horizontal="left"/>
    </xf>
    <xf numFmtId="171" fontId="27" fillId="2" borderId="1713" xfId="6" applyNumberFormat="1" applyFont="1" applyFill="1" applyBorder="1" applyProtection="1"/>
    <xf numFmtId="171" fontId="27" fillId="2" borderId="1714" xfId="6" applyNumberFormat="1" applyFont="1" applyFill="1" applyBorder="1" applyProtection="1"/>
    <xf numFmtId="171" fontId="114" fillId="2" borderId="1714" xfId="6" applyNumberFormat="1" applyFont="1" applyFill="1" applyBorder="1" applyProtection="1"/>
    <xf numFmtId="171" fontId="114" fillId="2" borderId="1714" xfId="6" applyNumberFormat="1" applyFont="1" applyFill="1" applyBorder="1" applyAlignment="1" applyProtection="1"/>
    <xf numFmtId="171" fontId="114" fillId="2" borderId="1715" xfId="6" applyNumberFormat="1" applyFont="1" applyFill="1" applyBorder="1" applyProtection="1"/>
    <xf numFmtId="171" fontId="114" fillId="2" borderId="1739" xfId="6" applyNumberFormat="1" applyFont="1" applyFill="1" applyBorder="1" applyProtection="1"/>
    <xf numFmtId="0" fontId="26" fillId="2" borderId="301" xfId="0" applyFont="1" applyFill="1" applyBorder="1" applyAlignment="1">
      <alignment horizontal="center"/>
    </xf>
    <xf numFmtId="0" fontId="27" fillId="2" borderId="1417" xfId="0" applyFont="1" applyFill="1" applyBorder="1" applyAlignment="1">
      <alignment horizontal="center"/>
    </xf>
    <xf numFmtId="0" fontId="26" fillId="3" borderId="1570" xfId="0" applyFont="1" applyFill="1" applyBorder="1"/>
    <xf numFmtId="164" fontId="26" fillId="11" borderId="1615" xfId="6" applyFont="1" applyFill="1" applyBorder="1"/>
    <xf numFmtId="164" fontId="26" fillId="11" borderId="1618" xfId="6" applyFont="1" applyFill="1" applyBorder="1"/>
    <xf numFmtId="164" fontId="26" fillId="11" borderId="1614" xfId="6" applyFont="1" applyFill="1" applyBorder="1"/>
    <xf numFmtId="164" fontId="26" fillId="11" borderId="1740" xfId="6" applyFont="1" applyFill="1" applyBorder="1"/>
    <xf numFmtId="164" fontId="26" fillId="11" borderId="1741" xfId="6" applyFont="1" applyFill="1" applyBorder="1"/>
    <xf numFmtId="164" fontId="26" fillId="11" borderId="1742" xfId="6" applyFont="1" applyFill="1" applyBorder="1"/>
    <xf numFmtId="164" fontId="26" fillId="11" borderId="1743" xfId="6" applyFont="1" applyFill="1" applyBorder="1"/>
    <xf numFmtId="164" fontId="26" fillId="11" borderId="1233" xfId="6" applyFont="1" applyFill="1" applyBorder="1"/>
    <xf numFmtId="164" fontId="26" fillId="11" borderId="1744" xfId="6" applyFont="1" applyFill="1" applyBorder="1"/>
    <xf numFmtId="171" fontId="68" fillId="2" borderId="0" xfId="6" applyNumberFormat="1" applyFont="1" applyFill="1"/>
    <xf numFmtId="164" fontId="13" fillId="2" borderId="0" xfId="6" applyFont="1" applyFill="1" applyBorder="1" applyAlignment="1" applyProtection="1">
      <alignment horizontal="left"/>
      <protection locked="0"/>
    </xf>
    <xf numFmtId="164" fontId="13" fillId="2" borderId="0" xfId="6" applyFont="1" applyFill="1" applyBorder="1" applyAlignment="1" applyProtection="1">
      <protection locked="0"/>
    </xf>
    <xf numFmtId="164" fontId="13" fillId="2" borderId="0" xfId="6" applyFont="1" applyFill="1" applyBorder="1" applyAlignment="1" applyProtection="1">
      <alignment horizontal="center"/>
      <protection locked="0"/>
    </xf>
    <xf numFmtId="0" fontId="13" fillId="2" borderId="1503" xfId="0" applyFont="1" applyFill="1" applyBorder="1" applyAlignment="1" applyProtection="1">
      <alignment horizontal="left" vertical="center"/>
      <protection locked="0"/>
    </xf>
    <xf numFmtId="0" fontId="13" fillId="2" borderId="1504" xfId="0" applyFont="1" applyFill="1" applyBorder="1" applyAlignment="1" applyProtection="1">
      <alignment vertical="center"/>
      <protection locked="0"/>
    </xf>
    <xf numFmtId="0" fontId="13" fillId="2" borderId="1504" xfId="0" applyFont="1" applyFill="1" applyBorder="1" applyAlignment="1" applyProtection="1">
      <alignment horizontal="left" vertical="center"/>
      <protection locked="0"/>
    </xf>
    <xf numFmtId="0" fontId="13" fillId="2" borderId="1505" xfId="0" applyFont="1" applyFill="1" applyBorder="1" applyAlignment="1" applyProtection="1">
      <alignment vertical="center"/>
      <protection locked="0"/>
    </xf>
    <xf numFmtId="173" fontId="13" fillId="2" borderId="0" xfId="6" applyNumberFormat="1" applyFont="1" applyFill="1" applyAlignment="1">
      <alignment vertical="center"/>
    </xf>
    <xf numFmtId="0" fontId="27" fillId="2" borderId="1745" xfId="0" applyFont="1" applyFill="1" applyBorder="1"/>
    <xf numFmtId="0" fontId="27" fillId="0" borderId="1746" xfId="0" applyFont="1" applyFill="1" applyBorder="1"/>
    <xf numFmtId="0" fontId="27" fillId="2" borderId="1746" xfId="0" applyFont="1" applyFill="1" applyBorder="1"/>
    <xf numFmtId="0" fontId="27" fillId="2" borderId="1747" xfId="0" applyFont="1" applyFill="1" applyBorder="1"/>
    <xf numFmtId="0" fontId="133" fillId="2" borderId="1746" xfId="0" applyFont="1" applyFill="1" applyBorder="1"/>
    <xf numFmtId="164" fontId="46" fillId="2" borderId="1721" xfId="1" applyNumberFormat="1" applyFont="1" applyFill="1" applyBorder="1" applyAlignment="1" applyProtection="1">
      <alignment horizontal="left" vertical="center"/>
      <protection locked="0"/>
    </xf>
    <xf numFmtId="164" fontId="46" fillId="2" borderId="1719" xfId="1" applyNumberFormat="1" applyFont="1" applyFill="1" applyBorder="1" applyAlignment="1" applyProtection="1">
      <alignment horizontal="left" vertical="center"/>
      <protection locked="0"/>
    </xf>
    <xf numFmtId="164" fontId="46" fillId="2" borderId="1678" xfId="1" applyNumberFormat="1" applyFont="1" applyFill="1" applyBorder="1" applyAlignment="1" applyProtection="1">
      <alignment horizontal="left" vertical="center"/>
      <protection locked="0"/>
    </xf>
    <xf numFmtId="164" fontId="46" fillId="2" borderId="1679" xfId="1" applyNumberFormat="1" applyFont="1" applyFill="1" applyBorder="1" applyAlignment="1" applyProtection="1">
      <alignment horizontal="left" vertical="center"/>
      <protection locked="0"/>
    </xf>
    <xf numFmtId="164" fontId="46" fillId="2" borderId="1682" xfId="1" applyNumberFormat="1" applyFont="1" applyFill="1" applyBorder="1" applyAlignment="1" applyProtection="1">
      <alignment horizontal="left" vertical="center"/>
      <protection locked="0"/>
    </xf>
    <xf numFmtId="164" fontId="46" fillId="2" borderId="1680" xfId="1" applyNumberFormat="1" applyFont="1" applyFill="1" applyBorder="1" applyAlignment="1" applyProtection="1">
      <alignment horizontal="left" vertical="center"/>
      <protection locked="0"/>
    </xf>
    <xf numFmtId="164" fontId="46" fillId="2" borderId="1671" xfId="1" applyNumberFormat="1" applyFont="1" applyFill="1" applyBorder="1" applyAlignment="1" applyProtection="1">
      <alignment horizontal="left" vertical="center"/>
      <protection locked="0"/>
    </xf>
    <xf numFmtId="164" fontId="46" fillId="2" borderId="1718" xfId="1" applyNumberFormat="1" applyFont="1" applyFill="1" applyBorder="1" applyAlignment="1" applyProtection="1">
      <alignment horizontal="left" vertical="center"/>
      <protection locked="0"/>
    </xf>
    <xf numFmtId="164" fontId="46" fillId="2" borderId="1681" xfId="1" applyNumberFormat="1" applyFont="1" applyFill="1" applyBorder="1" applyAlignment="1" applyProtection="1">
      <alignment horizontal="left" vertical="center"/>
      <protection locked="0"/>
    </xf>
    <xf numFmtId="164" fontId="46" fillId="2" borderId="1717" xfId="1" applyNumberFormat="1" applyFont="1" applyFill="1" applyBorder="1" applyAlignment="1" applyProtection="1">
      <alignment horizontal="left" vertical="center"/>
      <protection locked="0"/>
    </xf>
    <xf numFmtId="164" fontId="46" fillId="2" borderId="1748" xfId="1" applyNumberFormat="1" applyFont="1" applyFill="1" applyBorder="1" applyAlignment="1" applyProtection="1">
      <alignment horizontal="left" vertical="center"/>
      <protection locked="0"/>
    </xf>
    <xf numFmtId="164" fontId="46" fillId="2" borderId="1749" xfId="1" applyNumberFormat="1" applyFont="1" applyFill="1" applyBorder="1" applyAlignment="1" applyProtection="1">
      <alignment horizontal="left" vertical="center"/>
      <protection locked="0"/>
    </xf>
    <xf numFmtId="0" fontId="64" fillId="3" borderId="1718" xfId="0" applyFont="1" applyFill="1" applyBorder="1" applyAlignment="1" applyProtection="1">
      <alignment horizontal="left" vertical="center" wrapText="1"/>
    </xf>
    <xf numFmtId="0" fontId="64" fillId="3" borderId="61" xfId="0" applyFont="1" applyFill="1" applyBorder="1" applyAlignment="1" applyProtection="1">
      <alignment horizontal="left" vertical="center"/>
      <protection locked="0"/>
    </xf>
    <xf numFmtId="0" fontId="61" fillId="3" borderId="1721" xfId="0" applyFont="1" applyFill="1" applyBorder="1" applyAlignment="1" applyProtection="1">
      <alignment horizontal="center" vertical="center"/>
    </xf>
    <xf numFmtId="164" fontId="45" fillId="11" borderId="1748" xfId="1" applyNumberFormat="1" applyFont="1" applyFill="1" applyBorder="1" applyAlignment="1" applyProtection="1">
      <alignment horizontal="left" vertical="center"/>
    </xf>
    <xf numFmtId="164" fontId="45" fillId="11" borderId="1679" xfId="1" applyNumberFormat="1" applyFont="1" applyFill="1" applyBorder="1" applyAlignment="1" applyProtection="1">
      <alignment horizontal="left" vertical="center"/>
    </xf>
    <xf numFmtId="164" fontId="45" fillId="11" borderId="1750" xfId="1" applyNumberFormat="1" applyFont="1" applyFill="1" applyBorder="1" applyAlignment="1" applyProtection="1">
      <alignment horizontal="left" vertical="center"/>
    </xf>
    <xf numFmtId="164" fontId="45" fillId="11" borderId="1751" xfId="1" applyNumberFormat="1" applyFont="1" applyFill="1" applyBorder="1" applyAlignment="1" applyProtection="1">
      <alignment horizontal="left" vertical="center"/>
    </xf>
    <xf numFmtId="164" fontId="45" fillId="11" borderId="1752" xfId="1" applyNumberFormat="1" applyFont="1" applyFill="1" applyBorder="1" applyAlignment="1" applyProtection="1">
      <alignment horizontal="left" vertical="center"/>
    </xf>
    <xf numFmtId="164" fontId="45" fillId="11" borderId="1749" xfId="1" applyNumberFormat="1" applyFont="1" applyFill="1" applyBorder="1" applyAlignment="1" applyProtection="1">
      <alignment horizontal="left" vertical="center"/>
    </xf>
    <xf numFmtId="164" fontId="45" fillId="11" borderId="1753" xfId="1" applyNumberFormat="1" applyFont="1" applyFill="1" applyBorder="1" applyAlignment="1" applyProtection="1">
      <alignment horizontal="left" vertical="center"/>
    </xf>
    <xf numFmtId="0" fontId="58" fillId="3" borderId="61" xfId="0" applyFont="1" applyFill="1" applyBorder="1" applyAlignment="1" applyProtection="1">
      <alignment horizontal="left" vertical="center" wrapText="1"/>
    </xf>
    <xf numFmtId="0" fontId="61" fillId="3" borderId="60" xfId="0" applyFont="1" applyFill="1" applyBorder="1" applyAlignment="1" applyProtection="1">
      <alignment horizontal="center" vertical="center"/>
    </xf>
    <xf numFmtId="0" fontId="134" fillId="3" borderId="61" xfId="0" applyFont="1" applyFill="1" applyBorder="1" applyAlignment="1" applyProtection="1">
      <alignment horizontal="left" vertical="center" wrapText="1"/>
      <protection locked="0"/>
    </xf>
    <xf numFmtId="0" fontId="64" fillId="3" borderId="1299" xfId="0" applyFont="1" applyFill="1" applyBorder="1" applyProtection="1">
      <protection locked="0"/>
    </xf>
    <xf numFmtId="0" fontId="64" fillId="3" borderId="1265" xfId="0" applyFont="1" applyFill="1" applyBorder="1" applyProtection="1">
      <protection locked="0"/>
    </xf>
    <xf numFmtId="0" fontId="11" fillId="0" borderId="0" xfId="0" applyFont="1" applyFill="1" applyBorder="1" applyAlignment="1">
      <alignment horizontal="left"/>
    </xf>
    <xf numFmtId="164" fontId="27" fillId="0" borderId="0" xfId="0" applyNumberFormat="1" applyFont="1" applyFill="1" applyBorder="1"/>
    <xf numFmtId="164" fontId="28" fillId="7" borderId="1653" xfId="0" applyNumberFormat="1" applyFont="1" applyFill="1" applyBorder="1" applyAlignment="1" applyProtection="1">
      <alignment horizontal="center"/>
    </xf>
    <xf numFmtId="164" fontId="27" fillId="2" borderId="1544" xfId="0" applyNumberFormat="1" applyFont="1" applyFill="1" applyBorder="1" applyAlignment="1" applyProtection="1">
      <alignment horizontal="center" vertical="center"/>
    </xf>
    <xf numFmtId="164" fontId="27" fillId="2" borderId="783" xfId="0" applyNumberFormat="1" applyFont="1" applyFill="1" applyBorder="1" applyAlignment="1" applyProtection="1">
      <alignment horizontal="center" vertical="center"/>
      <protection locked="0"/>
    </xf>
    <xf numFmtId="164" fontId="27" fillId="2" borderId="1641" xfId="0" applyNumberFormat="1" applyFont="1" applyFill="1" applyBorder="1" applyAlignment="1" applyProtection="1">
      <alignment horizontal="center" vertical="center"/>
      <protection locked="0"/>
    </xf>
    <xf numFmtId="164" fontId="26" fillId="11" borderId="1642" xfId="0" applyNumberFormat="1" applyFont="1" applyFill="1" applyBorder="1" applyAlignment="1" applyProtection="1">
      <alignment horizontal="center" vertical="center"/>
    </xf>
    <xf numFmtId="164" fontId="26" fillId="11" borderId="1754" xfId="0" applyNumberFormat="1" applyFont="1" applyFill="1" applyBorder="1" applyAlignment="1" applyProtection="1">
      <alignment horizontal="center" vertical="center"/>
    </xf>
    <xf numFmtId="0" fontId="28" fillId="7" borderId="1652" xfId="0" applyFont="1" applyFill="1" applyBorder="1" applyAlignment="1" applyProtection="1">
      <alignment horizontal="center"/>
    </xf>
    <xf numFmtId="164" fontId="28" fillId="7" borderId="1654" xfId="0" applyNumberFormat="1" applyFont="1" applyFill="1" applyBorder="1" applyAlignment="1" applyProtection="1">
      <alignment horizontal="center"/>
    </xf>
    <xf numFmtId="0" fontId="26" fillId="2" borderId="1655" xfId="0" applyFont="1" applyFill="1" applyBorder="1" applyAlignment="1" applyProtection="1">
      <alignment horizontal="center" vertical="center"/>
    </xf>
    <xf numFmtId="0" fontId="26" fillId="2" borderId="1657" xfId="0" applyFont="1" applyFill="1" applyBorder="1" applyAlignment="1" applyProtection="1">
      <alignment horizontal="left" vertical="center"/>
    </xf>
    <xf numFmtId="164" fontId="27" fillId="2" borderId="1706" xfId="0" applyNumberFormat="1" applyFont="1" applyFill="1" applyBorder="1" applyAlignment="1" applyProtection="1">
      <alignment horizontal="center" vertical="center"/>
    </xf>
    <xf numFmtId="0" fontId="27" fillId="2" borderId="1755" xfId="0" applyFont="1" applyFill="1" applyBorder="1" applyAlignment="1" applyProtection="1">
      <alignment horizontal="center" vertical="center"/>
      <protection locked="0"/>
    </xf>
    <xf numFmtId="0" fontId="27" fillId="2" borderId="1659" xfId="0" applyFont="1" applyFill="1" applyBorder="1" applyAlignment="1" applyProtection="1">
      <alignment horizontal="center" vertical="center"/>
      <protection locked="0"/>
    </xf>
    <xf numFmtId="0" fontId="27" fillId="2" borderId="1668" xfId="0" applyFont="1" applyFill="1" applyBorder="1" applyAlignment="1" applyProtection="1">
      <alignment horizontal="left" vertical="center"/>
      <protection locked="0"/>
    </xf>
    <xf numFmtId="164" fontId="27" fillId="2" borderId="1668" xfId="0" applyNumberFormat="1" applyFont="1" applyFill="1" applyBorder="1" applyAlignment="1" applyProtection="1">
      <alignment horizontal="center" vertical="center"/>
      <protection locked="0"/>
    </xf>
    <xf numFmtId="164" fontId="27" fillId="2" borderId="1669" xfId="0" applyNumberFormat="1" applyFont="1" applyFill="1" applyBorder="1" applyAlignment="1" applyProtection="1">
      <alignment horizontal="center" vertical="center"/>
      <protection locked="0"/>
    </xf>
    <xf numFmtId="0" fontId="26" fillId="2" borderId="1663" xfId="0" applyFont="1" applyFill="1" applyBorder="1" applyAlignment="1" applyProtection="1">
      <alignment horizontal="center" vertical="center"/>
    </xf>
    <xf numFmtId="0" fontId="26" fillId="2" borderId="1664" xfId="0" applyFont="1" applyFill="1" applyBorder="1" applyAlignment="1" applyProtection="1">
      <alignment horizontal="left" vertical="center"/>
    </xf>
    <xf numFmtId="164" fontId="26" fillId="11" borderId="1664" xfId="0" applyNumberFormat="1" applyFont="1" applyFill="1" applyBorder="1" applyAlignment="1" applyProtection="1">
      <alignment horizontal="center" vertical="center"/>
    </xf>
    <xf numFmtId="164" fontId="26" fillId="11" borderId="1665" xfId="0" applyNumberFormat="1" applyFont="1" applyFill="1" applyBorder="1" applyAlignment="1" applyProtection="1">
      <alignment horizontal="center" vertical="center"/>
    </xf>
    <xf numFmtId="0" fontId="27" fillId="2" borderId="1667" xfId="0" applyFont="1" applyFill="1" applyBorder="1" applyAlignment="1" applyProtection="1">
      <alignment horizontal="center" vertical="center"/>
      <protection locked="0"/>
    </xf>
    <xf numFmtId="164" fontId="28" fillId="7" borderId="1653" xfId="0" applyNumberFormat="1" applyFont="1" applyFill="1" applyBorder="1" applyAlignment="1" applyProtection="1">
      <alignment horizontal="center" vertical="center"/>
    </xf>
    <xf numFmtId="0" fontId="28" fillId="7" borderId="1652" xfId="0" applyFont="1" applyFill="1" applyBorder="1" applyAlignment="1" applyProtection="1">
      <alignment horizontal="center" vertical="center"/>
    </xf>
    <xf numFmtId="164" fontId="28" fillId="7" borderId="1654" xfId="0" applyNumberFormat="1" applyFont="1" applyFill="1" applyBorder="1" applyAlignment="1" applyProtection="1">
      <alignment horizontal="center" vertical="center"/>
    </xf>
    <xf numFmtId="0" fontId="28" fillId="7" borderId="1652" xfId="0" applyFont="1" applyFill="1" applyBorder="1" applyAlignment="1" applyProtection="1">
      <alignment horizontal="left" vertical="center"/>
    </xf>
    <xf numFmtId="169" fontId="31" fillId="8" borderId="31" xfId="6" applyNumberFormat="1" applyFont="1" applyFill="1" applyBorder="1" applyAlignment="1" applyProtection="1">
      <alignment horizontal="left"/>
      <protection locked="0"/>
    </xf>
    <xf numFmtId="169" fontId="31" fillId="8" borderId="470" xfId="6" applyNumberFormat="1" applyFont="1" applyFill="1" applyBorder="1" applyAlignment="1" applyProtection="1">
      <alignment horizontal="left"/>
      <protection locked="0"/>
    </xf>
    <xf numFmtId="169" fontId="31" fillId="8" borderId="387" xfId="6" applyNumberFormat="1" applyFont="1" applyFill="1" applyBorder="1" applyAlignment="1" applyProtection="1">
      <alignment horizontal="left"/>
      <protection locked="0"/>
    </xf>
    <xf numFmtId="0" fontId="28" fillId="7" borderId="0" xfId="8" applyFont="1" applyFill="1" applyBorder="1" applyAlignment="1" applyProtection="1">
      <alignment horizontal="center"/>
    </xf>
    <xf numFmtId="0" fontId="238" fillId="7" borderId="1696" xfId="0" applyFont="1" applyFill="1" applyBorder="1" applyAlignment="1" applyProtection="1">
      <alignment horizontal="center" vertical="center" wrapText="1"/>
    </xf>
    <xf numFmtId="0" fontId="238" fillId="7" borderId="1629" xfId="0" applyFont="1" applyFill="1" applyBorder="1" applyAlignment="1" applyProtection="1">
      <alignment horizontal="center" vertical="center" wrapText="1"/>
    </xf>
    <xf numFmtId="0" fontId="238" fillId="7" borderId="1756" xfId="0" applyFont="1" applyFill="1" applyBorder="1" applyAlignment="1" applyProtection="1">
      <alignment vertical="center"/>
    </xf>
    <xf numFmtId="0" fontId="252" fillId="2" borderId="1757" xfId="18" applyFont="1" applyFill="1" applyBorder="1" applyAlignment="1" applyProtection="1">
      <alignment horizontal="center" vertical="center"/>
    </xf>
    <xf numFmtId="0" fontId="72" fillId="2" borderId="1758" xfId="0" applyFont="1" applyFill="1" applyBorder="1" applyAlignment="1" applyProtection="1">
      <alignment horizontal="center" vertical="center"/>
    </xf>
    <xf numFmtId="181" fontId="72" fillId="2" borderId="1756" xfId="12" applyNumberFormat="1" applyFont="1" applyFill="1" applyBorder="1" applyProtection="1"/>
    <xf numFmtId="181" fontId="72" fillId="2" borderId="1583" xfId="12" applyNumberFormat="1" applyFont="1" applyFill="1" applyBorder="1" applyProtection="1"/>
    <xf numFmtId="164" fontId="28" fillId="7" borderId="1629" xfId="6" applyFont="1" applyFill="1" applyBorder="1" applyAlignment="1" applyProtection="1">
      <alignment horizontal="center" vertical="center" wrapText="1"/>
      <protection locked="0"/>
    </xf>
    <xf numFmtId="0" fontId="31" fillId="8" borderId="301" xfId="6" applyNumberFormat="1" applyFont="1" applyFill="1" applyBorder="1" applyAlignment="1" applyProtection="1">
      <alignment horizontal="left"/>
      <protection locked="0"/>
    </xf>
    <xf numFmtId="0" fontId="31" fillId="8" borderId="0" xfId="6" applyNumberFormat="1" applyFont="1" applyFill="1" applyBorder="1" applyAlignment="1" applyProtection="1">
      <alignment horizontal="left"/>
      <protection locked="0"/>
    </xf>
    <xf numFmtId="0" fontId="31" fillId="8" borderId="342" xfId="6" applyNumberFormat="1" applyFont="1" applyFill="1" applyBorder="1" applyAlignment="1" applyProtection="1">
      <alignment horizontal="left"/>
      <protection locked="0"/>
    </xf>
    <xf numFmtId="0" fontId="31" fillId="2" borderId="1503" xfId="0" applyNumberFormat="1" applyFont="1" applyFill="1" applyBorder="1" applyAlignment="1" applyProtection="1">
      <protection locked="0"/>
    </xf>
    <xf numFmtId="0" fontId="31" fillId="2" borderId="1504" xfId="0" applyNumberFormat="1" applyFont="1" applyFill="1" applyBorder="1" applyAlignment="1" applyProtection="1">
      <protection locked="0"/>
    </xf>
    <xf numFmtId="0" fontId="31" fillId="2" borderId="1505" xfId="0" applyNumberFormat="1" applyFont="1" applyFill="1" applyBorder="1" applyAlignment="1" applyProtection="1">
      <protection locked="0"/>
    </xf>
    <xf numFmtId="164" fontId="28" fillId="7" borderId="1760" xfId="6" applyFont="1" applyFill="1" applyBorder="1" applyAlignment="1" applyProtection="1">
      <alignment horizontal="center" vertical="center" wrapText="1"/>
      <protection locked="0"/>
    </xf>
    <xf numFmtId="0" fontId="26" fillId="0" borderId="1762" xfId="6" quotePrefix="1" applyNumberFormat="1" applyFont="1" applyFill="1" applyBorder="1" applyAlignment="1" applyProtection="1">
      <alignment horizontal="center" vertical="center" wrapText="1"/>
      <protection locked="0"/>
    </xf>
    <xf numFmtId="0" fontId="26" fillId="0" borderId="1763" xfId="6" quotePrefix="1" applyNumberFormat="1" applyFont="1" applyFill="1" applyBorder="1" applyAlignment="1" applyProtection="1">
      <alignment horizontal="center" vertical="center" wrapText="1"/>
      <protection locked="0"/>
    </xf>
    <xf numFmtId="164" fontId="26" fillId="0" borderId="1764" xfId="6" applyFont="1" applyFill="1" applyBorder="1" applyAlignment="1" applyProtection="1">
      <alignment horizontal="center"/>
      <protection locked="0"/>
    </xf>
    <xf numFmtId="164" fontId="27" fillId="0" borderId="1765" xfId="6" applyFont="1" applyFill="1" applyBorder="1" applyAlignment="1" applyProtection="1">
      <alignment horizontal="center"/>
      <protection locked="0"/>
    </xf>
    <xf numFmtId="164" fontId="26" fillId="0" borderId="1766" xfId="6" applyFont="1" applyFill="1" applyBorder="1" applyAlignment="1" applyProtection="1">
      <alignment horizontal="center"/>
      <protection locked="0"/>
    </xf>
    <xf numFmtId="164" fontId="27" fillId="0" borderId="1767" xfId="6" applyFont="1" applyFill="1" applyBorder="1" applyAlignment="1" applyProtection="1">
      <alignment horizontal="center"/>
      <protection locked="0"/>
    </xf>
    <xf numFmtId="164" fontId="27" fillId="0" borderId="1768" xfId="6" applyFont="1" applyFill="1" applyBorder="1" applyProtection="1">
      <protection locked="0"/>
    </xf>
    <xf numFmtId="164" fontId="27" fillId="0" borderId="1570" xfId="6" applyFont="1" applyFill="1" applyBorder="1" applyProtection="1">
      <protection locked="0"/>
    </xf>
    <xf numFmtId="1" fontId="27" fillId="0" borderId="1570" xfId="6" applyNumberFormat="1" applyFont="1" applyFill="1" applyBorder="1" applyProtection="1">
      <protection locked="0"/>
    </xf>
    <xf numFmtId="1" fontId="27" fillId="0" borderId="301" xfId="6" applyNumberFormat="1" applyFont="1" applyFill="1" applyBorder="1" applyProtection="1">
      <protection locked="0"/>
    </xf>
    <xf numFmtId="1" fontId="27" fillId="0" borderId="1417" xfId="6" applyNumberFormat="1" applyFont="1" applyFill="1" applyBorder="1" applyProtection="1">
      <protection locked="0"/>
    </xf>
    <xf numFmtId="212" fontId="27" fillId="0" borderId="1768" xfId="6" applyNumberFormat="1" applyFont="1" applyFill="1" applyBorder="1" applyProtection="1">
      <protection locked="0"/>
    </xf>
    <xf numFmtId="212" fontId="27" fillId="0" borderId="1570" xfId="6" applyNumberFormat="1" applyFont="1" applyFill="1" applyBorder="1" applyProtection="1">
      <protection locked="0"/>
    </xf>
    <xf numFmtId="212" fontId="26" fillId="0" borderId="1419" xfId="6" applyNumberFormat="1" applyFont="1" applyFill="1" applyBorder="1" applyProtection="1">
      <protection locked="0"/>
    </xf>
    <xf numFmtId="213" fontId="27" fillId="0" borderId="305" xfId="6" applyNumberFormat="1" applyFont="1" applyFill="1" applyBorder="1" applyProtection="1">
      <protection locked="0"/>
    </xf>
    <xf numFmtId="213" fontId="27" fillId="0" borderId="1443" xfId="6" applyNumberFormat="1" applyFont="1" applyFill="1" applyBorder="1" applyProtection="1">
      <protection locked="0"/>
    </xf>
    <xf numFmtId="0" fontId="28" fillId="7" borderId="47" xfId="8" applyFont="1" applyFill="1" applyBorder="1" applyAlignment="1" applyProtection="1">
      <alignment horizontal="center" vertical="top" wrapText="1"/>
    </xf>
    <xf numFmtId="0" fontId="13" fillId="0" borderId="1769" xfId="8" applyFont="1" applyFill="1" applyBorder="1" applyAlignment="1" applyProtection="1">
      <alignment horizontal="center" vertical="center"/>
      <protection locked="0"/>
    </xf>
    <xf numFmtId="43" fontId="27" fillId="0" borderId="1770" xfId="1" applyFont="1" applyFill="1" applyBorder="1"/>
    <xf numFmtId="43" fontId="26" fillId="0" borderId="1548" xfId="1" applyFont="1" applyFill="1" applyBorder="1"/>
    <xf numFmtId="0" fontId="238" fillId="7" borderId="797" xfId="0" applyFont="1" applyFill="1" applyBorder="1" applyAlignment="1">
      <alignment horizontal="center"/>
    </xf>
    <xf numFmtId="0" fontId="248" fillId="0" borderId="0" xfId="0" applyFont="1" applyFill="1" applyAlignment="1">
      <alignment horizontal="center"/>
    </xf>
    <xf numFmtId="0" fontId="248" fillId="0" borderId="0" xfId="0" applyFont="1" applyFill="1" applyBorder="1" applyAlignment="1">
      <alignment horizontal="center"/>
    </xf>
    <xf numFmtId="0" fontId="27" fillId="85" borderId="0" xfId="3" applyFont="1" applyFill="1"/>
    <xf numFmtId="0" fontId="26" fillId="85" borderId="301" xfId="3" applyFont="1" applyFill="1" applyBorder="1" applyAlignment="1">
      <alignment horizontal="center"/>
    </xf>
    <xf numFmtId="0" fontId="27" fillId="85" borderId="0" xfId="3" applyFont="1" applyFill="1" applyBorder="1"/>
    <xf numFmtId="0" fontId="26" fillId="85" borderId="0" xfId="4" applyFont="1" applyFill="1" applyBorder="1"/>
    <xf numFmtId="0" fontId="27" fillId="85" borderId="0" xfId="4" applyFont="1" applyFill="1" applyBorder="1"/>
    <xf numFmtId="0" fontId="27" fillId="85" borderId="0" xfId="3" applyFont="1" applyFill="1" applyAlignment="1">
      <alignment wrapText="1"/>
    </xf>
    <xf numFmtId="0" fontId="81" fillId="21" borderId="301" xfId="3" applyFont="1" applyFill="1" applyBorder="1" applyAlignment="1">
      <alignment horizontal="right"/>
    </xf>
    <xf numFmtId="0" fontId="81" fillId="0" borderId="301" xfId="3" applyFont="1" applyFill="1" applyBorder="1"/>
    <xf numFmtId="0" fontId="81" fillId="0" borderId="0" xfId="3" applyFont="1" applyFill="1" applyBorder="1" applyAlignment="1">
      <alignment horizontal="left" vertical="center" wrapText="1" indent="2"/>
    </xf>
    <xf numFmtId="164" fontId="75" fillId="11" borderId="0" xfId="0" applyNumberFormat="1" applyFont="1" applyFill="1" applyBorder="1"/>
    <xf numFmtId="164" fontId="75" fillId="11" borderId="342" xfId="0" applyNumberFormat="1" applyFont="1" applyFill="1" applyBorder="1"/>
    <xf numFmtId="0" fontId="81" fillId="0" borderId="1169" xfId="19" applyFont="1" applyFill="1" applyBorder="1" applyProtection="1"/>
    <xf numFmtId="0" fontId="75" fillId="0" borderId="1170" xfId="0" applyFont="1" applyFill="1" applyBorder="1"/>
    <xf numFmtId="0" fontId="81" fillId="0" borderId="301" xfId="19" applyFont="1" applyFill="1" applyBorder="1" applyProtection="1"/>
    <xf numFmtId="0" fontId="81" fillId="0" borderId="923" xfId="19" applyFont="1" applyFill="1" applyBorder="1" applyProtection="1"/>
    <xf numFmtId="0" fontId="75" fillId="0" borderId="1417" xfId="19" applyFont="1" applyFill="1" applyBorder="1" applyProtection="1"/>
    <xf numFmtId="169" fontId="28" fillId="7" borderId="0" xfId="0" applyNumberFormat="1" applyFont="1" applyFill="1" applyBorder="1" applyAlignment="1">
      <alignment horizontal="center"/>
    </xf>
    <xf numFmtId="169" fontId="31" fillId="30" borderId="1583" xfId="3" applyNumberFormat="1" applyFont="1" applyFill="1" applyBorder="1" applyAlignment="1" applyProtection="1">
      <alignment horizontal="left"/>
    </xf>
    <xf numFmtId="169" fontId="31" fillId="8" borderId="1417" xfId="6" applyNumberFormat="1" applyFont="1" applyFill="1" applyBorder="1" applyAlignment="1" applyProtection="1">
      <alignment horizontal="left"/>
      <protection locked="0"/>
    </xf>
    <xf numFmtId="0" fontId="96" fillId="86" borderId="789" xfId="0" applyFont="1" applyFill="1" applyBorder="1" applyAlignment="1" applyProtection="1">
      <alignment horizontal="center" vertical="center"/>
    </xf>
    <xf numFmtId="0" fontId="31" fillId="2" borderId="1503" xfId="0" applyFont="1" applyFill="1" applyBorder="1" applyProtection="1">
      <protection locked="0"/>
    </xf>
    <xf numFmtId="0" fontId="31" fillId="2" borderId="1504" xfId="0" applyFont="1" applyFill="1" applyBorder="1" applyProtection="1">
      <protection locked="0"/>
    </xf>
    <xf numFmtId="0" fontId="31" fillId="2" borderId="1505" xfId="0" applyFont="1" applyFill="1" applyBorder="1" applyProtection="1">
      <protection locked="0"/>
    </xf>
    <xf numFmtId="164" fontId="31" fillId="0" borderId="0" xfId="6" applyFont="1" applyFill="1" applyAlignment="1" applyProtection="1">
      <protection locked="0"/>
    </xf>
    <xf numFmtId="0" fontId="11" fillId="0" borderId="0" xfId="0" applyFont="1" applyAlignment="1">
      <alignment horizontal="right"/>
    </xf>
    <xf numFmtId="169" fontId="31" fillId="8" borderId="1481" xfId="6" applyNumberFormat="1" applyFont="1" applyFill="1" applyBorder="1" applyAlignment="1" applyProtection="1">
      <alignment horizontal="left"/>
      <protection locked="0"/>
    </xf>
    <xf numFmtId="169" fontId="31" fillId="8" borderId="1583" xfId="6" applyNumberFormat="1" applyFont="1" applyFill="1" applyBorder="1" applyAlignment="1" applyProtection="1">
      <alignment horizontal="left"/>
      <protection locked="0"/>
    </xf>
    <xf numFmtId="164" fontId="28" fillId="7" borderId="1622" xfId="6" applyFont="1" applyFill="1" applyBorder="1" applyAlignment="1" applyProtection="1">
      <alignment horizontal="center" vertical="center" wrapText="1"/>
      <protection locked="0"/>
    </xf>
    <xf numFmtId="0" fontId="26" fillId="0" borderId="1503" xfId="6" quotePrefix="1" applyNumberFormat="1" applyFont="1" applyFill="1" applyBorder="1" applyAlignment="1" applyProtection="1">
      <alignment horizontal="center" vertical="center" wrapText="1"/>
      <protection locked="0"/>
    </xf>
    <xf numFmtId="0" fontId="26" fillId="0" borderId="1502" xfId="6" quotePrefix="1" applyNumberFormat="1" applyFont="1" applyFill="1" applyBorder="1" applyAlignment="1" applyProtection="1">
      <alignment horizontal="center" vertical="center" wrapText="1"/>
      <protection locked="0"/>
    </xf>
    <xf numFmtId="164" fontId="26" fillId="0" borderId="301" xfId="6" applyFont="1" applyFill="1" applyBorder="1" applyAlignment="1" applyProtection="1">
      <alignment horizontal="center"/>
      <protection locked="0"/>
    </xf>
    <xf numFmtId="164" fontId="27" fillId="0" borderId="0" xfId="6" applyFont="1" applyFill="1" applyBorder="1" applyAlignment="1" applyProtection="1">
      <alignment horizontal="center"/>
      <protection locked="0"/>
    </xf>
    <xf numFmtId="164" fontId="26" fillId="0" borderId="301" xfId="6" applyFont="1" applyFill="1" applyBorder="1" applyAlignment="1" applyProtection="1">
      <protection locked="0"/>
    </xf>
    <xf numFmtId="164" fontId="26" fillId="0" borderId="24" xfId="6" applyFont="1" applyFill="1" applyBorder="1" applyAlignment="1" applyProtection="1">
      <protection locked="0"/>
    </xf>
    <xf numFmtId="14" fontId="26" fillId="0" borderId="24" xfId="6" applyNumberFormat="1" applyFont="1" applyFill="1" applyBorder="1" applyAlignment="1" applyProtection="1">
      <protection locked="0"/>
    </xf>
    <xf numFmtId="164" fontId="27" fillId="0" borderId="1481" xfId="6" applyFont="1" applyFill="1" applyBorder="1" applyAlignment="1" applyProtection="1">
      <alignment horizontal="center"/>
      <protection locked="0"/>
    </xf>
    <xf numFmtId="164" fontId="26" fillId="0" borderId="1417" xfId="6" applyFont="1" applyFill="1" applyBorder="1" applyAlignment="1" applyProtection="1">
      <protection locked="0"/>
    </xf>
    <xf numFmtId="164" fontId="26" fillId="0" borderId="1773" xfId="6" applyFont="1" applyFill="1" applyBorder="1" applyAlignment="1" applyProtection="1">
      <protection locked="0"/>
    </xf>
    <xf numFmtId="164" fontId="27" fillId="0" borderId="0" xfId="6" quotePrefix="1" applyFont="1" applyFill="1" applyProtection="1">
      <protection locked="0"/>
    </xf>
    <xf numFmtId="164" fontId="140" fillId="0" borderId="0" xfId="18" applyNumberFormat="1" applyFont="1" applyFill="1" applyAlignment="1" applyProtection="1">
      <alignment horizontal="right"/>
      <protection locked="0"/>
    </xf>
    <xf numFmtId="164" fontId="133" fillId="0" borderId="0" xfId="6" applyFont="1" applyFill="1" applyProtection="1">
      <protection locked="0"/>
    </xf>
    <xf numFmtId="0" fontId="26" fillId="86" borderId="0" xfId="0" applyFont="1" applyFill="1"/>
    <xf numFmtId="0" fontId="27" fillId="86" borderId="0" xfId="0" applyFont="1" applyFill="1"/>
    <xf numFmtId="211" fontId="27" fillId="86" borderId="1560" xfId="0" applyNumberFormat="1" applyFont="1" applyFill="1" applyBorder="1"/>
    <xf numFmtId="0" fontId="75" fillId="86" borderId="0" xfId="0" applyFont="1" applyFill="1" applyBorder="1"/>
    <xf numFmtId="0" fontId="81" fillId="86" borderId="1435" xfId="0" applyFont="1" applyFill="1" applyBorder="1"/>
    <xf numFmtId="0" fontId="75" fillId="86" borderId="0" xfId="0" applyFont="1" applyFill="1"/>
    <xf numFmtId="44" fontId="75" fillId="86" borderId="0" xfId="6" applyNumberFormat="1" applyFont="1" applyFill="1"/>
    <xf numFmtId="164" fontId="75" fillId="86" borderId="0" xfId="6" applyFont="1" applyFill="1"/>
    <xf numFmtId="164" fontId="75" fillId="86" borderId="0" xfId="0" applyNumberFormat="1" applyFont="1" applyFill="1"/>
    <xf numFmtId="44" fontId="81" fillId="86" borderId="1379" xfId="6" applyNumberFormat="1" applyFont="1" applyFill="1" applyBorder="1"/>
    <xf numFmtId="0" fontId="14" fillId="2" borderId="0" xfId="0" applyNumberFormat="1" applyFont="1" applyFill="1" applyBorder="1" applyAlignment="1">
      <alignment horizontal="left"/>
    </xf>
    <xf numFmtId="0" fontId="26" fillId="0" borderId="1775" xfId="0" quotePrefix="1" applyFont="1" applyFill="1" applyBorder="1" applyAlignment="1" applyProtection="1">
      <alignment horizontal="center"/>
    </xf>
    <xf numFmtId="171" fontId="27" fillId="0" borderId="1774" xfId="6" applyNumberFormat="1" applyFont="1" applyFill="1" applyBorder="1" applyAlignment="1" applyProtection="1">
      <alignment horizontal="left"/>
      <protection locked="0"/>
    </xf>
    <xf numFmtId="164" fontId="27" fillId="11" borderId="1774" xfId="6" applyFont="1" applyFill="1" applyBorder="1" applyAlignment="1" applyProtection="1">
      <alignment horizontal="center"/>
    </xf>
    <xf numFmtId="0" fontId="27" fillId="0" borderId="1774" xfId="0" applyFont="1" applyFill="1" applyBorder="1" applyAlignment="1" applyProtection="1">
      <alignment horizontal="center"/>
    </xf>
    <xf numFmtId="164" fontId="26" fillId="11" borderId="1435" xfId="6" applyFont="1" applyFill="1" applyBorder="1" applyProtection="1"/>
    <xf numFmtId="164" fontId="26" fillId="11" borderId="1435" xfId="6" quotePrefix="1" applyFont="1" applyFill="1" applyBorder="1" applyAlignment="1" applyProtection="1">
      <alignment horizontal="center"/>
    </xf>
    <xf numFmtId="164" fontId="26" fillId="11" borderId="1563" xfId="6" quotePrefix="1" applyFont="1" applyFill="1" applyBorder="1" applyAlignment="1" applyProtection="1">
      <alignment horizontal="center"/>
    </xf>
    <xf numFmtId="164" fontId="26" fillId="11" borderId="1648" xfId="0" applyNumberFormat="1" applyFont="1" applyFill="1" applyBorder="1" applyAlignment="1" applyProtection="1">
      <alignment horizontal="center"/>
    </xf>
    <xf numFmtId="164" fontId="26" fillId="11" borderId="1563" xfId="0" applyNumberFormat="1" applyFont="1" applyFill="1" applyBorder="1" applyAlignment="1" applyProtection="1">
      <alignment horizontal="center"/>
    </xf>
    <xf numFmtId="0" fontId="31" fillId="2" borderId="0" xfId="6" applyNumberFormat="1" applyFont="1" applyFill="1" applyBorder="1" applyAlignment="1">
      <alignment horizontal="left"/>
    </xf>
    <xf numFmtId="169" fontId="31" fillId="2" borderId="0" xfId="6" applyNumberFormat="1" applyFont="1" applyFill="1" applyBorder="1" applyAlignment="1">
      <alignment horizontal="left"/>
    </xf>
    <xf numFmtId="0" fontId="28" fillId="86" borderId="47" xfId="0" applyFont="1" applyFill="1" applyBorder="1" applyAlignment="1" applyProtection="1">
      <alignment horizontal="center" vertical="center"/>
    </xf>
    <xf numFmtId="0" fontId="28" fillId="86" borderId="426" xfId="0" applyFont="1" applyFill="1" applyBorder="1" applyAlignment="1" applyProtection="1">
      <alignment horizontal="center" vertical="center"/>
    </xf>
    <xf numFmtId="0" fontId="28" fillId="86" borderId="426" xfId="0" quotePrefix="1" applyFont="1" applyFill="1" applyBorder="1" applyAlignment="1" applyProtection="1">
      <alignment horizontal="center"/>
    </xf>
    <xf numFmtId="0" fontId="28" fillId="2" borderId="0" xfId="0" applyFont="1" applyFill="1" applyBorder="1" applyAlignment="1" applyProtection="1"/>
    <xf numFmtId="0" fontId="28" fillId="2" borderId="0" xfId="0" applyFont="1" applyFill="1" applyBorder="1" applyAlignment="1" applyProtection="1">
      <alignment horizontal="center"/>
    </xf>
    <xf numFmtId="0" fontId="28" fillId="2" borderId="0" xfId="0" quotePrefix="1" applyFont="1" applyFill="1" applyBorder="1" applyAlignment="1" applyProtection="1">
      <alignment horizontal="center"/>
    </xf>
    <xf numFmtId="0" fontId="28" fillId="86" borderId="440" xfId="0" applyFont="1" applyFill="1" applyBorder="1" applyAlignment="1" applyProtection="1"/>
    <xf numFmtId="0" fontId="28" fillId="86" borderId="401" xfId="0" applyFont="1" applyFill="1" applyBorder="1" applyAlignment="1" applyProtection="1">
      <alignment horizontal="center"/>
    </xf>
    <xf numFmtId="0" fontId="28" fillId="86" borderId="401" xfId="0" quotePrefix="1" applyFont="1" applyFill="1" applyBorder="1" applyAlignment="1" applyProtection="1">
      <alignment horizontal="center"/>
    </xf>
    <xf numFmtId="0" fontId="28" fillId="86" borderId="451" xfId="0" quotePrefix="1" applyFont="1" applyFill="1" applyBorder="1" applyAlignment="1" applyProtection="1">
      <alignment horizontal="center"/>
    </xf>
    <xf numFmtId="164" fontId="28" fillId="7" borderId="280" xfId="6" applyFont="1" applyFill="1" applyBorder="1" applyAlignment="1" applyProtection="1">
      <alignment horizontal="center" vertical="center" wrapText="1"/>
      <protection locked="0"/>
    </xf>
    <xf numFmtId="0" fontId="28" fillId="7" borderId="47" xfId="8" applyFont="1" applyFill="1" applyBorder="1" applyAlignment="1" applyProtection="1">
      <alignment horizontal="center"/>
    </xf>
    <xf numFmtId="0" fontId="28" fillId="7" borderId="280" xfId="8" applyFont="1" applyFill="1" applyBorder="1" applyAlignment="1" applyProtection="1">
      <alignment horizontal="center" wrapText="1"/>
    </xf>
    <xf numFmtId="0" fontId="28" fillId="7" borderId="0" xfId="8" applyFont="1" applyFill="1" applyBorder="1" applyAlignment="1" applyProtection="1">
      <alignment horizontal="center"/>
    </xf>
    <xf numFmtId="0" fontId="26" fillId="0" borderId="1560" xfId="6" quotePrefix="1" applyNumberFormat="1" applyFont="1" applyFill="1" applyBorder="1" applyAlignment="1" applyProtection="1">
      <alignment horizontal="center" vertical="center" wrapText="1"/>
      <protection locked="0"/>
    </xf>
    <xf numFmtId="0" fontId="129" fillId="2" borderId="795" xfId="0" applyNumberFormat="1" applyFont="1" applyFill="1" applyBorder="1" applyProtection="1">
      <protection locked="0"/>
    </xf>
    <xf numFmtId="164" fontId="28" fillId="7" borderId="1560" xfId="6" applyFont="1" applyFill="1" applyBorder="1" applyAlignment="1" applyProtection="1">
      <alignment horizontal="center" vertical="center" wrapText="1"/>
      <protection locked="0"/>
    </xf>
    <xf numFmtId="164" fontId="26" fillId="0" borderId="1766" xfId="6" applyFont="1" applyFill="1" applyBorder="1" applyProtection="1">
      <protection locked="0"/>
    </xf>
    <xf numFmtId="164" fontId="26" fillId="0" borderId="1637" xfId="6" applyFont="1" applyFill="1" applyBorder="1" applyProtection="1">
      <protection locked="0"/>
    </xf>
    <xf numFmtId="164" fontId="26" fillId="0" borderId="1765" xfId="6" applyFont="1" applyFill="1" applyBorder="1" applyProtection="1">
      <protection locked="0"/>
    </xf>
    <xf numFmtId="164" fontId="27" fillId="2" borderId="1560" xfId="6" applyFont="1" applyFill="1" applyBorder="1" applyProtection="1">
      <protection locked="0"/>
    </xf>
    <xf numFmtId="164" fontId="27" fillId="0" borderId="1637" xfId="6" applyFont="1" applyFill="1" applyBorder="1" applyProtection="1">
      <protection locked="0"/>
    </xf>
    <xf numFmtId="164" fontId="28" fillId="7" borderId="1758" xfId="6" applyFont="1" applyFill="1" applyBorder="1" applyAlignment="1" applyProtection="1">
      <alignment horizontal="center" vertical="center" wrapText="1"/>
      <protection locked="0"/>
    </xf>
    <xf numFmtId="1" fontId="27" fillId="0" borderId="752" xfId="6" applyNumberFormat="1" applyFont="1" applyFill="1" applyBorder="1" applyAlignment="1" applyProtection="1">
      <alignment horizontal="center"/>
      <protection locked="0"/>
    </xf>
    <xf numFmtId="164" fontId="26" fillId="87" borderId="1440" xfId="6" applyFont="1" applyFill="1" applyBorder="1" applyAlignment="1" applyProtection="1">
      <alignment horizontal="left"/>
      <protection locked="0"/>
    </xf>
    <xf numFmtId="164" fontId="27" fillId="87" borderId="1380" xfId="6" applyFont="1" applyFill="1" applyBorder="1" applyAlignment="1" applyProtection="1">
      <alignment horizontal="center"/>
      <protection locked="0"/>
    </xf>
    <xf numFmtId="164" fontId="27" fillId="87" borderId="1441" xfId="6" applyFont="1" applyFill="1" applyBorder="1" applyAlignment="1" applyProtection="1">
      <alignment horizontal="center"/>
      <protection locked="0"/>
    </xf>
    <xf numFmtId="172" fontId="26" fillId="11" borderId="280" xfId="6" applyNumberFormat="1" applyFont="1" applyFill="1" applyBorder="1" applyProtection="1"/>
    <xf numFmtId="172" fontId="26" fillId="0" borderId="1768" xfId="2" applyNumberFormat="1" applyFont="1" applyFill="1" applyBorder="1" applyProtection="1"/>
    <xf numFmtId="172" fontId="26" fillId="0" borderId="1768" xfId="6" applyNumberFormat="1" applyFont="1" applyFill="1" applyBorder="1" applyProtection="1"/>
    <xf numFmtId="172" fontId="26" fillId="11" borderId="1768" xfId="6" applyNumberFormat="1" applyFont="1" applyFill="1" applyBorder="1" applyProtection="1"/>
    <xf numFmtId="172" fontId="26" fillId="11" borderId="305" xfId="6" applyNumberFormat="1" applyFont="1" applyFill="1" applyBorder="1" applyProtection="1"/>
    <xf numFmtId="172" fontId="26" fillId="11" borderId="1766" xfId="6" applyNumberFormat="1" applyFont="1" applyFill="1" applyBorder="1" applyProtection="1"/>
    <xf numFmtId="164" fontId="27" fillId="87" borderId="1765" xfId="6" applyFont="1" applyFill="1" applyBorder="1" applyAlignment="1" applyProtection="1">
      <alignment horizontal="center"/>
      <protection locked="0"/>
    </xf>
    <xf numFmtId="1" fontId="27" fillId="0" borderId="1768" xfId="6" applyNumberFormat="1" applyFont="1" applyFill="1" applyBorder="1" applyAlignment="1" applyProtection="1">
      <alignment horizontal="center"/>
      <protection locked="0"/>
    </xf>
    <xf numFmtId="10" fontId="27" fillId="0" borderId="1768" xfId="2" applyNumberFormat="1" applyFont="1" applyFill="1" applyBorder="1" applyProtection="1">
      <protection locked="0"/>
    </xf>
    <xf numFmtId="175" fontId="27" fillId="0" borderId="1768" xfId="6" applyNumberFormat="1" applyFont="1" applyFill="1" applyBorder="1" applyProtection="1">
      <protection locked="0"/>
    </xf>
    <xf numFmtId="172" fontId="27" fillId="11" borderId="1768" xfId="6" applyNumberFormat="1" applyFont="1" applyFill="1" applyBorder="1" applyProtection="1"/>
    <xf numFmtId="172" fontId="27" fillId="0" borderId="1768" xfId="6" applyNumberFormat="1" applyFont="1" applyFill="1" applyBorder="1" applyProtection="1">
      <protection locked="0"/>
    </xf>
    <xf numFmtId="0" fontId="79" fillId="0" borderId="0" xfId="1236" applyFont="1" applyProtection="1"/>
    <xf numFmtId="0" fontId="79" fillId="0" borderId="0" xfId="1236" applyFont="1" applyAlignment="1" applyProtection="1">
      <alignment horizontal="right"/>
    </xf>
    <xf numFmtId="0" fontId="79" fillId="0" borderId="1777" xfId="1236" applyFont="1" applyBorder="1" applyProtection="1"/>
    <xf numFmtId="0" fontId="89" fillId="0" borderId="0" xfId="1236" applyFont="1" applyProtection="1"/>
    <xf numFmtId="0" fontId="260" fillId="0" borderId="1776" xfId="1236" applyFont="1" applyBorder="1" applyProtection="1"/>
    <xf numFmtId="0" fontId="79" fillId="0" borderId="1776" xfId="1236" applyFont="1" applyBorder="1" applyProtection="1"/>
    <xf numFmtId="0" fontId="261" fillId="0" borderId="0" xfId="1236" applyFont="1" applyProtection="1"/>
    <xf numFmtId="0" fontId="261" fillId="0" borderId="1776" xfId="1236" applyFont="1" applyBorder="1" applyProtection="1"/>
    <xf numFmtId="0" fontId="260" fillId="0" borderId="1777" xfId="1236" applyFont="1" applyBorder="1" applyProtection="1"/>
    <xf numFmtId="0" fontId="261" fillId="0" borderId="1777" xfId="1236" applyFont="1" applyBorder="1" applyProtection="1"/>
    <xf numFmtId="0" fontId="260" fillId="0" borderId="0" xfId="1236" applyFont="1" applyAlignment="1" applyProtection="1">
      <alignment horizontal="center"/>
    </xf>
    <xf numFmtId="0" fontId="260" fillId="0" borderId="0" xfId="1236" applyFont="1" applyProtection="1"/>
    <xf numFmtId="0" fontId="89" fillId="0" borderId="1776" xfId="1236" applyFont="1" applyBorder="1" applyAlignment="1" applyProtection="1">
      <alignment horizontal="center"/>
    </xf>
    <xf numFmtId="0" fontId="79" fillId="0" borderId="0" xfId="1236" applyFont="1" applyAlignment="1" applyProtection="1">
      <alignment horizontal="center"/>
    </xf>
    <xf numFmtId="14" fontId="79" fillId="0" borderId="0" xfId="1236" applyNumberFormat="1" applyFont="1" applyProtection="1"/>
    <xf numFmtId="0" fontId="259" fillId="0" borderId="0" xfId="1236" applyFont="1" applyProtection="1"/>
    <xf numFmtId="0" fontId="262" fillId="0" borderId="0" xfId="0" applyFont="1"/>
    <xf numFmtId="0" fontId="263" fillId="0" borderId="0" xfId="1236" applyFont="1" applyProtection="1"/>
    <xf numFmtId="0" fontId="11" fillId="4" borderId="0" xfId="0" applyFont="1" applyFill="1" applyAlignment="1">
      <alignment horizontal="right" vertical="center" wrapText="1"/>
    </xf>
    <xf numFmtId="0" fontId="28" fillId="7" borderId="508" xfId="0" applyFont="1" applyFill="1" applyBorder="1" applyAlignment="1">
      <alignment horizontal="center"/>
    </xf>
    <xf numFmtId="0" fontId="61" fillId="4" borderId="0" xfId="0" applyFont="1" applyFill="1" applyAlignment="1">
      <alignment horizontal="right"/>
    </xf>
    <xf numFmtId="0" fontId="11" fillId="4" borderId="0" xfId="0" applyFont="1" applyFill="1" applyAlignment="1">
      <alignment vertical="center" wrapText="1"/>
    </xf>
    <xf numFmtId="0" fontId="26" fillId="3" borderId="0" xfId="0" applyFont="1" applyFill="1" applyAlignment="1">
      <alignment horizontal="center"/>
    </xf>
    <xf numFmtId="0" fontId="27" fillId="3" borderId="0" xfId="0" applyFont="1" applyFill="1"/>
    <xf numFmtId="0" fontId="58" fillId="3" borderId="0" xfId="0" applyFont="1" applyFill="1" applyAlignment="1">
      <alignment horizontal="left"/>
    </xf>
    <xf numFmtId="0" fontId="61" fillId="3" borderId="0" xfId="0" applyFont="1" applyFill="1" applyAlignment="1">
      <alignment horizontal="center"/>
    </xf>
    <xf numFmtId="0" fontId="64" fillId="3" borderId="0" xfId="0" applyFont="1" applyFill="1"/>
    <xf numFmtId="164" fontId="64" fillId="3" borderId="0" xfId="6" applyFont="1" applyFill="1" applyBorder="1" applyAlignment="1" applyProtection="1">
      <alignment horizontal="center"/>
    </xf>
    <xf numFmtId="164" fontId="64" fillId="3" borderId="1621" xfId="6" applyFont="1" applyFill="1" applyBorder="1" applyAlignment="1" applyProtection="1">
      <alignment horizontal="center"/>
    </xf>
    <xf numFmtId="0" fontId="64" fillId="3" borderId="1560" xfId="0" applyFont="1" applyFill="1" applyBorder="1"/>
    <xf numFmtId="0" fontId="64" fillId="3" borderId="0" xfId="0" applyFont="1" applyFill="1" applyBorder="1"/>
    <xf numFmtId="0" fontId="28" fillId="14" borderId="1782" xfId="0" applyFont="1" applyFill="1" applyBorder="1" applyAlignment="1">
      <alignment horizontal="center" wrapText="1"/>
    </xf>
    <xf numFmtId="0" fontId="28" fillId="14" borderId="1783" xfId="0" applyFont="1" applyFill="1" applyBorder="1" applyAlignment="1">
      <alignment horizontal="center" wrapText="1"/>
    </xf>
    <xf numFmtId="170" fontId="26" fillId="3" borderId="1784" xfId="0" quotePrefix="1" applyNumberFormat="1" applyFont="1" applyFill="1" applyBorder="1" applyAlignment="1">
      <alignment horizontal="center"/>
    </xf>
    <xf numFmtId="170" fontId="26" fillId="3" borderId="82" xfId="0" quotePrefix="1" applyNumberFormat="1" applyFont="1" applyFill="1" applyBorder="1" applyAlignment="1">
      <alignment horizontal="center"/>
    </xf>
    <xf numFmtId="164" fontId="27" fillId="17" borderId="1621" xfId="6" applyFont="1" applyFill="1" applyBorder="1" applyAlignment="1" applyProtection="1"/>
    <xf numFmtId="164" fontId="27" fillId="17" borderId="1563" xfId="6" applyFont="1" applyFill="1" applyBorder="1" applyAlignment="1" applyProtection="1">
      <alignment horizontal="center"/>
    </xf>
    <xf numFmtId="0" fontId="96" fillId="14" borderId="1783" xfId="0" applyFont="1" applyFill="1" applyBorder="1" applyAlignment="1">
      <alignment horizontal="center" wrapText="1"/>
    </xf>
    <xf numFmtId="164" fontId="27" fillId="3" borderId="1621" xfId="6" applyFont="1" applyFill="1" applyBorder="1" applyAlignment="1" applyProtection="1">
      <protection locked="0"/>
    </xf>
    <xf numFmtId="0" fontId="28" fillId="25" borderId="1782" xfId="0" applyFont="1" applyFill="1" applyBorder="1" applyAlignment="1">
      <alignment horizontal="center" wrapText="1"/>
    </xf>
    <xf numFmtId="0" fontId="28" fillId="25" borderId="1783" xfId="0" applyFont="1" applyFill="1" applyBorder="1" applyAlignment="1">
      <alignment horizontal="center" wrapText="1"/>
    </xf>
    <xf numFmtId="3" fontId="264" fillId="7" borderId="1268" xfId="0" applyNumberFormat="1" applyFont="1" applyFill="1" applyBorder="1" applyAlignment="1">
      <alignment horizontal="center" vertical="top"/>
    </xf>
    <xf numFmtId="3" fontId="264" fillId="7" borderId="634" xfId="0" applyNumberFormat="1" applyFont="1" applyFill="1" applyBorder="1" applyAlignment="1">
      <alignment horizontal="center" vertical="top"/>
    </xf>
    <xf numFmtId="0" fontId="265" fillId="2" borderId="0" xfId="0" applyFont="1" applyFill="1"/>
    <xf numFmtId="164" fontId="61" fillId="88" borderId="0" xfId="6" applyFont="1" applyFill="1" applyBorder="1" applyAlignment="1" applyProtection="1">
      <alignment horizontal="left" indent="6"/>
      <protection locked="0"/>
    </xf>
    <xf numFmtId="164" fontId="61" fillId="88" borderId="0" xfId="6" applyFont="1" applyFill="1" applyBorder="1" applyProtection="1">
      <protection locked="0"/>
    </xf>
    <xf numFmtId="164" fontId="28" fillId="7" borderId="200" xfId="6" applyFont="1" applyFill="1" applyBorder="1" applyProtection="1">
      <protection locked="0"/>
    </xf>
    <xf numFmtId="164" fontId="4" fillId="7" borderId="1361" xfId="6" applyFont="1" applyFill="1" applyBorder="1" applyProtection="1">
      <protection locked="0"/>
    </xf>
    <xf numFmtId="164" fontId="4" fillId="7" borderId="1362" xfId="6" applyFont="1" applyFill="1" applyBorder="1" applyProtection="1">
      <protection locked="0"/>
    </xf>
    <xf numFmtId="164" fontId="4" fillId="7" borderId="1647" xfId="6" applyFont="1" applyFill="1" applyBorder="1" applyProtection="1">
      <protection locked="0"/>
    </xf>
    <xf numFmtId="164" fontId="28" fillId="7" borderId="435" xfId="6" applyFont="1" applyFill="1" applyBorder="1" applyProtection="1">
      <protection locked="0"/>
    </xf>
    <xf numFmtId="172" fontId="28" fillId="7" borderId="435" xfId="6" applyNumberFormat="1" applyFont="1" applyFill="1" applyBorder="1" applyProtection="1"/>
    <xf numFmtId="172" fontId="28" fillId="7" borderId="1362" xfId="2" applyNumberFormat="1" applyFont="1" applyFill="1" applyBorder="1" applyProtection="1"/>
    <xf numFmtId="172" fontId="28" fillId="7" borderId="1362" xfId="6" applyNumberFormat="1" applyFont="1" applyFill="1" applyBorder="1" applyProtection="1"/>
    <xf numFmtId="172" fontId="28" fillId="7" borderId="205" xfId="6" applyNumberFormat="1" applyFont="1" applyFill="1" applyBorder="1" applyProtection="1"/>
    <xf numFmtId="172" fontId="4" fillId="7" borderId="0" xfId="6" applyNumberFormat="1" applyFont="1" applyFill="1" applyProtection="1"/>
    <xf numFmtId="172" fontId="28" fillId="7" borderId="806" xfId="6" applyNumberFormat="1" applyFont="1" applyFill="1" applyBorder="1" applyProtection="1"/>
    <xf numFmtId="164" fontId="28" fillId="7" borderId="1417" xfId="6" applyFont="1" applyFill="1" applyBorder="1" applyProtection="1">
      <protection locked="0"/>
    </xf>
    <xf numFmtId="164" fontId="4" fillId="7" borderId="1409" xfId="6" applyFont="1" applyFill="1" applyBorder="1" applyProtection="1">
      <protection locked="0"/>
    </xf>
    <xf numFmtId="164" fontId="4" fillId="7" borderId="1439" xfId="6" applyFont="1" applyFill="1" applyBorder="1" applyProtection="1">
      <protection locked="0"/>
    </xf>
    <xf numFmtId="164" fontId="4" fillId="7" borderId="1570" xfId="6" applyFont="1" applyFill="1" applyBorder="1" applyProtection="1">
      <protection locked="0"/>
    </xf>
    <xf numFmtId="172" fontId="28" fillId="7" borderId="1426" xfId="6" applyNumberFormat="1" applyFont="1" applyFill="1" applyBorder="1" applyProtection="1"/>
    <xf numFmtId="172" fontId="28" fillId="7" borderId="1419" xfId="2" applyNumberFormat="1" applyFont="1" applyFill="1" applyBorder="1" applyProtection="1"/>
    <xf numFmtId="172" fontId="28" fillId="7" borderId="1419" xfId="6" applyNumberFormat="1" applyFont="1" applyFill="1" applyBorder="1" applyProtection="1"/>
    <xf numFmtId="172" fontId="28" fillId="7" borderId="1427" xfId="6" applyNumberFormat="1" applyFont="1" applyFill="1" applyBorder="1" applyProtection="1"/>
    <xf numFmtId="172" fontId="28" fillId="7" borderId="1425" xfId="6" applyNumberFormat="1" applyFont="1" applyFill="1" applyBorder="1" applyProtection="1"/>
    <xf numFmtId="171" fontId="27" fillId="89" borderId="381" xfId="6" applyNumberFormat="1" applyFont="1" applyFill="1" applyBorder="1" applyAlignment="1" applyProtection="1"/>
    <xf numFmtId="1" fontId="28" fillId="7" borderId="393" xfId="0" applyNumberFormat="1" applyFont="1" applyFill="1" applyBorder="1" applyAlignment="1" applyProtection="1">
      <alignment horizontal="center"/>
    </xf>
    <xf numFmtId="1" fontId="28" fillId="7" borderId="396" xfId="0" applyNumberFormat="1" applyFont="1" applyFill="1" applyBorder="1" applyAlignment="1" applyProtection="1">
      <alignment horizontal="center"/>
    </xf>
    <xf numFmtId="0" fontId="145" fillId="0" borderId="0" xfId="0" applyFont="1"/>
    <xf numFmtId="0" fontId="144" fillId="0" borderId="0" xfId="0" applyFont="1" applyAlignment="1">
      <alignment wrapText="1"/>
    </xf>
    <xf numFmtId="164" fontId="266" fillId="0" borderId="0" xfId="18" applyNumberFormat="1" applyFont="1" applyFill="1" applyAlignment="1" applyProtection="1">
      <alignment horizontal="right" wrapText="1"/>
      <protection locked="0"/>
    </xf>
    <xf numFmtId="0" fontId="144" fillId="0" borderId="0" xfId="0" applyFont="1" applyFill="1" applyAlignment="1">
      <alignment wrapText="1"/>
    </xf>
    <xf numFmtId="0" fontId="144" fillId="0" borderId="1435" xfId="0" applyFont="1" applyBorder="1"/>
    <xf numFmtId="0" fontId="241" fillId="7" borderId="1622" xfId="0" applyFont="1" applyFill="1" applyBorder="1" applyAlignment="1">
      <alignment horizontal="center"/>
    </xf>
    <xf numFmtId="0" fontId="13" fillId="5" borderId="1305" xfId="0" quotePrefix="1" applyFont="1" applyFill="1" applyBorder="1" applyAlignment="1" applyProtection="1">
      <alignment horizontal="left"/>
      <protection locked="0"/>
    </xf>
    <xf numFmtId="0" fontId="13" fillId="5" borderId="1305" xfId="0" applyFont="1" applyFill="1" applyBorder="1" applyAlignment="1" applyProtection="1">
      <alignment horizontal="left"/>
      <protection locked="0"/>
    </xf>
    <xf numFmtId="15" fontId="13" fillId="5" borderId="1297" xfId="0" applyNumberFormat="1" applyFont="1" applyFill="1" applyBorder="1" applyAlignment="1" applyProtection="1">
      <alignment horizontal="left"/>
      <protection locked="0"/>
    </xf>
    <xf numFmtId="0" fontId="13" fillId="5" borderId="1297" xfId="0" applyFont="1" applyFill="1" applyBorder="1" applyAlignment="1" applyProtection="1">
      <alignment horizontal="left"/>
      <protection locked="0"/>
    </xf>
    <xf numFmtId="15" fontId="13" fillId="5" borderId="3" xfId="0" applyNumberFormat="1" applyFont="1" applyFill="1" applyBorder="1" applyAlignment="1" applyProtection="1">
      <alignment horizontal="left"/>
      <protection locked="0"/>
    </xf>
    <xf numFmtId="0" fontId="13" fillId="5" borderId="3" xfId="0" applyFont="1" applyFill="1" applyBorder="1" applyAlignment="1" applyProtection="1">
      <alignment horizontal="left"/>
      <protection locked="0"/>
    </xf>
    <xf numFmtId="15" fontId="13" fillId="5" borderId="1276" xfId="0" applyNumberFormat="1" applyFont="1" applyFill="1" applyBorder="1" applyAlignment="1" applyProtection="1">
      <alignment horizontal="left"/>
      <protection locked="0"/>
    </xf>
    <xf numFmtId="0" fontId="13" fillId="5" borderId="0" xfId="0" applyFont="1" applyFill="1" applyBorder="1" applyAlignment="1" applyProtection="1">
      <alignment horizontal="left"/>
      <protection locked="0"/>
    </xf>
    <xf numFmtId="0" fontId="13" fillId="5" borderId="1276" xfId="0" applyFont="1" applyFill="1" applyBorder="1" applyAlignment="1" applyProtection="1">
      <alignment horizontal="left"/>
      <protection locked="0"/>
    </xf>
    <xf numFmtId="0" fontId="13" fillId="5" borderId="1258" xfId="0" applyFont="1" applyFill="1" applyBorder="1" applyAlignment="1" applyProtection="1">
      <alignment horizontal="left"/>
      <protection locked="0"/>
    </xf>
    <xf numFmtId="0" fontId="13" fillId="28" borderId="1258" xfId="0" applyFont="1" applyFill="1" applyBorder="1" applyAlignment="1" applyProtection="1">
      <alignment horizontal="left"/>
      <protection locked="0"/>
    </xf>
    <xf numFmtId="0" fontId="13" fillId="5" borderId="1560" xfId="0" applyFont="1" applyFill="1" applyBorder="1" applyAlignment="1" applyProtection="1">
      <alignment horizontal="left"/>
      <protection locked="0"/>
    </xf>
    <xf numFmtId="0" fontId="28" fillId="7" borderId="275" xfId="0" applyFont="1" applyFill="1" applyBorder="1" applyAlignment="1">
      <alignment horizontal="center" vertical="center" wrapText="1"/>
    </xf>
    <xf numFmtId="0" fontId="28" fillId="7" borderId="528" xfId="0" applyFont="1" applyFill="1" applyBorder="1" applyAlignment="1">
      <alignment horizontal="center" vertical="center" wrapText="1"/>
    </xf>
    <xf numFmtId="0" fontId="28" fillId="7" borderId="530" xfId="0" applyFont="1" applyFill="1" applyBorder="1" applyAlignment="1">
      <alignment horizontal="center" vertical="center" wrapText="1"/>
    </xf>
    <xf numFmtId="184" fontId="13" fillId="5" borderId="1560" xfId="0" applyNumberFormat="1" applyFont="1" applyFill="1" applyBorder="1" applyAlignment="1" applyProtection="1">
      <alignment horizontal="left"/>
      <protection locked="0"/>
    </xf>
    <xf numFmtId="0" fontId="13" fillId="5" borderId="1304" xfId="0" applyFont="1" applyFill="1" applyBorder="1" applyAlignment="1" applyProtection="1">
      <alignment horizontal="left"/>
      <protection locked="0"/>
    </xf>
    <xf numFmtId="0" fontId="28" fillId="14" borderId="0" xfId="0" applyFont="1" applyFill="1" applyBorder="1" applyAlignment="1">
      <alignment horizontal="center"/>
    </xf>
    <xf numFmtId="0" fontId="13" fillId="0" borderId="1253" xfId="0" applyFont="1" applyFill="1" applyBorder="1" applyAlignment="1" applyProtection="1">
      <alignment horizontal="center"/>
      <protection locked="0"/>
    </xf>
    <xf numFmtId="0" fontId="13" fillId="0" borderId="1250" xfId="0" applyFont="1" applyFill="1" applyBorder="1" applyAlignment="1" applyProtection="1">
      <alignment horizontal="center"/>
      <protection locked="0"/>
    </xf>
    <xf numFmtId="0" fontId="13" fillId="0" borderId="1251" xfId="0" applyFont="1" applyFill="1" applyBorder="1" applyAlignment="1" applyProtection="1">
      <alignment horizontal="center"/>
      <protection locked="0"/>
    </xf>
    <xf numFmtId="15" fontId="13" fillId="5" borderId="1305" xfId="0" applyNumberFormat="1" applyFont="1" applyFill="1" applyBorder="1" applyAlignment="1" applyProtection="1">
      <alignment horizontal="left"/>
      <protection locked="0"/>
    </xf>
    <xf numFmtId="0" fontId="148" fillId="5" borderId="1305" xfId="18" applyFont="1" applyFill="1" applyBorder="1" applyAlignment="1" applyProtection="1">
      <alignment horizontal="left"/>
      <protection locked="0"/>
    </xf>
    <xf numFmtId="15" fontId="13" fillId="0" borderId="1305" xfId="0" quotePrefix="1" applyNumberFormat="1" applyFont="1" applyFill="1" applyBorder="1" applyAlignment="1" applyProtection="1">
      <alignment horizontal="left"/>
      <protection locked="0"/>
    </xf>
    <xf numFmtId="0" fontId="13" fillId="0" borderId="1305" xfId="0" applyFont="1" applyFill="1" applyBorder="1" applyAlignment="1" applyProtection="1">
      <alignment horizontal="left"/>
      <protection locked="0"/>
    </xf>
    <xf numFmtId="0" fontId="13" fillId="0" borderId="1305" xfId="0" quotePrefix="1" applyFont="1" applyFill="1" applyBorder="1" applyAlignment="1" applyProtection="1">
      <alignment horizontal="left"/>
      <protection locked="0"/>
    </xf>
    <xf numFmtId="0" fontId="28" fillId="14" borderId="795" xfId="0" applyFont="1" applyFill="1" applyBorder="1" applyAlignment="1">
      <alignment horizontal="center"/>
    </xf>
    <xf numFmtId="0" fontId="13" fillId="0" borderId="1306" xfId="0" applyFont="1" applyFill="1" applyBorder="1" applyAlignment="1" applyProtection="1">
      <alignment horizontal="left"/>
      <protection locked="0"/>
    </xf>
    <xf numFmtId="0" fontId="13" fillId="0" borderId="997" xfId="0" applyFont="1" applyFill="1" applyBorder="1" applyAlignment="1" applyProtection="1">
      <alignment horizontal="left"/>
      <protection locked="0"/>
    </xf>
    <xf numFmtId="0" fontId="13" fillId="0" borderId="1299" xfId="0" applyFont="1" applyFill="1" applyBorder="1" applyAlignment="1" applyProtection="1">
      <alignment horizontal="center"/>
      <protection locked="0"/>
    </xf>
    <xf numFmtId="0" fontId="13" fillId="0" borderId="1311" xfId="0" applyFont="1" applyFill="1" applyBorder="1" applyAlignment="1" applyProtection="1">
      <alignment horizontal="center"/>
      <protection locked="0"/>
    </xf>
    <xf numFmtId="0" fontId="13" fillId="0" borderId="1307" xfId="0" applyFont="1" applyFill="1" applyBorder="1" applyAlignment="1" applyProtection="1">
      <alignment horizontal="center"/>
      <protection locked="0"/>
    </xf>
    <xf numFmtId="0" fontId="13" fillId="0" borderId="1308" xfId="0" applyFont="1" applyFill="1" applyBorder="1" applyAlignment="1" applyProtection="1">
      <alignment horizontal="center"/>
      <protection locked="0"/>
    </xf>
    <xf numFmtId="0" fontId="13" fillId="0" borderId="1309" xfId="0" applyFont="1" applyFill="1" applyBorder="1" applyAlignment="1" applyProtection="1">
      <alignment horizontal="center"/>
      <protection locked="0"/>
    </xf>
    <xf numFmtId="0" fontId="13" fillId="0" borderId="1318" xfId="0" applyFont="1" applyFill="1" applyBorder="1" applyAlignment="1" applyProtection="1">
      <alignment horizontal="left"/>
      <protection locked="0"/>
    </xf>
    <xf numFmtId="0" fontId="13" fillId="3" borderId="1299" xfId="0" applyFont="1" applyFill="1" applyBorder="1" applyAlignment="1" applyProtection="1">
      <alignment horizontal="center"/>
      <protection locked="0"/>
    </xf>
    <xf numFmtId="0" fontId="13" fillId="3" borderId="1315" xfId="0" applyFont="1" applyFill="1" applyBorder="1" applyAlignment="1" applyProtection="1">
      <alignment horizontal="center"/>
      <protection locked="0"/>
    </xf>
    <xf numFmtId="0" fontId="13" fillId="3" borderId="1316" xfId="0" applyFont="1" applyFill="1" applyBorder="1" applyAlignment="1" applyProtection="1">
      <alignment horizontal="center"/>
      <protection locked="0"/>
    </xf>
    <xf numFmtId="0" fontId="13" fillId="0" borderId="1315" xfId="0" applyFont="1" applyFill="1" applyBorder="1" applyAlignment="1" applyProtection="1">
      <alignment horizontal="left"/>
      <protection locked="0"/>
    </xf>
    <xf numFmtId="0" fontId="13" fillId="0" borderId="1316" xfId="0" applyFont="1" applyFill="1" applyBorder="1" applyAlignment="1" applyProtection="1">
      <alignment horizontal="left"/>
      <protection locked="0"/>
    </xf>
    <xf numFmtId="0" fontId="13" fillId="0" borderId="1315" xfId="0" applyFont="1" applyFill="1" applyBorder="1" applyAlignment="1" applyProtection="1">
      <alignment horizontal="center"/>
      <protection locked="0"/>
    </xf>
    <xf numFmtId="0" fontId="13" fillId="0" borderId="1316" xfId="0" applyFont="1" applyFill="1" applyBorder="1" applyAlignment="1" applyProtection="1">
      <alignment horizontal="center"/>
      <protection locked="0"/>
    </xf>
    <xf numFmtId="0" fontId="13" fillId="0" borderId="1313" xfId="0" applyFont="1" applyFill="1" applyBorder="1" applyAlignment="1" applyProtection="1">
      <alignment horizontal="left"/>
      <protection locked="0"/>
    </xf>
    <xf numFmtId="0" fontId="13" fillId="3" borderId="1313" xfId="0" applyFont="1" applyFill="1" applyBorder="1" applyAlignment="1" applyProtection="1">
      <alignment horizontal="center"/>
      <protection locked="0"/>
    </xf>
    <xf numFmtId="0" fontId="13" fillId="3" borderId="997" xfId="0" applyFont="1" applyFill="1" applyBorder="1" applyAlignment="1" applyProtection="1">
      <alignment horizontal="center"/>
      <protection locked="0"/>
    </xf>
    <xf numFmtId="0" fontId="13" fillId="3" borderId="1315" xfId="0" applyFont="1" applyFill="1" applyBorder="1" applyAlignment="1" applyProtection="1">
      <alignment horizontal="left"/>
      <protection locked="0"/>
    </xf>
    <xf numFmtId="0" fontId="13" fillId="3" borderId="1319" xfId="0" applyFont="1" applyFill="1" applyBorder="1" applyAlignment="1" applyProtection="1">
      <alignment horizontal="left"/>
      <protection locked="0"/>
    </xf>
    <xf numFmtId="0" fontId="13" fillId="3" borderId="1316" xfId="0" applyFont="1" applyFill="1" applyBorder="1" applyAlignment="1" applyProtection="1">
      <alignment horizontal="left"/>
      <protection locked="0"/>
    </xf>
    <xf numFmtId="0" fontId="13" fillId="0" borderId="1308" xfId="0" applyFont="1" applyFill="1" applyBorder="1" applyAlignment="1" applyProtection="1">
      <alignment horizontal="left"/>
      <protection locked="0"/>
    </xf>
    <xf numFmtId="0" fontId="13" fillId="0" borderId="1309" xfId="0" applyFont="1" applyFill="1" applyBorder="1" applyAlignment="1" applyProtection="1">
      <alignment horizontal="left"/>
      <protection locked="0"/>
    </xf>
    <xf numFmtId="0" fontId="11" fillId="4" borderId="1321" xfId="0" applyFont="1" applyFill="1" applyBorder="1" applyAlignment="1" applyProtection="1">
      <alignment horizontal="left"/>
    </xf>
    <xf numFmtId="0" fontId="11" fillId="4" borderId="1305" xfId="0" applyFont="1" applyFill="1" applyBorder="1" applyAlignment="1" applyProtection="1">
      <alignment horizontal="left"/>
    </xf>
    <xf numFmtId="0" fontId="11" fillId="4" borderId="1309" xfId="0" applyFont="1" applyFill="1" applyBorder="1" applyAlignment="1" applyProtection="1">
      <alignment horizontal="left"/>
    </xf>
    <xf numFmtId="0" fontId="11" fillId="3" borderId="1321" xfId="0" applyFont="1" applyFill="1" applyBorder="1" applyAlignment="1" applyProtection="1">
      <alignment horizontal="left"/>
    </xf>
    <xf numFmtId="0" fontId="11" fillId="3" borderId="1305" xfId="0" applyFont="1" applyFill="1" applyBorder="1" applyAlignment="1" applyProtection="1">
      <alignment horizontal="left"/>
    </xf>
    <xf numFmtId="0" fontId="11" fillId="3" borderId="1309" xfId="0" applyFont="1" applyFill="1" applyBorder="1" applyAlignment="1" applyProtection="1">
      <alignment horizontal="left"/>
    </xf>
    <xf numFmtId="0" fontId="28" fillId="14" borderId="0" xfId="0" applyFont="1" applyFill="1" applyBorder="1" applyAlignment="1">
      <alignment horizontal="left"/>
    </xf>
    <xf numFmtId="0" fontId="13" fillId="3" borderId="1318" xfId="0" applyFont="1" applyFill="1" applyBorder="1" applyAlignment="1" applyProtection="1">
      <alignment horizontal="center"/>
      <protection locked="0"/>
    </xf>
    <xf numFmtId="0" fontId="13" fillId="3" borderId="1322" xfId="0" applyFont="1" applyFill="1" applyBorder="1" applyAlignment="1" applyProtection="1">
      <alignment horizontal="center"/>
      <protection locked="0"/>
    </xf>
    <xf numFmtId="0" fontId="13" fillId="3" borderId="1323" xfId="0" applyFont="1" applyFill="1" applyBorder="1" applyAlignment="1" applyProtection="1">
      <alignment horizontal="center"/>
      <protection locked="0"/>
    </xf>
    <xf numFmtId="0" fontId="13" fillId="3" borderId="1333" xfId="0" applyFont="1" applyFill="1" applyBorder="1" applyAlignment="1" applyProtection="1">
      <alignment horizontal="center"/>
      <protection locked="0"/>
    </xf>
    <xf numFmtId="0" fontId="13" fillId="3" borderId="1334" xfId="0" applyFont="1" applyFill="1" applyBorder="1" applyAlignment="1" applyProtection="1">
      <alignment horizontal="center"/>
      <protection locked="0"/>
    </xf>
    <xf numFmtId="0" fontId="13" fillId="3" borderId="1335" xfId="0" applyFont="1" applyFill="1" applyBorder="1" applyAlignment="1" applyProtection="1">
      <alignment horizontal="center"/>
      <protection locked="0"/>
    </xf>
    <xf numFmtId="0" fontId="13" fillId="3" borderId="1337" xfId="0" applyFont="1" applyFill="1" applyBorder="1" applyAlignment="1" applyProtection="1">
      <alignment horizontal="center"/>
      <protection locked="0"/>
    </xf>
    <xf numFmtId="0" fontId="13" fillId="3" borderId="1338" xfId="0" applyFont="1" applyFill="1" applyBorder="1" applyAlignment="1" applyProtection="1">
      <alignment horizontal="center"/>
      <protection locked="0"/>
    </xf>
    <xf numFmtId="0" fontId="13" fillId="3" borderId="1339" xfId="0" applyFont="1" applyFill="1" applyBorder="1" applyAlignment="1" applyProtection="1">
      <alignment horizontal="center"/>
      <protection locked="0"/>
    </xf>
    <xf numFmtId="0" fontId="13" fillId="3" borderId="1325" xfId="0" applyFont="1" applyFill="1" applyBorder="1" applyAlignment="1" applyProtection="1">
      <alignment horizontal="center"/>
      <protection locked="0"/>
    </xf>
    <xf numFmtId="0" fontId="13" fillId="3" borderId="1326" xfId="0" applyFont="1" applyFill="1" applyBorder="1" applyAlignment="1" applyProtection="1">
      <alignment horizontal="center"/>
      <protection locked="0"/>
    </xf>
    <xf numFmtId="0" fontId="13" fillId="3" borderId="1327" xfId="0" applyFont="1" applyFill="1" applyBorder="1" applyAlignment="1" applyProtection="1">
      <alignment horizontal="center"/>
      <protection locked="0"/>
    </xf>
    <xf numFmtId="0" fontId="13" fillId="3" borderId="1329" xfId="0" applyFont="1" applyFill="1" applyBorder="1" applyAlignment="1" applyProtection="1">
      <alignment horizontal="center"/>
      <protection locked="0"/>
    </xf>
    <xf numFmtId="0" fontId="13" fillId="3" borderId="1330" xfId="0" applyFont="1" applyFill="1" applyBorder="1" applyAlignment="1" applyProtection="1">
      <alignment horizontal="center"/>
      <protection locked="0"/>
    </xf>
    <xf numFmtId="0" fontId="13" fillId="3" borderId="1331" xfId="0" applyFont="1" applyFill="1" applyBorder="1" applyAlignment="1" applyProtection="1">
      <alignment horizontal="center"/>
      <protection locked="0"/>
    </xf>
    <xf numFmtId="0" fontId="13" fillId="0" borderId="1342" xfId="0" applyFont="1" applyFill="1" applyBorder="1" applyAlignment="1" applyProtection="1">
      <alignment horizontal="left"/>
      <protection locked="0"/>
    </xf>
    <xf numFmtId="0" fontId="13" fillId="0" borderId="1345" xfId="0" applyFont="1" applyFill="1" applyBorder="1" applyAlignment="1" applyProtection="1">
      <alignment horizontal="left"/>
      <protection locked="0"/>
    </xf>
    <xf numFmtId="0" fontId="13" fillId="0" borderId="1343" xfId="0" applyFont="1" applyFill="1" applyBorder="1" applyAlignment="1" applyProtection="1">
      <alignment horizontal="left"/>
      <protection locked="0"/>
    </xf>
    <xf numFmtId="0" fontId="13" fillId="3" borderId="1342" xfId="0" applyFont="1" applyFill="1" applyBorder="1" applyAlignment="1" applyProtection="1">
      <alignment horizontal="center"/>
      <protection locked="0"/>
    </xf>
    <xf numFmtId="0" fontId="13" fillId="3" borderId="1343" xfId="0" applyFont="1" applyFill="1" applyBorder="1" applyAlignment="1" applyProtection="1">
      <alignment horizontal="center"/>
      <protection locked="0"/>
    </xf>
    <xf numFmtId="0" fontId="13" fillId="3" borderId="1246" xfId="0" applyFont="1" applyFill="1" applyBorder="1" applyAlignment="1" applyProtection="1">
      <alignment horizontal="left"/>
      <protection locked="0"/>
    </xf>
    <xf numFmtId="0" fontId="13" fillId="3" borderId="757" xfId="0" applyFont="1" applyFill="1" applyBorder="1" applyAlignment="1" applyProtection="1">
      <alignment horizontal="left"/>
      <protection locked="0"/>
    </xf>
    <xf numFmtId="0" fontId="13" fillId="3" borderId="775" xfId="0" applyFont="1" applyFill="1" applyBorder="1" applyAlignment="1" applyProtection="1">
      <alignment horizontal="left"/>
      <protection locked="0"/>
    </xf>
    <xf numFmtId="0" fontId="13" fillId="3" borderId="1246" xfId="0" applyFont="1" applyFill="1" applyBorder="1" applyAlignment="1" applyProtection="1">
      <alignment horizontal="center"/>
      <protection locked="0"/>
    </xf>
    <xf numFmtId="0" fontId="13" fillId="3" borderId="775" xfId="0" applyFont="1" applyFill="1" applyBorder="1" applyAlignment="1" applyProtection="1">
      <alignment horizontal="center"/>
      <protection locked="0"/>
    </xf>
    <xf numFmtId="0" fontId="13" fillId="3" borderId="1341" xfId="0" applyFont="1" applyFill="1" applyBorder="1" applyAlignment="1" applyProtection="1">
      <alignment horizontal="center"/>
      <protection locked="0"/>
    </xf>
    <xf numFmtId="0" fontId="13" fillId="3" borderId="1342" xfId="0" applyFont="1" applyFill="1" applyBorder="1" applyAlignment="1" applyProtection="1">
      <alignment horizontal="left"/>
      <protection locked="0"/>
    </xf>
    <xf numFmtId="0" fontId="13" fillId="3" borderId="997" xfId="0" applyFont="1" applyFill="1" applyBorder="1" applyAlignment="1" applyProtection="1">
      <alignment horizontal="left"/>
      <protection locked="0"/>
    </xf>
    <xf numFmtId="0" fontId="13" fillId="3" borderId="1343" xfId="0" applyFont="1" applyFill="1" applyBorder="1" applyAlignment="1" applyProtection="1">
      <alignment horizontal="left"/>
      <protection locked="0"/>
    </xf>
    <xf numFmtId="0" fontId="13" fillId="3" borderId="1353" xfId="0" applyFont="1" applyFill="1" applyBorder="1" applyAlignment="1" applyProtection="1">
      <alignment horizontal="center"/>
      <protection locked="0"/>
    </xf>
    <xf numFmtId="0" fontId="13" fillId="3" borderId="1351" xfId="0" applyFont="1" applyFill="1" applyBorder="1" applyAlignment="1" applyProtection="1">
      <alignment horizontal="center"/>
      <protection locked="0"/>
    </xf>
    <xf numFmtId="0" fontId="13" fillId="3" borderId="1354" xfId="0" applyFont="1" applyFill="1" applyBorder="1" applyAlignment="1" applyProtection="1">
      <alignment horizontal="left"/>
      <protection locked="0"/>
    </xf>
    <xf numFmtId="0" fontId="13" fillId="3" borderId="1355" xfId="0" applyFont="1" applyFill="1" applyBorder="1" applyAlignment="1" applyProtection="1">
      <alignment horizontal="left"/>
      <protection locked="0"/>
    </xf>
    <xf numFmtId="0" fontId="13" fillId="3" borderId="1356" xfId="0" applyFont="1" applyFill="1" applyBorder="1" applyAlignment="1" applyProtection="1">
      <alignment horizontal="left"/>
      <protection locked="0"/>
    </xf>
    <xf numFmtId="0" fontId="13" fillId="3" borderId="1258" xfId="0" applyFont="1" applyFill="1" applyBorder="1" applyAlignment="1" applyProtection="1">
      <alignment horizontal="left"/>
      <protection locked="0"/>
    </xf>
    <xf numFmtId="3" fontId="13" fillId="3" borderId="1346" xfId="0" applyNumberFormat="1" applyFont="1" applyFill="1" applyBorder="1" applyAlignment="1" applyProtection="1">
      <alignment horizontal="left"/>
      <protection locked="0"/>
    </xf>
    <xf numFmtId="0" fontId="13" fillId="3" borderId="1346" xfId="0" applyFont="1" applyFill="1" applyBorder="1" applyAlignment="1" applyProtection="1">
      <alignment horizontal="left"/>
      <protection locked="0"/>
    </xf>
    <xf numFmtId="0" fontId="28" fillId="14" borderId="1347" xfId="0" applyFont="1" applyFill="1" applyBorder="1" applyAlignment="1">
      <alignment horizontal="center"/>
    </xf>
    <xf numFmtId="0" fontId="28" fillId="14" borderId="1348" xfId="0" applyFont="1" applyFill="1" applyBorder="1" applyAlignment="1">
      <alignment horizontal="center"/>
    </xf>
    <xf numFmtId="0" fontId="28" fillId="14" borderId="1349" xfId="0" applyFont="1" applyFill="1" applyBorder="1" applyAlignment="1">
      <alignment horizontal="center"/>
    </xf>
    <xf numFmtId="0" fontId="28" fillId="14" borderId="1350" xfId="0" applyFont="1" applyFill="1" applyBorder="1" applyAlignment="1">
      <alignment horizontal="center"/>
    </xf>
    <xf numFmtId="0" fontId="13" fillId="3" borderId="634" xfId="0" applyFont="1" applyFill="1" applyBorder="1" applyAlignment="1" applyProtection="1">
      <alignment horizontal="center"/>
      <protection locked="0"/>
    </xf>
    <xf numFmtId="0" fontId="13" fillId="3" borderId="432" xfId="0" applyFont="1" applyFill="1" applyBorder="1" applyAlignment="1" applyProtection="1">
      <alignment horizontal="center"/>
      <protection locked="0"/>
    </xf>
    <xf numFmtId="0" fontId="13" fillId="3" borderId="1357" xfId="0" applyFont="1" applyFill="1" applyBorder="1" applyAlignment="1" applyProtection="1">
      <alignment horizontal="left"/>
      <protection locked="0"/>
    </xf>
    <xf numFmtId="0" fontId="13" fillId="3" borderId="1358" xfId="0" applyFont="1" applyFill="1" applyBorder="1" applyAlignment="1" applyProtection="1">
      <alignment horizontal="left"/>
      <protection locked="0"/>
    </xf>
    <xf numFmtId="0" fontId="13" fillId="3" borderId="1359" xfId="0" applyFont="1" applyFill="1" applyBorder="1" applyAlignment="1" applyProtection="1">
      <alignment horizontal="left"/>
      <protection locked="0"/>
    </xf>
    <xf numFmtId="0" fontId="28" fillId="14" borderId="1360" xfId="0" applyFont="1" applyFill="1" applyBorder="1" applyAlignment="1" applyProtection="1">
      <alignment horizontal="center"/>
    </xf>
    <xf numFmtId="0" fontId="28" fillId="14" borderId="1361" xfId="0" applyFont="1" applyFill="1" applyBorder="1" applyAlignment="1" applyProtection="1">
      <alignment horizontal="center"/>
    </xf>
    <xf numFmtId="0" fontId="28" fillId="14" borderId="1362" xfId="0" applyFont="1" applyFill="1" applyBorder="1" applyAlignment="1" applyProtection="1">
      <alignment horizontal="center"/>
    </xf>
    <xf numFmtId="0" fontId="28" fillId="14" borderId="1363" xfId="0" applyFont="1" applyFill="1" applyBorder="1" applyAlignment="1" applyProtection="1">
      <alignment horizontal="center"/>
    </xf>
    <xf numFmtId="0" fontId="13" fillId="3" borderId="1347" xfId="0" applyFont="1" applyFill="1" applyBorder="1" applyAlignment="1" applyProtection="1">
      <alignment horizontal="left"/>
      <protection locked="0"/>
    </xf>
    <xf numFmtId="0" fontId="13" fillId="3" borderId="1348" xfId="0" applyFont="1" applyFill="1" applyBorder="1" applyAlignment="1" applyProtection="1">
      <alignment horizontal="left"/>
      <protection locked="0"/>
    </xf>
    <xf numFmtId="0" fontId="13" fillId="3" borderId="1349" xfId="0" applyFont="1" applyFill="1" applyBorder="1" applyAlignment="1" applyProtection="1">
      <alignment horizontal="left" wrapText="1"/>
      <protection locked="0"/>
    </xf>
    <xf numFmtId="0" fontId="13" fillId="3" borderId="1350" xfId="0" applyFont="1" applyFill="1" applyBorder="1" applyAlignment="1" applyProtection="1">
      <alignment horizontal="left"/>
      <protection locked="0"/>
    </xf>
    <xf numFmtId="0" fontId="13" fillId="3" borderId="1349" xfId="0" applyFont="1" applyFill="1" applyBorder="1" applyAlignment="1" applyProtection="1">
      <alignment horizontal="center"/>
      <protection locked="0"/>
    </xf>
    <xf numFmtId="0" fontId="13" fillId="3" borderId="1350" xfId="0" applyFont="1" applyFill="1" applyBorder="1" applyAlignment="1" applyProtection="1">
      <alignment horizontal="center"/>
      <protection locked="0"/>
    </xf>
    <xf numFmtId="0" fontId="13" fillId="3" borderId="1317" xfId="0" applyFont="1" applyFill="1" applyBorder="1" applyAlignment="1" applyProtection="1">
      <alignment horizontal="center"/>
      <protection locked="0"/>
    </xf>
    <xf numFmtId="0" fontId="13" fillId="3" borderId="1349" xfId="0" applyFont="1" applyFill="1" applyBorder="1" applyAlignment="1" applyProtection="1">
      <alignment horizontal="left"/>
      <protection locked="0"/>
    </xf>
    <xf numFmtId="0" fontId="13" fillId="3" borderId="1350" xfId="0" applyFont="1" applyFill="1" applyBorder="1" applyAlignment="1" applyProtection="1">
      <alignment horizontal="left" wrapText="1"/>
      <protection locked="0"/>
    </xf>
    <xf numFmtId="0" fontId="13" fillId="3" borderId="1348" xfId="0" applyFont="1" applyFill="1" applyBorder="1" applyAlignment="1" applyProtection="1">
      <alignment horizontal="left" wrapText="1"/>
      <protection locked="0"/>
    </xf>
    <xf numFmtId="0" fontId="13" fillId="3" borderId="1162" xfId="0" applyFont="1" applyFill="1" applyBorder="1" applyAlignment="1" applyProtection="1">
      <alignment horizontal="left"/>
      <protection locked="0"/>
    </xf>
    <xf numFmtId="0" fontId="13" fillId="3" borderId="1234" xfId="0" applyFont="1" applyFill="1" applyBorder="1" applyAlignment="1" applyProtection="1">
      <alignment horizontal="left"/>
      <protection locked="0"/>
    </xf>
    <xf numFmtId="0" fontId="13" fillId="3" borderId="415" xfId="0" applyFont="1" applyFill="1" applyBorder="1" applyAlignment="1" applyProtection="1">
      <alignment horizontal="center"/>
      <protection locked="0"/>
    </xf>
    <xf numFmtId="0" fontId="13" fillId="3" borderId="757" xfId="0" applyFont="1" applyFill="1" applyBorder="1" applyAlignment="1" applyProtection="1">
      <alignment horizontal="center"/>
      <protection locked="0"/>
    </xf>
    <xf numFmtId="0" fontId="13" fillId="3" borderId="758" xfId="0" applyFont="1" applyFill="1" applyBorder="1" applyAlignment="1" applyProtection="1">
      <alignment horizontal="center"/>
      <protection locked="0"/>
    </xf>
    <xf numFmtId="0" fontId="13" fillId="3" borderId="1366" xfId="0" applyFont="1" applyFill="1" applyBorder="1" applyAlignment="1" applyProtection="1">
      <alignment horizontal="left"/>
      <protection locked="0"/>
    </xf>
    <xf numFmtId="0" fontId="13" fillId="3" borderId="1367" xfId="0" applyFont="1" applyFill="1" applyBorder="1" applyAlignment="1" applyProtection="1">
      <alignment horizontal="left"/>
      <protection locked="0"/>
    </xf>
    <xf numFmtId="0" fontId="13" fillId="3" borderId="1354" xfId="0" applyFont="1" applyFill="1" applyBorder="1" applyAlignment="1" applyProtection="1">
      <alignment horizontal="left" wrapText="1"/>
      <protection locked="0"/>
    </xf>
    <xf numFmtId="0" fontId="13" fillId="3" borderId="1355" xfId="0" applyFont="1" applyFill="1" applyBorder="1" applyAlignment="1" applyProtection="1">
      <alignment horizontal="left" wrapText="1"/>
      <protection locked="0"/>
    </xf>
    <xf numFmtId="0" fontId="13" fillId="3" borderId="1356" xfId="0" applyFont="1" applyFill="1" applyBorder="1" applyAlignment="1" applyProtection="1">
      <alignment horizontal="left" wrapText="1"/>
      <protection locked="0"/>
    </xf>
    <xf numFmtId="0" fontId="13" fillId="3" borderId="1347" xfId="0" applyFont="1" applyFill="1" applyBorder="1" applyAlignment="1" applyProtection="1">
      <alignment horizontal="left" vertical="center"/>
      <protection locked="0"/>
    </xf>
    <xf numFmtId="0" fontId="13" fillId="3" borderId="1348" xfId="0" applyFont="1" applyFill="1" applyBorder="1" applyAlignment="1" applyProtection="1">
      <alignment horizontal="left" vertical="center"/>
      <protection locked="0"/>
    </xf>
    <xf numFmtId="0" fontId="26" fillId="2" borderId="0" xfId="0" applyFont="1" applyFill="1" applyBorder="1" applyAlignment="1">
      <alignment horizontal="left" vertical="center" wrapText="1"/>
    </xf>
    <xf numFmtId="0" fontId="27" fillId="2" borderId="0" xfId="0" applyFont="1" applyFill="1" applyBorder="1" applyAlignment="1">
      <alignment horizontal="left" vertical="center" wrapText="1"/>
    </xf>
    <xf numFmtId="0" fontId="28" fillId="7" borderId="15" xfId="0" applyFont="1" applyFill="1" applyBorder="1" applyAlignment="1">
      <alignment horizontal="center"/>
    </xf>
    <xf numFmtId="0" fontId="28" fillId="7" borderId="201" xfId="0" applyFont="1" applyFill="1" applyBorder="1" applyAlignment="1">
      <alignment horizontal="center"/>
    </xf>
    <xf numFmtId="0" fontId="28" fillId="7" borderId="202" xfId="0" applyFont="1" applyFill="1" applyBorder="1" applyAlignment="1">
      <alignment horizontal="center"/>
    </xf>
    <xf numFmtId="0" fontId="28" fillId="7" borderId="750" xfId="0" applyFont="1" applyFill="1" applyBorder="1" applyAlignment="1">
      <alignment horizontal="center" vertical="center" wrapText="1"/>
    </xf>
    <xf numFmtId="0" fontId="28" fillId="7" borderId="715" xfId="0" applyFont="1" applyFill="1" applyBorder="1" applyAlignment="1">
      <alignment horizontal="center" vertical="center" wrapText="1"/>
    </xf>
    <xf numFmtId="0" fontId="28" fillId="7" borderId="22" xfId="0" applyFont="1" applyFill="1" applyBorder="1" applyAlignment="1">
      <alignment horizontal="center" vertical="center" wrapText="1"/>
    </xf>
    <xf numFmtId="0" fontId="28" fillId="7" borderId="24" xfId="0" applyFont="1" applyFill="1" applyBorder="1" applyAlignment="1">
      <alignment horizontal="center" vertical="center" wrapText="1"/>
    </xf>
    <xf numFmtId="0" fontId="28" fillId="7" borderId="453" xfId="0" applyFont="1" applyFill="1" applyBorder="1" applyAlignment="1">
      <alignment horizontal="center" vertical="center" wrapText="1"/>
    </xf>
    <xf numFmtId="0" fontId="31" fillId="0" borderId="20" xfId="3" applyFont="1" applyFill="1" applyBorder="1" applyAlignment="1">
      <alignment horizontal="left"/>
    </xf>
    <xf numFmtId="0" fontId="31" fillId="0" borderId="21" xfId="3" applyFont="1" applyFill="1" applyBorder="1" applyAlignment="1">
      <alignment horizontal="left"/>
    </xf>
    <xf numFmtId="0" fontId="28" fillId="7" borderId="19" xfId="4" applyFont="1" applyFill="1" applyBorder="1" applyAlignment="1">
      <alignment horizontal="center" wrapText="1"/>
    </xf>
    <xf numFmtId="0" fontId="28" fillId="7" borderId="21" xfId="4" applyFont="1" applyFill="1" applyBorder="1" applyAlignment="1">
      <alignment horizontal="center" wrapText="1"/>
    </xf>
    <xf numFmtId="0" fontId="28" fillId="7" borderId="14" xfId="3" applyFont="1" applyFill="1" applyBorder="1" applyAlignment="1">
      <alignment horizontal="center" vertical="center" wrapText="1"/>
    </xf>
    <xf numFmtId="0" fontId="28" fillId="7" borderId="15" xfId="3" applyFont="1" applyFill="1" applyBorder="1" applyAlignment="1">
      <alignment horizontal="center" vertical="center" wrapText="1"/>
    </xf>
    <xf numFmtId="0" fontId="28" fillId="7" borderId="16" xfId="3" applyFont="1" applyFill="1" applyBorder="1" applyAlignment="1">
      <alignment horizontal="center" vertical="center" wrapText="1"/>
    </xf>
    <xf numFmtId="0" fontId="29" fillId="7" borderId="31" xfId="4" applyFont="1" applyFill="1" applyBorder="1" applyAlignment="1">
      <alignment horizontal="center" vertical="center" wrapText="1"/>
    </xf>
    <xf numFmtId="0" fontId="29" fillId="7" borderId="470" xfId="4" applyFont="1" applyFill="1" applyBorder="1" applyAlignment="1">
      <alignment horizontal="center" vertical="center" wrapText="1"/>
    </xf>
    <xf numFmtId="0" fontId="33" fillId="7" borderId="14" xfId="4" applyFont="1" applyFill="1" applyBorder="1" applyAlignment="1">
      <alignment horizontal="left"/>
    </xf>
    <xf numFmtId="0" fontId="33" fillId="7" borderId="15" xfId="4" applyFont="1" applyFill="1" applyBorder="1" applyAlignment="1">
      <alignment horizontal="left"/>
    </xf>
    <xf numFmtId="0" fontId="33" fillId="7" borderId="16" xfId="4" applyFont="1" applyFill="1" applyBorder="1" applyAlignment="1">
      <alignment horizontal="left"/>
    </xf>
    <xf numFmtId="0" fontId="31" fillId="8" borderId="14" xfId="3" applyFont="1" applyFill="1" applyBorder="1" applyAlignment="1" applyProtection="1">
      <alignment horizontal="left"/>
    </xf>
    <xf numFmtId="0" fontId="31" fillId="8" borderId="15" xfId="3" applyFont="1" applyFill="1" applyBorder="1" applyAlignment="1" applyProtection="1">
      <alignment horizontal="left"/>
    </xf>
    <xf numFmtId="0" fontId="31" fillId="8" borderId="16" xfId="3" applyFont="1" applyFill="1" applyBorder="1" applyAlignment="1" applyProtection="1">
      <alignment horizontal="left"/>
    </xf>
    <xf numFmtId="0" fontId="33" fillId="7" borderId="31" xfId="4" applyFont="1" applyFill="1" applyBorder="1" applyAlignment="1">
      <alignment horizontal="left"/>
    </xf>
    <xf numFmtId="0" fontId="33" fillId="7" borderId="470" xfId="4" applyFont="1" applyFill="1" applyBorder="1" applyAlignment="1">
      <alignment horizontal="left"/>
    </xf>
    <xf numFmtId="0" fontId="33" fillId="7" borderId="387" xfId="4" applyFont="1" applyFill="1" applyBorder="1" applyAlignment="1">
      <alignment horizontal="left"/>
    </xf>
    <xf numFmtId="169" fontId="31" fillId="8" borderId="31" xfId="3" applyNumberFormat="1" applyFont="1" applyFill="1" applyBorder="1" applyAlignment="1" applyProtection="1">
      <alignment horizontal="left"/>
    </xf>
    <xf numFmtId="169" fontId="31" fillId="8" borderId="470" xfId="3" applyNumberFormat="1" applyFont="1" applyFill="1" applyBorder="1" applyAlignment="1" applyProtection="1">
      <alignment horizontal="left"/>
    </xf>
    <xf numFmtId="169" fontId="31" fillId="8" borderId="387" xfId="3" applyNumberFormat="1" applyFont="1" applyFill="1" applyBorder="1" applyAlignment="1" applyProtection="1">
      <alignment horizontal="left"/>
    </xf>
    <xf numFmtId="0" fontId="28" fillId="7" borderId="923" xfId="3" applyFont="1" applyFill="1" applyBorder="1" applyAlignment="1">
      <alignment horizontal="center" vertical="center" wrapText="1"/>
    </xf>
    <xf numFmtId="0" fontId="28" fillId="7" borderId="1407" xfId="3" applyFont="1" applyFill="1" applyBorder="1" applyAlignment="1">
      <alignment horizontal="center" vertical="center" wrapText="1"/>
    </xf>
    <xf numFmtId="0" fontId="28" fillId="7" borderId="925" xfId="3" applyFont="1" applyFill="1" applyBorder="1" applyAlignment="1">
      <alignment horizontal="center" vertical="center" wrapText="1"/>
    </xf>
    <xf numFmtId="0" fontId="28" fillId="7" borderId="794" xfId="3" applyFont="1" applyFill="1" applyBorder="1" applyAlignment="1">
      <alignment horizontal="center" vertical="center" wrapText="1"/>
    </xf>
    <xf numFmtId="0" fontId="28" fillId="7" borderId="795" xfId="3" applyFont="1" applyFill="1" applyBorder="1" applyAlignment="1">
      <alignment horizontal="center" vertical="center" wrapText="1"/>
    </xf>
    <xf numFmtId="0" fontId="29" fillId="7" borderId="1417" xfId="4" applyFont="1" applyFill="1" applyBorder="1" applyAlignment="1">
      <alignment horizontal="center" vertical="center" wrapText="1"/>
    </xf>
    <xf numFmtId="0" fontId="29" fillId="7" borderId="1409" xfId="4" applyFont="1" applyFill="1" applyBorder="1" applyAlignment="1">
      <alignment horizontal="center" vertical="center" wrapText="1"/>
    </xf>
    <xf numFmtId="0" fontId="31" fillId="2" borderId="19" xfId="4" applyFont="1" applyFill="1" applyBorder="1" applyAlignment="1" applyProtection="1">
      <alignment horizontal="left" vertical="top" wrapText="1"/>
    </xf>
    <xf numFmtId="0" fontId="31" fillId="2" borderId="20" xfId="4" applyFont="1" applyFill="1" applyBorder="1" applyAlignment="1" applyProtection="1">
      <alignment horizontal="left" vertical="top" wrapText="1"/>
    </xf>
    <xf numFmtId="0" fontId="31" fillId="2" borderId="21" xfId="4" applyFont="1" applyFill="1" applyBorder="1" applyAlignment="1" applyProtection="1">
      <alignment horizontal="left" vertical="top" wrapText="1"/>
    </xf>
    <xf numFmtId="0" fontId="46" fillId="2" borderId="0" xfId="0" applyFont="1" applyFill="1" applyAlignment="1" applyProtection="1">
      <alignment horizontal="left"/>
      <protection locked="0"/>
    </xf>
    <xf numFmtId="0" fontId="0" fillId="2" borderId="0" xfId="0" applyFill="1" applyAlignment="1" applyProtection="1">
      <alignment horizontal="left"/>
      <protection locked="0"/>
    </xf>
    <xf numFmtId="0" fontId="46" fillId="2" borderId="0" xfId="0" applyFont="1" applyFill="1" applyAlignment="1" applyProtection="1">
      <alignment horizontal="left" wrapText="1"/>
    </xf>
    <xf numFmtId="0" fontId="46" fillId="2" borderId="0" xfId="0" applyFont="1" applyFill="1" applyAlignment="1" applyProtection="1">
      <alignment horizontal="left" vertical="top" wrapText="1"/>
    </xf>
    <xf numFmtId="0" fontId="46" fillId="2" borderId="0" xfId="0" applyFont="1" applyFill="1" applyAlignment="1" applyProtection="1">
      <alignment vertical="top" wrapText="1"/>
      <protection locked="0"/>
    </xf>
    <xf numFmtId="0" fontId="46" fillId="2" borderId="0" xfId="0" applyFont="1" applyFill="1" applyAlignment="1" applyProtection="1">
      <alignment horizontal="left" vertical="top" wrapText="1"/>
      <protection locked="0"/>
    </xf>
    <xf numFmtId="0" fontId="33" fillId="14" borderId="78" xfId="0" applyFont="1" applyFill="1" applyBorder="1" applyAlignment="1" applyProtection="1">
      <alignment horizontal="center" vertical="center"/>
    </xf>
    <xf numFmtId="0" fontId="33" fillId="14" borderId="99" xfId="0" applyFont="1" applyFill="1" applyBorder="1" applyAlignment="1" applyProtection="1">
      <alignment horizontal="center" vertical="center" wrapText="1"/>
    </xf>
    <xf numFmtId="0" fontId="33" fillId="14" borderId="100" xfId="0" applyFont="1" applyFill="1" applyBorder="1" applyAlignment="1" applyProtection="1">
      <alignment horizontal="center" vertical="center" wrapText="1"/>
    </xf>
    <xf numFmtId="0" fontId="33" fillId="14" borderId="79" xfId="0" applyFont="1" applyFill="1" applyBorder="1" applyAlignment="1" applyProtection="1">
      <alignment horizontal="center" vertical="center" wrapText="1"/>
    </xf>
    <xf numFmtId="0" fontId="33" fillId="14" borderId="101" xfId="0" applyFont="1" applyFill="1" applyBorder="1" applyAlignment="1" applyProtection="1">
      <alignment horizontal="center" vertical="center" wrapText="1"/>
    </xf>
    <xf numFmtId="0" fontId="33" fillId="14" borderId="1259" xfId="0" applyFont="1" applyFill="1" applyBorder="1" applyAlignment="1" applyProtection="1">
      <alignment horizontal="center" vertical="center" wrapText="1"/>
    </xf>
    <xf numFmtId="0" fontId="33" fillId="14" borderId="1258" xfId="0" applyFont="1" applyFill="1" applyBorder="1" applyAlignment="1" applyProtection="1">
      <alignment horizontal="center" vertical="center" wrapText="1"/>
    </xf>
    <xf numFmtId="0" fontId="33" fillId="14" borderId="1260" xfId="0" applyFont="1" applyFill="1" applyBorder="1" applyAlignment="1" applyProtection="1">
      <alignment horizontal="center" vertical="center" wrapText="1"/>
    </xf>
    <xf numFmtId="0" fontId="33" fillId="25" borderId="1254" xfId="0" applyFont="1" applyFill="1" applyBorder="1" applyAlignment="1" applyProtection="1">
      <alignment horizontal="center" vertical="center" wrapText="1"/>
    </xf>
    <xf numFmtId="0" fontId="33" fillId="25" borderId="1255" xfId="0" applyFont="1" applyFill="1" applyBorder="1" applyAlignment="1" applyProtection="1">
      <alignment horizontal="center" vertical="center" wrapText="1"/>
    </xf>
    <xf numFmtId="0" fontId="33" fillId="14" borderId="1254" xfId="0" applyFont="1" applyFill="1" applyBorder="1" applyAlignment="1" applyProtection="1">
      <alignment horizontal="center" vertical="center" wrapText="1"/>
    </xf>
    <xf numFmtId="0" fontId="33" fillId="14" borderId="1255" xfId="0" applyFont="1" applyFill="1" applyBorder="1" applyAlignment="1" applyProtection="1">
      <alignment horizontal="center" vertical="center" wrapText="1"/>
    </xf>
    <xf numFmtId="0" fontId="33" fillId="25" borderId="1785" xfId="0" applyFont="1" applyFill="1" applyBorder="1" applyAlignment="1">
      <alignment horizontal="center" vertical="center" wrapText="1"/>
    </xf>
    <xf numFmtId="0" fontId="150" fillId="25" borderId="1782" xfId="0" applyFont="1" applyFill="1" applyBorder="1" applyAlignment="1">
      <alignment horizontal="center" vertical="center" wrapText="1"/>
    </xf>
    <xf numFmtId="0" fontId="33" fillId="25" borderId="1259" xfId="0" applyFont="1" applyFill="1" applyBorder="1" applyAlignment="1" applyProtection="1">
      <alignment horizontal="center" vertical="center" wrapText="1"/>
    </xf>
    <xf numFmtId="0" fontId="33" fillId="25" borderId="1258" xfId="0" applyFont="1" applyFill="1" applyBorder="1" applyAlignment="1" applyProtection="1">
      <alignment horizontal="center" vertical="center" wrapText="1"/>
    </xf>
    <xf numFmtId="0" fontId="33" fillId="25" borderId="1261" xfId="0" applyFont="1" applyFill="1" applyBorder="1" applyAlignment="1" applyProtection="1">
      <alignment horizontal="center" vertical="center" wrapText="1"/>
    </xf>
    <xf numFmtId="0" fontId="33" fillId="25" borderId="1260" xfId="0" applyFont="1" applyFill="1" applyBorder="1" applyAlignment="1" applyProtection="1">
      <alignment horizontal="center" vertical="center" wrapText="1"/>
    </xf>
    <xf numFmtId="0" fontId="33" fillId="25" borderId="1256" xfId="0" applyFont="1" applyFill="1" applyBorder="1" applyAlignment="1" applyProtection="1">
      <alignment horizontal="center" vertical="center" wrapText="1"/>
    </xf>
    <xf numFmtId="0" fontId="33" fillId="14" borderId="1789" xfId="0" applyFont="1" applyFill="1" applyBorder="1" applyAlignment="1">
      <alignment horizontal="center" vertical="center" wrapText="1"/>
    </xf>
    <xf numFmtId="0" fontId="33" fillId="14" borderId="1780" xfId="0" applyFont="1" applyFill="1" applyBorder="1" applyAlignment="1">
      <alignment horizontal="center" vertical="center" wrapText="1"/>
    </xf>
    <xf numFmtId="0" fontId="33" fillId="14" borderId="1781" xfId="0" applyFont="1" applyFill="1" applyBorder="1" applyAlignment="1">
      <alignment horizontal="center" vertical="center" wrapText="1"/>
    </xf>
    <xf numFmtId="0" fontId="150" fillId="14" borderId="1786" xfId="0" applyFont="1" applyFill="1" applyBorder="1" applyAlignment="1">
      <alignment horizontal="center" vertical="center" wrapText="1"/>
    </xf>
    <xf numFmtId="0" fontId="150" fillId="14" borderId="1787" xfId="0" applyFont="1" applyFill="1" applyBorder="1" applyAlignment="1">
      <alignment horizontal="center" vertical="center" wrapText="1"/>
    </xf>
    <xf numFmtId="0" fontId="150" fillId="14" borderId="1788" xfId="0" applyFont="1" applyFill="1" applyBorder="1" applyAlignment="1">
      <alignment horizontal="center" vertical="center" wrapText="1"/>
    </xf>
    <xf numFmtId="0" fontId="150" fillId="14" borderId="1782" xfId="0" applyFont="1" applyFill="1" applyBorder="1" applyAlignment="1">
      <alignment horizontal="center" vertical="center" wrapText="1"/>
    </xf>
    <xf numFmtId="0" fontId="33" fillId="25" borderId="1779" xfId="0" applyFont="1" applyFill="1" applyBorder="1" applyAlignment="1">
      <alignment horizontal="center" vertical="center" wrapText="1"/>
    </xf>
    <xf numFmtId="0" fontId="33" fillId="25" borderId="1780" xfId="0" applyFont="1" applyFill="1" applyBorder="1" applyAlignment="1">
      <alignment horizontal="center" vertical="center" wrapText="1"/>
    </xf>
    <xf numFmtId="0" fontId="33" fillId="25" borderId="1781" xfId="0" applyFont="1" applyFill="1" applyBorder="1" applyAlignment="1">
      <alignment horizontal="center" vertical="center" wrapText="1"/>
    </xf>
    <xf numFmtId="0" fontId="150" fillId="25" borderId="1790" xfId="0" applyFont="1" applyFill="1" applyBorder="1" applyAlignment="1">
      <alignment horizontal="center" vertical="center" wrapText="1"/>
    </xf>
    <xf numFmtId="0" fontId="150" fillId="25" borderId="1787" xfId="0" applyFont="1" applyFill="1" applyBorder="1" applyAlignment="1">
      <alignment horizontal="center" vertical="center" wrapText="1"/>
    </xf>
    <xf numFmtId="0" fontId="150" fillId="25" borderId="1788" xfId="0" applyFont="1" applyFill="1" applyBorder="1" applyAlignment="1">
      <alignment horizontal="center" vertical="center" wrapText="1"/>
    </xf>
    <xf numFmtId="0" fontId="33" fillId="14" borderId="1782" xfId="0" applyFont="1" applyFill="1" applyBorder="1" applyAlignment="1">
      <alignment horizontal="center" vertical="center" wrapText="1"/>
    </xf>
    <xf numFmtId="0" fontId="33" fillId="14" borderId="1785" xfId="0" applyFont="1" applyFill="1" applyBorder="1" applyAlignment="1">
      <alignment horizontal="center" vertical="center" wrapText="1"/>
    </xf>
    <xf numFmtId="0" fontId="33" fillId="25" borderId="1791" xfId="0" applyFont="1" applyFill="1" applyBorder="1" applyAlignment="1" applyProtection="1">
      <alignment horizontal="center" vertical="center" wrapText="1"/>
    </xf>
    <xf numFmtId="0" fontId="33" fillId="25" borderId="1778" xfId="0" applyFont="1" applyFill="1" applyBorder="1" applyAlignment="1" applyProtection="1">
      <alignment horizontal="center" vertical="center" wrapText="1"/>
    </xf>
    <xf numFmtId="0" fontId="33" fillId="25" borderId="1537" xfId="0" applyFont="1" applyFill="1" applyBorder="1" applyAlignment="1" applyProtection="1">
      <alignment horizontal="center" vertical="center" wrapText="1"/>
    </xf>
    <xf numFmtId="0" fontId="33" fillId="14" borderId="1779" xfId="0" applyFont="1" applyFill="1" applyBorder="1" applyAlignment="1">
      <alignment horizontal="center" vertical="center" wrapText="1"/>
    </xf>
    <xf numFmtId="0" fontId="13" fillId="0" borderId="355" xfId="14" applyFont="1" applyFill="1" applyBorder="1" applyAlignment="1" applyProtection="1">
      <alignment horizontal="center" vertical="center"/>
    </xf>
    <xf numFmtId="0" fontId="13" fillId="0" borderId="280" xfId="14" applyFont="1" applyFill="1" applyBorder="1" applyAlignment="1" applyProtection="1">
      <alignment horizontal="center" vertical="center"/>
    </xf>
    <xf numFmtId="0" fontId="13" fillId="0" borderId="344" xfId="14" applyFont="1" applyFill="1" applyBorder="1" applyAlignment="1" applyProtection="1">
      <alignment horizontal="center" vertical="center"/>
    </xf>
    <xf numFmtId="0" fontId="39" fillId="2" borderId="0" xfId="0" applyFont="1" applyFill="1" applyBorder="1" applyAlignment="1" applyProtection="1">
      <alignment horizontal="center"/>
    </xf>
    <xf numFmtId="0" fontId="28" fillId="7" borderId="1360" xfId="0" applyFont="1" applyFill="1" applyBorder="1" applyAlignment="1" applyProtection="1">
      <alignment horizontal="center"/>
    </xf>
    <xf numFmtId="0" fontId="28" fillId="7" borderId="1361" xfId="0" applyFont="1" applyFill="1" applyBorder="1" applyAlignment="1" applyProtection="1">
      <alignment horizontal="center"/>
    </xf>
    <xf numFmtId="0" fontId="28" fillId="7" borderId="1363" xfId="0" applyFont="1" applyFill="1" applyBorder="1" applyAlignment="1" applyProtection="1">
      <alignment horizontal="center"/>
    </xf>
    <xf numFmtId="0" fontId="28" fillId="7" borderId="41" xfId="0" applyFont="1" applyFill="1" applyBorder="1" applyAlignment="1" applyProtection="1">
      <alignment horizontal="center" vertical="center" wrapText="1"/>
    </xf>
    <xf numFmtId="0" fontId="28" fillId="7" borderId="622" xfId="0" applyFont="1" applyFill="1" applyBorder="1" applyAlignment="1" applyProtection="1">
      <alignment horizontal="center" vertical="center" wrapText="1"/>
    </xf>
    <xf numFmtId="0" fontId="41" fillId="2" borderId="160" xfId="0" applyFont="1" applyFill="1" applyBorder="1" applyAlignment="1">
      <alignment horizontal="center"/>
    </xf>
    <xf numFmtId="0" fontId="41" fillId="2" borderId="161" xfId="0" applyFont="1" applyFill="1" applyBorder="1" applyAlignment="1">
      <alignment horizontal="center"/>
    </xf>
    <xf numFmtId="0" fontId="41" fillId="2" borderId="162" xfId="0" applyFont="1" applyFill="1" applyBorder="1" applyAlignment="1">
      <alignment horizontal="center"/>
    </xf>
    <xf numFmtId="0" fontId="41" fillId="2" borderId="163" xfId="0" applyFont="1" applyFill="1" applyBorder="1" applyAlignment="1">
      <alignment horizontal="center"/>
    </xf>
    <xf numFmtId="0" fontId="41" fillId="2" borderId="164" xfId="0" applyFont="1" applyFill="1" applyBorder="1" applyAlignment="1">
      <alignment horizontal="center"/>
    </xf>
    <xf numFmtId="0" fontId="41" fillId="2" borderId="165" xfId="0" applyFont="1" applyFill="1" applyBorder="1" applyAlignment="1">
      <alignment horizontal="center"/>
    </xf>
    <xf numFmtId="0" fontId="28" fillId="14" borderId="716" xfId="0" applyFont="1" applyFill="1" applyBorder="1" applyAlignment="1" applyProtection="1">
      <alignment horizontal="center" vertical="center"/>
    </xf>
    <xf numFmtId="0" fontId="28" fillId="14" borderId="648" xfId="0" applyFont="1" applyFill="1" applyBorder="1" applyAlignment="1" applyProtection="1">
      <alignment horizontal="center" vertical="center"/>
    </xf>
    <xf numFmtId="0" fontId="33" fillId="7" borderId="43" xfId="0" applyFont="1" applyFill="1" applyBorder="1" applyAlignment="1" applyProtection="1">
      <alignment horizontal="center" vertical="center"/>
    </xf>
    <xf numFmtId="0" fontId="33" fillId="7" borderId="44" xfId="0" applyFont="1" applyFill="1" applyBorder="1" applyAlignment="1" applyProtection="1">
      <alignment horizontal="center" vertical="center"/>
    </xf>
    <xf numFmtId="0" fontId="33" fillId="7" borderId="144" xfId="0" applyFont="1" applyFill="1" applyBorder="1" applyAlignment="1" applyProtection="1">
      <alignment horizontal="center" vertical="center"/>
    </xf>
    <xf numFmtId="0" fontId="33" fillId="7" borderId="39" xfId="0" applyFont="1" applyFill="1" applyBorder="1" applyAlignment="1" applyProtection="1">
      <alignment horizontal="center" vertical="center" wrapText="1"/>
    </xf>
    <xf numFmtId="0" fontId="33" fillId="7" borderId="620" xfId="0" applyFont="1" applyFill="1" applyBorder="1" applyAlignment="1" applyProtection="1">
      <alignment horizontal="center" vertical="center" wrapText="1"/>
    </xf>
    <xf numFmtId="0" fontId="28" fillId="7" borderId="43" xfId="0" applyFont="1" applyFill="1" applyBorder="1" applyAlignment="1" applyProtection="1">
      <alignment horizontal="center" vertical="center"/>
    </xf>
    <xf numFmtId="0" fontId="28" fillId="7" borderId="144" xfId="0" applyFont="1" applyFill="1" applyBorder="1" applyAlignment="1" applyProtection="1">
      <alignment horizontal="center" vertical="center"/>
    </xf>
    <xf numFmtId="0" fontId="28" fillId="14" borderId="41" xfId="0" applyFont="1" applyFill="1" applyBorder="1" applyAlignment="1" applyProtection="1">
      <alignment horizontal="center" vertical="center" wrapText="1"/>
    </xf>
    <xf numFmtId="0" fontId="28" fillId="14" borderId="506" xfId="0" applyFont="1" applyFill="1" applyBorder="1" applyAlignment="1" applyProtection="1">
      <alignment horizontal="center" vertical="center" wrapText="1"/>
    </xf>
    <xf numFmtId="0" fontId="33" fillId="14" borderId="44" xfId="0" applyFont="1" applyFill="1" applyBorder="1" applyAlignment="1" applyProtection="1">
      <alignment horizontal="center"/>
    </xf>
    <xf numFmtId="0" fontId="33" fillId="14" borderId="144" xfId="0" applyFont="1" applyFill="1" applyBorder="1" applyAlignment="1" applyProtection="1">
      <alignment horizontal="center"/>
    </xf>
    <xf numFmtId="0" fontId="39" fillId="3" borderId="197" xfId="0" applyFont="1" applyFill="1" applyBorder="1" applyAlignment="1" applyProtection="1">
      <alignment horizontal="center" vertical="center"/>
    </xf>
    <xf numFmtId="0" fontId="39" fillId="3" borderId="53" xfId="0" applyFont="1" applyFill="1" applyBorder="1" applyAlignment="1" applyProtection="1">
      <alignment horizontal="center" vertical="center"/>
    </xf>
    <xf numFmtId="0" fontId="28" fillId="14" borderId="39" xfId="0" applyFont="1" applyFill="1" applyBorder="1" applyAlignment="1" applyProtection="1">
      <alignment horizontal="center" vertical="center"/>
    </xf>
    <xf numFmtId="0" fontId="28" fillId="14" borderId="505" xfId="0" applyFont="1" applyFill="1" applyBorder="1" applyAlignment="1" applyProtection="1">
      <alignment horizontal="center" vertical="center"/>
    </xf>
    <xf numFmtId="0" fontId="28" fillId="14" borderId="148" xfId="0" applyFont="1" applyFill="1" applyBorder="1" applyAlignment="1" applyProtection="1">
      <alignment horizontal="center" vertical="center"/>
    </xf>
    <xf numFmtId="0" fontId="28" fillId="14" borderId="149" xfId="0" applyFont="1" applyFill="1" applyBorder="1" applyAlignment="1" applyProtection="1">
      <alignment horizontal="center" vertical="center"/>
    </xf>
    <xf numFmtId="0" fontId="28" fillId="14" borderId="150" xfId="0" applyFont="1" applyFill="1" applyBorder="1" applyAlignment="1" applyProtection="1">
      <alignment horizontal="center" vertical="center"/>
    </xf>
    <xf numFmtId="0" fontId="28" fillId="14" borderId="151" xfId="0" applyFont="1" applyFill="1" applyBorder="1" applyAlignment="1" applyProtection="1">
      <alignment horizontal="center" vertical="center"/>
    </xf>
    <xf numFmtId="0" fontId="28" fillId="14" borderId="39" xfId="0" applyFont="1" applyFill="1" applyBorder="1" applyAlignment="1" applyProtection="1">
      <alignment horizontal="center" vertical="center" wrapText="1"/>
    </xf>
    <xf numFmtId="0" fontId="28" fillId="14" borderId="505" xfId="0" applyFont="1" applyFill="1" applyBorder="1" applyAlignment="1" applyProtection="1">
      <alignment horizontal="center" vertical="center" wrapText="1"/>
    </xf>
    <xf numFmtId="0" fontId="28" fillId="14" borderId="43" xfId="0" applyFont="1" applyFill="1" applyBorder="1" applyAlignment="1" applyProtection="1">
      <alignment horizontal="center" vertical="center"/>
    </xf>
    <xf numFmtId="0" fontId="28" fillId="14" borderId="144" xfId="0" applyFont="1" applyFill="1" applyBorder="1" applyAlignment="1" applyProtection="1">
      <alignment horizontal="center" vertical="center"/>
    </xf>
    <xf numFmtId="0" fontId="28" fillId="7" borderId="1647" xfId="0" applyFont="1" applyFill="1" applyBorder="1" applyAlignment="1">
      <alignment horizontal="center" vertical="center"/>
    </xf>
    <xf numFmtId="0" fontId="28" fillId="7" borderId="1648" xfId="0" applyFont="1" applyFill="1" applyBorder="1" applyAlignment="1">
      <alignment horizontal="center" vertical="center"/>
    </xf>
    <xf numFmtId="0" fontId="28" fillId="7" borderId="1649" xfId="0" applyFont="1" applyFill="1" applyBorder="1" applyAlignment="1">
      <alignment horizontal="center" vertical="center"/>
    </xf>
    <xf numFmtId="0" fontId="28" fillId="7" borderId="1651" xfId="0" applyFont="1" applyFill="1" applyBorder="1" applyAlignment="1">
      <alignment horizontal="center" vertical="center"/>
    </xf>
    <xf numFmtId="41" fontId="28" fillId="7" borderId="1644" xfId="0" applyNumberFormat="1" applyFont="1" applyFill="1" applyBorder="1" applyAlignment="1">
      <alignment horizontal="center" vertical="center"/>
    </xf>
    <xf numFmtId="41" fontId="28" fillId="7" borderId="1645" xfId="0" applyNumberFormat="1" applyFont="1" applyFill="1" applyBorder="1" applyAlignment="1">
      <alignment horizontal="center" vertical="center"/>
    </xf>
    <xf numFmtId="41" fontId="28" fillId="7" borderId="1646" xfId="0" applyNumberFormat="1" applyFont="1" applyFill="1" applyBorder="1" applyAlignment="1">
      <alignment horizontal="center" vertical="center"/>
    </xf>
    <xf numFmtId="41" fontId="28" fillId="7" borderId="1647" xfId="0" applyNumberFormat="1" applyFont="1" applyFill="1" applyBorder="1" applyAlignment="1">
      <alignment horizontal="center" vertical="center"/>
    </xf>
    <xf numFmtId="41" fontId="28" fillId="7" borderId="1648" xfId="0" applyNumberFormat="1" applyFont="1" applyFill="1" applyBorder="1" applyAlignment="1">
      <alignment horizontal="center" vertical="center"/>
    </xf>
    <xf numFmtId="41" fontId="28" fillId="7" borderId="1649" xfId="0" applyNumberFormat="1" applyFont="1" applyFill="1" applyBorder="1" applyAlignment="1">
      <alignment horizontal="center" vertical="center"/>
    </xf>
    <xf numFmtId="41" fontId="28" fillId="7" borderId="1650" xfId="0" applyNumberFormat="1" applyFont="1" applyFill="1" applyBorder="1" applyAlignment="1">
      <alignment horizontal="center" vertical="center"/>
    </xf>
    <xf numFmtId="41" fontId="28" fillId="7" borderId="1651" xfId="0" applyNumberFormat="1" applyFont="1" applyFill="1" applyBorder="1" applyAlignment="1">
      <alignment horizontal="center" vertical="center"/>
    </xf>
    <xf numFmtId="41" fontId="28" fillId="7" borderId="1652" xfId="0" applyNumberFormat="1" applyFont="1" applyFill="1" applyBorder="1" applyAlignment="1">
      <alignment horizontal="center" vertical="center"/>
    </xf>
    <xf numFmtId="41" fontId="28" fillId="7" borderId="321" xfId="0" applyNumberFormat="1" applyFont="1" applyFill="1" applyBorder="1" applyAlignment="1">
      <alignment horizontal="center" vertical="center"/>
    </xf>
    <xf numFmtId="41" fontId="28" fillId="7" borderId="1653" xfId="0" applyNumberFormat="1" applyFont="1" applyFill="1" applyBorder="1" applyAlignment="1">
      <alignment horizontal="center" vertical="center"/>
    </xf>
    <xf numFmtId="41" fontId="28" fillId="7" borderId="1654" xfId="0" applyNumberFormat="1" applyFont="1" applyFill="1" applyBorder="1" applyAlignment="1">
      <alignment horizontal="center" vertical="center"/>
    </xf>
    <xf numFmtId="171" fontId="13" fillId="2" borderId="226" xfId="6" applyNumberFormat="1" applyFont="1" applyFill="1" applyBorder="1" applyAlignment="1" applyProtection="1">
      <alignment horizontal="left" vertical="center"/>
      <protection locked="0"/>
    </xf>
    <xf numFmtId="171" fontId="13" fillId="2" borderId="169" xfId="6" applyNumberFormat="1" applyFont="1" applyFill="1" applyBorder="1" applyAlignment="1" applyProtection="1">
      <alignment horizontal="left" vertical="center"/>
      <protection locked="0"/>
    </xf>
    <xf numFmtId="171" fontId="13" fillId="2" borderId="227" xfId="6" applyNumberFormat="1" applyFont="1" applyFill="1" applyBorder="1" applyAlignment="1" applyProtection="1">
      <alignment horizontal="left" vertical="center"/>
      <protection locked="0"/>
    </xf>
    <xf numFmtId="0" fontId="28" fillId="14" borderId="216" xfId="0" applyFont="1" applyFill="1" applyBorder="1" applyAlignment="1">
      <alignment horizontal="center"/>
    </xf>
    <xf numFmtId="0" fontId="28" fillId="14" borderId="41" xfId="0" applyFont="1" applyFill="1" applyBorder="1" applyAlignment="1">
      <alignment horizontal="center" vertical="center" wrapText="1"/>
    </xf>
    <xf numFmtId="0" fontId="28" fillId="14" borderId="218" xfId="0" applyFont="1" applyFill="1" applyBorder="1" applyAlignment="1">
      <alignment horizontal="center" vertical="center" wrapText="1"/>
    </xf>
    <xf numFmtId="171" fontId="13" fillId="2" borderId="220" xfId="6" applyNumberFormat="1" applyFont="1" applyFill="1" applyBorder="1" applyAlignment="1" applyProtection="1">
      <alignment horizontal="left" vertical="center"/>
      <protection locked="0"/>
    </xf>
    <xf numFmtId="171" fontId="13" fillId="2" borderId="221" xfId="6" applyNumberFormat="1" applyFont="1" applyFill="1" applyBorder="1" applyAlignment="1" applyProtection="1">
      <alignment horizontal="left" vertical="center"/>
      <protection locked="0"/>
    </xf>
    <xf numFmtId="171" fontId="13" fillId="2" borderId="222" xfId="6" applyNumberFormat="1" applyFont="1" applyFill="1" applyBorder="1" applyAlignment="1" applyProtection="1">
      <alignment horizontal="left" vertical="center"/>
      <protection locked="0"/>
    </xf>
    <xf numFmtId="171" fontId="13" fillId="2" borderId="229" xfId="6" applyNumberFormat="1" applyFont="1" applyFill="1" applyBorder="1" applyAlignment="1" applyProtection="1">
      <alignment horizontal="left" vertical="center"/>
      <protection locked="0"/>
    </xf>
    <xf numFmtId="171" fontId="13" fillId="2" borderId="230" xfId="6" applyNumberFormat="1" applyFont="1" applyFill="1" applyBorder="1" applyAlignment="1" applyProtection="1">
      <alignment horizontal="left" vertical="center"/>
      <protection locked="0"/>
    </xf>
    <xf numFmtId="171" fontId="13" fillId="2" borderId="231" xfId="6" applyNumberFormat="1" applyFont="1" applyFill="1" applyBorder="1" applyAlignment="1" applyProtection="1">
      <alignment horizontal="left" vertical="center"/>
      <protection locked="0"/>
    </xf>
    <xf numFmtId="0" fontId="28" fillId="14" borderId="40" xfId="0" applyFont="1" applyFill="1" applyBorder="1" applyAlignment="1" applyProtection="1">
      <alignment horizontal="center" vertical="top"/>
    </xf>
    <xf numFmtId="0" fontId="28" fillId="14" borderId="147" xfId="0" applyFont="1" applyFill="1" applyBorder="1" applyAlignment="1" applyProtection="1">
      <alignment horizontal="center" vertical="top"/>
    </xf>
    <xf numFmtId="0" fontId="28" fillId="14" borderId="8" xfId="0" applyFont="1" applyFill="1" applyBorder="1" applyAlignment="1" applyProtection="1">
      <alignment horizontal="center" vertical="top"/>
    </xf>
    <xf numFmtId="0" fontId="28" fillId="14" borderId="9" xfId="0" applyFont="1" applyFill="1" applyBorder="1" applyAlignment="1" applyProtection="1">
      <alignment horizontal="center" vertical="top"/>
    </xf>
    <xf numFmtId="0" fontId="28" fillId="14" borderId="43" xfId="0" applyFont="1" applyFill="1" applyBorder="1" applyAlignment="1" applyProtection="1">
      <alignment horizontal="center" vertical="top"/>
    </xf>
    <xf numFmtId="0" fontId="28" fillId="14" borderId="44" xfId="0" applyFont="1" applyFill="1" applyBorder="1" applyAlignment="1" applyProtection="1">
      <alignment horizontal="center" vertical="top"/>
    </xf>
    <xf numFmtId="0" fontId="28" fillId="14" borderId="45" xfId="0" applyFont="1" applyFill="1" applyBorder="1" applyAlignment="1" applyProtection="1">
      <alignment horizontal="center" vertical="top"/>
    </xf>
    <xf numFmtId="0" fontId="28" fillId="14" borderId="207" xfId="0" applyFont="1" applyFill="1" applyBorder="1" applyAlignment="1" applyProtection="1">
      <alignment horizontal="center"/>
    </xf>
    <xf numFmtId="0" fontId="28" fillId="14" borderId="236" xfId="0" applyFont="1" applyFill="1" applyBorder="1" applyAlignment="1" applyProtection="1">
      <alignment horizontal="center"/>
    </xf>
    <xf numFmtId="0" fontId="28" fillId="14" borderId="237" xfId="0" applyFont="1" applyFill="1" applyBorder="1" applyAlignment="1" applyProtection="1">
      <alignment horizontal="center"/>
    </xf>
    <xf numFmtId="0" fontId="11" fillId="3" borderId="207" xfId="0" applyFont="1" applyFill="1" applyBorder="1" applyAlignment="1" applyProtection="1">
      <alignment horizontal="left"/>
    </xf>
    <xf numFmtId="0" fontId="11" fillId="3" borderId="236" xfId="0" applyFont="1" applyFill="1" applyBorder="1" applyAlignment="1" applyProtection="1">
      <alignment horizontal="left"/>
    </xf>
    <xf numFmtId="0" fontId="28" fillId="14" borderId="398" xfId="0" applyFont="1" applyFill="1" applyBorder="1" applyAlignment="1">
      <alignment horizontal="center"/>
    </xf>
    <xf numFmtId="0" fontId="28" fillId="14" borderId="395" xfId="0" applyFont="1" applyFill="1" applyBorder="1" applyAlignment="1">
      <alignment horizontal="center"/>
    </xf>
    <xf numFmtId="0" fontId="28" fillId="14" borderId="394" xfId="0" applyFont="1" applyFill="1" applyBorder="1" applyAlignment="1">
      <alignment horizontal="center"/>
    </xf>
    <xf numFmtId="37" fontId="13" fillId="3" borderId="248" xfId="0" applyNumberFormat="1" applyFont="1" applyFill="1" applyBorder="1" applyAlignment="1" applyProtection="1">
      <alignment horizontal="left" vertical="center" wrapText="1"/>
      <protection locked="0"/>
    </xf>
    <xf numFmtId="0" fontId="13" fillId="3" borderId="249" xfId="0" applyFont="1" applyFill="1" applyBorder="1" applyAlignment="1" applyProtection="1">
      <alignment horizontal="left" vertical="center" wrapText="1"/>
      <protection locked="0"/>
    </xf>
    <xf numFmtId="0" fontId="13" fillId="3" borderId="157" xfId="0" applyFont="1" applyFill="1" applyBorder="1" applyAlignment="1" applyProtection="1">
      <alignment horizontal="left" vertical="center" wrapText="1"/>
      <protection locked="0"/>
    </xf>
    <xf numFmtId="0" fontId="13" fillId="3" borderId="158" xfId="0" applyFont="1" applyFill="1" applyBorder="1" applyAlignment="1" applyProtection="1">
      <alignment horizontal="left" vertical="center" wrapText="1"/>
      <protection locked="0"/>
    </xf>
    <xf numFmtId="0" fontId="13" fillId="3" borderId="157" xfId="0" applyFont="1" applyFill="1" applyBorder="1" applyAlignment="1" applyProtection="1">
      <alignment horizontal="left" wrapText="1"/>
      <protection locked="0"/>
    </xf>
    <xf numFmtId="0" fontId="13" fillId="3" borderId="158" xfId="0" applyFont="1" applyFill="1" applyBorder="1" applyAlignment="1" applyProtection="1">
      <alignment horizontal="left" wrapText="1"/>
      <protection locked="0"/>
    </xf>
    <xf numFmtId="0" fontId="13" fillId="3" borderId="252" xfId="0" applyFont="1" applyFill="1" applyBorder="1" applyAlignment="1" applyProtection="1">
      <alignment horizontal="left" wrapText="1"/>
      <protection locked="0"/>
    </xf>
    <xf numFmtId="0" fontId="13" fillId="3" borderId="253" xfId="0" applyFont="1" applyFill="1" applyBorder="1" applyAlignment="1" applyProtection="1">
      <alignment horizontal="left" wrapText="1"/>
      <protection locked="0"/>
    </xf>
    <xf numFmtId="0" fontId="13" fillId="3" borderId="250" xfId="0" applyFont="1" applyFill="1" applyBorder="1" applyAlignment="1" applyProtection="1">
      <alignment horizontal="left" vertical="center" wrapText="1"/>
    </xf>
    <xf numFmtId="0" fontId="13" fillId="3" borderId="91" xfId="0" applyFont="1" applyFill="1" applyBorder="1" applyAlignment="1" applyProtection="1">
      <alignment horizontal="left" vertical="center" wrapText="1"/>
    </xf>
    <xf numFmtId="0" fontId="28" fillId="14" borderId="216" xfId="0" applyFont="1" applyFill="1" applyBorder="1" applyAlignment="1" applyProtection="1">
      <alignment horizontal="center" wrapText="1"/>
    </xf>
    <xf numFmtId="0" fontId="28" fillId="14" borderId="39" xfId="0" applyFont="1" applyFill="1" applyBorder="1" applyAlignment="1">
      <alignment horizontal="center" wrapText="1"/>
    </xf>
    <xf numFmtId="0" fontId="28" fillId="14" borderId="426" xfId="0" applyFont="1" applyFill="1" applyBorder="1" applyAlignment="1">
      <alignment horizontal="center" wrapText="1"/>
    </xf>
    <xf numFmtId="0" fontId="28" fillId="14" borderId="41" xfId="0" applyFont="1" applyFill="1" applyBorder="1" applyAlignment="1">
      <alignment horizontal="center" wrapText="1"/>
    </xf>
    <xf numFmtId="0" fontId="28" fillId="14" borderId="218" xfId="0" applyFont="1" applyFill="1" applyBorder="1" applyAlignment="1">
      <alignment horizontal="center" wrapText="1"/>
    </xf>
    <xf numFmtId="0" fontId="28" fillId="14" borderId="218" xfId="0" applyFont="1" applyFill="1" applyBorder="1" applyAlignment="1" applyProtection="1">
      <alignment horizontal="center" vertical="center" wrapText="1"/>
    </xf>
    <xf numFmtId="0" fontId="28" fillId="14" borderId="426" xfId="0" applyFont="1" applyFill="1" applyBorder="1" applyAlignment="1" applyProtection="1">
      <alignment horizontal="center" vertical="center" wrapText="1"/>
    </xf>
    <xf numFmtId="0" fontId="28" fillId="14" borderId="44" xfId="0" applyFont="1" applyFill="1" applyBorder="1" applyAlignment="1" applyProtection="1">
      <alignment horizontal="center" vertical="center"/>
    </xf>
    <xf numFmtId="0" fontId="28" fillId="14" borderId="43" xfId="0" applyFont="1" applyFill="1" applyBorder="1" applyAlignment="1" applyProtection="1">
      <alignment horizontal="center" vertical="center" wrapText="1"/>
    </xf>
    <xf numFmtId="0" fontId="28" fillId="14" borderId="144" xfId="0" applyFont="1" applyFill="1" applyBorder="1" applyAlignment="1" applyProtection="1">
      <alignment horizontal="center" vertical="center" wrapText="1"/>
    </xf>
    <xf numFmtId="0" fontId="28" fillId="14" borderId="41" xfId="0" applyFont="1" applyFill="1" applyBorder="1" applyAlignment="1" applyProtection="1">
      <alignment horizontal="center" wrapText="1"/>
    </xf>
    <xf numFmtId="0" fontId="28" fillId="14" borderId="218" xfId="0" applyFont="1" applyFill="1" applyBorder="1" applyAlignment="1" applyProtection="1">
      <alignment horizontal="center" wrapText="1"/>
    </xf>
    <xf numFmtId="0" fontId="28" fillId="14" borderId="648" xfId="0" applyFont="1" applyFill="1" applyBorder="1" applyAlignment="1" applyProtection="1">
      <alignment horizontal="center" vertical="center" wrapText="1"/>
    </xf>
    <xf numFmtId="0" fontId="28" fillId="14" borderId="39" xfId="0" applyFont="1" applyFill="1" applyBorder="1" applyAlignment="1" applyProtection="1">
      <alignment horizontal="center" wrapText="1"/>
    </xf>
    <xf numFmtId="0" fontId="28" fillId="14" borderId="648" xfId="0" applyFont="1" applyFill="1" applyBorder="1" applyAlignment="1" applyProtection="1">
      <alignment horizontal="center" wrapText="1"/>
    </xf>
    <xf numFmtId="0" fontId="6" fillId="3" borderId="0" xfId="0" applyFont="1" applyFill="1" applyBorder="1" applyAlignment="1" applyProtection="1">
      <alignment horizontal="center" vertical="center"/>
    </xf>
    <xf numFmtId="164" fontId="27" fillId="3" borderId="683" xfId="6" applyNumberFormat="1" applyFont="1" applyFill="1" applyBorder="1" applyAlignment="1" applyProtection="1">
      <alignment horizontal="center"/>
    </xf>
    <xf numFmtId="164" fontId="27" fillId="3" borderId="684" xfId="6" applyNumberFormat="1" applyFont="1" applyFill="1" applyBorder="1" applyAlignment="1" applyProtection="1">
      <alignment horizontal="center"/>
    </xf>
    <xf numFmtId="0" fontId="28" fillId="14" borderId="43" xfId="0" applyFont="1" applyFill="1" applyBorder="1" applyAlignment="1" applyProtection="1">
      <alignment horizontal="center"/>
    </xf>
    <xf numFmtId="0" fontId="28" fillId="14" borderId="44" xfId="0" applyFont="1" applyFill="1" applyBorder="1" applyAlignment="1" applyProtection="1">
      <alignment horizontal="center"/>
    </xf>
    <xf numFmtId="0" fontId="28" fillId="14" borderId="144" xfId="0" applyFont="1" applyFill="1" applyBorder="1" applyAlignment="1" applyProtection="1">
      <alignment horizontal="center"/>
    </xf>
    <xf numFmtId="0" fontId="28" fillId="14" borderId="147" xfId="0" applyFont="1" applyFill="1" applyBorder="1" applyAlignment="1" applyProtection="1">
      <alignment horizontal="center" vertical="center"/>
    </xf>
    <xf numFmtId="0" fontId="28" fillId="14" borderId="112" xfId="0" applyFont="1" applyFill="1" applyBorder="1" applyAlignment="1" applyProtection="1">
      <alignment horizontal="center" vertical="center"/>
    </xf>
    <xf numFmtId="0" fontId="28" fillId="14" borderId="9" xfId="0" applyFont="1" applyFill="1" applyBorder="1" applyAlignment="1" applyProtection="1">
      <alignment horizontal="center" vertical="center"/>
    </xf>
    <xf numFmtId="0" fontId="28" fillId="7" borderId="173" xfId="0" applyFont="1" applyFill="1" applyBorder="1" applyAlignment="1" applyProtection="1">
      <alignment horizontal="center"/>
    </xf>
    <xf numFmtId="0" fontId="11" fillId="2" borderId="204" xfId="0" applyFont="1" applyFill="1" applyBorder="1" applyAlignment="1" applyProtection="1">
      <alignment horizontal="center" vertical="center"/>
    </xf>
    <xf numFmtId="0" fontId="11" fillId="2" borderId="204" xfId="0" quotePrefix="1" applyFont="1" applyFill="1" applyBorder="1" applyAlignment="1" applyProtection="1">
      <alignment horizontal="center" vertical="center"/>
    </xf>
    <xf numFmtId="0" fontId="99" fillId="7" borderId="278" xfId="0" applyFont="1" applyFill="1" applyBorder="1" applyAlignment="1" applyProtection="1">
      <alignment horizontal="center"/>
    </xf>
    <xf numFmtId="0" fontId="99" fillId="7" borderId="173" xfId="0" applyFont="1" applyFill="1" applyBorder="1" applyAlignment="1" applyProtection="1">
      <alignment horizontal="center"/>
    </xf>
    <xf numFmtId="0" fontId="28" fillId="7" borderId="278" xfId="0" applyFont="1" applyFill="1" applyBorder="1" applyAlignment="1" applyProtection="1">
      <alignment horizontal="center"/>
    </xf>
    <xf numFmtId="164" fontId="13" fillId="2" borderId="1696" xfId="6" applyFont="1" applyFill="1" applyBorder="1" applyAlignment="1" applyProtection="1">
      <alignment horizontal="left"/>
      <protection locked="0"/>
    </xf>
    <xf numFmtId="164" fontId="13" fillId="2" borderId="1643" xfId="6" applyFont="1" applyFill="1" applyBorder="1" applyAlignment="1" applyProtection="1">
      <alignment horizontal="left"/>
      <protection locked="0"/>
    </xf>
    <xf numFmtId="164" fontId="13" fillId="2" borderId="1503" xfId="6" applyFont="1" applyFill="1" applyBorder="1" applyAlignment="1" applyProtection="1">
      <alignment horizontal="left"/>
      <protection locked="0"/>
    </xf>
    <xf numFmtId="164" fontId="13" fillId="2" borderId="1505" xfId="6" applyFont="1" applyFill="1" applyBorder="1" applyAlignment="1" applyProtection="1">
      <alignment horizontal="left"/>
      <protection locked="0"/>
    </xf>
    <xf numFmtId="164" fontId="13" fillId="2" borderId="1504" xfId="6" applyFont="1" applyFill="1" applyBorder="1" applyAlignment="1" applyProtection="1">
      <alignment horizontal="left"/>
      <protection locked="0"/>
    </xf>
    <xf numFmtId="164" fontId="13" fillId="2" borderId="1503" xfId="6" applyFont="1" applyFill="1" applyBorder="1" applyAlignment="1" applyProtection="1">
      <alignment horizontal="center"/>
      <protection locked="0"/>
    </xf>
    <xf numFmtId="164" fontId="13" fillId="2" borderId="1505" xfId="6" applyFont="1" applyFill="1" applyBorder="1" applyAlignment="1" applyProtection="1">
      <alignment horizontal="center"/>
      <protection locked="0"/>
    </xf>
    <xf numFmtId="0" fontId="28" fillId="7" borderId="1703" xfId="0" applyFont="1" applyFill="1" applyBorder="1" applyAlignment="1">
      <alignment horizontal="center" vertical="center"/>
    </xf>
    <xf numFmtId="0" fontId="28" fillId="7" borderId="1510" xfId="0" applyFont="1" applyFill="1" applyBorder="1" applyAlignment="1">
      <alignment horizontal="center" vertical="center"/>
    </xf>
    <xf numFmtId="0" fontId="28" fillId="7" borderId="1637" xfId="0" applyFont="1" applyFill="1" applyBorder="1" applyAlignment="1">
      <alignment horizontal="center" vertical="center"/>
    </xf>
    <xf numFmtId="0" fontId="28" fillId="7" borderId="1704" xfId="0" applyFont="1" applyFill="1" applyBorder="1" applyAlignment="1">
      <alignment horizontal="center" vertical="center"/>
    </xf>
    <xf numFmtId="0" fontId="28" fillId="7" borderId="1702" xfId="0" applyFont="1" applyFill="1" applyBorder="1" applyAlignment="1">
      <alignment horizontal="center" vertical="center"/>
    </xf>
    <xf numFmtId="0" fontId="28" fillId="7" borderId="1709" xfId="0" applyFont="1" applyFill="1" applyBorder="1" applyAlignment="1">
      <alignment horizontal="center" vertical="center"/>
    </xf>
    <xf numFmtId="0" fontId="28" fillId="7" borderId="795" xfId="0" applyFont="1" applyFill="1" applyBorder="1" applyAlignment="1">
      <alignment horizontal="center" vertical="center"/>
    </xf>
    <xf numFmtId="0" fontId="28" fillId="7" borderId="1643" xfId="0" applyFont="1" applyFill="1" applyBorder="1" applyAlignment="1">
      <alignment horizontal="center" vertical="center"/>
    </xf>
    <xf numFmtId="0" fontId="28" fillId="7" borderId="1696" xfId="0" applyFont="1" applyFill="1" applyBorder="1" applyAlignment="1">
      <alignment horizontal="center" vertical="center"/>
    </xf>
    <xf numFmtId="0" fontId="28" fillId="7" borderId="1559" xfId="0" applyFont="1" applyFill="1" applyBorder="1" applyAlignment="1">
      <alignment horizontal="center" vertical="center"/>
    </xf>
    <xf numFmtId="0" fontId="28" fillId="7" borderId="1560" xfId="0" applyFont="1" applyFill="1" applyBorder="1" applyAlignment="1">
      <alignment horizontal="center" vertical="center"/>
    </xf>
    <xf numFmtId="0" fontId="28" fillId="7" borderId="1382" xfId="0" applyFont="1" applyFill="1" applyBorder="1" applyAlignment="1">
      <alignment horizontal="center" vertical="center"/>
    </xf>
    <xf numFmtId="164" fontId="13" fillId="2" borderId="1504" xfId="6" applyFont="1" applyFill="1" applyBorder="1" applyAlignment="1" applyProtection="1">
      <alignment horizontal="center"/>
      <protection locked="0"/>
    </xf>
    <xf numFmtId="0" fontId="28" fillId="7" borderId="1711" xfId="0" applyFont="1" applyFill="1" applyBorder="1" applyAlignment="1">
      <alignment horizontal="center" vertical="center"/>
    </xf>
    <xf numFmtId="0" fontId="28" fillId="7" borderId="1705" xfId="0" applyFont="1" applyFill="1" applyBorder="1" applyAlignment="1">
      <alignment horizontal="center" vertical="center"/>
    </xf>
    <xf numFmtId="0" fontId="28" fillId="7" borderId="1706" xfId="0" applyFont="1" applyFill="1" applyBorder="1" applyAlignment="1">
      <alignment horizontal="center" vertical="center"/>
    </xf>
    <xf numFmtId="0" fontId="28" fillId="7" borderId="1710" xfId="0" applyFont="1" applyFill="1" applyBorder="1" applyAlignment="1">
      <alignment horizontal="center" vertical="center"/>
    </xf>
    <xf numFmtId="0" fontId="28" fillId="7" borderId="216" xfId="0" applyFont="1" applyFill="1" applyBorder="1" applyAlignment="1">
      <alignment horizontal="center" vertical="center"/>
    </xf>
    <xf numFmtId="0" fontId="28" fillId="7" borderId="314" xfId="0" applyFont="1" applyFill="1" applyBorder="1" applyAlignment="1">
      <alignment horizontal="center" vertical="center"/>
    </xf>
    <xf numFmtId="164" fontId="28" fillId="12" borderId="800" xfId="6" applyFont="1" applyFill="1" applyBorder="1" applyAlignment="1">
      <alignment horizontal="center" vertical="center" wrapText="1"/>
    </xf>
    <xf numFmtId="164" fontId="28" fillId="12" borderId="280" xfId="6" applyFont="1" applyFill="1" applyBorder="1" applyAlignment="1">
      <alignment horizontal="center" vertical="center" wrapText="1"/>
    </xf>
    <xf numFmtId="164" fontId="28" fillId="12" borderId="803" xfId="6" applyFont="1" applyFill="1" applyBorder="1" applyAlignment="1">
      <alignment horizontal="center" vertical="center" wrapText="1"/>
    </xf>
    <xf numFmtId="164" fontId="28" fillId="12" borderId="802" xfId="6" applyFont="1" applyFill="1" applyBorder="1" applyAlignment="1">
      <alignment horizontal="center" vertical="center" wrapText="1"/>
    </xf>
    <xf numFmtId="164" fontId="28" fillId="12" borderId="305" xfId="6" applyFont="1" applyFill="1" applyBorder="1" applyAlignment="1">
      <alignment horizontal="center" vertical="center" wrapText="1"/>
    </xf>
    <xf numFmtId="164" fontId="28" fillId="12" borderId="801" xfId="6" applyFont="1" applyFill="1" applyBorder="1" applyAlignment="1">
      <alignment horizontal="center" vertical="center" wrapText="1"/>
    </xf>
    <xf numFmtId="164" fontId="28" fillId="12" borderId="664" xfId="6" applyFont="1" applyFill="1" applyBorder="1" applyAlignment="1">
      <alignment horizontal="center" vertical="center" wrapText="1"/>
    </xf>
    <xf numFmtId="164" fontId="28" fillId="12" borderId="791" xfId="6" applyFont="1" applyFill="1" applyBorder="1" applyAlignment="1">
      <alignment horizontal="center" vertical="center" wrapText="1"/>
    </xf>
    <xf numFmtId="164" fontId="26" fillId="0" borderId="786" xfId="6" quotePrefix="1" applyFont="1" applyFill="1" applyBorder="1" applyAlignment="1">
      <alignment horizontal="center" vertical="center" wrapText="1"/>
    </xf>
    <xf numFmtId="164" fontId="26" fillId="0" borderId="750" xfId="6" applyFont="1" applyFill="1" applyBorder="1" applyAlignment="1">
      <alignment horizontal="center" vertical="center" wrapText="1"/>
    </xf>
    <xf numFmtId="164" fontId="28" fillId="12" borderId="794" xfId="6" applyFont="1" applyFill="1" applyBorder="1" applyAlignment="1">
      <alignment horizontal="center" vertical="center" wrapText="1"/>
    </xf>
    <xf numFmtId="164" fontId="28" fillId="12" borderId="795" xfId="6" applyFont="1" applyFill="1" applyBorder="1" applyAlignment="1">
      <alignment horizontal="center" vertical="center" wrapText="1"/>
    </xf>
    <xf numFmtId="164" fontId="28" fillId="12" borderId="799" xfId="6" applyFont="1" applyFill="1" applyBorder="1" applyAlignment="1">
      <alignment horizontal="center" vertical="center" wrapText="1"/>
    </xf>
    <xf numFmtId="164" fontId="28" fillId="12" borderId="301" xfId="6" applyFont="1" applyFill="1" applyBorder="1" applyAlignment="1">
      <alignment horizontal="center" vertical="center" wrapText="1"/>
    </xf>
    <xf numFmtId="164" fontId="28" fillId="12" borderId="0" xfId="6" applyFont="1" applyFill="1" applyBorder="1" applyAlignment="1">
      <alignment horizontal="center" vertical="center" wrapText="1"/>
    </xf>
    <xf numFmtId="164" fontId="28" fillId="12" borderId="752" xfId="6" applyFont="1" applyFill="1" applyBorder="1" applyAlignment="1">
      <alignment horizontal="center" vertical="center" wrapText="1"/>
    </xf>
    <xf numFmtId="164" fontId="28" fillId="12" borderId="790" xfId="6" applyFont="1" applyFill="1" applyBorder="1" applyAlignment="1">
      <alignment horizontal="center" vertical="center" wrapText="1"/>
    </xf>
    <xf numFmtId="164" fontId="28" fillId="12" borderId="792" xfId="6" applyFont="1" applyFill="1" applyBorder="1" applyAlignment="1">
      <alignment horizontal="center" vertical="center" wrapText="1"/>
    </xf>
    <xf numFmtId="164" fontId="28" fillId="12" borderId="793" xfId="6" applyFont="1" applyFill="1" applyBorder="1" applyAlignment="1">
      <alignment horizontal="center" vertical="center" wrapText="1"/>
    </xf>
    <xf numFmtId="164" fontId="28" fillId="12" borderId="1629" xfId="6" applyFont="1" applyFill="1" applyBorder="1" applyAlignment="1">
      <alignment horizontal="center" vertical="center" wrapText="1"/>
    </xf>
    <xf numFmtId="164" fontId="28" fillId="12" borderId="343" xfId="6" applyFont="1" applyFill="1" applyBorder="1" applyAlignment="1">
      <alignment horizontal="center" vertical="center" wrapText="1"/>
    </xf>
    <xf numFmtId="164" fontId="28" fillId="12" borderId="1762" xfId="6" applyFont="1" applyFill="1" applyBorder="1" applyAlignment="1">
      <alignment horizontal="center" vertical="center" wrapText="1"/>
    </xf>
    <xf numFmtId="164" fontId="28" fillId="12" borderId="349" xfId="6" applyFont="1" applyFill="1" applyBorder="1" applyAlignment="1">
      <alignment horizontal="center" vertical="center" wrapText="1"/>
    </xf>
    <xf numFmtId="164" fontId="28" fillId="12" borderId="203" xfId="6" applyFont="1" applyFill="1" applyBorder="1" applyAlignment="1">
      <alignment horizontal="center" vertical="center" wrapText="1"/>
    </xf>
    <xf numFmtId="164" fontId="28" fillId="12" borderId="668" xfId="6" applyFont="1" applyFill="1" applyBorder="1" applyAlignment="1">
      <alignment horizontal="center" vertical="center" wrapText="1"/>
    </xf>
    <xf numFmtId="164" fontId="28" fillId="12" borderId="1166" xfId="6" applyFont="1" applyFill="1" applyBorder="1" applyAlignment="1">
      <alignment horizontal="center" vertical="center" wrapText="1"/>
    </xf>
    <xf numFmtId="164" fontId="28" fillId="12" borderId="205" xfId="6" applyFont="1" applyFill="1" applyBorder="1" applyAlignment="1">
      <alignment horizontal="center" vertical="center" wrapText="1"/>
    </xf>
    <xf numFmtId="164" fontId="28" fillId="12" borderId="304" xfId="6" applyFont="1" applyFill="1" applyBorder="1" applyAlignment="1">
      <alignment horizontal="center" vertical="center" wrapText="1"/>
    </xf>
    <xf numFmtId="164" fontId="28" fillId="12" borderId="685" xfId="6" applyFont="1" applyFill="1" applyBorder="1" applyAlignment="1">
      <alignment horizontal="center" vertical="center" wrapText="1"/>
    </xf>
    <xf numFmtId="164" fontId="28" fillId="12" borderId="663" xfId="6" applyFont="1" applyFill="1" applyBorder="1" applyAlignment="1">
      <alignment horizontal="center" vertical="center" wrapText="1"/>
    </xf>
    <xf numFmtId="164" fontId="28" fillId="12" borderId="14" xfId="6" applyFont="1" applyFill="1" applyBorder="1" applyAlignment="1">
      <alignment horizontal="center" vertical="center" wrapText="1"/>
    </xf>
    <xf numFmtId="164" fontId="28" fillId="12" borderId="15" xfId="6" applyFont="1" applyFill="1" applyBorder="1" applyAlignment="1">
      <alignment horizontal="center" vertical="center" wrapText="1"/>
    </xf>
    <xf numFmtId="164" fontId="28" fillId="12" borderId="299" xfId="6" applyFont="1" applyFill="1" applyBorder="1" applyAlignment="1">
      <alignment horizontal="center" vertical="center" wrapText="1"/>
    </xf>
    <xf numFmtId="164" fontId="28" fillId="12" borderId="17" xfId="6" applyFont="1" applyFill="1" applyBorder="1" applyAlignment="1">
      <alignment horizontal="center" vertical="center" wrapText="1"/>
    </xf>
    <xf numFmtId="164" fontId="28" fillId="12" borderId="374" xfId="6" applyFont="1" applyFill="1" applyBorder="1" applyAlignment="1">
      <alignment horizontal="center" vertical="center" wrapText="1"/>
    </xf>
    <xf numFmtId="164" fontId="28" fillId="12" borderId="349" xfId="6" applyFont="1" applyFill="1" applyBorder="1" applyAlignment="1">
      <alignment horizontal="center" vertical="top" wrapText="1"/>
    </xf>
    <xf numFmtId="164" fontId="28" fillId="12" borderId="280" xfId="6" applyFont="1" applyFill="1" applyBorder="1" applyAlignment="1">
      <alignment horizontal="center" vertical="top" wrapText="1"/>
    </xf>
    <xf numFmtId="164" fontId="28" fillId="12" borderId="300" xfId="6" applyFont="1" applyFill="1" applyBorder="1" applyAlignment="1">
      <alignment horizontal="center" vertical="center" wrapText="1"/>
    </xf>
    <xf numFmtId="10" fontId="28" fillId="12" borderId="349" xfId="2" applyNumberFormat="1" applyFont="1" applyFill="1" applyBorder="1" applyAlignment="1">
      <alignment horizontal="center" vertical="center" wrapText="1"/>
    </xf>
    <xf numFmtId="10" fontId="28" fillId="12" borderId="280" xfId="2" applyNumberFormat="1" applyFont="1" applyFill="1" applyBorder="1" applyAlignment="1">
      <alignment horizontal="center" vertical="center" wrapText="1"/>
    </xf>
    <xf numFmtId="0" fontId="11" fillId="2" borderId="304" xfId="6" quotePrefix="1" applyNumberFormat="1" applyFont="1" applyFill="1" applyBorder="1" applyAlignment="1">
      <alignment horizontal="center" vertical="center" wrapText="1"/>
    </xf>
    <xf numFmtId="0" fontId="11" fillId="2" borderId="685" xfId="6" quotePrefix="1" applyNumberFormat="1" applyFont="1" applyFill="1" applyBorder="1" applyAlignment="1">
      <alignment horizontal="center" vertical="center" wrapText="1"/>
    </xf>
    <xf numFmtId="164" fontId="28" fillId="12" borderId="1163" xfId="6" applyFont="1" applyFill="1" applyBorder="1" applyAlignment="1">
      <alignment horizontal="center" vertical="center" wrapText="1"/>
    </xf>
    <xf numFmtId="164" fontId="28" fillId="12" borderId="924" xfId="6" applyFont="1" applyFill="1" applyBorder="1" applyAlignment="1">
      <alignment horizontal="center" vertical="center" wrapText="1"/>
    </xf>
    <xf numFmtId="164" fontId="28" fillId="12" borderId="1164" xfId="6" applyFont="1" applyFill="1" applyBorder="1" applyAlignment="1">
      <alignment horizontal="center" vertical="center" wrapText="1"/>
    </xf>
    <xf numFmtId="164" fontId="28" fillId="12" borderId="1037" xfId="6" applyFont="1" applyFill="1" applyBorder="1" applyAlignment="1">
      <alignment horizontal="center" vertical="center" wrapText="1"/>
    </xf>
    <xf numFmtId="164" fontId="28" fillId="12" borderId="204" xfId="6" applyFont="1" applyFill="1" applyBorder="1" applyAlignment="1">
      <alignment horizontal="center" vertical="center"/>
    </xf>
    <xf numFmtId="164" fontId="28" fillId="12" borderId="205" xfId="6" applyFont="1" applyFill="1" applyBorder="1" applyAlignment="1">
      <alignment horizontal="center" vertical="center"/>
    </xf>
    <xf numFmtId="164" fontId="28" fillId="12" borderId="806" xfId="6" applyFont="1" applyFill="1" applyBorder="1" applyAlignment="1">
      <alignment horizontal="center"/>
    </xf>
    <xf numFmtId="164" fontId="28" fillId="12" borderId="1425" xfId="6" applyFont="1" applyFill="1" applyBorder="1" applyAlignment="1">
      <alignment horizontal="center"/>
    </xf>
    <xf numFmtId="164" fontId="28" fillId="12" borderId="204" xfId="6" applyFont="1" applyFill="1" applyBorder="1" applyAlignment="1">
      <alignment horizontal="center"/>
    </xf>
    <xf numFmtId="164" fontId="28" fillId="12" borderId="1563" xfId="6" applyFont="1" applyFill="1" applyBorder="1" applyAlignment="1">
      <alignment horizontal="center"/>
    </xf>
    <xf numFmtId="0" fontId="31" fillId="8" borderId="14" xfId="6" applyNumberFormat="1" applyFont="1" applyFill="1" applyBorder="1" applyAlignment="1">
      <alignment horizontal="left"/>
    </xf>
    <xf numFmtId="0" fontId="31" fillId="8" borderId="15" xfId="6" applyNumberFormat="1" applyFont="1" applyFill="1" applyBorder="1" applyAlignment="1">
      <alignment horizontal="left"/>
    </xf>
    <xf numFmtId="0" fontId="31" fillId="8" borderId="16" xfId="6" applyNumberFormat="1" applyFont="1" applyFill="1" applyBorder="1" applyAlignment="1">
      <alignment horizontal="left"/>
    </xf>
    <xf numFmtId="169" fontId="31" fillId="8" borderId="31" xfId="6" applyNumberFormat="1" applyFont="1" applyFill="1" applyBorder="1" applyAlignment="1">
      <alignment horizontal="left"/>
    </xf>
    <xf numFmtId="169" fontId="31" fillId="8" borderId="470" xfId="6" applyNumberFormat="1" applyFont="1" applyFill="1" applyBorder="1" applyAlignment="1">
      <alignment horizontal="left"/>
    </xf>
    <xf numFmtId="169" fontId="31" fillId="8" borderId="387" xfId="6" applyNumberFormat="1" applyFont="1" applyFill="1" applyBorder="1" applyAlignment="1">
      <alignment horizontal="left"/>
    </xf>
    <xf numFmtId="0" fontId="28" fillId="7" borderId="471" xfId="0" quotePrefix="1" applyFont="1" applyFill="1" applyBorder="1" applyAlignment="1">
      <alignment horizontal="center"/>
    </xf>
    <xf numFmtId="0" fontId="28" fillId="7" borderId="560" xfId="0" applyFont="1" applyFill="1" applyBorder="1" applyAlignment="1">
      <alignment horizontal="center"/>
    </xf>
    <xf numFmtId="0" fontId="26" fillId="2" borderId="584" xfId="0" quotePrefix="1" applyFont="1" applyFill="1" applyBorder="1" applyAlignment="1">
      <alignment horizontal="center"/>
    </xf>
    <xf numFmtId="0" fontId="26" fillId="2" borderId="508" xfId="0" applyFont="1" applyFill="1" applyBorder="1" applyAlignment="1">
      <alignment horizontal="center"/>
    </xf>
    <xf numFmtId="0" fontId="28" fillId="7" borderId="203" xfId="0" applyFont="1" applyFill="1" applyBorder="1" applyAlignment="1">
      <alignment horizontal="center" vertical="center"/>
    </xf>
    <xf numFmtId="0" fontId="28" fillId="7" borderId="644" xfId="0" applyFont="1" applyFill="1" applyBorder="1" applyAlignment="1">
      <alignment horizontal="center" vertical="center"/>
    </xf>
    <xf numFmtId="0" fontId="28" fillId="7" borderId="669" xfId="0" applyFont="1" applyFill="1" applyBorder="1" applyAlignment="1">
      <alignment horizontal="center" vertical="center"/>
    </xf>
    <xf numFmtId="0" fontId="28" fillId="7" borderId="204" xfId="0" applyFont="1" applyFill="1" applyBorder="1" applyAlignment="1">
      <alignment horizontal="center" vertical="center"/>
    </xf>
    <xf numFmtId="0" fontId="28" fillId="7" borderId="205" xfId="0" applyFont="1" applyFill="1" applyBorder="1" applyAlignment="1">
      <alignment horizontal="center" vertical="center"/>
    </xf>
    <xf numFmtId="164" fontId="28" fillId="7" borderId="203" xfId="6" applyFont="1" applyFill="1" applyBorder="1" applyAlignment="1">
      <alignment horizontal="center" vertical="center" wrapText="1"/>
    </xf>
    <xf numFmtId="164" fontId="28" fillId="7" borderId="644" xfId="6" applyFont="1" applyFill="1" applyBorder="1" applyAlignment="1">
      <alignment horizontal="center" vertical="center" wrapText="1"/>
    </xf>
    <xf numFmtId="164" fontId="28" fillId="7" borderId="674" xfId="6" applyFont="1" applyFill="1" applyBorder="1" applyAlignment="1">
      <alignment horizontal="center" vertical="center" wrapText="1"/>
    </xf>
    <xf numFmtId="164" fontId="28" fillId="7" borderId="646" xfId="6" applyFont="1" applyFill="1" applyBorder="1" applyAlignment="1">
      <alignment horizontal="center" vertical="center" wrapText="1"/>
    </xf>
    <xf numFmtId="164" fontId="28" fillId="7" borderId="641" xfId="6" applyFont="1" applyFill="1" applyBorder="1" applyAlignment="1">
      <alignment horizontal="center" vertical="center" wrapText="1"/>
    </xf>
    <xf numFmtId="164" fontId="28" fillId="7" borderId="672" xfId="6" applyFont="1" applyFill="1" applyBorder="1" applyAlignment="1">
      <alignment horizontal="center" vertical="center" wrapText="1"/>
    </xf>
    <xf numFmtId="164" fontId="28" fillId="7" borderId="671" xfId="6" applyFont="1" applyFill="1" applyBorder="1" applyAlignment="1">
      <alignment horizontal="center" vertical="center" wrapText="1"/>
    </xf>
    <xf numFmtId="164" fontId="28" fillId="7" borderId="280" xfId="6" applyFont="1" applyFill="1" applyBorder="1" applyAlignment="1">
      <alignment horizontal="center" vertical="center" wrapText="1"/>
    </xf>
    <xf numFmtId="164" fontId="28" fillId="7" borderId="445" xfId="6" applyFont="1" applyFill="1" applyBorder="1" applyAlignment="1">
      <alignment horizontal="center" vertical="center" wrapText="1"/>
    </xf>
    <xf numFmtId="164" fontId="28" fillId="7" borderId="642" xfId="6" applyFont="1" applyFill="1" applyBorder="1" applyAlignment="1">
      <alignment horizontal="center" vertical="center" wrapText="1"/>
    </xf>
    <xf numFmtId="0" fontId="28" fillId="7" borderId="664" xfId="0" applyFont="1" applyFill="1" applyBorder="1" applyAlignment="1">
      <alignment horizontal="center" vertical="center"/>
    </xf>
    <xf numFmtId="0" fontId="28" fillId="7" borderId="0" xfId="0" applyFont="1" applyFill="1" applyBorder="1" applyAlignment="1">
      <alignment horizontal="center" vertical="center"/>
    </xf>
    <xf numFmtId="0" fontId="28" fillId="7" borderId="342" xfId="0" applyFont="1" applyFill="1" applyBorder="1" applyAlignment="1">
      <alignment horizontal="center" vertical="center"/>
    </xf>
    <xf numFmtId="0" fontId="28" fillId="7" borderId="290" xfId="0" applyFont="1" applyFill="1" applyBorder="1" applyAlignment="1">
      <alignment horizontal="center" vertical="center"/>
    </xf>
    <xf numFmtId="0" fontId="28" fillId="7" borderId="173" xfId="0" applyFont="1" applyFill="1" applyBorder="1" applyAlignment="1">
      <alignment horizontal="center" vertical="center"/>
    </xf>
    <xf numFmtId="0" fontId="28" fillId="7" borderId="383" xfId="0" applyFont="1" applyFill="1" applyBorder="1" applyAlignment="1">
      <alignment horizontal="center" vertical="center"/>
    </xf>
    <xf numFmtId="164" fontId="28" fillId="7" borderId="24" xfId="6" applyFont="1" applyFill="1" applyBorder="1" applyAlignment="1" applyProtection="1">
      <alignment horizontal="center" vertical="center" wrapText="1"/>
      <protection locked="0"/>
    </xf>
    <xf numFmtId="0" fontId="31" fillId="8" borderId="14" xfId="6" applyNumberFormat="1" applyFont="1" applyFill="1" applyBorder="1" applyAlignment="1" applyProtection="1">
      <alignment horizontal="left"/>
      <protection locked="0"/>
    </xf>
    <xf numFmtId="0" fontId="31" fillId="8" borderId="15" xfId="6" applyNumberFormat="1" applyFont="1" applyFill="1" applyBorder="1" applyAlignment="1" applyProtection="1">
      <alignment horizontal="left"/>
      <protection locked="0"/>
    </xf>
    <xf numFmtId="0" fontId="31" fillId="8" borderId="16" xfId="6" applyNumberFormat="1" applyFont="1" applyFill="1" applyBorder="1" applyAlignment="1" applyProtection="1">
      <alignment horizontal="left"/>
      <protection locked="0"/>
    </xf>
    <xf numFmtId="169" fontId="31" fillId="8" borderId="31" xfId="6" applyNumberFormat="1" applyFont="1" applyFill="1" applyBorder="1" applyAlignment="1" applyProtection="1">
      <alignment horizontal="left"/>
      <protection locked="0"/>
    </xf>
    <xf numFmtId="169" fontId="31" fillId="8" borderId="470" xfId="6" applyNumberFormat="1" applyFont="1" applyFill="1" applyBorder="1" applyAlignment="1" applyProtection="1">
      <alignment horizontal="left"/>
      <protection locked="0"/>
    </xf>
    <xf numFmtId="169" fontId="31" fillId="8" borderId="387" xfId="6" applyNumberFormat="1" applyFont="1" applyFill="1" applyBorder="1" applyAlignment="1" applyProtection="1">
      <alignment horizontal="left"/>
      <protection locked="0"/>
    </xf>
    <xf numFmtId="164" fontId="28" fillId="7" borderId="794" xfId="6" applyFont="1" applyFill="1" applyBorder="1" applyAlignment="1" applyProtection="1">
      <alignment horizontal="center" vertical="center" wrapText="1"/>
      <protection locked="0"/>
    </xf>
    <xf numFmtId="164" fontId="28" fillId="7" borderId="795" xfId="6" applyFont="1" applyFill="1" applyBorder="1" applyAlignment="1" applyProtection="1">
      <alignment horizontal="center" vertical="center" wrapText="1"/>
      <protection locked="0"/>
    </xf>
    <xf numFmtId="164" fontId="28" fillId="7" borderId="301" xfId="6" applyFont="1" applyFill="1" applyBorder="1" applyAlignment="1" applyProtection="1">
      <alignment horizontal="center" vertical="center" wrapText="1"/>
      <protection locked="0"/>
    </xf>
    <xf numFmtId="164" fontId="28" fillId="7" borderId="0" xfId="6" applyFont="1" applyFill="1" applyBorder="1" applyAlignment="1" applyProtection="1">
      <alignment horizontal="center" vertical="center" wrapText="1"/>
      <protection locked="0"/>
    </xf>
    <xf numFmtId="164" fontId="28" fillId="7" borderId="800" xfId="6" applyFont="1" applyFill="1" applyBorder="1" applyAlignment="1" applyProtection="1">
      <alignment horizontal="center" vertical="center" wrapText="1"/>
      <protection locked="0"/>
    </xf>
    <xf numFmtId="164" fontId="28" fillId="7" borderId="280" xfId="6" applyFont="1" applyFill="1" applyBorder="1" applyAlignment="1" applyProtection="1">
      <alignment horizontal="center" vertical="center" wrapText="1"/>
      <protection locked="0"/>
    </xf>
    <xf numFmtId="164" fontId="28" fillId="7" borderId="806" xfId="6" applyFont="1" applyFill="1" applyBorder="1" applyAlignment="1" applyProtection="1">
      <alignment horizontal="center" vertical="center" wrapText="1"/>
      <protection locked="0"/>
    </xf>
    <xf numFmtId="164" fontId="28" fillId="7" borderId="927" xfId="6" applyFont="1" applyFill="1" applyBorder="1" applyAlignment="1" applyProtection="1">
      <alignment horizontal="center" vertical="center" wrapText="1"/>
      <protection locked="0"/>
    </xf>
    <xf numFmtId="164" fontId="28" fillId="7" borderId="1166" xfId="6" applyFont="1" applyFill="1" applyBorder="1" applyAlignment="1" applyProtection="1">
      <alignment horizontal="center" vertical="center" wrapText="1"/>
      <protection locked="0"/>
    </xf>
    <xf numFmtId="164" fontId="28" fillId="7" borderId="928" xfId="6" applyFont="1" applyFill="1" applyBorder="1" applyAlignment="1" applyProtection="1">
      <alignment horizontal="center" vertical="center" wrapText="1"/>
      <protection locked="0"/>
    </xf>
    <xf numFmtId="164" fontId="28" fillId="7" borderId="802" xfId="6" applyFont="1" applyFill="1" applyBorder="1" applyAlignment="1" applyProtection="1">
      <alignment horizontal="center" vertical="center" wrapText="1"/>
      <protection locked="0"/>
    </xf>
    <xf numFmtId="164" fontId="28" fillId="7" borderId="305" xfId="6" applyFont="1" applyFill="1" applyBorder="1" applyAlignment="1" applyProtection="1">
      <alignment horizontal="center" vertical="center" wrapText="1"/>
      <protection locked="0"/>
    </xf>
    <xf numFmtId="9" fontId="28" fillId="7" borderId="800" xfId="2" applyFont="1" applyFill="1" applyBorder="1" applyAlignment="1" applyProtection="1">
      <alignment horizontal="center" vertical="center" wrapText="1"/>
      <protection locked="0"/>
    </xf>
    <xf numFmtId="9" fontId="28" fillId="7" borderId="280" xfId="2" applyFont="1" applyFill="1" applyBorder="1" applyAlignment="1" applyProtection="1">
      <alignment horizontal="center" vertical="center" wrapText="1"/>
      <protection locked="0"/>
    </xf>
    <xf numFmtId="0" fontId="26" fillId="0" borderId="471" xfId="6" quotePrefix="1" applyNumberFormat="1" applyFont="1" applyFill="1" applyBorder="1" applyAlignment="1" applyProtection="1">
      <alignment horizontal="center" vertical="center" wrapText="1"/>
      <protection locked="0"/>
    </xf>
    <xf numFmtId="0" fontId="26" fillId="0" borderId="747" xfId="6" quotePrefix="1" applyNumberFormat="1" applyFont="1" applyFill="1" applyBorder="1" applyAlignment="1" applyProtection="1">
      <alignment horizontal="center" vertical="center" wrapText="1"/>
      <protection locked="0"/>
    </xf>
    <xf numFmtId="0" fontId="28" fillId="7" borderId="301" xfId="0" quotePrefix="1" applyFont="1" applyFill="1" applyBorder="1" applyAlignment="1">
      <alignment horizontal="center"/>
    </xf>
    <xf numFmtId="0" fontId="28" fillId="7" borderId="0" xfId="0" applyFont="1" applyFill="1" applyBorder="1" applyAlignment="1">
      <alignment horizontal="center"/>
    </xf>
    <xf numFmtId="0" fontId="26" fillId="0" borderId="809" xfId="0" quotePrefix="1" applyFont="1" applyBorder="1" applyAlignment="1">
      <alignment horizontal="center"/>
    </xf>
    <xf numFmtId="0" fontId="26" fillId="0" borderId="803" xfId="0" applyFont="1" applyBorder="1" applyAlignment="1">
      <alignment horizontal="center"/>
    </xf>
    <xf numFmtId="0" fontId="28" fillId="7" borderId="806" xfId="0" applyFont="1" applyFill="1" applyBorder="1" applyAlignment="1">
      <alignment horizontal="center" vertical="center"/>
    </xf>
    <xf numFmtId="0" fontId="28" fillId="7" borderId="807" xfId="0" applyFont="1" applyFill="1" applyBorder="1" applyAlignment="1">
      <alignment horizontal="center" vertical="center"/>
    </xf>
    <xf numFmtId="0" fontId="28" fillId="7" borderId="808" xfId="0" applyFont="1" applyFill="1" applyBorder="1" applyAlignment="1">
      <alignment horizontal="center" vertical="center"/>
    </xf>
    <xf numFmtId="164" fontId="28" fillId="7" borderId="806" xfId="6" applyFont="1" applyFill="1" applyBorder="1" applyAlignment="1">
      <alignment horizontal="center" vertical="center" wrapText="1"/>
    </xf>
    <xf numFmtId="164" fontId="28" fillId="7" borderId="807" xfId="6" applyFont="1" applyFill="1" applyBorder="1" applyAlignment="1">
      <alignment horizontal="center" vertical="center" wrapText="1"/>
    </xf>
    <xf numFmtId="164" fontId="28" fillId="7" borderId="810" xfId="6" applyFont="1" applyFill="1" applyBorder="1" applyAlignment="1">
      <alignment horizontal="center" vertical="center" wrapText="1"/>
    </xf>
    <xf numFmtId="164" fontId="28" fillId="7" borderId="710" xfId="6" applyFont="1" applyFill="1" applyBorder="1" applyAlignment="1">
      <alignment horizontal="center" vertical="center" wrapText="1"/>
    </xf>
    <xf numFmtId="164" fontId="28" fillId="7" borderId="785" xfId="6" applyFont="1" applyFill="1" applyBorder="1" applyAlignment="1">
      <alignment horizontal="center" vertical="center" wrapText="1"/>
    </xf>
    <xf numFmtId="164" fontId="28" fillId="7" borderId="756" xfId="6" applyFont="1" applyFill="1" applyBorder="1" applyAlignment="1">
      <alignment horizontal="center" vertical="center" wrapText="1"/>
    </xf>
    <xf numFmtId="164" fontId="28" fillId="7" borderId="800" xfId="6" applyFont="1" applyFill="1" applyBorder="1" applyAlignment="1">
      <alignment horizontal="center" vertical="center" wrapText="1"/>
    </xf>
    <xf numFmtId="0" fontId="28" fillId="7" borderId="803" xfId="0" applyFont="1" applyFill="1" applyBorder="1" applyAlignment="1">
      <alignment horizontal="center" vertical="center"/>
    </xf>
    <xf numFmtId="0" fontId="28" fillId="7" borderId="804" xfId="0" applyFont="1" applyFill="1" applyBorder="1" applyAlignment="1">
      <alignment horizontal="center" vertical="center"/>
    </xf>
    <xf numFmtId="0" fontId="28" fillId="7" borderId="707" xfId="0" applyFont="1" applyFill="1" applyBorder="1" applyAlignment="1">
      <alignment horizontal="center" vertical="center"/>
    </xf>
    <xf numFmtId="0" fontId="28" fillId="7" borderId="708" xfId="0" applyFont="1" applyFill="1" applyBorder="1" applyAlignment="1">
      <alignment horizontal="center" vertical="center"/>
    </xf>
    <xf numFmtId="0" fontId="28" fillId="7" borderId="709" xfId="0" applyFont="1" applyFill="1" applyBorder="1" applyAlignment="1">
      <alignment horizontal="center" vertical="center"/>
    </xf>
    <xf numFmtId="0" fontId="5" fillId="3" borderId="0" xfId="0" applyFont="1" applyFill="1" applyBorder="1" applyAlignment="1" applyProtection="1">
      <alignment horizontal="right"/>
    </xf>
    <xf numFmtId="0" fontId="28" fillId="14" borderId="837" xfId="0" applyFont="1" applyFill="1" applyBorder="1" applyAlignment="1" applyProtection="1">
      <alignment horizontal="center" vertical="center"/>
    </xf>
    <xf numFmtId="0" fontId="28" fillId="14" borderId="620" xfId="0" applyFont="1" applyFill="1" applyBorder="1" applyAlignment="1" applyProtection="1">
      <alignment horizontal="center" vertical="center"/>
    </xf>
    <xf numFmtId="0" fontId="28" fillId="14" borderId="844" xfId="0" applyFont="1" applyFill="1" applyBorder="1" applyAlignment="1" applyProtection="1">
      <alignment horizontal="center" vertical="center"/>
    </xf>
    <xf numFmtId="0" fontId="28" fillId="14" borderId="840" xfId="0" applyFont="1" applyFill="1" applyBorder="1" applyAlignment="1" applyProtection="1">
      <alignment horizontal="center" vertical="center"/>
    </xf>
    <xf numFmtId="0" fontId="28" fillId="14" borderId="656" xfId="0" applyFont="1" applyFill="1" applyBorder="1" applyAlignment="1" applyProtection="1">
      <alignment horizontal="center" vertical="center"/>
    </xf>
    <xf numFmtId="0" fontId="28" fillId="14" borderId="848" xfId="0" applyFont="1" applyFill="1" applyBorder="1" applyAlignment="1" applyProtection="1">
      <alignment horizontal="center" vertical="center"/>
    </xf>
    <xf numFmtId="0" fontId="28" fillId="14" borderId="839" xfId="0" applyFont="1" applyFill="1" applyBorder="1" applyAlignment="1" applyProtection="1">
      <alignment horizontal="center" vertical="center"/>
    </xf>
    <xf numFmtId="0" fontId="28" fillId="14" borderId="717" xfId="0" applyFont="1" applyFill="1" applyBorder="1" applyAlignment="1" applyProtection="1">
      <alignment horizontal="center" vertical="center"/>
    </xf>
    <xf numFmtId="0" fontId="28" fillId="14" borderId="847" xfId="0" applyFont="1" applyFill="1" applyBorder="1" applyAlignment="1" applyProtection="1">
      <alignment horizontal="center" vertical="center"/>
    </xf>
    <xf numFmtId="0" fontId="28" fillId="14" borderId="711" xfId="0" applyFont="1" applyFill="1" applyBorder="1" applyAlignment="1" applyProtection="1">
      <alignment horizontal="center" vertical="center"/>
    </xf>
    <xf numFmtId="0" fontId="28" fillId="14" borderId="280" xfId="0" applyFont="1" applyFill="1" applyBorder="1" applyAlignment="1" applyProtection="1">
      <alignment horizontal="center" vertical="center"/>
    </xf>
    <xf numFmtId="0" fontId="28" fillId="14" borderId="846" xfId="0" applyFont="1" applyFill="1" applyBorder="1" applyAlignment="1" applyProtection="1">
      <alignment horizontal="center" vertical="center"/>
    </xf>
    <xf numFmtId="0" fontId="28" fillId="14" borderId="838" xfId="0" applyFont="1" applyFill="1" applyBorder="1" applyAlignment="1" applyProtection="1">
      <alignment horizontal="center" vertical="center"/>
    </xf>
    <xf numFmtId="0" fontId="28" fillId="14" borderId="639" xfId="0" applyFont="1" applyFill="1" applyBorder="1" applyAlignment="1" applyProtection="1">
      <alignment horizontal="center" vertical="center"/>
    </xf>
    <xf numFmtId="0" fontId="28" fillId="14" borderId="845" xfId="0" applyFont="1" applyFill="1" applyBorder="1" applyAlignment="1" applyProtection="1">
      <alignment horizontal="center" vertical="center"/>
    </xf>
    <xf numFmtId="0" fontId="26" fillId="2" borderId="811" xfId="0" applyFont="1" applyFill="1" applyBorder="1" applyAlignment="1" applyProtection="1">
      <alignment horizontal="left" vertical="center"/>
    </xf>
    <xf numFmtId="0" fontId="26" fillId="2" borderId="812" xfId="0" applyFont="1" applyFill="1" applyBorder="1" applyAlignment="1" applyProtection="1">
      <alignment horizontal="left" vertical="center"/>
    </xf>
    <xf numFmtId="0" fontId="26" fillId="2" borderId="768" xfId="0" applyFont="1" applyFill="1" applyBorder="1" applyAlignment="1" applyProtection="1">
      <alignment horizontal="left" vertical="center"/>
    </xf>
    <xf numFmtId="0" fontId="28" fillId="7" borderId="813" xfId="0" applyFont="1" applyFill="1" applyBorder="1" applyAlignment="1" applyProtection="1">
      <alignment horizontal="center"/>
    </xf>
    <xf numFmtId="0" fontId="28" fillId="7" borderId="795" xfId="0" applyFont="1" applyFill="1" applyBorder="1" applyAlignment="1" applyProtection="1">
      <alignment horizontal="center"/>
    </xf>
    <xf numFmtId="0" fontId="28" fillId="7" borderId="814" xfId="0" applyFont="1" applyFill="1" applyBorder="1" applyAlignment="1" applyProtection="1">
      <alignment horizontal="center"/>
    </xf>
    <xf numFmtId="0" fontId="28" fillId="7" borderId="829" xfId="0" applyFont="1" applyFill="1" applyBorder="1" applyAlignment="1" applyProtection="1">
      <alignment horizontal="center"/>
    </xf>
    <xf numFmtId="0" fontId="28" fillId="7" borderId="830" xfId="0" applyFont="1" applyFill="1" applyBorder="1" applyAlignment="1" applyProtection="1">
      <alignment horizontal="center"/>
    </xf>
    <xf numFmtId="0" fontId="26" fillId="2" borderId="962" xfId="0" quotePrefix="1" applyFont="1" applyFill="1" applyBorder="1" applyAlignment="1" applyProtection="1">
      <alignment horizontal="center"/>
    </xf>
    <xf numFmtId="0" fontId="26" fillId="2" borderId="950" xfId="0" quotePrefix="1" applyFont="1" applyFill="1" applyBorder="1" applyAlignment="1" applyProtection="1">
      <alignment horizontal="center"/>
    </xf>
    <xf numFmtId="0" fontId="28" fillId="7" borderId="756" xfId="0" applyFont="1" applyFill="1" applyBorder="1" applyAlignment="1" applyProtection="1">
      <alignment horizontal="center"/>
    </xf>
    <xf numFmtId="0" fontId="28" fillId="7" borderId="769" xfId="0" applyFont="1" applyFill="1" applyBorder="1" applyAlignment="1" applyProtection="1">
      <alignment horizontal="center"/>
    </xf>
    <xf numFmtId="0" fontId="28" fillId="7" borderId="751" xfId="0" applyFont="1" applyFill="1" applyBorder="1" applyAlignment="1" applyProtection="1">
      <alignment horizontal="center"/>
    </xf>
    <xf numFmtId="0" fontId="28" fillId="7" borderId="791" xfId="0" applyFont="1" applyFill="1" applyBorder="1" applyAlignment="1" applyProtection="1">
      <alignment horizontal="center"/>
    </xf>
    <xf numFmtId="0" fontId="28" fillId="7" borderId="816" xfId="0" applyFont="1" applyFill="1" applyBorder="1" applyAlignment="1" applyProtection="1">
      <alignment horizontal="center"/>
    </xf>
    <xf numFmtId="0" fontId="28" fillId="7" borderId="818" xfId="0" applyFont="1" applyFill="1" applyBorder="1" applyAlignment="1" applyProtection="1">
      <alignment horizontal="center"/>
    </xf>
    <xf numFmtId="0" fontId="28" fillId="7" borderId="832" xfId="0" applyFont="1" applyFill="1" applyBorder="1" applyAlignment="1" applyProtection="1">
      <alignment horizontal="center" vertical="center"/>
    </xf>
    <xf numFmtId="0" fontId="28" fillId="7" borderId="833" xfId="0" applyFont="1" applyFill="1" applyBorder="1" applyAlignment="1" applyProtection="1">
      <alignment horizontal="center" vertical="center"/>
    </xf>
    <xf numFmtId="0" fontId="28" fillId="7" borderId="836" xfId="0" applyFont="1" applyFill="1" applyBorder="1" applyAlignment="1" applyProtection="1">
      <alignment horizontal="center" vertical="center"/>
    </xf>
    <xf numFmtId="0" fontId="28" fillId="7" borderId="282" xfId="0" applyFont="1" applyFill="1" applyBorder="1" applyAlignment="1" applyProtection="1">
      <alignment horizontal="center" vertical="center"/>
    </xf>
    <xf numFmtId="0" fontId="28" fillId="7" borderId="834" xfId="0" applyFont="1" applyFill="1" applyBorder="1" applyAlignment="1" applyProtection="1">
      <alignment horizontal="center" vertical="center"/>
    </xf>
    <xf numFmtId="0" fontId="28" fillId="7" borderId="685" xfId="0" applyFont="1" applyFill="1" applyBorder="1" applyAlignment="1" applyProtection="1">
      <alignment horizontal="center" vertical="center"/>
    </xf>
    <xf numFmtId="164" fontId="28" fillId="7" borderId="797" xfId="6" applyFont="1" applyFill="1" applyBorder="1" applyAlignment="1" applyProtection="1">
      <alignment horizontal="center" vertical="center" wrapText="1"/>
      <protection locked="0"/>
    </xf>
    <xf numFmtId="0" fontId="28" fillId="7" borderId="957" xfId="0" quotePrefix="1" applyFont="1" applyFill="1" applyBorder="1" applyAlignment="1" applyProtection="1">
      <alignment horizontal="center"/>
    </xf>
    <xf numFmtId="0" fontId="28" fillId="7" borderId="958" xfId="0" quotePrefix="1" applyFont="1" applyFill="1" applyBorder="1" applyAlignment="1" applyProtection="1">
      <alignment horizontal="center"/>
    </xf>
    <xf numFmtId="0" fontId="28" fillId="7" borderId="301" xfId="0" applyFont="1" applyFill="1" applyBorder="1" applyAlignment="1" applyProtection="1">
      <alignment horizontal="center"/>
    </xf>
    <xf numFmtId="0" fontId="28" fillId="7" borderId="752" xfId="0" applyFont="1" applyFill="1" applyBorder="1" applyAlignment="1" applyProtection="1">
      <alignment horizontal="center"/>
    </xf>
    <xf numFmtId="0" fontId="28" fillId="7" borderId="959" xfId="0" quotePrefix="1" applyFont="1" applyFill="1" applyBorder="1" applyAlignment="1" applyProtection="1">
      <alignment horizontal="center"/>
    </xf>
    <xf numFmtId="0" fontId="28" fillId="7" borderId="958" xfId="0" applyFont="1" applyFill="1" applyBorder="1" applyAlignment="1" applyProtection="1">
      <alignment horizontal="center"/>
    </xf>
    <xf numFmtId="0" fontId="28" fillId="7" borderId="664" xfId="0" applyFont="1" applyFill="1" applyBorder="1" applyAlignment="1" applyProtection="1">
      <alignment horizontal="center"/>
    </xf>
    <xf numFmtId="0" fontId="28" fillId="7" borderId="664" xfId="0" applyFont="1" applyFill="1" applyBorder="1" applyAlignment="1" applyProtection="1">
      <alignment horizontal="center" vertical="center"/>
    </xf>
    <xf numFmtId="0" fontId="28" fillId="7" borderId="752" xfId="0" applyFont="1" applyFill="1" applyBorder="1" applyAlignment="1" applyProtection="1">
      <alignment horizontal="center" vertical="center"/>
    </xf>
    <xf numFmtId="0" fontId="28" fillId="7" borderId="958" xfId="0" applyFont="1" applyFill="1" applyBorder="1" applyAlignment="1" applyProtection="1">
      <alignment horizontal="center" vertical="center"/>
    </xf>
    <xf numFmtId="0" fontId="28" fillId="7" borderId="983" xfId="0" applyFont="1" applyFill="1" applyBorder="1" applyAlignment="1" applyProtection="1">
      <alignment horizontal="center" vertical="center"/>
    </xf>
    <xf numFmtId="0" fontId="28" fillId="7" borderId="903" xfId="0" applyFont="1" applyFill="1" applyBorder="1" applyAlignment="1" applyProtection="1">
      <alignment horizontal="center" vertical="center"/>
    </xf>
    <xf numFmtId="0" fontId="28" fillId="7" borderId="673" xfId="0" applyFont="1" applyFill="1" applyBorder="1" applyAlignment="1" applyProtection="1">
      <alignment horizontal="center" vertical="center"/>
    </xf>
    <xf numFmtId="0" fontId="28" fillId="7" borderId="795" xfId="0" applyFont="1" applyFill="1" applyBorder="1" applyAlignment="1" applyProtection="1">
      <alignment horizontal="center" vertical="center"/>
    </xf>
    <xf numFmtId="0" fontId="28" fillId="7" borderId="901" xfId="0" applyFont="1" applyFill="1" applyBorder="1" applyAlignment="1" applyProtection="1">
      <alignment horizontal="center" vertical="center"/>
    </xf>
    <xf numFmtId="0" fontId="28" fillId="7" borderId="280" xfId="0" applyFont="1" applyFill="1" applyBorder="1" applyAlignment="1" applyProtection="1">
      <alignment horizontal="center" vertical="center"/>
    </xf>
    <xf numFmtId="0" fontId="28" fillId="7" borderId="990" xfId="0" applyFont="1" applyFill="1" applyBorder="1" applyAlignment="1" applyProtection="1">
      <alignment horizontal="center" vertical="center"/>
    </xf>
    <xf numFmtId="0" fontId="28" fillId="7" borderId="826" xfId="0" applyFont="1" applyFill="1" applyBorder="1" applyAlignment="1" applyProtection="1">
      <alignment horizontal="center" vertical="center"/>
    </xf>
    <xf numFmtId="0" fontId="28" fillId="7" borderId="828" xfId="0" applyFont="1" applyFill="1" applyBorder="1" applyAlignment="1" applyProtection="1">
      <alignment horizontal="center" vertical="center"/>
    </xf>
    <xf numFmtId="0" fontId="28" fillId="7" borderId="874" xfId="0" applyFont="1" applyFill="1" applyBorder="1" applyAlignment="1" applyProtection="1">
      <alignment horizontal="center" vertical="center"/>
    </xf>
    <xf numFmtId="0" fontId="28" fillId="7" borderId="972" xfId="0" applyFont="1" applyFill="1" applyBorder="1" applyAlignment="1" applyProtection="1">
      <alignment horizontal="center" vertical="center"/>
    </xf>
    <xf numFmtId="0" fontId="28" fillId="7" borderId="955" xfId="0" applyFont="1" applyFill="1" applyBorder="1" applyAlignment="1" applyProtection="1">
      <alignment horizontal="center" vertical="center"/>
    </xf>
    <xf numFmtId="0" fontId="28" fillId="7" borderId="922" xfId="0" applyFont="1" applyFill="1" applyBorder="1" applyAlignment="1" applyProtection="1">
      <alignment horizontal="center" vertical="center"/>
    </xf>
    <xf numFmtId="0" fontId="28" fillId="7" borderId="944" xfId="0" applyFont="1" applyFill="1" applyBorder="1" applyAlignment="1" applyProtection="1">
      <alignment horizontal="center" vertical="center"/>
    </xf>
    <xf numFmtId="0" fontId="28" fillId="7" borderId="942" xfId="0" applyFont="1" applyFill="1" applyBorder="1" applyAlignment="1" applyProtection="1">
      <alignment horizontal="center" vertical="center"/>
    </xf>
    <xf numFmtId="0" fontId="28" fillId="7" borderId="959" xfId="0" applyFont="1" applyFill="1" applyBorder="1" applyAlignment="1" applyProtection="1">
      <alignment horizontal="center" vertical="center"/>
    </xf>
    <xf numFmtId="0" fontId="28" fillId="7" borderId="980" xfId="0" applyFont="1" applyFill="1" applyBorder="1" applyAlignment="1" applyProtection="1">
      <alignment horizontal="center" vertical="center"/>
    </xf>
    <xf numFmtId="0" fontId="28" fillId="7" borderId="981" xfId="0" applyFont="1" applyFill="1" applyBorder="1" applyAlignment="1" applyProtection="1">
      <alignment horizontal="center" vertical="center"/>
    </xf>
    <xf numFmtId="0" fontId="28" fillId="7" borderId="963" xfId="0" applyFont="1" applyFill="1" applyBorder="1" applyAlignment="1" applyProtection="1">
      <alignment horizontal="center" vertical="center"/>
    </xf>
    <xf numFmtId="0" fontId="28" fillId="7" borderId="979" xfId="0" applyFont="1" applyFill="1" applyBorder="1" applyAlignment="1" applyProtection="1">
      <alignment horizontal="center" vertical="center"/>
    </xf>
    <xf numFmtId="0" fontId="26" fillId="2" borderId="875" xfId="0" applyFont="1" applyFill="1" applyBorder="1" applyAlignment="1" applyProtection="1">
      <alignment horizontal="left" vertical="center"/>
    </xf>
    <xf numFmtId="0" fontId="26" fillId="2" borderId="877" xfId="0" applyFont="1" applyFill="1" applyBorder="1" applyAlignment="1" applyProtection="1">
      <alignment horizontal="left" vertical="center"/>
    </xf>
    <xf numFmtId="0" fontId="26" fillId="2" borderId="889" xfId="0" applyFont="1" applyFill="1" applyBorder="1" applyAlignment="1" applyProtection="1">
      <alignment horizontal="left" vertical="center"/>
    </xf>
    <xf numFmtId="0" fontId="28" fillId="7" borderId="997" xfId="0" quotePrefix="1" applyFont="1" applyFill="1" applyBorder="1" applyAlignment="1" applyProtection="1">
      <alignment horizontal="center"/>
    </xf>
    <xf numFmtId="0" fontId="28" fillId="7" borderId="987" xfId="0" quotePrefix="1" applyFont="1" applyFill="1" applyBorder="1" applyAlignment="1" applyProtection="1">
      <alignment horizontal="center"/>
    </xf>
    <xf numFmtId="0" fontId="28" fillId="7" borderId="0" xfId="0" applyFont="1" applyFill="1" applyBorder="1" applyAlignment="1" applyProtection="1">
      <alignment horizontal="center"/>
    </xf>
    <xf numFmtId="0" fontId="28" fillId="7" borderId="983" xfId="0" quotePrefix="1" applyFont="1" applyFill="1" applyBorder="1" applyAlignment="1" applyProtection="1">
      <alignment horizontal="center"/>
    </xf>
    <xf numFmtId="0" fontId="28" fillId="7" borderId="987" xfId="0" applyFont="1" applyFill="1" applyBorder="1" applyAlignment="1" applyProtection="1">
      <alignment horizontal="center" vertical="center"/>
    </xf>
    <xf numFmtId="0" fontId="28" fillId="7" borderId="943" xfId="0" applyFont="1" applyFill="1" applyBorder="1" applyAlignment="1" applyProtection="1">
      <alignment horizontal="center" vertical="center"/>
    </xf>
    <xf numFmtId="0" fontId="28" fillId="7" borderId="24" xfId="0" applyFont="1" applyFill="1" applyBorder="1" applyAlignment="1" applyProtection="1">
      <alignment horizontal="center"/>
    </xf>
    <xf numFmtId="0" fontId="28" fillId="14" borderId="901" xfId="0" applyFont="1" applyFill="1" applyBorder="1" applyAlignment="1" applyProtection="1">
      <alignment horizontal="center"/>
    </xf>
    <xf numFmtId="0" fontId="28" fillId="14" borderId="803" xfId="0" applyFont="1" applyFill="1" applyBorder="1" applyAlignment="1" applyProtection="1">
      <alignment horizontal="center"/>
    </xf>
    <xf numFmtId="0" fontId="28" fillId="14" borderId="826" xfId="0" applyFont="1" applyFill="1" applyBorder="1" applyAlignment="1" applyProtection="1">
      <alignment horizontal="center"/>
    </xf>
    <xf numFmtId="0" fontId="28" fillId="14" borderId="828" xfId="0" applyFont="1" applyFill="1" applyBorder="1" applyAlignment="1" applyProtection="1">
      <alignment horizontal="center"/>
    </xf>
    <xf numFmtId="0" fontId="28" fillId="14" borderId="796" xfId="0" applyFont="1" applyFill="1" applyBorder="1" applyAlignment="1" applyProtection="1">
      <alignment horizontal="center"/>
    </xf>
    <xf numFmtId="0" fontId="28" fillId="14" borderId="448" xfId="0" applyFont="1" applyFill="1" applyBorder="1" applyAlignment="1" applyProtection="1">
      <alignment horizontal="center"/>
    </xf>
    <xf numFmtId="0" fontId="28" fillId="14" borderId="896" xfId="0" applyFont="1" applyFill="1" applyBorder="1" applyAlignment="1" applyProtection="1">
      <alignment horizontal="center"/>
    </xf>
    <xf numFmtId="0" fontId="28" fillId="14" borderId="897" xfId="0" applyFont="1" applyFill="1" applyBorder="1" applyAlignment="1" applyProtection="1">
      <alignment horizontal="center"/>
    </xf>
    <xf numFmtId="0" fontId="28" fillId="14" borderId="898" xfId="0" applyFont="1" applyFill="1" applyBorder="1" applyAlignment="1" applyProtection="1">
      <alignment horizontal="center"/>
    </xf>
    <xf numFmtId="0" fontId="28" fillId="14" borderId="639" xfId="0" applyFont="1" applyFill="1" applyBorder="1" applyAlignment="1" applyProtection="1">
      <alignment horizontal="center"/>
    </xf>
    <xf numFmtId="0" fontId="28" fillId="14" borderId="0" xfId="0" applyFont="1" applyFill="1" applyBorder="1" applyAlignment="1" applyProtection="1">
      <alignment horizontal="center"/>
    </xf>
    <xf numFmtId="0" fontId="28" fillId="14" borderId="717" xfId="0" applyFont="1" applyFill="1" applyBorder="1" applyAlignment="1" applyProtection="1">
      <alignment horizontal="center"/>
    </xf>
    <xf numFmtId="0" fontId="28" fillId="14" borderId="896" xfId="0" applyFont="1" applyFill="1" applyBorder="1" applyAlignment="1" applyProtection="1">
      <alignment horizontal="center" vertical="center"/>
    </xf>
    <xf numFmtId="0" fontId="28" fillId="14" borderId="897" xfId="0" applyFont="1" applyFill="1" applyBorder="1" applyAlignment="1" applyProtection="1">
      <alignment horizontal="center" vertical="center"/>
    </xf>
    <xf numFmtId="0" fontId="28" fillId="14" borderId="0" xfId="0" applyFont="1" applyFill="1" applyBorder="1" applyAlignment="1" applyProtection="1">
      <alignment horizontal="center" vertical="center"/>
    </xf>
    <xf numFmtId="0" fontId="28" fillId="14" borderId="873" xfId="0" applyFont="1" applyFill="1" applyBorder="1" applyAlignment="1" applyProtection="1">
      <alignment horizontal="center" vertical="center"/>
    </xf>
    <xf numFmtId="0" fontId="28" fillId="14" borderId="891" xfId="0" applyFont="1" applyFill="1" applyBorder="1" applyAlignment="1" applyProtection="1">
      <alignment horizontal="center"/>
    </xf>
    <xf numFmtId="0" fontId="28" fillId="14" borderId="892" xfId="0" applyFont="1" applyFill="1" applyBorder="1" applyAlignment="1" applyProtection="1">
      <alignment horizontal="center"/>
    </xf>
    <xf numFmtId="0" fontId="28" fillId="14" borderId="900" xfId="0" applyFont="1" applyFill="1" applyBorder="1" applyAlignment="1" applyProtection="1">
      <alignment horizontal="center"/>
    </xf>
    <xf numFmtId="0" fontId="28" fillId="14" borderId="901" xfId="0" applyFont="1" applyFill="1" applyBorder="1" applyAlignment="1" applyProtection="1">
      <alignment horizontal="center" vertical="center" wrapText="1"/>
    </xf>
    <xf numFmtId="0" fontId="28" fillId="14" borderId="903" xfId="0" applyFont="1" applyFill="1" applyBorder="1" applyAlignment="1" applyProtection="1">
      <alignment horizontal="center"/>
    </xf>
    <xf numFmtId="0" fontId="28" fillId="14" borderId="791" xfId="0" applyFont="1" applyFill="1" applyBorder="1" applyAlignment="1" applyProtection="1">
      <alignment horizontal="center"/>
    </xf>
    <xf numFmtId="0" fontId="26" fillId="2" borderId="906" xfId="0" applyFont="1" applyFill="1" applyBorder="1" applyAlignment="1" applyProtection="1">
      <alignment horizontal="left" vertical="center"/>
    </xf>
    <xf numFmtId="0" fontId="26" fillId="2" borderId="907" xfId="0" applyFont="1" applyFill="1" applyBorder="1" applyAlignment="1" applyProtection="1">
      <alignment horizontal="left" vertical="center"/>
    </xf>
    <xf numFmtId="0" fontId="28" fillId="7" borderId="361" xfId="0" applyFont="1" applyFill="1" applyBorder="1" applyAlignment="1" applyProtection="1">
      <alignment horizontal="center" vertical="center"/>
    </xf>
    <xf numFmtId="0" fontId="28" fillId="7" borderId="363" xfId="0" applyFont="1" applyFill="1" applyBorder="1" applyAlignment="1" applyProtection="1">
      <alignment horizontal="center" vertical="center"/>
    </xf>
    <xf numFmtId="0" fontId="28" fillId="7" borderId="570" xfId="0" applyFont="1" applyFill="1" applyBorder="1" applyAlignment="1" applyProtection="1">
      <alignment horizontal="center" vertical="center"/>
    </xf>
    <xf numFmtId="0" fontId="28" fillId="7" borderId="7" xfId="0" applyFont="1" applyFill="1" applyBorder="1" applyAlignment="1" applyProtection="1">
      <alignment horizontal="center" vertical="center"/>
    </xf>
    <xf numFmtId="0" fontId="28" fillId="7" borderId="323" xfId="0" applyFont="1" applyFill="1" applyBorder="1" applyAlignment="1" applyProtection="1">
      <alignment horizontal="center" vertical="center"/>
    </xf>
    <xf numFmtId="0" fontId="28" fillId="7" borderId="561" xfId="0" applyFont="1" applyFill="1" applyBorder="1" applyAlignment="1" applyProtection="1">
      <alignment horizontal="center" vertical="center"/>
    </xf>
    <xf numFmtId="0" fontId="28" fillId="14" borderId="332" xfId="0" applyFont="1" applyFill="1" applyBorder="1" applyAlignment="1" applyProtection="1">
      <alignment horizontal="center" vertical="center"/>
    </xf>
    <xf numFmtId="0" fontId="28" fillId="14" borderId="340" xfId="0" applyFont="1" applyFill="1" applyBorder="1" applyAlignment="1" applyProtection="1">
      <alignment horizontal="center" vertical="center"/>
    </xf>
    <xf numFmtId="0" fontId="28" fillId="14" borderId="564" xfId="0" applyFont="1" applyFill="1" applyBorder="1" applyAlignment="1" applyProtection="1">
      <alignment horizontal="center" vertical="center"/>
    </xf>
    <xf numFmtId="0" fontId="28" fillId="14" borderId="356" xfId="0" applyFont="1" applyFill="1" applyBorder="1" applyAlignment="1" applyProtection="1">
      <alignment horizontal="center" vertical="center"/>
    </xf>
    <xf numFmtId="0" fontId="28" fillId="14" borderId="529" xfId="0" applyFont="1" applyFill="1" applyBorder="1" applyAlignment="1" applyProtection="1">
      <alignment horizontal="center" vertical="center"/>
    </xf>
    <xf numFmtId="0" fontId="28" fillId="14" borderId="571" xfId="0" applyFont="1" applyFill="1" applyBorder="1" applyAlignment="1" applyProtection="1">
      <alignment horizontal="center" vertical="center"/>
    </xf>
    <xf numFmtId="0" fontId="28" fillId="14" borderId="355" xfId="0" applyFont="1" applyFill="1" applyBorder="1" applyAlignment="1" applyProtection="1">
      <alignment horizontal="center" vertical="center"/>
    </xf>
    <xf numFmtId="0" fontId="28" fillId="14" borderId="343" xfId="0" applyFont="1" applyFill="1" applyBorder="1" applyAlignment="1" applyProtection="1">
      <alignment horizontal="center" vertical="center"/>
    </xf>
    <xf numFmtId="0" fontId="28" fillId="14" borderId="508" xfId="0" applyFont="1" applyFill="1" applyBorder="1" applyAlignment="1" applyProtection="1">
      <alignment horizontal="center" vertical="center"/>
    </xf>
    <xf numFmtId="0" fontId="28" fillId="7" borderId="554" xfId="0" applyFont="1" applyFill="1" applyBorder="1" applyAlignment="1" applyProtection="1">
      <alignment horizontal="center"/>
    </xf>
    <xf numFmtId="0" fontId="28" fillId="7" borderId="448" xfId="0" applyFont="1" applyFill="1" applyBorder="1" applyAlignment="1" applyProtection="1">
      <alignment horizontal="center"/>
    </xf>
    <xf numFmtId="0" fontId="28" fillId="7" borderId="15" xfId="0" applyFont="1" applyFill="1" applyBorder="1" applyAlignment="1" applyProtection="1">
      <alignment horizontal="center"/>
    </xf>
    <xf numFmtId="0" fontId="28" fillId="7" borderId="523" xfId="0" applyFont="1" applyFill="1" applyBorder="1" applyAlignment="1" applyProtection="1">
      <alignment horizontal="center"/>
    </xf>
    <xf numFmtId="0" fontId="28" fillId="7" borderId="541" xfId="0" applyFont="1" applyFill="1" applyBorder="1" applyAlignment="1" applyProtection="1">
      <alignment horizontal="center"/>
    </xf>
    <xf numFmtId="0" fontId="28" fillId="7" borderId="447" xfId="0" applyFont="1" applyFill="1" applyBorder="1" applyAlignment="1" applyProtection="1">
      <alignment horizontal="center"/>
    </xf>
    <xf numFmtId="0" fontId="28" fillId="7" borderId="588" xfId="0" applyFont="1" applyFill="1" applyBorder="1" applyAlignment="1" applyProtection="1">
      <alignment horizontal="center"/>
    </xf>
    <xf numFmtId="0" fontId="28" fillId="7" borderId="599" xfId="0" applyFont="1" applyFill="1" applyBorder="1" applyAlignment="1" applyProtection="1">
      <alignment horizontal="center"/>
    </xf>
    <xf numFmtId="0" fontId="28" fillId="7" borderId="574" xfId="0" applyFont="1" applyFill="1" applyBorder="1" applyAlignment="1" applyProtection="1">
      <alignment horizontal="center" vertical="center"/>
    </xf>
    <xf numFmtId="0" fontId="28" fillId="7" borderId="575" xfId="0" applyFont="1" applyFill="1" applyBorder="1" applyAlignment="1" applyProtection="1">
      <alignment horizontal="center" vertical="center"/>
    </xf>
    <xf numFmtId="0" fontId="28" fillId="7" borderId="573" xfId="0" applyFont="1" applyFill="1" applyBorder="1" applyAlignment="1" applyProtection="1">
      <alignment horizontal="center" vertical="center"/>
    </xf>
    <xf numFmtId="0" fontId="28" fillId="7" borderId="382" xfId="0" applyFont="1" applyFill="1" applyBorder="1" applyAlignment="1" applyProtection="1">
      <alignment horizontal="center"/>
    </xf>
    <xf numFmtId="0" fontId="28" fillId="7" borderId="309" xfId="0" applyFont="1" applyFill="1" applyBorder="1" applyAlignment="1" applyProtection="1">
      <alignment horizontal="center"/>
    </xf>
    <xf numFmtId="0" fontId="28" fillId="7" borderId="203" xfId="8" applyFont="1" applyFill="1" applyBorder="1" applyAlignment="1" applyProtection="1">
      <alignment horizontal="center"/>
    </xf>
    <xf numFmtId="0" fontId="28" fillId="7" borderId="204" xfId="8" applyFont="1" applyFill="1" applyBorder="1" applyAlignment="1" applyProtection="1">
      <alignment horizontal="center"/>
    </xf>
    <xf numFmtId="0" fontId="28" fillId="7" borderId="1166" xfId="8" applyFont="1" applyFill="1" applyBorder="1" applyAlignment="1" applyProtection="1">
      <alignment horizontal="center"/>
    </xf>
    <xf numFmtId="0" fontId="28" fillId="7" borderId="205" xfId="8" applyFont="1" applyFill="1" applyBorder="1" applyAlignment="1" applyProtection="1">
      <alignment horizontal="center"/>
    </xf>
    <xf numFmtId="0" fontId="28" fillId="7" borderId="871" xfId="8" applyFont="1" applyFill="1" applyBorder="1" applyAlignment="1" applyProtection="1">
      <alignment horizontal="center" vertical="center"/>
    </xf>
    <xf numFmtId="0" fontId="28" fillId="7" borderId="280" xfId="8" applyFont="1" applyFill="1" applyBorder="1" applyAlignment="1" applyProtection="1">
      <alignment horizontal="center" vertical="center"/>
    </xf>
    <xf numFmtId="0" fontId="28" fillId="7" borderId="871" xfId="8" applyFont="1" applyFill="1" applyBorder="1" applyAlignment="1" applyProtection="1">
      <alignment horizontal="center" vertical="center" wrapText="1"/>
    </xf>
    <xf numFmtId="0" fontId="28" fillId="7" borderId="280" xfId="8" applyFont="1" applyFill="1" applyBorder="1" applyAlignment="1" applyProtection="1">
      <alignment horizontal="center" vertical="center" wrapText="1"/>
    </xf>
    <xf numFmtId="0" fontId="28" fillId="7" borderId="797" xfId="0" applyFont="1" applyFill="1" applyBorder="1" applyAlignment="1">
      <alignment horizontal="center" wrapText="1"/>
    </xf>
    <xf numFmtId="0" fontId="28" fillId="7" borderId="24" xfId="0" applyFont="1" applyFill="1" applyBorder="1" applyAlignment="1">
      <alignment horizontal="center" wrapText="1"/>
    </xf>
    <xf numFmtId="0" fontId="28" fillId="7" borderId="300" xfId="9" applyFont="1" applyFill="1" applyBorder="1" applyAlignment="1">
      <alignment horizontal="center" vertical="center" wrapText="1"/>
    </xf>
    <xf numFmtId="0" fontId="28" fillId="7" borderId="15" xfId="9" applyFont="1" applyFill="1" applyBorder="1" applyAlignment="1">
      <alignment horizontal="center" vertical="center" wrapText="1"/>
    </xf>
    <xf numFmtId="0" fontId="28" fillId="7" borderId="299" xfId="9" applyFont="1" applyFill="1" applyBorder="1" applyAlignment="1">
      <alignment horizontal="center" vertical="center" wrapText="1"/>
    </xf>
    <xf numFmtId="0" fontId="28" fillId="7" borderId="570" xfId="9" applyFont="1" applyFill="1" applyBorder="1" applyAlignment="1">
      <alignment horizontal="center" vertical="center" wrapText="1"/>
    </xf>
    <xf numFmtId="0" fontId="28" fillId="7" borderId="685" xfId="9" applyFont="1" applyFill="1" applyBorder="1" applyAlignment="1">
      <alignment horizontal="center" vertical="center" wrapText="1"/>
    </xf>
    <xf numFmtId="0" fontId="28" fillId="7" borderId="663" xfId="9" applyFont="1" applyFill="1" applyBorder="1" applyAlignment="1">
      <alignment horizontal="center" vertical="center" wrapText="1"/>
    </xf>
    <xf numFmtId="0" fontId="28" fillId="7" borderId="275" xfId="8" applyFont="1" applyFill="1" applyBorder="1" applyAlignment="1" applyProtection="1">
      <alignment horizontal="center"/>
    </xf>
    <xf numFmtId="0" fontId="28" fillId="7" borderId="800" xfId="8" applyFont="1" applyFill="1" applyBorder="1" applyAlignment="1" applyProtection="1">
      <alignment horizontal="center"/>
    </xf>
    <xf numFmtId="0" fontId="28" fillId="7" borderId="802" xfId="8" applyFont="1" applyFill="1" applyBorder="1" applyAlignment="1" applyProtection="1">
      <alignment horizontal="center"/>
    </xf>
    <xf numFmtId="0" fontId="28" fillId="7" borderId="749" xfId="9" applyFont="1" applyFill="1" applyBorder="1" applyAlignment="1">
      <alignment horizontal="center"/>
    </xf>
    <xf numFmtId="0" fontId="28" fillId="7" borderId="715" xfId="9" applyFont="1" applyFill="1" applyBorder="1" applyAlignment="1">
      <alignment horizontal="center"/>
    </xf>
    <xf numFmtId="0" fontId="27" fillId="2" borderId="1555" xfId="0" applyFont="1" applyFill="1" applyBorder="1" applyAlignment="1">
      <alignment horizontal="center"/>
    </xf>
    <xf numFmtId="0" fontId="27" fillId="2" borderId="1556" xfId="0" applyFont="1" applyFill="1" applyBorder="1" applyAlignment="1">
      <alignment horizontal="center"/>
    </xf>
    <xf numFmtId="0" fontId="27" fillId="2" borderId="1580" xfId="0" applyFont="1" applyFill="1" applyBorder="1" applyAlignment="1">
      <alignment horizontal="center"/>
    </xf>
    <xf numFmtId="0" fontId="28" fillId="7" borderId="203" xfId="0" applyFont="1" applyFill="1" applyBorder="1" applyAlignment="1">
      <alignment horizontal="center"/>
    </xf>
    <xf numFmtId="0" fontId="28" fillId="7" borderId="204" xfId="0" applyFont="1" applyFill="1" applyBorder="1" applyAlignment="1">
      <alignment horizontal="center"/>
    </xf>
    <xf numFmtId="0" fontId="28" fillId="7" borderId="205" xfId="0" applyFont="1" applyFill="1" applyBorder="1" applyAlignment="1">
      <alignment horizontal="center"/>
    </xf>
    <xf numFmtId="0" fontId="28" fillId="7" borderId="275" xfId="0" applyFont="1" applyFill="1" applyBorder="1" applyAlignment="1">
      <alignment horizontal="center"/>
    </xf>
    <xf numFmtId="0" fontId="28" fillId="7" borderId="301" xfId="0" applyFont="1" applyFill="1" applyBorder="1" applyAlignment="1">
      <alignment horizontal="center"/>
    </xf>
    <xf numFmtId="0" fontId="28" fillId="7" borderId="508" xfId="0" applyFont="1" applyFill="1" applyBorder="1" applyAlignment="1">
      <alignment horizontal="center"/>
    </xf>
    <xf numFmtId="0" fontId="28" fillId="7" borderId="664" xfId="0" applyFont="1" applyFill="1" applyBorder="1" applyAlignment="1">
      <alignment horizontal="center"/>
    </xf>
    <xf numFmtId="0" fontId="28" fillId="7" borderId="752" xfId="0" applyFont="1" applyFill="1" applyBorder="1" applyAlignment="1">
      <alignment horizontal="center"/>
    </xf>
    <xf numFmtId="0" fontId="28" fillId="7" borderId="327" xfId="0" applyFont="1" applyFill="1" applyBorder="1" applyAlignment="1">
      <alignment horizontal="center" vertical="center" wrapText="1"/>
    </xf>
    <xf numFmtId="0" fontId="28" fillId="7" borderId="280" xfId="0" applyFont="1" applyFill="1" applyBorder="1" applyAlignment="1">
      <alignment horizontal="center" vertical="center"/>
    </xf>
    <xf numFmtId="0" fontId="28" fillId="7" borderId="356" xfId="0" applyFont="1" applyFill="1" applyBorder="1" applyAlignment="1">
      <alignment horizontal="center" vertical="center"/>
    </xf>
    <xf numFmtId="0" fontId="28" fillId="7" borderId="305" xfId="0" applyFont="1" applyFill="1" applyBorder="1" applyAlignment="1">
      <alignment horizontal="center" vertical="center"/>
    </xf>
    <xf numFmtId="0" fontId="28" fillId="7" borderId="200" xfId="0" applyFont="1" applyFill="1" applyBorder="1" applyAlignment="1">
      <alignment horizontal="center"/>
    </xf>
    <xf numFmtId="0" fontId="28" fillId="7" borderId="355" xfId="8" applyFont="1" applyFill="1" applyBorder="1" applyAlignment="1" applyProtection="1">
      <alignment horizontal="center" vertical="center"/>
    </xf>
    <xf numFmtId="0" fontId="28" fillId="7" borderId="355" xfId="8" applyFont="1" applyFill="1" applyBorder="1" applyAlignment="1" applyProtection="1">
      <alignment horizontal="center" vertical="center" wrapText="1"/>
    </xf>
    <xf numFmtId="0" fontId="28" fillId="7" borderId="0" xfId="0" applyFont="1" applyFill="1" applyBorder="1" applyAlignment="1">
      <alignment horizontal="center" wrapText="1"/>
    </xf>
    <xf numFmtId="0" fontId="28" fillId="7" borderId="644" xfId="8" applyFont="1" applyFill="1" applyBorder="1" applyAlignment="1" applyProtection="1">
      <alignment horizontal="center"/>
    </xf>
    <xf numFmtId="0" fontId="28" fillId="7" borderId="645" xfId="8" applyFont="1" applyFill="1" applyBorder="1" applyAlignment="1" applyProtection="1">
      <alignment horizontal="center"/>
    </xf>
    <xf numFmtId="0" fontId="28" fillId="7" borderId="280" xfId="0" applyFont="1" applyFill="1" applyBorder="1" applyAlignment="1">
      <alignment horizontal="center" vertical="center" wrapText="1"/>
    </xf>
    <xf numFmtId="0" fontId="28" fillId="7" borderId="283" xfId="0" applyFont="1" applyFill="1" applyBorder="1" applyAlignment="1">
      <alignment horizontal="center" wrapText="1"/>
    </xf>
    <xf numFmtId="0" fontId="28" fillId="7" borderId="276" xfId="0" applyFont="1" applyFill="1" applyBorder="1" applyAlignment="1">
      <alignment horizontal="center" wrapText="1"/>
    </xf>
    <xf numFmtId="0" fontId="28" fillId="7" borderId="327" xfId="0" applyFont="1" applyFill="1" applyBorder="1" applyAlignment="1">
      <alignment horizontal="center" wrapText="1"/>
    </xf>
    <xf numFmtId="0" fontId="28" fillId="7" borderId="280" xfId="0" applyFont="1" applyFill="1" applyBorder="1" applyAlignment="1">
      <alignment horizontal="center" wrapText="1"/>
    </xf>
    <xf numFmtId="0" fontId="28" fillId="7" borderId="444" xfId="0" applyFont="1" applyFill="1" applyBorder="1" applyAlignment="1">
      <alignment horizontal="center"/>
    </xf>
    <xf numFmtId="0" fontId="28" fillId="7" borderId="492" xfId="0" applyFont="1" applyFill="1" applyBorder="1" applyAlignment="1">
      <alignment horizontal="center"/>
    </xf>
    <xf numFmtId="0" fontId="28" fillId="7" borderId="796" xfId="0" applyFont="1" applyFill="1" applyBorder="1" applyAlignment="1">
      <alignment horizontal="center" wrapText="1"/>
    </xf>
    <xf numFmtId="0" fontId="28" fillId="7" borderId="342" xfId="0" applyFont="1" applyFill="1" applyBorder="1" applyAlignment="1">
      <alignment horizontal="center" wrapText="1"/>
    </xf>
    <xf numFmtId="0" fontId="28" fillId="7" borderId="1185" xfId="8" applyFont="1" applyFill="1" applyBorder="1" applyAlignment="1" applyProtection="1">
      <alignment horizontal="center" vertical="center"/>
    </xf>
    <xf numFmtId="0" fontId="28" fillId="7" borderId="343" xfId="8" applyFont="1" applyFill="1" applyBorder="1" applyAlignment="1" applyProtection="1">
      <alignment horizontal="center" vertical="center"/>
    </xf>
    <xf numFmtId="0" fontId="28" fillId="7" borderId="1184" xfId="8" applyFont="1" applyFill="1" applyBorder="1" applyAlignment="1" applyProtection="1">
      <alignment horizontal="center" vertical="center" wrapText="1"/>
    </xf>
    <xf numFmtId="0" fontId="28" fillId="7" borderId="1182" xfId="8" applyFont="1" applyFill="1" applyBorder="1" applyAlignment="1" applyProtection="1">
      <alignment horizontal="center" vertical="center" wrapText="1"/>
    </xf>
    <xf numFmtId="0" fontId="26" fillId="2" borderId="1306" xfId="0" applyFont="1" applyFill="1" applyBorder="1" applyAlignment="1">
      <alignment horizontal="left"/>
    </xf>
    <xf numFmtId="0" fontId="26" fillId="2" borderId="1323" xfId="0" applyFont="1" applyFill="1" applyBorder="1" applyAlignment="1">
      <alignment horizontal="left"/>
    </xf>
    <xf numFmtId="0" fontId="26" fillId="2" borderId="1581" xfId="0" applyFont="1" applyFill="1" applyBorder="1" applyAlignment="1">
      <alignment horizontal="left"/>
    </xf>
    <xf numFmtId="0" fontId="26" fillId="2" borderId="1557" xfId="0" applyFont="1" applyFill="1" applyBorder="1" applyAlignment="1">
      <alignment horizontal="left"/>
    </xf>
    <xf numFmtId="0" fontId="28" fillId="7" borderId="1007" xfId="8" applyFont="1" applyFill="1" applyBorder="1" applyAlignment="1" applyProtection="1">
      <alignment horizontal="center"/>
    </xf>
    <xf numFmtId="0" fontId="28" fillId="7" borderId="1174" xfId="8" applyFont="1" applyFill="1" applyBorder="1" applyAlignment="1" applyProtection="1">
      <alignment horizontal="center"/>
    </xf>
    <xf numFmtId="0" fontId="28" fillId="7" borderId="1205" xfId="8" applyFont="1" applyFill="1" applyBorder="1" applyAlignment="1" applyProtection="1">
      <alignment horizontal="center" vertical="center"/>
    </xf>
    <xf numFmtId="0" fontId="28" fillId="7" borderId="1214" xfId="8" applyFont="1" applyFill="1" applyBorder="1" applyAlignment="1" applyProtection="1">
      <alignment horizontal="center" vertical="center" wrapText="1"/>
    </xf>
    <xf numFmtId="0" fontId="59" fillId="2" borderId="0" xfId="0" applyFont="1" applyFill="1" applyAlignment="1" applyProtection="1">
      <alignment horizontal="left" wrapText="1"/>
    </xf>
    <xf numFmtId="0" fontId="28" fillId="7" borderId="438" xfId="8" applyFont="1" applyFill="1" applyBorder="1" applyAlignment="1" applyProtection="1">
      <alignment horizontal="center" wrapText="1"/>
    </xf>
    <xf numFmtId="0" fontId="28" fillId="7" borderId="339" xfId="8" applyFont="1" applyFill="1" applyBorder="1" applyAlignment="1" applyProtection="1">
      <alignment horizontal="center" wrapText="1"/>
    </xf>
    <xf numFmtId="0" fontId="28" fillId="7" borderId="931" xfId="8" applyFont="1" applyFill="1" applyBorder="1" applyAlignment="1" applyProtection="1">
      <alignment horizontal="center" vertical="center" wrapText="1"/>
    </xf>
    <xf numFmtId="0" fontId="28" fillId="7" borderId="405" xfId="8" applyFont="1" applyFill="1" applyBorder="1" applyAlignment="1" applyProtection="1">
      <alignment horizontal="center" vertical="center" wrapText="1"/>
    </xf>
    <xf numFmtId="0" fontId="28" fillId="7" borderId="789" xfId="8" applyFont="1" applyFill="1" applyBorder="1" applyAlignment="1" applyProtection="1">
      <alignment horizontal="center" vertical="center" wrapText="1"/>
    </xf>
    <xf numFmtId="0" fontId="28" fillId="7" borderId="863" xfId="8" applyFont="1" applyFill="1" applyBorder="1" applyAlignment="1" applyProtection="1">
      <alignment horizontal="center" wrapText="1"/>
    </xf>
    <xf numFmtId="0" fontId="28" fillId="7" borderId="620" xfId="8" applyFont="1" applyFill="1" applyBorder="1" applyAlignment="1" applyProtection="1">
      <alignment horizontal="center" wrapText="1"/>
    </xf>
    <xf numFmtId="0" fontId="28" fillId="7" borderId="349" xfId="8" applyFont="1" applyFill="1" applyBorder="1" applyAlignment="1" applyProtection="1">
      <alignment horizontal="center"/>
    </xf>
    <xf numFmtId="0" fontId="28" fillId="7" borderId="374" xfId="8" applyFont="1" applyFill="1" applyBorder="1" applyAlignment="1" applyProtection="1">
      <alignment horizontal="center"/>
    </xf>
    <xf numFmtId="0" fontId="28" fillId="7" borderId="204" xfId="9" applyFont="1" applyFill="1" applyBorder="1" applyAlignment="1">
      <alignment horizontal="center" vertical="center" wrapText="1"/>
    </xf>
    <xf numFmtId="0" fontId="28" fillId="7" borderId="173" xfId="9" applyFont="1" applyFill="1" applyBorder="1" applyAlignment="1">
      <alignment horizontal="center" vertical="center" wrapText="1"/>
    </xf>
    <xf numFmtId="0" fontId="28" fillId="7" borderId="399" xfId="8" applyFont="1" applyFill="1" applyBorder="1" applyAlignment="1" applyProtection="1">
      <alignment horizontal="center" vertical="center" wrapText="1"/>
    </xf>
    <xf numFmtId="0" fontId="28" fillId="7" borderId="47" xfId="8" applyFont="1" applyFill="1" applyBorder="1" applyAlignment="1" applyProtection="1">
      <alignment horizontal="center" vertical="center" wrapText="1"/>
    </xf>
    <xf numFmtId="0" fontId="28" fillId="7" borderId="399" xfId="8" applyFont="1" applyFill="1" applyBorder="1" applyAlignment="1" applyProtection="1">
      <alignment horizontal="center" wrapText="1"/>
    </xf>
    <xf numFmtId="0" fontId="28" fillId="7" borderId="47" xfId="8" applyFont="1" applyFill="1" applyBorder="1" applyAlignment="1" applyProtection="1">
      <alignment horizontal="center" wrapText="1"/>
    </xf>
    <xf numFmtId="0" fontId="28" fillId="7" borderId="397" xfId="9" applyFont="1" applyFill="1" applyBorder="1" applyAlignment="1">
      <alignment horizontal="center" vertical="center" wrapText="1"/>
    </xf>
    <xf numFmtId="0" fontId="28" fillId="7" borderId="264" xfId="9" applyFont="1" applyFill="1" applyBorder="1" applyAlignment="1">
      <alignment horizontal="center" vertical="center" wrapText="1"/>
    </xf>
    <xf numFmtId="0" fontId="28" fillId="7" borderId="213" xfId="9" applyFont="1" applyFill="1" applyBorder="1" applyAlignment="1">
      <alignment horizontal="center" vertical="center" wrapText="1"/>
    </xf>
    <xf numFmtId="0" fontId="28" fillId="7" borderId="315" xfId="8" applyFont="1" applyFill="1" applyBorder="1" applyAlignment="1" applyProtection="1">
      <alignment horizontal="center"/>
    </xf>
    <xf numFmtId="0" fontId="28" fillId="7" borderId="47" xfId="8" applyFont="1" applyFill="1" applyBorder="1" applyAlignment="1" applyProtection="1">
      <alignment horizontal="center"/>
    </xf>
    <xf numFmtId="0" fontId="28" fillId="7" borderId="329" xfId="8" applyFont="1" applyFill="1" applyBorder="1" applyAlignment="1" applyProtection="1">
      <alignment horizontal="center"/>
    </xf>
    <xf numFmtId="0" fontId="28" fillId="7" borderId="48" xfId="8" applyFont="1" applyFill="1" applyBorder="1" applyAlignment="1" applyProtection="1">
      <alignment horizontal="center"/>
    </xf>
    <xf numFmtId="0" fontId="28" fillId="86" borderId="1771" xfId="8" applyFont="1" applyFill="1" applyBorder="1" applyAlignment="1" applyProtection="1">
      <alignment horizontal="center" vertical="center" wrapText="1"/>
    </xf>
    <xf numFmtId="0" fontId="28" fillId="86" borderId="405" xfId="8" applyFont="1" applyFill="1" applyBorder="1" applyAlignment="1" applyProtection="1">
      <alignment horizontal="center" vertical="center" wrapText="1"/>
    </xf>
    <xf numFmtId="0" fontId="28" fillId="86" borderId="1772" xfId="8" applyFont="1" applyFill="1" applyBorder="1" applyAlignment="1" applyProtection="1">
      <alignment horizontal="center" vertical="center" wrapText="1"/>
    </xf>
    <xf numFmtId="0" fontId="28" fillId="7" borderId="797" xfId="8" applyFont="1" applyFill="1" applyBorder="1" applyAlignment="1" applyProtection="1">
      <alignment horizontal="center" vertical="center"/>
    </xf>
    <xf numFmtId="0" fontId="28" fillId="7" borderId="24" xfId="8" applyFont="1" applyFill="1" applyBorder="1" applyAlignment="1" applyProtection="1">
      <alignment horizontal="center" vertical="center"/>
    </xf>
    <xf numFmtId="0" fontId="28" fillId="7" borderId="349" xfId="8" applyFont="1" applyFill="1" applyBorder="1" applyAlignment="1" applyProtection="1">
      <alignment horizontal="center" vertical="center" wrapText="1"/>
    </xf>
    <xf numFmtId="0" fontId="28" fillId="7" borderId="421" xfId="8" applyFont="1" applyFill="1" applyBorder="1" applyAlignment="1" applyProtection="1">
      <alignment horizontal="center" vertical="center" wrapText="1"/>
    </xf>
    <xf numFmtId="0" fontId="28" fillId="7" borderId="328" xfId="8" applyFont="1" applyFill="1" applyBorder="1" applyAlignment="1" applyProtection="1">
      <alignment horizontal="center" vertical="center" wrapText="1"/>
    </xf>
    <xf numFmtId="9" fontId="28" fillId="7" borderId="204" xfId="2" applyFont="1" applyFill="1" applyBorder="1" applyAlignment="1">
      <alignment horizontal="center" vertical="center" wrapText="1"/>
    </xf>
    <xf numFmtId="9" fontId="28" fillId="7" borderId="173" xfId="2" applyFont="1" applyFill="1" applyBorder="1" applyAlignment="1">
      <alignment horizontal="center" vertical="center" wrapText="1"/>
    </xf>
    <xf numFmtId="164" fontId="28" fillId="7" borderId="204" xfId="6" applyFont="1" applyFill="1" applyBorder="1" applyAlignment="1">
      <alignment horizontal="center" vertical="center"/>
    </xf>
    <xf numFmtId="164" fontId="28" fillId="7" borderId="205" xfId="6" applyFont="1" applyFill="1" applyBorder="1" applyAlignment="1">
      <alignment horizontal="center" vertical="center"/>
    </xf>
    <xf numFmtId="0" fontId="28" fillId="7" borderId="797" xfId="8" applyFont="1" applyFill="1" applyBorder="1" applyAlignment="1" applyProtection="1">
      <alignment horizontal="center" vertical="center" wrapText="1"/>
    </xf>
    <xf numFmtId="0" fontId="28" fillId="7" borderId="24" xfId="8" applyFont="1" applyFill="1" applyBorder="1" applyAlignment="1" applyProtection="1">
      <alignment horizontal="center" vertical="center" wrapText="1"/>
    </xf>
    <xf numFmtId="0" fontId="28" fillId="7" borderId="24" xfId="8" applyFont="1" applyFill="1" applyBorder="1" applyAlignment="1" applyProtection="1">
      <alignment horizontal="center"/>
    </xf>
    <xf numFmtId="0" fontId="28" fillId="7" borderId="453" xfId="8" applyFont="1" applyFill="1" applyBorder="1" applyAlignment="1" applyProtection="1">
      <alignment horizontal="center"/>
    </xf>
    <xf numFmtId="0" fontId="99" fillId="7" borderId="1014" xfId="0" applyFont="1" applyFill="1" applyBorder="1" applyAlignment="1" applyProtection="1">
      <alignment horizontal="center" vertical="center"/>
    </xf>
    <xf numFmtId="0" fontId="99" fillId="7" borderId="1015" xfId="0" applyFont="1" applyFill="1" applyBorder="1" applyAlignment="1" applyProtection="1">
      <alignment horizontal="center" vertical="center"/>
    </xf>
    <xf numFmtId="0" fontId="28" fillId="7" borderId="1008" xfId="8" applyFont="1" applyFill="1" applyBorder="1" applyAlignment="1" applyProtection="1">
      <alignment horizontal="center"/>
    </xf>
    <xf numFmtId="0" fontId="28" fillId="7" borderId="1009" xfId="8" applyFont="1" applyFill="1" applyBorder="1" applyAlignment="1" applyProtection="1">
      <alignment horizontal="center"/>
    </xf>
    <xf numFmtId="0" fontId="28" fillId="7" borderId="1545" xfId="0" applyFont="1" applyFill="1" applyBorder="1" applyAlignment="1" applyProtection="1">
      <alignment horizontal="center" vertical="center" wrapText="1"/>
    </xf>
    <xf numFmtId="0" fontId="28" fillId="7" borderId="620" xfId="0" applyFont="1" applyFill="1" applyBorder="1" applyAlignment="1" applyProtection="1">
      <alignment horizontal="center" vertical="center" wrapText="1"/>
    </xf>
    <xf numFmtId="0" fontId="28" fillId="7" borderId="1562" xfId="0" applyFont="1" applyFill="1" applyBorder="1" applyAlignment="1" applyProtection="1">
      <alignment horizontal="center" vertical="center" wrapText="1"/>
    </xf>
    <xf numFmtId="0" fontId="28" fillId="86" borderId="1771" xfId="0" applyFont="1" applyFill="1" applyBorder="1" applyAlignment="1" applyProtection="1">
      <alignment horizontal="center" vertical="center" wrapText="1"/>
    </xf>
    <xf numFmtId="0" fontId="28" fillId="86" borderId="405" xfId="0" applyFont="1" applyFill="1" applyBorder="1" applyAlignment="1" applyProtection="1">
      <alignment horizontal="center" vertical="center" wrapText="1"/>
    </xf>
    <xf numFmtId="164" fontId="28" fillId="7" borderId="806" xfId="6" applyFont="1" applyFill="1" applyBorder="1" applyAlignment="1">
      <alignment horizontal="center"/>
    </xf>
    <xf numFmtId="164" fontId="28" fillId="7" borderId="1425" xfId="6" applyFont="1" applyFill="1" applyBorder="1" applyAlignment="1">
      <alignment horizontal="center"/>
    </xf>
    <xf numFmtId="164" fontId="28" fillId="7" borderId="204" xfId="6" applyFont="1" applyFill="1" applyBorder="1" applyAlignment="1">
      <alignment horizontal="center"/>
    </xf>
    <xf numFmtId="164" fontId="28" fillId="7" borderId="1563" xfId="6" applyFont="1" applyFill="1" applyBorder="1" applyAlignment="1">
      <alignment horizontal="center"/>
    </xf>
    <xf numFmtId="0" fontId="28" fillId="7" borderId="1025" xfId="0" applyFont="1" applyFill="1" applyBorder="1" applyAlignment="1" applyProtection="1">
      <alignment horizontal="center" vertical="center"/>
    </xf>
    <xf numFmtId="0" fontId="28" fillId="7" borderId="24" xfId="8" applyFont="1" applyFill="1" applyBorder="1" applyAlignment="1" applyProtection="1">
      <alignment horizontal="center" vertical="top"/>
    </xf>
    <xf numFmtId="0" fontId="28" fillId="7" borderId="453" xfId="8" applyFont="1" applyFill="1" applyBorder="1" applyAlignment="1" applyProtection="1">
      <alignment horizontal="center" vertical="top"/>
    </xf>
    <xf numFmtId="0" fontId="28" fillId="86" borderId="1757" xfId="0" applyFont="1" applyFill="1" applyBorder="1" applyAlignment="1" applyProtection="1">
      <alignment horizontal="center" vertical="center" wrapText="1"/>
    </xf>
    <xf numFmtId="0" fontId="28" fillId="86" borderId="301" xfId="0" applyFont="1" applyFill="1" applyBorder="1" applyAlignment="1" applyProtection="1">
      <alignment horizontal="center" vertical="center" wrapText="1"/>
    </xf>
    <xf numFmtId="0" fontId="99" fillId="7" borderId="1025" xfId="0" applyFont="1" applyFill="1" applyBorder="1" applyAlignment="1" applyProtection="1">
      <alignment horizontal="center" vertical="center"/>
    </xf>
    <xf numFmtId="0" fontId="28" fillId="7" borderId="863" xfId="0" applyFont="1" applyFill="1" applyBorder="1" applyAlignment="1" applyProtection="1">
      <alignment horizontal="center" vertical="center" wrapText="1"/>
    </xf>
    <xf numFmtId="0" fontId="28" fillId="7" borderId="1064" xfId="0" applyFont="1" applyFill="1" applyBorder="1" applyAlignment="1" applyProtection="1">
      <alignment horizontal="center" vertical="center" wrapText="1"/>
    </xf>
    <xf numFmtId="0" fontId="28" fillId="7" borderId="800" xfId="9" applyFont="1" applyFill="1" applyBorder="1" applyAlignment="1">
      <alignment horizontal="center" vertical="center" wrapText="1"/>
    </xf>
    <xf numFmtId="0" fontId="28" fillId="7" borderId="280" xfId="9" applyFont="1" applyFill="1" applyBorder="1" applyAlignment="1">
      <alignment horizontal="center" vertical="center" wrapText="1"/>
    </xf>
    <xf numFmtId="0" fontId="28" fillId="7" borderId="910" xfId="8" applyFont="1" applyFill="1" applyBorder="1" applyAlignment="1" applyProtection="1">
      <alignment horizontal="center"/>
    </xf>
    <xf numFmtId="0" fontId="28" fillId="7" borderId="901" xfId="8" applyFont="1" applyFill="1" applyBorder="1" applyAlignment="1" applyProtection="1">
      <alignment horizontal="center"/>
    </xf>
    <xf numFmtId="0" fontId="28" fillId="7" borderId="578" xfId="9" applyFont="1" applyFill="1" applyBorder="1" applyAlignment="1">
      <alignment horizontal="center" vertical="center" wrapText="1"/>
    </xf>
    <xf numFmtId="0" fontId="28" fillId="7" borderId="900" xfId="9" applyFont="1" applyFill="1" applyBorder="1" applyAlignment="1">
      <alignment horizontal="center" vertical="center" wrapText="1"/>
    </xf>
    <xf numFmtId="0" fontId="28" fillId="7" borderId="834" xfId="9" applyFont="1" applyFill="1" applyBorder="1" applyAlignment="1">
      <alignment horizontal="center" vertical="center" wrapText="1"/>
    </xf>
    <xf numFmtId="0" fontId="28" fillId="7" borderId="1042" xfId="0" applyFont="1" applyFill="1" applyBorder="1" applyAlignment="1">
      <alignment horizontal="center"/>
    </xf>
    <xf numFmtId="0" fontId="28" fillId="7" borderId="1041" xfId="0" applyFont="1" applyFill="1" applyBorder="1" applyAlignment="1">
      <alignment horizontal="center"/>
    </xf>
    <xf numFmtId="0" fontId="28" fillId="7" borderId="806" xfId="8" applyFont="1" applyFill="1" applyBorder="1" applyAlignment="1" applyProtection="1">
      <alignment horizontal="center"/>
    </xf>
    <xf numFmtId="0" fontId="28" fillId="7" borderId="901" xfId="8" applyFont="1" applyFill="1" applyBorder="1" applyAlignment="1" applyProtection="1">
      <alignment horizontal="center" vertical="center" wrapText="1"/>
    </xf>
    <xf numFmtId="0" fontId="28" fillId="7" borderId="900" xfId="8" applyFont="1" applyFill="1" applyBorder="1" applyAlignment="1" applyProtection="1">
      <alignment horizontal="center" vertical="center" wrapText="1"/>
    </xf>
    <xf numFmtId="0" fontId="28" fillId="7" borderId="834" xfId="8" applyFont="1" applyFill="1" applyBorder="1" applyAlignment="1" applyProtection="1">
      <alignment horizontal="center" vertical="center" wrapText="1"/>
    </xf>
    <xf numFmtId="0" fontId="28" fillId="7" borderId="806" xfId="8" applyFont="1" applyFill="1" applyBorder="1" applyAlignment="1" applyProtection="1">
      <alignment horizontal="center" vertical="center"/>
    </xf>
    <xf numFmtId="0" fontId="28" fillId="7" borderId="1043" xfId="8" applyFont="1" applyFill="1" applyBorder="1" applyAlignment="1" applyProtection="1">
      <alignment horizontal="center" vertical="center"/>
    </xf>
    <xf numFmtId="0" fontId="28" fillId="7" borderId="646" xfId="8" applyFont="1" applyFill="1" applyBorder="1" applyAlignment="1" applyProtection="1">
      <alignment horizontal="center" vertical="center"/>
    </xf>
    <xf numFmtId="0" fontId="28" fillId="7" borderId="1008" xfId="8" applyFont="1" applyFill="1" applyBorder="1" applyAlignment="1" applyProtection="1">
      <alignment horizontal="center" wrapText="1"/>
    </xf>
    <xf numFmtId="0" fontId="28" fillId="7" borderId="910" xfId="8" applyFont="1" applyFill="1" applyBorder="1" applyAlignment="1" applyProtection="1">
      <alignment horizontal="center" wrapText="1"/>
    </xf>
    <xf numFmtId="0" fontId="28" fillId="7" borderId="901" xfId="8" applyFont="1" applyFill="1" applyBorder="1" applyAlignment="1" applyProtection="1">
      <alignment horizontal="center" wrapText="1"/>
    </xf>
    <xf numFmtId="0" fontId="28" fillId="7" borderId="800" xfId="8" applyFont="1" applyFill="1" applyBorder="1" applyAlignment="1" applyProtection="1">
      <alignment horizontal="center" wrapText="1"/>
    </xf>
    <xf numFmtId="0" fontId="28" fillId="7" borderId="280" xfId="8" applyFont="1" applyFill="1" applyBorder="1" applyAlignment="1" applyProtection="1">
      <alignment horizontal="center" wrapText="1"/>
    </xf>
    <xf numFmtId="0" fontId="28" fillId="7" borderId="1008" xfId="9" applyFont="1" applyFill="1" applyBorder="1" applyAlignment="1">
      <alignment horizontal="center" vertical="center" wrapText="1"/>
    </xf>
    <xf numFmtId="0" fontId="28" fillId="7" borderId="910" xfId="9" applyFont="1" applyFill="1" applyBorder="1" applyAlignment="1">
      <alignment horizontal="center" vertical="center" wrapText="1"/>
    </xf>
    <xf numFmtId="9" fontId="28" fillId="7" borderId="1041" xfId="2" applyFont="1" applyFill="1" applyBorder="1" applyAlignment="1">
      <alignment horizontal="center" vertical="center" wrapText="1"/>
    </xf>
    <xf numFmtId="9" fontId="28" fillId="7" borderId="1044" xfId="2" applyFont="1" applyFill="1" applyBorder="1" applyAlignment="1">
      <alignment horizontal="center" vertical="center" wrapText="1"/>
    </xf>
    <xf numFmtId="9" fontId="28" fillId="7" borderId="903" xfId="2" applyFont="1" applyFill="1" applyBorder="1" applyAlignment="1">
      <alignment horizontal="center" vertical="center" wrapText="1"/>
    </xf>
    <xf numFmtId="0" fontId="28" fillId="7" borderId="1061" xfId="0" applyFont="1" applyFill="1" applyBorder="1" applyAlignment="1" applyProtection="1">
      <alignment horizontal="center" vertical="center"/>
    </xf>
    <xf numFmtId="0" fontId="28" fillId="7" borderId="1062" xfId="0" applyFont="1" applyFill="1" applyBorder="1" applyAlignment="1" applyProtection="1">
      <alignment horizontal="center" vertical="center"/>
    </xf>
    <xf numFmtId="9" fontId="28" fillId="7" borderId="863" xfId="2" applyFont="1" applyFill="1" applyBorder="1" applyAlignment="1">
      <alignment horizontal="center" vertical="center" wrapText="1"/>
    </xf>
    <xf numFmtId="9" fontId="28" fillId="7" borderId="620" xfId="2" applyFont="1" applyFill="1" applyBorder="1" applyAlignment="1">
      <alignment horizontal="center" vertical="center" wrapText="1"/>
    </xf>
    <xf numFmtId="0" fontId="28" fillId="7" borderId="1042" xfId="8" applyFont="1" applyFill="1" applyBorder="1" applyAlignment="1" applyProtection="1">
      <alignment horizontal="center"/>
    </xf>
    <xf numFmtId="0" fontId="28" fillId="7" borderId="1037" xfId="9" applyFont="1" applyFill="1" applyBorder="1" applyAlignment="1">
      <alignment horizontal="center" vertical="center" wrapText="1"/>
    </xf>
    <xf numFmtId="0" fontId="28" fillId="7" borderId="1063" xfId="9" applyFont="1" applyFill="1" applyBorder="1" applyAlignment="1">
      <alignment horizontal="center" vertical="center" wrapText="1"/>
    </xf>
    <xf numFmtId="0" fontId="28" fillId="86" borderId="1761" xfId="0" applyFont="1" applyFill="1" applyBorder="1" applyAlignment="1" applyProtection="1">
      <alignment horizontal="center" vertical="center" wrapText="1"/>
    </xf>
    <xf numFmtId="0" fontId="28" fillId="7" borderId="795" xfId="8" applyFont="1" applyFill="1" applyBorder="1" applyAlignment="1" applyProtection="1">
      <alignment horizontal="center" vertical="center" wrapText="1"/>
    </xf>
    <xf numFmtId="0" fontId="28" fillId="7" borderId="0" xfId="8" applyFont="1" applyFill="1" applyBorder="1" applyAlignment="1" applyProtection="1">
      <alignment horizontal="center" vertical="center" wrapText="1"/>
    </xf>
    <xf numFmtId="0" fontId="28" fillId="7" borderId="800" xfId="8" applyFont="1" applyFill="1" applyBorder="1" applyAlignment="1" applyProtection="1">
      <alignment horizontal="center" vertical="center" wrapText="1"/>
    </xf>
    <xf numFmtId="0" fontId="28" fillId="7" borderId="1078" xfId="8" applyFont="1" applyFill="1" applyBorder="1" applyAlignment="1" applyProtection="1">
      <alignment horizontal="center"/>
    </xf>
    <xf numFmtId="0" fontId="28" fillId="7" borderId="1079" xfId="8" applyFont="1" applyFill="1" applyBorder="1" applyAlignment="1" applyProtection="1">
      <alignment horizontal="center"/>
    </xf>
    <xf numFmtId="0" fontId="28" fillId="7" borderId="1080" xfId="8" applyFont="1" applyFill="1" applyBorder="1" applyAlignment="1" applyProtection="1">
      <alignment horizontal="center"/>
    </xf>
    <xf numFmtId="14" fontId="28" fillId="7" borderId="795" xfId="9" applyNumberFormat="1" applyFont="1" applyFill="1" applyBorder="1" applyAlignment="1">
      <alignment horizontal="center" vertical="center" wrapText="1"/>
    </xf>
    <xf numFmtId="14" fontId="28" fillId="7" borderId="1092" xfId="9" applyNumberFormat="1" applyFont="1" applyFill="1" applyBorder="1" applyAlignment="1">
      <alignment horizontal="center" vertical="center" wrapText="1"/>
    </xf>
    <xf numFmtId="9" fontId="28" fillId="7" borderId="800" xfId="2" applyFont="1" applyFill="1" applyBorder="1" applyAlignment="1">
      <alignment horizontal="center" vertical="center" wrapText="1"/>
    </xf>
    <xf numFmtId="9" fontId="28" fillId="7" borderId="280" xfId="2" applyFont="1" applyFill="1" applyBorder="1" applyAlignment="1">
      <alignment horizontal="center" vertical="center" wrapText="1"/>
    </xf>
    <xf numFmtId="0" fontId="28" fillId="7" borderId="795" xfId="9" applyFont="1" applyFill="1" applyBorder="1" applyAlignment="1">
      <alignment horizontal="center" vertical="center" wrapText="1"/>
    </xf>
    <xf numFmtId="0" fontId="28" fillId="7" borderId="0" xfId="9" applyFont="1" applyFill="1" applyBorder="1" applyAlignment="1">
      <alignment horizontal="center" vertical="center" wrapText="1"/>
    </xf>
    <xf numFmtId="14" fontId="28" fillId="7" borderId="1082" xfId="8" applyNumberFormat="1" applyFont="1" applyFill="1" applyBorder="1" applyAlignment="1" applyProtection="1">
      <alignment horizontal="center"/>
    </xf>
    <xf numFmtId="14" fontId="28" fillId="7" borderId="1093" xfId="8" applyNumberFormat="1" applyFont="1" applyFill="1" applyBorder="1" applyAlignment="1" applyProtection="1">
      <alignment horizontal="center"/>
    </xf>
    <xf numFmtId="14" fontId="28" fillId="7" borderId="1097" xfId="8" applyNumberFormat="1" applyFont="1" applyFill="1" applyBorder="1" applyAlignment="1" applyProtection="1">
      <alignment horizontal="center"/>
    </xf>
    <xf numFmtId="14" fontId="28" fillId="7" borderId="1098" xfId="8" applyNumberFormat="1" applyFont="1" applyFill="1" applyBorder="1" applyAlignment="1" applyProtection="1">
      <alignment horizontal="center"/>
    </xf>
    <xf numFmtId="0" fontId="28" fillId="86" borderId="1625" xfId="8" applyFont="1" applyFill="1" applyBorder="1" applyAlignment="1" applyProtection="1">
      <alignment horizontal="center" vertical="center" wrapText="1"/>
    </xf>
    <xf numFmtId="0" fontId="28" fillId="86" borderId="528" xfId="8" applyFont="1" applyFill="1" applyBorder="1" applyAlignment="1" applyProtection="1">
      <alignment horizontal="center" vertical="center" wrapText="1"/>
    </xf>
    <xf numFmtId="0" fontId="28" fillId="86" borderId="1565" xfId="8" applyFont="1" applyFill="1" applyBorder="1" applyAlignment="1" applyProtection="1">
      <alignment horizontal="center" vertical="center" wrapText="1"/>
    </xf>
    <xf numFmtId="0" fontId="28" fillId="7" borderId="656" xfId="11" applyFont="1" applyFill="1" applyBorder="1" applyAlignment="1" applyProtection="1">
      <alignment horizontal="center" vertical="top" wrapText="1"/>
    </xf>
    <xf numFmtId="0" fontId="28" fillId="7" borderId="1107" xfId="11" applyFont="1" applyFill="1" applyBorder="1" applyAlignment="1">
      <alignment horizontal="center"/>
    </xf>
    <xf numFmtId="0" fontId="28" fillId="7" borderId="1079" xfId="11" applyFont="1" applyFill="1" applyBorder="1" applyAlignment="1">
      <alignment horizontal="center"/>
    </xf>
    <xf numFmtId="0" fontId="28" fillId="7" borderId="1108" xfId="11" applyFont="1" applyFill="1" applyBorder="1" applyAlignment="1">
      <alignment horizontal="center"/>
    </xf>
    <xf numFmtId="0" fontId="28" fillId="7" borderId="1110" xfId="11" applyFont="1" applyFill="1" applyBorder="1" applyAlignment="1" applyProtection="1">
      <alignment horizontal="center"/>
    </xf>
    <xf numFmtId="0" fontId="28" fillId="7" borderId="1111" xfId="11" applyFont="1" applyFill="1" applyBorder="1" applyAlignment="1" applyProtection="1">
      <alignment horizontal="center"/>
    </xf>
    <xf numFmtId="0" fontId="28" fillId="86" borderId="1771" xfId="11" applyFont="1" applyFill="1" applyBorder="1" applyAlignment="1" applyProtection="1">
      <alignment horizontal="center" vertical="center" wrapText="1"/>
    </xf>
    <xf numFmtId="0" fontId="28" fillId="86" borderId="405" xfId="11" applyFont="1" applyFill="1" applyBorder="1" applyAlignment="1" applyProtection="1">
      <alignment horizontal="center" vertical="center" wrapText="1"/>
    </xf>
    <xf numFmtId="0" fontId="28" fillId="86" borderId="1772" xfId="11" applyFont="1" applyFill="1" applyBorder="1" applyAlignment="1" applyProtection="1">
      <alignment horizontal="center" vertical="center" wrapText="1"/>
    </xf>
    <xf numFmtId="0" fontId="99" fillId="7" borderId="1118" xfId="0" applyFont="1" applyFill="1" applyBorder="1" applyAlignment="1" applyProtection="1">
      <alignment horizontal="center" vertical="center"/>
    </xf>
    <xf numFmtId="0" fontId="28" fillId="7" borderId="1109" xfId="8" applyFont="1" applyFill="1" applyBorder="1" applyAlignment="1" applyProtection="1">
      <alignment horizontal="center"/>
    </xf>
    <xf numFmtId="0" fontId="28" fillId="7" borderId="814" xfId="9" applyFont="1" applyFill="1" applyBorder="1" applyAlignment="1">
      <alignment horizontal="center" vertical="center" wrapText="1"/>
    </xf>
    <xf numFmtId="0" fontId="28" fillId="7" borderId="1119" xfId="9" applyFont="1" applyFill="1" applyBorder="1" applyAlignment="1">
      <alignment horizontal="center" vertical="center" wrapText="1"/>
    </xf>
    <xf numFmtId="0" fontId="28" fillId="7" borderId="1092" xfId="9" applyFont="1" applyFill="1" applyBorder="1" applyAlignment="1">
      <alignment horizontal="center" vertical="center" wrapText="1"/>
    </xf>
    <xf numFmtId="0" fontId="28" fillId="7" borderId="1115" xfId="8" applyFont="1" applyFill="1" applyBorder="1" applyAlignment="1" applyProtection="1">
      <alignment horizontal="center"/>
    </xf>
    <xf numFmtId="0" fontId="28" fillId="7" borderId="620" xfId="8" applyFont="1" applyFill="1" applyBorder="1" applyAlignment="1" applyProtection="1">
      <alignment horizontal="center"/>
    </xf>
    <xf numFmtId="0" fontId="28" fillId="7" borderId="1120" xfId="8" applyFont="1" applyFill="1" applyBorder="1" applyAlignment="1" applyProtection="1">
      <alignment horizontal="center"/>
    </xf>
    <xf numFmtId="0" fontId="28" fillId="7" borderId="639" xfId="8" applyFont="1" applyFill="1" applyBorder="1" applyAlignment="1" applyProtection="1">
      <alignment horizontal="center"/>
    </xf>
    <xf numFmtId="0" fontId="28" fillId="7" borderId="863" xfId="8" applyFont="1" applyFill="1" applyBorder="1" applyAlignment="1" applyProtection="1">
      <alignment horizontal="center" vertical="center" wrapText="1"/>
    </xf>
    <xf numFmtId="0" fontId="28" fillId="7" borderId="620" xfId="8" applyFont="1" applyFill="1" applyBorder="1" applyAlignment="1" applyProtection="1">
      <alignment horizontal="center" vertical="center" wrapText="1"/>
    </xf>
    <xf numFmtId="0" fontId="28" fillId="7" borderId="0" xfId="9" applyFont="1" applyFill="1" applyBorder="1" applyAlignment="1">
      <alignment horizontal="center"/>
    </xf>
    <xf numFmtId="0" fontId="28" fillId="7" borderId="448" xfId="9" applyFont="1" applyFill="1" applyBorder="1" applyAlignment="1">
      <alignment horizontal="center" vertical="center" wrapText="1"/>
    </xf>
    <xf numFmtId="0" fontId="28" fillId="7" borderId="338" xfId="9" applyFont="1" applyFill="1" applyBorder="1" applyAlignment="1">
      <alignment horizontal="center" vertical="center" wrapText="1"/>
    </xf>
    <xf numFmtId="0" fontId="28" fillId="86" borderId="1772" xfId="0" applyFont="1" applyFill="1" applyBorder="1" applyAlignment="1" applyProtection="1">
      <alignment horizontal="center" vertical="center" wrapText="1"/>
    </xf>
    <xf numFmtId="0" fontId="28" fillId="7" borderId="1118" xfId="0" applyFont="1" applyFill="1" applyBorder="1" applyAlignment="1" applyProtection="1">
      <alignment horizontal="center" vertical="center"/>
    </xf>
    <xf numFmtId="0" fontId="28" fillId="7" borderId="863" xfId="9" applyFont="1" applyFill="1" applyBorder="1" applyAlignment="1">
      <alignment horizontal="center" vertical="center" wrapText="1"/>
    </xf>
    <xf numFmtId="0" fontId="28" fillId="7" borderId="620" xfId="9" applyFont="1" applyFill="1" applyBorder="1" applyAlignment="1">
      <alignment horizontal="center" vertical="center" wrapText="1"/>
    </xf>
    <xf numFmtId="0" fontId="28" fillId="7" borderId="1064" xfId="9" applyFont="1" applyFill="1" applyBorder="1" applyAlignment="1">
      <alignment horizontal="center" vertical="center" wrapText="1"/>
    </xf>
    <xf numFmtId="0" fontId="28" fillId="7" borderId="14" xfId="8" applyFont="1" applyFill="1" applyBorder="1" applyAlignment="1" applyProtection="1">
      <alignment horizontal="center"/>
    </xf>
    <xf numFmtId="0" fontId="28" fillId="7" borderId="15" xfId="8" applyFont="1" applyFill="1" applyBorder="1" applyAlignment="1" applyProtection="1">
      <alignment horizontal="center"/>
    </xf>
    <xf numFmtId="0" fontId="28" fillId="7" borderId="17" xfId="8" applyFont="1" applyFill="1" applyBorder="1" applyAlignment="1" applyProtection="1">
      <alignment horizontal="center"/>
    </xf>
    <xf numFmtId="0" fontId="28" fillId="7" borderId="0" xfId="8" applyFont="1" applyFill="1" applyBorder="1" applyAlignment="1" applyProtection="1">
      <alignment horizontal="center"/>
    </xf>
    <xf numFmtId="0" fontId="28" fillId="7" borderId="668" xfId="8" applyFont="1" applyFill="1" applyBorder="1" applyAlignment="1" applyProtection="1">
      <alignment horizontal="center"/>
    </xf>
    <xf numFmtId="0" fontId="28" fillId="7" borderId="669" xfId="8" applyFont="1" applyFill="1" applyBorder="1" applyAlignment="1" applyProtection="1">
      <alignment horizontal="center"/>
    </xf>
    <xf numFmtId="49" fontId="11" fillId="0" borderId="748" xfId="8" applyNumberFormat="1" applyFont="1" applyFill="1" applyBorder="1" applyAlignment="1" applyProtection="1">
      <alignment horizontal="center"/>
    </xf>
    <xf numFmtId="49" fontId="11" fillId="0" borderId="715" xfId="8" applyNumberFormat="1" applyFont="1" applyFill="1" applyBorder="1" applyAlignment="1" applyProtection="1">
      <alignment horizontal="center"/>
    </xf>
    <xf numFmtId="0" fontId="26" fillId="0" borderId="1540" xfId="0" applyNumberFormat="1" applyFont="1" applyFill="1" applyBorder="1" applyAlignment="1" applyProtection="1">
      <alignment horizontal="left"/>
      <protection locked="0"/>
    </xf>
    <xf numFmtId="0" fontId="26" fillId="0" borderId="1541" xfId="0" applyNumberFormat="1" applyFont="1" applyFill="1" applyBorder="1" applyAlignment="1" applyProtection="1">
      <alignment horizontal="left"/>
      <protection locked="0"/>
    </xf>
    <xf numFmtId="0" fontId="11" fillId="0" borderId="1078" xfId="8" applyFont="1" applyFill="1" applyBorder="1" applyAlignment="1" applyProtection="1">
      <alignment horizontal="left"/>
    </xf>
    <xf numFmtId="0" fontId="11" fillId="0" borderId="1108" xfId="8" applyFont="1" applyFill="1" applyBorder="1" applyAlignment="1" applyProtection="1">
      <alignment horizontal="left"/>
    </xf>
    <xf numFmtId="0" fontId="11" fillId="0" borderId="1089" xfId="8" applyFont="1" applyFill="1" applyBorder="1" applyAlignment="1" applyProtection="1">
      <alignment horizontal="left"/>
    </xf>
    <xf numFmtId="0" fontId="11" fillId="0" borderId="1148" xfId="8" applyFont="1" applyFill="1" applyBorder="1" applyAlignment="1" applyProtection="1">
      <alignment horizontal="left"/>
    </xf>
    <xf numFmtId="0" fontId="28" fillId="7" borderId="14" xfId="0" applyFont="1" applyFill="1" applyBorder="1" applyAlignment="1" applyProtection="1">
      <alignment horizontal="center" vertical="center"/>
    </xf>
    <xf numFmtId="0" fontId="28" fillId="7" borderId="397" xfId="0" applyFont="1" applyFill="1" applyBorder="1" applyAlignment="1" applyProtection="1">
      <alignment horizontal="center" vertical="center"/>
    </xf>
    <xf numFmtId="0" fontId="28" fillId="7" borderId="301" xfId="0" applyFont="1" applyFill="1" applyBorder="1" applyAlignment="1" applyProtection="1">
      <alignment horizontal="center" vertical="center"/>
    </xf>
    <xf numFmtId="0" fontId="28" fillId="7" borderId="112" xfId="0" applyFont="1" applyFill="1" applyBorder="1" applyAlignment="1" applyProtection="1">
      <alignment horizontal="center" vertical="center"/>
    </xf>
    <xf numFmtId="0" fontId="28" fillId="7" borderId="717" xfId="0" applyFont="1" applyFill="1" applyBorder="1" applyAlignment="1" applyProtection="1">
      <alignment horizontal="center" vertical="center"/>
    </xf>
    <xf numFmtId="0" fontId="26" fillId="0" borderId="1536" xfId="0" quotePrefix="1" applyFont="1" applyFill="1" applyBorder="1" applyAlignment="1" applyProtection="1">
      <alignment horizontal="center"/>
    </xf>
    <xf numFmtId="0" fontId="26" fillId="0" borderId="1537" xfId="0" quotePrefix="1" applyFont="1" applyFill="1" applyBorder="1" applyAlignment="1" applyProtection="1">
      <alignment horizontal="center"/>
    </xf>
    <xf numFmtId="0" fontId="11" fillId="0" borderId="1454" xfId="8" applyFont="1" applyFill="1" applyBorder="1" applyAlignment="1" applyProtection="1">
      <alignment horizontal="left"/>
    </xf>
    <xf numFmtId="0" fontId="11" fillId="0" borderId="1582" xfId="8" applyFont="1" applyFill="1" applyBorder="1" applyAlignment="1" applyProtection="1">
      <alignment horizontal="left"/>
    </xf>
    <xf numFmtId="0" fontId="26" fillId="0" borderId="1597" xfId="0" applyNumberFormat="1" applyFont="1" applyFill="1" applyBorder="1" applyAlignment="1" applyProtection="1">
      <alignment horizontal="left"/>
      <protection locked="0"/>
    </xf>
    <xf numFmtId="0" fontId="26" fillId="0" borderId="1598" xfId="0" applyNumberFormat="1" applyFont="1" applyFill="1" applyBorder="1" applyAlignment="1" applyProtection="1">
      <alignment horizontal="left"/>
      <protection locked="0"/>
    </xf>
    <xf numFmtId="43" fontId="28" fillId="7" borderId="798" xfId="1" applyFont="1" applyFill="1" applyBorder="1" applyAlignment="1">
      <alignment horizontal="center" wrapText="1"/>
    </xf>
    <xf numFmtId="0" fontId="28" fillId="7" borderId="798" xfId="0" applyFont="1" applyFill="1" applyBorder="1" applyAlignment="1">
      <alignment horizontal="center" wrapText="1"/>
    </xf>
    <xf numFmtId="0" fontId="28" fillId="7" borderId="762" xfId="0" applyFont="1" applyFill="1" applyBorder="1" applyAlignment="1">
      <alignment horizontal="center" wrapText="1"/>
    </xf>
    <xf numFmtId="43" fontId="28" fillId="7" borderId="798" xfId="1" applyFont="1" applyFill="1" applyBorder="1" applyAlignment="1">
      <alignment horizontal="center"/>
    </xf>
    <xf numFmtId="0" fontId="28" fillId="86" borderId="798" xfId="0" applyFont="1" applyFill="1" applyBorder="1" applyAlignment="1">
      <alignment horizontal="center" wrapText="1"/>
    </xf>
    <xf numFmtId="0" fontId="26" fillId="8" borderId="14" xfId="6" applyNumberFormat="1" applyFont="1" applyFill="1" applyBorder="1" applyAlignment="1">
      <alignment horizontal="left"/>
    </xf>
    <xf numFmtId="0" fontId="26" fillId="8" borderId="15" xfId="6" applyNumberFormat="1" applyFont="1" applyFill="1" applyBorder="1" applyAlignment="1">
      <alignment horizontal="left"/>
    </xf>
    <xf numFmtId="0" fontId="26" fillId="8" borderId="16" xfId="6" applyNumberFormat="1" applyFont="1" applyFill="1" applyBorder="1" applyAlignment="1">
      <alignment horizontal="left"/>
    </xf>
    <xf numFmtId="169" fontId="26" fillId="8" borderId="31" xfId="6" quotePrefix="1" applyNumberFormat="1" applyFont="1" applyFill="1" applyBorder="1" applyAlignment="1">
      <alignment horizontal="left"/>
    </xf>
    <xf numFmtId="169" fontId="26" fillId="8" borderId="470" xfId="6" applyNumberFormat="1" applyFont="1" applyFill="1" applyBorder="1" applyAlignment="1">
      <alignment horizontal="left"/>
    </xf>
    <xf numFmtId="169" fontId="26" fillId="8" borderId="387" xfId="6" applyNumberFormat="1" applyFont="1" applyFill="1" applyBorder="1" applyAlignment="1">
      <alignment horizontal="left"/>
    </xf>
    <xf numFmtId="0" fontId="26" fillId="0" borderId="449" xfId="0" quotePrefix="1" applyFont="1" applyFill="1" applyBorder="1" applyAlignment="1" applyProtection="1">
      <alignment horizontal="center"/>
    </xf>
    <xf numFmtId="0" fontId="26" fillId="0" borderId="9" xfId="0" quotePrefix="1" applyFont="1" applyFill="1" applyBorder="1" applyAlignment="1" applyProtection="1">
      <alignment horizontal="center"/>
    </xf>
    <xf numFmtId="0" fontId="28" fillId="7" borderId="411" xfId="0" applyFont="1" applyFill="1" applyBorder="1" applyAlignment="1" applyProtection="1">
      <alignment horizontal="center" vertical="center"/>
    </xf>
    <xf numFmtId="0" fontId="28" fillId="7" borderId="428" xfId="0" applyFont="1" applyFill="1" applyBorder="1" applyAlignment="1" applyProtection="1">
      <alignment horizontal="center" vertical="center"/>
    </xf>
    <xf numFmtId="0" fontId="28" fillId="7" borderId="204" xfId="0" applyFont="1" applyFill="1" applyBorder="1" applyAlignment="1" applyProtection="1">
      <alignment horizontal="center"/>
    </xf>
    <xf numFmtId="169" fontId="31" fillId="8" borderId="763" xfId="6" applyNumberFormat="1" applyFont="1" applyFill="1" applyBorder="1" applyAlignment="1">
      <alignment horizontal="left"/>
    </xf>
    <xf numFmtId="0" fontId="14" fillId="2" borderId="19" xfId="0" applyNumberFormat="1" applyFont="1" applyFill="1" applyBorder="1" applyAlignment="1">
      <alignment horizontal="left"/>
    </xf>
    <xf numFmtId="0" fontId="14" fillId="2" borderId="20" xfId="0" applyNumberFormat="1" applyFont="1" applyFill="1" applyBorder="1" applyAlignment="1">
      <alignment horizontal="left"/>
    </xf>
    <xf numFmtId="0" fontId="14" fillId="2" borderId="21" xfId="0" applyNumberFormat="1" applyFont="1" applyFill="1" applyBorder="1" applyAlignment="1">
      <alignment horizontal="left"/>
    </xf>
    <xf numFmtId="0" fontId="28" fillId="7" borderId="173" xfId="0" applyFont="1" applyFill="1" applyBorder="1" applyAlignment="1" applyProtection="1">
      <alignment horizontal="center" vertical="center"/>
    </xf>
    <xf numFmtId="0" fontId="28" fillId="86" borderId="1649" xfId="0" applyFont="1" applyFill="1" applyBorder="1" applyAlignment="1" applyProtection="1">
      <alignment horizontal="center" wrapText="1"/>
    </xf>
    <xf numFmtId="0" fontId="28" fillId="86" borderId="1645" xfId="0" applyFont="1" applyFill="1" applyBorder="1" applyAlignment="1" applyProtection="1">
      <alignment horizontal="center" wrapText="1"/>
    </xf>
    <xf numFmtId="0" fontId="28" fillId="86" borderId="1647" xfId="0" applyFont="1" applyFill="1" applyBorder="1" applyAlignment="1" applyProtection="1">
      <alignment horizontal="center" wrapText="1"/>
    </xf>
    <xf numFmtId="0" fontId="28" fillId="86" borderId="1705" xfId="0" applyFont="1" applyFill="1" applyBorder="1" applyAlignment="1" applyProtection="1">
      <alignment horizontal="center" vertical="center" wrapText="1"/>
    </xf>
    <xf numFmtId="0" fontId="28" fillId="86" borderId="0" xfId="0" applyFont="1" applyFill="1" applyBorder="1" applyAlignment="1" applyProtection="1">
      <alignment horizontal="center" vertical="center" wrapText="1"/>
    </xf>
    <xf numFmtId="0" fontId="28" fillId="86" borderId="1560" xfId="0" applyFont="1" applyFill="1" applyBorder="1" applyAlignment="1" applyProtection="1">
      <alignment horizontal="center" vertical="center" wrapText="1"/>
    </xf>
    <xf numFmtId="0" fontId="28" fillId="86" borderId="173" xfId="0" applyFont="1" applyFill="1" applyBorder="1" applyAlignment="1" applyProtection="1">
      <alignment horizontal="center" vertical="center"/>
    </xf>
    <xf numFmtId="0" fontId="28" fillId="7" borderId="1649" xfId="0" applyFont="1" applyFill="1" applyBorder="1" applyAlignment="1" applyProtection="1">
      <alignment horizontal="center"/>
    </xf>
    <xf numFmtId="0" fontId="28" fillId="7" borderId="1645" xfId="0" applyFont="1" applyFill="1" applyBorder="1" applyAlignment="1" applyProtection="1">
      <alignment horizontal="center"/>
    </xf>
    <xf numFmtId="0" fontId="28" fillId="7" borderId="1647" xfId="0" applyFont="1" applyFill="1" applyBorder="1" applyAlignment="1" applyProtection="1">
      <alignment horizontal="center"/>
    </xf>
    <xf numFmtId="0" fontId="28" fillId="7" borderId="276" xfId="8" applyFont="1" applyFill="1" applyBorder="1" applyAlignment="1" applyProtection="1">
      <alignment horizontal="center"/>
    </xf>
    <xf numFmtId="0" fontId="28" fillId="7" borderId="764" xfId="8" applyFont="1" applyFill="1" applyBorder="1" applyAlignment="1" applyProtection="1">
      <alignment horizontal="center"/>
    </xf>
    <xf numFmtId="0" fontId="28" fillId="7" borderId="349" xfId="8" applyFont="1" applyFill="1" applyBorder="1" applyAlignment="1" applyProtection="1">
      <alignment horizontal="center" vertical="center"/>
    </xf>
    <xf numFmtId="0" fontId="28" fillId="7" borderId="766" xfId="8" applyFont="1" applyFill="1" applyBorder="1" applyAlignment="1" applyProtection="1">
      <alignment horizontal="center" vertical="center"/>
    </xf>
    <xf numFmtId="0" fontId="28" fillId="7" borderId="300" xfId="8" applyFont="1" applyFill="1" applyBorder="1" applyAlignment="1" applyProtection="1">
      <alignment horizontal="center" vertical="center"/>
    </xf>
    <xf numFmtId="0" fontId="28" fillId="7" borderId="664" xfId="8" applyFont="1" applyFill="1" applyBorder="1" applyAlignment="1" applyProtection="1">
      <alignment horizontal="center" vertical="center"/>
    </xf>
    <xf numFmtId="0" fontId="28" fillId="7" borderId="765" xfId="8" applyFont="1" applyFill="1" applyBorder="1" applyAlignment="1" applyProtection="1">
      <alignment horizontal="center" vertical="center"/>
    </xf>
    <xf numFmtId="0" fontId="33" fillId="7" borderId="1503" xfId="8" applyFont="1" applyFill="1" applyBorder="1" applyAlignment="1" applyProtection="1">
      <alignment horizontal="center" vertical="center"/>
    </xf>
    <xf numFmtId="0" fontId="33" fillId="7" borderId="1505" xfId="8" applyFont="1" applyFill="1" applyBorder="1" applyAlignment="1" applyProtection="1">
      <alignment horizontal="center" vertical="center"/>
    </xf>
    <xf numFmtId="0" fontId="33" fillId="7" borderId="1506" xfId="6" applyNumberFormat="1" applyFont="1" applyFill="1" applyBorder="1" applyAlignment="1">
      <alignment horizontal="left"/>
    </xf>
    <xf numFmtId="0" fontId="33" fillId="7" borderId="796" xfId="6" applyNumberFormat="1" applyFont="1" applyFill="1" applyBorder="1" applyAlignment="1">
      <alignment horizontal="left"/>
    </xf>
    <xf numFmtId="0" fontId="33" fillId="7" borderId="301" xfId="6" applyNumberFormat="1" applyFont="1" applyFill="1" applyBorder="1" applyAlignment="1">
      <alignment horizontal="left"/>
    </xf>
    <xf numFmtId="0" fontId="33" fillId="7" borderId="342" xfId="6" applyNumberFormat="1" applyFont="1" applyFill="1" applyBorder="1" applyAlignment="1">
      <alignment horizontal="left"/>
    </xf>
    <xf numFmtId="0" fontId="14" fillId="2" borderId="1503" xfId="0" applyNumberFormat="1" applyFont="1" applyFill="1" applyBorder="1" applyAlignment="1">
      <alignment horizontal="left"/>
    </xf>
    <xf numFmtId="0" fontId="14" fillId="2" borderId="1504" xfId="0" applyNumberFormat="1" applyFont="1" applyFill="1" applyBorder="1" applyAlignment="1">
      <alignment horizontal="left"/>
    </xf>
    <xf numFmtId="0" fontId="14" fillId="2" borderId="1505" xfId="0" applyNumberFormat="1" applyFont="1" applyFill="1" applyBorder="1" applyAlignment="1">
      <alignment horizontal="left"/>
    </xf>
    <xf numFmtId="0" fontId="28" fillId="7" borderId="438" xfId="8" applyFont="1" applyFill="1" applyBorder="1" applyAlignment="1" applyProtection="1">
      <alignment horizontal="center" vertical="center" wrapText="1"/>
    </xf>
    <xf numFmtId="0" fontId="28" fillId="7" borderId="426" xfId="8" applyFont="1" applyFill="1" applyBorder="1" applyAlignment="1" applyProtection="1">
      <alignment horizontal="center" wrapText="1"/>
    </xf>
    <xf numFmtId="0" fontId="28" fillId="7" borderId="16" xfId="8" applyFont="1" applyFill="1" applyBorder="1" applyAlignment="1" applyProtection="1">
      <alignment horizontal="center"/>
    </xf>
    <xf numFmtId="0" fontId="28" fillId="7" borderId="22" xfId="8" applyFont="1" applyFill="1" applyBorder="1" applyAlignment="1" applyProtection="1">
      <alignment horizontal="center" vertical="center"/>
    </xf>
    <xf numFmtId="0" fontId="28" fillId="7" borderId="453" xfId="8" applyFont="1" applyFill="1" applyBorder="1" applyAlignment="1" applyProtection="1">
      <alignment horizontal="center" vertical="center"/>
    </xf>
    <xf numFmtId="169" fontId="31" fillId="8" borderId="757" xfId="6" applyNumberFormat="1" applyFont="1" applyFill="1" applyBorder="1" applyAlignment="1">
      <alignment horizontal="left"/>
    </xf>
    <xf numFmtId="169" fontId="31" fillId="8" borderId="758" xfId="6" applyNumberFormat="1" applyFont="1" applyFill="1" applyBorder="1" applyAlignment="1">
      <alignment horizontal="left"/>
    </xf>
    <xf numFmtId="0" fontId="28" fillId="7" borderId="426" xfId="8" applyFont="1" applyFill="1" applyBorder="1" applyAlignment="1" applyProtection="1">
      <alignment horizontal="center" vertical="center" wrapText="1"/>
    </xf>
    <xf numFmtId="0" fontId="28" fillId="7" borderId="1603" xfId="11" applyFont="1" applyFill="1" applyBorder="1" applyAlignment="1">
      <alignment horizontal="center"/>
    </xf>
    <xf numFmtId="0" fontId="28" fillId="7" borderId="1361" xfId="11" applyFont="1" applyFill="1" applyBorder="1" applyAlignment="1">
      <alignment horizontal="center"/>
    </xf>
    <xf numFmtId="0" fontId="28" fillId="7" borderId="1362" xfId="11" applyFont="1" applyFill="1" applyBorder="1" applyAlignment="1">
      <alignment horizontal="center"/>
    </xf>
    <xf numFmtId="0" fontId="28" fillId="7" borderId="794" xfId="8" applyFont="1" applyFill="1" applyBorder="1" applyAlignment="1" applyProtection="1">
      <alignment horizontal="center" vertical="center"/>
    </xf>
    <xf numFmtId="0" fontId="28" fillId="7" borderId="301" xfId="8" applyFont="1" applyFill="1" applyBorder="1" applyAlignment="1" applyProtection="1">
      <alignment horizontal="center" vertical="center"/>
    </xf>
    <xf numFmtId="0" fontId="33" fillId="7" borderId="1503" xfId="8" applyFont="1" applyFill="1" applyBorder="1" applyAlignment="1" applyProtection="1">
      <alignment horizontal="center" vertical="center" wrapText="1"/>
    </xf>
    <xf numFmtId="0" fontId="33" fillId="7" borderId="1505" xfId="8" applyFont="1" applyFill="1" applyBorder="1" applyAlignment="1" applyProtection="1">
      <alignment horizontal="center" vertical="center" wrapText="1"/>
    </xf>
    <xf numFmtId="0" fontId="33" fillId="7" borderId="794" xfId="8" applyFont="1" applyFill="1" applyBorder="1" applyAlignment="1" applyProtection="1">
      <alignment horizontal="center" vertical="center" wrapText="1"/>
    </xf>
    <xf numFmtId="0" fontId="33" fillId="7" borderId="796" xfId="8" applyFont="1" applyFill="1" applyBorder="1" applyAlignment="1" applyProtection="1">
      <alignment horizontal="center" vertical="center" wrapText="1"/>
    </xf>
    <xf numFmtId="0" fontId="28" fillId="7" borderId="339" xfId="8" applyFont="1" applyFill="1" applyBorder="1" applyAlignment="1" applyProtection="1">
      <alignment horizontal="center" vertical="center" wrapText="1"/>
    </xf>
    <xf numFmtId="0" fontId="28" fillId="7" borderId="438" xfId="8" applyFont="1" applyFill="1" applyBorder="1" applyAlignment="1" applyProtection="1">
      <alignment horizontal="center" vertical="center"/>
    </xf>
    <xf numFmtId="0" fontId="28" fillId="7" borderId="339" xfId="8" applyFont="1" applyFill="1" applyBorder="1" applyAlignment="1" applyProtection="1">
      <alignment horizontal="center" vertical="center"/>
    </xf>
    <xf numFmtId="0" fontId="28" fillId="7" borderId="426" xfId="8" applyFont="1" applyFill="1" applyBorder="1" applyAlignment="1" applyProtection="1">
      <alignment horizontal="center" vertical="center"/>
    </xf>
    <xf numFmtId="0" fontId="28" fillId="7" borderId="716" xfId="8" applyFont="1" applyFill="1" applyBorder="1" applyAlignment="1" applyProtection="1">
      <alignment horizontal="center" wrapText="1"/>
    </xf>
    <xf numFmtId="0" fontId="26" fillId="8" borderId="14" xfId="3" applyFont="1" applyFill="1" applyBorder="1" applyAlignment="1" applyProtection="1">
      <alignment horizontal="left"/>
    </xf>
    <xf numFmtId="0" fontId="26" fillId="8" borderId="16" xfId="3" applyFont="1" applyFill="1" applyBorder="1" applyAlignment="1" applyProtection="1">
      <alignment horizontal="left"/>
    </xf>
    <xf numFmtId="169" fontId="26" fillId="8" borderId="31" xfId="3" applyNumberFormat="1" applyFont="1" applyFill="1" applyBorder="1" applyAlignment="1" applyProtection="1">
      <alignment horizontal="left"/>
    </xf>
    <xf numFmtId="169" fontId="26" fillId="8" borderId="387" xfId="3" applyNumberFormat="1" applyFont="1" applyFill="1" applyBorder="1" applyAlignment="1" applyProtection="1">
      <alignment horizontal="left"/>
    </xf>
    <xf numFmtId="0" fontId="26" fillId="2" borderId="19" xfId="4" applyFont="1" applyFill="1" applyBorder="1" applyAlignment="1" applyProtection="1">
      <alignment horizontal="left" vertical="top" wrapText="1"/>
    </xf>
    <xf numFmtId="0" fontId="26" fillId="2" borderId="20" xfId="4" applyFont="1" applyFill="1" applyBorder="1" applyAlignment="1" applyProtection="1">
      <alignment horizontal="left" vertical="top" wrapText="1"/>
    </xf>
    <xf numFmtId="0" fontId="26" fillId="2" borderId="21" xfId="4" applyFont="1" applyFill="1" applyBorder="1" applyAlignment="1" applyProtection="1">
      <alignment horizontal="left" vertical="top" wrapText="1"/>
    </xf>
    <xf numFmtId="0" fontId="81" fillId="86" borderId="1435" xfId="0" applyFont="1" applyFill="1" applyBorder="1" applyAlignment="1">
      <alignment horizontal="center"/>
    </xf>
    <xf numFmtId="0" fontId="31" fillId="2" borderId="1503" xfId="4" applyFont="1" applyFill="1" applyBorder="1" applyAlignment="1" applyProtection="1">
      <alignment horizontal="left" vertical="top" wrapText="1"/>
    </xf>
    <xf numFmtId="0" fontId="31" fillId="2" borderId="1504" xfId="4" applyFont="1" applyFill="1" applyBorder="1" applyAlignment="1" applyProtection="1">
      <alignment horizontal="left" vertical="top" wrapText="1"/>
    </xf>
    <xf numFmtId="0" fontId="31" fillId="2" borderId="1505" xfId="4" applyFont="1" applyFill="1" applyBorder="1" applyAlignment="1" applyProtection="1">
      <alignment horizontal="left" vertical="top" wrapText="1"/>
    </xf>
    <xf numFmtId="169" fontId="31" fillId="30" borderId="1417" xfId="3" applyNumberFormat="1" applyFont="1" applyFill="1" applyBorder="1" applyAlignment="1" applyProtection="1">
      <alignment horizontal="left"/>
    </xf>
    <xf numFmtId="169" fontId="31" fillId="30" borderId="1481" xfId="3" applyNumberFormat="1" applyFont="1" applyFill="1" applyBorder="1" applyAlignment="1" applyProtection="1">
      <alignment horizontal="left"/>
    </xf>
    <xf numFmtId="169" fontId="31" fillId="30" borderId="1583" xfId="3" applyNumberFormat="1" applyFont="1" applyFill="1" applyBorder="1" applyAlignment="1" applyProtection="1">
      <alignment horizontal="left"/>
    </xf>
    <xf numFmtId="0" fontId="31" fillId="30" borderId="1622" xfId="0" applyFont="1" applyFill="1" applyBorder="1" applyAlignment="1">
      <alignment horizontal="left"/>
    </xf>
    <xf numFmtId="0" fontId="31" fillId="2" borderId="1555" xfId="0" applyFont="1" applyFill="1" applyBorder="1" applyAlignment="1">
      <alignment horizontal="center" vertical="center"/>
    </xf>
    <xf numFmtId="0" fontId="31" fillId="2" borderId="1557" xfId="0" applyFont="1" applyFill="1" applyBorder="1" applyAlignment="1">
      <alignment horizontal="center" vertical="center"/>
    </xf>
    <xf numFmtId="0" fontId="32" fillId="2" borderId="1551" xfId="0" applyFont="1" applyFill="1" applyBorder="1" applyAlignment="1">
      <alignment horizontal="left"/>
    </xf>
    <xf numFmtId="0" fontId="33" fillId="7" borderId="301" xfId="8" applyFont="1" applyFill="1" applyBorder="1" applyAlignment="1" applyProtection="1">
      <alignment horizontal="center"/>
    </xf>
    <xf numFmtId="0" fontId="33" fillId="7" borderId="0" xfId="8" applyFont="1" applyFill="1" applyBorder="1" applyAlignment="1" applyProtection="1">
      <alignment horizontal="center"/>
    </xf>
    <xf numFmtId="0" fontId="33" fillId="7" borderId="1558" xfId="8" applyFont="1" applyFill="1" applyBorder="1" applyAlignment="1" applyProtection="1">
      <alignment horizontal="center"/>
    </xf>
    <xf numFmtId="0" fontId="33" fillId="7" borderId="1559" xfId="8" applyFont="1" applyFill="1" applyBorder="1" applyAlignment="1" applyProtection="1">
      <alignment horizontal="center"/>
    </xf>
    <xf numFmtId="0" fontId="33" fillId="7" borderId="1560" xfId="8" applyFont="1" applyFill="1" applyBorder="1" applyAlignment="1" applyProtection="1">
      <alignment horizontal="center"/>
    </xf>
    <xf numFmtId="0" fontId="33" fillId="7" borderId="1561" xfId="8" applyFont="1" applyFill="1" applyBorder="1" applyAlignment="1" applyProtection="1">
      <alignment horizontal="center"/>
    </xf>
    <xf numFmtId="172" fontId="32" fillId="2" borderId="1555" xfId="1" applyNumberFormat="1" applyFont="1" applyFill="1" applyBorder="1" applyAlignment="1">
      <alignment horizontal="center"/>
    </xf>
    <xf numFmtId="172" fontId="32" fillId="2" borderId="1557" xfId="1" applyNumberFormat="1" applyFont="1" applyFill="1" applyBorder="1" applyAlignment="1">
      <alignment horizontal="center"/>
    </xf>
    <xf numFmtId="0" fontId="32" fillId="2" borderId="1555" xfId="0" applyFont="1" applyFill="1" applyBorder="1" applyAlignment="1">
      <alignment horizontal="left"/>
    </xf>
    <xf numFmtId="0" fontId="32" fillId="2" borderId="1556" xfId="0" applyFont="1" applyFill="1" applyBorder="1" applyAlignment="1">
      <alignment horizontal="left"/>
    </xf>
    <xf numFmtId="0" fontId="32" fillId="2" borderId="1557" xfId="0" applyFont="1" applyFill="1" applyBorder="1" applyAlignment="1">
      <alignment horizontal="left"/>
    </xf>
    <xf numFmtId="0" fontId="31" fillId="2" borderId="1555" xfId="0" applyFont="1" applyFill="1" applyBorder="1" applyAlignment="1">
      <alignment horizontal="left" vertical="center"/>
    </xf>
    <xf numFmtId="0" fontId="31" fillId="2" borderId="1556" xfId="0" applyFont="1" applyFill="1" applyBorder="1" applyAlignment="1">
      <alignment horizontal="left" vertical="center"/>
    </xf>
    <xf numFmtId="0" fontId="31" fillId="2" borderId="1557" xfId="0" applyFont="1" applyFill="1" applyBorder="1" applyAlignment="1">
      <alignment horizontal="left" vertical="center"/>
    </xf>
    <xf numFmtId="0" fontId="31" fillId="2" borderId="1551" xfId="0" applyFont="1" applyFill="1" applyBorder="1" applyAlignment="1">
      <alignment horizontal="center"/>
    </xf>
    <xf numFmtId="172" fontId="31" fillId="2" borderId="1555" xfId="1" applyNumberFormat="1" applyFont="1" applyFill="1" applyBorder="1" applyAlignment="1">
      <alignment horizontal="center"/>
    </xf>
    <xf numFmtId="172" fontId="31" fillId="2" borderId="1557" xfId="1" applyNumberFormat="1" applyFont="1" applyFill="1" applyBorder="1" applyAlignment="1">
      <alignment horizontal="center"/>
    </xf>
    <xf numFmtId="0" fontId="31" fillId="30" borderId="1502" xfId="0" applyFont="1" applyFill="1" applyBorder="1" applyAlignment="1">
      <alignment horizontal="left"/>
    </xf>
    <xf numFmtId="169" fontId="31" fillId="30" borderId="1503" xfId="3" applyNumberFormat="1" applyFont="1" applyFill="1" applyBorder="1" applyAlignment="1" applyProtection="1">
      <alignment horizontal="left"/>
    </xf>
    <xf numFmtId="169" fontId="31" fillId="30" borderId="1504" xfId="3" applyNumberFormat="1" applyFont="1" applyFill="1" applyBorder="1" applyAlignment="1" applyProtection="1">
      <alignment horizontal="left"/>
    </xf>
    <xf numFmtId="169" fontId="31" fillId="30" borderId="1505" xfId="3" applyNumberFormat="1" applyFont="1" applyFill="1" applyBorder="1" applyAlignment="1" applyProtection="1">
      <alignment horizontal="left"/>
    </xf>
    <xf numFmtId="0" fontId="31" fillId="8" borderId="1628" xfId="3" applyFont="1" applyFill="1" applyBorder="1" applyAlignment="1" applyProtection="1">
      <alignment horizontal="left"/>
    </xf>
    <xf numFmtId="0" fontId="31" fillId="8" borderId="795" xfId="3" applyFont="1" applyFill="1" applyBorder="1" applyAlignment="1" applyProtection="1">
      <alignment horizontal="left"/>
    </xf>
    <xf numFmtId="0" fontId="31" fillId="8" borderId="1627" xfId="3" applyFont="1" applyFill="1" applyBorder="1" applyAlignment="1" applyProtection="1">
      <alignment horizontal="left"/>
    </xf>
    <xf numFmtId="169" fontId="31" fillId="8" borderId="1162" xfId="3" applyNumberFormat="1" applyFont="1" applyFill="1" applyBorder="1" applyAlignment="1" applyProtection="1">
      <alignment horizontal="left"/>
    </xf>
    <xf numFmtId="169" fontId="31" fillId="8" borderId="1481" xfId="3" applyNumberFormat="1" applyFont="1" applyFill="1" applyBorder="1" applyAlignment="1" applyProtection="1">
      <alignment horizontal="left"/>
    </xf>
    <xf numFmtId="169" fontId="31" fillId="8" borderId="1583" xfId="3" applyNumberFormat="1" applyFont="1" applyFill="1" applyBorder="1" applyAlignment="1" applyProtection="1">
      <alignment horizontal="left"/>
    </xf>
    <xf numFmtId="0" fontId="31" fillId="2" borderId="1407" xfId="4" applyFont="1" applyFill="1" applyBorder="1" applyAlignment="1" applyProtection="1">
      <alignment horizontal="left" vertical="top" wrapText="1"/>
    </xf>
    <xf numFmtId="164" fontId="28" fillId="7" borderId="14" xfId="6" applyFont="1" applyFill="1" applyBorder="1" applyAlignment="1">
      <alignment horizontal="center" vertical="center" wrapText="1"/>
    </xf>
    <xf numFmtId="164" fontId="28" fillId="7" borderId="299" xfId="6" applyFont="1" applyFill="1" applyBorder="1" applyAlignment="1">
      <alignment horizontal="center" vertical="center" wrapText="1"/>
    </xf>
    <xf numFmtId="0" fontId="26" fillId="0" borderId="389" xfId="0" quotePrefix="1" applyFont="1" applyFill="1" applyBorder="1" applyAlignment="1" applyProtection="1">
      <alignment horizontal="left" vertical="top" wrapText="1"/>
    </xf>
    <xf numFmtId="0" fontId="26" fillId="0" borderId="390" xfId="0" quotePrefix="1" applyFont="1" applyFill="1" applyBorder="1" applyAlignment="1" applyProtection="1">
      <alignment horizontal="left" vertical="top" wrapText="1"/>
    </xf>
    <xf numFmtId="0" fontId="26" fillId="0" borderId="301" xfId="0" quotePrefix="1" applyFont="1" applyFill="1" applyBorder="1" applyAlignment="1" applyProtection="1">
      <alignment horizontal="left" vertical="top" wrapText="1"/>
    </xf>
    <xf numFmtId="0" fontId="26" fillId="0" borderId="302" xfId="0" quotePrefix="1" applyFont="1" applyFill="1" applyBorder="1" applyAlignment="1" applyProtection="1">
      <alignment horizontal="left" vertical="top" wrapText="1"/>
    </xf>
    <xf numFmtId="0" fontId="26" fillId="0" borderId="303" xfId="0" quotePrefix="1" applyFont="1" applyFill="1" applyBorder="1" applyAlignment="1" applyProtection="1">
      <alignment horizontal="left" vertical="top" wrapText="1"/>
    </xf>
    <xf numFmtId="0" fontId="26" fillId="0" borderId="278" xfId="0" quotePrefix="1" applyFont="1" applyFill="1" applyBorder="1" applyAlignment="1" applyProtection="1">
      <alignment horizontal="left" vertical="top" wrapText="1"/>
    </xf>
    <xf numFmtId="164" fontId="11" fillId="0" borderId="471" xfId="6" quotePrefix="1" applyFont="1" applyFill="1" applyBorder="1" applyAlignment="1">
      <alignment horizontal="center" vertical="center" wrapText="1"/>
    </xf>
    <xf numFmtId="164" fontId="11" fillId="0" borderId="663" xfId="6" quotePrefix="1" applyFont="1" applyFill="1" applyBorder="1" applyAlignment="1">
      <alignment horizontal="center" vertical="center" wrapText="1"/>
    </xf>
    <xf numFmtId="0" fontId="28" fillId="7" borderId="14" xfId="0" applyFont="1" applyFill="1" applyBorder="1" applyAlignment="1">
      <alignment horizontal="center" vertical="center"/>
    </xf>
    <xf numFmtId="0" fontId="28" fillId="7" borderId="299" xfId="0" applyFont="1" applyFill="1" applyBorder="1" applyAlignment="1">
      <alignment horizontal="center" vertical="center"/>
    </xf>
    <xf numFmtId="0" fontId="26" fillId="0" borderId="303" xfId="0" quotePrefix="1" applyFont="1" applyFill="1" applyBorder="1" applyAlignment="1">
      <alignment horizontal="center" vertical="center"/>
    </xf>
    <xf numFmtId="0" fontId="26" fillId="0" borderId="278" xfId="0" quotePrefix="1" applyFont="1" applyFill="1" applyBorder="1" applyAlignment="1">
      <alignment horizontal="center" vertical="center"/>
    </xf>
    <xf numFmtId="0" fontId="27" fillId="0" borderId="932" xfId="0" applyFont="1" applyFill="1" applyBorder="1" applyAlignment="1" applyProtection="1">
      <alignment horizontal="left"/>
      <protection locked="0"/>
    </xf>
    <xf numFmtId="0" fontId="27" fillId="0" borderId="934" xfId="0" applyFont="1" applyFill="1" applyBorder="1" applyAlignment="1" applyProtection="1">
      <alignment horizontal="left"/>
      <protection locked="0"/>
    </xf>
    <xf numFmtId="0" fontId="26" fillId="0" borderId="389" xfId="0" quotePrefix="1" applyFont="1" applyFill="1" applyBorder="1" applyAlignment="1">
      <alignment horizontal="left"/>
    </xf>
    <xf numFmtId="0" fontId="26" fillId="0" borderId="390" xfId="0" quotePrefix="1" applyFont="1" applyFill="1" applyBorder="1" applyAlignment="1">
      <alignment horizontal="left"/>
    </xf>
    <xf numFmtId="0" fontId="27" fillId="0" borderId="303" xfId="0" applyFont="1" applyFill="1" applyBorder="1" applyAlignment="1" applyProtection="1">
      <alignment horizontal="left"/>
      <protection locked="0"/>
    </xf>
    <xf numFmtId="0" fontId="27" fillId="0" borderId="278" xfId="0" applyFont="1" applyFill="1" applyBorder="1" applyAlignment="1" applyProtection="1">
      <alignment horizontal="left"/>
      <protection locked="0"/>
    </xf>
    <xf numFmtId="164" fontId="26" fillId="0" borderId="303" xfId="6" applyFont="1" applyFill="1" applyBorder="1" applyAlignment="1">
      <alignment horizontal="left"/>
    </xf>
    <xf numFmtId="164" fontId="26" fillId="0" borderId="278" xfId="6" applyFont="1" applyFill="1" applyBorder="1" applyAlignment="1">
      <alignment horizontal="left"/>
    </xf>
    <xf numFmtId="0" fontId="28" fillId="7" borderId="1502" xfId="0" applyFont="1" applyFill="1" applyBorder="1" applyAlignment="1">
      <alignment horizontal="center" vertical="center" wrapText="1"/>
    </xf>
    <xf numFmtId="0" fontId="26" fillId="0" borderId="748" xfId="0" quotePrefix="1" applyFont="1" applyFill="1" applyBorder="1" applyAlignment="1">
      <alignment horizontal="center" vertical="center" wrapText="1"/>
    </xf>
    <xf numFmtId="0" fontId="26" fillId="0" borderId="715" xfId="0" quotePrefix="1" applyFont="1" applyFill="1" applyBorder="1" applyAlignment="1">
      <alignment horizontal="center" vertical="center" wrapText="1"/>
    </xf>
    <xf numFmtId="0" fontId="28" fillId="7" borderId="15" xfId="0" applyFont="1" applyFill="1" applyBorder="1" applyAlignment="1">
      <alignment horizontal="center" vertical="center"/>
    </xf>
    <xf numFmtId="0" fontId="28" fillId="7" borderId="666" xfId="0" applyFont="1" applyFill="1" applyBorder="1" applyAlignment="1">
      <alignment horizontal="center" vertical="center"/>
    </xf>
    <xf numFmtId="0" fontId="28" fillId="7" borderId="667" xfId="0" applyFont="1" applyFill="1" applyBorder="1" applyAlignment="1">
      <alignment horizontal="center" vertical="center"/>
    </xf>
    <xf numFmtId="0" fontId="28" fillId="7" borderId="471" xfId="0" applyFont="1" applyFill="1" applyBorder="1" applyAlignment="1">
      <alignment horizontal="center" vertical="center"/>
    </xf>
    <xf numFmtId="0" fontId="28" fillId="7" borderId="743" xfId="0" applyFont="1" applyFill="1" applyBorder="1" applyAlignment="1">
      <alignment horizontal="center" vertical="center"/>
    </xf>
    <xf numFmtId="164" fontId="28" fillId="7" borderId="17" xfId="6" applyFont="1" applyFill="1" applyBorder="1" applyAlignment="1">
      <alignment horizontal="center" vertical="center" wrapText="1"/>
    </xf>
    <xf numFmtId="0" fontId="28" fillId="7" borderId="349" xfId="0" applyFont="1" applyFill="1" applyBorder="1" applyAlignment="1">
      <alignment horizontal="center" vertical="center" wrapText="1"/>
    </xf>
    <xf numFmtId="164" fontId="28" fillId="7" borderId="15" xfId="6" applyFont="1" applyFill="1" applyBorder="1" applyAlignment="1">
      <alignment horizontal="center" vertical="center"/>
    </xf>
    <xf numFmtId="164" fontId="28" fillId="7" borderId="0" xfId="6" applyFont="1" applyFill="1" applyBorder="1" applyAlignment="1">
      <alignment horizontal="center" vertical="center"/>
    </xf>
    <xf numFmtId="164" fontId="28" fillId="7" borderId="349" xfId="6" applyFont="1" applyFill="1" applyBorder="1" applyAlignment="1">
      <alignment horizontal="center" vertical="center" wrapText="1"/>
    </xf>
    <xf numFmtId="164" fontId="28" fillId="7" borderId="15" xfId="6" applyFont="1" applyFill="1" applyBorder="1" applyAlignment="1">
      <alignment horizontal="center" vertical="center" wrapText="1"/>
    </xf>
    <xf numFmtId="164" fontId="28" fillId="7" borderId="0" xfId="6" applyFont="1" applyFill="1" applyBorder="1" applyAlignment="1">
      <alignment horizontal="center" vertical="center" wrapText="1"/>
    </xf>
    <xf numFmtId="164" fontId="28" fillId="7" borderId="16" xfId="6" applyFont="1" applyFill="1" applyBorder="1" applyAlignment="1">
      <alignment horizontal="center" vertical="center" wrapText="1"/>
    </xf>
    <xf numFmtId="164" fontId="28" fillId="7" borderId="342" xfId="6" applyFont="1" applyFill="1" applyBorder="1" applyAlignment="1">
      <alignment horizontal="center" vertical="center" wrapText="1"/>
    </xf>
    <xf numFmtId="164" fontId="28" fillId="7" borderId="300" xfId="6" applyFont="1" applyFill="1" applyBorder="1" applyAlignment="1">
      <alignment horizontal="center" vertical="center" wrapText="1"/>
    </xf>
    <xf numFmtId="164" fontId="28" fillId="7" borderId="664" xfId="6" applyFont="1" applyFill="1" applyBorder="1" applyAlignment="1">
      <alignment horizontal="center" vertical="center" wrapText="1"/>
    </xf>
    <xf numFmtId="178" fontId="35" fillId="8" borderId="657" xfId="0" applyNumberFormat="1" applyFont="1" applyFill="1" applyBorder="1" applyAlignment="1" applyProtection="1">
      <alignment horizontal="center"/>
      <protection locked="0"/>
    </xf>
    <xf numFmtId="178" fontId="35" fillId="8" borderId="658" xfId="0" applyNumberFormat="1" applyFont="1" applyFill="1" applyBorder="1" applyAlignment="1" applyProtection="1">
      <alignment horizontal="center"/>
      <protection locked="0"/>
    </xf>
    <xf numFmtId="178" fontId="35" fillId="8" borderId="409" xfId="0" applyNumberFormat="1" applyFont="1" applyFill="1" applyBorder="1" applyAlignment="1" applyProtection="1">
      <alignment horizontal="center"/>
      <protection locked="0"/>
    </xf>
    <xf numFmtId="178" fontId="35" fillId="8" borderId="524" xfId="0" applyNumberFormat="1" applyFont="1" applyFill="1" applyBorder="1" applyAlignment="1" applyProtection="1">
      <alignment horizontal="center"/>
      <protection locked="0"/>
    </xf>
    <xf numFmtId="178" fontId="35" fillId="8" borderId="416" xfId="0" applyNumberFormat="1" applyFont="1" applyFill="1" applyBorder="1" applyAlignment="1" applyProtection="1">
      <alignment horizontal="center"/>
      <protection locked="0"/>
    </xf>
    <xf numFmtId="178" fontId="35" fillId="8" borderId="665" xfId="0" applyNumberFormat="1" applyFont="1" applyFill="1" applyBorder="1" applyAlignment="1" applyProtection="1">
      <alignment horizontal="center"/>
      <protection locked="0"/>
    </xf>
    <xf numFmtId="0" fontId="33" fillId="7" borderId="794" xfId="4" applyFont="1" applyFill="1" applyBorder="1" applyAlignment="1">
      <alignment horizontal="left"/>
    </xf>
    <xf numFmtId="0" fontId="33" fillId="7" borderId="795" xfId="4" applyFont="1" applyFill="1" applyBorder="1" applyAlignment="1">
      <alignment horizontal="left"/>
    </xf>
    <xf numFmtId="0" fontId="33" fillId="7" borderId="796" xfId="4" applyFont="1" applyFill="1" applyBorder="1" applyAlignment="1">
      <alignment horizontal="left"/>
    </xf>
    <xf numFmtId="0" fontId="31" fillId="8" borderId="794" xfId="3" applyFont="1" applyFill="1" applyBorder="1" applyAlignment="1" applyProtection="1">
      <alignment horizontal="left"/>
    </xf>
    <xf numFmtId="0" fontId="31" fillId="8" borderId="796" xfId="3" applyFont="1" applyFill="1" applyBorder="1" applyAlignment="1" applyProtection="1">
      <alignment horizontal="left"/>
    </xf>
    <xf numFmtId="0" fontId="33" fillId="7" borderId="1162" xfId="4" applyFont="1" applyFill="1" applyBorder="1" applyAlignment="1">
      <alignment horizontal="left"/>
    </xf>
    <xf numFmtId="0" fontId="33" fillId="7" borderId="757" xfId="4" applyFont="1" applyFill="1" applyBorder="1" applyAlignment="1">
      <alignment horizontal="left"/>
    </xf>
    <xf numFmtId="0" fontId="33" fillId="7" borderId="758" xfId="4" applyFont="1" applyFill="1" applyBorder="1" applyAlignment="1">
      <alignment horizontal="left"/>
    </xf>
    <xf numFmtId="169" fontId="31" fillId="8" borderId="757" xfId="3" applyNumberFormat="1" applyFont="1" applyFill="1" applyBorder="1" applyAlignment="1" applyProtection="1">
      <alignment horizontal="left"/>
    </xf>
    <xf numFmtId="169" fontId="31" fillId="8" borderId="758" xfId="3" applyNumberFormat="1" applyFont="1" applyFill="1" applyBorder="1" applyAlignment="1" applyProtection="1">
      <alignment horizontal="left"/>
    </xf>
    <xf numFmtId="0" fontId="122" fillId="7" borderId="1296" xfId="0" applyFont="1" applyFill="1" applyBorder="1" applyAlignment="1">
      <alignment horizontal="center" vertical="top"/>
    </xf>
    <xf numFmtId="0" fontId="122" fillId="7" borderId="1254" xfId="0" applyFont="1" applyFill="1" applyBorder="1" applyAlignment="1">
      <alignment horizontal="center" vertical="top"/>
    </xf>
    <xf numFmtId="0" fontId="122" fillId="7" borderId="1256" xfId="0" applyFont="1" applyFill="1" applyBorder="1" applyAlignment="1">
      <alignment horizontal="center" vertical="top"/>
    </xf>
    <xf numFmtId="0" fontId="122" fillId="27" borderId="1296" xfId="0" applyFont="1" applyFill="1" applyBorder="1" applyAlignment="1">
      <alignment horizontal="center" vertical="top"/>
    </xf>
    <xf numFmtId="0" fontId="122" fillId="27" borderId="1254" xfId="0" applyFont="1" applyFill="1" applyBorder="1" applyAlignment="1">
      <alignment horizontal="center" vertical="top"/>
    </xf>
    <xf numFmtId="0" fontId="122" fillId="27" borderId="1256" xfId="0" applyFont="1" applyFill="1" applyBorder="1" applyAlignment="1">
      <alignment horizontal="center" vertical="top"/>
    </xf>
    <xf numFmtId="3" fontId="4" fillId="2" borderId="1286" xfId="0" applyNumberFormat="1" applyFont="1" applyFill="1" applyBorder="1" applyAlignment="1">
      <alignment horizontal="center" vertical="center"/>
    </xf>
    <xf numFmtId="3" fontId="4" fillId="2" borderId="1258" xfId="0" applyNumberFormat="1" applyFont="1" applyFill="1" applyBorder="1" applyAlignment="1">
      <alignment horizontal="center" vertical="center"/>
    </xf>
    <xf numFmtId="3" fontId="4" fillId="2" borderId="1261" xfId="0" applyNumberFormat="1" applyFont="1" applyFill="1" applyBorder="1" applyAlignment="1">
      <alignment horizontal="center" vertical="center"/>
    </xf>
    <xf numFmtId="0" fontId="31" fillId="2" borderId="1503" xfId="4" applyFont="1" applyFill="1" applyBorder="1" applyAlignment="1" applyProtection="1">
      <alignment horizontal="left"/>
    </xf>
    <xf numFmtId="0" fontId="31" fillId="2" borderId="1407" xfId="4" applyFont="1" applyFill="1" applyBorder="1" applyAlignment="1" applyProtection="1">
      <alignment horizontal="left"/>
    </xf>
    <xf numFmtId="0" fontId="31" fillId="2" borderId="1505" xfId="4" applyFont="1" applyFill="1" applyBorder="1" applyAlignment="1" applyProtection="1">
      <alignment horizontal="left"/>
    </xf>
    <xf numFmtId="0" fontId="28" fillId="14" borderId="776" xfId="0" applyFont="1" applyFill="1" applyBorder="1" applyAlignment="1" applyProtection="1">
      <alignment horizontal="center" vertical="center"/>
    </xf>
    <xf numFmtId="0" fontId="28" fillId="14" borderId="15" xfId="0" applyFont="1" applyFill="1" applyBorder="1" applyAlignment="1" applyProtection="1">
      <alignment horizontal="center" vertical="center"/>
    </xf>
    <xf numFmtId="0" fontId="28" fillId="14" borderId="299" xfId="0" applyFont="1" applyFill="1" applyBorder="1" applyAlignment="1" applyProtection="1">
      <alignment horizontal="center" vertical="center"/>
    </xf>
    <xf numFmtId="0" fontId="28" fillId="14" borderId="570" xfId="0" applyFont="1" applyFill="1" applyBorder="1" applyAlignment="1" applyProtection="1">
      <alignment horizontal="center" vertical="center"/>
    </xf>
    <xf numFmtId="0" fontId="28" fillId="14" borderId="685" xfId="0" applyFont="1" applyFill="1" applyBorder="1" applyAlignment="1" applyProtection="1">
      <alignment horizontal="center" vertical="center"/>
    </xf>
    <xf numFmtId="0" fontId="28" fillId="14" borderId="663" xfId="0" applyFont="1" applyFill="1" applyBorder="1" applyAlignment="1" applyProtection="1">
      <alignment horizontal="center" vertical="center"/>
    </xf>
    <xf numFmtId="0" fontId="33" fillId="7" borderId="763" xfId="4" applyFont="1" applyFill="1" applyBorder="1" applyAlignment="1">
      <alignment horizontal="left"/>
    </xf>
    <xf numFmtId="169" fontId="31" fillId="8" borderId="763" xfId="3" applyNumberFormat="1" applyFont="1" applyFill="1" applyBorder="1" applyAlignment="1" applyProtection="1">
      <alignment horizontal="left"/>
    </xf>
    <xf numFmtId="0" fontId="28" fillId="14" borderId="275" xfId="0" applyFont="1" applyFill="1" applyBorder="1" applyAlignment="1" applyProtection="1">
      <alignment horizontal="center" vertical="center"/>
    </xf>
    <xf numFmtId="0" fontId="28" fillId="14" borderId="706" xfId="0" applyFont="1" applyFill="1" applyBorder="1" applyAlignment="1" applyProtection="1">
      <alignment horizontal="center" vertical="center"/>
    </xf>
    <xf numFmtId="43" fontId="13" fillId="2" borderId="740" xfId="1" applyFont="1" applyFill="1" applyBorder="1" applyAlignment="1" applyProtection="1">
      <alignment horizontal="center"/>
      <protection locked="0"/>
    </xf>
    <xf numFmtId="43" fontId="13" fillId="2" borderId="171" xfId="1" applyFont="1" applyFill="1" applyBorder="1" applyAlignment="1" applyProtection="1">
      <alignment horizontal="center"/>
      <protection locked="0"/>
    </xf>
    <xf numFmtId="43" fontId="39" fillId="2" borderId="740" xfId="1" quotePrefix="1" applyFont="1" applyFill="1" applyBorder="1" applyAlignment="1" applyProtection="1">
      <alignment horizontal="center"/>
    </xf>
    <xf numFmtId="43" fontId="39" fillId="2" borderId="171" xfId="1" quotePrefix="1" applyFont="1" applyFill="1" applyBorder="1" applyAlignment="1" applyProtection="1">
      <alignment horizontal="center"/>
    </xf>
    <xf numFmtId="0" fontId="28" fillId="14" borderId="349" xfId="0" applyFont="1" applyFill="1" applyBorder="1" applyAlignment="1" applyProtection="1">
      <alignment horizontal="center" vertical="center"/>
    </xf>
    <xf numFmtId="0" fontId="28" fillId="14" borderId="644" xfId="0" applyFont="1" applyFill="1" applyBorder="1" applyAlignment="1" applyProtection="1">
      <alignment horizontal="center" vertical="center"/>
    </xf>
    <xf numFmtId="0" fontId="28" fillId="14" borderId="374" xfId="0" applyFont="1" applyFill="1" applyBorder="1" applyAlignment="1" applyProtection="1">
      <alignment horizontal="center" vertical="center" wrapText="1"/>
    </xf>
    <xf numFmtId="0" fontId="28" fillId="14" borderId="659" xfId="0" applyFont="1" applyFill="1" applyBorder="1" applyAlignment="1" applyProtection="1">
      <alignment horizontal="center" vertical="center" wrapText="1"/>
    </xf>
    <xf numFmtId="0" fontId="28" fillId="14" borderId="800" xfId="0" applyFont="1" applyFill="1" applyBorder="1" applyAlignment="1" applyProtection="1">
      <alignment horizontal="center" vertical="center" wrapText="1"/>
    </xf>
    <xf numFmtId="0" fontId="28" fillId="14" borderId="1310" xfId="0" applyFont="1" applyFill="1" applyBorder="1" applyAlignment="1" applyProtection="1">
      <alignment horizontal="center" vertical="center" wrapText="1"/>
    </xf>
    <xf numFmtId="0" fontId="28" fillId="14" borderId="1360" xfId="0" applyFont="1" applyFill="1" applyBorder="1" applyAlignment="1" applyProtection="1">
      <alignment horizontal="center" vertical="center" wrapText="1"/>
    </xf>
    <xf numFmtId="0" fontId="28" fillId="14" borderId="1362" xfId="0" applyFont="1" applyFill="1" applyBorder="1" applyAlignment="1" applyProtection="1">
      <alignment horizontal="center" vertical="center" wrapText="1"/>
    </xf>
    <xf numFmtId="0" fontId="81" fillId="2" borderId="923" xfId="0" applyFont="1" applyFill="1" applyBorder="1" applyAlignment="1"/>
    <xf numFmtId="0" fontId="81" fillId="2" borderId="924" xfId="0" applyFont="1" applyFill="1" applyBorder="1" applyAlignment="1"/>
    <xf numFmtId="0" fontId="81" fillId="2" borderId="925" xfId="0" applyFont="1" applyFill="1" applyBorder="1" applyAlignment="1"/>
    <xf numFmtId="0" fontId="238" fillId="7" borderId="301" xfId="0" applyFont="1" applyFill="1" applyBorder="1" applyAlignment="1">
      <alignment horizontal="left"/>
    </xf>
    <xf numFmtId="0" fontId="238" fillId="7" borderId="0" xfId="0" applyFont="1" applyFill="1" applyBorder="1" applyAlignment="1">
      <alignment horizontal="left"/>
    </xf>
    <xf numFmtId="0" fontId="238" fillId="7" borderId="342" xfId="0" applyFont="1" applyFill="1" applyBorder="1" applyAlignment="1">
      <alignment horizontal="left"/>
    </xf>
    <xf numFmtId="0" fontId="81" fillId="8" borderId="794" xfId="3" applyFont="1" applyFill="1" applyBorder="1" applyAlignment="1">
      <alignment horizontal="left"/>
    </xf>
    <xf numFmtId="0" fontId="81" fillId="8" borderId="795" xfId="3" applyFont="1" applyFill="1" applyBorder="1" applyAlignment="1">
      <alignment horizontal="left"/>
    </xf>
    <xf numFmtId="0" fontId="81" fillId="8" borderId="796" xfId="3" applyFont="1" applyFill="1" applyBorder="1" applyAlignment="1">
      <alignment horizontal="left"/>
    </xf>
    <xf numFmtId="0" fontId="238" fillId="7" borderId="1162" xfId="0" applyFont="1" applyFill="1" applyBorder="1" applyAlignment="1">
      <alignment horizontal="left"/>
    </xf>
    <xf numFmtId="0" fontId="238" fillId="7" borderId="757" xfId="0" applyFont="1" applyFill="1" applyBorder="1" applyAlignment="1">
      <alignment horizontal="left"/>
    </xf>
    <xf numFmtId="0" fontId="238" fillId="7" borderId="758" xfId="0" applyFont="1" applyFill="1" applyBorder="1" applyAlignment="1">
      <alignment horizontal="left"/>
    </xf>
    <xf numFmtId="169" fontId="31" fillId="8" borderId="1417" xfId="6" applyNumberFormat="1" applyFont="1" applyFill="1" applyBorder="1" applyAlignment="1">
      <alignment horizontal="left"/>
    </xf>
    <xf numFmtId="169" fontId="31" fillId="8" borderId="1409" xfId="6" applyNumberFormat="1" applyFont="1" applyFill="1" applyBorder="1" applyAlignment="1">
      <alignment horizontal="left"/>
    </xf>
    <xf numFmtId="169" fontId="31" fillId="8" borderId="346" xfId="6" applyNumberFormat="1" applyFont="1" applyFill="1" applyBorder="1" applyAlignment="1">
      <alignment horizontal="left"/>
    </xf>
    <xf numFmtId="0" fontId="238" fillId="14" borderId="802" xfId="0" applyFont="1" applyFill="1" applyBorder="1" applyAlignment="1" applyProtection="1">
      <alignment horizontal="center" vertical="center" wrapText="1"/>
    </xf>
    <xf numFmtId="0" fontId="238" fillId="14" borderId="305" xfId="0" applyFont="1" applyFill="1" applyBorder="1" applyAlignment="1" applyProtection="1">
      <alignment horizontal="center" vertical="center" wrapText="1"/>
    </xf>
    <xf numFmtId="0" fontId="238" fillId="7" borderId="794" xfId="0" applyFont="1" applyFill="1" applyBorder="1" applyAlignment="1">
      <alignment horizontal="center" vertical="center"/>
    </xf>
    <xf numFmtId="0" fontId="238" fillId="7" borderId="795" xfId="0" applyFont="1" applyFill="1" applyBorder="1" applyAlignment="1">
      <alignment horizontal="center" vertical="center"/>
    </xf>
    <xf numFmtId="0" fontId="238" fillId="14" borderId="800" xfId="0" applyFont="1" applyFill="1" applyBorder="1" applyAlignment="1" applyProtection="1">
      <alignment horizontal="center" vertical="center"/>
    </xf>
    <xf numFmtId="0" fontId="238" fillId="14" borderId="280" xfId="0" applyFont="1" applyFill="1" applyBorder="1" applyAlignment="1" applyProtection="1">
      <alignment horizontal="center" vertical="center"/>
    </xf>
    <xf numFmtId="0" fontId="238" fillId="14" borderId="800" xfId="0" applyFont="1" applyFill="1" applyBorder="1" applyAlignment="1" applyProtection="1">
      <alignment horizontal="center" vertical="center" wrapText="1"/>
    </xf>
    <xf numFmtId="0" fontId="238" fillId="14" borderId="664" xfId="0" applyFont="1" applyFill="1" applyBorder="1" applyAlignment="1" applyProtection="1">
      <alignment horizontal="center" vertical="center" wrapText="1"/>
    </xf>
    <xf numFmtId="0" fontId="238" fillId="14" borderId="435" xfId="0" applyFont="1" applyFill="1" applyBorder="1" applyAlignment="1" applyProtection="1">
      <alignment horizontal="center" vertical="center"/>
    </xf>
    <xf numFmtId="0" fontId="144" fillId="29" borderId="794" xfId="0" applyFont="1" applyFill="1" applyBorder="1" applyAlignment="1">
      <alignment horizontal="center"/>
    </xf>
    <xf numFmtId="0" fontId="144" fillId="29" borderId="15" xfId="0" applyFont="1" applyFill="1" applyBorder="1" applyAlignment="1">
      <alignment horizontal="center"/>
    </xf>
    <xf numFmtId="0" fontId="144" fillId="29" borderId="301" xfId="0" applyFont="1" applyFill="1" applyBorder="1" applyAlignment="1">
      <alignment horizontal="center"/>
    </xf>
    <xf numFmtId="0" fontId="144" fillId="29" borderId="0" xfId="0" applyFont="1" applyFill="1" applyBorder="1" applyAlignment="1">
      <alignment horizontal="center"/>
    </xf>
    <xf numFmtId="0" fontId="243" fillId="0" borderId="923" xfId="3" applyFont="1" applyFill="1" applyBorder="1" applyAlignment="1">
      <alignment horizontal="left"/>
    </xf>
    <xf numFmtId="0" fontId="243" fillId="0" borderId="1407" xfId="3" applyFont="1" applyFill="1" applyBorder="1" applyAlignment="1">
      <alignment horizontal="left"/>
    </xf>
    <xf numFmtId="0" fontId="243" fillId="0" borderId="925" xfId="3" applyFont="1" applyFill="1" applyBorder="1" applyAlignment="1">
      <alignment horizontal="left"/>
    </xf>
    <xf numFmtId="0" fontId="243" fillId="84" borderId="794" xfId="3" applyFont="1" applyFill="1" applyBorder="1" applyAlignment="1">
      <alignment horizontal="left"/>
    </xf>
    <xf numFmtId="0" fontId="243" fillId="84" borderId="15" xfId="3" applyFont="1" applyFill="1" applyBorder="1" applyAlignment="1">
      <alignment horizontal="left"/>
    </xf>
    <xf numFmtId="0" fontId="243" fillId="84" borderId="796" xfId="3" applyFont="1" applyFill="1" applyBorder="1" applyAlignment="1">
      <alignment horizontal="left"/>
    </xf>
    <xf numFmtId="210" fontId="243" fillId="84" borderId="1417" xfId="3" applyNumberFormat="1" applyFont="1" applyFill="1" applyBorder="1" applyAlignment="1">
      <alignment horizontal="left"/>
    </xf>
    <xf numFmtId="210" fontId="243" fillId="84" borderId="1409" xfId="3" applyNumberFormat="1" applyFont="1" applyFill="1" applyBorder="1" applyAlignment="1">
      <alignment horizontal="left"/>
    </xf>
    <xf numFmtId="210" fontId="243" fillId="84" borderId="346" xfId="3" applyNumberFormat="1" applyFont="1" applyFill="1" applyBorder="1" applyAlignment="1">
      <alignment horizontal="left"/>
    </xf>
    <xf numFmtId="0" fontId="241" fillId="7" borderId="923" xfId="3" applyFont="1" applyFill="1" applyBorder="1" applyAlignment="1">
      <alignment horizontal="center"/>
    </xf>
    <xf numFmtId="0" fontId="241" fillId="7" borderId="925" xfId="3" applyFont="1" applyFill="1" applyBorder="1" applyAlignment="1">
      <alignment horizontal="center"/>
    </xf>
    <xf numFmtId="0" fontId="244" fillId="29" borderId="301" xfId="0" applyFont="1" applyFill="1" applyBorder="1" applyAlignment="1">
      <alignment horizontal="center"/>
    </xf>
    <xf numFmtId="0" fontId="244" fillId="29" borderId="0" xfId="0" applyFont="1" applyFill="1" applyBorder="1" applyAlignment="1">
      <alignment horizontal="center"/>
    </xf>
    <xf numFmtId="0" fontId="28" fillId="7" borderId="798" xfId="0" applyFont="1" applyFill="1" applyBorder="1" applyAlignment="1">
      <alignment horizontal="center"/>
    </xf>
    <xf numFmtId="0" fontId="31" fillId="2" borderId="923" xfId="4" applyFont="1" applyFill="1" applyBorder="1" applyAlignment="1" applyProtection="1">
      <alignment horizontal="left"/>
    </xf>
    <xf numFmtId="0" fontId="31" fillId="2" borderId="924" xfId="4" applyFont="1" applyFill="1" applyBorder="1" applyAlignment="1" applyProtection="1">
      <alignment horizontal="left"/>
    </xf>
    <xf numFmtId="0" fontId="31" fillId="2" borderId="925" xfId="4" applyFont="1" applyFill="1" applyBorder="1" applyAlignment="1" applyProtection="1">
      <alignment horizontal="left"/>
    </xf>
    <xf numFmtId="0" fontId="28" fillId="7" borderId="797" xfId="0" applyFont="1" applyFill="1" applyBorder="1" applyAlignment="1">
      <alignment horizontal="center"/>
    </xf>
    <xf numFmtId="0" fontId="28" fillId="7" borderId="762" xfId="0" applyFont="1" applyFill="1" applyBorder="1" applyAlignment="1">
      <alignment horizontal="center"/>
    </xf>
    <xf numFmtId="0" fontId="28" fillId="7" borderId="435" xfId="0" applyFont="1" applyFill="1" applyBorder="1" applyAlignment="1">
      <alignment horizontal="center" vertical="center"/>
    </xf>
    <xf numFmtId="0" fontId="28" fillId="7" borderId="806" xfId="0" applyFont="1" applyFill="1" applyBorder="1" applyAlignment="1">
      <alignment horizontal="left" vertical="center"/>
    </xf>
    <xf numFmtId="0" fontId="28" fillId="7" borderId="1434" xfId="0" applyFont="1" applyFill="1" applyBorder="1" applyAlignment="1">
      <alignment horizontal="left" vertical="center"/>
    </xf>
    <xf numFmtId="0" fontId="28" fillId="7" borderId="435" xfId="0" applyFont="1" applyFill="1" applyBorder="1" applyAlignment="1">
      <alignment horizontal="center" wrapText="1"/>
    </xf>
    <xf numFmtId="0" fontId="28" fillId="7" borderId="1435" xfId="0" applyFont="1" applyFill="1" applyBorder="1" applyAlignment="1">
      <alignment horizontal="center" wrapText="1"/>
    </xf>
    <xf numFmtId="0" fontId="238" fillId="7" borderId="797" xfId="0" applyFont="1" applyFill="1" applyBorder="1" applyAlignment="1">
      <alignment horizontal="center"/>
    </xf>
    <xf numFmtId="0" fontId="238" fillId="7" borderId="24" xfId="0" applyFont="1" applyFill="1" applyBorder="1" applyAlignment="1">
      <alignment horizontal="center"/>
    </xf>
    <xf numFmtId="0" fontId="239" fillId="7" borderId="798" xfId="0" applyFont="1" applyFill="1" applyBorder="1" applyAlignment="1">
      <alignment horizontal="center" vertical="center"/>
    </xf>
    <xf numFmtId="0" fontId="238" fillId="7" borderId="301" xfId="19" applyFont="1" applyFill="1" applyBorder="1" applyAlignment="1" applyProtection="1">
      <alignment horizontal="center" vertical="center"/>
    </xf>
    <xf numFmtId="0" fontId="238" fillId="7" borderId="0" xfId="19" applyFont="1" applyFill="1" applyBorder="1" applyAlignment="1" applyProtection="1">
      <alignment horizontal="center" vertical="center"/>
    </xf>
    <xf numFmtId="0" fontId="238" fillId="7" borderId="798" xfId="19" applyFont="1" applyFill="1" applyBorder="1" applyAlignment="1" applyProtection="1">
      <alignment horizontal="center" vertical="center"/>
    </xf>
    <xf numFmtId="0" fontId="238" fillId="7" borderId="797" xfId="19" applyFont="1" applyFill="1" applyBorder="1" applyAlignment="1" applyProtection="1">
      <alignment horizontal="center" vertical="center"/>
    </xf>
    <xf numFmtId="0" fontId="238" fillId="7" borderId="24" xfId="19" applyFont="1" applyFill="1" applyBorder="1" applyAlignment="1" applyProtection="1">
      <alignment horizontal="center" vertical="center"/>
    </xf>
    <xf numFmtId="0" fontId="238" fillId="7" borderId="762" xfId="19" applyFont="1" applyFill="1" applyBorder="1" applyAlignment="1" applyProtection="1">
      <alignment horizontal="center" vertical="center"/>
    </xf>
    <xf numFmtId="0" fontId="81" fillId="2" borderId="923" xfId="20" applyFont="1" applyFill="1" applyBorder="1" applyAlignment="1">
      <alignment horizontal="left"/>
    </xf>
    <xf numFmtId="0" fontId="81" fillId="2" borderId="924" xfId="20" applyFont="1" applyFill="1" applyBorder="1" applyAlignment="1">
      <alignment horizontal="left"/>
    </xf>
    <xf numFmtId="0" fontId="81" fillId="2" borderId="925" xfId="20" applyFont="1" applyFill="1" applyBorder="1" applyAlignment="1">
      <alignment horizontal="left"/>
    </xf>
    <xf numFmtId="0" fontId="238" fillId="7" borderId="794" xfId="20" applyFont="1" applyFill="1" applyBorder="1" applyAlignment="1">
      <alignment horizontal="left"/>
    </xf>
    <xf numFmtId="0" fontId="238" fillId="7" borderId="795" xfId="20" applyFont="1" applyFill="1" applyBorder="1" applyAlignment="1">
      <alignment horizontal="left"/>
    </xf>
    <xf numFmtId="0" fontId="238" fillId="7" borderId="796" xfId="20" applyFont="1" applyFill="1" applyBorder="1" applyAlignment="1">
      <alignment horizontal="left"/>
    </xf>
    <xf numFmtId="0" fontId="238" fillId="7" borderId="1417" xfId="20" applyFont="1" applyFill="1" applyBorder="1" applyAlignment="1">
      <alignment horizontal="left"/>
    </xf>
    <xf numFmtId="0" fontId="238" fillId="7" borderId="1409" xfId="20" applyFont="1" applyFill="1" applyBorder="1" applyAlignment="1">
      <alignment horizontal="left"/>
    </xf>
    <xf numFmtId="0" fontId="238" fillId="7" borderId="346" xfId="20" applyFont="1" applyFill="1" applyBorder="1" applyAlignment="1">
      <alignment horizontal="left"/>
    </xf>
    <xf numFmtId="169" fontId="31" fillId="8" borderId="1417" xfId="6" applyNumberFormat="1" applyFont="1" applyFill="1" applyBorder="1" applyAlignment="1" applyProtection="1">
      <alignment horizontal="left"/>
      <protection locked="0"/>
    </xf>
    <xf numFmtId="169" fontId="31" fillId="8" borderId="1409" xfId="6" applyNumberFormat="1" applyFont="1" applyFill="1" applyBorder="1" applyAlignment="1" applyProtection="1">
      <alignment horizontal="left"/>
      <protection locked="0"/>
    </xf>
    <xf numFmtId="169" fontId="31" fillId="8" borderId="346" xfId="6" applyNumberFormat="1" applyFont="1" applyFill="1" applyBorder="1" applyAlignment="1" applyProtection="1">
      <alignment horizontal="left"/>
      <protection locked="0"/>
    </xf>
    <xf numFmtId="0" fontId="26" fillId="2" borderId="923" xfId="0" applyFont="1" applyFill="1" applyBorder="1" applyAlignment="1">
      <alignment horizontal="left" vertical="top"/>
    </xf>
    <xf numFmtId="0" fontId="26" fillId="2" borderId="924" xfId="0" applyFont="1" applyFill="1" applyBorder="1" applyAlignment="1">
      <alignment horizontal="left" vertical="top"/>
    </xf>
    <xf numFmtId="0" fontId="26" fillId="2" borderId="925" xfId="0" applyFont="1" applyFill="1" applyBorder="1" applyAlignment="1">
      <alignment horizontal="left" vertical="top"/>
    </xf>
    <xf numFmtId="0" fontId="26" fillId="8" borderId="794" xfId="3" applyNumberFormat="1" applyFont="1" applyFill="1" applyBorder="1" applyAlignment="1">
      <alignment horizontal="left"/>
    </xf>
    <xf numFmtId="0" fontId="26" fillId="8" borderId="795" xfId="3" applyNumberFormat="1" applyFont="1" applyFill="1" applyBorder="1" applyAlignment="1">
      <alignment horizontal="left"/>
    </xf>
    <xf numFmtId="0" fontId="26" fillId="8" borderId="796" xfId="3" applyNumberFormat="1" applyFont="1" applyFill="1" applyBorder="1" applyAlignment="1">
      <alignment horizontal="left"/>
    </xf>
    <xf numFmtId="169" fontId="26" fillId="8" borderId="31" xfId="6" applyNumberFormat="1" applyFont="1" applyFill="1" applyBorder="1" applyAlignment="1" applyProtection="1">
      <alignment horizontal="left"/>
      <protection locked="0"/>
    </xf>
    <xf numFmtId="169" fontId="26" fillId="8" borderId="470" xfId="6" applyNumberFormat="1" applyFont="1" applyFill="1" applyBorder="1" applyAlignment="1" applyProtection="1">
      <alignment horizontal="left"/>
      <protection locked="0"/>
    </xf>
    <xf numFmtId="169" fontId="26" fillId="8" borderId="387" xfId="6" applyNumberFormat="1" applyFont="1" applyFill="1" applyBorder="1" applyAlignment="1" applyProtection="1">
      <alignment horizontal="left"/>
      <protection locked="0"/>
    </xf>
    <xf numFmtId="0" fontId="28" fillId="7" borderId="795" xfId="0" applyFont="1" applyFill="1" applyBorder="1" applyAlignment="1">
      <alignment horizontal="center"/>
    </xf>
    <xf numFmtId="0" fontId="31" fillId="2" borderId="923" xfId="0" applyFont="1" applyFill="1" applyBorder="1" applyAlignment="1">
      <alignment horizontal="left" vertical="top"/>
    </xf>
    <xf numFmtId="0" fontId="31" fillId="2" borderId="924" xfId="0" applyFont="1" applyFill="1" applyBorder="1" applyAlignment="1">
      <alignment horizontal="left" vertical="top"/>
    </xf>
    <xf numFmtId="0" fontId="31" fillId="2" borderId="1407" xfId="0" applyFont="1" applyFill="1" applyBorder="1" applyAlignment="1">
      <alignment horizontal="left" vertical="top"/>
    </xf>
    <xf numFmtId="0" fontId="31" fillId="2" borderId="925" xfId="0" applyFont="1" applyFill="1" applyBorder="1" applyAlignment="1">
      <alignment horizontal="left" vertical="top"/>
    </xf>
    <xf numFmtId="0" fontId="31" fillId="8" borderId="794" xfId="3" applyNumberFormat="1" applyFont="1" applyFill="1" applyBorder="1" applyAlignment="1">
      <alignment horizontal="left"/>
    </xf>
    <xf numFmtId="0" fontId="31" fillId="8" borderId="795" xfId="3" applyNumberFormat="1" applyFont="1" applyFill="1" applyBorder="1" applyAlignment="1">
      <alignment horizontal="left"/>
    </xf>
    <xf numFmtId="0" fontId="31" fillId="8" borderId="796" xfId="3" applyNumberFormat="1" applyFont="1" applyFill="1" applyBorder="1" applyAlignment="1">
      <alignment horizontal="left"/>
    </xf>
    <xf numFmtId="0" fontId="33" fillId="7" borderId="923" xfId="3" applyFont="1" applyFill="1" applyBorder="1" applyAlignment="1">
      <alignment horizontal="center"/>
    </xf>
    <xf numFmtId="0" fontId="33" fillId="7" borderId="925" xfId="3" applyFont="1" applyFill="1" applyBorder="1" applyAlignment="1">
      <alignment horizontal="center"/>
    </xf>
    <xf numFmtId="0" fontId="31" fillId="0" borderId="1169" xfId="0" applyFont="1" applyBorder="1" applyAlignment="1">
      <alignment horizontal="left"/>
    </xf>
    <xf numFmtId="0" fontId="31" fillId="0" borderId="1171" xfId="0" applyFont="1" applyBorder="1" applyAlignment="1">
      <alignment horizontal="left"/>
    </xf>
    <xf numFmtId="0" fontId="33" fillId="7" borderId="794" xfId="3" applyFont="1" applyFill="1" applyBorder="1" applyAlignment="1">
      <alignment horizontal="center"/>
    </xf>
    <xf numFmtId="0" fontId="33" fillId="7" borderId="796" xfId="3" applyFont="1" applyFill="1" applyBorder="1" applyAlignment="1">
      <alignment horizontal="center"/>
    </xf>
    <xf numFmtId="0" fontId="33" fillId="7" borderId="797" xfId="3" applyFont="1" applyFill="1" applyBorder="1" applyAlignment="1">
      <alignment horizontal="center"/>
    </xf>
    <xf numFmtId="0" fontId="33" fillId="7" borderId="762" xfId="3" applyFont="1" applyFill="1" applyBorder="1" applyAlignment="1">
      <alignment horizontal="center"/>
    </xf>
    <xf numFmtId="0" fontId="26" fillId="0" borderId="1761" xfId="6" quotePrefix="1" applyNumberFormat="1" applyFont="1" applyFill="1" applyBorder="1" applyAlignment="1" applyProtection="1">
      <alignment horizontal="center" vertical="center" wrapText="1"/>
      <protection locked="0"/>
    </xf>
    <xf numFmtId="0" fontId="26" fillId="0" borderId="1560" xfId="6" quotePrefix="1" applyNumberFormat="1" applyFont="1" applyFill="1" applyBorder="1" applyAlignment="1" applyProtection="1">
      <alignment horizontal="center" vertical="center" wrapText="1"/>
      <protection locked="0"/>
    </xf>
    <xf numFmtId="164" fontId="28" fillId="86" borderId="1696" xfId="6" applyFont="1" applyFill="1" applyBorder="1" applyAlignment="1" applyProtection="1">
      <alignment horizontal="center" vertical="center" wrapText="1"/>
      <protection locked="0"/>
    </xf>
    <xf numFmtId="164" fontId="28" fillId="86" borderId="1759" xfId="6" applyFont="1" applyFill="1" applyBorder="1" applyAlignment="1" applyProtection="1">
      <alignment horizontal="center" vertical="center" wrapText="1"/>
      <protection locked="0"/>
    </xf>
    <xf numFmtId="0" fontId="33" fillId="7" borderId="301" xfId="6" applyNumberFormat="1" applyFont="1" applyFill="1" applyBorder="1" applyAlignment="1" applyProtection="1">
      <alignment horizontal="left"/>
      <protection locked="0"/>
    </xf>
    <xf numFmtId="0" fontId="33" fillId="7" borderId="342" xfId="6" applyNumberFormat="1" applyFont="1" applyFill="1" applyBorder="1" applyAlignment="1" applyProtection="1">
      <alignment horizontal="left"/>
      <protection locked="0"/>
    </xf>
    <xf numFmtId="164" fontId="27" fillId="0" borderId="0" xfId="6" applyFont="1" applyFill="1" applyBorder="1" applyAlignment="1" applyProtection="1">
      <alignment horizontal="center"/>
      <protection locked="0"/>
    </xf>
    <xf numFmtId="164" fontId="27" fillId="0" borderId="342" xfId="6" applyFont="1" applyFill="1" applyBorder="1" applyAlignment="1" applyProtection="1">
      <alignment horizontal="center"/>
      <protection locked="0"/>
    </xf>
    <xf numFmtId="164" fontId="28" fillId="7" borderId="1757" xfId="6" applyFont="1" applyFill="1" applyBorder="1" applyAlignment="1" applyProtection="1">
      <alignment horizontal="center" vertical="center" wrapText="1"/>
      <protection locked="0"/>
    </xf>
    <xf numFmtId="164" fontId="28" fillId="7" borderId="1759" xfId="6" applyFont="1" applyFill="1" applyBorder="1" applyAlignment="1" applyProtection="1">
      <alignment horizontal="center" vertical="center" wrapText="1"/>
      <protection locked="0"/>
    </xf>
    <xf numFmtId="0" fontId="26" fillId="0" borderId="1503" xfId="6" quotePrefix="1" applyNumberFormat="1" applyFont="1" applyFill="1" applyBorder="1" applyAlignment="1" applyProtection="1">
      <alignment horizontal="center" vertical="center" wrapText="1"/>
      <protection locked="0"/>
    </xf>
    <xf numFmtId="0" fontId="26" fillId="0" borderId="1504" xfId="6" quotePrefix="1" applyNumberFormat="1" applyFont="1" applyFill="1" applyBorder="1" applyAlignment="1" applyProtection="1">
      <alignment horizontal="center" vertical="center" wrapText="1"/>
      <protection locked="0"/>
    </xf>
    <xf numFmtId="0" fontId="31" fillId="8" borderId="795" xfId="6" applyNumberFormat="1" applyFont="1" applyFill="1" applyBorder="1" applyAlignment="1" applyProtection="1">
      <alignment horizontal="left"/>
      <protection locked="0"/>
    </xf>
    <xf numFmtId="169" fontId="31" fillId="8" borderId="1481" xfId="6" applyNumberFormat="1" applyFont="1" applyFill="1" applyBorder="1" applyAlignment="1" applyProtection="1">
      <alignment horizontal="left"/>
      <protection locked="0"/>
    </xf>
    <xf numFmtId="164" fontId="28" fillId="7" borderId="435" xfId="6" applyFont="1" applyFill="1" applyBorder="1" applyAlignment="1" applyProtection="1">
      <alignment horizontal="center" vertical="center" wrapText="1"/>
      <protection locked="0"/>
    </xf>
    <xf numFmtId="164" fontId="28" fillId="7" borderId="205" xfId="6" applyFont="1" applyFill="1" applyBorder="1" applyAlignment="1" applyProtection="1">
      <alignment horizontal="center" vertical="center" wrapText="1"/>
      <protection locked="0"/>
    </xf>
    <xf numFmtId="0" fontId="26" fillId="0" borderId="1306" xfId="6" quotePrefix="1" applyNumberFormat="1" applyFont="1" applyFill="1" applyBorder="1" applyAlignment="1" applyProtection="1">
      <alignment horizontal="center" vertical="center" wrapText="1"/>
      <protection locked="0"/>
    </xf>
    <xf numFmtId="0" fontId="26" fillId="0" borderId="1386" xfId="6" quotePrefix="1" applyNumberFormat="1" applyFont="1" applyFill="1" applyBorder="1" applyAlignment="1" applyProtection="1">
      <alignment horizontal="center" vertical="center" wrapText="1"/>
      <protection locked="0"/>
    </xf>
    <xf numFmtId="0" fontId="89" fillId="0" borderId="1777" xfId="1236" applyFont="1" applyBorder="1" applyAlignment="1" applyProtection="1">
      <alignment horizontal="center"/>
    </xf>
    <xf numFmtId="0" fontId="79" fillId="0" borderId="1777" xfId="1236" applyFont="1" applyBorder="1" applyAlignment="1" applyProtection="1">
      <alignment horizontal="center"/>
    </xf>
    <xf numFmtId="0" fontId="79" fillId="0" borderId="1776" xfId="1236" applyFont="1" applyBorder="1" applyAlignment="1" applyProtection="1">
      <alignment horizontal="center"/>
    </xf>
    <xf numFmtId="0" fontId="89" fillId="0" borderId="1776" xfId="1236" applyFont="1" applyBorder="1" applyAlignment="1" applyProtection="1">
      <alignment horizontal="center"/>
    </xf>
    <xf numFmtId="0" fontId="155" fillId="0" borderId="0" xfId="1236" applyFont="1" applyAlignment="1" applyProtection="1">
      <alignment horizontal="center"/>
    </xf>
  </cellXfs>
  <cellStyles count="1237">
    <cellStyle name="******************************************" xfId="66" xr:uid="{00000000-0005-0000-0000-000000000000}"/>
    <cellStyle name="?" xfId="88" xr:uid="{00000000-0005-0000-0000-000001000000}"/>
    <cellStyle name="_x001f_?--_x0004_ _x000c__x0009__x0003__x000b__x0001__x000a__x000b__x0002_--_x0008__x0004__x0002__x0002__x0007__x0007__x0007__x0007__x0007__x0007__x0007__x0007__x0007__x0007__x0007__x0007__x0007__x0007__x0002_-_x0004_ _x000c__x0009__x0003__x000b__x0001__x" xfId="77" xr:uid="{00000000-0005-0000-0000-000002000000}"/>
    <cellStyle name="?? [0.00]_Sheet1" xfId="27" xr:uid="{00000000-0005-0000-0000-000003000000}"/>
    <cellStyle name="???" xfId="73" xr:uid="{00000000-0005-0000-0000-000004000000}"/>
    <cellStyle name="???? [0.00]_Sheet1" xfId="34" xr:uid="{00000000-0005-0000-0000-000005000000}"/>
    <cellStyle name="??????" xfId="89" xr:uid="{00000000-0005-0000-0000-000006000000}"/>
    <cellStyle name="????_EXHA-1" xfId="61" xr:uid="{00000000-0005-0000-0000-000007000000}"/>
    <cellStyle name="????À_x000a_" xfId="33" xr:uid="{00000000-0005-0000-0000-000008000000}"/>
    <cellStyle name="??_(Edison) SI Package" xfId="80" xr:uid="{00000000-0005-0000-0000-000009000000}"/>
    <cellStyle name="??2" xfId="94" xr:uid="{00000000-0005-0000-0000-00000A000000}"/>
    <cellStyle name="]_^[꺞_x0008_?" xfId="68" xr:uid="{00000000-0005-0000-0000-00000B000000}"/>
    <cellStyle name="_1_3710" xfId="97" xr:uid="{00000000-0005-0000-0000-00000C000000}"/>
    <cellStyle name="_A_SI Workbook 1207_SP" xfId="98" xr:uid="{00000000-0005-0000-0000-00000D000000}"/>
    <cellStyle name="_A_SI Workbook PPYY_TT" xfId="40" xr:uid="{00000000-0005-0000-0000-00000E000000}"/>
    <cellStyle name="_Additions - Apr-Sept`07" xfId="101" xr:uid="{00000000-0005-0000-0000-00000F000000}"/>
    <cellStyle name="_ALAN" xfId="103" xr:uid="{00000000-0005-0000-0000-000010000000}"/>
    <cellStyle name="_ALAN_DATA" xfId="104" xr:uid="{00000000-0005-0000-0000-000011000000}"/>
    <cellStyle name="_ALAN_ECO Part2" xfId="38" xr:uid="{00000000-0005-0000-0000-000012000000}"/>
    <cellStyle name="_ALAN_Sch 50.1" xfId="105" xr:uid="{00000000-0005-0000-0000-000013000000}"/>
    <cellStyle name="_BI-FEB" xfId="108" xr:uid="{00000000-0005-0000-0000-000014000000}"/>
    <cellStyle name="_Byline Review - Monthly1 LC CY1210 Final Dec20" xfId="82" xr:uid="{00000000-0005-0000-0000-000015000000}"/>
    <cellStyle name="_CN_YRT-EB_NB_(Local&amp;HK_manually_adj)_30112009" xfId="109" xr:uid="{00000000-0005-0000-0000-000016000000}"/>
    <cellStyle name="_Copy of Value of Inforce &amp; NB YRT v1.5 (29122009)_Checking_TEMP_DELETE_AFTER_USE" xfId="111" xr:uid="{00000000-0005-0000-0000-000017000000}"/>
    <cellStyle name="_DATA" xfId="112" xr:uid="{00000000-0005-0000-0000-000018000000}"/>
    <cellStyle name="_ECO Part2 0906 - AIA &amp; SUBSIDIARIES - LIFE DIVISION" xfId="51" xr:uid="{00000000-0005-0000-0000-000019000000}"/>
    <cellStyle name="_ECO Part2 0906 - AIA &amp; SUBSIDIARIES - LIFE DIVISION_ECO Part2" xfId="113" xr:uid="{00000000-0005-0000-0000-00001A000000}"/>
    <cellStyle name="_GL031-Final" xfId="117" xr:uid="{00000000-0005-0000-0000-00001B000000}"/>
    <cellStyle name="_Inforce and NB ANP (revised Actuarial workg)" xfId="119" xr:uid="{00000000-0005-0000-0000-00001C000000}"/>
    <cellStyle name="_Inforce and NB ANP (revised Actuarial workg)_CN_YRT-EB_NB_(Local&amp;HK_manually_adj)_30112009" xfId="95" xr:uid="{00000000-0005-0000-0000-00001D000000}"/>
    <cellStyle name="_Inforce and NB ANP (revised Actuarial workg)_Copy of Value of Inforce &amp; NB YRT v1.5 (29122009)_Checking_TEMP_DELETE_AFTER_USE" xfId="120" xr:uid="{00000000-0005-0000-0000-00001E000000}"/>
    <cellStyle name="_Inforce and NB ANP (revised Actuarial workg)_TH SPE IF Total_Scenario 1(Base)" xfId="121" xr:uid="{00000000-0005-0000-0000-00001F000000}"/>
    <cellStyle name="_Inforce and NB ANP (revised Actuarial workg)_TH SPE IF Total_Scenario 2" xfId="122" xr:uid="{00000000-0005-0000-0000-000020000000}"/>
    <cellStyle name="_Inforce and NB ANP (revised Actuarial workg)_TH SPE IF Total_Scenario 3" xfId="123" xr:uid="{00000000-0005-0000-0000-000021000000}"/>
    <cellStyle name="_Inforce and NB ANP (revised Actuarial workg)_TH SPE Total 2010.12 IF CF Working (Scenario 1) v1 (20110411)" xfId="127" xr:uid="{00000000-0005-0000-0000-000022000000}"/>
    <cellStyle name="_Inforce and NB ANP (revised Actuarial workg)_TH SPE Total 2010.12 IF CF Working (Scenario 2) v1 (20110411)" xfId="128" xr:uid="{00000000-0005-0000-0000-000023000000}"/>
    <cellStyle name="_Inforce and NB ANP (revised Actuarial workg)_TH SPE Total 2010.12 IF CF Working (Scenario 3) v1 (20110411)" xfId="129" xr:uid="{00000000-0005-0000-0000-000024000000}"/>
    <cellStyle name="_Inforce and NB ANP (revised Actuarial workg)_Value of Inforce &amp; NB YRT v1.5 (29122009)" xfId="130" xr:uid="{00000000-0005-0000-0000-000025000000}"/>
    <cellStyle name="_Issue" xfId="131" xr:uid="{00000000-0005-0000-0000-000026000000}"/>
    <cellStyle name="_Life Units recon 280207" xfId="133" xr:uid="{00000000-0005-0000-0000-000027000000}"/>
    <cellStyle name="_Life Units recon 280207_CN_YRT-EB_NB_(Local&amp;HK_manually_adj)_30112009" xfId="134" xr:uid="{00000000-0005-0000-0000-000028000000}"/>
    <cellStyle name="_Life Units recon 280207_Copy of Value of Inforce &amp; NB YRT v1.5 (29122009)_Checking_TEMP_DELETE_AFTER_USE" xfId="135" xr:uid="{00000000-0005-0000-0000-000029000000}"/>
    <cellStyle name="_Life Units recon 280207_TH SPE IF Total_Scenario 1(Base)" xfId="137" xr:uid="{00000000-0005-0000-0000-00002A000000}"/>
    <cellStyle name="_Life Units recon 280207_TH SPE IF Total_Scenario 2" xfId="139" xr:uid="{00000000-0005-0000-0000-00002B000000}"/>
    <cellStyle name="_Life Units recon 280207_TH SPE IF Total_Scenario 3" xfId="140" xr:uid="{00000000-0005-0000-0000-00002C000000}"/>
    <cellStyle name="_Life Units recon 280207_TH SPE Total 2010.12 IF CF Working (Scenario 1) v1 (20110411)" xfId="142" xr:uid="{00000000-0005-0000-0000-00002D000000}"/>
    <cellStyle name="_Life Units recon 280207_TH SPE Total 2010.12 IF CF Working (Scenario 2) v1 (20110411)" xfId="144" xr:uid="{00000000-0005-0000-0000-00002E000000}"/>
    <cellStyle name="_Life Units recon 280207_TH SPE Total 2010.12 IF CF Working (Scenario 3) v1 (20110411)" xfId="146" xr:uid="{00000000-0005-0000-0000-00002F000000}"/>
    <cellStyle name="_Life Units recon 280207_Value of Inforce &amp; NB YRT v1.5 (29122009)" xfId="147" xr:uid="{00000000-0005-0000-0000-000030000000}"/>
    <cellStyle name="_Life Units recon 310107" xfId="150" xr:uid="{00000000-0005-0000-0000-000031000000}"/>
    <cellStyle name="_Life Units recon 310107_CN_YRT-EB_NB_(Local&amp;HK_manually_adj)_30112009" xfId="151" xr:uid="{00000000-0005-0000-0000-000032000000}"/>
    <cellStyle name="_Life Units recon 310107_Copy of Value of Inforce &amp; NB YRT v1.5 (29122009)_Checking_TEMP_DELETE_AFTER_USE" xfId="153" xr:uid="{00000000-0005-0000-0000-000033000000}"/>
    <cellStyle name="_Life Units recon 310107_TH SPE IF Total_Scenario 1(Base)" xfId="154" xr:uid="{00000000-0005-0000-0000-000034000000}"/>
    <cellStyle name="_Life Units recon 310107_TH SPE IF Total_Scenario 2" xfId="157" xr:uid="{00000000-0005-0000-0000-000035000000}"/>
    <cellStyle name="_Life Units recon 310107_TH SPE IF Total_Scenario 3" xfId="160" xr:uid="{00000000-0005-0000-0000-000036000000}"/>
    <cellStyle name="_Life Units recon 310107_TH SPE Total 2010.12 IF CF Working (Scenario 1) v1 (20110411)" xfId="84" xr:uid="{00000000-0005-0000-0000-000037000000}"/>
    <cellStyle name="_Life Units recon 310107_TH SPE Total 2010.12 IF CF Working (Scenario 2) v1 (20110411)" xfId="162" xr:uid="{00000000-0005-0000-0000-000038000000}"/>
    <cellStyle name="_Life Units recon 310107_TH SPE Total 2010.12 IF CF Working (Scenario 3) v1 (20110411)" xfId="165" xr:uid="{00000000-0005-0000-0000-000039000000}"/>
    <cellStyle name="_Life Units recon 310107_Value of Inforce &amp; NB YRT v1.5 (29122009)" xfId="167" xr:uid="{00000000-0005-0000-0000-00003A000000}"/>
    <cellStyle name="_Life Units recon 310307" xfId="168" xr:uid="{00000000-0005-0000-0000-00003B000000}"/>
    <cellStyle name="_Life Units recon 310307_CN_YRT-EB_NB_(Local&amp;HK_manually_adj)_30112009" xfId="169" xr:uid="{00000000-0005-0000-0000-00003C000000}"/>
    <cellStyle name="_Life Units recon 310307_Copy of Value of Inforce &amp; NB YRT v1.5 (29122009)_Checking_TEMP_DELETE_AFTER_USE" xfId="118" xr:uid="{00000000-0005-0000-0000-00003D000000}"/>
    <cellStyle name="_Life Units recon 310307_TH SPE IF Total_Scenario 1(Base)" xfId="172" xr:uid="{00000000-0005-0000-0000-00003E000000}"/>
    <cellStyle name="_Life Units recon 310307_TH SPE IF Total_Scenario 2" xfId="163" xr:uid="{00000000-0005-0000-0000-00003F000000}"/>
    <cellStyle name="_Life Units recon 310307_TH SPE IF Total_Scenario 3" xfId="175" xr:uid="{00000000-0005-0000-0000-000040000000}"/>
    <cellStyle name="_Life Units recon 310307_TH SPE Total 2010.12 IF CF Working (Scenario 1) v1 (20110411)" xfId="177" xr:uid="{00000000-0005-0000-0000-000041000000}"/>
    <cellStyle name="_Life Units recon 310307_TH SPE Total 2010.12 IF CF Working (Scenario 2) v1 (20110411)" xfId="178" xr:uid="{00000000-0005-0000-0000-000042000000}"/>
    <cellStyle name="_Life Units recon 310307_TH SPE Total 2010.12 IF CF Working (Scenario 3) v1 (20110411)" xfId="179" xr:uid="{00000000-0005-0000-0000-000043000000}"/>
    <cellStyle name="_Life Units recon 310307_Value of Inforce &amp; NB YRT v1.5 (29122009)" xfId="180" xr:uid="{00000000-0005-0000-0000-000044000000}"/>
    <cellStyle name="_Life Valn 31st Mar 2007 Rev" xfId="171" xr:uid="{00000000-0005-0000-0000-000045000000}"/>
    <cellStyle name="_Life Valn 31st Mar 2007 Rev_CN_YRT-EB_NB_(Local&amp;HK_manually_adj)_30112009" xfId="181" xr:uid="{00000000-0005-0000-0000-000046000000}"/>
    <cellStyle name="_Life Valn 31st Mar 2007 Rev_Copy of Value of Inforce &amp; NB YRT v1.5 (29122009)_Checking_TEMP_DELETE_AFTER_USE" xfId="182" xr:uid="{00000000-0005-0000-0000-000047000000}"/>
    <cellStyle name="_Life Valn 31st Mar 2007 Rev_TH SPE IF Total_Scenario 1(Base)" xfId="57" xr:uid="{00000000-0005-0000-0000-000048000000}"/>
    <cellStyle name="_Life Valn 31st Mar 2007 Rev_TH SPE IF Total_Scenario 2" xfId="184" xr:uid="{00000000-0005-0000-0000-000049000000}"/>
    <cellStyle name="_Life Valn 31st Mar 2007 Rev_TH SPE IF Total_Scenario 3" xfId="74" xr:uid="{00000000-0005-0000-0000-00004A000000}"/>
    <cellStyle name="_Life Valn 31st Mar 2007 Rev_TH SPE Total 2010.12 IF CF Working (Scenario 1) v1 (20110411)" xfId="28" xr:uid="{00000000-0005-0000-0000-00004B000000}"/>
    <cellStyle name="_Life Valn 31st Mar 2007 Rev_TH SPE Total 2010.12 IF CF Working (Scenario 2) v1 (20110411)" xfId="185" xr:uid="{00000000-0005-0000-0000-00004C000000}"/>
    <cellStyle name="_Life Valn 31st Mar 2007 Rev_TH SPE Total 2010.12 IF CF Working (Scenario 3) v1 (20110411)" xfId="188" xr:uid="{00000000-0005-0000-0000-00004D000000}"/>
    <cellStyle name="_Life Valn 31st Mar 2007 Rev_Value of Inforce &amp; NB YRT v1.5 (29122009)" xfId="189" xr:uid="{00000000-0005-0000-0000-00004E000000}"/>
    <cellStyle name="_Map30&amp;6&amp;10" xfId="191" xr:uid="{00000000-0005-0000-0000-00004F000000}"/>
    <cellStyle name="_Month Master" xfId="194" xr:uid="{00000000-0005-0000-0000-000050000000}"/>
    <cellStyle name="_Month Master_CN_YRT-EB_NB_(Local&amp;HK_manually_adj)_30112009" xfId="196" xr:uid="{00000000-0005-0000-0000-000051000000}"/>
    <cellStyle name="_Month Master_Copy of Value of Inforce &amp; NB YRT v1.5 (29122009)_Checking_TEMP_DELETE_AFTER_USE" xfId="197" xr:uid="{00000000-0005-0000-0000-000052000000}"/>
    <cellStyle name="_Month Master_TH SPE IF Total_Scenario 1(Base)" xfId="198" xr:uid="{00000000-0005-0000-0000-000053000000}"/>
    <cellStyle name="_Month Master_TH SPE IF Total_Scenario 2" xfId="199" xr:uid="{00000000-0005-0000-0000-000054000000}"/>
    <cellStyle name="_Month Master_TH SPE IF Total_Scenario 3" xfId="201" xr:uid="{00000000-0005-0000-0000-000055000000}"/>
    <cellStyle name="_Month Master_TH SPE Total 2010.12 IF CF Working (Scenario 1) v1 (20110411)" xfId="149" xr:uid="{00000000-0005-0000-0000-000056000000}"/>
    <cellStyle name="_Month Master_TH SPE Total 2010.12 IF CF Working (Scenario 2) v1 (20110411)" xfId="202" xr:uid="{00000000-0005-0000-0000-000057000000}"/>
    <cellStyle name="_Month Master_TH SPE Total 2010.12 IF CF Working (Scenario 3) v1 (20110411)" xfId="203" xr:uid="{00000000-0005-0000-0000-000058000000}"/>
    <cellStyle name="_Month Master_Value of Inforce &amp; NB YRT v1.5 (29122009)" xfId="206" xr:uid="{00000000-0005-0000-0000-000059000000}"/>
    <cellStyle name="_OIC_Annual_Report_2010" xfId="208" xr:uid="{00000000-0005-0000-0000-00005A000000}"/>
    <cellStyle name="_OIC_Monthly_Report_December2010" xfId="209" xr:uid="{00000000-0005-0000-0000-00005B000000}"/>
    <cellStyle name="_Q_SI Workbook 0508_KO" xfId="211" xr:uid="{00000000-0005-0000-0000-00005C000000}"/>
    <cellStyle name="_Q_SI Workbook 0608_SE" xfId="35" xr:uid="{00000000-0005-0000-0000-00005D000000}"/>
    <cellStyle name="_Q_SI Workbook 0608_TT_1" xfId="212" xr:uid="{00000000-0005-0000-0000-00005E000000}"/>
    <cellStyle name="_Q_SI Workbook 1208_TT-a" xfId="214" xr:uid="{00000000-0005-0000-0000-00005F000000}"/>
    <cellStyle name="_Q_SI Workbook PPYY_TT" xfId="217" xr:uid="{00000000-0005-0000-0000-000060000000}"/>
    <cellStyle name="_Q_SI Workbook PPYY_TT (2ND BATCH)" xfId="218" xr:uid="{00000000-0005-0000-0000-000061000000}"/>
    <cellStyle name="_Q_SI Workbook PPYY_TT (2ND BATCH)-2" xfId="219" xr:uid="{00000000-0005-0000-0000-000062000000}"/>
    <cellStyle name="_Q_SI Workbook PPYY_TT(New Schedule)" xfId="222" xr:uid="{00000000-0005-0000-0000-000063000000}"/>
    <cellStyle name="_Q_SI Workbook PPYY_TT_20080529" xfId="224" xr:uid="{00000000-0005-0000-0000-000064000000}"/>
    <cellStyle name="_Q_SI Workbook PPYY_TT-1" xfId="107" xr:uid="{00000000-0005-0000-0000-000065000000}"/>
    <cellStyle name="_Q_SI Workbook PPYY_TT-3" xfId="226" xr:uid="{00000000-0005-0000-0000-000066000000}"/>
    <cellStyle name="_Q_SI Workbook PPYY_TT-4" xfId="227" xr:uid="{00000000-0005-0000-0000-000067000000}"/>
    <cellStyle name="_Q_SI Workbook_GT_0909_TT" xfId="228" xr:uid="{00000000-0005-0000-0000-000068000000}"/>
    <cellStyle name="_SCH 43 3Q06" xfId="229" xr:uid="{00000000-0005-0000-0000-000069000000}"/>
    <cellStyle name="_SCH 43 3Q06_ECO Part2 0906 - AIA &amp; SUBSIDIARIES - LIFE DIVISION" xfId="60" xr:uid="{00000000-0005-0000-0000-00006A000000}"/>
    <cellStyle name="_SCH 43 3Q06_ECO Part2 0906 - AIA &amp; SUBSIDIARIES - LIFE DIVISION_ECO Part2" xfId="230" xr:uid="{00000000-0005-0000-0000-00006B000000}"/>
    <cellStyle name="_Shortage_78 Branches - Upload Facility" xfId="232" xr:uid="{00000000-0005-0000-0000-00006C000000}"/>
    <cellStyle name="_Shortage_78 Branches - Upload Facility_CN_YRT-EB_NB_(Local&amp;HK_manually_adj)_30112009" xfId="58" xr:uid="{00000000-0005-0000-0000-00006D000000}"/>
    <cellStyle name="_Shortage_78 Branches - Upload Facility_Copy of Value of Inforce &amp; NB YRT v1.5 (29122009)_Checking_TEMP_DELETE_AFTER_USE" xfId="233" xr:uid="{00000000-0005-0000-0000-00006E000000}"/>
    <cellStyle name="_Shortage_78 Branches - Upload Facility_TH SPE IF Total_Scenario 1(Base)" xfId="235" xr:uid="{00000000-0005-0000-0000-00006F000000}"/>
    <cellStyle name="_Shortage_78 Branches - Upload Facility_TH SPE IF Total_Scenario 2" xfId="237" xr:uid="{00000000-0005-0000-0000-000070000000}"/>
    <cellStyle name="_Shortage_78 Branches - Upload Facility_TH SPE IF Total_Scenario 3" xfId="240" xr:uid="{00000000-0005-0000-0000-000071000000}"/>
    <cellStyle name="_Shortage_78 Branches - Upload Facility_TH SPE Total 2010.12 IF CF Working (Scenario 1) v1 (20110411)" xfId="242" xr:uid="{00000000-0005-0000-0000-000072000000}"/>
    <cellStyle name="_Shortage_78 Branches - Upload Facility_TH SPE Total 2010.12 IF CF Working (Scenario 2) v1 (20110411)" xfId="244" xr:uid="{00000000-0005-0000-0000-000073000000}"/>
    <cellStyle name="_Shortage_78 Branches - Upload Facility_TH SPE Total 2010.12 IF CF Working (Scenario 3) v1 (20110411)" xfId="50" xr:uid="{00000000-0005-0000-0000-000074000000}"/>
    <cellStyle name="_Shortage_78 Branches - Upload Facility_Value of Inforce &amp; NB YRT v1.5 (29122009)" xfId="62" xr:uid="{00000000-0005-0000-0000-000075000000}"/>
    <cellStyle name="_Shortage_78 Branches - Upload IT" xfId="245" xr:uid="{00000000-0005-0000-0000-000076000000}"/>
    <cellStyle name="_Shortage_78 Branches - Upload IT_CN_YRT-EB_NB_(Local&amp;HK_manually_adj)_30112009" xfId="247" xr:uid="{00000000-0005-0000-0000-000077000000}"/>
    <cellStyle name="_Shortage_78 Branches - Upload IT_Copy of Value of Inforce &amp; NB YRT v1.5 (29122009)_Checking_TEMP_DELETE_AFTER_USE" xfId="249" xr:uid="{00000000-0005-0000-0000-000078000000}"/>
    <cellStyle name="_Shortage_78 Branches - Upload IT_TH SPE IF Total_Scenario 1(Base)" xfId="205" xr:uid="{00000000-0005-0000-0000-000079000000}"/>
    <cellStyle name="_Shortage_78 Branches - Upload IT_TH SPE IF Total_Scenario 2" xfId="251" xr:uid="{00000000-0005-0000-0000-00007A000000}"/>
    <cellStyle name="_Shortage_78 Branches - Upload IT_TH SPE IF Total_Scenario 3" xfId="56" xr:uid="{00000000-0005-0000-0000-00007B000000}"/>
    <cellStyle name="_Shortage_78 Branches - Upload IT_TH SPE Total 2010.12 IF CF Working (Scenario 1) v1 (20110411)" xfId="253" xr:uid="{00000000-0005-0000-0000-00007C000000}"/>
    <cellStyle name="_Shortage_78 Branches - Upload IT_TH SPE Total 2010.12 IF CF Working (Scenario 2) v1 (20110411)" xfId="65" xr:uid="{00000000-0005-0000-0000-00007D000000}"/>
    <cellStyle name="_Shortage_78 Branches - Upload IT_TH SPE Total 2010.12 IF CF Working (Scenario 3) v1 (20110411)" xfId="254" xr:uid="{00000000-0005-0000-0000-00007E000000}"/>
    <cellStyle name="_Shortage_78 Branches - Upload IT_Value of Inforce &amp; NB YRT v1.5 (29122009)" xfId="46" xr:uid="{00000000-0005-0000-0000-00007F000000}"/>
    <cellStyle name="_SI Workbook (Annual Schedules)" xfId="256" xr:uid="{00000000-0005-0000-0000-000080000000}"/>
    <cellStyle name="_SI Workbook (Quarterly Schedules)-1" xfId="143" xr:uid="{00000000-0005-0000-0000-000081000000}"/>
    <cellStyle name="_Surplus_Dec10" xfId="257" xr:uid="{00000000-0005-0000-0000-000082000000}"/>
    <cellStyle name="_TB 300607" xfId="32" xr:uid="{00000000-0005-0000-0000-000083000000}"/>
    <cellStyle name="_TB 300607_CN_YRT-EB_NB_(Local&amp;HK_manually_adj)_30112009" xfId="258" xr:uid="{00000000-0005-0000-0000-000084000000}"/>
    <cellStyle name="_TB 300607_Copy of Value of Inforce &amp; NB YRT v1.5 (29122009)_Checking_TEMP_DELETE_AFTER_USE" xfId="262" xr:uid="{00000000-0005-0000-0000-000085000000}"/>
    <cellStyle name="_TB 300607_TH SPE IF Total_Scenario 1(Base)" xfId="187" xr:uid="{00000000-0005-0000-0000-000086000000}"/>
    <cellStyle name="_TB 300607_TH SPE IF Total_Scenario 2" xfId="264" xr:uid="{00000000-0005-0000-0000-000087000000}"/>
    <cellStyle name="_TB 300607_TH SPE IF Total_Scenario 3" xfId="29" xr:uid="{00000000-0005-0000-0000-000088000000}"/>
    <cellStyle name="_TB 300607_TH SPE Total 2010.12 IF CF Working (Scenario 1) v1 (20110411)" xfId="166" xr:uid="{00000000-0005-0000-0000-000089000000}"/>
    <cellStyle name="_TB 300607_TH SPE Total 2010.12 IF CF Working (Scenario 2) v1 (20110411)" xfId="96" xr:uid="{00000000-0005-0000-0000-00008A000000}"/>
    <cellStyle name="_TB 300607_TH SPE Total 2010.12 IF CF Working (Scenario 3) v1 (20110411)" xfId="210" xr:uid="{00000000-0005-0000-0000-00008B000000}"/>
    <cellStyle name="_TB 300607_Value of Inforce &amp; NB YRT v1.5 (29122009)" xfId="265" xr:uid="{00000000-0005-0000-0000-00008C000000}"/>
    <cellStyle name="_TH SPE IF Total_Scenario 1(Base)" xfId="267" xr:uid="{00000000-0005-0000-0000-00008D000000}"/>
    <cellStyle name="_TH SPE IF Total_Scenario 2" xfId="269" xr:uid="{00000000-0005-0000-0000-00008E000000}"/>
    <cellStyle name="_TH SPE IF Total_Scenario 3" xfId="270" xr:uid="{00000000-0005-0000-0000-00008F000000}"/>
    <cellStyle name="_TH SPE Total 2010.12 IF CF Working (Scenario 1) v1 (20110411)" xfId="271" xr:uid="{00000000-0005-0000-0000-000090000000}"/>
    <cellStyle name="_TH SPE Total 2010.12 IF CF Working (Scenario 2) v1 (20110411)" xfId="255" xr:uid="{00000000-0005-0000-0000-000091000000}"/>
    <cellStyle name="_TH SPE Total 2010.12 IF CF Working (Scenario 3) v1 (20110411)" xfId="36" xr:uid="{00000000-0005-0000-0000-000092000000}"/>
    <cellStyle name="_Value of Inforce &amp; NB YRT v1.5 (29122009)" xfId="273" xr:uid="{00000000-0005-0000-0000-000093000000}"/>
    <cellStyle name="_WL TB 310307" xfId="274" xr:uid="{00000000-0005-0000-0000-000094000000}"/>
    <cellStyle name="_WL TB 310307_CN_YRT-EB_NB_(Local&amp;HK_manually_adj)_30112009" xfId="275" xr:uid="{00000000-0005-0000-0000-000095000000}"/>
    <cellStyle name="_WL TB 310307_Copy of Value of Inforce &amp; NB YRT v1.5 (29122009)_Checking_TEMP_DELETE_AFTER_USE" xfId="75" xr:uid="{00000000-0005-0000-0000-000096000000}"/>
    <cellStyle name="_WL TB 310307_TH SPE IF Total_Scenario 1(Base)" xfId="276" xr:uid="{00000000-0005-0000-0000-000097000000}"/>
    <cellStyle name="_WL TB 310307_TH SPE IF Total_Scenario 2" xfId="277" xr:uid="{00000000-0005-0000-0000-000098000000}"/>
    <cellStyle name="_WL TB 310307_TH SPE IF Total_Scenario 3" xfId="278" xr:uid="{00000000-0005-0000-0000-000099000000}"/>
    <cellStyle name="_WL TB 310307_TH SPE Total 2010.12 IF CF Working (Scenario 1) v1 (20110411)" xfId="279" xr:uid="{00000000-0005-0000-0000-00009A000000}"/>
    <cellStyle name="_WL TB 310307_TH SPE Total 2010.12 IF CF Working (Scenario 2) v1 (20110411)" xfId="280" xr:uid="{00000000-0005-0000-0000-00009B000000}"/>
    <cellStyle name="_WL TB 310307_TH SPE Total 2010.12 IF CF Working (Scenario 3) v1 (20110411)" xfId="282" xr:uid="{00000000-0005-0000-0000-00009C000000}"/>
    <cellStyle name="_WL TB 310307_Value of Inforce &amp; NB YRT v1.5 (29122009)" xfId="250" xr:uid="{00000000-0005-0000-0000-00009D000000}"/>
    <cellStyle name="=C:\WINNT\SYSTEM32\COMMAND.COM" xfId="284" xr:uid="{00000000-0005-0000-0000-00009E000000}"/>
    <cellStyle name="1Normal" xfId="285" xr:uid="{00000000-0005-0000-0000-00009F000000}"/>
    <cellStyle name="1Normal 2" xfId="626" xr:uid="{00000000-0005-0000-0000-0000A0000000}"/>
    <cellStyle name="20% - Accent1 2" xfId="286" xr:uid="{00000000-0005-0000-0000-0000A1000000}"/>
    <cellStyle name="20% - Accent1 3" xfId="288" xr:uid="{00000000-0005-0000-0000-0000A2000000}"/>
    <cellStyle name="20% - Accent2 2" xfId="145" xr:uid="{00000000-0005-0000-0000-0000A3000000}"/>
    <cellStyle name="20% - Accent2 3" xfId="281" xr:uid="{00000000-0005-0000-0000-0000A4000000}"/>
    <cellStyle name="20% - Accent3 2" xfId="45" xr:uid="{00000000-0005-0000-0000-0000A5000000}"/>
    <cellStyle name="20% - Accent3 3" xfId="47" xr:uid="{00000000-0005-0000-0000-0000A6000000}"/>
    <cellStyle name="20% - Accent4 2" xfId="291" xr:uid="{00000000-0005-0000-0000-0000A7000000}"/>
    <cellStyle name="20% - Accent4 3" xfId="292" xr:uid="{00000000-0005-0000-0000-0000A8000000}"/>
    <cellStyle name="20% - Accent5 2" xfId="99" xr:uid="{00000000-0005-0000-0000-0000A9000000}"/>
    <cellStyle name="20% - Accent5 3" xfId="126" xr:uid="{00000000-0005-0000-0000-0000AA000000}"/>
    <cellStyle name="20% - Accent6 2" xfId="125" xr:uid="{00000000-0005-0000-0000-0000AB000000}"/>
    <cellStyle name="20% - Accent6 3" xfId="59" xr:uid="{00000000-0005-0000-0000-0000AC000000}"/>
    <cellStyle name="20% - 輔色1" xfId="102" xr:uid="{00000000-0005-0000-0000-0000AD000000}"/>
    <cellStyle name="20% - 輔色2" xfId="294" xr:uid="{00000000-0005-0000-0000-0000AE000000}"/>
    <cellStyle name="20% - 輔色3" xfId="296" xr:uid="{00000000-0005-0000-0000-0000AF000000}"/>
    <cellStyle name="20% - 輔色4" xfId="299" xr:uid="{00000000-0005-0000-0000-0000B0000000}"/>
    <cellStyle name="20% - 輔色5" xfId="300" xr:uid="{00000000-0005-0000-0000-0000B1000000}"/>
    <cellStyle name="20% - 輔色6" xfId="302" xr:uid="{00000000-0005-0000-0000-0000B2000000}"/>
    <cellStyle name="40% - Accent1 2" xfId="243" xr:uid="{00000000-0005-0000-0000-0000B3000000}"/>
    <cellStyle name="40% - Accent1 3" xfId="303" xr:uid="{00000000-0005-0000-0000-0000B4000000}"/>
    <cellStyle name="40% - Accent2 2" xfId="305" xr:uid="{00000000-0005-0000-0000-0000B5000000}"/>
    <cellStyle name="40% - Accent2 3" xfId="307" xr:uid="{00000000-0005-0000-0000-0000B6000000}"/>
    <cellStyle name="40% - Accent3 2" xfId="308" xr:uid="{00000000-0005-0000-0000-0000B7000000}"/>
    <cellStyle name="40% - Accent3 3" xfId="309" xr:uid="{00000000-0005-0000-0000-0000B8000000}"/>
    <cellStyle name="40% - Accent4 2" xfId="310" xr:uid="{00000000-0005-0000-0000-0000B9000000}"/>
    <cellStyle name="40% - Accent4 3" xfId="312" xr:uid="{00000000-0005-0000-0000-0000BA000000}"/>
    <cellStyle name="40% - Accent5 2" xfId="223" xr:uid="{00000000-0005-0000-0000-0000BB000000}"/>
    <cellStyle name="40% - Accent5 3" xfId="313" xr:uid="{00000000-0005-0000-0000-0000BC000000}"/>
    <cellStyle name="40% - Accent6 2" xfId="314" xr:uid="{00000000-0005-0000-0000-0000BD000000}"/>
    <cellStyle name="40% - Accent6 3" xfId="315" xr:uid="{00000000-0005-0000-0000-0000BE000000}"/>
    <cellStyle name="40% - 輔色1" xfId="316" xr:uid="{00000000-0005-0000-0000-0000BF000000}"/>
    <cellStyle name="40% - 輔色2" xfId="317" xr:uid="{00000000-0005-0000-0000-0000C0000000}"/>
    <cellStyle name="40% - 輔色3" xfId="318" xr:uid="{00000000-0005-0000-0000-0000C1000000}"/>
    <cellStyle name="40% - 輔色4" xfId="304" xr:uid="{00000000-0005-0000-0000-0000C2000000}"/>
    <cellStyle name="40% - 輔色5" xfId="306" xr:uid="{00000000-0005-0000-0000-0000C3000000}"/>
    <cellStyle name="40% - 輔色6" xfId="319" xr:uid="{00000000-0005-0000-0000-0000C4000000}"/>
    <cellStyle name="60% - Accent1 2" xfId="321" xr:uid="{00000000-0005-0000-0000-0000C5000000}"/>
    <cellStyle name="60% - Accent2 2" xfId="323" xr:uid="{00000000-0005-0000-0000-0000C6000000}"/>
    <cellStyle name="60% - Accent3 2" xfId="55" xr:uid="{00000000-0005-0000-0000-0000C7000000}"/>
    <cellStyle name="60% - Accent4 2" xfId="324" xr:uid="{00000000-0005-0000-0000-0000C8000000}"/>
    <cellStyle name="60% - Accent5 2" xfId="325" xr:uid="{00000000-0005-0000-0000-0000C9000000}"/>
    <cellStyle name="60% - Accent6 2" xfId="327" xr:uid="{00000000-0005-0000-0000-0000CA000000}"/>
    <cellStyle name="60% - 輔色1" xfId="328" xr:uid="{00000000-0005-0000-0000-0000CB000000}"/>
    <cellStyle name="60% - 輔色2" xfId="329" xr:uid="{00000000-0005-0000-0000-0000CC000000}"/>
    <cellStyle name="60% - 輔色3" xfId="49" xr:uid="{00000000-0005-0000-0000-0000CD000000}"/>
    <cellStyle name="60% - 輔色4" xfId="42" xr:uid="{00000000-0005-0000-0000-0000CE000000}"/>
    <cellStyle name="60% - 輔色5" xfId="332" xr:uid="{00000000-0005-0000-0000-0000CF000000}"/>
    <cellStyle name="60% - 輔色6" xfId="335" xr:uid="{00000000-0005-0000-0000-0000D0000000}"/>
    <cellStyle name="Accent1 - 20%" xfId="52" xr:uid="{00000000-0005-0000-0000-0000D1000000}"/>
    <cellStyle name="Accent1 - 40%" xfId="336" xr:uid="{00000000-0005-0000-0000-0000D2000000}"/>
    <cellStyle name="Accent1 - 60%" xfId="155" xr:uid="{00000000-0005-0000-0000-0000D3000000}"/>
    <cellStyle name="Accent1 2" xfId="195" xr:uid="{00000000-0005-0000-0000-0000D4000000}"/>
    <cellStyle name="Accent2 - 20%" xfId="337" xr:uid="{00000000-0005-0000-0000-0000D5000000}"/>
    <cellStyle name="Accent2 - 40%" xfId="37" xr:uid="{00000000-0005-0000-0000-0000D6000000}"/>
    <cellStyle name="Accent2 - 60%" xfId="338" xr:uid="{00000000-0005-0000-0000-0000D7000000}"/>
    <cellStyle name="Accent2 2" xfId="39" xr:uid="{00000000-0005-0000-0000-0000D8000000}"/>
    <cellStyle name="Accent3 - 20%" xfId="341" xr:uid="{00000000-0005-0000-0000-0000D9000000}"/>
    <cellStyle name="Accent3 - 40%" xfId="342" xr:uid="{00000000-0005-0000-0000-0000DA000000}"/>
    <cellStyle name="Accent3 - 60%" xfId="72" xr:uid="{00000000-0005-0000-0000-0000DB000000}"/>
    <cellStyle name="Accent3 2" xfId="246" xr:uid="{00000000-0005-0000-0000-0000DC000000}"/>
    <cellStyle name="Accent4 - 20%" xfId="343" xr:uid="{00000000-0005-0000-0000-0000DD000000}"/>
    <cellStyle name="Accent4 - 40%" xfId="345" xr:uid="{00000000-0005-0000-0000-0000DE000000}"/>
    <cellStyle name="Accent4 - 60%" xfId="346" xr:uid="{00000000-0005-0000-0000-0000DF000000}"/>
    <cellStyle name="Accent4 2" xfId="86" xr:uid="{00000000-0005-0000-0000-0000E0000000}"/>
    <cellStyle name="Accent5 - 20%" xfId="347" xr:uid="{00000000-0005-0000-0000-0000E1000000}"/>
    <cellStyle name="Accent5 - 40%" xfId="348" xr:uid="{00000000-0005-0000-0000-0000E2000000}"/>
    <cellStyle name="Accent5 - 60%" xfId="331" xr:uid="{00000000-0005-0000-0000-0000E3000000}"/>
    <cellStyle name="Accent5 2" xfId="340" xr:uid="{00000000-0005-0000-0000-0000E4000000}"/>
    <cellStyle name="Accent6 - 20%" xfId="351" xr:uid="{00000000-0005-0000-0000-0000E5000000}"/>
    <cellStyle name="Accent6 - 40%" xfId="352" xr:uid="{00000000-0005-0000-0000-0000E6000000}"/>
    <cellStyle name="Accent6 - 60%" xfId="261" xr:uid="{00000000-0005-0000-0000-0000E7000000}"/>
    <cellStyle name="Accent6 2" xfId="353" xr:uid="{00000000-0005-0000-0000-0000E8000000}"/>
    <cellStyle name="ak" xfId="290" xr:uid="{00000000-0005-0000-0000-0000E9000000}"/>
    <cellStyle name="Bad 2" xfId="207" xr:uid="{00000000-0005-0000-0000-0000EA000000}"/>
    <cellStyle name="Calc Currency (0)" xfId="239" xr:uid="{00000000-0005-0000-0000-0000EB000000}"/>
    <cellStyle name="Calc Currency (2)" xfId="354" xr:uid="{00000000-0005-0000-0000-0000EC000000}"/>
    <cellStyle name="Calc Percent (0)" xfId="193" xr:uid="{00000000-0005-0000-0000-0000ED000000}"/>
    <cellStyle name="Calc Percent (1)" xfId="298" xr:uid="{00000000-0005-0000-0000-0000EE000000}"/>
    <cellStyle name="Calc Percent (2)" xfId="355" xr:uid="{00000000-0005-0000-0000-0000EF000000}"/>
    <cellStyle name="Calc Units (0)" xfId="356" xr:uid="{00000000-0005-0000-0000-0000F0000000}"/>
    <cellStyle name="Calc Units (1)" xfId="357" xr:uid="{00000000-0005-0000-0000-0000F1000000}"/>
    <cellStyle name="Calc Units (2)" xfId="359" xr:uid="{00000000-0005-0000-0000-0000F2000000}"/>
    <cellStyle name="Calculation 2" xfId="360" xr:uid="{00000000-0005-0000-0000-0000F3000000}"/>
    <cellStyle name="Calculation 2 2" xfId="522" xr:uid="{00000000-0005-0000-0000-0000F4000000}"/>
    <cellStyle name="Calculation 2 2 2" xfId="822" xr:uid="{00000000-0005-0000-0000-0000F5000000}"/>
    <cellStyle name="Calculation 2 2 2 2" xfId="1014" xr:uid="{00000000-0005-0000-0000-0000F6000000}"/>
    <cellStyle name="Calculation 2 2 2 3" xfId="1201" xr:uid="{00000000-0005-0000-0000-0000F7000000}"/>
    <cellStyle name="Calculation 2 2 3" xfId="711" xr:uid="{00000000-0005-0000-0000-0000F8000000}"/>
    <cellStyle name="Calculation 2 2 4" xfId="910" xr:uid="{00000000-0005-0000-0000-0000F9000000}"/>
    <cellStyle name="Calculation 2 2 5" xfId="1098" xr:uid="{00000000-0005-0000-0000-0000FA000000}"/>
    <cellStyle name="Calculation 2 3" xfId="765" xr:uid="{00000000-0005-0000-0000-0000FB000000}"/>
    <cellStyle name="Calculation 2 3 2" xfId="961" xr:uid="{00000000-0005-0000-0000-0000FC000000}"/>
    <cellStyle name="Calculation 2 3 3" xfId="1150" xr:uid="{00000000-0005-0000-0000-0000FD000000}"/>
    <cellStyle name="Calculation 2 4" xfId="637" xr:uid="{00000000-0005-0000-0000-0000FE000000}"/>
    <cellStyle name="Calculation 2 5" xfId="608" xr:uid="{00000000-0005-0000-0000-0000FF000000}"/>
    <cellStyle name="Calculation 2 6" xfId="603" xr:uid="{00000000-0005-0000-0000-000000010000}"/>
    <cellStyle name="category" xfId="91" xr:uid="{00000000-0005-0000-0000-000001010000}"/>
    <cellStyle name="Change A&amp;ll" xfId="295" xr:uid="{00000000-0005-0000-0000-000002010000}"/>
    <cellStyle name="Change A&amp;ll 2" xfId="518" xr:uid="{00000000-0005-0000-0000-000003010000}"/>
    <cellStyle name="Change A&amp;ll 2 2" xfId="818" xr:uid="{00000000-0005-0000-0000-000004010000}"/>
    <cellStyle name="Change A&amp;ll 2 2 2" xfId="1010" xr:uid="{00000000-0005-0000-0000-000005010000}"/>
    <cellStyle name="Change A&amp;ll 2 2 3" xfId="1197" xr:uid="{00000000-0005-0000-0000-000006010000}"/>
    <cellStyle name="Change A&amp;ll 2 3" xfId="707" xr:uid="{00000000-0005-0000-0000-000007010000}"/>
    <cellStyle name="Change A&amp;ll 2 4" xfId="906" xr:uid="{00000000-0005-0000-0000-000008010000}"/>
    <cellStyle name="Change A&amp;ll 2 5" xfId="1094" xr:uid="{00000000-0005-0000-0000-000009010000}"/>
    <cellStyle name="Change A&amp;ll 3" xfId="760" xr:uid="{00000000-0005-0000-0000-00000A010000}"/>
    <cellStyle name="Change A&amp;ll 3 2" xfId="957" xr:uid="{00000000-0005-0000-0000-00000B010000}"/>
    <cellStyle name="Change A&amp;ll 3 3" xfId="1146" xr:uid="{00000000-0005-0000-0000-00000C010000}"/>
    <cellStyle name="Change A&amp;ll 4" xfId="627" xr:uid="{00000000-0005-0000-0000-00000D010000}"/>
    <cellStyle name="Change A&amp;ll 5" xfId="596" xr:uid="{00000000-0005-0000-0000-00000E010000}"/>
    <cellStyle name="Change A&amp;ll 6" xfId="628" xr:uid="{00000000-0005-0000-0000-00000F010000}"/>
    <cellStyle name="Check Cell 2" xfId="362" xr:uid="{00000000-0005-0000-0000-000010010000}"/>
    <cellStyle name="ColumnHeading" xfId="124" xr:uid="{00000000-0005-0000-0000-000011010000}"/>
    <cellStyle name="ColumnHeading 2" xfId="513" xr:uid="{00000000-0005-0000-0000-000012010000}"/>
    <cellStyle name="ColumnHeading 2 2" xfId="813" xr:uid="{00000000-0005-0000-0000-000013010000}"/>
    <cellStyle name="ColumnHeading 2 2 2" xfId="1005" xr:uid="{00000000-0005-0000-0000-000014010000}"/>
    <cellStyle name="ColumnHeading 2 2 3" xfId="1192" xr:uid="{00000000-0005-0000-0000-000015010000}"/>
    <cellStyle name="ColumnHeading 2 3" xfId="702" xr:uid="{00000000-0005-0000-0000-000016010000}"/>
    <cellStyle name="ColumnHeading 2 4" xfId="901" xr:uid="{00000000-0005-0000-0000-000017010000}"/>
    <cellStyle name="ColumnHeading 2 5" xfId="1089" xr:uid="{00000000-0005-0000-0000-000018010000}"/>
    <cellStyle name="ColumnHeading 3" xfId="754" xr:uid="{00000000-0005-0000-0000-000019010000}"/>
    <cellStyle name="ColumnHeading 3 2" xfId="952" xr:uid="{00000000-0005-0000-0000-00001A010000}"/>
    <cellStyle name="ColumnHeading 3 3" xfId="1141" xr:uid="{00000000-0005-0000-0000-00001B010000}"/>
    <cellStyle name="ColumnHeading 4" xfId="607" xr:uid="{00000000-0005-0000-0000-00001C010000}"/>
    <cellStyle name="ColumnHeading 5" xfId="653" xr:uid="{00000000-0005-0000-0000-00001D010000}"/>
    <cellStyle name="ColumnHeading 6" xfId="693" xr:uid="{00000000-0005-0000-0000-00001E010000}"/>
    <cellStyle name="Comma" xfId="1" builtinId="3"/>
    <cellStyle name="Comma  - Style1" xfId="363" xr:uid="{00000000-0005-0000-0000-000020010000}"/>
    <cellStyle name="Comma  - Style2" xfId="339" xr:uid="{00000000-0005-0000-0000-000021010000}"/>
    <cellStyle name="Comma  - Style3" xfId="90" xr:uid="{00000000-0005-0000-0000-000022010000}"/>
    <cellStyle name="Comma  - Style4" xfId="364" xr:uid="{00000000-0005-0000-0000-000023010000}"/>
    <cellStyle name="Comma  - Style5" xfId="365" xr:uid="{00000000-0005-0000-0000-000024010000}"/>
    <cellStyle name="Comma  - Style6" xfId="366" xr:uid="{00000000-0005-0000-0000-000025010000}"/>
    <cellStyle name="Comma  - Style7" xfId="367" xr:uid="{00000000-0005-0000-0000-000026010000}"/>
    <cellStyle name="Comma  - Style8" xfId="231" xr:uid="{00000000-0005-0000-0000-000027010000}"/>
    <cellStyle name="Comma [0] 2" xfId="368" xr:uid="{00000000-0005-0000-0000-000028010000}"/>
    <cellStyle name="Comma [0] 2 2" xfId="638" xr:uid="{00000000-0005-0000-0000-000029010000}"/>
    <cellStyle name="Comma [00]" xfId="370" xr:uid="{00000000-0005-0000-0000-00002A010000}"/>
    <cellStyle name="Comma 10" xfId="21" xr:uid="{00000000-0005-0000-0000-00002B010000}"/>
    <cellStyle name="Comma 10 2" xfId="582" xr:uid="{00000000-0005-0000-0000-00002C010000}"/>
    <cellStyle name="Comma 11" xfId="573" xr:uid="{00000000-0005-0000-0000-00002D010000}"/>
    <cellStyle name="Comma 2" xfId="5" xr:uid="{00000000-0005-0000-0000-00002E010000}"/>
    <cellStyle name="Comma 2 2" xfId="6" xr:uid="{00000000-0005-0000-0000-00002F010000}"/>
    <cellStyle name="Comma 2 2 2" xfId="23" xr:uid="{00000000-0005-0000-0000-000030010000}"/>
    <cellStyle name="Comma 2 2 2 2" xfId="584" xr:uid="{00000000-0005-0000-0000-000031010000}"/>
    <cellStyle name="Comma 2 2 3" xfId="372" xr:uid="{00000000-0005-0000-0000-000032010000}"/>
    <cellStyle name="Comma 2 2 3 2" xfId="640" xr:uid="{00000000-0005-0000-0000-000033010000}"/>
    <cellStyle name="Comma 2 2 4" xfId="575" xr:uid="{00000000-0005-0000-0000-000034010000}"/>
    <cellStyle name="Comma 2 3" xfId="10" xr:uid="{00000000-0005-0000-0000-000035010000}"/>
    <cellStyle name="Comma 2 3 2" xfId="373" xr:uid="{00000000-0005-0000-0000-000036010000}"/>
    <cellStyle name="Comma 2 3 2 2" xfId="641" xr:uid="{00000000-0005-0000-0000-000037010000}"/>
    <cellStyle name="Comma 2 3 3" xfId="577" xr:uid="{00000000-0005-0000-0000-000038010000}"/>
    <cellStyle name="Comma 2 3 4" xfId="570" xr:uid="{00000000-0005-0000-0000-000039010000}"/>
    <cellStyle name="Comma 2 4" xfId="12" xr:uid="{00000000-0005-0000-0000-00003A010000}"/>
    <cellStyle name="Comma 2 4 2" xfId="54" xr:uid="{00000000-0005-0000-0000-00003B010000}"/>
    <cellStyle name="Comma 2 4 2 2" xfId="595" xr:uid="{00000000-0005-0000-0000-00003C010000}"/>
    <cellStyle name="Comma 2 5" xfId="371" xr:uid="{00000000-0005-0000-0000-00003D010000}"/>
    <cellStyle name="Comma 2 5 2" xfId="639" xr:uid="{00000000-0005-0000-0000-00003E010000}"/>
    <cellStyle name="Comma 2 6" xfId="574" xr:uid="{00000000-0005-0000-0000-00003F010000}"/>
    <cellStyle name="Comma 3" xfId="16" xr:uid="{00000000-0005-0000-0000-000040010000}"/>
    <cellStyle name="Comma 3 2" xfId="24" xr:uid="{00000000-0005-0000-0000-000041010000}"/>
    <cellStyle name="Comma 3 2 2" xfId="585" xr:uid="{00000000-0005-0000-0000-000042010000}"/>
    <cellStyle name="Comma 3 2 3" xfId="565" xr:uid="{00000000-0005-0000-0000-000043010000}"/>
    <cellStyle name="Comma 3 3" xfId="375" xr:uid="{00000000-0005-0000-0000-000044010000}"/>
    <cellStyle name="Comma 3 3 2" xfId="643" xr:uid="{00000000-0005-0000-0000-000045010000}"/>
    <cellStyle name="Comma 3 4" xfId="580" xr:uid="{00000000-0005-0000-0000-000046010000}"/>
    <cellStyle name="Comma 3 5" xfId="563" xr:uid="{00000000-0005-0000-0000-000047010000}"/>
    <cellStyle name="Comma 4" xfId="17" xr:uid="{00000000-0005-0000-0000-000048010000}"/>
    <cellStyle name="Comma 4 2" xfId="25" xr:uid="{00000000-0005-0000-0000-000049010000}"/>
    <cellStyle name="Comma 4 2 2" xfId="378" xr:uid="{00000000-0005-0000-0000-00004A010000}"/>
    <cellStyle name="Comma 4 2 2 2" xfId="646" xr:uid="{00000000-0005-0000-0000-00004B010000}"/>
    <cellStyle name="Comma 4 2 3" xfId="586" xr:uid="{00000000-0005-0000-0000-00004C010000}"/>
    <cellStyle name="Comma 4 3" xfId="377" xr:uid="{00000000-0005-0000-0000-00004D010000}"/>
    <cellStyle name="Comma 4 3 2" xfId="645" xr:uid="{00000000-0005-0000-0000-00004E010000}"/>
    <cellStyle name="Comma 4 4" xfId="581" xr:uid="{00000000-0005-0000-0000-00004F010000}"/>
    <cellStyle name="Comma 4 5" xfId="561" xr:uid="{00000000-0005-0000-0000-000050010000}"/>
    <cellStyle name="Comma 5" xfId="22" xr:uid="{00000000-0005-0000-0000-000051010000}"/>
    <cellStyle name="Comma 5 2" xfId="379" xr:uid="{00000000-0005-0000-0000-000052010000}"/>
    <cellStyle name="Comma 5 2 2" xfId="647" xr:uid="{00000000-0005-0000-0000-000053010000}"/>
    <cellStyle name="Comma 5 3" xfId="583" xr:uid="{00000000-0005-0000-0000-000054010000}"/>
    <cellStyle name="Comma 6" xfId="381" xr:uid="{00000000-0005-0000-0000-000055010000}"/>
    <cellStyle name="Comma 6 2" xfId="383" xr:uid="{00000000-0005-0000-0000-000056010000}"/>
    <cellStyle name="Comma 6 2 2" xfId="649" xr:uid="{00000000-0005-0000-0000-000057010000}"/>
    <cellStyle name="Comma 6 3" xfId="648" xr:uid="{00000000-0005-0000-0000-000058010000}"/>
    <cellStyle name="Comma 7" xfId="272" xr:uid="{00000000-0005-0000-0000-000059010000}"/>
    <cellStyle name="Comma 7 2" xfId="624" xr:uid="{00000000-0005-0000-0000-00005A010000}"/>
    <cellStyle name="Comma 8" xfId="384" xr:uid="{00000000-0005-0000-0000-00005B010000}"/>
    <cellStyle name="Comma 8 2" xfId="650" xr:uid="{00000000-0005-0000-0000-00005C010000}"/>
    <cellStyle name="Comma 9" xfId="572" xr:uid="{00000000-0005-0000-0000-00005D010000}"/>
    <cellStyle name="Comma0" xfId="385" xr:uid="{00000000-0005-0000-0000-00005E010000}"/>
    <cellStyle name="Currency [00]" xfId="174" xr:uid="{00000000-0005-0000-0000-00005F010000}"/>
    <cellStyle name="Currency0" xfId="330" xr:uid="{00000000-0005-0000-0000-000060010000}"/>
    <cellStyle name="Currency1" xfId="334" xr:uid="{00000000-0005-0000-0000-000061010000}"/>
    <cellStyle name="CVD Number" xfId="386" xr:uid="{00000000-0005-0000-0000-000062010000}"/>
    <cellStyle name="Date" xfId="136" xr:uid="{00000000-0005-0000-0000-000063010000}"/>
    <cellStyle name="Date Short" xfId="388" xr:uid="{00000000-0005-0000-0000-000064010000}"/>
    <cellStyle name="DELTA" xfId="389" xr:uid="{00000000-0005-0000-0000-000065010000}"/>
    <cellStyle name="dgw" xfId="390" xr:uid="{00000000-0005-0000-0000-000066010000}"/>
    <cellStyle name="Emphasis 1" xfId="392" xr:uid="{00000000-0005-0000-0000-000067010000}"/>
    <cellStyle name="Emphasis 2" xfId="394" xr:uid="{00000000-0005-0000-0000-000068010000}"/>
    <cellStyle name="Emphasis 3" xfId="215" xr:uid="{00000000-0005-0000-0000-000069010000}"/>
    <cellStyle name="Enter Currency (0)" xfId="397" xr:uid="{00000000-0005-0000-0000-00006A010000}"/>
    <cellStyle name="Enter Currency (2)" xfId="93" xr:uid="{00000000-0005-0000-0000-00006B010000}"/>
    <cellStyle name="Enter Units (0)" xfId="399" xr:uid="{00000000-0005-0000-0000-00006C010000}"/>
    <cellStyle name="Enter Units (1)" xfId="138" xr:uid="{00000000-0005-0000-0000-00006D010000}"/>
    <cellStyle name="Enter Units (2)" xfId="132" xr:uid="{00000000-0005-0000-0000-00006E010000}"/>
    <cellStyle name="Euro" xfId="400" xr:uid="{00000000-0005-0000-0000-00006F010000}"/>
    <cellStyle name="Excel Built-in Normal" xfId="8" xr:uid="{00000000-0005-0000-0000-000070010000}"/>
    <cellStyle name="Explanatory Text 2" xfId="100" xr:uid="{00000000-0005-0000-0000-000071010000}"/>
    <cellStyle name="Fixed" xfId="401" xr:uid="{00000000-0005-0000-0000-000072010000}"/>
    <cellStyle name="Formula" xfId="287" xr:uid="{00000000-0005-0000-0000-000073010000}"/>
    <cellStyle name="Good 2" xfId="380" xr:uid="{00000000-0005-0000-0000-000074010000}"/>
    <cellStyle name="Grey" xfId="402" xr:uid="{00000000-0005-0000-0000-000075010000}"/>
    <cellStyle name="HEADER" xfId="320" xr:uid="{00000000-0005-0000-0000-000076010000}"/>
    <cellStyle name="Header1" xfId="403" xr:uid="{00000000-0005-0000-0000-000077010000}"/>
    <cellStyle name="Header1 2" xfId="527" xr:uid="{00000000-0005-0000-0000-000078010000}"/>
    <cellStyle name="Header1 2 2" xfId="827" xr:uid="{00000000-0005-0000-0000-000079010000}"/>
    <cellStyle name="Header1 2 3" xfId="1103" xr:uid="{00000000-0005-0000-0000-00007A010000}"/>
    <cellStyle name="Header1 3" xfId="771" xr:uid="{00000000-0005-0000-0000-00007B010000}"/>
    <cellStyle name="Header1 4" xfId="1050" xr:uid="{00000000-0005-0000-0000-00007C010000}"/>
    <cellStyle name="Header2" xfId="404" xr:uid="{00000000-0005-0000-0000-00007D010000}"/>
    <cellStyle name="Header2 2" xfId="772" xr:uid="{00000000-0005-0000-0000-00007E010000}"/>
    <cellStyle name="Header2 2 2" xfId="966" xr:uid="{00000000-0005-0000-0000-00007F010000}"/>
    <cellStyle name="Header2 2 3" xfId="1155" xr:uid="{00000000-0005-0000-0000-000080010000}"/>
    <cellStyle name="Header2 3" xfId="654" xr:uid="{00000000-0005-0000-0000-000081010000}"/>
    <cellStyle name="Header2 4" xfId="859" xr:uid="{00000000-0005-0000-0000-000082010000}"/>
    <cellStyle name="Header2 5" xfId="1051" xr:uid="{00000000-0005-0000-0000-000083010000}"/>
    <cellStyle name="Heading" xfId="141" xr:uid="{00000000-0005-0000-0000-000084010000}"/>
    <cellStyle name="Heading 1 2" xfId="405" xr:uid="{00000000-0005-0000-0000-000085010000}"/>
    <cellStyle name="Heading 2 2" xfId="406" xr:uid="{00000000-0005-0000-0000-000086010000}"/>
    <cellStyle name="Heading 3 2" xfId="407" xr:uid="{00000000-0005-0000-0000-000087010000}"/>
    <cellStyle name="Heading 3 2 2" xfId="773" xr:uid="{00000000-0005-0000-0000-000088010000}"/>
    <cellStyle name="Heading 3 2 3" xfId="655" xr:uid="{00000000-0005-0000-0000-000089010000}"/>
    <cellStyle name="Heading 4 2" xfId="409" xr:uid="{00000000-0005-0000-0000-00008A010000}"/>
    <cellStyle name="Heading 5" xfId="755" xr:uid="{00000000-0005-0000-0000-00008B010000}"/>
    <cellStyle name="Heading 6" xfId="609" xr:uid="{00000000-0005-0000-0000-00008C010000}"/>
    <cellStyle name="Hyperlink" xfId="18" builtinId="8"/>
    <cellStyle name="Hyperlink 2" xfId="568" xr:uid="{00000000-0005-0000-0000-00008E010000}"/>
    <cellStyle name="Hyperlink 3" xfId="571" xr:uid="{00000000-0005-0000-0000-00008F010000}"/>
    <cellStyle name="Index Number" xfId="159" xr:uid="{00000000-0005-0000-0000-000090010000}"/>
    <cellStyle name="Inhaltsverzeichnispunke" xfId="411" xr:uid="{00000000-0005-0000-0000-000091010000}"/>
    <cellStyle name="Input [yellow]" xfId="412" xr:uid="{00000000-0005-0000-0000-000092010000}"/>
    <cellStyle name="Input [yellow] 2" xfId="528" xr:uid="{00000000-0005-0000-0000-000093010000}"/>
    <cellStyle name="Input [yellow] 2 2" xfId="828" xr:uid="{00000000-0005-0000-0000-000094010000}"/>
    <cellStyle name="Input [yellow] 2 2 2" xfId="1019" xr:uid="{00000000-0005-0000-0000-000095010000}"/>
    <cellStyle name="Input [yellow] 2 2 3" xfId="1206" xr:uid="{00000000-0005-0000-0000-000096010000}"/>
    <cellStyle name="Input [yellow] 2 3" xfId="716" xr:uid="{00000000-0005-0000-0000-000097010000}"/>
    <cellStyle name="Input [yellow] 2 4" xfId="915" xr:uid="{00000000-0005-0000-0000-000098010000}"/>
    <cellStyle name="Input [yellow] 2 5" xfId="1104" xr:uid="{00000000-0005-0000-0000-000099010000}"/>
    <cellStyle name="Input [yellow] 3" xfId="774" xr:uid="{00000000-0005-0000-0000-00009A010000}"/>
    <cellStyle name="Input [yellow] 3 2" xfId="968" xr:uid="{00000000-0005-0000-0000-00009B010000}"/>
    <cellStyle name="Input [yellow] 3 3" xfId="1156" xr:uid="{00000000-0005-0000-0000-00009C010000}"/>
    <cellStyle name="Input [yellow] 4" xfId="657" xr:uid="{00000000-0005-0000-0000-00009D010000}"/>
    <cellStyle name="Input [yellow] 5" xfId="861" xr:uid="{00000000-0005-0000-0000-00009E010000}"/>
    <cellStyle name="Input [yellow] 6" xfId="1052" xr:uid="{00000000-0005-0000-0000-00009F010000}"/>
    <cellStyle name="Input 2" xfId="297" xr:uid="{00000000-0005-0000-0000-0000A0010000}"/>
    <cellStyle name="Input 2 2" xfId="519" xr:uid="{00000000-0005-0000-0000-0000A1010000}"/>
    <cellStyle name="Input 2 2 2" xfId="819" xr:uid="{00000000-0005-0000-0000-0000A2010000}"/>
    <cellStyle name="Input 2 2 2 2" xfId="1011" xr:uid="{00000000-0005-0000-0000-0000A3010000}"/>
    <cellStyle name="Input 2 2 2 3" xfId="1198" xr:uid="{00000000-0005-0000-0000-0000A4010000}"/>
    <cellStyle name="Input 2 2 3" xfId="708" xr:uid="{00000000-0005-0000-0000-0000A5010000}"/>
    <cellStyle name="Input 2 2 4" xfId="907" xr:uid="{00000000-0005-0000-0000-0000A6010000}"/>
    <cellStyle name="Input 2 2 5" xfId="1095" xr:uid="{00000000-0005-0000-0000-0000A7010000}"/>
    <cellStyle name="Input 2 3" xfId="761" xr:uid="{00000000-0005-0000-0000-0000A8010000}"/>
    <cellStyle name="Input 2 3 2" xfId="958" xr:uid="{00000000-0005-0000-0000-0000A9010000}"/>
    <cellStyle name="Input 2 3 3" xfId="1147" xr:uid="{00000000-0005-0000-0000-0000AA010000}"/>
    <cellStyle name="Input 2 4" xfId="629" xr:uid="{00000000-0005-0000-0000-0000AB010000}"/>
    <cellStyle name="Input 2 5" xfId="619" xr:uid="{00000000-0005-0000-0000-0000AC010000}"/>
    <cellStyle name="Input 2 6" xfId="610" xr:uid="{00000000-0005-0000-0000-0000AD010000}"/>
    <cellStyle name="Integer" xfId="221" xr:uid="{00000000-0005-0000-0000-0000AE010000}"/>
    <cellStyle name="Integer 2" xfId="350" xr:uid="{00000000-0005-0000-0000-0000AF010000}"/>
    <cellStyle name="Integer 3" xfId="116" xr:uid="{00000000-0005-0000-0000-0000B0010000}"/>
    <cellStyle name="Integer 4" xfId="414" xr:uid="{00000000-0005-0000-0000-0000B1010000}"/>
    <cellStyle name="Link Currency (0)" xfId="161" xr:uid="{00000000-0005-0000-0000-0000B2010000}"/>
    <cellStyle name="Linked Cell 2" xfId="148" xr:uid="{00000000-0005-0000-0000-0000B3010000}"/>
    <cellStyle name="Milliers [0]_laroux" xfId="83" xr:uid="{00000000-0005-0000-0000-0000B4010000}"/>
    <cellStyle name="Milliers_laroux" xfId="416" xr:uid="{00000000-0005-0000-0000-0000B5010000}"/>
    <cellStyle name="Model" xfId="417" xr:uid="{00000000-0005-0000-0000-0000B6010000}"/>
    <cellStyle name="Model 2" xfId="530" xr:uid="{00000000-0005-0000-0000-0000B7010000}"/>
    <cellStyle name="Model 2 2" xfId="830" xr:uid="{00000000-0005-0000-0000-0000B8010000}"/>
    <cellStyle name="Model 2 2 2" xfId="1021" xr:uid="{00000000-0005-0000-0000-0000B9010000}"/>
    <cellStyle name="Model 2 3" xfId="917" xr:uid="{00000000-0005-0000-0000-0000BA010000}"/>
    <cellStyle name="Model 3" xfId="863" xr:uid="{00000000-0005-0000-0000-0000BB010000}"/>
    <cellStyle name="Mon?aire [0]_laroux" xfId="71" xr:uid="{00000000-0005-0000-0000-0000BC010000}"/>
    <cellStyle name="Mon?aire_laroux" xfId="418" xr:uid="{00000000-0005-0000-0000-0000BD010000}"/>
    <cellStyle name="Mon騁aire [0]_laroux" xfId="408" xr:uid="{00000000-0005-0000-0000-0000BE010000}"/>
    <cellStyle name="Mon騁aire_laroux" xfId="248" xr:uid="{00000000-0005-0000-0000-0000BF010000}"/>
    <cellStyle name="Neutral 2" xfId="420" xr:uid="{00000000-0005-0000-0000-0000C0010000}"/>
    <cellStyle name="NoL" xfId="422" xr:uid="{00000000-0005-0000-0000-0000C1010000}"/>
    <cellStyle name="NoL 2" xfId="777" xr:uid="{00000000-0005-0000-0000-0000C2010000}"/>
    <cellStyle name="NoL 3" xfId="661" xr:uid="{00000000-0005-0000-0000-0000C3010000}"/>
    <cellStyle name="Non d?fini" xfId="423" xr:uid="{00000000-0005-0000-0000-0000C4010000}"/>
    <cellStyle name="Nor}al" xfId="425" xr:uid="{00000000-0005-0000-0000-0000C5010000}"/>
    <cellStyle name="Normal" xfId="0" builtinId="0"/>
    <cellStyle name="Normal - Style1" xfId="81" xr:uid="{00000000-0005-0000-0000-0000C7010000}"/>
    <cellStyle name="Normal 10" xfId="426" xr:uid="{00000000-0005-0000-0000-0000C8010000}"/>
    <cellStyle name="Normal 11" xfId="427" xr:uid="{00000000-0005-0000-0000-0000C9010000}"/>
    <cellStyle name="Normal 12" xfId="361" xr:uid="{00000000-0005-0000-0000-0000CA010000}"/>
    <cellStyle name="Normal 13" xfId="26" xr:uid="{00000000-0005-0000-0000-0000CB010000}"/>
    <cellStyle name="Normal 13 2" xfId="587" xr:uid="{00000000-0005-0000-0000-0000CC010000}"/>
    <cellStyle name="Normal 15" xfId="268" xr:uid="{00000000-0005-0000-0000-0000CD010000}"/>
    <cellStyle name="Normal 2" xfId="3" xr:uid="{00000000-0005-0000-0000-0000CE010000}"/>
    <cellStyle name="Normal 2 2" xfId="9" xr:uid="{00000000-0005-0000-0000-0000CF010000}"/>
    <cellStyle name="Normal 2 2 2" xfId="428" xr:uid="{00000000-0005-0000-0000-0000D0010000}"/>
    <cellStyle name="Normal 2 2 3" xfId="576" xr:uid="{00000000-0005-0000-0000-0000D1010000}"/>
    <cellStyle name="Normal 2 2 4" xfId="569" xr:uid="{00000000-0005-0000-0000-0000D2010000}"/>
    <cellStyle name="Normal 2 3" xfId="11" xr:uid="{00000000-0005-0000-0000-0000D3010000}"/>
    <cellStyle name="Normal 2 3 2" xfId="19" xr:uid="{00000000-0005-0000-0000-0000D4010000}"/>
    <cellStyle name="Normal 2 3 3" xfId="578" xr:uid="{00000000-0005-0000-0000-0000D5010000}"/>
    <cellStyle name="Normal 2 3 4" xfId="567" xr:uid="{00000000-0005-0000-0000-0000D6010000}"/>
    <cellStyle name="Normal 2 4" xfId="566" xr:uid="{00000000-0005-0000-0000-0000D7010000}"/>
    <cellStyle name="Normal 28 5" xfId="200" xr:uid="{00000000-0005-0000-0000-0000D8010000}"/>
    <cellStyle name="Normal 3" xfId="4" xr:uid="{00000000-0005-0000-0000-0000D9010000}"/>
    <cellStyle name="Normal 3 2" xfId="216" xr:uid="{00000000-0005-0000-0000-0000DA010000}"/>
    <cellStyle name="Normal 3 2 2" xfId="615" xr:uid="{00000000-0005-0000-0000-0000DB010000}"/>
    <cellStyle name="Normal 3 2 3" xfId="564" xr:uid="{00000000-0005-0000-0000-0000DC010000}"/>
    <cellStyle name="Normal 3 3" xfId="20" xr:uid="{00000000-0005-0000-0000-0000DD010000}"/>
    <cellStyle name="Normal 3 3 2" xfId="110" xr:uid="{00000000-0005-0000-0000-0000DE010000}"/>
    <cellStyle name="Normal 3 4" xfId="67" xr:uid="{00000000-0005-0000-0000-0000DF010000}"/>
    <cellStyle name="Normal 3 5" xfId="562" xr:uid="{00000000-0005-0000-0000-0000E0010000}"/>
    <cellStyle name="Normal 4" xfId="429" xr:uid="{00000000-0005-0000-0000-0000E1010000}"/>
    <cellStyle name="Normal 4 2" xfId="430" xr:uid="{00000000-0005-0000-0000-0000E2010000}"/>
    <cellStyle name="Normal 4 3" xfId="663" xr:uid="{00000000-0005-0000-0000-0000E3010000}"/>
    <cellStyle name="Normal 4 4" xfId="560" xr:uid="{00000000-0005-0000-0000-0000E4010000}"/>
    <cellStyle name="Normal 5" xfId="236" xr:uid="{00000000-0005-0000-0000-0000E5010000}"/>
    <cellStyle name="Normal 6" xfId="238" xr:uid="{00000000-0005-0000-0000-0000E6010000}"/>
    <cellStyle name="Normal 6 2" xfId="431" xr:uid="{00000000-0005-0000-0000-0000E7010000}"/>
    <cellStyle name="Normal 6 3" xfId="44" xr:uid="{00000000-0005-0000-0000-0000E8010000}"/>
    <cellStyle name="Normal 7" xfId="156" xr:uid="{00000000-0005-0000-0000-0000E9010000}"/>
    <cellStyle name="Normal 8" xfId="158" xr:uid="{00000000-0005-0000-0000-0000EA010000}"/>
    <cellStyle name="Normal 9" xfId="432" xr:uid="{00000000-0005-0000-0000-0000EB010000}"/>
    <cellStyle name="Normal_Annual Statement Life 2001 (Leila)" xfId="1236" xr:uid="{00000000-0005-0000-0000-0000EC010000}"/>
    <cellStyle name="Normal_sched A &amp; exh 2,3,4" xfId="14" xr:uid="{00000000-0005-0000-0000-0000ED010000}"/>
    <cellStyle name="Normalny_PRESIDE1" xfId="433" xr:uid="{00000000-0005-0000-0000-0000EE010000}"/>
    <cellStyle name="Note 2" xfId="374" xr:uid="{00000000-0005-0000-0000-0000EF010000}"/>
    <cellStyle name="Note 2 2" xfId="523" xr:uid="{00000000-0005-0000-0000-0000F0010000}"/>
    <cellStyle name="Note 2 2 2" xfId="823" xr:uid="{00000000-0005-0000-0000-0000F1010000}"/>
    <cellStyle name="Note 2 2 2 2" xfId="1015" xr:uid="{00000000-0005-0000-0000-0000F2010000}"/>
    <cellStyle name="Note 2 2 2 3" xfId="1202" xr:uid="{00000000-0005-0000-0000-0000F3010000}"/>
    <cellStyle name="Note 2 2 3" xfId="712" xr:uid="{00000000-0005-0000-0000-0000F4010000}"/>
    <cellStyle name="Note 2 2 4" xfId="911" xr:uid="{00000000-0005-0000-0000-0000F5010000}"/>
    <cellStyle name="Note 2 2 5" xfId="1099" xr:uid="{00000000-0005-0000-0000-0000F6010000}"/>
    <cellStyle name="Note 2 3" xfId="766" xr:uid="{00000000-0005-0000-0000-0000F7010000}"/>
    <cellStyle name="Note 2 3 2" xfId="962" xr:uid="{00000000-0005-0000-0000-0000F8010000}"/>
    <cellStyle name="Note 2 3 3" xfId="1151" xr:uid="{00000000-0005-0000-0000-0000F9010000}"/>
    <cellStyle name="Note 2 4" xfId="642" xr:uid="{00000000-0005-0000-0000-0000FA010000}"/>
    <cellStyle name="Note 2 5" xfId="606" xr:uid="{00000000-0005-0000-0000-0000FB010000}"/>
    <cellStyle name="Note 2 6" xfId="617" xr:uid="{00000000-0005-0000-0000-0000FC010000}"/>
    <cellStyle name="Note 3" xfId="376" xr:uid="{00000000-0005-0000-0000-0000FD010000}"/>
    <cellStyle name="Note 3 2" xfId="524" xr:uid="{00000000-0005-0000-0000-0000FE010000}"/>
    <cellStyle name="Note 3 2 2" xfId="824" xr:uid="{00000000-0005-0000-0000-0000FF010000}"/>
    <cellStyle name="Note 3 2 2 2" xfId="1016" xr:uid="{00000000-0005-0000-0000-000000020000}"/>
    <cellStyle name="Note 3 2 2 3" xfId="1203" xr:uid="{00000000-0005-0000-0000-000001020000}"/>
    <cellStyle name="Note 3 2 3" xfId="713" xr:uid="{00000000-0005-0000-0000-000002020000}"/>
    <cellStyle name="Note 3 2 4" xfId="912" xr:uid="{00000000-0005-0000-0000-000003020000}"/>
    <cellStyle name="Note 3 2 5" xfId="1100" xr:uid="{00000000-0005-0000-0000-000004020000}"/>
    <cellStyle name="Note 3 3" xfId="767" xr:uid="{00000000-0005-0000-0000-000005020000}"/>
    <cellStyle name="Note 3 3 2" xfId="963" xr:uid="{00000000-0005-0000-0000-000006020000}"/>
    <cellStyle name="Note 3 3 3" xfId="1152" xr:uid="{00000000-0005-0000-0000-000007020000}"/>
    <cellStyle name="Note 3 4" xfId="644" xr:uid="{00000000-0005-0000-0000-000008020000}"/>
    <cellStyle name="Note 3 5" xfId="594" xr:uid="{00000000-0005-0000-0000-000009020000}"/>
    <cellStyle name="Note 3 6" xfId="658" xr:uid="{00000000-0005-0000-0000-00000A020000}"/>
    <cellStyle name="Number 1" xfId="398" xr:uid="{00000000-0005-0000-0000-00000B020000}"/>
    <cellStyle name="Number 1 2" xfId="770" xr:uid="{00000000-0005-0000-0000-00000C020000}"/>
    <cellStyle name="Output 2" xfId="434" xr:uid="{00000000-0005-0000-0000-00000D020000}"/>
    <cellStyle name="Output 2 2" xfId="532" xr:uid="{00000000-0005-0000-0000-00000E020000}"/>
    <cellStyle name="Output 2 2 2" xfId="832" xr:uid="{00000000-0005-0000-0000-00000F020000}"/>
    <cellStyle name="Output 2 2 2 2" xfId="1023" xr:uid="{00000000-0005-0000-0000-000010020000}"/>
    <cellStyle name="Output 2 2 2 3" xfId="1209" xr:uid="{00000000-0005-0000-0000-000011020000}"/>
    <cellStyle name="Output 2 2 3" xfId="719" xr:uid="{00000000-0005-0000-0000-000012020000}"/>
    <cellStyle name="Output 2 2 4" xfId="919" xr:uid="{00000000-0005-0000-0000-000013020000}"/>
    <cellStyle name="Output 2 2 5" xfId="1107" xr:uid="{00000000-0005-0000-0000-000014020000}"/>
    <cellStyle name="Output 2 3" xfId="778" xr:uid="{00000000-0005-0000-0000-000015020000}"/>
    <cellStyle name="Output 2 3 2" xfId="971" xr:uid="{00000000-0005-0000-0000-000016020000}"/>
    <cellStyle name="Output 2 3 3" xfId="1159" xr:uid="{00000000-0005-0000-0000-000017020000}"/>
    <cellStyle name="Output 2 4" xfId="665" xr:uid="{00000000-0005-0000-0000-000018020000}"/>
    <cellStyle name="Output 2 5" xfId="867" xr:uid="{00000000-0005-0000-0000-000019020000}"/>
    <cellStyle name="Output 2 6" xfId="1055" xr:uid="{00000000-0005-0000-0000-00001A020000}"/>
    <cellStyle name="OUTPUT AMOUNTS" xfId="435" xr:uid="{00000000-0005-0000-0000-00001B020000}"/>
    <cellStyle name="OUTPUT COLUMN HEADINGS" xfId="225" xr:uid="{00000000-0005-0000-0000-00001C020000}"/>
    <cellStyle name="OUTPUT LINE ITEMS" xfId="436" xr:uid="{00000000-0005-0000-0000-00001D020000}"/>
    <cellStyle name="OUTPUT REPORT HEADING" xfId="437" xr:uid="{00000000-0005-0000-0000-00001E020000}"/>
    <cellStyle name="OUTPUT REPORT TITLE" xfId="241" xr:uid="{00000000-0005-0000-0000-00001F020000}"/>
    <cellStyle name="Percent" xfId="2" builtinId="5"/>
    <cellStyle name="Percent [2]" xfId="438" xr:uid="{00000000-0005-0000-0000-000021020000}"/>
    <cellStyle name="Percent 14" xfId="13" xr:uid="{00000000-0005-0000-0000-000022020000}"/>
    <cellStyle name="Percent 2" xfId="7" xr:uid="{00000000-0005-0000-0000-000023020000}"/>
    <cellStyle name="Percent 2 2" xfId="15" xr:uid="{00000000-0005-0000-0000-000024020000}"/>
    <cellStyle name="Percent 2 2 2" xfId="369" xr:uid="{00000000-0005-0000-0000-000025020000}"/>
    <cellStyle name="Percent 2 3" xfId="391" xr:uid="{00000000-0005-0000-0000-000026020000}"/>
    <cellStyle name="Percent 2 4" xfId="311" xr:uid="{00000000-0005-0000-0000-000027020000}"/>
    <cellStyle name="Percent 3" xfId="152" xr:uid="{00000000-0005-0000-0000-000028020000}"/>
    <cellStyle name="Percent 3 2" xfId="387" xr:uid="{00000000-0005-0000-0000-000029020000}"/>
    <cellStyle name="Percent 3 2 2" xfId="440" xr:uid="{00000000-0005-0000-0000-00002A020000}"/>
    <cellStyle name="Percent 4" xfId="441" xr:uid="{00000000-0005-0000-0000-00002B020000}"/>
    <cellStyle name="Percent 4 2" xfId="64" xr:uid="{00000000-0005-0000-0000-00002C020000}"/>
    <cellStyle name="Percent 4 3" xfId="70" xr:uid="{00000000-0005-0000-0000-00002D020000}"/>
    <cellStyle name="Percent 4 4" xfId="48" xr:uid="{00000000-0005-0000-0000-00002E020000}"/>
    <cellStyle name="Percent 5" xfId="326" xr:uid="{00000000-0005-0000-0000-00002F020000}"/>
    <cellStyle name="Percent 6" xfId="186" xr:uid="{00000000-0005-0000-0000-000030020000}"/>
    <cellStyle name="Percent 6 2" xfId="443" xr:uid="{00000000-0005-0000-0000-000031020000}"/>
    <cellStyle name="Percent 7" xfId="444" xr:uid="{00000000-0005-0000-0000-000032020000}"/>
    <cellStyle name="Percent 8" xfId="192" xr:uid="{00000000-0005-0000-0000-000033020000}"/>
    <cellStyle name="Percent 9" xfId="446" xr:uid="{00000000-0005-0000-0000-000034020000}"/>
    <cellStyle name="PSChar" xfId="450" xr:uid="{00000000-0005-0000-0000-000035020000}"/>
    <cellStyle name="PSHeading" xfId="53" xr:uid="{00000000-0005-0000-0000-000036020000}"/>
    <cellStyle name="PSHeading 2" xfId="508" xr:uid="{00000000-0005-0000-0000-000037020000}"/>
    <cellStyle name="PSHeading 2 2" xfId="808" xr:uid="{00000000-0005-0000-0000-000038020000}"/>
    <cellStyle name="PSHeading 2 2 2" xfId="1000" xr:uid="{00000000-0005-0000-0000-000039020000}"/>
    <cellStyle name="PSHeading 2 3" xfId="896" xr:uid="{00000000-0005-0000-0000-00003A020000}"/>
    <cellStyle name="PSHeading 3" xfId="593" xr:uid="{00000000-0005-0000-0000-00003B020000}"/>
    <cellStyle name="QIS2CalcCell" xfId="451" xr:uid="{00000000-0005-0000-0000-00003C020000}"/>
    <cellStyle name="QIS2Locked" xfId="115" xr:uid="{00000000-0005-0000-0000-00003D020000}"/>
    <cellStyle name="SAPBEXaggData" xfId="260" xr:uid="{00000000-0005-0000-0000-00003E020000}"/>
    <cellStyle name="SAPBEXaggData 2" xfId="517" xr:uid="{00000000-0005-0000-0000-00003F020000}"/>
    <cellStyle name="SAPBEXaggData 2 2" xfId="817" xr:uid="{00000000-0005-0000-0000-000040020000}"/>
    <cellStyle name="SAPBEXaggData 2 2 2" xfId="1009" xr:uid="{00000000-0005-0000-0000-000041020000}"/>
    <cellStyle name="SAPBEXaggData 2 2 3" xfId="1196" xr:uid="{00000000-0005-0000-0000-000042020000}"/>
    <cellStyle name="SAPBEXaggData 2 3" xfId="706" xr:uid="{00000000-0005-0000-0000-000043020000}"/>
    <cellStyle name="SAPBEXaggData 2 4" xfId="905" xr:uid="{00000000-0005-0000-0000-000044020000}"/>
    <cellStyle name="SAPBEXaggData 2 5" xfId="1093" xr:uid="{00000000-0005-0000-0000-000045020000}"/>
    <cellStyle name="SAPBEXaggData 3" xfId="759" xr:uid="{00000000-0005-0000-0000-000046020000}"/>
    <cellStyle name="SAPBEXaggData 3 2" xfId="956" xr:uid="{00000000-0005-0000-0000-000047020000}"/>
    <cellStyle name="SAPBEXaggData 3 3" xfId="1145" xr:uid="{00000000-0005-0000-0000-000048020000}"/>
    <cellStyle name="SAPBEXaggData 4" xfId="621" xr:uid="{00000000-0005-0000-0000-000049020000}"/>
    <cellStyle name="SAPBEXaggData 5" xfId="622" xr:uid="{00000000-0005-0000-0000-00004A020000}"/>
    <cellStyle name="SAPBEXaggData 6" xfId="662" xr:uid="{00000000-0005-0000-0000-00004B020000}"/>
    <cellStyle name="SAPBEXaggDataEmph" xfId="396" xr:uid="{00000000-0005-0000-0000-00004C020000}"/>
    <cellStyle name="SAPBEXaggDataEmph 2" xfId="526" xr:uid="{00000000-0005-0000-0000-00004D020000}"/>
    <cellStyle name="SAPBEXaggDataEmph 2 2" xfId="826" xr:uid="{00000000-0005-0000-0000-00004E020000}"/>
    <cellStyle name="SAPBEXaggDataEmph 2 2 2" xfId="1018" xr:uid="{00000000-0005-0000-0000-00004F020000}"/>
    <cellStyle name="SAPBEXaggDataEmph 2 2 3" xfId="1205" xr:uid="{00000000-0005-0000-0000-000050020000}"/>
    <cellStyle name="SAPBEXaggDataEmph 2 3" xfId="715" xr:uid="{00000000-0005-0000-0000-000051020000}"/>
    <cellStyle name="SAPBEXaggDataEmph 2 4" xfId="914" xr:uid="{00000000-0005-0000-0000-000052020000}"/>
    <cellStyle name="SAPBEXaggDataEmph 2 5" xfId="1102" xr:uid="{00000000-0005-0000-0000-000053020000}"/>
    <cellStyle name="SAPBEXaggDataEmph 3" xfId="769" xr:uid="{00000000-0005-0000-0000-000054020000}"/>
    <cellStyle name="SAPBEXaggDataEmph 3 2" xfId="965" xr:uid="{00000000-0005-0000-0000-000055020000}"/>
    <cellStyle name="SAPBEXaggDataEmph 3 3" xfId="1154" xr:uid="{00000000-0005-0000-0000-000056020000}"/>
    <cellStyle name="SAPBEXaggDataEmph 4" xfId="652" xr:uid="{00000000-0005-0000-0000-000057020000}"/>
    <cellStyle name="SAPBEXaggDataEmph 5" xfId="590" xr:uid="{00000000-0005-0000-0000-000058020000}"/>
    <cellStyle name="SAPBEXaggDataEmph 6" xfId="611" xr:uid="{00000000-0005-0000-0000-000059020000}"/>
    <cellStyle name="SAPBEXaggItem" xfId="449" xr:uid="{00000000-0005-0000-0000-00005A020000}"/>
    <cellStyle name="SAPBEXaggItem 2" xfId="535" xr:uid="{00000000-0005-0000-0000-00005B020000}"/>
    <cellStyle name="SAPBEXaggItem 2 2" xfId="835" xr:uid="{00000000-0005-0000-0000-00005C020000}"/>
    <cellStyle name="SAPBEXaggItem 2 2 2" xfId="1026" xr:uid="{00000000-0005-0000-0000-00005D020000}"/>
    <cellStyle name="SAPBEXaggItem 2 2 3" xfId="1212" xr:uid="{00000000-0005-0000-0000-00005E020000}"/>
    <cellStyle name="SAPBEXaggItem 2 3" xfId="722" xr:uid="{00000000-0005-0000-0000-00005F020000}"/>
    <cellStyle name="SAPBEXaggItem 2 4" xfId="922" xr:uid="{00000000-0005-0000-0000-000060020000}"/>
    <cellStyle name="SAPBEXaggItem 2 5" xfId="1110" xr:uid="{00000000-0005-0000-0000-000061020000}"/>
    <cellStyle name="SAPBEXaggItem 3" xfId="781" xr:uid="{00000000-0005-0000-0000-000062020000}"/>
    <cellStyle name="SAPBEXaggItem 3 2" xfId="974" xr:uid="{00000000-0005-0000-0000-000063020000}"/>
    <cellStyle name="SAPBEXaggItem 3 3" xfId="1162" xr:uid="{00000000-0005-0000-0000-000064020000}"/>
    <cellStyle name="SAPBEXaggItem 4" xfId="668" xr:uid="{00000000-0005-0000-0000-000065020000}"/>
    <cellStyle name="SAPBEXaggItem 5" xfId="870" xr:uid="{00000000-0005-0000-0000-000066020000}"/>
    <cellStyle name="SAPBEXaggItem 6" xfId="1058" xr:uid="{00000000-0005-0000-0000-000067020000}"/>
    <cellStyle name="SAPBEXaggItemX" xfId="31" xr:uid="{00000000-0005-0000-0000-000068020000}"/>
    <cellStyle name="SAPBEXaggItemX 2" xfId="507" xr:uid="{00000000-0005-0000-0000-000069020000}"/>
    <cellStyle name="SAPBEXaggItemX 2 2" xfId="807" xr:uid="{00000000-0005-0000-0000-00006A020000}"/>
    <cellStyle name="SAPBEXaggItemX 2 2 2" xfId="999" xr:uid="{00000000-0005-0000-0000-00006B020000}"/>
    <cellStyle name="SAPBEXaggItemX 2 2 3" xfId="1187" xr:uid="{00000000-0005-0000-0000-00006C020000}"/>
    <cellStyle name="SAPBEXaggItemX 2 3" xfId="697" xr:uid="{00000000-0005-0000-0000-00006D020000}"/>
    <cellStyle name="SAPBEXaggItemX 2 4" xfId="895" xr:uid="{00000000-0005-0000-0000-00006E020000}"/>
    <cellStyle name="SAPBEXaggItemX 2 5" xfId="1084" xr:uid="{00000000-0005-0000-0000-00006F020000}"/>
    <cellStyle name="SAPBEXaggItemX 3" xfId="748" xr:uid="{00000000-0005-0000-0000-000070020000}"/>
    <cellStyle name="SAPBEXaggItemX 3 2" xfId="947" xr:uid="{00000000-0005-0000-0000-000071020000}"/>
    <cellStyle name="SAPBEXaggItemX 3 3" xfId="1136" xr:uid="{00000000-0005-0000-0000-000072020000}"/>
    <cellStyle name="SAPBEXaggItemX 4" xfId="589" xr:uid="{00000000-0005-0000-0000-000073020000}"/>
    <cellStyle name="SAPBEXaggItemX 5" xfId="689" xr:uid="{00000000-0005-0000-0000-000074020000}"/>
    <cellStyle name="SAPBEXaggItemX 6" xfId="866" xr:uid="{00000000-0005-0000-0000-000075020000}"/>
    <cellStyle name="SAPBEXchaText" xfId="283" xr:uid="{00000000-0005-0000-0000-000076020000}"/>
    <cellStyle name="SAPBEXexcBad7" xfId="78" xr:uid="{00000000-0005-0000-0000-000077020000}"/>
    <cellStyle name="SAPBEXexcBad7 2" xfId="510" xr:uid="{00000000-0005-0000-0000-000078020000}"/>
    <cellStyle name="SAPBEXexcBad7 2 2" xfId="810" xr:uid="{00000000-0005-0000-0000-000079020000}"/>
    <cellStyle name="SAPBEXexcBad7 2 2 2" xfId="1002" xr:uid="{00000000-0005-0000-0000-00007A020000}"/>
    <cellStyle name="SAPBEXexcBad7 2 2 3" xfId="1189" xr:uid="{00000000-0005-0000-0000-00007B020000}"/>
    <cellStyle name="SAPBEXexcBad7 2 3" xfId="699" xr:uid="{00000000-0005-0000-0000-00007C020000}"/>
    <cellStyle name="SAPBEXexcBad7 2 4" xfId="898" xr:uid="{00000000-0005-0000-0000-00007D020000}"/>
    <cellStyle name="SAPBEXexcBad7 2 5" xfId="1086" xr:uid="{00000000-0005-0000-0000-00007E020000}"/>
    <cellStyle name="SAPBEXexcBad7 3" xfId="750" xr:uid="{00000000-0005-0000-0000-00007F020000}"/>
    <cellStyle name="SAPBEXexcBad7 3 2" xfId="949" xr:uid="{00000000-0005-0000-0000-000080020000}"/>
    <cellStyle name="SAPBEXexcBad7 3 3" xfId="1138" xr:uid="{00000000-0005-0000-0000-000081020000}"/>
    <cellStyle name="SAPBEXexcBad7 4" xfId="598" xr:uid="{00000000-0005-0000-0000-000082020000}"/>
    <cellStyle name="SAPBEXexcBad7 5" xfId="591" xr:uid="{00000000-0005-0000-0000-000083020000}"/>
    <cellStyle name="SAPBEXexcBad7 6" xfId="860" xr:uid="{00000000-0005-0000-0000-000084020000}"/>
    <cellStyle name="SAPBEXexcBad8" xfId="79" xr:uid="{00000000-0005-0000-0000-000085020000}"/>
    <cellStyle name="SAPBEXexcBad8 2" xfId="511" xr:uid="{00000000-0005-0000-0000-000086020000}"/>
    <cellStyle name="SAPBEXexcBad8 2 2" xfId="811" xr:uid="{00000000-0005-0000-0000-000087020000}"/>
    <cellStyle name="SAPBEXexcBad8 2 2 2" xfId="1003" xr:uid="{00000000-0005-0000-0000-000088020000}"/>
    <cellStyle name="SAPBEXexcBad8 2 2 3" xfId="1190" xr:uid="{00000000-0005-0000-0000-000089020000}"/>
    <cellStyle name="SAPBEXexcBad8 2 3" xfId="700" xr:uid="{00000000-0005-0000-0000-00008A020000}"/>
    <cellStyle name="SAPBEXexcBad8 2 4" xfId="899" xr:uid="{00000000-0005-0000-0000-00008B020000}"/>
    <cellStyle name="SAPBEXexcBad8 2 5" xfId="1087" xr:uid="{00000000-0005-0000-0000-00008C020000}"/>
    <cellStyle name="SAPBEXexcBad8 3" xfId="751" xr:uid="{00000000-0005-0000-0000-00008D020000}"/>
    <cellStyle name="SAPBEXexcBad8 3 2" xfId="950" xr:uid="{00000000-0005-0000-0000-00008E020000}"/>
    <cellStyle name="SAPBEXexcBad8 3 3" xfId="1139" xr:uid="{00000000-0005-0000-0000-00008F020000}"/>
    <cellStyle name="SAPBEXexcBad8 4" xfId="599" xr:uid="{00000000-0005-0000-0000-000090020000}"/>
    <cellStyle name="SAPBEXexcBad8 5" xfId="664" xr:uid="{00000000-0005-0000-0000-000091020000}"/>
    <cellStyle name="SAPBEXexcBad8 6" xfId="967" xr:uid="{00000000-0005-0000-0000-000092020000}"/>
    <cellStyle name="SAPBEXexcBad9" xfId="63" xr:uid="{00000000-0005-0000-0000-000093020000}"/>
    <cellStyle name="SAPBEXexcBad9 2" xfId="509" xr:uid="{00000000-0005-0000-0000-000094020000}"/>
    <cellStyle name="SAPBEXexcBad9 2 2" xfId="809" xr:uid="{00000000-0005-0000-0000-000095020000}"/>
    <cellStyle name="SAPBEXexcBad9 2 2 2" xfId="1001" xr:uid="{00000000-0005-0000-0000-000096020000}"/>
    <cellStyle name="SAPBEXexcBad9 2 2 3" xfId="1188" xr:uid="{00000000-0005-0000-0000-000097020000}"/>
    <cellStyle name="SAPBEXexcBad9 2 3" xfId="698" xr:uid="{00000000-0005-0000-0000-000098020000}"/>
    <cellStyle name="SAPBEXexcBad9 2 4" xfId="897" xr:uid="{00000000-0005-0000-0000-000099020000}"/>
    <cellStyle name="SAPBEXexcBad9 2 5" xfId="1085" xr:uid="{00000000-0005-0000-0000-00009A020000}"/>
    <cellStyle name="SAPBEXexcBad9 3" xfId="749" xr:uid="{00000000-0005-0000-0000-00009B020000}"/>
    <cellStyle name="SAPBEXexcBad9 3 2" xfId="948" xr:uid="{00000000-0005-0000-0000-00009C020000}"/>
    <cellStyle name="SAPBEXexcBad9 3 3" xfId="1137" xr:uid="{00000000-0005-0000-0000-00009D020000}"/>
    <cellStyle name="SAPBEXexcBad9 4" xfId="597" xr:uid="{00000000-0005-0000-0000-00009E020000}"/>
    <cellStyle name="SAPBEXexcBad9 5" xfId="579" xr:uid="{00000000-0005-0000-0000-00009F020000}"/>
    <cellStyle name="SAPBEXexcBad9 6" xfId="864" xr:uid="{00000000-0005-0000-0000-0000A0020000}"/>
    <cellStyle name="SAPBEXexcCritical4" xfId="220" xr:uid="{00000000-0005-0000-0000-0000A1020000}"/>
    <cellStyle name="SAPBEXexcCritical4 2" xfId="515" xr:uid="{00000000-0005-0000-0000-0000A2020000}"/>
    <cellStyle name="SAPBEXexcCritical4 2 2" xfId="815" xr:uid="{00000000-0005-0000-0000-0000A3020000}"/>
    <cellStyle name="SAPBEXexcCritical4 2 2 2" xfId="1007" xr:uid="{00000000-0005-0000-0000-0000A4020000}"/>
    <cellStyle name="SAPBEXexcCritical4 2 2 3" xfId="1194" xr:uid="{00000000-0005-0000-0000-0000A5020000}"/>
    <cellStyle name="SAPBEXexcCritical4 2 3" xfId="704" xr:uid="{00000000-0005-0000-0000-0000A6020000}"/>
    <cellStyle name="SAPBEXexcCritical4 2 4" xfId="903" xr:uid="{00000000-0005-0000-0000-0000A7020000}"/>
    <cellStyle name="SAPBEXexcCritical4 2 5" xfId="1091" xr:uid="{00000000-0005-0000-0000-0000A8020000}"/>
    <cellStyle name="SAPBEXexcCritical4 3" xfId="757" xr:uid="{00000000-0005-0000-0000-0000A9020000}"/>
    <cellStyle name="SAPBEXexcCritical4 3 2" xfId="954" xr:uid="{00000000-0005-0000-0000-0000AA020000}"/>
    <cellStyle name="SAPBEXexcCritical4 3 3" xfId="1143" xr:uid="{00000000-0005-0000-0000-0000AB020000}"/>
    <cellStyle name="SAPBEXexcCritical4 4" xfId="616" xr:uid="{00000000-0005-0000-0000-0000AC020000}"/>
    <cellStyle name="SAPBEXexcCritical4 5" xfId="631" xr:uid="{00000000-0005-0000-0000-0000AD020000}"/>
    <cellStyle name="SAPBEXexcCritical4 6" xfId="625" xr:uid="{00000000-0005-0000-0000-0000AE020000}"/>
    <cellStyle name="SAPBEXexcCritical5" xfId="452" xr:uid="{00000000-0005-0000-0000-0000AF020000}"/>
    <cellStyle name="SAPBEXexcCritical5 2" xfId="536" xr:uid="{00000000-0005-0000-0000-0000B0020000}"/>
    <cellStyle name="SAPBEXexcCritical5 2 2" xfId="836" xr:uid="{00000000-0005-0000-0000-0000B1020000}"/>
    <cellStyle name="SAPBEXexcCritical5 2 2 2" xfId="1027" xr:uid="{00000000-0005-0000-0000-0000B2020000}"/>
    <cellStyle name="SAPBEXexcCritical5 2 2 3" xfId="1213" xr:uid="{00000000-0005-0000-0000-0000B3020000}"/>
    <cellStyle name="SAPBEXexcCritical5 2 3" xfId="723" xr:uid="{00000000-0005-0000-0000-0000B4020000}"/>
    <cellStyle name="SAPBEXexcCritical5 2 4" xfId="923" xr:uid="{00000000-0005-0000-0000-0000B5020000}"/>
    <cellStyle name="SAPBEXexcCritical5 2 5" xfId="1111" xr:uid="{00000000-0005-0000-0000-0000B6020000}"/>
    <cellStyle name="SAPBEXexcCritical5 3" xfId="782" xr:uid="{00000000-0005-0000-0000-0000B7020000}"/>
    <cellStyle name="SAPBEXexcCritical5 3 2" xfId="975" xr:uid="{00000000-0005-0000-0000-0000B8020000}"/>
    <cellStyle name="SAPBEXexcCritical5 3 3" xfId="1163" xr:uid="{00000000-0005-0000-0000-0000B9020000}"/>
    <cellStyle name="SAPBEXexcCritical5 4" xfId="669" xr:uid="{00000000-0005-0000-0000-0000BA020000}"/>
    <cellStyle name="SAPBEXexcCritical5 5" xfId="871" xr:uid="{00000000-0005-0000-0000-0000BB020000}"/>
    <cellStyle name="SAPBEXexcCritical5 6" xfId="1059" xr:uid="{00000000-0005-0000-0000-0000BC020000}"/>
    <cellStyle name="SAPBEXexcCritical6" xfId="344" xr:uid="{00000000-0005-0000-0000-0000BD020000}"/>
    <cellStyle name="SAPBEXexcCritical6 2" xfId="521" xr:uid="{00000000-0005-0000-0000-0000BE020000}"/>
    <cellStyle name="SAPBEXexcCritical6 2 2" xfId="821" xr:uid="{00000000-0005-0000-0000-0000BF020000}"/>
    <cellStyle name="SAPBEXexcCritical6 2 2 2" xfId="1013" xr:uid="{00000000-0005-0000-0000-0000C0020000}"/>
    <cellStyle name="SAPBEXexcCritical6 2 2 3" xfId="1200" xr:uid="{00000000-0005-0000-0000-0000C1020000}"/>
    <cellStyle name="SAPBEXexcCritical6 2 3" xfId="710" xr:uid="{00000000-0005-0000-0000-0000C2020000}"/>
    <cellStyle name="SAPBEXexcCritical6 2 4" xfId="909" xr:uid="{00000000-0005-0000-0000-0000C3020000}"/>
    <cellStyle name="SAPBEXexcCritical6 2 5" xfId="1097" xr:uid="{00000000-0005-0000-0000-0000C4020000}"/>
    <cellStyle name="SAPBEXexcCritical6 3" xfId="763" xr:uid="{00000000-0005-0000-0000-0000C5020000}"/>
    <cellStyle name="SAPBEXexcCritical6 3 2" xfId="960" xr:uid="{00000000-0005-0000-0000-0000C6020000}"/>
    <cellStyle name="SAPBEXexcCritical6 3 3" xfId="1149" xr:uid="{00000000-0005-0000-0000-0000C7020000}"/>
    <cellStyle name="SAPBEXexcCritical6 4" xfId="635" xr:uid="{00000000-0005-0000-0000-0000C8020000}"/>
    <cellStyle name="SAPBEXexcCritical6 5" xfId="612" xr:uid="{00000000-0005-0000-0000-0000C9020000}"/>
    <cellStyle name="SAPBEXexcCritical6 6" xfId="636" xr:uid="{00000000-0005-0000-0000-0000CA020000}"/>
    <cellStyle name="SAPBEXexcGood1" xfId="454" xr:uid="{00000000-0005-0000-0000-0000CB020000}"/>
    <cellStyle name="SAPBEXexcGood1 2" xfId="537" xr:uid="{00000000-0005-0000-0000-0000CC020000}"/>
    <cellStyle name="SAPBEXexcGood1 2 2" xfId="837" xr:uid="{00000000-0005-0000-0000-0000CD020000}"/>
    <cellStyle name="SAPBEXexcGood1 2 2 2" xfId="1028" xr:uid="{00000000-0005-0000-0000-0000CE020000}"/>
    <cellStyle name="SAPBEXexcGood1 2 2 3" xfId="1214" xr:uid="{00000000-0005-0000-0000-0000CF020000}"/>
    <cellStyle name="SAPBEXexcGood1 2 3" xfId="724" xr:uid="{00000000-0005-0000-0000-0000D0020000}"/>
    <cellStyle name="SAPBEXexcGood1 2 4" xfId="924" xr:uid="{00000000-0005-0000-0000-0000D1020000}"/>
    <cellStyle name="SAPBEXexcGood1 2 5" xfId="1112" xr:uid="{00000000-0005-0000-0000-0000D2020000}"/>
    <cellStyle name="SAPBEXexcGood1 3" xfId="783" xr:uid="{00000000-0005-0000-0000-0000D3020000}"/>
    <cellStyle name="SAPBEXexcGood1 3 2" xfId="976" xr:uid="{00000000-0005-0000-0000-0000D4020000}"/>
    <cellStyle name="SAPBEXexcGood1 3 3" xfId="1164" xr:uid="{00000000-0005-0000-0000-0000D5020000}"/>
    <cellStyle name="SAPBEXexcGood1 4" xfId="670" xr:uid="{00000000-0005-0000-0000-0000D6020000}"/>
    <cellStyle name="SAPBEXexcGood1 5" xfId="872" xr:uid="{00000000-0005-0000-0000-0000D7020000}"/>
    <cellStyle name="SAPBEXexcGood1 6" xfId="1060" xr:uid="{00000000-0005-0000-0000-0000D8020000}"/>
    <cellStyle name="SAPBEXexcGood2" xfId="455" xr:uid="{00000000-0005-0000-0000-0000D9020000}"/>
    <cellStyle name="SAPBEXexcGood2 2" xfId="538" xr:uid="{00000000-0005-0000-0000-0000DA020000}"/>
    <cellStyle name="SAPBEXexcGood2 2 2" xfId="838" xr:uid="{00000000-0005-0000-0000-0000DB020000}"/>
    <cellStyle name="SAPBEXexcGood2 2 2 2" xfId="1029" xr:uid="{00000000-0005-0000-0000-0000DC020000}"/>
    <cellStyle name="SAPBEXexcGood2 2 2 3" xfId="1215" xr:uid="{00000000-0005-0000-0000-0000DD020000}"/>
    <cellStyle name="SAPBEXexcGood2 2 3" xfId="725" xr:uid="{00000000-0005-0000-0000-0000DE020000}"/>
    <cellStyle name="SAPBEXexcGood2 2 4" xfId="925" xr:uid="{00000000-0005-0000-0000-0000DF020000}"/>
    <cellStyle name="SAPBEXexcGood2 2 5" xfId="1113" xr:uid="{00000000-0005-0000-0000-0000E0020000}"/>
    <cellStyle name="SAPBEXexcGood2 3" xfId="784" xr:uid="{00000000-0005-0000-0000-0000E1020000}"/>
    <cellStyle name="SAPBEXexcGood2 3 2" xfId="977" xr:uid="{00000000-0005-0000-0000-0000E2020000}"/>
    <cellStyle name="SAPBEXexcGood2 3 3" xfId="1165" xr:uid="{00000000-0005-0000-0000-0000E3020000}"/>
    <cellStyle name="SAPBEXexcGood2 4" xfId="671" xr:uid="{00000000-0005-0000-0000-0000E4020000}"/>
    <cellStyle name="SAPBEXexcGood2 5" xfId="873" xr:uid="{00000000-0005-0000-0000-0000E5020000}"/>
    <cellStyle name="SAPBEXexcGood2 6" xfId="1061" xr:uid="{00000000-0005-0000-0000-0000E6020000}"/>
    <cellStyle name="SAPBEXexcGood3" xfId="190" xr:uid="{00000000-0005-0000-0000-0000E7020000}"/>
    <cellStyle name="SAPBEXexcGood3 2" xfId="514" xr:uid="{00000000-0005-0000-0000-0000E8020000}"/>
    <cellStyle name="SAPBEXexcGood3 2 2" xfId="814" xr:uid="{00000000-0005-0000-0000-0000E9020000}"/>
    <cellStyle name="SAPBEXexcGood3 2 2 2" xfId="1006" xr:uid="{00000000-0005-0000-0000-0000EA020000}"/>
    <cellStyle name="SAPBEXexcGood3 2 2 3" xfId="1193" xr:uid="{00000000-0005-0000-0000-0000EB020000}"/>
    <cellStyle name="SAPBEXexcGood3 2 3" xfId="703" xr:uid="{00000000-0005-0000-0000-0000EC020000}"/>
    <cellStyle name="SAPBEXexcGood3 2 4" xfId="902" xr:uid="{00000000-0005-0000-0000-0000ED020000}"/>
    <cellStyle name="SAPBEXexcGood3 2 5" xfId="1090" xr:uid="{00000000-0005-0000-0000-0000EE020000}"/>
    <cellStyle name="SAPBEXexcGood3 3" xfId="756" xr:uid="{00000000-0005-0000-0000-0000EF020000}"/>
    <cellStyle name="SAPBEXexcGood3 3 2" xfId="953" xr:uid="{00000000-0005-0000-0000-0000F0020000}"/>
    <cellStyle name="SAPBEXexcGood3 3 3" xfId="1142" xr:uid="{00000000-0005-0000-0000-0000F1020000}"/>
    <cellStyle name="SAPBEXexcGood3 4" xfId="613" xr:uid="{00000000-0005-0000-0000-0000F2020000}"/>
    <cellStyle name="SAPBEXexcGood3 5" xfId="614" xr:uid="{00000000-0005-0000-0000-0000F3020000}"/>
    <cellStyle name="SAPBEXexcGood3 6" xfId="634" xr:uid="{00000000-0005-0000-0000-0000F4020000}"/>
    <cellStyle name="SAPBEXfilterDrill" xfId="349" xr:uid="{00000000-0005-0000-0000-0000F5020000}"/>
    <cellStyle name="SAPBEXfilterDrill 2" xfId="764" xr:uid="{00000000-0005-0000-0000-0000F6020000}"/>
    <cellStyle name="SAPBEXfilterItem" xfId="263" xr:uid="{00000000-0005-0000-0000-0000F7020000}"/>
    <cellStyle name="SAPBEXfilterText" xfId="456" xr:uid="{00000000-0005-0000-0000-0000F8020000}"/>
    <cellStyle name="SAPBEXformats" xfId="415" xr:uid="{00000000-0005-0000-0000-0000F9020000}"/>
    <cellStyle name="SAPBEXformats 2" xfId="529" xr:uid="{00000000-0005-0000-0000-0000FA020000}"/>
    <cellStyle name="SAPBEXformats 2 2" xfId="829" xr:uid="{00000000-0005-0000-0000-0000FB020000}"/>
    <cellStyle name="SAPBEXformats 2 2 2" xfId="1020" xr:uid="{00000000-0005-0000-0000-0000FC020000}"/>
    <cellStyle name="SAPBEXformats 2 2 3" xfId="1207" xr:uid="{00000000-0005-0000-0000-0000FD020000}"/>
    <cellStyle name="SAPBEXformats 2 3" xfId="717" xr:uid="{00000000-0005-0000-0000-0000FE020000}"/>
    <cellStyle name="SAPBEXformats 2 4" xfId="916" xr:uid="{00000000-0005-0000-0000-0000FF020000}"/>
    <cellStyle name="SAPBEXformats 2 5" xfId="1105" xr:uid="{00000000-0005-0000-0000-000000030000}"/>
    <cellStyle name="SAPBEXformats 3" xfId="775" xr:uid="{00000000-0005-0000-0000-000001030000}"/>
    <cellStyle name="SAPBEXformats 3 2" xfId="969" xr:uid="{00000000-0005-0000-0000-000002030000}"/>
    <cellStyle name="SAPBEXformats 3 3" xfId="1157" xr:uid="{00000000-0005-0000-0000-000003030000}"/>
    <cellStyle name="SAPBEXformats 4" xfId="659" xr:uid="{00000000-0005-0000-0000-000004030000}"/>
    <cellStyle name="SAPBEXformats 5" xfId="862" xr:uid="{00000000-0005-0000-0000-000005030000}"/>
    <cellStyle name="SAPBEXformats 6" xfId="1053" xr:uid="{00000000-0005-0000-0000-000006030000}"/>
    <cellStyle name="SAPBEXheaderItem" xfId="457" xr:uid="{00000000-0005-0000-0000-000007030000}"/>
    <cellStyle name="SAPBEXheaderText" xfId="442" xr:uid="{00000000-0005-0000-0000-000008030000}"/>
    <cellStyle name="SAPBEXHLevel0" xfId="458" xr:uid="{00000000-0005-0000-0000-000009030000}"/>
    <cellStyle name="SAPBEXHLevel0 2" xfId="539" xr:uid="{00000000-0005-0000-0000-00000A030000}"/>
    <cellStyle name="SAPBEXHLevel0 2 2" xfId="839" xr:uid="{00000000-0005-0000-0000-00000B030000}"/>
    <cellStyle name="SAPBEXHLevel0 2 2 2" xfId="1030" xr:uid="{00000000-0005-0000-0000-00000C030000}"/>
    <cellStyle name="SAPBEXHLevel0 2 2 3" xfId="1216" xr:uid="{00000000-0005-0000-0000-00000D030000}"/>
    <cellStyle name="SAPBEXHLevel0 2 3" xfId="726" xr:uid="{00000000-0005-0000-0000-00000E030000}"/>
    <cellStyle name="SAPBEXHLevel0 2 4" xfId="926" xr:uid="{00000000-0005-0000-0000-00000F030000}"/>
    <cellStyle name="SAPBEXHLevel0 2 5" xfId="1114" xr:uid="{00000000-0005-0000-0000-000010030000}"/>
    <cellStyle name="SAPBEXHLevel0 3" xfId="785" xr:uid="{00000000-0005-0000-0000-000011030000}"/>
    <cellStyle name="SAPBEXHLevel0 3 2" xfId="978" xr:uid="{00000000-0005-0000-0000-000012030000}"/>
    <cellStyle name="SAPBEXHLevel0 3 3" xfId="1166" xr:uid="{00000000-0005-0000-0000-000013030000}"/>
    <cellStyle name="SAPBEXHLevel0 4" xfId="672" xr:uid="{00000000-0005-0000-0000-000014030000}"/>
    <cellStyle name="SAPBEXHLevel0 5" xfId="874" xr:uid="{00000000-0005-0000-0000-000015030000}"/>
    <cellStyle name="SAPBEXHLevel0 6" xfId="1062" xr:uid="{00000000-0005-0000-0000-000016030000}"/>
    <cellStyle name="SAPBEXHLevel0X" xfId="459" xr:uid="{00000000-0005-0000-0000-000017030000}"/>
    <cellStyle name="SAPBEXHLevel0X 2" xfId="540" xr:uid="{00000000-0005-0000-0000-000018030000}"/>
    <cellStyle name="SAPBEXHLevel0X 2 2" xfId="840" xr:uid="{00000000-0005-0000-0000-000019030000}"/>
    <cellStyle name="SAPBEXHLevel0X 2 2 2" xfId="1031" xr:uid="{00000000-0005-0000-0000-00001A030000}"/>
    <cellStyle name="SAPBEXHLevel0X 2 2 3" xfId="1217" xr:uid="{00000000-0005-0000-0000-00001B030000}"/>
    <cellStyle name="SAPBEXHLevel0X 2 3" xfId="727" xr:uid="{00000000-0005-0000-0000-00001C030000}"/>
    <cellStyle name="SAPBEXHLevel0X 2 4" xfId="927" xr:uid="{00000000-0005-0000-0000-00001D030000}"/>
    <cellStyle name="SAPBEXHLevel0X 2 5" xfId="1115" xr:uid="{00000000-0005-0000-0000-00001E030000}"/>
    <cellStyle name="SAPBEXHLevel0X 3" xfId="786" xr:uid="{00000000-0005-0000-0000-00001F030000}"/>
    <cellStyle name="SAPBEXHLevel0X 3 2" xfId="979" xr:uid="{00000000-0005-0000-0000-000020030000}"/>
    <cellStyle name="SAPBEXHLevel0X 3 3" xfId="1167" xr:uid="{00000000-0005-0000-0000-000021030000}"/>
    <cellStyle name="SAPBEXHLevel0X 4" xfId="673" xr:uid="{00000000-0005-0000-0000-000022030000}"/>
    <cellStyle name="SAPBEXHLevel0X 5" xfId="875" xr:uid="{00000000-0005-0000-0000-000023030000}"/>
    <cellStyle name="SAPBEXHLevel0X 6" xfId="1063" xr:uid="{00000000-0005-0000-0000-000024030000}"/>
    <cellStyle name="SAPBEXHLevel1" xfId="460" xr:uid="{00000000-0005-0000-0000-000025030000}"/>
    <cellStyle name="SAPBEXHLevel1 2" xfId="541" xr:uid="{00000000-0005-0000-0000-000026030000}"/>
    <cellStyle name="SAPBEXHLevel1 2 2" xfId="841" xr:uid="{00000000-0005-0000-0000-000027030000}"/>
    <cellStyle name="SAPBEXHLevel1 2 2 2" xfId="1032" xr:uid="{00000000-0005-0000-0000-000028030000}"/>
    <cellStyle name="SAPBEXHLevel1 2 2 3" xfId="1218" xr:uid="{00000000-0005-0000-0000-000029030000}"/>
    <cellStyle name="SAPBEXHLevel1 2 3" xfId="728" xr:uid="{00000000-0005-0000-0000-00002A030000}"/>
    <cellStyle name="SAPBEXHLevel1 2 4" xfId="928" xr:uid="{00000000-0005-0000-0000-00002B030000}"/>
    <cellStyle name="SAPBEXHLevel1 2 5" xfId="1116" xr:uid="{00000000-0005-0000-0000-00002C030000}"/>
    <cellStyle name="SAPBEXHLevel1 3" xfId="787" xr:uid="{00000000-0005-0000-0000-00002D030000}"/>
    <cellStyle name="SAPBEXHLevel1 3 2" xfId="980" xr:uid="{00000000-0005-0000-0000-00002E030000}"/>
    <cellStyle name="SAPBEXHLevel1 3 3" xfId="1168" xr:uid="{00000000-0005-0000-0000-00002F030000}"/>
    <cellStyle name="SAPBEXHLevel1 4" xfId="674" xr:uid="{00000000-0005-0000-0000-000030030000}"/>
    <cellStyle name="SAPBEXHLevel1 5" xfId="876" xr:uid="{00000000-0005-0000-0000-000031030000}"/>
    <cellStyle name="SAPBEXHLevel1 6" xfId="1064" xr:uid="{00000000-0005-0000-0000-000032030000}"/>
    <cellStyle name="SAPBEXHLevel1X" xfId="461" xr:uid="{00000000-0005-0000-0000-000033030000}"/>
    <cellStyle name="SAPBEXHLevel1X 2" xfId="542" xr:uid="{00000000-0005-0000-0000-000034030000}"/>
    <cellStyle name="SAPBEXHLevel1X 2 2" xfId="842" xr:uid="{00000000-0005-0000-0000-000035030000}"/>
    <cellStyle name="SAPBEXHLevel1X 2 2 2" xfId="1033" xr:uid="{00000000-0005-0000-0000-000036030000}"/>
    <cellStyle name="SAPBEXHLevel1X 2 2 3" xfId="1219" xr:uid="{00000000-0005-0000-0000-000037030000}"/>
    <cellStyle name="SAPBEXHLevel1X 2 3" xfId="729" xr:uid="{00000000-0005-0000-0000-000038030000}"/>
    <cellStyle name="SAPBEXHLevel1X 2 4" xfId="929" xr:uid="{00000000-0005-0000-0000-000039030000}"/>
    <cellStyle name="SAPBEXHLevel1X 2 5" xfId="1117" xr:uid="{00000000-0005-0000-0000-00003A030000}"/>
    <cellStyle name="SAPBEXHLevel1X 3" xfId="788" xr:uid="{00000000-0005-0000-0000-00003B030000}"/>
    <cellStyle name="SAPBEXHLevel1X 3 2" xfId="981" xr:uid="{00000000-0005-0000-0000-00003C030000}"/>
    <cellStyle name="SAPBEXHLevel1X 3 3" xfId="1169" xr:uid="{00000000-0005-0000-0000-00003D030000}"/>
    <cellStyle name="SAPBEXHLevel1X 4" xfId="675" xr:uid="{00000000-0005-0000-0000-00003E030000}"/>
    <cellStyle name="SAPBEXHLevel1X 5" xfId="877" xr:uid="{00000000-0005-0000-0000-00003F030000}"/>
    <cellStyle name="SAPBEXHLevel1X 6" xfId="1065" xr:uid="{00000000-0005-0000-0000-000040030000}"/>
    <cellStyle name="SAPBEXHLevel2" xfId="462" xr:uid="{00000000-0005-0000-0000-000041030000}"/>
    <cellStyle name="SAPBEXHLevel2 2" xfId="543" xr:uid="{00000000-0005-0000-0000-000042030000}"/>
    <cellStyle name="SAPBEXHLevel2 2 2" xfId="843" xr:uid="{00000000-0005-0000-0000-000043030000}"/>
    <cellStyle name="SAPBEXHLevel2 2 2 2" xfId="1034" xr:uid="{00000000-0005-0000-0000-000044030000}"/>
    <cellStyle name="SAPBEXHLevel2 2 2 3" xfId="1220" xr:uid="{00000000-0005-0000-0000-000045030000}"/>
    <cellStyle name="SAPBEXHLevel2 2 3" xfId="730" xr:uid="{00000000-0005-0000-0000-000046030000}"/>
    <cellStyle name="SAPBEXHLevel2 2 4" xfId="930" xr:uid="{00000000-0005-0000-0000-000047030000}"/>
    <cellStyle name="SAPBEXHLevel2 2 5" xfId="1118" xr:uid="{00000000-0005-0000-0000-000048030000}"/>
    <cellStyle name="SAPBEXHLevel2 3" xfId="789" xr:uid="{00000000-0005-0000-0000-000049030000}"/>
    <cellStyle name="SAPBEXHLevel2 3 2" xfId="982" xr:uid="{00000000-0005-0000-0000-00004A030000}"/>
    <cellStyle name="SAPBEXHLevel2 3 3" xfId="1170" xr:uid="{00000000-0005-0000-0000-00004B030000}"/>
    <cellStyle name="SAPBEXHLevel2 4" xfId="676" xr:uid="{00000000-0005-0000-0000-00004C030000}"/>
    <cellStyle name="SAPBEXHLevel2 5" xfId="878" xr:uid="{00000000-0005-0000-0000-00004D030000}"/>
    <cellStyle name="SAPBEXHLevel2 6" xfId="1066" xr:uid="{00000000-0005-0000-0000-00004E030000}"/>
    <cellStyle name="SAPBEXHLevel2X" xfId="421" xr:uid="{00000000-0005-0000-0000-00004F030000}"/>
    <cellStyle name="SAPBEXHLevel2X 2" xfId="531" xr:uid="{00000000-0005-0000-0000-000050030000}"/>
    <cellStyle name="SAPBEXHLevel2X 2 2" xfId="831" xr:uid="{00000000-0005-0000-0000-000051030000}"/>
    <cellStyle name="SAPBEXHLevel2X 2 2 2" xfId="1022" xr:uid="{00000000-0005-0000-0000-000052030000}"/>
    <cellStyle name="SAPBEXHLevel2X 2 2 3" xfId="1208" xr:uid="{00000000-0005-0000-0000-000053030000}"/>
    <cellStyle name="SAPBEXHLevel2X 2 3" xfId="718" xr:uid="{00000000-0005-0000-0000-000054030000}"/>
    <cellStyle name="SAPBEXHLevel2X 2 4" xfId="918" xr:uid="{00000000-0005-0000-0000-000055030000}"/>
    <cellStyle name="SAPBEXHLevel2X 2 5" xfId="1106" xr:uid="{00000000-0005-0000-0000-000056030000}"/>
    <cellStyle name="SAPBEXHLevel2X 3" xfId="776" xr:uid="{00000000-0005-0000-0000-000057030000}"/>
    <cellStyle name="SAPBEXHLevel2X 3 2" xfId="970" xr:uid="{00000000-0005-0000-0000-000058030000}"/>
    <cellStyle name="SAPBEXHLevel2X 3 3" xfId="1158" xr:uid="{00000000-0005-0000-0000-000059030000}"/>
    <cellStyle name="SAPBEXHLevel2X 4" xfId="660" xr:uid="{00000000-0005-0000-0000-00005A030000}"/>
    <cellStyle name="SAPBEXHLevel2X 5" xfId="865" xr:uid="{00000000-0005-0000-0000-00005B030000}"/>
    <cellStyle name="SAPBEXHLevel2X 6" xfId="1054" xr:uid="{00000000-0005-0000-0000-00005C030000}"/>
    <cellStyle name="SAPBEXHLevel3" xfId="463" xr:uid="{00000000-0005-0000-0000-00005D030000}"/>
    <cellStyle name="SAPBEXHLevel3 2" xfId="544" xr:uid="{00000000-0005-0000-0000-00005E030000}"/>
    <cellStyle name="SAPBEXHLevel3 2 2" xfId="844" xr:uid="{00000000-0005-0000-0000-00005F030000}"/>
    <cellStyle name="SAPBEXHLevel3 2 2 2" xfId="1035" xr:uid="{00000000-0005-0000-0000-000060030000}"/>
    <cellStyle name="SAPBEXHLevel3 2 2 3" xfId="1221" xr:uid="{00000000-0005-0000-0000-000061030000}"/>
    <cellStyle name="SAPBEXHLevel3 2 3" xfId="731" xr:uid="{00000000-0005-0000-0000-000062030000}"/>
    <cellStyle name="SAPBEXHLevel3 2 4" xfId="931" xr:uid="{00000000-0005-0000-0000-000063030000}"/>
    <cellStyle name="SAPBEXHLevel3 2 5" xfId="1119" xr:uid="{00000000-0005-0000-0000-000064030000}"/>
    <cellStyle name="SAPBEXHLevel3 3" xfId="790" xr:uid="{00000000-0005-0000-0000-000065030000}"/>
    <cellStyle name="SAPBEXHLevel3 3 2" xfId="983" xr:uid="{00000000-0005-0000-0000-000066030000}"/>
    <cellStyle name="SAPBEXHLevel3 3 3" xfId="1171" xr:uid="{00000000-0005-0000-0000-000067030000}"/>
    <cellStyle name="SAPBEXHLevel3 4" xfId="677" xr:uid="{00000000-0005-0000-0000-000068030000}"/>
    <cellStyle name="SAPBEXHLevel3 5" xfId="879" xr:uid="{00000000-0005-0000-0000-000069030000}"/>
    <cellStyle name="SAPBEXHLevel3 6" xfId="1067" xr:uid="{00000000-0005-0000-0000-00006A030000}"/>
    <cellStyle name="SAPBEXHLevel3X" xfId="464" xr:uid="{00000000-0005-0000-0000-00006B030000}"/>
    <cellStyle name="SAPBEXHLevel3X 2" xfId="545" xr:uid="{00000000-0005-0000-0000-00006C030000}"/>
    <cellStyle name="SAPBEXHLevel3X 2 2" xfId="845" xr:uid="{00000000-0005-0000-0000-00006D030000}"/>
    <cellStyle name="SAPBEXHLevel3X 2 2 2" xfId="1036" xr:uid="{00000000-0005-0000-0000-00006E030000}"/>
    <cellStyle name="SAPBEXHLevel3X 2 2 3" xfId="1222" xr:uid="{00000000-0005-0000-0000-00006F030000}"/>
    <cellStyle name="SAPBEXHLevel3X 2 3" xfId="732" xr:uid="{00000000-0005-0000-0000-000070030000}"/>
    <cellStyle name="SAPBEXHLevel3X 2 4" xfId="932" xr:uid="{00000000-0005-0000-0000-000071030000}"/>
    <cellStyle name="SAPBEXHLevel3X 2 5" xfId="1120" xr:uid="{00000000-0005-0000-0000-000072030000}"/>
    <cellStyle name="SAPBEXHLevel3X 3" xfId="791" xr:uid="{00000000-0005-0000-0000-000073030000}"/>
    <cellStyle name="SAPBEXHLevel3X 3 2" xfId="984" xr:uid="{00000000-0005-0000-0000-000074030000}"/>
    <cellStyle name="SAPBEXHLevel3X 3 3" xfId="1172" xr:uid="{00000000-0005-0000-0000-000075030000}"/>
    <cellStyle name="SAPBEXHLevel3X 4" xfId="678" xr:uid="{00000000-0005-0000-0000-000076030000}"/>
    <cellStyle name="SAPBEXHLevel3X 5" xfId="880" xr:uid="{00000000-0005-0000-0000-000077030000}"/>
    <cellStyle name="SAPBEXHLevel3X 6" xfId="1068" xr:uid="{00000000-0005-0000-0000-000078030000}"/>
    <cellStyle name="SAPBEXinputData" xfId="465" xr:uid="{00000000-0005-0000-0000-000079030000}"/>
    <cellStyle name="SAPBEXinputData 2" xfId="546" xr:uid="{00000000-0005-0000-0000-00007A030000}"/>
    <cellStyle name="SAPBEXinputData 2 2" xfId="846" xr:uid="{00000000-0005-0000-0000-00007B030000}"/>
    <cellStyle name="SAPBEXinputData 2 2 2" xfId="1037" xr:uid="{00000000-0005-0000-0000-00007C030000}"/>
    <cellStyle name="SAPBEXinputData 2 2 3" xfId="1223" xr:uid="{00000000-0005-0000-0000-00007D030000}"/>
    <cellStyle name="SAPBEXinputData 2 3" xfId="733" xr:uid="{00000000-0005-0000-0000-00007E030000}"/>
    <cellStyle name="SAPBEXinputData 2 4" xfId="933" xr:uid="{00000000-0005-0000-0000-00007F030000}"/>
    <cellStyle name="SAPBEXinputData 2 5" xfId="1121" xr:uid="{00000000-0005-0000-0000-000080030000}"/>
    <cellStyle name="SAPBEXinputData 3" xfId="792" xr:uid="{00000000-0005-0000-0000-000081030000}"/>
    <cellStyle name="SAPBEXinputData 3 2" xfId="985" xr:uid="{00000000-0005-0000-0000-000082030000}"/>
    <cellStyle name="SAPBEXinputData 3 3" xfId="1173" xr:uid="{00000000-0005-0000-0000-000083030000}"/>
    <cellStyle name="SAPBEXinputData 4" xfId="679" xr:uid="{00000000-0005-0000-0000-000084030000}"/>
    <cellStyle name="SAPBEXinputData 5" xfId="881" xr:uid="{00000000-0005-0000-0000-000085030000}"/>
    <cellStyle name="SAPBEXinputData 6" xfId="1069" xr:uid="{00000000-0005-0000-0000-000086030000}"/>
    <cellStyle name="SAPBEXItemHeader" xfId="466" xr:uid="{00000000-0005-0000-0000-000087030000}"/>
    <cellStyle name="SAPBEXItemHeader 2" xfId="547" xr:uid="{00000000-0005-0000-0000-000088030000}"/>
    <cellStyle name="SAPBEXItemHeader 2 2" xfId="847" xr:uid="{00000000-0005-0000-0000-000089030000}"/>
    <cellStyle name="SAPBEXItemHeader 2 2 2" xfId="1038" xr:uid="{00000000-0005-0000-0000-00008A030000}"/>
    <cellStyle name="SAPBEXItemHeader 2 2 3" xfId="1224" xr:uid="{00000000-0005-0000-0000-00008B030000}"/>
    <cellStyle name="SAPBEXItemHeader 2 3" xfId="734" xr:uid="{00000000-0005-0000-0000-00008C030000}"/>
    <cellStyle name="SAPBEXItemHeader 2 4" xfId="934" xr:uid="{00000000-0005-0000-0000-00008D030000}"/>
    <cellStyle name="SAPBEXItemHeader 2 5" xfId="1122" xr:uid="{00000000-0005-0000-0000-00008E030000}"/>
    <cellStyle name="SAPBEXItemHeader 3" xfId="793" xr:uid="{00000000-0005-0000-0000-00008F030000}"/>
    <cellStyle name="SAPBEXItemHeader 3 2" xfId="986" xr:uid="{00000000-0005-0000-0000-000090030000}"/>
    <cellStyle name="SAPBEXItemHeader 3 3" xfId="1174" xr:uid="{00000000-0005-0000-0000-000091030000}"/>
    <cellStyle name="SAPBEXItemHeader 4" xfId="680" xr:uid="{00000000-0005-0000-0000-000092030000}"/>
    <cellStyle name="SAPBEXItemHeader 5" xfId="882" xr:uid="{00000000-0005-0000-0000-000093030000}"/>
    <cellStyle name="SAPBEXItemHeader 6" xfId="1070" xr:uid="{00000000-0005-0000-0000-000094030000}"/>
    <cellStyle name="SAPBEXresData" xfId="467" xr:uid="{00000000-0005-0000-0000-000095030000}"/>
    <cellStyle name="SAPBEXresData 2" xfId="548" xr:uid="{00000000-0005-0000-0000-000096030000}"/>
    <cellStyle name="SAPBEXresData 2 2" xfId="848" xr:uid="{00000000-0005-0000-0000-000097030000}"/>
    <cellStyle name="SAPBEXresData 2 2 2" xfId="1039" xr:uid="{00000000-0005-0000-0000-000098030000}"/>
    <cellStyle name="SAPBEXresData 2 2 3" xfId="1225" xr:uid="{00000000-0005-0000-0000-000099030000}"/>
    <cellStyle name="SAPBEXresData 2 3" xfId="735" xr:uid="{00000000-0005-0000-0000-00009A030000}"/>
    <cellStyle name="SAPBEXresData 2 4" xfId="935" xr:uid="{00000000-0005-0000-0000-00009B030000}"/>
    <cellStyle name="SAPBEXresData 2 5" xfId="1123" xr:uid="{00000000-0005-0000-0000-00009C030000}"/>
    <cellStyle name="SAPBEXresData 3" xfId="794" xr:uid="{00000000-0005-0000-0000-00009D030000}"/>
    <cellStyle name="SAPBEXresData 3 2" xfId="987" xr:uid="{00000000-0005-0000-0000-00009E030000}"/>
    <cellStyle name="SAPBEXresData 3 3" xfId="1175" xr:uid="{00000000-0005-0000-0000-00009F030000}"/>
    <cellStyle name="SAPBEXresData 4" xfId="681" xr:uid="{00000000-0005-0000-0000-0000A0030000}"/>
    <cellStyle name="SAPBEXresData 5" xfId="883" xr:uid="{00000000-0005-0000-0000-0000A1030000}"/>
    <cellStyle name="SAPBEXresData 6" xfId="1071" xr:uid="{00000000-0005-0000-0000-0000A2030000}"/>
    <cellStyle name="SAPBEXresDataEmph" xfId="468" xr:uid="{00000000-0005-0000-0000-0000A3030000}"/>
    <cellStyle name="SAPBEXresDataEmph 2" xfId="549" xr:uid="{00000000-0005-0000-0000-0000A4030000}"/>
    <cellStyle name="SAPBEXresDataEmph 2 2" xfId="849" xr:uid="{00000000-0005-0000-0000-0000A5030000}"/>
    <cellStyle name="SAPBEXresDataEmph 2 2 2" xfId="1040" xr:uid="{00000000-0005-0000-0000-0000A6030000}"/>
    <cellStyle name="SAPBEXresDataEmph 2 2 3" xfId="1226" xr:uid="{00000000-0005-0000-0000-0000A7030000}"/>
    <cellStyle name="SAPBEXresDataEmph 2 3" xfId="736" xr:uid="{00000000-0005-0000-0000-0000A8030000}"/>
    <cellStyle name="SAPBEXresDataEmph 2 4" xfId="936" xr:uid="{00000000-0005-0000-0000-0000A9030000}"/>
    <cellStyle name="SAPBEXresDataEmph 2 5" xfId="1124" xr:uid="{00000000-0005-0000-0000-0000AA030000}"/>
    <cellStyle name="SAPBEXresDataEmph 3" xfId="795" xr:uid="{00000000-0005-0000-0000-0000AB030000}"/>
    <cellStyle name="SAPBEXresDataEmph 3 2" xfId="988" xr:uid="{00000000-0005-0000-0000-0000AC030000}"/>
    <cellStyle name="SAPBEXresDataEmph 3 3" xfId="1176" xr:uid="{00000000-0005-0000-0000-0000AD030000}"/>
    <cellStyle name="SAPBEXresDataEmph 4" xfId="682" xr:uid="{00000000-0005-0000-0000-0000AE030000}"/>
    <cellStyle name="SAPBEXresDataEmph 5" xfId="884" xr:uid="{00000000-0005-0000-0000-0000AF030000}"/>
    <cellStyle name="SAPBEXresDataEmph 6" xfId="1072" xr:uid="{00000000-0005-0000-0000-0000B0030000}"/>
    <cellStyle name="SAPBEXresItem" xfId="106" xr:uid="{00000000-0005-0000-0000-0000B1030000}"/>
    <cellStyle name="SAPBEXresItem 2" xfId="512" xr:uid="{00000000-0005-0000-0000-0000B2030000}"/>
    <cellStyle name="SAPBEXresItem 2 2" xfId="812" xr:uid="{00000000-0005-0000-0000-0000B3030000}"/>
    <cellStyle name="SAPBEXresItem 2 2 2" xfId="1004" xr:uid="{00000000-0005-0000-0000-0000B4030000}"/>
    <cellStyle name="SAPBEXresItem 2 2 3" xfId="1191" xr:uid="{00000000-0005-0000-0000-0000B5030000}"/>
    <cellStyle name="SAPBEXresItem 2 3" xfId="701" xr:uid="{00000000-0005-0000-0000-0000B6030000}"/>
    <cellStyle name="SAPBEXresItem 2 4" xfId="900" xr:uid="{00000000-0005-0000-0000-0000B7030000}"/>
    <cellStyle name="SAPBEXresItem 2 5" xfId="1088" xr:uid="{00000000-0005-0000-0000-0000B8030000}"/>
    <cellStyle name="SAPBEXresItem 3" xfId="753" xr:uid="{00000000-0005-0000-0000-0000B9030000}"/>
    <cellStyle name="SAPBEXresItem 3 2" xfId="951" xr:uid="{00000000-0005-0000-0000-0000BA030000}"/>
    <cellStyle name="SAPBEXresItem 3 3" xfId="1140" xr:uid="{00000000-0005-0000-0000-0000BB030000}"/>
    <cellStyle name="SAPBEXresItem 4" xfId="605" xr:uid="{00000000-0005-0000-0000-0000BC030000}"/>
    <cellStyle name="SAPBEXresItem 5" xfId="600" xr:uid="{00000000-0005-0000-0000-0000BD030000}"/>
    <cellStyle name="SAPBEXresItem 6" xfId="604" xr:uid="{00000000-0005-0000-0000-0000BE030000}"/>
    <cellStyle name="SAPBEXresItemX" xfId="469" xr:uid="{00000000-0005-0000-0000-0000BF030000}"/>
    <cellStyle name="SAPBEXresItemX 2" xfId="550" xr:uid="{00000000-0005-0000-0000-0000C0030000}"/>
    <cellStyle name="SAPBEXresItemX 2 2" xfId="850" xr:uid="{00000000-0005-0000-0000-0000C1030000}"/>
    <cellStyle name="SAPBEXresItemX 2 2 2" xfId="1041" xr:uid="{00000000-0005-0000-0000-0000C2030000}"/>
    <cellStyle name="SAPBEXresItemX 2 2 3" xfId="1227" xr:uid="{00000000-0005-0000-0000-0000C3030000}"/>
    <cellStyle name="SAPBEXresItemX 2 3" xfId="737" xr:uid="{00000000-0005-0000-0000-0000C4030000}"/>
    <cellStyle name="SAPBEXresItemX 2 4" xfId="937" xr:uid="{00000000-0005-0000-0000-0000C5030000}"/>
    <cellStyle name="SAPBEXresItemX 2 5" xfId="1125" xr:uid="{00000000-0005-0000-0000-0000C6030000}"/>
    <cellStyle name="SAPBEXresItemX 3" xfId="796" xr:uid="{00000000-0005-0000-0000-0000C7030000}"/>
    <cellStyle name="SAPBEXresItemX 3 2" xfId="989" xr:uid="{00000000-0005-0000-0000-0000C8030000}"/>
    <cellStyle name="SAPBEXresItemX 3 3" xfId="1177" xr:uid="{00000000-0005-0000-0000-0000C9030000}"/>
    <cellStyle name="SAPBEXresItemX 4" xfId="683" xr:uid="{00000000-0005-0000-0000-0000CA030000}"/>
    <cellStyle name="SAPBEXresItemX 5" xfId="885" xr:uid="{00000000-0005-0000-0000-0000CB030000}"/>
    <cellStyle name="SAPBEXresItemX 6" xfId="1073" xr:uid="{00000000-0005-0000-0000-0000CC030000}"/>
    <cellStyle name="SAPBEXstdData" xfId="259" xr:uid="{00000000-0005-0000-0000-0000CD030000}"/>
    <cellStyle name="SAPBEXstdData 2" xfId="516" xr:uid="{00000000-0005-0000-0000-0000CE030000}"/>
    <cellStyle name="SAPBEXstdData 2 2" xfId="816" xr:uid="{00000000-0005-0000-0000-0000CF030000}"/>
    <cellStyle name="SAPBEXstdData 2 2 2" xfId="1008" xr:uid="{00000000-0005-0000-0000-0000D0030000}"/>
    <cellStyle name="SAPBEXstdData 2 2 3" xfId="1195" xr:uid="{00000000-0005-0000-0000-0000D1030000}"/>
    <cellStyle name="SAPBEXstdData 2 3" xfId="705" xr:uid="{00000000-0005-0000-0000-0000D2030000}"/>
    <cellStyle name="SAPBEXstdData 2 4" xfId="904" xr:uid="{00000000-0005-0000-0000-0000D3030000}"/>
    <cellStyle name="SAPBEXstdData 2 5" xfId="1092" xr:uid="{00000000-0005-0000-0000-0000D4030000}"/>
    <cellStyle name="SAPBEXstdData 3" xfId="758" xr:uid="{00000000-0005-0000-0000-0000D5030000}"/>
    <cellStyle name="SAPBEXstdData 3 2" xfId="955" xr:uid="{00000000-0005-0000-0000-0000D6030000}"/>
    <cellStyle name="SAPBEXstdData 3 3" xfId="1144" xr:uid="{00000000-0005-0000-0000-0000D7030000}"/>
    <cellStyle name="SAPBEXstdData 4" xfId="620" xr:uid="{00000000-0005-0000-0000-0000D8030000}"/>
    <cellStyle name="SAPBEXstdData 5" xfId="623" xr:uid="{00000000-0005-0000-0000-0000D9030000}"/>
    <cellStyle name="SAPBEXstdData 6" xfId="633" xr:uid="{00000000-0005-0000-0000-0000DA030000}"/>
    <cellStyle name="SAPBEXstdDataEmph" xfId="395" xr:uid="{00000000-0005-0000-0000-0000DB030000}"/>
    <cellStyle name="SAPBEXstdDataEmph 2" xfId="525" xr:uid="{00000000-0005-0000-0000-0000DC030000}"/>
    <cellStyle name="SAPBEXstdDataEmph 2 2" xfId="825" xr:uid="{00000000-0005-0000-0000-0000DD030000}"/>
    <cellStyle name="SAPBEXstdDataEmph 2 2 2" xfId="1017" xr:uid="{00000000-0005-0000-0000-0000DE030000}"/>
    <cellStyle name="SAPBEXstdDataEmph 2 2 3" xfId="1204" xr:uid="{00000000-0005-0000-0000-0000DF030000}"/>
    <cellStyle name="SAPBEXstdDataEmph 2 3" xfId="714" xr:uid="{00000000-0005-0000-0000-0000E0030000}"/>
    <cellStyle name="SAPBEXstdDataEmph 2 4" xfId="913" xr:uid="{00000000-0005-0000-0000-0000E1030000}"/>
    <cellStyle name="SAPBEXstdDataEmph 2 5" xfId="1101" xr:uid="{00000000-0005-0000-0000-0000E2030000}"/>
    <cellStyle name="SAPBEXstdDataEmph 3" xfId="768" xr:uid="{00000000-0005-0000-0000-0000E3030000}"/>
    <cellStyle name="SAPBEXstdDataEmph 3 2" xfId="964" xr:uid="{00000000-0005-0000-0000-0000E4030000}"/>
    <cellStyle name="SAPBEXstdDataEmph 3 3" xfId="1153" xr:uid="{00000000-0005-0000-0000-0000E5030000}"/>
    <cellStyle name="SAPBEXstdDataEmph 4" xfId="651" xr:uid="{00000000-0005-0000-0000-0000E6030000}"/>
    <cellStyle name="SAPBEXstdDataEmph 5" xfId="602" xr:uid="{00000000-0005-0000-0000-0000E7030000}"/>
    <cellStyle name="SAPBEXstdDataEmph 6" xfId="656" xr:uid="{00000000-0005-0000-0000-0000E8030000}"/>
    <cellStyle name="SAPBEXstdItem" xfId="448" xr:uid="{00000000-0005-0000-0000-0000E9030000}"/>
    <cellStyle name="SAPBEXstdItem 2" xfId="534" xr:uid="{00000000-0005-0000-0000-0000EA030000}"/>
    <cellStyle name="SAPBEXstdItem 2 2" xfId="834" xr:uid="{00000000-0005-0000-0000-0000EB030000}"/>
    <cellStyle name="SAPBEXstdItem 2 2 2" xfId="1025" xr:uid="{00000000-0005-0000-0000-0000EC030000}"/>
    <cellStyle name="SAPBEXstdItem 2 2 3" xfId="1211" xr:uid="{00000000-0005-0000-0000-0000ED030000}"/>
    <cellStyle name="SAPBEXstdItem 2 3" xfId="721" xr:uid="{00000000-0005-0000-0000-0000EE030000}"/>
    <cellStyle name="SAPBEXstdItem 2 4" xfId="921" xr:uid="{00000000-0005-0000-0000-0000EF030000}"/>
    <cellStyle name="SAPBEXstdItem 2 5" xfId="1109" xr:uid="{00000000-0005-0000-0000-0000F0030000}"/>
    <cellStyle name="SAPBEXstdItem 3" xfId="780" xr:uid="{00000000-0005-0000-0000-0000F1030000}"/>
    <cellStyle name="SAPBEXstdItem 3 2" xfId="973" xr:uid="{00000000-0005-0000-0000-0000F2030000}"/>
    <cellStyle name="SAPBEXstdItem 3 3" xfId="1161" xr:uid="{00000000-0005-0000-0000-0000F3030000}"/>
    <cellStyle name="SAPBEXstdItem 4" xfId="667" xr:uid="{00000000-0005-0000-0000-0000F4030000}"/>
    <cellStyle name="SAPBEXstdItem 5" xfId="869" xr:uid="{00000000-0005-0000-0000-0000F5030000}"/>
    <cellStyle name="SAPBEXstdItem 6" xfId="1057" xr:uid="{00000000-0005-0000-0000-0000F6030000}"/>
    <cellStyle name="SAPBEXstdItemX" xfId="30" xr:uid="{00000000-0005-0000-0000-0000F7030000}"/>
    <cellStyle name="SAPBEXstdItemX 2" xfId="506" xr:uid="{00000000-0005-0000-0000-0000F8030000}"/>
    <cellStyle name="SAPBEXstdItemX 2 2" xfId="806" xr:uid="{00000000-0005-0000-0000-0000F9030000}"/>
    <cellStyle name="SAPBEXstdItemX 2 2 2" xfId="998" xr:uid="{00000000-0005-0000-0000-0000FA030000}"/>
    <cellStyle name="SAPBEXstdItemX 2 2 3" xfId="1186" xr:uid="{00000000-0005-0000-0000-0000FB030000}"/>
    <cellStyle name="SAPBEXstdItemX 2 3" xfId="696" xr:uid="{00000000-0005-0000-0000-0000FC030000}"/>
    <cellStyle name="SAPBEXstdItemX 2 4" xfId="894" xr:uid="{00000000-0005-0000-0000-0000FD030000}"/>
    <cellStyle name="SAPBEXstdItemX 2 5" xfId="1083" xr:uid="{00000000-0005-0000-0000-0000FE030000}"/>
    <cellStyle name="SAPBEXstdItemX 3" xfId="747" xr:uid="{00000000-0005-0000-0000-0000FF030000}"/>
    <cellStyle name="SAPBEXstdItemX 3 2" xfId="946" xr:uid="{00000000-0005-0000-0000-000000040000}"/>
    <cellStyle name="SAPBEXstdItemX 3 3" xfId="1135" xr:uid="{00000000-0005-0000-0000-000001040000}"/>
    <cellStyle name="SAPBEXstdItemX 4" xfId="588" xr:uid="{00000000-0005-0000-0000-000002040000}"/>
    <cellStyle name="SAPBEXstdItemX 5" xfId="690" xr:uid="{00000000-0005-0000-0000-000003040000}"/>
    <cellStyle name="SAPBEXstdItemX 6" xfId="592" xr:uid="{00000000-0005-0000-0000-000004040000}"/>
    <cellStyle name="SAPBEXtitle" xfId="470" xr:uid="{00000000-0005-0000-0000-000005040000}"/>
    <cellStyle name="SAPBEXunassignedItem" xfId="471" xr:uid="{00000000-0005-0000-0000-000006040000}"/>
    <cellStyle name="SAPBEXunassignedItem 2" xfId="551" xr:uid="{00000000-0005-0000-0000-000007040000}"/>
    <cellStyle name="SAPBEXunassignedItem 2 2" xfId="851" xr:uid="{00000000-0005-0000-0000-000008040000}"/>
    <cellStyle name="SAPBEXunassignedItem 2 2 2" xfId="1042" xr:uid="{00000000-0005-0000-0000-000009040000}"/>
    <cellStyle name="SAPBEXunassignedItem 2 2 3" xfId="1228" xr:uid="{00000000-0005-0000-0000-00000A040000}"/>
    <cellStyle name="SAPBEXunassignedItem 2 3" xfId="738" xr:uid="{00000000-0005-0000-0000-00000B040000}"/>
    <cellStyle name="SAPBEXunassignedItem 2 4" xfId="938" xr:uid="{00000000-0005-0000-0000-00000C040000}"/>
    <cellStyle name="SAPBEXunassignedItem 2 5" xfId="1126" xr:uid="{00000000-0005-0000-0000-00000D040000}"/>
    <cellStyle name="SAPBEXunassignedItem 3" xfId="797" xr:uid="{00000000-0005-0000-0000-00000E040000}"/>
    <cellStyle name="SAPBEXunassignedItem 3 2" xfId="990" xr:uid="{00000000-0005-0000-0000-00000F040000}"/>
    <cellStyle name="SAPBEXunassignedItem 3 3" xfId="1178" xr:uid="{00000000-0005-0000-0000-000010040000}"/>
    <cellStyle name="SAPBEXunassignedItem 4" xfId="684" xr:uid="{00000000-0005-0000-0000-000011040000}"/>
    <cellStyle name="SAPBEXunassignedItem 5" xfId="886" xr:uid="{00000000-0005-0000-0000-000012040000}"/>
    <cellStyle name="SAPBEXunassignedItem 6" xfId="1074" xr:uid="{00000000-0005-0000-0000-000013040000}"/>
    <cellStyle name="SAPBEXundefined" xfId="472" xr:uid="{00000000-0005-0000-0000-000014040000}"/>
    <cellStyle name="SAPBEXundefined 2" xfId="552" xr:uid="{00000000-0005-0000-0000-000015040000}"/>
    <cellStyle name="SAPBEXundefined 2 2" xfId="852" xr:uid="{00000000-0005-0000-0000-000016040000}"/>
    <cellStyle name="SAPBEXundefined 2 2 2" xfId="1043" xr:uid="{00000000-0005-0000-0000-000017040000}"/>
    <cellStyle name="SAPBEXundefined 2 2 3" xfId="1229" xr:uid="{00000000-0005-0000-0000-000018040000}"/>
    <cellStyle name="SAPBEXundefined 2 3" xfId="739" xr:uid="{00000000-0005-0000-0000-000019040000}"/>
    <cellStyle name="SAPBEXundefined 2 4" xfId="939" xr:uid="{00000000-0005-0000-0000-00001A040000}"/>
    <cellStyle name="SAPBEXundefined 2 5" xfId="1127" xr:uid="{00000000-0005-0000-0000-00001B040000}"/>
    <cellStyle name="SAPBEXundefined 3" xfId="798" xr:uid="{00000000-0005-0000-0000-00001C040000}"/>
    <cellStyle name="SAPBEXundefined 3 2" xfId="991" xr:uid="{00000000-0005-0000-0000-00001D040000}"/>
    <cellStyle name="SAPBEXundefined 3 3" xfId="1179" xr:uid="{00000000-0005-0000-0000-00001E040000}"/>
    <cellStyle name="SAPBEXundefined 4" xfId="685" xr:uid="{00000000-0005-0000-0000-00001F040000}"/>
    <cellStyle name="SAPBEXundefined 5" xfId="887" xr:uid="{00000000-0005-0000-0000-000020040000}"/>
    <cellStyle name="SAPBEXundefined 6" xfId="1075" xr:uid="{00000000-0005-0000-0000-000021040000}"/>
    <cellStyle name="Sheet Title" xfId="473" xr:uid="{00000000-0005-0000-0000-000022040000}"/>
    <cellStyle name="Style 1" xfId="474" xr:uid="{00000000-0005-0000-0000-000023040000}"/>
    <cellStyle name="Style 1 2" xfId="476" xr:uid="{00000000-0005-0000-0000-000024040000}"/>
    <cellStyle name="Style 1 3" xfId="553" xr:uid="{00000000-0005-0000-0000-000025040000}"/>
    <cellStyle name="Style 1 3 2" xfId="853" xr:uid="{00000000-0005-0000-0000-000026040000}"/>
    <cellStyle name="Style 1 3 2 2" xfId="1044" xr:uid="{00000000-0005-0000-0000-000027040000}"/>
    <cellStyle name="Style 1 3 2 3" xfId="1230" xr:uid="{00000000-0005-0000-0000-000028040000}"/>
    <cellStyle name="Style 1 3 3" xfId="740" xr:uid="{00000000-0005-0000-0000-000029040000}"/>
    <cellStyle name="Style 1 3 4" xfId="940" xr:uid="{00000000-0005-0000-0000-00002A040000}"/>
    <cellStyle name="Style 1 3 5" xfId="1128" xr:uid="{00000000-0005-0000-0000-00002B040000}"/>
    <cellStyle name="Style 1 4" xfId="799" xr:uid="{00000000-0005-0000-0000-00002C040000}"/>
    <cellStyle name="Style 1 4 2" xfId="992" xr:uid="{00000000-0005-0000-0000-00002D040000}"/>
    <cellStyle name="Style 1 4 3" xfId="1180" xr:uid="{00000000-0005-0000-0000-00002E040000}"/>
    <cellStyle name="Style 1 5" xfId="686" xr:uid="{00000000-0005-0000-0000-00002F040000}"/>
    <cellStyle name="Style 1 6" xfId="888" xr:uid="{00000000-0005-0000-0000-000030040000}"/>
    <cellStyle name="Style 1 7" xfId="1076" xr:uid="{00000000-0005-0000-0000-000031040000}"/>
    <cellStyle name="Style 2" xfId="477" xr:uid="{00000000-0005-0000-0000-000032040000}"/>
    <cellStyle name="Style 2 2" xfId="555" xr:uid="{00000000-0005-0000-0000-000033040000}"/>
    <cellStyle name="Style 2 2 2" xfId="854" xr:uid="{00000000-0005-0000-0000-000034040000}"/>
    <cellStyle name="Style 2 2 2 2" xfId="1045" xr:uid="{00000000-0005-0000-0000-000035040000}"/>
    <cellStyle name="Style 2 2 2 3" xfId="1231" xr:uid="{00000000-0005-0000-0000-000036040000}"/>
    <cellStyle name="Style 2 2 3" xfId="742" xr:uid="{00000000-0005-0000-0000-000037040000}"/>
    <cellStyle name="Style 2 2 4" xfId="941" xr:uid="{00000000-0005-0000-0000-000038040000}"/>
    <cellStyle name="Style 2 2 5" xfId="1130" xr:uid="{00000000-0005-0000-0000-000039040000}"/>
    <cellStyle name="Style 2 3" xfId="801" xr:uid="{00000000-0005-0000-0000-00003A040000}"/>
    <cellStyle name="Style 2 3 2" xfId="993" xr:uid="{00000000-0005-0000-0000-00003B040000}"/>
    <cellStyle name="Style 2 3 3" xfId="1181" xr:uid="{00000000-0005-0000-0000-00003C040000}"/>
    <cellStyle name="Style 2 4" xfId="688" xr:uid="{00000000-0005-0000-0000-00003D040000}"/>
    <cellStyle name="Style 2 5" xfId="889" xr:uid="{00000000-0005-0000-0000-00003E040000}"/>
    <cellStyle name="Style 2 6" xfId="1078" xr:uid="{00000000-0005-0000-0000-00003F040000}"/>
    <cellStyle name="Style 3" xfId="475" xr:uid="{00000000-0005-0000-0000-000040040000}"/>
    <cellStyle name="Style 3 2" xfId="554" xr:uid="{00000000-0005-0000-0000-000041040000}"/>
    <cellStyle name="Style 3 2 2" xfId="741" xr:uid="{00000000-0005-0000-0000-000042040000}"/>
    <cellStyle name="Style 3 2 3" xfId="1129" xr:uid="{00000000-0005-0000-0000-000043040000}"/>
    <cellStyle name="Style 3 3" xfId="800" xr:uid="{00000000-0005-0000-0000-000044040000}"/>
    <cellStyle name="Style 3 4" xfId="687" xr:uid="{00000000-0005-0000-0000-000045040000}"/>
    <cellStyle name="Style 3 5" xfId="1077" xr:uid="{00000000-0005-0000-0000-000046040000}"/>
    <cellStyle name="Style 4" xfId="204" xr:uid="{00000000-0005-0000-0000-000047040000}"/>
    <cellStyle name="Style 5" xfId="478" xr:uid="{00000000-0005-0000-0000-000048040000}"/>
    <cellStyle name="subhead" xfId="479" xr:uid="{00000000-0005-0000-0000-000049040000}"/>
    <cellStyle name="Times New Roman" xfId="480" xr:uid="{00000000-0005-0000-0000-00004A040000}"/>
    <cellStyle name="Title 2" xfId="69" xr:uid="{00000000-0005-0000-0000-00004B040000}"/>
    <cellStyle name="Total 2" xfId="481" xr:uid="{00000000-0005-0000-0000-00004C040000}"/>
    <cellStyle name="Total 2 2" xfId="556" xr:uid="{00000000-0005-0000-0000-00004D040000}"/>
    <cellStyle name="Total 2 2 2" xfId="855" xr:uid="{00000000-0005-0000-0000-00004E040000}"/>
    <cellStyle name="Total 2 2 2 2" xfId="1046" xr:uid="{00000000-0005-0000-0000-00004F040000}"/>
    <cellStyle name="Total 2 2 2 3" xfId="1232" xr:uid="{00000000-0005-0000-0000-000050040000}"/>
    <cellStyle name="Total 2 2 3" xfId="743" xr:uid="{00000000-0005-0000-0000-000051040000}"/>
    <cellStyle name="Total 2 2 4" xfId="942" xr:uid="{00000000-0005-0000-0000-000052040000}"/>
    <cellStyle name="Total 2 2 5" xfId="1131" xr:uid="{00000000-0005-0000-0000-000053040000}"/>
    <cellStyle name="Total 2 3" xfId="802" xr:uid="{00000000-0005-0000-0000-000054040000}"/>
    <cellStyle name="Total 2 3 2" xfId="994" xr:uid="{00000000-0005-0000-0000-000055040000}"/>
    <cellStyle name="Total 2 3 3" xfId="1182" xr:uid="{00000000-0005-0000-0000-000056040000}"/>
    <cellStyle name="Total 2 4" xfId="691" xr:uid="{00000000-0005-0000-0000-000057040000}"/>
    <cellStyle name="Total 2 5" xfId="890" xr:uid="{00000000-0005-0000-0000-000058040000}"/>
    <cellStyle name="Total 2 6" xfId="1079" xr:uid="{00000000-0005-0000-0000-000059040000}"/>
    <cellStyle name="Tusental (0)_pldt" xfId="393" xr:uid="{00000000-0005-0000-0000-00005A040000}"/>
    <cellStyle name="Tusental_pldt" xfId="176" xr:uid="{00000000-0005-0000-0000-00005B040000}"/>
    <cellStyle name="UB1" xfId="410" xr:uid="{00000000-0005-0000-0000-00005C040000}"/>
    <cellStyle name="UB2" xfId="170" xr:uid="{00000000-0005-0000-0000-00005D040000}"/>
    <cellStyle name="Valuta (0)_pldt" xfId="483" xr:uid="{00000000-0005-0000-0000-00005E040000}"/>
    <cellStyle name="Valuta_pldt" xfId="484" xr:uid="{00000000-0005-0000-0000-00005F040000}"/>
    <cellStyle name="Warning Text 2" xfId="482" xr:uid="{00000000-0005-0000-0000-000060040000}"/>
    <cellStyle name="Yellow" xfId="424" xr:uid="{00000000-0005-0000-0000-000061040000}"/>
    <cellStyle name="เครื่องหมายจุลภาค_Book3" xfId="266" xr:uid="{00000000-0005-0000-0000-000062040000}"/>
    <cellStyle name="ปกติ_Book3" xfId="43" xr:uid="{00000000-0005-0000-0000-000063040000}"/>
    <cellStyle name="쉼표 [0]_EXHA" xfId="114" xr:uid="{00000000-0005-0000-0000-000064040000}"/>
    <cellStyle name="쉼표_EXH B-11" xfId="76" xr:uid="{00000000-0005-0000-0000-000065040000}"/>
    <cellStyle name="콤마 [0]_0203" xfId="183" xr:uid="{00000000-0005-0000-0000-000066040000}"/>
    <cellStyle name="콤마_0203" xfId="289" xr:uid="{00000000-0005-0000-0000-000067040000}"/>
    <cellStyle name="통화_SCH50" xfId="164" xr:uid="{00000000-0005-0000-0000-000068040000}"/>
    <cellStyle name="표준_EXHA" xfId="419" xr:uid="{00000000-0005-0000-0000-000069040000}"/>
    <cellStyle name="一般_App 5-Tax Analysis-NS 3Q05" xfId="413" xr:uid="{00000000-0005-0000-0000-00006A040000}"/>
    <cellStyle name="中等" xfId="445" xr:uid="{00000000-0005-0000-0000-00006B040000}"/>
    <cellStyle name="備註" xfId="439" xr:uid="{00000000-0005-0000-0000-00006C040000}"/>
    <cellStyle name="備註 2" xfId="533" xr:uid="{00000000-0005-0000-0000-00006D040000}"/>
    <cellStyle name="備註 2 2" xfId="833" xr:uid="{00000000-0005-0000-0000-00006E040000}"/>
    <cellStyle name="備註 2 2 2" xfId="1024" xr:uid="{00000000-0005-0000-0000-00006F040000}"/>
    <cellStyle name="備註 2 2 3" xfId="1210" xr:uid="{00000000-0005-0000-0000-000070040000}"/>
    <cellStyle name="備註 2 3" xfId="720" xr:uid="{00000000-0005-0000-0000-000071040000}"/>
    <cellStyle name="備註 2 4" xfId="920" xr:uid="{00000000-0005-0000-0000-000072040000}"/>
    <cellStyle name="備註 2 5" xfId="1108" xr:uid="{00000000-0005-0000-0000-000073040000}"/>
    <cellStyle name="備註 3" xfId="779" xr:uid="{00000000-0005-0000-0000-000074040000}"/>
    <cellStyle name="備註 3 2" xfId="972" xr:uid="{00000000-0005-0000-0000-000075040000}"/>
    <cellStyle name="備註 3 3" xfId="1160" xr:uid="{00000000-0005-0000-0000-000076040000}"/>
    <cellStyle name="備註 4" xfId="666" xr:uid="{00000000-0005-0000-0000-000077040000}"/>
    <cellStyle name="備註 5" xfId="868" xr:uid="{00000000-0005-0000-0000-000078040000}"/>
    <cellStyle name="備註 6" xfId="1056" xr:uid="{00000000-0005-0000-0000-000079040000}"/>
    <cellStyle name="円" xfId="485" xr:uid="{00000000-0005-0000-0000-00007A040000}"/>
    <cellStyle name="千位分隔_PBC. Actuarial. Reserve template 2003 v1" xfId="486" xr:uid="{00000000-0005-0000-0000-00007B040000}"/>
    <cellStyle name="千分位_Manucomparison" xfId="453" xr:uid="{00000000-0005-0000-0000-00007C040000}"/>
    <cellStyle name="合計" xfId="301" xr:uid="{00000000-0005-0000-0000-00007D040000}"/>
    <cellStyle name="合計 2" xfId="520" xr:uid="{00000000-0005-0000-0000-00007E040000}"/>
    <cellStyle name="合計 2 2" xfId="820" xr:uid="{00000000-0005-0000-0000-00007F040000}"/>
    <cellStyle name="合計 2 2 2" xfId="1012" xr:uid="{00000000-0005-0000-0000-000080040000}"/>
    <cellStyle name="合計 2 2 3" xfId="1199" xr:uid="{00000000-0005-0000-0000-000081040000}"/>
    <cellStyle name="合計 2 3" xfId="709" xr:uid="{00000000-0005-0000-0000-000082040000}"/>
    <cellStyle name="合計 2 4" xfId="908" xr:uid="{00000000-0005-0000-0000-000083040000}"/>
    <cellStyle name="合計 2 5" xfId="1096" xr:uid="{00000000-0005-0000-0000-000084040000}"/>
    <cellStyle name="合計 3" xfId="762" xr:uid="{00000000-0005-0000-0000-000085040000}"/>
    <cellStyle name="合計 3 2" xfId="959" xr:uid="{00000000-0005-0000-0000-000086040000}"/>
    <cellStyle name="合計 3 3" xfId="1148" xr:uid="{00000000-0005-0000-0000-000087040000}"/>
    <cellStyle name="合計 4" xfId="630" xr:uid="{00000000-0005-0000-0000-000088040000}"/>
    <cellStyle name="合計 5" xfId="618" xr:uid="{00000000-0005-0000-0000-000089040000}"/>
    <cellStyle name="合計 6" xfId="632" xr:uid="{00000000-0005-0000-0000-00008A040000}"/>
    <cellStyle name="壞" xfId="487" xr:uid="{00000000-0005-0000-0000-00008B040000}"/>
    <cellStyle name="好" xfId="234" xr:uid="{00000000-0005-0000-0000-00008C040000}"/>
    <cellStyle name="常规_ACTUARY_REPORT0311" xfId="333" xr:uid="{00000000-0005-0000-0000-00008D040000}"/>
    <cellStyle name="未定義" xfId="358" xr:uid="{00000000-0005-0000-0000-00008E040000}"/>
    <cellStyle name="桁区切り [0.00]_By-Line form" xfId="488" xr:uid="{00000000-0005-0000-0000-00008F040000}"/>
    <cellStyle name="桁区切り_2003.1Qest(0214)" xfId="293" xr:uid="{00000000-0005-0000-0000-000090040000}"/>
    <cellStyle name="桁蟻唇Ｆ [0.00]_Sheet1" xfId="92" xr:uid="{00000000-0005-0000-0000-000091040000}"/>
    <cellStyle name="桁蟻唇Ｆ_Sheet1" xfId="489" xr:uid="{00000000-0005-0000-0000-000092040000}"/>
    <cellStyle name="標準_(Edison) SI Package" xfId="490" xr:uid="{00000000-0005-0000-0000-000093040000}"/>
    <cellStyle name="標準2" xfId="491" xr:uid="{00000000-0005-0000-0000-000094040000}"/>
    <cellStyle name="標題" xfId="447" xr:uid="{00000000-0005-0000-0000-000095040000}"/>
    <cellStyle name="標題 1" xfId="41" xr:uid="{00000000-0005-0000-0000-000096040000}"/>
    <cellStyle name="標題 2" xfId="85" xr:uid="{00000000-0005-0000-0000-000097040000}"/>
    <cellStyle name="標題 3" xfId="87" xr:uid="{00000000-0005-0000-0000-000098040000}"/>
    <cellStyle name="標題 3 2" xfId="752" xr:uid="{00000000-0005-0000-0000-000099040000}"/>
    <cellStyle name="標題 3 3" xfId="601" xr:uid="{00000000-0005-0000-0000-00009A040000}"/>
    <cellStyle name="標題 4" xfId="382" xr:uid="{00000000-0005-0000-0000-00009B040000}"/>
    <cellStyle name="樣式 1" xfId="252" xr:uid="{00000000-0005-0000-0000-00009C040000}"/>
    <cellStyle name="檢查儲存格" xfId="213" xr:uid="{00000000-0005-0000-0000-00009D040000}"/>
    <cellStyle name="脱浦 [0.00]_Sheet1" xfId="492" xr:uid="{00000000-0005-0000-0000-00009E040000}"/>
    <cellStyle name="脱浦_Sheet1" xfId="493" xr:uid="{00000000-0005-0000-0000-00009F040000}"/>
    <cellStyle name="計算方式" xfId="494" xr:uid="{00000000-0005-0000-0000-0000A0040000}"/>
    <cellStyle name="計算方式 2" xfId="557" xr:uid="{00000000-0005-0000-0000-0000A1040000}"/>
    <cellStyle name="計算方式 2 2" xfId="856" xr:uid="{00000000-0005-0000-0000-0000A2040000}"/>
    <cellStyle name="計算方式 2 2 2" xfId="1047" xr:uid="{00000000-0005-0000-0000-0000A3040000}"/>
    <cellStyle name="計算方式 2 2 3" xfId="1233" xr:uid="{00000000-0005-0000-0000-0000A4040000}"/>
    <cellStyle name="計算方式 2 3" xfId="744" xr:uid="{00000000-0005-0000-0000-0000A5040000}"/>
    <cellStyle name="計算方式 2 4" xfId="943" xr:uid="{00000000-0005-0000-0000-0000A6040000}"/>
    <cellStyle name="計算方式 2 5" xfId="1132" xr:uid="{00000000-0005-0000-0000-0000A7040000}"/>
    <cellStyle name="計算方式 3" xfId="803" xr:uid="{00000000-0005-0000-0000-0000A8040000}"/>
    <cellStyle name="計算方式 3 2" xfId="995" xr:uid="{00000000-0005-0000-0000-0000A9040000}"/>
    <cellStyle name="計算方式 3 3" xfId="1183" xr:uid="{00000000-0005-0000-0000-0000AA040000}"/>
    <cellStyle name="計算方式 4" xfId="692" xr:uid="{00000000-0005-0000-0000-0000AB040000}"/>
    <cellStyle name="計算方式 5" xfId="891" xr:uid="{00000000-0005-0000-0000-0000AC040000}"/>
    <cellStyle name="計算方式 6" xfId="1080" xr:uid="{00000000-0005-0000-0000-0000AD040000}"/>
    <cellStyle name="說明文字" xfId="495" xr:uid="{00000000-0005-0000-0000-0000AE040000}"/>
    <cellStyle name="警告文字" xfId="496" xr:uid="{00000000-0005-0000-0000-0000AF040000}"/>
    <cellStyle name="貨幣[0]_laroux" xfId="497" xr:uid="{00000000-0005-0000-0000-0000B0040000}"/>
    <cellStyle name="貨幣_Manucomparison" xfId="322" xr:uid="{00000000-0005-0000-0000-0000B1040000}"/>
    <cellStyle name="輔色1" xfId="173" xr:uid="{00000000-0005-0000-0000-0000B2040000}"/>
    <cellStyle name="輔色2" xfId="498" xr:uid="{00000000-0005-0000-0000-0000B3040000}"/>
    <cellStyle name="輔色3" xfId="499" xr:uid="{00000000-0005-0000-0000-0000B4040000}"/>
    <cellStyle name="輔色4" xfId="500" xr:uid="{00000000-0005-0000-0000-0000B5040000}"/>
    <cellStyle name="輔色5" xfId="501" xr:uid="{00000000-0005-0000-0000-0000B6040000}"/>
    <cellStyle name="輔色6" xfId="502" xr:uid="{00000000-0005-0000-0000-0000B7040000}"/>
    <cellStyle name="輸入" xfId="503" xr:uid="{00000000-0005-0000-0000-0000B8040000}"/>
    <cellStyle name="輸入 2" xfId="558" xr:uid="{00000000-0005-0000-0000-0000B9040000}"/>
    <cellStyle name="輸入 2 2" xfId="857" xr:uid="{00000000-0005-0000-0000-0000BA040000}"/>
    <cellStyle name="輸入 2 2 2" xfId="1048" xr:uid="{00000000-0005-0000-0000-0000BB040000}"/>
    <cellStyle name="輸入 2 2 3" xfId="1234" xr:uid="{00000000-0005-0000-0000-0000BC040000}"/>
    <cellStyle name="輸入 2 3" xfId="745" xr:uid="{00000000-0005-0000-0000-0000BD040000}"/>
    <cellStyle name="輸入 2 4" xfId="944" xr:uid="{00000000-0005-0000-0000-0000BE040000}"/>
    <cellStyle name="輸入 2 5" xfId="1133" xr:uid="{00000000-0005-0000-0000-0000BF040000}"/>
    <cellStyle name="輸入 3" xfId="804" xr:uid="{00000000-0005-0000-0000-0000C0040000}"/>
    <cellStyle name="輸入 3 2" xfId="996" xr:uid="{00000000-0005-0000-0000-0000C1040000}"/>
    <cellStyle name="輸入 3 3" xfId="1184" xr:uid="{00000000-0005-0000-0000-0000C2040000}"/>
    <cellStyle name="輸入 4" xfId="694" xr:uid="{00000000-0005-0000-0000-0000C3040000}"/>
    <cellStyle name="輸入 5" xfId="892" xr:uid="{00000000-0005-0000-0000-0000C4040000}"/>
    <cellStyle name="輸入 6" xfId="1081" xr:uid="{00000000-0005-0000-0000-0000C5040000}"/>
    <cellStyle name="輸出" xfId="504" xr:uid="{00000000-0005-0000-0000-0000C6040000}"/>
    <cellStyle name="輸出 2" xfId="559" xr:uid="{00000000-0005-0000-0000-0000C7040000}"/>
    <cellStyle name="輸出 2 2" xfId="858" xr:uid="{00000000-0005-0000-0000-0000C8040000}"/>
    <cellStyle name="輸出 2 2 2" xfId="1049" xr:uid="{00000000-0005-0000-0000-0000C9040000}"/>
    <cellStyle name="輸出 2 2 3" xfId="1235" xr:uid="{00000000-0005-0000-0000-0000CA040000}"/>
    <cellStyle name="輸出 2 3" xfId="746" xr:uid="{00000000-0005-0000-0000-0000CB040000}"/>
    <cellStyle name="輸出 2 4" xfId="945" xr:uid="{00000000-0005-0000-0000-0000CC040000}"/>
    <cellStyle name="輸出 2 5" xfId="1134" xr:uid="{00000000-0005-0000-0000-0000CD040000}"/>
    <cellStyle name="輸出 3" xfId="805" xr:uid="{00000000-0005-0000-0000-0000CE040000}"/>
    <cellStyle name="輸出 3 2" xfId="997" xr:uid="{00000000-0005-0000-0000-0000CF040000}"/>
    <cellStyle name="輸出 3 3" xfId="1185" xr:uid="{00000000-0005-0000-0000-0000D0040000}"/>
    <cellStyle name="輸出 4" xfId="695" xr:uid="{00000000-0005-0000-0000-0000D1040000}"/>
    <cellStyle name="輸出 5" xfId="893" xr:uid="{00000000-0005-0000-0000-0000D2040000}"/>
    <cellStyle name="輸出 6" xfId="1082" xr:uid="{00000000-0005-0000-0000-0000D3040000}"/>
    <cellStyle name="連結的儲存格" xfId="505" xr:uid="{00000000-0005-0000-0000-0000D4040000}"/>
  </cellStyles>
  <dxfs count="2">
    <dxf>
      <font>
        <color theme="0"/>
      </font>
      <fill>
        <patternFill>
          <bgColor rgb="FFFF0000"/>
        </patternFill>
      </fill>
    </dxf>
    <dxf>
      <font>
        <color theme="0"/>
      </font>
      <fill>
        <patternFill>
          <fgColor theme="0"/>
          <bgColor rgb="FFFF0000"/>
        </patternFill>
      </fill>
    </dxf>
  </dxfs>
  <tableStyles count="0" defaultTableStyle="TableStyleMedium2" defaultPivotStyle="PivotStyleLight16"/>
  <colors>
    <mruColors>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externalLink" Target="externalLinks/externalLink15.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externalLink" Target="externalLinks/externalLink5.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externalLink" Target="externalLinks/externalLink11.xml"/><Relationship Id="rId139" Type="http://schemas.openxmlformats.org/officeDocument/2006/relationships/theme" Target="theme/theme1.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externalLink" Target="externalLinks/externalLink1.xml"/><Relationship Id="rId129" Type="http://schemas.openxmlformats.org/officeDocument/2006/relationships/externalLink" Target="externalLinks/externalLink6.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externalLink" Target="externalLinks/externalLink7.xml"/><Relationship Id="rId135" Type="http://schemas.openxmlformats.org/officeDocument/2006/relationships/externalLink" Target="externalLinks/externalLink12.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externalLink" Target="externalLinks/externalLink2.xml"/><Relationship Id="rId141"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externalLink" Target="externalLinks/externalLink8.xml"/><Relationship Id="rId136" Type="http://schemas.openxmlformats.org/officeDocument/2006/relationships/externalLink" Target="externalLinks/externalLink13.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externalLink" Target="externalLinks/externalLink3.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calcChain" Target="calcChain.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externalLink" Target="externalLinks/externalLink14.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externalLink" Target="externalLinks/externalLink9.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externalLink" Target="externalLinks/externalLink4.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externalLink" Target="externalLinks/externalLink10.xml"/><Relationship Id="rId16" Type="http://schemas.openxmlformats.org/officeDocument/2006/relationships/worksheet" Target="worksheets/sheet16.xml"/></Relationships>
</file>

<file path=xl/drawings/drawing1.xml><?xml version="1.0" encoding="utf-8"?>
<xdr:wsDr xmlns:xdr="http://schemas.openxmlformats.org/drawingml/2006/spreadsheetDrawing" xmlns:a="http://schemas.openxmlformats.org/drawingml/2006/main">
  <xdr:twoCellAnchor>
    <xdr:from>
      <xdr:col>7</xdr:col>
      <xdr:colOff>838200</xdr:colOff>
      <xdr:row>142</xdr:row>
      <xdr:rowOff>171450</xdr:rowOff>
    </xdr:from>
    <xdr:to>
      <xdr:col>7</xdr:col>
      <xdr:colOff>609600</xdr:colOff>
      <xdr:row>142</xdr:row>
      <xdr:rowOff>171450</xdr:rowOff>
    </xdr:to>
    <xdr:sp macro="" textlink="">
      <xdr:nvSpPr>
        <xdr:cNvPr id="2" name="Line 1">
          <a:extLst>
            <a:ext uri="{FF2B5EF4-FFF2-40B4-BE49-F238E27FC236}">
              <a16:creationId xmlns:a16="http://schemas.microsoft.com/office/drawing/2014/main" id="{00000000-0008-0000-0C00-000002000000}"/>
            </a:ext>
          </a:extLst>
        </xdr:cNvPr>
        <xdr:cNvSpPr>
          <a:spLocks noChangeShapeType="1"/>
        </xdr:cNvSpPr>
      </xdr:nvSpPr>
      <xdr:spPr bwMode="auto">
        <a:xfrm>
          <a:off x="9115425" y="27165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838200</xdr:colOff>
      <xdr:row>143</xdr:row>
      <xdr:rowOff>171450</xdr:rowOff>
    </xdr:from>
    <xdr:to>
      <xdr:col>7</xdr:col>
      <xdr:colOff>609600</xdr:colOff>
      <xdr:row>143</xdr:row>
      <xdr:rowOff>171450</xdr:rowOff>
    </xdr:to>
    <xdr:sp macro="" textlink="">
      <xdr:nvSpPr>
        <xdr:cNvPr id="3" name="Line 1">
          <a:extLst>
            <a:ext uri="{FF2B5EF4-FFF2-40B4-BE49-F238E27FC236}">
              <a16:creationId xmlns:a16="http://schemas.microsoft.com/office/drawing/2014/main" id="{00000000-0008-0000-0C00-000003000000}"/>
            </a:ext>
          </a:extLst>
        </xdr:cNvPr>
        <xdr:cNvSpPr>
          <a:spLocks noChangeShapeType="1"/>
        </xdr:cNvSpPr>
      </xdr:nvSpPr>
      <xdr:spPr bwMode="auto">
        <a:xfrm>
          <a:off x="9115425" y="273653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838200</xdr:colOff>
      <xdr:row>144</xdr:row>
      <xdr:rowOff>171450</xdr:rowOff>
    </xdr:from>
    <xdr:to>
      <xdr:col>7</xdr:col>
      <xdr:colOff>609600</xdr:colOff>
      <xdr:row>144</xdr:row>
      <xdr:rowOff>171450</xdr:rowOff>
    </xdr:to>
    <xdr:sp macro="" textlink="">
      <xdr:nvSpPr>
        <xdr:cNvPr id="4" name="Line 1">
          <a:extLst>
            <a:ext uri="{FF2B5EF4-FFF2-40B4-BE49-F238E27FC236}">
              <a16:creationId xmlns:a16="http://schemas.microsoft.com/office/drawing/2014/main" id="{00000000-0008-0000-0C00-000004000000}"/>
            </a:ext>
          </a:extLst>
        </xdr:cNvPr>
        <xdr:cNvSpPr>
          <a:spLocks noChangeShapeType="1"/>
        </xdr:cNvSpPr>
      </xdr:nvSpPr>
      <xdr:spPr bwMode="auto">
        <a:xfrm>
          <a:off x="9115425" y="275653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838200</xdr:colOff>
      <xdr:row>142</xdr:row>
      <xdr:rowOff>152400</xdr:rowOff>
    </xdr:from>
    <xdr:to>
      <xdr:col>9</xdr:col>
      <xdr:colOff>838200</xdr:colOff>
      <xdr:row>142</xdr:row>
      <xdr:rowOff>152400</xdr:rowOff>
    </xdr:to>
    <xdr:sp macro="" textlink="">
      <xdr:nvSpPr>
        <xdr:cNvPr id="5" name="Line 1">
          <a:extLst>
            <a:ext uri="{FF2B5EF4-FFF2-40B4-BE49-F238E27FC236}">
              <a16:creationId xmlns:a16="http://schemas.microsoft.com/office/drawing/2014/main" id="{00000000-0008-0000-0C00-000005000000}"/>
            </a:ext>
          </a:extLst>
        </xdr:cNvPr>
        <xdr:cNvSpPr>
          <a:spLocks noChangeShapeType="1"/>
        </xdr:cNvSpPr>
      </xdr:nvSpPr>
      <xdr:spPr bwMode="auto">
        <a:xfrm>
          <a:off x="12687300" y="27403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838200</xdr:colOff>
      <xdr:row>143</xdr:row>
      <xdr:rowOff>171450</xdr:rowOff>
    </xdr:from>
    <xdr:to>
      <xdr:col>9</xdr:col>
      <xdr:colOff>609600</xdr:colOff>
      <xdr:row>143</xdr:row>
      <xdr:rowOff>171450</xdr:rowOff>
    </xdr:to>
    <xdr:sp macro="" textlink="">
      <xdr:nvSpPr>
        <xdr:cNvPr id="6" name="Line 1">
          <a:extLst>
            <a:ext uri="{FF2B5EF4-FFF2-40B4-BE49-F238E27FC236}">
              <a16:creationId xmlns:a16="http://schemas.microsoft.com/office/drawing/2014/main" id="{00000000-0008-0000-0C00-000006000000}"/>
            </a:ext>
          </a:extLst>
        </xdr:cNvPr>
        <xdr:cNvSpPr>
          <a:spLocks noChangeShapeType="1"/>
        </xdr:cNvSpPr>
      </xdr:nvSpPr>
      <xdr:spPr bwMode="auto">
        <a:xfrm>
          <a:off x="11229975" y="273653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838200</xdr:colOff>
      <xdr:row>144</xdr:row>
      <xdr:rowOff>171450</xdr:rowOff>
    </xdr:from>
    <xdr:to>
      <xdr:col>9</xdr:col>
      <xdr:colOff>609600</xdr:colOff>
      <xdr:row>144</xdr:row>
      <xdr:rowOff>171450</xdr:rowOff>
    </xdr:to>
    <xdr:sp macro="" textlink="">
      <xdr:nvSpPr>
        <xdr:cNvPr id="7" name="Line 1">
          <a:extLst>
            <a:ext uri="{FF2B5EF4-FFF2-40B4-BE49-F238E27FC236}">
              <a16:creationId xmlns:a16="http://schemas.microsoft.com/office/drawing/2014/main" id="{00000000-0008-0000-0C00-000007000000}"/>
            </a:ext>
          </a:extLst>
        </xdr:cNvPr>
        <xdr:cNvSpPr>
          <a:spLocks noChangeShapeType="1"/>
        </xdr:cNvSpPr>
      </xdr:nvSpPr>
      <xdr:spPr bwMode="auto">
        <a:xfrm>
          <a:off x="11229975" y="275653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10</xdr:col>
      <xdr:colOff>838200</xdr:colOff>
      <xdr:row>142</xdr:row>
      <xdr:rowOff>171450</xdr:rowOff>
    </xdr:from>
    <xdr:to>
      <xdr:col>10</xdr:col>
      <xdr:colOff>609600</xdr:colOff>
      <xdr:row>142</xdr:row>
      <xdr:rowOff>171450</xdr:rowOff>
    </xdr:to>
    <xdr:sp macro="" textlink="">
      <xdr:nvSpPr>
        <xdr:cNvPr id="8" name="Line 1">
          <a:extLst>
            <a:ext uri="{FF2B5EF4-FFF2-40B4-BE49-F238E27FC236}">
              <a16:creationId xmlns:a16="http://schemas.microsoft.com/office/drawing/2014/main" id="{00000000-0008-0000-0C00-000008000000}"/>
            </a:ext>
          </a:extLst>
        </xdr:cNvPr>
        <xdr:cNvSpPr>
          <a:spLocks noChangeShapeType="1"/>
        </xdr:cNvSpPr>
      </xdr:nvSpPr>
      <xdr:spPr bwMode="auto">
        <a:xfrm>
          <a:off x="12163425" y="27165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10</xdr:col>
      <xdr:colOff>838200</xdr:colOff>
      <xdr:row>143</xdr:row>
      <xdr:rowOff>171450</xdr:rowOff>
    </xdr:from>
    <xdr:to>
      <xdr:col>10</xdr:col>
      <xdr:colOff>609600</xdr:colOff>
      <xdr:row>143</xdr:row>
      <xdr:rowOff>171450</xdr:rowOff>
    </xdr:to>
    <xdr:sp macro="" textlink="">
      <xdr:nvSpPr>
        <xdr:cNvPr id="9" name="Line 1">
          <a:extLst>
            <a:ext uri="{FF2B5EF4-FFF2-40B4-BE49-F238E27FC236}">
              <a16:creationId xmlns:a16="http://schemas.microsoft.com/office/drawing/2014/main" id="{00000000-0008-0000-0C00-000009000000}"/>
            </a:ext>
          </a:extLst>
        </xdr:cNvPr>
        <xdr:cNvSpPr>
          <a:spLocks noChangeShapeType="1"/>
        </xdr:cNvSpPr>
      </xdr:nvSpPr>
      <xdr:spPr bwMode="auto">
        <a:xfrm>
          <a:off x="12163425" y="273653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10</xdr:col>
      <xdr:colOff>838200</xdr:colOff>
      <xdr:row>144</xdr:row>
      <xdr:rowOff>171450</xdr:rowOff>
    </xdr:from>
    <xdr:to>
      <xdr:col>10</xdr:col>
      <xdr:colOff>609600</xdr:colOff>
      <xdr:row>144</xdr:row>
      <xdr:rowOff>171450</xdr:rowOff>
    </xdr:to>
    <xdr:sp macro="" textlink="">
      <xdr:nvSpPr>
        <xdr:cNvPr id="10" name="Line 1">
          <a:extLst>
            <a:ext uri="{FF2B5EF4-FFF2-40B4-BE49-F238E27FC236}">
              <a16:creationId xmlns:a16="http://schemas.microsoft.com/office/drawing/2014/main" id="{00000000-0008-0000-0C00-00000A000000}"/>
            </a:ext>
          </a:extLst>
        </xdr:cNvPr>
        <xdr:cNvSpPr>
          <a:spLocks noChangeShapeType="1"/>
        </xdr:cNvSpPr>
      </xdr:nvSpPr>
      <xdr:spPr bwMode="auto">
        <a:xfrm>
          <a:off x="12163425" y="275653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838200</xdr:colOff>
      <xdr:row>142</xdr:row>
      <xdr:rowOff>171450</xdr:rowOff>
    </xdr:from>
    <xdr:to>
      <xdr:col>11</xdr:col>
      <xdr:colOff>609600</xdr:colOff>
      <xdr:row>142</xdr:row>
      <xdr:rowOff>171450</xdr:rowOff>
    </xdr:to>
    <xdr:sp macro="" textlink="">
      <xdr:nvSpPr>
        <xdr:cNvPr id="11" name="Line 1">
          <a:extLst>
            <a:ext uri="{FF2B5EF4-FFF2-40B4-BE49-F238E27FC236}">
              <a16:creationId xmlns:a16="http://schemas.microsoft.com/office/drawing/2014/main" id="{00000000-0008-0000-0C00-00000B000000}"/>
            </a:ext>
          </a:extLst>
        </xdr:cNvPr>
        <xdr:cNvSpPr>
          <a:spLocks noChangeShapeType="1"/>
        </xdr:cNvSpPr>
      </xdr:nvSpPr>
      <xdr:spPr bwMode="auto">
        <a:xfrm>
          <a:off x="13087350" y="27165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838200</xdr:colOff>
      <xdr:row>143</xdr:row>
      <xdr:rowOff>171450</xdr:rowOff>
    </xdr:from>
    <xdr:to>
      <xdr:col>11</xdr:col>
      <xdr:colOff>609600</xdr:colOff>
      <xdr:row>143</xdr:row>
      <xdr:rowOff>171450</xdr:rowOff>
    </xdr:to>
    <xdr:sp macro="" textlink="">
      <xdr:nvSpPr>
        <xdr:cNvPr id="12" name="Line 1">
          <a:extLst>
            <a:ext uri="{FF2B5EF4-FFF2-40B4-BE49-F238E27FC236}">
              <a16:creationId xmlns:a16="http://schemas.microsoft.com/office/drawing/2014/main" id="{00000000-0008-0000-0C00-00000C000000}"/>
            </a:ext>
          </a:extLst>
        </xdr:cNvPr>
        <xdr:cNvSpPr>
          <a:spLocks noChangeShapeType="1"/>
        </xdr:cNvSpPr>
      </xdr:nvSpPr>
      <xdr:spPr bwMode="auto">
        <a:xfrm>
          <a:off x="13087350" y="273653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838200</xdr:colOff>
      <xdr:row>144</xdr:row>
      <xdr:rowOff>171450</xdr:rowOff>
    </xdr:from>
    <xdr:to>
      <xdr:col>11</xdr:col>
      <xdr:colOff>609600</xdr:colOff>
      <xdr:row>144</xdr:row>
      <xdr:rowOff>171450</xdr:rowOff>
    </xdr:to>
    <xdr:sp macro="" textlink="">
      <xdr:nvSpPr>
        <xdr:cNvPr id="13" name="Line 1">
          <a:extLst>
            <a:ext uri="{FF2B5EF4-FFF2-40B4-BE49-F238E27FC236}">
              <a16:creationId xmlns:a16="http://schemas.microsoft.com/office/drawing/2014/main" id="{00000000-0008-0000-0C00-00000D000000}"/>
            </a:ext>
          </a:extLst>
        </xdr:cNvPr>
        <xdr:cNvSpPr>
          <a:spLocks noChangeShapeType="1"/>
        </xdr:cNvSpPr>
      </xdr:nvSpPr>
      <xdr:spPr bwMode="auto">
        <a:xfrm>
          <a:off x="13087350" y="275653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838200</xdr:colOff>
      <xdr:row>143</xdr:row>
      <xdr:rowOff>171450</xdr:rowOff>
    </xdr:from>
    <xdr:to>
      <xdr:col>9</xdr:col>
      <xdr:colOff>609600</xdr:colOff>
      <xdr:row>143</xdr:row>
      <xdr:rowOff>171450</xdr:rowOff>
    </xdr:to>
    <xdr:sp macro="" textlink="">
      <xdr:nvSpPr>
        <xdr:cNvPr id="14" name="Line 1">
          <a:extLst>
            <a:ext uri="{FF2B5EF4-FFF2-40B4-BE49-F238E27FC236}">
              <a16:creationId xmlns:a16="http://schemas.microsoft.com/office/drawing/2014/main" id="{00000000-0008-0000-0C00-00000E000000}"/>
            </a:ext>
          </a:extLst>
        </xdr:cNvPr>
        <xdr:cNvSpPr>
          <a:spLocks noChangeShapeType="1"/>
        </xdr:cNvSpPr>
      </xdr:nvSpPr>
      <xdr:spPr bwMode="auto">
        <a:xfrm>
          <a:off x="11229975" y="273653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10</xdr:col>
      <xdr:colOff>838200</xdr:colOff>
      <xdr:row>143</xdr:row>
      <xdr:rowOff>171450</xdr:rowOff>
    </xdr:from>
    <xdr:to>
      <xdr:col>10</xdr:col>
      <xdr:colOff>609600</xdr:colOff>
      <xdr:row>143</xdr:row>
      <xdr:rowOff>171450</xdr:rowOff>
    </xdr:to>
    <xdr:sp macro="" textlink="">
      <xdr:nvSpPr>
        <xdr:cNvPr id="15" name="Line 1">
          <a:extLst>
            <a:ext uri="{FF2B5EF4-FFF2-40B4-BE49-F238E27FC236}">
              <a16:creationId xmlns:a16="http://schemas.microsoft.com/office/drawing/2014/main" id="{00000000-0008-0000-0C00-00000F000000}"/>
            </a:ext>
          </a:extLst>
        </xdr:cNvPr>
        <xdr:cNvSpPr>
          <a:spLocks noChangeShapeType="1"/>
        </xdr:cNvSpPr>
      </xdr:nvSpPr>
      <xdr:spPr bwMode="auto">
        <a:xfrm>
          <a:off x="12163425" y="273653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838200</xdr:colOff>
      <xdr:row>143</xdr:row>
      <xdr:rowOff>171450</xdr:rowOff>
    </xdr:from>
    <xdr:to>
      <xdr:col>11</xdr:col>
      <xdr:colOff>609600</xdr:colOff>
      <xdr:row>143</xdr:row>
      <xdr:rowOff>171450</xdr:rowOff>
    </xdr:to>
    <xdr:sp macro="" textlink="">
      <xdr:nvSpPr>
        <xdr:cNvPr id="16" name="Line 1">
          <a:extLst>
            <a:ext uri="{FF2B5EF4-FFF2-40B4-BE49-F238E27FC236}">
              <a16:creationId xmlns:a16="http://schemas.microsoft.com/office/drawing/2014/main" id="{00000000-0008-0000-0C00-000010000000}"/>
            </a:ext>
          </a:extLst>
        </xdr:cNvPr>
        <xdr:cNvSpPr>
          <a:spLocks noChangeShapeType="1"/>
        </xdr:cNvSpPr>
      </xdr:nvSpPr>
      <xdr:spPr bwMode="auto">
        <a:xfrm>
          <a:off x="13087350" y="273653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838200</xdr:colOff>
      <xdr:row>144</xdr:row>
      <xdr:rowOff>171450</xdr:rowOff>
    </xdr:from>
    <xdr:to>
      <xdr:col>9</xdr:col>
      <xdr:colOff>609600</xdr:colOff>
      <xdr:row>144</xdr:row>
      <xdr:rowOff>171450</xdr:rowOff>
    </xdr:to>
    <xdr:sp macro="" textlink="">
      <xdr:nvSpPr>
        <xdr:cNvPr id="17" name="Line 1">
          <a:extLst>
            <a:ext uri="{FF2B5EF4-FFF2-40B4-BE49-F238E27FC236}">
              <a16:creationId xmlns:a16="http://schemas.microsoft.com/office/drawing/2014/main" id="{00000000-0008-0000-0C00-000011000000}"/>
            </a:ext>
          </a:extLst>
        </xdr:cNvPr>
        <xdr:cNvSpPr>
          <a:spLocks noChangeShapeType="1"/>
        </xdr:cNvSpPr>
      </xdr:nvSpPr>
      <xdr:spPr bwMode="auto">
        <a:xfrm>
          <a:off x="11229975" y="275653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10</xdr:col>
      <xdr:colOff>838200</xdr:colOff>
      <xdr:row>144</xdr:row>
      <xdr:rowOff>171450</xdr:rowOff>
    </xdr:from>
    <xdr:to>
      <xdr:col>10</xdr:col>
      <xdr:colOff>609600</xdr:colOff>
      <xdr:row>144</xdr:row>
      <xdr:rowOff>171450</xdr:rowOff>
    </xdr:to>
    <xdr:sp macro="" textlink="">
      <xdr:nvSpPr>
        <xdr:cNvPr id="18" name="Line 1">
          <a:extLst>
            <a:ext uri="{FF2B5EF4-FFF2-40B4-BE49-F238E27FC236}">
              <a16:creationId xmlns:a16="http://schemas.microsoft.com/office/drawing/2014/main" id="{00000000-0008-0000-0C00-000012000000}"/>
            </a:ext>
          </a:extLst>
        </xdr:cNvPr>
        <xdr:cNvSpPr>
          <a:spLocks noChangeShapeType="1"/>
        </xdr:cNvSpPr>
      </xdr:nvSpPr>
      <xdr:spPr bwMode="auto">
        <a:xfrm>
          <a:off x="12163425" y="275653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838200</xdr:colOff>
      <xdr:row>144</xdr:row>
      <xdr:rowOff>171450</xdr:rowOff>
    </xdr:from>
    <xdr:to>
      <xdr:col>11</xdr:col>
      <xdr:colOff>609600</xdr:colOff>
      <xdr:row>144</xdr:row>
      <xdr:rowOff>171450</xdr:rowOff>
    </xdr:to>
    <xdr:sp macro="" textlink="">
      <xdr:nvSpPr>
        <xdr:cNvPr id="19" name="Line 1">
          <a:extLst>
            <a:ext uri="{FF2B5EF4-FFF2-40B4-BE49-F238E27FC236}">
              <a16:creationId xmlns:a16="http://schemas.microsoft.com/office/drawing/2014/main" id="{00000000-0008-0000-0C00-000013000000}"/>
            </a:ext>
          </a:extLst>
        </xdr:cNvPr>
        <xdr:cNvSpPr>
          <a:spLocks noChangeShapeType="1"/>
        </xdr:cNvSpPr>
      </xdr:nvSpPr>
      <xdr:spPr bwMode="auto">
        <a:xfrm>
          <a:off x="13087350" y="275653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2.xml><?xml version="1.0" encoding="utf-8"?>
<xdr:wsDr xmlns:xdr="http://schemas.openxmlformats.org/drawingml/2006/spreadsheetDrawing" xmlns:a="http://schemas.openxmlformats.org/drawingml/2006/main">
  <xdr:twoCellAnchor>
    <xdr:from>
      <xdr:col>10</xdr:col>
      <xdr:colOff>1028700</xdr:colOff>
      <xdr:row>5</xdr:row>
      <xdr:rowOff>0</xdr:rowOff>
    </xdr:from>
    <xdr:to>
      <xdr:col>10</xdr:col>
      <xdr:colOff>1028700</xdr:colOff>
      <xdr:row>6</xdr:row>
      <xdr:rowOff>47625</xdr:rowOff>
    </xdr:to>
    <xdr:sp macro="" textlink="">
      <xdr:nvSpPr>
        <xdr:cNvPr id="2" name="Straight Connector 2">
          <a:extLst>
            <a:ext uri="{FF2B5EF4-FFF2-40B4-BE49-F238E27FC236}">
              <a16:creationId xmlns:a16="http://schemas.microsoft.com/office/drawing/2014/main" id="{00000000-0008-0000-1100-000002000000}"/>
            </a:ext>
          </a:extLst>
        </xdr:cNvPr>
        <xdr:cNvSpPr>
          <a:spLocks noChangeShapeType="1"/>
        </xdr:cNvSpPr>
      </xdr:nvSpPr>
      <xdr:spPr bwMode="auto">
        <a:xfrm flipH="1">
          <a:off x="13373100" y="1257300"/>
          <a:ext cx="0" cy="276225"/>
        </a:xfrm>
        <a:prstGeom prst="line">
          <a:avLst/>
        </a:prstGeom>
        <a:noFill/>
        <a:ln w="9360">
          <a:solidFill>
            <a:srgbClr val="4A7EBB"/>
          </a:solidFill>
          <a:miter lim="800000"/>
          <a:headEnd/>
          <a:tailEnd/>
        </a:ln>
        <a:extLst>
          <a:ext uri="{909E8E84-426E-40DD-AFC4-6F175D3DCCD1}">
            <a14:hiddenFill xmlns:a14="http://schemas.microsoft.com/office/drawing/2010/main">
              <a:noFill/>
            </a14:hiddenFill>
          </a:ext>
        </a:extLst>
      </xdr:spPr>
    </xdr:sp>
    <xdr:clientData/>
  </xdr:twoCellAnchor>
  <xdr:twoCellAnchor>
    <xdr:from>
      <xdr:col>10</xdr:col>
      <xdr:colOff>1028700</xdr:colOff>
      <xdr:row>23</xdr:row>
      <xdr:rowOff>0</xdr:rowOff>
    </xdr:from>
    <xdr:to>
      <xdr:col>10</xdr:col>
      <xdr:colOff>1028700</xdr:colOff>
      <xdr:row>24</xdr:row>
      <xdr:rowOff>47625</xdr:rowOff>
    </xdr:to>
    <xdr:sp macro="" textlink="">
      <xdr:nvSpPr>
        <xdr:cNvPr id="3" name="Straight Connector 2">
          <a:extLst>
            <a:ext uri="{FF2B5EF4-FFF2-40B4-BE49-F238E27FC236}">
              <a16:creationId xmlns:a16="http://schemas.microsoft.com/office/drawing/2014/main" id="{00000000-0008-0000-1100-000003000000}"/>
            </a:ext>
          </a:extLst>
        </xdr:cNvPr>
        <xdr:cNvSpPr>
          <a:spLocks noChangeShapeType="1"/>
        </xdr:cNvSpPr>
      </xdr:nvSpPr>
      <xdr:spPr bwMode="auto">
        <a:xfrm flipH="1">
          <a:off x="13373100" y="5981700"/>
          <a:ext cx="0" cy="381000"/>
        </a:xfrm>
        <a:prstGeom prst="line">
          <a:avLst/>
        </a:prstGeom>
        <a:noFill/>
        <a:ln w="9360">
          <a:solidFill>
            <a:srgbClr val="4A7EBB"/>
          </a:solidFill>
          <a:miter lim="800000"/>
          <a:headEnd/>
          <a:tailEnd/>
        </a:ln>
        <a:extLst>
          <a:ext uri="{909E8E84-426E-40DD-AFC4-6F175D3DCCD1}">
            <a14:hiddenFill xmlns:a14="http://schemas.microsoft.com/office/drawing/2010/main">
              <a:noFill/>
            </a14:hiddenFill>
          </a:ext>
        </a:extLst>
      </xdr:spPr>
    </xdr:sp>
    <xdr:clientData/>
  </xdr:twoCellAnchor>
  <xdr:twoCellAnchor>
    <xdr:from>
      <xdr:col>10</xdr:col>
      <xdr:colOff>1028700</xdr:colOff>
      <xdr:row>23</xdr:row>
      <xdr:rowOff>0</xdr:rowOff>
    </xdr:from>
    <xdr:to>
      <xdr:col>10</xdr:col>
      <xdr:colOff>1028700</xdr:colOff>
      <xdr:row>24</xdr:row>
      <xdr:rowOff>47625</xdr:rowOff>
    </xdr:to>
    <xdr:sp macro="" textlink="">
      <xdr:nvSpPr>
        <xdr:cNvPr id="4" name="Straight Connector 2">
          <a:extLst>
            <a:ext uri="{FF2B5EF4-FFF2-40B4-BE49-F238E27FC236}">
              <a16:creationId xmlns:a16="http://schemas.microsoft.com/office/drawing/2014/main" id="{00000000-0008-0000-1100-000004000000}"/>
            </a:ext>
          </a:extLst>
        </xdr:cNvPr>
        <xdr:cNvSpPr>
          <a:spLocks noChangeShapeType="1"/>
        </xdr:cNvSpPr>
      </xdr:nvSpPr>
      <xdr:spPr bwMode="auto">
        <a:xfrm flipH="1">
          <a:off x="13373100" y="5981700"/>
          <a:ext cx="0" cy="381000"/>
        </a:xfrm>
        <a:prstGeom prst="line">
          <a:avLst/>
        </a:prstGeom>
        <a:noFill/>
        <a:ln w="9360">
          <a:solidFill>
            <a:srgbClr val="4A7EBB"/>
          </a:solidFill>
          <a:miter lim="800000"/>
          <a:headEnd/>
          <a:tailEnd/>
        </a:ln>
        <a:extLst>
          <a:ext uri="{909E8E84-426E-40DD-AFC4-6F175D3DCCD1}">
            <a14:hiddenFill xmlns:a14="http://schemas.microsoft.com/office/drawing/2010/main">
              <a:noFill/>
            </a14:hiddenFill>
          </a:ext>
        </a:extLst>
      </xdr:spPr>
    </xdr:sp>
    <xdr:clientData/>
  </xdr:twoCellAnchor>
  <xdr:twoCellAnchor>
    <xdr:from>
      <xdr:col>10</xdr:col>
      <xdr:colOff>1028700</xdr:colOff>
      <xdr:row>5</xdr:row>
      <xdr:rowOff>0</xdr:rowOff>
    </xdr:from>
    <xdr:to>
      <xdr:col>10</xdr:col>
      <xdr:colOff>1028700</xdr:colOff>
      <xdr:row>6</xdr:row>
      <xdr:rowOff>47625</xdr:rowOff>
    </xdr:to>
    <xdr:sp macro="" textlink="">
      <xdr:nvSpPr>
        <xdr:cNvPr id="5" name="Straight Connector 2">
          <a:extLst>
            <a:ext uri="{FF2B5EF4-FFF2-40B4-BE49-F238E27FC236}">
              <a16:creationId xmlns:a16="http://schemas.microsoft.com/office/drawing/2014/main" id="{00000000-0008-0000-1100-000005000000}"/>
            </a:ext>
          </a:extLst>
        </xdr:cNvPr>
        <xdr:cNvSpPr>
          <a:spLocks noChangeShapeType="1"/>
        </xdr:cNvSpPr>
      </xdr:nvSpPr>
      <xdr:spPr bwMode="auto">
        <a:xfrm flipH="1">
          <a:off x="13373100" y="1257300"/>
          <a:ext cx="0" cy="276225"/>
        </a:xfrm>
        <a:prstGeom prst="line">
          <a:avLst/>
        </a:prstGeom>
        <a:noFill/>
        <a:ln w="9360">
          <a:solidFill>
            <a:srgbClr val="4A7EBB"/>
          </a:solidFill>
          <a:miter lim="800000"/>
          <a:headEnd/>
          <a:tailEnd/>
        </a:ln>
        <a:extLst>
          <a:ext uri="{909E8E84-426E-40DD-AFC4-6F175D3DCCD1}">
            <a14:hiddenFill xmlns:a14="http://schemas.microsoft.com/office/drawing/2010/main">
              <a:noFill/>
            </a14:hiddenFill>
          </a:ext>
        </a:extLst>
      </xdr:spPr>
    </xdr:sp>
    <xdr:clientData/>
  </xdr:twoCellAnchor>
  <xdr:twoCellAnchor>
    <xdr:from>
      <xdr:col>10</xdr:col>
      <xdr:colOff>1028700</xdr:colOff>
      <xdr:row>5</xdr:row>
      <xdr:rowOff>0</xdr:rowOff>
    </xdr:from>
    <xdr:to>
      <xdr:col>10</xdr:col>
      <xdr:colOff>1028700</xdr:colOff>
      <xdr:row>6</xdr:row>
      <xdr:rowOff>47625</xdr:rowOff>
    </xdr:to>
    <xdr:sp macro="" textlink="">
      <xdr:nvSpPr>
        <xdr:cNvPr id="6" name="Straight Connector 2">
          <a:extLst>
            <a:ext uri="{FF2B5EF4-FFF2-40B4-BE49-F238E27FC236}">
              <a16:creationId xmlns:a16="http://schemas.microsoft.com/office/drawing/2014/main" id="{00000000-0008-0000-1100-000006000000}"/>
            </a:ext>
          </a:extLst>
        </xdr:cNvPr>
        <xdr:cNvSpPr>
          <a:spLocks noChangeShapeType="1"/>
        </xdr:cNvSpPr>
      </xdr:nvSpPr>
      <xdr:spPr bwMode="auto">
        <a:xfrm flipH="1">
          <a:off x="13373100" y="1257300"/>
          <a:ext cx="0" cy="276225"/>
        </a:xfrm>
        <a:prstGeom prst="line">
          <a:avLst/>
        </a:prstGeom>
        <a:noFill/>
        <a:ln w="9360">
          <a:solidFill>
            <a:srgbClr val="4A7EBB"/>
          </a:solidFill>
          <a:miter lim="800000"/>
          <a:headEnd/>
          <a:tailEnd/>
        </a:ln>
        <a:extLst>
          <a:ext uri="{909E8E84-426E-40DD-AFC4-6F175D3DCCD1}">
            <a14:hiddenFill xmlns:a14="http://schemas.microsoft.com/office/drawing/2010/main">
              <a:noFill/>
            </a14:hiddenFill>
          </a:ext>
        </a:extLst>
      </xdr:spPr>
    </xdr:sp>
    <xdr:clientData/>
  </xdr:twoCellAnchor>
  <xdr:twoCellAnchor>
    <xdr:from>
      <xdr:col>10</xdr:col>
      <xdr:colOff>1028700</xdr:colOff>
      <xdr:row>5</xdr:row>
      <xdr:rowOff>0</xdr:rowOff>
    </xdr:from>
    <xdr:to>
      <xdr:col>10</xdr:col>
      <xdr:colOff>1028700</xdr:colOff>
      <xdr:row>6</xdr:row>
      <xdr:rowOff>47625</xdr:rowOff>
    </xdr:to>
    <xdr:sp macro="" textlink="">
      <xdr:nvSpPr>
        <xdr:cNvPr id="7" name="Straight Connector 2">
          <a:extLst>
            <a:ext uri="{FF2B5EF4-FFF2-40B4-BE49-F238E27FC236}">
              <a16:creationId xmlns:a16="http://schemas.microsoft.com/office/drawing/2014/main" id="{00000000-0008-0000-1100-000007000000}"/>
            </a:ext>
          </a:extLst>
        </xdr:cNvPr>
        <xdr:cNvSpPr>
          <a:spLocks noChangeShapeType="1"/>
        </xdr:cNvSpPr>
      </xdr:nvSpPr>
      <xdr:spPr bwMode="auto">
        <a:xfrm flipH="1">
          <a:off x="13373100" y="1257300"/>
          <a:ext cx="0" cy="276225"/>
        </a:xfrm>
        <a:prstGeom prst="line">
          <a:avLst/>
        </a:prstGeom>
        <a:noFill/>
        <a:ln w="9360">
          <a:solidFill>
            <a:srgbClr val="4A7EBB"/>
          </a:solidFill>
          <a:miter lim="800000"/>
          <a:headEnd/>
          <a:tailEnd/>
        </a:ln>
        <a:extLst>
          <a:ext uri="{909E8E84-426E-40DD-AFC4-6F175D3DCCD1}">
            <a14:hiddenFill xmlns:a14="http://schemas.microsoft.com/office/drawing/2010/main">
              <a:noFill/>
            </a14:hiddenFill>
          </a:ext>
        </a:extLst>
      </xdr:spPr>
    </xdr:sp>
    <xdr:clientData/>
  </xdr:twoCellAnchor>
  <xdr:twoCellAnchor>
    <xdr:from>
      <xdr:col>10</xdr:col>
      <xdr:colOff>1028700</xdr:colOff>
      <xdr:row>5</xdr:row>
      <xdr:rowOff>0</xdr:rowOff>
    </xdr:from>
    <xdr:to>
      <xdr:col>10</xdr:col>
      <xdr:colOff>1028700</xdr:colOff>
      <xdr:row>6</xdr:row>
      <xdr:rowOff>47625</xdr:rowOff>
    </xdr:to>
    <xdr:sp macro="" textlink="">
      <xdr:nvSpPr>
        <xdr:cNvPr id="8" name="Straight Connector 2">
          <a:extLst>
            <a:ext uri="{FF2B5EF4-FFF2-40B4-BE49-F238E27FC236}">
              <a16:creationId xmlns:a16="http://schemas.microsoft.com/office/drawing/2014/main" id="{00000000-0008-0000-1100-000008000000}"/>
            </a:ext>
          </a:extLst>
        </xdr:cNvPr>
        <xdr:cNvSpPr>
          <a:spLocks noChangeShapeType="1"/>
        </xdr:cNvSpPr>
      </xdr:nvSpPr>
      <xdr:spPr bwMode="auto">
        <a:xfrm flipH="1">
          <a:off x="13373100" y="1257300"/>
          <a:ext cx="0" cy="276225"/>
        </a:xfrm>
        <a:prstGeom prst="line">
          <a:avLst/>
        </a:prstGeom>
        <a:noFill/>
        <a:ln w="9360">
          <a:solidFill>
            <a:srgbClr val="4A7EBB"/>
          </a:solidFill>
          <a:miter lim="800000"/>
          <a:headEnd/>
          <a:tailEnd/>
        </a:ln>
        <a:extLst>
          <a:ext uri="{909E8E84-426E-40DD-AFC4-6F175D3DCCD1}">
            <a14:hiddenFill xmlns:a14="http://schemas.microsoft.com/office/drawing/2010/main">
              <a:noFill/>
            </a14:hiddenFill>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T:\MCREDO%20FILES%20AND%20DATABASE\MBC%20-%20210%20Program%20Files\Annual%20Statement%20(Insurance%20Commission)\IS%20AS%202002\2000as\WINDOWS\TB96A.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Rheena/Financials/Final%202001%20from%20Olie/2001%20AS%20(Actuarial).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ACT/Financial%20Reports/Reporting/IC%20Annual%20Statement/Annual%20Statement%202000/Annual%20Statement%202000.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Users/bhy.zapanta/Desktop/AS%20FRF%202018%202.27.18/For%20AS/Schedule%208.1,9.1%20and%2010.1.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Users/bhy.zapanta/Desktop/2019-Life-FRF-Quarterly-Reporting-Template_Q1_v1.0.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Users/bhy.zapanta/Desktop/2018-Life-FRF-Quarterly-Reporting-Template_Q3_v3.0.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Users/cf.garcia/Downloads/CL2020_07-Life-Insurance-Annual-Statement%20(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am.abella/AppData/Local/Microsoft/Windows/INetCache/Content.Outlook/5TTCUKA5/Annual%20Statement%20for%20Life%2002%2028%2018%20version%206%20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am.abella/Desktop/AS%20from%20SIR%20Bryanb/Life%20AS%20template%20v2%20Aug2013_FINAL.xlsb"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V:\Users\mjg.dimpas\Desktop\mjg.dimpas\Documents\1%20NON-LIFE%20INSURANCE%20COMPANIES\2015\1%20PETROGEN%202015%20VF\wppetrogen2015VF.V2.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V:\Users\jc.manicad\AppData\Local\Microsoft\Windows\Temporary%20Internet%20Files\Content.Outlook\81TWSPZ4\Copy%20of%20000%2020170317%20SEGURO%20template%20%202017.xlsb"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Rcorr/C/MCREDO%20FILES%20AND%20DATABASE/MBC%20-%20210%20Program%20Files/SGV%20and%20DELOITTE%20AUDIT/2004/Year%20End%20Audit%201204/CALTA%20Reports/2230%20Combined%20Leadsheet%20Detailed%20-%2012.31.04%20(CALTA)_3.21.05.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Users/em.labrador/Desktop/Annual%20Statements%202015/Life%202015/CLIMBS%20LIFE%202015/Copy%20of%20000%20AS%202012%20life%20climbs%202015-Revised%20.xlsb"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Z:\Life%20Annual%20Statement\CY%202016\05%20BPI-Philam%20Life%20Assurance%20Corporation%20OK\Life\BPLAC%20ANNUAL%20STATEMENT\%2324%202016%20BPLAC%20Annual%20Statement%20v.xlsb"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DOCUME~1/alexv/LOCALS~1/Temp/Exhibit%208%209%201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S"/>
      <sheetName val="DOWNLOAD"/>
      <sheetName val="BSIS"/>
      <sheetName val="tb"/>
      <sheetName val="Reference"/>
      <sheetName val="B.1"/>
    </sheetNames>
    <sheetDataSet>
      <sheetData sheetId="0" refreshError="1">
        <row r="5">
          <cell r="K5">
            <v>1</v>
          </cell>
          <cell r="L5" t="str">
            <v>Bonds (Sch A)</v>
          </cell>
        </row>
        <row r="6">
          <cell r="K6">
            <v>1.1000000000000001</v>
          </cell>
          <cell r="L6" t="str">
            <v>Investments in treasury bills (Sch J)</v>
          </cell>
        </row>
        <row r="7">
          <cell r="K7">
            <v>2</v>
          </cell>
          <cell r="L7" t="str">
            <v>Stocks (Sch B)</v>
          </cell>
        </row>
        <row r="8">
          <cell r="K8">
            <v>6</v>
          </cell>
          <cell r="L8" t="str">
            <v>Policy loans (Sch F)</v>
          </cell>
        </row>
        <row r="9">
          <cell r="K9">
            <v>8</v>
          </cell>
          <cell r="L9" t="str">
            <v>Guaranteed loans (Sch H)</v>
          </cell>
        </row>
        <row r="10">
          <cell r="K10">
            <v>11</v>
          </cell>
          <cell r="L10" t="str">
            <v>Security fund</v>
          </cell>
        </row>
        <row r="11">
          <cell r="K11">
            <v>12</v>
          </cell>
          <cell r="L11" t="str">
            <v>Other investments (Sch K)</v>
          </cell>
        </row>
        <row r="12">
          <cell r="K12">
            <v>13</v>
          </cell>
          <cell r="L12" t="str">
            <v>Cash on hand &amp; in banks (Sch L)</v>
          </cell>
        </row>
        <row r="13">
          <cell r="K13">
            <v>18</v>
          </cell>
          <cell r="L13" t="str">
            <v>Net life insurance premiums</v>
          </cell>
        </row>
        <row r="14">
          <cell r="K14">
            <v>20</v>
          </cell>
          <cell r="L14" t="str">
            <v>Investment income due &amp; accrued</v>
          </cell>
        </row>
        <row r="15">
          <cell r="K15">
            <v>22</v>
          </cell>
          <cell r="L15" t="str">
            <v>Receivable from reinsurer</v>
          </cell>
        </row>
        <row r="16">
          <cell r="K16">
            <v>23</v>
          </cell>
          <cell r="L16" t="str">
            <v>Net life ins prems fr employees due &amp; uncollected</v>
          </cell>
        </row>
        <row r="17">
          <cell r="K17">
            <v>24</v>
          </cell>
          <cell r="L17" t="str">
            <v>Head office accounts for foreign currency</v>
          </cell>
        </row>
        <row r="18">
          <cell r="K18">
            <v>25</v>
          </cell>
          <cell r="L18" t="str">
            <v>Disbmts under pols the liab for w/c is still being carried</v>
          </cell>
        </row>
        <row r="19">
          <cell r="K19">
            <v>26</v>
          </cell>
          <cell r="L19" t="str">
            <v>Due to/from head office</v>
          </cell>
        </row>
        <row r="20">
          <cell r="K20">
            <v>101</v>
          </cell>
          <cell r="L20" t="str">
            <v>Aggregate resv for life pols &amp; conts (Exh 8)</v>
          </cell>
        </row>
        <row r="21">
          <cell r="K21">
            <v>103</v>
          </cell>
          <cell r="L21" t="str">
            <v>Supplementary contracts w/out life contingencies</v>
          </cell>
        </row>
        <row r="22">
          <cell r="K22">
            <v>104</v>
          </cell>
          <cell r="L22" t="str">
            <v>Policy &amp; contract claims</v>
          </cell>
        </row>
        <row r="23">
          <cell r="K23">
            <v>105</v>
          </cell>
          <cell r="L23" t="str">
            <v>Policyholders' dividend accumulations</v>
          </cell>
        </row>
        <row r="24">
          <cell r="K24">
            <v>106</v>
          </cell>
          <cell r="L24" t="str">
            <v xml:space="preserve">Policyholders dividends &amp; experience refunds payable </v>
          </cell>
        </row>
        <row r="25">
          <cell r="K25">
            <v>107</v>
          </cell>
          <cell r="L25" t="str">
            <v>Policyholders' divs &amp; expce refunds due &amp; unpaid</v>
          </cell>
        </row>
        <row r="26">
          <cell r="K26">
            <v>109</v>
          </cell>
          <cell r="L26" t="str">
            <v>Prem &amp; ann cons recvd in adv less P disc;incl P acc &amp; hlth prem</v>
          </cell>
        </row>
        <row r="27">
          <cell r="K27">
            <v>111.2</v>
          </cell>
          <cell r="L27" t="str">
            <v>Interest due or accrued on policy or contract funds</v>
          </cell>
        </row>
        <row r="28">
          <cell r="K28">
            <v>114</v>
          </cell>
          <cell r="L28" t="str">
            <v>Commissions to agents due or accrued</v>
          </cell>
        </row>
        <row r="29">
          <cell r="K29">
            <v>115</v>
          </cell>
          <cell r="L29" t="str">
            <v>General expenses due or accrued</v>
          </cell>
        </row>
        <row r="30">
          <cell r="K30">
            <v>116</v>
          </cell>
          <cell r="L30" t="str">
            <v>Taxes, licenses &amp; fees due or accrued</v>
          </cell>
        </row>
        <row r="31">
          <cell r="K31">
            <v>119</v>
          </cell>
          <cell r="L31" t="str">
            <v>Amount w/held or retained by co as agent or trustee</v>
          </cell>
        </row>
        <row r="32">
          <cell r="K32">
            <v>120</v>
          </cell>
          <cell r="L32" t="str">
            <v>Amount held for agents' account</v>
          </cell>
        </row>
        <row r="33">
          <cell r="K33">
            <v>121</v>
          </cell>
          <cell r="L33" t="str">
            <v>Remittances &amp; items not allocated</v>
          </cell>
        </row>
        <row r="34">
          <cell r="K34">
            <v>123</v>
          </cell>
          <cell r="L34" t="str">
            <v>Liab for benefits for employees &amp; agents not incl above</v>
          </cell>
        </row>
        <row r="35">
          <cell r="K35">
            <v>126.2</v>
          </cell>
          <cell r="L35" t="str">
            <v>Outstanding head office expenses</v>
          </cell>
        </row>
        <row r="36">
          <cell r="K36">
            <v>126.3</v>
          </cell>
          <cell r="L36" t="str">
            <v>Reinsurance in unauthorized cos.</v>
          </cell>
        </row>
        <row r="37">
          <cell r="K37">
            <v>126.4</v>
          </cell>
          <cell r="L37" t="str">
            <v>Amts due sundry parties</v>
          </cell>
        </row>
        <row r="38">
          <cell r="K38">
            <v>126.5</v>
          </cell>
          <cell r="L38" t="str">
            <v>Unamort discount - bonds</v>
          </cell>
        </row>
        <row r="39">
          <cell r="K39">
            <v>126.6</v>
          </cell>
          <cell r="L39" t="str">
            <v>Unamort discount - short term investments</v>
          </cell>
        </row>
        <row r="40">
          <cell r="K40">
            <v>126.7</v>
          </cell>
          <cell r="L40" t="str">
            <v>Accounts payable</v>
          </cell>
        </row>
        <row r="41">
          <cell r="K41">
            <v>136</v>
          </cell>
          <cell r="L41" t="str">
            <v>Surplus</v>
          </cell>
        </row>
        <row r="42">
          <cell r="K42">
            <v>201</v>
          </cell>
          <cell r="L42" t="str">
            <v>Premiums</v>
          </cell>
        </row>
        <row r="43">
          <cell r="K43">
            <v>203</v>
          </cell>
          <cell r="L43" t="str">
            <v>Consid for suppl contracts</v>
          </cell>
        </row>
        <row r="44">
          <cell r="K44">
            <v>204</v>
          </cell>
          <cell r="L44" t="str">
            <v>Net investment income</v>
          </cell>
        </row>
        <row r="45">
          <cell r="K45">
            <v>208</v>
          </cell>
          <cell r="L45" t="str">
            <v>Death benefits</v>
          </cell>
        </row>
        <row r="46">
          <cell r="K46">
            <v>209</v>
          </cell>
          <cell r="L46" t="str">
            <v>Matured endowments</v>
          </cell>
        </row>
        <row r="47">
          <cell r="K47">
            <v>210</v>
          </cell>
          <cell r="L47" t="str">
            <v>Annuity benefits</v>
          </cell>
        </row>
        <row r="48">
          <cell r="K48">
            <v>211</v>
          </cell>
          <cell r="L48" t="str">
            <v>Disability benefits</v>
          </cell>
        </row>
        <row r="49">
          <cell r="K49">
            <v>212</v>
          </cell>
          <cell r="L49" t="str">
            <v>Surrender benefits</v>
          </cell>
        </row>
        <row r="50">
          <cell r="K50">
            <v>214</v>
          </cell>
          <cell r="L50" t="str">
            <v>Interest on policy or contract funds</v>
          </cell>
        </row>
        <row r="51">
          <cell r="K51">
            <v>215</v>
          </cell>
          <cell r="L51" t="str">
            <v>Paym on suppl contracts w life cont</v>
          </cell>
        </row>
        <row r="52">
          <cell r="K52">
            <v>216</v>
          </cell>
          <cell r="L52" t="str">
            <v>Paym on suppl contracts w/o life cont</v>
          </cell>
        </row>
        <row r="53">
          <cell r="K53">
            <v>217</v>
          </cell>
          <cell r="L53" t="str">
            <v>Inc in aggregate reserve w life cont</v>
          </cell>
        </row>
        <row r="54">
          <cell r="K54">
            <v>218</v>
          </cell>
          <cell r="L54" t="str">
            <v>Inc in aggregate reserve w/o life cont</v>
          </cell>
        </row>
        <row r="55">
          <cell r="K55">
            <v>221</v>
          </cell>
          <cell r="L55" t="str">
            <v>Commissions on premiums/annuity</v>
          </cell>
        </row>
        <row r="56">
          <cell r="K56">
            <v>223</v>
          </cell>
          <cell r="L56" t="str">
            <v>General insurance expense</v>
          </cell>
        </row>
        <row r="57">
          <cell r="K57">
            <v>224</v>
          </cell>
          <cell r="L57" t="str">
            <v>Taxes,licences and fees</v>
          </cell>
        </row>
        <row r="58">
          <cell r="K58">
            <v>229</v>
          </cell>
          <cell r="L58" t="str">
            <v>Dividends/ERR to life policyholders</v>
          </cell>
        </row>
      </sheetData>
      <sheetData sheetId="1" refreshError="1">
        <row r="3">
          <cell r="A3" t="str">
            <v>0102</v>
          </cell>
          <cell r="B3" t="str">
            <v>0000</v>
          </cell>
          <cell r="C3" t="str">
            <v>BONDS, S/T, GOVT. FED., O/B ACCT</v>
          </cell>
        </row>
        <row r="4">
          <cell r="A4" t="str">
            <v>0102</v>
          </cell>
          <cell r="B4" t="str">
            <v>1000</v>
          </cell>
          <cell r="C4" t="str">
            <v>BONDS, S/T, GOVT FED., ACQU'N</v>
          </cell>
        </row>
        <row r="5">
          <cell r="A5" t="str">
            <v>0102</v>
          </cell>
          <cell r="B5" t="str">
            <v>2000</v>
          </cell>
          <cell r="C5" t="str">
            <v>BONDS, S/T, GOVT FED., DISPOSALS</v>
          </cell>
        </row>
        <row r="6">
          <cell r="A6" t="str">
            <v>0102</v>
          </cell>
          <cell r="B6" t="str">
            <v>2050</v>
          </cell>
          <cell r="C6" t="str">
            <v>BONDS, S/T, GOVT FED., ACCRUAL OF D</v>
          </cell>
        </row>
        <row r="7">
          <cell r="A7" t="str">
            <v>0102</v>
          </cell>
          <cell r="B7" t="str">
            <v>2150</v>
          </cell>
          <cell r="C7" t="str">
            <v>BONDS, S/T, GOVT FED., W/U OF SECUR</v>
          </cell>
        </row>
        <row r="8">
          <cell r="A8" t="str">
            <v>0130</v>
          </cell>
          <cell r="B8" t="str">
            <v>0000</v>
          </cell>
          <cell r="C8" t="str">
            <v>BONDS, L/T, GOVT. FED., O/B ACCT</v>
          </cell>
        </row>
        <row r="9">
          <cell r="A9" t="str">
            <v>0130</v>
          </cell>
          <cell r="B9" t="str">
            <v>1000</v>
          </cell>
          <cell r="C9" t="str">
            <v>BONDS, L/T, GOVT FED., ACQU'N</v>
          </cell>
        </row>
        <row r="10">
          <cell r="A10" t="str">
            <v>0130</v>
          </cell>
          <cell r="B10" t="str">
            <v>2000</v>
          </cell>
          <cell r="C10" t="str">
            <v>BONDS, L/T, GOVT FED., DISPOSALS</v>
          </cell>
        </row>
        <row r="11">
          <cell r="A11" t="str">
            <v>0130</v>
          </cell>
          <cell r="B11" t="str">
            <v>2050</v>
          </cell>
          <cell r="C11" t="str">
            <v>BONDS, L/T, GOVT FED., ACCRUAL OF D</v>
          </cell>
        </row>
        <row r="12">
          <cell r="A12" t="str">
            <v>0130</v>
          </cell>
          <cell r="B12" t="str">
            <v>3050</v>
          </cell>
          <cell r="C12" t="str">
            <v>BONDS, L/T, GOVT FED., ACCRUAL OF D</v>
          </cell>
        </row>
        <row r="13">
          <cell r="A13" t="str">
            <v>0137</v>
          </cell>
          <cell r="B13" t="str">
            <v>0000</v>
          </cell>
          <cell r="C13" t="str">
            <v>BONDS, L/T, PUBLIC UTIL, O/B ACCT</v>
          </cell>
        </row>
        <row r="14">
          <cell r="A14" t="str">
            <v>0137</v>
          </cell>
          <cell r="B14" t="str">
            <v>1000</v>
          </cell>
          <cell r="C14" t="str">
            <v>BONDS, L/T, PUBLIC UTIL, ACQU'N</v>
          </cell>
        </row>
        <row r="15">
          <cell r="A15" t="str">
            <v>0137</v>
          </cell>
          <cell r="B15" t="str">
            <v>2000</v>
          </cell>
          <cell r="C15" t="str">
            <v>BONDS, L/T, PUBLIC UTIL, DISPOSALS</v>
          </cell>
        </row>
        <row r="16">
          <cell r="A16" t="str">
            <v>0137</v>
          </cell>
          <cell r="B16" t="str">
            <v>3050</v>
          </cell>
          <cell r="C16" t="str">
            <v>BONDS, L/T, PUBLIC UTIL, AMORTIZATION</v>
          </cell>
        </row>
        <row r="17">
          <cell r="A17" t="str">
            <v>0138</v>
          </cell>
          <cell r="B17" t="str">
            <v>0000</v>
          </cell>
          <cell r="C17" t="str">
            <v>BONDS, L/T, IND'L, O/B ACCT</v>
          </cell>
        </row>
        <row r="18">
          <cell r="A18" t="str">
            <v>0138</v>
          </cell>
          <cell r="B18" t="str">
            <v>1000</v>
          </cell>
          <cell r="C18" t="str">
            <v>BONDS, L/T, IND'L, ACQU'N</v>
          </cell>
        </row>
        <row r="19">
          <cell r="A19" t="str">
            <v>0138</v>
          </cell>
          <cell r="B19" t="str">
            <v>2000</v>
          </cell>
          <cell r="C19" t="str">
            <v>BONDS, L/T, IND'L, DISPOSALS</v>
          </cell>
        </row>
        <row r="20">
          <cell r="A20" t="str">
            <v>0139</v>
          </cell>
          <cell r="B20" t="str">
            <v>0000</v>
          </cell>
          <cell r="C20" t="str">
            <v>BONDS, L/T, MISC., O/B ACCT</v>
          </cell>
        </row>
        <row r="21">
          <cell r="A21" t="str">
            <v>0139</v>
          </cell>
          <cell r="B21" t="str">
            <v>1000</v>
          </cell>
          <cell r="C21" t="str">
            <v>BONDS, L/T, MISC., ACQU'N</v>
          </cell>
        </row>
        <row r="22">
          <cell r="A22" t="str">
            <v>0139</v>
          </cell>
          <cell r="B22" t="str">
            <v>2000</v>
          </cell>
          <cell r="C22" t="str">
            <v>BONDS, L/T, MISC., DISPOSALS</v>
          </cell>
        </row>
        <row r="23">
          <cell r="A23" t="str">
            <v>0139</v>
          </cell>
          <cell r="B23" t="str">
            <v>2050</v>
          </cell>
          <cell r="C23" t="str">
            <v>BONDS, L/T, MISC., ACCRUAL OF DISC</v>
          </cell>
        </row>
        <row r="24">
          <cell r="A24" t="str">
            <v>0196</v>
          </cell>
          <cell r="B24" t="str">
            <v>0000</v>
          </cell>
          <cell r="C24" t="str">
            <v>BONDS, REAL GAINS UNREPT AS REV., O</v>
          </cell>
        </row>
        <row r="25">
          <cell r="A25" t="str">
            <v>0196</v>
          </cell>
          <cell r="B25" t="str">
            <v>0200</v>
          </cell>
          <cell r="C25" t="str">
            <v>BONDS, REAL GAINS UNREPT AS REV., C</v>
          </cell>
        </row>
        <row r="26">
          <cell r="A26" t="str">
            <v>0196</v>
          </cell>
          <cell r="B26" t="str">
            <v>0300</v>
          </cell>
          <cell r="C26" t="str">
            <v>BONDS, REAL GAINS UNREPT AS REV., C</v>
          </cell>
        </row>
        <row r="27">
          <cell r="A27" t="str">
            <v>0197</v>
          </cell>
          <cell r="B27" t="str">
            <v>0200</v>
          </cell>
          <cell r="C27" t="str">
            <v>BONDS, REAL LOSSES UNREPT AS REV.,</v>
          </cell>
        </row>
        <row r="28">
          <cell r="A28" t="str">
            <v>0197</v>
          </cell>
          <cell r="B28" t="str">
            <v>0300</v>
          </cell>
          <cell r="C28" t="str">
            <v>BONDS, REAL LOSSES UNREPT AS REV.,</v>
          </cell>
        </row>
        <row r="29">
          <cell r="A29" t="str">
            <v>0270</v>
          </cell>
          <cell r="B29" t="str">
            <v>0000</v>
          </cell>
          <cell r="C29" t="str">
            <v>PFD STOCKS, PUBLIC UTIL, O/B ACCT</v>
          </cell>
        </row>
        <row r="30">
          <cell r="A30" t="str">
            <v>0270</v>
          </cell>
          <cell r="B30" t="str">
            <v>1000</v>
          </cell>
          <cell r="C30" t="str">
            <v>PFD STOCKS, PUBLIC UTIL, ACQU'N</v>
          </cell>
        </row>
        <row r="31">
          <cell r="A31" t="str">
            <v>0296</v>
          </cell>
          <cell r="B31" t="str">
            <v>0000</v>
          </cell>
          <cell r="C31" t="str">
            <v>PFD STOCKS, REAL GAINS UNREPT AS RE</v>
          </cell>
        </row>
        <row r="32">
          <cell r="A32" t="str">
            <v>0296</v>
          </cell>
          <cell r="B32" t="str">
            <v>0300</v>
          </cell>
          <cell r="C32" t="str">
            <v>PFD STOCKS, REAL GAINS UNREPT AS RE</v>
          </cell>
        </row>
        <row r="33">
          <cell r="A33" t="str">
            <v>0297</v>
          </cell>
          <cell r="B33" t="str">
            <v>0000</v>
          </cell>
          <cell r="C33" t="str">
            <v>PFD STOCKS, REAL LOSSES UNREPT AS R</v>
          </cell>
        </row>
        <row r="34">
          <cell r="A34" t="str">
            <v>0297</v>
          </cell>
          <cell r="B34" t="str">
            <v>0300</v>
          </cell>
          <cell r="C34" t="str">
            <v>PFD STOCKS, REAL LOSSES UNREPT AS R</v>
          </cell>
        </row>
        <row r="35">
          <cell r="A35" t="str">
            <v>0298</v>
          </cell>
          <cell r="B35" t="str">
            <v>0000</v>
          </cell>
          <cell r="C35" t="str">
            <v>PFD STOCKS, UNREAL GAINS/LOSSES REP</v>
          </cell>
        </row>
        <row r="36">
          <cell r="A36" t="str">
            <v>0298</v>
          </cell>
          <cell r="B36" t="str">
            <v>0200</v>
          </cell>
          <cell r="C36" t="str">
            <v>PFD STOCKS, UNREAL GAINS/LOSSES REP</v>
          </cell>
        </row>
        <row r="37">
          <cell r="A37" t="str">
            <v>0370</v>
          </cell>
          <cell r="B37" t="str">
            <v>0000</v>
          </cell>
          <cell r="C37" t="str">
            <v>COM STOCKS, PUBLIC UTIL, O/B ACCT</v>
          </cell>
        </row>
        <row r="38">
          <cell r="A38" t="str">
            <v>0370</v>
          </cell>
          <cell r="B38" t="str">
            <v>1000</v>
          </cell>
          <cell r="C38" t="str">
            <v>COM STOCKS, PUBLIC UTIL, ACQUISITIONS</v>
          </cell>
        </row>
        <row r="39">
          <cell r="A39" t="str">
            <v>0380</v>
          </cell>
          <cell r="B39" t="str">
            <v>0000</v>
          </cell>
          <cell r="C39" t="str">
            <v>COM STOCKS, IND'L, O/B ACCT</v>
          </cell>
        </row>
        <row r="40">
          <cell r="A40" t="str">
            <v>0380</v>
          </cell>
          <cell r="B40" t="str">
            <v>1000</v>
          </cell>
          <cell r="C40" t="str">
            <v>COM STOCKS, IND'L, ACQUISIITONS</v>
          </cell>
        </row>
        <row r="41">
          <cell r="A41" t="str">
            <v>0380</v>
          </cell>
          <cell r="B41" t="str">
            <v>2000</v>
          </cell>
          <cell r="C41" t="str">
            <v>COM STOCKS, IND'L, DISPOSALS</v>
          </cell>
        </row>
        <row r="42">
          <cell r="A42" t="str">
            <v>0390</v>
          </cell>
          <cell r="B42" t="str">
            <v>0000</v>
          </cell>
          <cell r="C42" t="str">
            <v>COM STOCKS, MISC., O/B ACCT</v>
          </cell>
        </row>
        <row r="43">
          <cell r="A43" t="str">
            <v>0390</v>
          </cell>
          <cell r="B43" t="str">
            <v>1000</v>
          </cell>
          <cell r="C43" t="str">
            <v>COM STOCKS, MISC., ACQU'N</v>
          </cell>
        </row>
        <row r="44">
          <cell r="A44" t="str">
            <v>0390</v>
          </cell>
          <cell r="B44" t="str">
            <v>2000</v>
          </cell>
          <cell r="C44" t="str">
            <v>COM STOCKS, MISC., DISPOSALS</v>
          </cell>
        </row>
        <row r="45">
          <cell r="A45" t="str">
            <v>0396</v>
          </cell>
          <cell r="B45" t="str">
            <v>0000</v>
          </cell>
          <cell r="C45" t="str">
            <v>COM STOCKS, REAL GAINS UNREPT AS RE</v>
          </cell>
        </row>
        <row r="46">
          <cell r="A46" t="str">
            <v>0396</v>
          </cell>
          <cell r="B46" t="str">
            <v>0200</v>
          </cell>
          <cell r="C46" t="str">
            <v>COM STOCKS, REAL GAINS UNREPT AS RE</v>
          </cell>
        </row>
        <row r="47">
          <cell r="A47" t="str">
            <v>0396</v>
          </cell>
          <cell r="B47" t="str">
            <v>0300</v>
          </cell>
          <cell r="C47" t="str">
            <v>COM STOCKS, REAL GAINS UNREPT AS RE</v>
          </cell>
        </row>
        <row r="48">
          <cell r="A48" t="str">
            <v>0397</v>
          </cell>
          <cell r="B48" t="str">
            <v>0000</v>
          </cell>
          <cell r="C48" t="str">
            <v>COM STOCKS, REAL LOSSES UNREPT AS R</v>
          </cell>
        </row>
        <row r="49">
          <cell r="A49" t="str">
            <v>0397</v>
          </cell>
          <cell r="B49" t="str">
            <v>0300</v>
          </cell>
          <cell r="C49" t="str">
            <v>COM STOCKS, REAL LOSSES UNREPT AS R</v>
          </cell>
        </row>
        <row r="50">
          <cell r="A50" t="str">
            <v>0398</v>
          </cell>
          <cell r="B50" t="str">
            <v>0000</v>
          </cell>
          <cell r="C50" t="str">
            <v>COM STOCKS, UNREAL GAINS/LOSSES REP</v>
          </cell>
        </row>
        <row r="51">
          <cell r="A51" t="str">
            <v>0398</v>
          </cell>
          <cell r="B51" t="str">
            <v>0200</v>
          </cell>
          <cell r="C51" t="str">
            <v>COM STOCKS, UNREAL GAINS/LOSSES REP</v>
          </cell>
        </row>
        <row r="52">
          <cell r="A52" t="str">
            <v>0801</v>
          </cell>
          <cell r="B52" t="str">
            <v>0000</v>
          </cell>
          <cell r="C52" t="str">
            <v>POLICY ADVANCES, O/B ACCT</v>
          </cell>
        </row>
        <row r="53">
          <cell r="A53" t="str">
            <v>0801</v>
          </cell>
          <cell r="B53" t="str">
            <v>1000</v>
          </cell>
          <cell r="C53" t="str">
            <v>POLICY ADVANCES, AMOUNTS ADVANCED</v>
          </cell>
        </row>
        <row r="54">
          <cell r="A54" t="str">
            <v>0801</v>
          </cell>
          <cell r="B54" t="str">
            <v>1100</v>
          </cell>
          <cell r="C54" t="str">
            <v>POLICY ADVANCES, AMOUNTS ADVANCED B</v>
          </cell>
        </row>
        <row r="55">
          <cell r="A55" t="str">
            <v>0801</v>
          </cell>
          <cell r="B55" t="str">
            <v>1200</v>
          </cell>
          <cell r="C55" t="str">
            <v>POLICY ADVANCES, INTEREST ADDED</v>
          </cell>
        </row>
        <row r="56">
          <cell r="A56" t="str">
            <v>0801</v>
          </cell>
          <cell r="B56" t="str">
            <v>2000</v>
          </cell>
          <cell r="C56" t="str">
            <v>POLICY ADVANCES, AMOUNTS REPAID</v>
          </cell>
        </row>
        <row r="57">
          <cell r="A57" t="str">
            <v>0801</v>
          </cell>
          <cell r="B57" t="str">
            <v>2100</v>
          </cell>
          <cell r="C57" t="str">
            <v>POLICY ADVANCES, AMOUNTS REPAID BY</v>
          </cell>
        </row>
        <row r="58">
          <cell r="A58" t="str">
            <v>0801</v>
          </cell>
          <cell r="B58" t="str">
            <v>2200</v>
          </cell>
          <cell r="C58" t="str">
            <v>POLICY ADVANCES, AMOUNTS REPAID BY</v>
          </cell>
        </row>
        <row r="59">
          <cell r="A59" t="str">
            <v>0801</v>
          </cell>
          <cell r="B59" t="str">
            <v>2300</v>
          </cell>
          <cell r="C59" t="str">
            <v>POLICY ADVANCES, AMOUNTS REPAID BY</v>
          </cell>
        </row>
        <row r="60">
          <cell r="A60" t="str">
            <v>1010</v>
          </cell>
          <cell r="B60" t="str">
            <v>3212</v>
          </cell>
          <cell r="C60" t="str">
            <v>CASH, BANKING DEPT, ***, WITH *** B</v>
          </cell>
        </row>
        <row r="61">
          <cell r="A61" t="str">
            <v>1010</v>
          </cell>
          <cell r="B61" t="str">
            <v>3502</v>
          </cell>
          <cell r="C61" t="str">
            <v>CASH, BANKING DEPT, ***, WITH *** B</v>
          </cell>
        </row>
        <row r="62">
          <cell r="A62" t="str">
            <v>1010</v>
          </cell>
          <cell r="B62" t="str">
            <v>3504</v>
          </cell>
          <cell r="C62" t="str">
            <v>CASH, BANKING DEPT, ***, WITH *** B</v>
          </cell>
        </row>
        <row r="63">
          <cell r="A63" t="str">
            <v>1010</v>
          </cell>
          <cell r="B63" t="str">
            <v>3505</v>
          </cell>
          <cell r="C63" t="str">
            <v>CASH, BANKING DEPT, ***, WITH *** B</v>
          </cell>
        </row>
        <row r="64">
          <cell r="A64" t="str">
            <v>1010</v>
          </cell>
          <cell r="B64" t="str">
            <v>3553</v>
          </cell>
          <cell r="C64" t="str">
            <v>CASH, BANKING DEPT, ****</v>
          </cell>
        </row>
        <row r="65">
          <cell r="A65" t="str">
            <v>1010</v>
          </cell>
          <cell r="B65" t="str">
            <v>3570</v>
          </cell>
          <cell r="C65" t="str">
            <v>CASH, BANKING DEPT, ****</v>
          </cell>
        </row>
        <row r="66">
          <cell r="A66" t="str">
            <v>1010</v>
          </cell>
          <cell r="B66" t="str">
            <v>4534</v>
          </cell>
          <cell r="C66" t="str">
            <v>CASH, BANKING DEPT, ***, WITH *** B</v>
          </cell>
        </row>
        <row r="67">
          <cell r="A67" t="str">
            <v>1010</v>
          </cell>
          <cell r="B67" t="str">
            <v>5901</v>
          </cell>
          <cell r="C67" t="str">
            <v>CASH, BANKING DEPT, ***, WITH *** B</v>
          </cell>
        </row>
        <row r="68">
          <cell r="A68" t="str">
            <v>1015</v>
          </cell>
          <cell r="B68" t="str">
            <v>9800</v>
          </cell>
          <cell r="C68" t="str">
            <v>PETTY CASH , ***, WITH *** BEING TH</v>
          </cell>
        </row>
        <row r="69">
          <cell r="A69" t="str">
            <v>1020</v>
          </cell>
          <cell r="B69" t="str">
            <v>3507</v>
          </cell>
          <cell r="C69" t="str">
            <v>CASH, INVESTMENT DEPT, ****</v>
          </cell>
        </row>
        <row r="70">
          <cell r="A70" t="str">
            <v>1020</v>
          </cell>
          <cell r="B70" t="str">
            <v>3552</v>
          </cell>
          <cell r="C70" t="str">
            <v>CASH, INVESTMENT DEPT, ***, WITH **</v>
          </cell>
        </row>
        <row r="71">
          <cell r="A71" t="str">
            <v>1020</v>
          </cell>
          <cell r="B71" t="str">
            <v>3560</v>
          </cell>
          <cell r="C71" t="str">
            <v>CASH, INVESTMENT DEPT, ***, WITH **</v>
          </cell>
        </row>
        <row r="72">
          <cell r="A72" t="str">
            <v>1020</v>
          </cell>
          <cell r="B72" t="str">
            <v>3561</v>
          </cell>
          <cell r="C72" t="str">
            <v>CASH, INVESTMENT DEPT, ***, WITH **</v>
          </cell>
        </row>
        <row r="73">
          <cell r="A73" t="str">
            <v>1020</v>
          </cell>
          <cell r="B73" t="str">
            <v>3565</v>
          </cell>
          <cell r="C73" t="str">
            <v>CASH - INVESTMENT DEPT - ****</v>
          </cell>
        </row>
        <row r="74">
          <cell r="A74" t="str">
            <v>1030</v>
          </cell>
          <cell r="B74" t="str">
            <v>3455</v>
          </cell>
          <cell r="C74" t="str">
            <v>CASH, C.S.A., ***, WITH *** BEING T</v>
          </cell>
        </row>
        <row r="75">
          <cell r="A75" t="str">
            <v>1030</v>
          </cell>
          <cell r="B75" t="str">
            <v>3502</v>
          </cell>
          <cell r="C75" t="str">
            <v>CASH, C.S.A., ***, WITH *** BEING T</v>
          </cell>
        </row>
        <row r="76">
          <cell r="A76" t="str">
            <v>1030</v>
          </cell>
          <cell r="B76" t="str">
            <v>3503</v>
          </cell>
          <cell r="C76" t="str">
            <v>CASH, C.S.A., ***, WITH *** BEING T</v>
          </cell>
        </row>
        <row r="77">
          <cell r="A77" t="str">
            <v>1030</v>
          </cell>
          <cell r="B77" t="str">
            <v>3553</v>
          </cell>
          <cell r="C77" t="str">
            <v>CASH, CSA, ****</v>
          </cell>
        </row>
        <row r="78">
          <cell r="A78" t="str">
            <v>1035</v>
          </cell>
          <cell r="B78" t="str">
            <v>0000</v>
          </cell>
          <cell r="C78" t="str">
            <v>CASH ON HAND IN BRANCHES</v>
          </cell>
        </row>
        <row r="79">
          <cell r="A79" t="str">
            <v>1201</v>
          </cell>
          <cell r="B79" t="str">
            <v>0000</v>
          </cell>
          <cell r="C79" t="str">
            <v>INV. INC. DUE, BONDS</v>
          </cell>
        </row>
        <row r="80">
          <cell r="A80" t="str">
            <v>1208</v>
          </cell>
          <cell r="B80" t="str">
            <v>0000</v>
          </cell>
          <cell r="C80" t="str">
            <v>INV. INC. DUE, BANK DEPOSITS</v>
          </cell>
        </row>
        <row r="81">
          <cell r="A81" t="str">
            <v>1241</v>
          </cell>
          <cell r="B81" t="str">
            <v>0000</v>
          </cell>
          <cell r="C81" t="str">
            <v>INV. INC. ACCRUED, BONDS</v>
          </cell>
        </row>
        <row r="82">
          <cell r="A82" t="str">
            <v>1247</v>
          </cell>
          <cell r="B82" t="str">
            <v>0000</v>
          </cell>
          <cell r="C82" t="str">
            <v>INV. INC. ACCRUED, POLICY ADVANCES</v>
          </cell>
        </row>
        <row r="83">
          <cell r="A83" t="str">
            <v>1301</v>
          </cell>
          <cell r="B83" t="str">
            <v>1100</v>
          </cell>
          <cell r="C83" t="str">
            <v>O/S FIRST YEAR PREM., INSURANCE DIR</v>
          </cell>
        </row>
        <row r="84">
          <cell r="A84" t="str">
            <v>1302</v>
          </cell>
          <cell r="B84" t="str">
            <v>1100</v>
          </cell>
          <cell r="C84" t="str">
            <v>O/S RENEWAL PREM., INSURANCE DIRECT</v>
          </cell>
        </row>
        <row r="85">
          <cell r="A85" t="str">
            <v>1304</v>
          </cell>
          <cell r="B85" t="str">
            <v>1100</v>
          </cell>
          <cell r="C85" t="str">
            <v>O/S GROUP PREM., TEMP., INSURANCE D</v>
          </cell>
        </row>
        <row r="86">
          <cell r="A86" t="str">
            <v>1311</v>
          </cell>
          <cell r="B86" t="str">
            <v>1100</v>
          </cell>
          <cell r="C86" t="str">
            <v>COMMISSION LOADING ON O/S FIRST YEA</v>
          </cell>
        </row>
        <row r="87">
          <cell r="A87" t="str">
            <v>1312</v>
          </cell>
          <cell r="B87" t="str">
            <v>1100</v>
          </cell>
          <cell r="C87" t="str">
            <v>COMMISSION LOADING ON O/S RENEWAL P</v>
          </cell>
        </row>
        <row r="88">
          <cell r="A88" t="str">
            <v>1410</v>
          </cell>
          <cell r="B88" t="str">
            <v>0000</v>
          </cell>
          <cell r="C88" t="str">
            <v>A/R, STAFF INSURANCE BALANCES</v>
          </cell>
        </row>
        <row r="89">
          <cell r="A89" t="str">
            <v>1440</v>
          </cell>
          <cell r="B89" t="str">
            <v>0000</v>
          </cell>
          <cell r="C89" t="str">
            <v>A/R FOR INVESTMENT SECURITY TRANSAC</v>
          </cell>
        </row>
        <row r="90">
          <cell r="A90" t="str">
            <v>1445</v>
          </cell>
          <cell r="B90" t="str">
            <v>8100</v>
          </cell>
          <cell r="C90" t="str">
            <v>A/R FROM SUBSIDIARY COMPANIES -MSL</v>
          </cell>
        </row>
        <row r="91">
          <cell r="A91" t="str">
            <v>1491</v>
          </cell>
          <cell r="B91" t="str">
            <v>0000</v>
          </cell>
          <cell r="C91" t="str">
            <v>A/R, MISC.</v>
          </cell>
        </row>
        <row r="92">
          <cell r="A92" t="str">
            <v>1491</v>
          </cell>
          <cell r="B92" t="str">
            <v>4212</v>
          </cell>
          <cell r="C92" t="str">
            <v>A/R, MISC., FD</v>
          </cell>
        </row>
        <row r="93">
          <cell r="A93" t="str">
            <v>1501</v>
          </cell>
          <cell r="B93" t="str">
            <v>1100</v>
          </cell>
          <cell r="C93" t="str">
            <v>DISBURSEMENTS UNDER POLICY FOR WHIC</v>
          </cell>
        </row>
        <row r="94">
          <cell r="A94" t="str">
            <v>1800</v>
          </cell>
          <cell r="B94" t="str">
            <v>0000</v>
          </cell>
          <cell r="C94" t="str">
            <v>SECURITY FUND, PHILIPPINES</v>
          </cell>
        </row>
        <row r="95">
          <cell r="A95" t="str">
            <v>1805</v>
          </cell>
          <cell r="B95" t="str">
            <v>0900</v>
          </cell>
          <cell r="C95" t="str">
            <v>PREPAID EXPENSES, OTHER</v>
          </cell>
        </row>
        <row r="96">
          <cell r="A96" t="str">
            <v>1806</v>
          </cell>
          <cell r="B96" t="str">
            <v>1100</v>
          </cell>
          <cell r="C96" t="str">
            <v>PREPAID COMMISSIONS, INSURANCE DIRE</v>
          </cell>
        </row>
        <row r="97">
          <cell r="A97" t="str">
            <v>1810</v>
          </cell>
          <cell r="B97" t="str">
            <v>1984</v>
          </cell>
          <cell r="C97" t="str">
            <v>MISC. ASSETS, FURNITURE, COST ##</v>
          </cell>
        </row>
        <row r="98">
          <cell r="A98" t="str">
            <v>1810</v>
          </cell>
          <cell r="B98" t="str">
            <v>1985</v>
          </cell>
          <cell r="C98" t="str">
            <v>MISC. ASSETS, FURNITURE, COST ##</v>
          </cell>
        </row>
        <row r="99">
          <cell r="A99" t="str">
            <v>1810</v>
          </cell>
          <cell r="B99" t="str">
            <v>1986</v>
          </cell>
          <cell r="C99" t="str">
            <v>MISC. ASSETS, FURNITURE, COST ##</v>
          </cell>
        </row>
        <row r="100">
          <cell r="A100" t="str">
            <v>1810</v>
          </cell>
          <cell r="B100" t="str">
            <v>1987</v>
          </cell>
          <cell r="C100" t="str">
            <v>MISC. ASSETS, FURNITURE, COST ##</v>
          </cell>
        </row>
        <row r="101">
          <cell r="A101" t="str">
            <v>1810</v>
          </cell>
          <cell r="B101" t="str">
            <v>1988</v>
          </cell>
          <cell r="C101" t="str">
            <v>MISC. ASSETS, FURNITURE, COST ##</v>
          </cell>
        </row>
        <row r="102">
          <cell r="A102" t="str">
            <v>1810</v>
          </cell>
          <cell r="B102" t="str">
            <v>1989</v>
          </cell>
          <cell r="C102" t="str">
            <v>MISC. ASSETS, FURNITURE, COST ##</v>
          </cell>
        </row>
        <row r="103">
          <cell r="A103" t="str">
            <v>1810</v>
          </cell>
          <cell r="B103" t="str">
            <v>1990</v>
          </cell>
          <cell r="C103" t="str">
            <v>MISC. ASSETS, FURNITURE, COST ##</v>
          </cell>
        </row>
        <row r="104">
          <cell r="A104" t="str">
            <v>1810</v>
          </cell>
          <cell r="B104" t="str">
            <v>1991</v>
          </cell>
          <cell r="C104" t="str">
            <v>MISC. ASSETS, FURNITURE, COST ##</v>
          </cell>
        </row>
        <row r="105">
          <cell r="A105" t="str">
            <v>1810</v>
          </cell>
          <cell r="B105" t="str">
            <v>1992</v>
          </cell>
          <cell r="C105" t="str">
            <v>MISC. ASSETS, FURNITURE, COST ##</v>
          </cell>
        </row>
        <row r="106">
          <cell r="A106" t="str">
            <v>1810</v>
          </cell>
          <cell r="B106" t="str">
            <v>1993</v>
          </cell>
          <cell r="C106" t="str">
            <v>MISC. ASSETS, FURNITURE, COST ##</v>
          </cell>
        </row>
        <row r="107">
          <cell r="A107" t="str">
            <v>1810</v>
          </cell>
          <cell r="B107" t="str">
            <v>1994</v>
          </cell>
          <cell r="C107" t="str">
            <v>MISC. ASSETS, FURNITURE, COST ##</v>
          </cell>
        </row>
        <row r="108">
          <cell r="A108" t="str">
            <v>1810</v>
          </cell>
          <cell r="B108" t="str">
            <v>1995</v>
          </cell>
          <cell r="C108" t="str">
            <v>MISC. ASSETS, FURNITURE, COST ##</v>
          </cell>
        </row>
        <row r="109">
          <cell r="A109" t="str">
            <v>1810</v>
          </cell>
          <cell r="B109" t="str">
            <v>1996</v>
          </cell>
          <cell r="C109" t="str">
            <v>MISC. ASSETS, FURNITURE, COST ##</v>
          </cell>
        </row>
        <row r="110">
          <cell r="A110" t="str">
            <v>1811</v>
          </cell>
          <cell r="B110" t="str">
            <v>1984</v>
          </cell>
          <cell r="C110" t="str">
            <v>MISC. ASSETS, FURNITURE, DEPR'N ##</v>
          </cell>
        </row>
        <row r="111">
          <cell r="A111" t="str">
            <v>1811</v>
          </cell>
          <cell r="B111" t="str">
            <v>1985</v>
          </cell>
          <cell r="C111" t="str">
            <v>MISC. ASSETS, FURNITURE, DEPR'N ##</v>
          </cell>
        </row>
        <row r="112">
          <cell r="A112" t="str">
            <v>1811</v>
          </cell>
          <cell r="B112" t="str">
            <v>1986</v>
          </cell>
          <cell r="C112" t="str">
            <v>MISC. ASSETS, FURNITURE, DEPR'N ##</v>
          </cell>
        </row>
        <row r="113">
          <cell r="A113" t="str">
            <v>1811</v>
          </cell>
          <cell r="B113" t="str">
            <v>1987</v>
          </cell>
          <cell r="C113" t="str">
            <v>MISC. ASSETS, FURNITURE, DEPR'N ##</v>
          </cell>
        </row>
        <row r="114">
          <cell r="A114" t="str">
            <v>1811</v>
          </cell>
          <cell r="B114" t="str">
            <v>1988</v>
          </cell>
          <cell r="C114" t="str">
            <v>MISC. ASSETS, FURNITURE, DEPR'N ##</v>
          </cell>
        </row>
        <row r="115">
          <cell r="A115" t="str">
            <v>1811</v>
          </cell>
          <cell r="B115" t="str">
            <v>1989</v>
          </cell>
          <cell r="C115" t="str">
            <v>MISC. ASSETS, FURNITURE, DEPR'N ##</v>
          </cell>
        </row>
        <row r="116">
          <cell r="A116" t="str">
            <v>1811</v>
          </cell>
          <cell r="B116" t="str">
            <v>1990</v>
          </cell>
          <cell r="C116" t="str">
            <v>MISC. ASSETS, FURNITURE, DEPR'N ##</v>
          </cell>
        </row>
        <row r="117">
          <cell r="A117" t="str">
            <v>1811</v>
          </cell>
          <cell r="B117" t="str">
            <v>1991</v>
          </cell>
          <cell r="C117" t="str">
            <v>MISC. ASSETS, FURNITURE, DEPR'N ##</v>
          </cell>
        </row>
        <row r="118">
          <cell r="A118" t="str">
            <v>1811</v>
          </cell>
          <cell r="B118" t="str">
            <v>1992</v>
          </cell>
          <cell r="C118" t="str">
            <v>MISC. ASSETS, FURNITURE, DEPR'N ##</v>
          </cell>
        </row>
        <row r="119">
          <cell r="A119" t="str">
            <v>1811</v>
          </cell>
          <cell r="B119" t="str">
            <v>1993</v>
          </cell>
          <cell r="C119" t="str">
            <v>MISC. ASSETS, FURNITURE, DEPR'N ##</v>
          </cell>
        </row>
        <row r="120">
          <cell r="A120" t="str">
            <v>1811</v>
          </cell>
          <cell r="B120" t="str">
            <v>1994</v>
          </cell>
          <cell r="C120" t="str">
            <v>MISC. ASSETS, FURNITURE, DEPR'N ##</v>
          </cell>
        </row>
        <row r="121">
          <cell r="A121" t="str">
            <v>1811</v>
          </cell>
          <cell r="B121" t="str">
            <v>1995</v>
          </cell>
          <cell r="C121" t="str">
            <v>MISC. ASSETS, FURNITURE, DEPR'N ##</v>
          </cell>
        </row>
        <row r="122">
          <cell r="A122" t="str">
            <v>1811</v>
          </cell>
          <cell r="B122" t="str">
            <v>1996</v>
          </cell>
          <cell r="C122" t="str">
            <v>MISC. ASSETS, FURNITURE, DEPR'N ##</v>
          </cell>
        </row>
        <row r="123">
          <cell r="A123" t="str">
            <v>1820</v>
          </cell>
          <cell r="B123" t="str">
            <v>1989</v>
          </cell>
          <cell r="C123" t="str">
            <v>MISC. ASSETS, OTHER EQUIPMENT, COST</v>
          </cell>
        </row>
        <row r="124">
          <cell r="A124" t="str">
            <v>1820</v>
          </cell>
          <cell r="B124" t="str">
            <v>1990</v>
          </cell>
          <cell r="C124" t="str">
            <v>MISC. ASSETS, OTHER EQUIPMENT, COST</v>
          </cell>
        </row>
        <row r="125">
          <cell r="A125" t="str">
            <v>1820</v>
          </cell>
          <cell r="B125" t="str">
            <v>1991</v>
          </cell>
          <cell r="C125" t="str">
            <v>MISC. ASSETS, OTHER EQUIPMENT, COST</v>
          </cell>
        </row>
        <row r="126">
          <cell r="A126" t="str">
            <v>1820</v>
          </cell>
          <cell r="B126" t="str">
            <v>1992</v>
          </cell>
          <cell r="C126" t="str">
            <v>MISC. ASSETS, OTHER EQUIPMENT, COST</v>
          </cell>
        </row>
        <row r="127">
          <cell r="A127" t="str">
            <v>1820</v>
          </cell>
          <cell r="B127" t="str">
            <v>1993</v>
          </cell>
          <cell r="C127" t="str">
            <v>MISC. ASSETS, OTHER EQUIPMENT, COST</v>
          </cell>
        </row>
        <row r="128">
          <cell r="A128" t="str">
            <v>1820</v>
          </cell>
          <cell r="B128" t="str">
            <v>1994</v>
          </cell>
          <cell r="C128" t="str">
            <v>MISC. ASSETS, OTHER EQUIPMENT, COST</v>
          </cell>
        </row>
        <row r="129">
          <cell r="A129" t="str">
            <v>1820</v>
          </cell>
          <cell r="B129" t="str">
            <v>1995</v>
          </cell>
          <cell r="C129" t="str">
            <v>MISC. ASSETS, OTHER EQUIPMENT, COST</v>
          </cell>
        </row>
        <row r="130">
          <cell r="A130" t="str">
            <v>1820</v>
          </cell>
          <cell r="B130" t="str">
            <v>1996</v>
          </cell>
          <cell r="C130" t="str">
            <v>MISC. ASSETS, OTHER EQUIPMENT, COST</v>
          </cell>
        </row>
        <row r="131">
          <cell r="A131" t="str">
            <v>1821</v>
          </cell>
          <cell r="B131" t="str">
            <v>1989</v>
          </cell>
          <cell r="C131" t="str">
            <v>MISC. ASSETS, OTHER EQUIPMENT, DEPR</v>
          </cell>
        </row>
        <row r="132">
          <cell r="A132" t="str">
            <v>1821</v>
          </cell>
          <cell r="B132" t="str">
            <v>1990</v>
          </cell>
          <cell r="C132" t="str">
            <v>MISC. ASSETS, OTHER EQUIPMENT, DEPR</v>
          </cell>
        </row>
        <row r="133">
          <cell r="A133" t="str">
            <v>1821</v>
          </cell>
          <cell r="B133" t="str">
            <v>1991</v>
          </cell>
          <cell r="C133" t="str">
            <v>MISC. ASSETS, OTHER EQUIPMENT, DEPR</v>
          </cell>
        </row>
        <row r="134">
          <cell r="A134" t="str">
            <v>1821</v>
          </cell>
          <cell r="B134" t="str">
            <v>1992</v>
          </cell>
          <cell r="C134" t="str">
            <v>MISC. ASSETS, OTHER EQUIPMENT, DEPR</v>
          </cell>
        </row>
        <row r="135">
          <cell r="A135" t="str">
            <v>1821</v>
          </cell>
          <cell r="B135" t="str">
            <v>1993</v>
          </cell>
          <cell r="C135" t="str">
            <v>MISC. ASSETS, OTHER EQUIPMENT, DEPR</v>
          </cell>
        </row>
        <row r="136">
          <cell r="A136" t="str">
            <v>1821</v>
          </cell>
          <cell r="B136" t="str">
            <v>1994</v>
          </cell>
          <cell r="C136" t="str">
            <v>MISC. ASSETS, OTHER EQUIPMENT, DEPR</v>
          </cell>
        </row>
        <row r="137">
          <cell r="A137" t="str">
            <v>1821</v>
          </cell>
          <cell r="B137" t="str">
            <v>1995</v>
          </cell>
          <cell r="C137" t="str">
            <v>MISC. ASSETS, OTHER EQUIPMENT, DEPR</v>
          </cell>
        </row>
        <row r="138">
          <cell r="A138" t="str">
            <v>1821</v>
          </cell>
          <cell r="B138" t="str">
            <v>1996</v>
          </cell>
          <cell r="C138" t="str">
            <v>MISC. ASSETS, OTHER EQUIPMENT, DEPR</v>
          </cell>
        </row>
        <row r="139">
          <cell r="A139" t="str">
            <v>1822</v>
          </cell>
          <cell r="B139" t="str">
            <v>1990</v>
          </cell>
          <cell r="C139" t="str">
            <v>MISC ASSETS-EDP EQUIP-COST##</v>
          </cell>
        </row>
        <row r="140">
          <cell r="A140" t="str">
            <v>1822</v>
          </cell>
          <cell r="B140" t="str">
            <v>1991</v>
          </cell>
          <cell r="C140" t="str">
            <v>MISC. ASSETS, E.D.P. EQUIPMENT, COS</v>
          </cell>
        </row>
        <row r="141">
          <cell r="A141" t="str">
            <v>1822</v>
          </cell>
          <cell r="B141" t="str">
            <v>1992</v>
          </cell>
          <cell r="C141" t="str">
            <v>MISC. ASSETS, E.D.P. EQUIPMENT, COS</v>
          </cell>
        </row>
        <row r="142">
          <cell r="A142" t="str">
            <v>1822</v>
          </cell>
          <cell r="B142" t="str">
            <v>1993</v>
          </cell>
          <cell r="C142" t="str">
            <v>MISC. ASSETS, E.D.P. EQUIPMENT, COS</v>
          </cell>
        </row>
        <row r="143">
          <cell r="A143" t="str">
            <v>1822</v>
          </cell>
          <cell r="B143" t="str">
            <v>1994</v>
          </cell>
          <cell r="C143" t="str">
            <v>MISC. ASSETS, E.D.P. EQUIPMENT, COS</v>
          </cell>
        </row>
        <row r="144">
          <cell r="A144" t="str">
            <v>1822</v>
          </cell>
          <cell r="B144" t="str">
            <v>1995</v>
          </cell>
          <cell r="C144" t="str">
            <v>MISC. ASSETS, E.D.P. EQUIPMENT, COS</v>
          </cell>
        </row>
        <row r="145">
          <cell r="A145" t="str">
            <v>1822</v>
          </cell>
          <cell r="B145" t="str">
            <v>1996</v>
          </cell>
          <cell r="C145" t="str">
            <v>MISC. ASSETS, E.D.P. EQUIPMENT, COS</v>
          </cell>
        </row>
        <row r="146">
          <cell r="A146" t="str">
            <v>1823</v>
          </cell>
          <cell r="B146" t="str">
            <v>1990</v>
          </cell>
          <cell r="C146" t="str">
            <v>MISC. ASSETS, E.D.P. EQUIPMENT, DEP</v>
          </cell>
        </row>
        <row r="147">
          <cell r="A147" t="str">
            <v>1823</v>
          </cell>
          <cell r="B147" t="str">
            <v>1991</v>
          </cell>
          <cell r="C147" t="str">
            <v>MISC. ASSETS, E.D.P. EQUIPMENT, DEP</v>
          </cell>
        </row>
        <row r="148">
          <cell r="A148" t="str">
            <v>1823</v>
          </cell>
          <cell r="B148" t="str">
            <v>1992</v>
          </cell>
          <cell r="C148" t="str">
            <v>MISC. ASSETS, E.D.P. EQUIPMENT, DEP</v>
          </cell>
        </row>
        <row r="149">
          <cell r="A149" t="str">
            <v>1823</v>
          </cell>
          <cell r="B149" t="str">
            <v>1993</v>
          </cell>
          <cell r="C149" t="str">
            <v>MISC. ASSETS, E.D.P. EQUIPMENT, DEP</v>
          </cell>
        </row>
        <row r="150">
          <cell r="A150" t="str">
            <v>1823</v>
          </cell>
          <cell r="B150" t="str">
            <v>1994</v>
          </cell>
          <cell r="C150" t="str">
            <v>MISC. ASSETS, E.D.P. EQUIPMENT, DEP</v>
          </cell>
        </row>
        <row r="151">
          <cell r="A151" t="str">
            <v>1823</v>
          </cell>
          <cell r="B151" t="str">
            <v>1995</v>
          </cell>
          <cell r="C151" t="str">
            <v>MISC. ASSETS, E.D.P. EQUIPMENT, DEP</v>
          </cell>
        </row>
        <row r="152">
          <cell r="A152" t="str">
            <v>1823</v>
          </cell>
          <cell r="B152" t="str">
            <v>1996</v>
          </cell>
          <cell r="C152" t="str">
            <v>MISC. ASSETS, E.D.P. EQUIPMENT, DEP</v>
          </cell>
        </row>
        <row r="153">
          <cell r="A153" t="str">
            <v>1830</v>
          </cell>
          <cell r="B153" t="str">
            <v>0000</v>
          </cell>
          <cell r="C153" t="str">
            <v>MISC. ASSETS, CO. VEHICLES, COST ##</v>
          </cell>
        </row>
        <row r="154">
          <cell r="A154" t="str">
            <v>1830</v>
          </cell>
          <cell r="B154" t="str">
            <v>1989</v>
          </cell>
          <cell r="C154" t="str">
            <v>MISC. ASSETS, CO. VEHICLES, COST ##</v>
          </cell>
        </row>
        <row r="155">
          <cell r="A155" t="str">
            <v>1830</v>
          </cell>
          <cell r="B155" t="str">
            <v>1991</v>
          </cell>
          <cell r="C155" t="str">
            <v>MISC. ASSETS, CO. VEHICLES, COST ##</v>
          </cell>
        </row>
        <row r="156">
          <cell r="A156" t="str">
            <v>1830</v>
          </cell>
          <cell r="B156" t="str">
            <v>1992</v>
          </cell>
          <cell r="C156" t="str">
            <v>MISC. ASSETS, CO. VEHICLES, COST ##</v>
          </cell>
        </row>
        <row r="157">
          <cell r="A157" t="str">
            <v>1830</v>
          </cell>
          <cell r="B157" t="str">
            <v>1993</v>
          </cell>
          <cell r="C157" t="str">
            <v>MISC. ASSETS, CO. VEHICLES, COST ##</v>
          </cell>
        </row>
        <row r="158">
          <cell r="A158" t="str">
            <v>1830</v>
          </cell>
          <cell r="B158" t="str">
            <v>1994</v>
          </cell>
          <cell r="C158" t="str">
            <v>MISC. ASSETS, CO. VEHICLES, COST ##</v>
          </cell>
        </row>
        <row r="159">
          <cell r="A159" t="str">
            <v>1830</v>
          </cell>
          <cell r="B159" t="str">
            <v>1995</v>
          </cell>
          <cell r="C159" t="str">
            <v>MISC. ASSETS, CO. VEHICLES, COST ##</v>
          </cell>
        </row>
        <row r="160">
          <cell r="A160" t="str">
            <v>1830</v>
          </cell>
          <cell r="B160" t="str">
            <v>1996</v>
          </cell>
          <cell r="C160" t="str">
            <v>MISC. ASSETS, CO. VEHICLES, COST ##</v>
          </cell>
        </row>
        <row r="161">
          <cell r="A161" t="str">
            <v>1831</v>
          </cell>
          <cell r="B161" t="str">
            <v>0000</v>
          </cell>
          <cell r="C161" t="str">
            <v>MISC. ASSETS, CO. VEHICLES, DEPR'N</v>
          </cell>
        </row>
        <row r="162">
          <cell r="A162" t="str">
            <v>1831</v>
          </cell>
          <cell r="B162" t="str">
            <v>1989</v>
          </cell>
          <cell r="C162" t="str">
            <v>MISC. ASSETS, CO. VEHICLES, DEPR'N</v>
          </cell>
        </row>
        <row r="163">
          <cell r="A163" t="str">
            <v>1831</v>
          </cell>
          <cell r="B163" t="str">
            <v>1991</v>
          </cell>
          <cell r="C163" t="str">
            <v>MISC. ASSETS, CO. VEHICLES, DEPR'N</v>
          </cell>
        </row>
        <row r="164">
          <cell r="A164" t="str">
            <v>1831</v>
          </cell>
          <cell r="B164" t="str">
            <v>1992</v>
          </cell>
          <cell r="C164" t="str">
            <v>MISC. ASSETS, CO. VEHICLES, DEPR'N</v>
          </cell>
        </row>
        <row r="165">
          <cell r="A165" t="str">
            <v>1831</v>
          </cell>
          <cell r="B165" t="str">
            <v>1993</v>
          </cell>
          <cell r="C165" t="str">
            <v>MISC. ASSETS, CO. VEHICLES, DEPR'N</v>
          </cell>
        </row>
        <row r="166">
          <cell r="A166" t="str">
            <v>1831</v>
          </cell>
          <cell r="B166" t="str">
            <v>1994</v>
          </cell>
          <cell r="C166" t="str">
            <v>MISC. ASSETS, CO. VEHICLES, DEPR'N</v>
          </cell>
        </row>
        <row r="167">
          <cell r="A167" t="str">
            <v>1831</v>
          </cell>
          <cell r="B167" t="str">
            <v>1995</v>
          </cell>
          <cell r="C167" t="str">
            <v>MISC. ASSETS, CO. VEHICLES, DEPR'N</v>
          </cell>
        </row>
        <row r="168">
          <cell r="A168" t="str">
            <v>1831</v>
          </cell>
          <cell r="B168" t="str">
            <v>1996</v>
          </cell>
          <cell r="C168" t="str">
            <v>MISC. ASSETS, CO. VEHICLES, DEPR'N</v>
          </cell>
        </row>
        <row r="169">
          <cell r="A169" t="str">
            <v>1840</v>
          </cell>
          <cell r="B169" t="str">
            <v>0000</v>
          </cell>
          <cell r="C169" t="str">
            <v>MISC. ASSETS, ADVANCES TO AGENTS</v>
          </cell>
        </row>
        <row r="170">
          <cell r="A170" t="str">
            <v>1841</v>
          </cell>
          <cell r="B170" t="str">
            <v>0000</v>
          </cell>
          <cell r="C170" t="str">
            <v>MISC. ASSETS, LOANS TO FIELD FORCE</v>
          </cell>
        </row>
        <row r="171">
          <cell r="A171" t="str">
            <v>1841</v>
          </cell>
          <cell r="B171" t="str">
            <v>0100</v>
          </cell>
          <cell r="C171" t="str">
            <v>MISC. ASSETS FROM FIELD FORCE, SECU</v>
          </cell>
        </row>
        <row r="172">
          <cell r="A172" t="str">
            <v>1842</v>
          </cell>
          <cell r="B172" t="str">
            <v>0000</v>
          </cell>
          <cell r="C172" t="str">
            <v>MISC. ASSETS, LOANS TO EES</v>
          </cell>
        </row>
        <row r="173">
          <cell r="A173" t="str">
            <v>1842</v>
          </cell>
          <cell r="B173" t="str">
            <v>4600</v>
          </cell>
          <cell r="C173" t="str">
            <v>MISC. ASSETS FROM EES, AUTO LOANS</v>
          </cell>
        </row>
        <row r="174">
          <cell r="A174" t="str">
            <v>1842</v>
          </cell>
          <cell r="B174" t="str">
            <v>6000</v>
          </cell>
          <cell r="C174" t="str">
            <v>MISC. ASSETS FROM EES, HOUSING LOAN</v>
          </cell>
        </row>
        <row r="175">
          <cell r="A175" t="str">
            <v>1842</v>
          </cell>
          <cell r="B175" t="str">
            <v>6001</v>
          </cell>
          <cell r="C175" t="str">
            <v>MISC. ASSETS FROM EES, HOUSING LOAN</v>
          </cell>
        </row>
        <row r="176">
          <cell r="A176" t="str">
            <v>1842</v>
          </cell>
          <cell r="B176" t="str">
            <v>6500</v>
          </cell>
          <cell r="C176" t="str">
            <v>MISC. ASSETS FROM EES, P.C. PURCHAS</v>
          </cell>
        </row>
        <row r="177">
          <cell r="A177" t="str">
            <v>1850</v>
          </cell>
          <cell r="B177" t="str">
            <v>0000</v>
          </cell>
          <cell r="C177" t="str">
            <v>MISC. ASSETS, UNIDENTIFIED DEBITS I</v>
          </cell>
        </row>
        <row r="178">
          <cell r="A178" t="str">
            <v>1910</v>
          </cell>
          <cell r="B178" t="str">
            <v>0000</v>
          </cell>
          <cell r="C178" t="str">
            <v>SHARES IN REINSURANCE CO (PHILIPPIN</v>
          </cell>
        </row>
        <row r="179">
          <cell r="A179" t="str">
            <v>1911</v>
          </cell>
          <cell r="B179" t="str">
            <v>0000</v>
          </cell>
          <cell r="C179" t="str">
            <v>SHARES IN MANILA POLO CLUB (PHILIPP</v>
          </cell>
        </row>
        <row r="180">
          <cell r="A180" t="str">
            <v>1912</v>
          </cell>
          <cell r="B180" t="str">
            <v>0000</v>
          </cell>
          <cell r="C180" t="str">
            <v>SHARES IN MANILA GOLF AND COUNTRY C</v>
          </cell>
        </row>
        <row r="181">
          <cell r="A181" t="str">
            <v>2001</v>
          </cell>
          <cell r="B181" t="str">
            <v>1100</v>
          </cell>
          <cell r="C181" t="str">
            <v>O/S D/C - REGULAR - INSURANCE DIREC</v>
          </cell>
        </row>
        <row r="182">
          <cell r="A182" t="str">
            <v>2001</v>
          </cell>
          <cell r="B182" t="str">
            <v>1200</v>
          </cell>
          <cell r="C182" t="str">
            <v>O/S D/C - REGULAR - INSURANCE SURPL</v>
          </cell>
        </row>
        <row r="183">
          <cell r="A183" t="str">
            <v>2010</v>
          </cell>
          <cell r="B183" t="str">
            <v>1100</v>
          </cell>
          <cell r="C183" t="str">
            <v>O/S MAT. END. - INSURANCE DIRECT</v>
          </cell>
        </row>
        <row r="184">
          <cell r="A184" t="str">
            <v>2014</v>
          </cell>
          <cell r="B184" t="str">
            <v>1100</v>
          </cell>
          <cell r="C184" t="str">
            <v>O/S CSV AND WITHD'L ALLCES - INSURA</v>
          </cell>
        </row>
        <row r="185">
          <cell r="A185" t="str">
            <v>2017</v>
          </cell>
          <cell r="B185" t="str">
            <v>2100</v>
          </cell>
          <cell r="C185" t="str">
            <v>O/S ANNUITY INSTALMENTS - ANNUITY D</v>
          </cell>
        </row>
        <row r="186">
          <cell r="A186" t="str">
            <v>2101</v>
          </cell>
          <cell r="B186" t="str">
            <v>0000</v>
          </cell>
          <cell r="C186" t="str">
            <v>O/S PAYMENTS - ANNUITY SYSTEM TEMPO</v>
          </cell>
        </row>
        <row r="187">
          <cell r="A187" t="str">
            <v>2101</v>
          </cell>
          <cell r="B187" t="str">
            <v>4219</v>
          </cell>
          <cell r="C187" t="str">
            <v>O/S PYMTS - TB</v>
          </cell>
        </row>
        <row r="188">
          <cell r="A188" t="str">
            <v>2101</v>
          </cell>
          <cell r="B188" t="str">
            <v>4250</v>
          </cell>
          <cell r="C188" t="str">
            <v>O/S PYMTS - YK</v>
          </cell>
        </row>
        <row r="189">
          <cell r="A189" t="str">
            <v>2201</v>
          </cell>
          <cell r="B189" t="str">
            <v>2100</v>
          </cell>
          <cell r="C189" t="str">
            <v>O/S PAYMENTS UNDER SETTLEMENT ANNUI</v>
          </cell>
        </row>
        <row r="190">
          <cell r="A190" t="str">
            <v>2401</v>
          </cell>
          <cell r="B190" t="str">
            <v>1100</v>
          </cell>
          <cell r="C190" t="str">
            <v>PREM RECD IN ADVANCE - FIRST YEAR -</v>
          </cell>
        </row>
        <row r="191">
          <cell r="A191" t="str">
            <v>2402</v>
          </cell>
          <cell r="B191" t="str">
            <v>1100</v>
          </cell>
          <cell r="C191" t="str">
            <v>PREM RECD IN ADVANCE - RENEWAL - IN</v>
          </cell>
        </row>
        <row r="192">
          <cell r="A192" t="str">
            <v>2601</v>
          </cell>
          <cell r="B192" t="str">
            <v>1100</v>
          </cell>
          <cell r="C192" t="str">
            <v>O/S DIVIDENDS - CASH - INSURANCE DI</v>
          </cell>
        </row>
        <row r="193">
          <cell r="A193" t="str">
            <v>2602</v>
          </cell>
          <cell r="B193" t="str">
            <v>1100</v>
          </cell>
          <cell r="C193" t="str">
            <v>O/S DIVIDENDS - APPLIED TO PREMIUMS</v>
          </cell>
        </row>
        <row r="194">
          <cell r="A194" t="str">
            <v>2603</v>
          </cell>
          <cell r="B194" t="str">
            <v>1100</v>
          </cell>
          <cell r="C194" t="str">
            <v>O/S DIVIDENDS - DECLARED BUT NOT DU</v>
          </cell>
        </row>
        <row r="195">
          <cell r="A195" t="str">
            <v>2804</v>
          </cell>
          <cell r="B195" t="str">
            <v>0000</v>
          </cell>
          <cell r="C195" t="str">
            <v>PREM TAX D &amp; A - OTHER THAN PROV'AL</v>
          </cell>
        </row>
        <row r="196">
          <cell r="A196" t="str">
            <v>2804</v>
          </cell>
          <cell r="B196" t="str">
            <v>1000</v>
          </cell>
          <cell r="C196" t="str">
            <v>PREM TAX D &amp; A - OTHER THAN PROV'AL</v>
          </cell>
        </row>
        <row r="197">
          <cell r="A197" t="str">
            <v>2830</v>
          </cell>
          <cell r="B197" t="str">
            <v>0000</v>
          </cell>
          <cell r="C197" t="str">
            <v>INCOME TAX D &amp; A - FOREIGN - O/B AC</v>
          </cell>
        </row>
        <row r="198">
          <cell r="A198" t="str">
            <v>2830</v>
          </cell>
          <cell r="B198" t="str">
            <v>1000</v>
          </cell>
          <cell r="C198" t="str">
            <v>INCOME TAX D &amp; A - FOREIGN - ACCRUE</v>
          </cell>
        </row>
        <row r="199">
          <cell r="A199" t="str">
            <v>2830</v>
          </cell>
          <cell r="B199" t="str">
            <v>2100</v>
          </cell>
          <cell r="C199" t="str">
            <v>INCOME TAX D &amp; A - FOREIGN - ACCRUE</v>
          </cell>
        </row>
        <row r="200">
          <cell r="A200" t="str">
            <v>2850</v>
          </cell>
          <cell r="B200" t="str">
            <v>0000</v>
          </cell>
          <cell r="C200" t="str">
            <v>OTHER TAXES AND FEES D &amp; A - O/B AC</v>
          </cell>
        </row>
        <row r="201">
          <cell r="A201" t="str">
            <v>2850</v>
          </cell>
          <cell r="B201" t="str">
            <v>2100</v>
          </cell>
          <cell r="C201" t="str">
            <v>OTHER TAXES AND FEES D &amp; A - OTHER</v>
          </cell>
        </row>
        <row r="202">
          <cell r="A202" t="str">
            <v>2901</v>
          </cell>
          <cell r="B202" t="str">
            <v>1100</v>
          </cell>
          <cell r="C202" t="str">
            <v>ACCRUED COMM. ON PREM. - INSURANCE</v>
          </cell>
        </row>
        <row r="203">
          <cell r="A203" t="str">
            <v>3046</v>
          </cell>
          <cell r="B203" t="str">
            <v>0000</v>
          </cell>
          <cell r="C203" t="str">
            <v>GENERAL EXPENES D &amp; A</v>
          </cell>
        </row>
        <row r="204">
          <cell r="A204" t="str">
            <v>3046</v>
          </cell>
          <cell r="B204" t="str">
            <v>5500</v>
          </cell>
          <cell r="C204" t="str">
            <v>GENERAL EXPENES D &amp; A- FC</v>
          </cell>
        </row>
        <row r="205">
          <cell r="A205" t="str">
            <v>3201</v>
          </cell>
          <cell r="B205" t="str">
            <v>0000</v>
          </cell>
          <cell r="C205" t="str">
            <v>AMTS RECEIVED BUT NOT YET ALLOCATED</v>
          </cell>
        </row>
        <row r="206">
          <cell r="A206" t="str">
            <v>3201</v>
          </cell>
          <cell r="B206" t="str">
            <v>4200</v>
          </cell>
          <cell r="C206" t="str">
            <v>AMTS RCVD/NA-FC</v>
          </cell>
        </row>
        <row r="207">
          <cell r="A207" t="str">
            <v>3201</v>
          </cell>
          <cell r="B207" t="str">
            <v>4202</v>
          </cell>
          <cell r="C207" t="str">
            <v>AMTS RCVD/NA-KP</v>
          </cell>
        </row>
        <row r="208">
          <cell r="A208" t="str">
            <v>3201</v>
          </cell>
          <cell r="B208" t="str">
            <v>4212</v>
          </cell>
          <cell r="C208" t="str">
            <v>AMTS RCVD/NA-FD</v>
          </cell>
        </row>
        <row r="209">
          <cell r="A209" t="str">
            <v>3201</v>
          </cell>
          <cell r="B209" t="str">
            <v>4219</v>
          </cell>
          <cell r="C209" t="str">
            <v>AMTS RCVD/NA-FD</v>
          </cell>
        </row>
        <row r="210">
          <cell r="A210" t="str">
            <v>3201</v>
          </cell>
          <cell r="B210" t="str">
            <v>4227</v>
          </cell>
          <cell r="C210" t="str">
            <v>AMTS RCVD/NA-FD</v>
          </cell>
        </row>
        <row r="211">
          <cell r="A211" t="str">
            <v>3201</v>
          </cell>
          <cell r="B211" t="str">
            <v>4230</v>
          </cell>
          <cell r="C211" t="str">
            <v>AMTS RCVD/NA-FD</v>
          </cell>
        </row>
        <row r="212">
          <cell r="A212" t="str">
            <v>3201</v>
          </cell>
          <cell r="B212" t="str">
            <v>4272</v>
          </cell>
          <cell r="C212" t="str">
            <v>AMTS RCVD/NA-FD</v>
          </cell>
        </row>
        <row r="213">
          <cell r="A213" t="str">
            <v>3201</v>
          </cell>
          <cell r="B213" t="str">
            <v>4291</v>
          </cell>
          <cell r="C213" t="str">
            <v>AMTS RCVD/NA-CJ</v>
          </cell>
        </row>
        <row r="214">
          <cell r="A214" t="str">
            <v>3212</v>
          </cell>
          <cell r="B214" t="str">
            <v>0000</v>
          </cell>
          <cell r="C214" t="str">
            <v>PREMIUM COLLECTIONS RECEIVED BUT NO</v>
          </cell>
        </row>
        <row r="215">
          <cell r="A215" t="str">
            <v>3216</v>
          </cell>
          <cell r="B215" t="str">
            <v>0000</v>
          </cell>
          <cell r="C215" t="str">
            <v>OUTSTANDING APPLICATIONS SUSPENSE</v>
          </cell>
        </row>
        <row r="216">
          <cell r="A216" t="str">
            <v>3230</v>
          </cell>
          <cell r="B216" t="str">
            <v>3504</v>
          </cell>
          <cell r="C216" t="str">
            <v>BANKING SUSPENSE - SPECIAL - ***, W</v>
          </cell>
        </row>
        <row r="217">
          <cell r="A217" t="str">
            <v>3230</v>
          </cell>
          <cell r="B217" t="str">
            <v>4534</v>
          </cell>
          <cell r="C217" t="str">
            <v>BANKING SUSPENSE - SPECIAL - ***, W</v>
          </cell>
        </row>
        <row r="218">
          <cell r="A218" t="str">
            <v>3231</v>
          </cell>
          <cell r="B218" t="str">
            <v>0000</v>
          </cell>
          <cell r="C218" t="str">
            <v>PREMIUM SUSPENSE</v>
          </cell>
        </row>
        <row r="219">
          <cell r="A219" t="str">
            <v>3233</v>
          </cell>
          <cell r="B219" t="str">
            <v>0000</v>
          </cell>
          <cell r="C219" t="str">
            <v>INTERNAL SUSPENSE</v>
          </cell>
        </row>
        <row r="220">
          <cell r="A220" t="str">
            <v>3234</v>
          </cell>
          <cell r="B220" t="str">
            <v>4202</v>
          </cell>
          <cell r="C220" t="str">
            <v>EXTERNAL SUSPENSE - KP</v>
          </cell>
        </row>
        <row r="221">
          <cell r="A221" t="str">
            <v>3234</v>
          </cell>
          <cell r="B221" t="str">
            <v>4206</v>
          </cell>
          <cell r="C221" t="str">
            <v>EXTERNAL SUSPENSE - IR</v>
          </cell>
        </row>
        <row r="222">
          <cell r="A222" t="str">
            <v>3235</v>
          </cell>
          <cell r="B222" t="str">
            <v>0000</v>
          </cell>
          <cell r="C222" t="str">
            <v>MICELLEANOUS AMTS PAYABLE SUSPENSE</v>
          </cell>
        </row>
        <row r="223">
          <cell r="A223" t="str">
            <v>3236</v>
          </cell>
          <cell r="B223" t="str">
            <v>0000</v>
          </cell>
          <cell r="C223" t="str">
            <v>INVENTORY SUBSTITUTION OFFSET</v>
          </cell>
        </row>
        <row r="224">
          <cell r="A224" t="str">
            <v>3247</v>
          </cell>
          <cell r="B224" t="str">
            <v>0000</v>
          </cell>
          <cell r="C224" t="str">
            <v>BANKING SUSPENSE - MIXED BATCHES</v>
          </cell>
        </row>
        <row r="225">
          <cell r="A225" t="str">
            <v>3264</v>
          </cell>
          <cell r="B225" t="str">
            <v>1000</v>
          </cell>
          <cell r="C225" t="str">
            <v>SOLAR POLICY SUSPENSE, COLLECTIONS</v>
          </cell>
        </row>
        <row r="226">
          <cell r="A226" t="str">
            <v>3264</v>
          </cell>
          <cell r="B226" t="str">
            <v>2000</v>
          </cell>
          <cell r="C226" t="str">
            <v>SOLAR POLICY SUSPENSE, DEPOSITS</v>
          </cell>
        </row>
        <row r="227">
          <cell r="A227" t="str">
            <v>3266</v>
          </cell>
          <cell r="B227" t="str">
            <v>0000</v>
          </cell>
          <cell r="C227" t="str">
            <v>AGENCY SYSTEM BANKING SUSPENSE</v>
          </cell>
        </row>
        <row r="228">
          <cell r="A228" t="str">
            <v>3272</v>
          </cell>
          <cell r="B228" t="str">
            <v>0000</v>
          </cell>
          <cell r="C228" t="str">
            <v>BANKING SUSPENSE - PHILIPPINES ISLA</v>
          </cell>
        </row>
        <row r="229">
          <cell r="A229" t="str">
            <v>3273</v>
          </cell>
          <cell r="B229" t="str">
            <v>0000</v>
          </cell>
          <cell r="C229" t="str">
            <v>BANKING SUSPENSE - FAR EAST BANK</v>
          </cell>
        </row>
        <row r="230">
          <cell r="A230" t="str">
            <v>3299</v>
          </cell>
          <cell r="B230" t="str">
            <v>0000</v>
          </cell>
          <cell r="C230" t="str">
            <v>GENERAL SUSPENSE - UNIDENTIFIED</v>
          </cell>
        </row>
        <row r="231">
          <cell r="A231" t="str">
            <v>3299</v>
          </cell>
          <cell r="B231" t="str">
            <v>9801</v>
          </cell>
          <cell r="C231" t="str">
            <v>SUSPENSE - CHANGE IN NON-ADMITTED A</v>
          </cell>
        </row>
        <row r="232">
          <cell r="A232" t="str">
            <v>3299</v>
          </cell>
          <cell r="B232" t="str">
            <v>9880</v>
          </cell>
          <cell r="C232" t="str">
            <v>SUSPENSE - TRAVEL DRAWINGS TO BE AC</v>
          </cell>
        </row>
        <row r="233">
          <cell r="A233" t="str">
            <v>3301</v>
          </cell>
          <cell r="B233" t="str">
            <v>0000</v>
          </cell>
          <cell r="C233" t="str">
            <v>MANAGERS' AND AGENTS' ACCOUNT BALAN</v>
          </cell>
        </row>
        <row r="234">
          <cell r="A234" t="str">
            <v>3324</v>
          </cell>
          <cell r="B234" t="str">
            <v>0000</v>
          </cell>
          <cell r="C234" t="str">
            <v>MANAGERS' AND AGENTS' CREDIT BALANC</v>
          </cell>
        </row>
        <row r="235">
          <cell r="A235" t="str">
            <v>3324</v>
          </cell>
          <cell r="B235" t="str">
            <v>0100</v>
          </cell>
          <cell r="C235" t="str">
            <v>MANAGERS' AND AGENTS' CREDIT BALANC</v>
          </cell>
        </row>
        <row r="236">
          <cell r="A236" t="str">
            <v>3324</v>
          </cell>
          <cell r="B236" t="str">
            <v>0200</v>
          </cell>
          <cell r="C236" t="str">
            <v>MANAGERS' AND AGENTS' CREDIT BALANC</v>
          </cell>
        </row>
        <row r="237">
          <cell r="A237" t="str">
            <v>3324</v>
          </cell>
          <cell r="B237" t="str">
            <v>1000</v>
          </cell>
          <cell r="C237" t="str">
            <v>MANAGERS' AND AGENTS' CREDIT BALANC</v>
          </cell>
        </row>
        <row r="238">
          <cell r="A238" t="str">
            <v>3324</v>
          </cell>
          <cell r="B238" t="str">
            <v>1100</v>
          </cell>
          <cell r="C238" t="str">
            <v>MANAGERS' AND AGENTS' CREDIT BALANC</v>
          </cell>
        </row>
        <row r="239">
          <cell r="A239" t="str">
            <v>3324</v>
          </cell>
          <cell r="B239" t="str">
            <v>2000</v>
          </cell>
          <cell r="C239" t="str">
            <v>MANAGERS' AND AGENTS' CREDIT BALANC</v>
          </cell>
        </row>
        <row r="240">
          <cell r="A240" t="str">
            <v>3324</v>
          </cell>
          <cell r="B240" t="str">
            <v>2010</v>
          </cell>
          <cell r="C240" t="str">
            <v>MANAGERS' AND AGENTS' CREDIT BALANC</v>
          </cell>
        </row>
        <row r="241">
          <cell r="A241" t="str">
            <v>3330</v>
          </cell>
          <cell r="B241" t="str">
            <v>1100</v>
          </cell>
          <cell r="C241" t="str">
            <v>ACCRUED INTEREST ON AMTS OWING - IN</v>
          </cell>
        </row>
        <row r="242">
          <cell r="A242" t="str">
            <v>3330</v>
          </cell>
          <cell r="B242" t="str">
            <v>1200</v>
          </cell>
          <cell r="C242" t="str">
            <v>ACCRUED INTEREST ON AMTS OWING - IN</v>
          </cell>
        </row>
        <row r="243">
          <cell r="A243" t="str">
            <v>3353</v>
          </cell>
          <cell r="B243" t="str">
            <v>4212</v>
          </cell>
          <cell r="C243" t="str">
            <v>MISC ACCTS PAYABLE</v>
          </cell>
        </row>
        <row r="244">
          <cell r="A244" t="str">
            <v>3360</v>
          </cell>
          <cell r="B244" t="str">
            <v>0000</v>
          </cell>
          <cell r="C244" t="str">
            <v>A/P - INVESTMENT SECURITY TRANSACTI</v>
          </cell>
        </row>
        <row r="245">
          <cell r="A245" t="str">
            <v>3408</v>
          </cell>
          <cell r="B245" t="str">
            <v>0000</v>
          </cell>
          <cell r="C245" t="str">
            <v>PHILIPPINES WITHHOLDING TAX - O/B A</v>
          </cell>
        </row>
        <row r="246">
          <cell r="A246" t="str">
            <v>3408</v>
          </cell>
          <cell r="B246" t="str">
            <v>1010</v>
          </cell>
          <cell r="C246" t="str">
            <v>PHILIPPINES WITHHOLDING TAX - DED.</v>
          </cell>
        </row>
        <row r="247">
          <cell r="A247" t="str">
            <v>3408</v>
          </cell>
          <cell r="B247" t="str">
            <v>1020</v>
          </cell>
          <cell r="C247" t="str">
            <v>PHILIPPINES WITHHOLDING TAX - PAYME</v>
          </cell>
        </row>
        <row r="248">
          <cell r="A248" t="str">
            <v>3475</v>
          </cell>
          <cell r="B248" t="str">
            <v>0000</v>
          </cell>
          <cell r="C248" t="str">
            <v>OTHER FOREIGN TAX - O/B ACCT</v>
          </cell>
        </row>
        <row r="249">
          <cell r="A249" t="str">
            <v>3475</v>
          </cell>
          <cell r="B249" t="str">
            <v>1000</v>
          </cell>
          <cell r="C249" t="str">
            <v>SSS PREMIUMS PAYABLE</v>
          </cell>
        </row>
        <row r="250">
          <cell r="A250" t="str">
            <v>3480</v>
          </cell>
          <cell r="B250" t="str">
            <v>0000</v>
          </cell>
          <cell r="C250" t="str">
            <v>OTHER FOREIGN TAX - O/B ACCT</v>
          </cell>
        </row>
        <row r="251">
          <cell r="A251" t="str">
            <v>3480</v>
          </cell>
          <cell r="B251" t="str">
            <v>0010</v>
          </cell>
          <cell r="C251" t="str">
            <v>OTHER FOREIGN TAX - DUE</v>
          </cell>
        </row>
        <row r="252">
          <cell r="A252" t="str">
            <v>3480</v>
          </cell>
          <cell r="B252" t="str">
            <v>0020</v>
          </cell>
          <cell r="C252" t="str">
            <v>OTHER FOREIGN TAX - REMITTED</v>
          </cell>
        </row>
        <row r="253">
          <cell r="A253" t="str">
            <v>3815</v>
          </cell>
          <cell r="B253" t="str">
            <v>1100</v>
          </cell>
          <cell r="C253" t="str">
            <v>AMTS ON DEPOSIT, TO PAY FUTURE PREM</v>
          </cell>
        </row>
        <row r="254">
          <cell r="A254" t="str">
            <v>3815</v>
          </cell>
          <cell r="B254" t="str">
            <v>1102</v>
          </cell>
          <cell r="C254" t="str">
            <v>DEP. -ACC. INT,PAY FUTURE PREM O/B</v>
          </cell>
        </row>
        <row r="255">
          <cell r="A255" t="str">
            <v>3816</v>
          </cell>
          <cell r="B255" t="str">
            <v>1100</v>
          </cell>
          <cell r="C255" t="str">
            <v>AMTS ON DEPOSIT, TO PAY FUTURE PREM</v>
          </cell>
        </row>
        <row r="256">
          <cell r="A256" t="str">
            <v>3817</v>
          </cell>
          <cell r="B256" t="str">
            <v>1100</v>
          </cell>
          <cell r="C256" t="str">
            <v>AMTS ON DEPOSIT, TO PAY FUTURE PREM</v>
          </cell>
        </row>
        <row r="257">
          <cell r="A257" t="str">
            <v>3818</v>
          </cell>
          <cell r="B257" t="str">
            <v>1100</v>
          </cell>
          <cell r="C257" t="str">
            <v>AMTS ON DEPOSIT, TO PAY FUTURE PREM</v>
          </cell>
        </row>
        <row r="258">
          <cell r="A258" t="str">
            <v>3818</v>
          </cell>
          <cell r="B258" t="str">
            <v>1102</v>
          </cell>
          <cell r="C258" t="str">
            <v>DEP. -ACCR. INT -TO PAY FUTURE PREM</v>
          </cell>
        </row>
        <row r="259">
          <cell r="A259" t="str">
            <v>3819</v>
          </cell>
          <cell r="B259" t="str">
            <v>1100</v>
          </cell>
          <cell r="C259" t="str">
            <v>DEP. -ACCR. INT -TO PAY FUTURE PREM</v>
          </cell>
        </row>
        <row r="260">
          <cell r="A260" t="str">
            <v>3830</v>
          </cell>
          <cell r="B260" t="str">
            <v>1100</v>
          </cell>
          <cell r="C260" t="str">
            <v>AMTS ON DEPOSIT, PROCEEDS OF CONTRA</v>
          </cell>
        </row>
        <row r="261">
          <cell r="A261" t="str">
            <v>3830</v>
          </cell>
          <cell r="B261" t="str">
            <v>1102</v>
          </cell>
          <cell r="C261" t="str">
            <v>DEP.-ACC.INT, PROCEEDS OF CONTR O/B</v>
          </cell>
        </row>
        <row r="262">
          <cell r="A262" t="str">
            <v>3832</v>
          </cell>
          <cell r="B262" t="str">
            <v>1100</v>
          </cell>
          <cell r="C262" t="str">
            <v>AMTS ON DEPOSIT, PROCEEDS OF CONTRA</v>
          </cell>
        </row>
        <row r="263">
          <cell r="A263" t="str">
            <v>3832</v>
          </cell>
          <cell r="B263" t="str">
            <v>1173</v>
          </cell>
          <cell r="C263" t="str">
            <v>AMTS ON DEPOSIT, PROCEEDS OF CONTRA</v>
          </cell>
        </row>
        <row r="264">
          <cell r="A264" t="str">
            <v>3833</v>
          </cell>
          <cell r="B264" t="str">
            <v>1100</v>
          </cell>
          <cell r="C264" t="str">
            <v>AMTS ON DEPOSIT, PROCEEDS OF CONTRA</v>
          </cell>
        </row>
        <row r="265">
          <cell r="A265" t="str">
            <v>3833</v>
          </cell>
          <cell r="B265" t="str">
            <v>1102</v>
          </cell>
          <cell r="C265" t="str">
            <v>AMTS ON DEPOSIT, PROCEEDS OF CONTRA</v>
          </cell>
        </row>
        <row r="266">
          <cell r="A266" t="str">
            <v>3834</v>
          </cell>
          <cell r="B266" t="str">
            <v>1173</v>
          </cell>
          <cell r="C266" t="str">
            <v>AMTS ON DEPOSIT, PROCEEDS OF CONTRA</v>
          </cell>
        </row>
        <row r="267">
          <cell r="A267" t="str">
            <v>3845</v>
          </cell>
          <cell r="B267" t="str">
            <v>1100</v>
          </cell>
          <cell r="C267" t="str">
            <v>AMTS ON DEPOSIT, DIVIDENDS - O/B AC</v>
          </cell>
        </row>
        <row r="268">
          <cell r="A268" t="str">
            <v>3845</v>
          </cell>
          <cell r="B268" t="str">
            <v>1102</v>
          </cell>
          <cell r="C268" t="str">
            <v>DEP.-ACC. INT, DIVIDENDS - O/B AC</v>
          </cell>
        </row>
        <row r="269">
          <cell r="A269" t="str">
            <v>3846</v>
          </cell>
          <cell r="B269" t="str">
            <v>1100</v>
          </cell>
          <cell r="C269" t="str">
            <v>AMTS ON DEPOSIT, DIVIDENDS - DEPOSI</v>
          </cell>
        </row>
        <row r="270">
          <cell r="A270" t="str">
            <v>3847</v>
          </cell>
          <cell r="B270" t="str">
            <v>1100</v>
          </cell>
          <cell r="C270" t="str">
            <v>AMTS ON DEPOSIT, DIVIDENDS - WITHD'</v>
          </cell>
        </row>
        <row r="271">
          <cell r="A271" t="str">
            <v>3848</v>
          </cell>
          <cell r="B271" t="str">
            <v>1100</v>
          </cell>
          <cell r="C271" t="str">
            <v>AMTS ON DEPOSIT, DIVIDENDS - INTERE</v>
          </cell>
        </row>
        <row r="272">
          <cell r="A272" t="str">
            <v>3848</v>
          </cell>
          <cell r="B272" t="str">
            <v>1102</v>
          </cell>
          <cell r="C272" t="str">
            <v>AMTS ON DEP., DIVIDENDS - ACCR. INT</v>
          </cell>
        </row>
        <row r="273">
          <cell r="A273" t="str">
            <v>3849</v>
          </cell>
          <cell r="B273" t="str">
            <v>1100</v>
          </cell>
          <cell r="C273" t="str">
            <v>AMTS ON DEP., DIVIDENDS - ACCR. INT</v>
          </cell>
        </row>
        <row r="274">
          <cell r="A274" t="str">
            <v>3901</v>
          </cell>
          <cell r="B274" t="str">
            <v>0000</v>
          </cell>
          <cell r="C274" t="str">
            <v>AGENTS' AND SALARIED FIELD REPRESEN</v>
          </cell>
        </row>
        <row r="275">
          <cell r="A275" t="str">
            <v>3901</v>
          </cell>
          <cell r="B275" t="str">
            <v>0010</v>
          </cell>
          <cell r="C275" t="str">
            <v>AGENTS' AND SALARIED FIELD REPRESEN</v>
          </cell>
        </row>
        <row r="276">
          <cell r="A276" t="str">
            <v>3901</v>
          </cell>
          <cell r="B276" t="str">
            <v>0011</v>
          </cell>
          <cell r="C276" t="str">
            <v>AGENTS' AND SALARIED FIELD REPRESEN</v>
          </cell>
        </row>
        <row r="277">
          <cell r="A277" t="str">
            <v>3901</v>
          </cell>
          <cell r="B277" t="str">
            <v>0015</v>
          </cell>
          <cell r="C277" t="str">
            <v>AGENTS' AND SALARIED FIELD REPRESEN</v>
          </cell>
        </row>
        <row r="278">
          <cell r="A278" t="str">
            <v>3901</v>
          </cell>
          <cell r="B278" t="str">
            <v>1010</v>
          </cell>
          <cell r="C278" t="str">
            <v>AGENTS' AND SALARIED FIELD REPRESEN</v>
          </cell>
        </row>
        <row r="279">
          <cell r="A279" t="str">
            <v>3904</v>
          </cell>
          <cell r="B279" t="str">
            <v>0000</v>
          </cell>
          <cell r="C279" t="str">
            <v>LIABILITY-POST RETIREMENT &amp; PENSION BENEFIT</v>
          </cell>
        </row>
        <row r="280">
          <cell r="A280" t="str">
            <v>3905</v>
          </cell>
          <cell r="B280" t="str">
            <v>0000</v>
          </cell>
          <cell r="C280" t="str">
            <v>STAFF PENSION RESERVE, PRIOR YEARS'</v>
          </cell>
        </row>
        <row r="281">
          <cell r="A281" t="str">
            <v>3905</v>
          </cell>
          <cell r="B281" t="str">
            <v>1010</v>
          </cell>
          <cell r="C281" t="str">
            <v>STAFF PENSION RESERVE, NON-INSURED</v>
          </cell>
        </row>
        <row r="282">
          <cell r="A282" t="str">
            <v>3920</v>
          </cell>
          <cell r="B282" t="str">
            <v>1100</v>
          </cell>
          <cell r="C282" t="str">
            <v>RESERVE FOR UNMATURED OBLIGATIONS,</v>
          </cell>
        </row>
        <row r="283">
          <cell r="A283" t="str">
            <v>3920</v>
          </cell>
          <cell r="B283" t="str">
            <v>1200</v>
          </cell>
          <cell r="C283" t="str">
            <v>RESERVE FOR UNMATURED OBLIGATIONS,</v>
          </cell>
        </row>
        <row r="284">
          <cell r="A284" t="str">
            <v>3920</v>
          </cell>
          <cell r="B284" t="str">
            <v>2100</v>
          </cell>
          <cell r="C284" t="str">
            <v>RESERVE FOR UNMATURED OBLIGATIONS,</v>
          </cell>
        </row>
        <row r="285">
          <cell r="A285" t="str">
            <v>3932</v>
          </cell>
          <cell r="B285" t="str">
            <v>1100</v>
          </cell>
          <cell r="C285" t="str">
            <v>PROV. FOR DIVIDENDS - INSURANCE DIR</v>
          </cell>
        </row>
        <row r="286">
          <cell r="A286" t="str">
            <v>3936</v>
          </cell>
          <cell r="B286" t="str">
            <v>1100</v>
          </cell>
          <cell r="C286" t="str">
            <v>PROVISION FOR UNREPORTED DEATH CLAI</v>
          </cell>
        </row>
        <row r="287">
          <cell r="A287" t="str">
            <v>3937</v>
          </cell>
          <cell r="B287" t="str">
            <v>1100</v>
          </cell>
          <cell r="C287" t="str">
            <v>PROVISION FOR UNREPORTED DEATH CLAI</v>
          </cell>
        </row>
        <row r="288">
          <cell r="A288" t="str">
            <v>3952</v>
          </cell>
          <cell r="B288" t="str">
            <v>0000</v>
          </cell>
          <cell r="C288" t="str">
            <v>RESERVE FOR CURRENCY FLUCTUATION -</v>
          </cell>
        </row>
        <row r="289">
          <cell r="A289" t="str">
            <v>3959</v>
          </cell>
          <cell r="B289" t="str">
            <v>0000</v>
          </cell>
          <cell r="C289" t="str">
            <v>PROV FOR NEGATIVE RESERVES</v>
          </cell>
        </row>
        <row r="290">
          <cell r="A290" t="str">
            <v>3963</v>
          </cell>
          <cell r="B290" t="str">
            <v>0000</v>
          </cell>
          <cell r="C290" t="str">
            <v>STATUTORY DEFICIENCY RESERVE</v>
          </cell>
        </row>
        <row r="291">
          <cell r="A291" t="str">
            <v>3968</v>
          </cell>
          <cell r="B291" t="str">
            <v>0000</v>
          </cell>
          <cell r="C291" t="str">
            <v>RESERVE FOR GROUP CASH VALUE</v>
          </cell>
        </row>
        <row r="292">
          <cell r="A292" t="str">
            <v>3969</v>
          </cell>
          <cell r="B292" t="str">
            <v>0000</v>
          </cell>
          <cell r="C292" t="str">
            <v>PROV FOR TRANSITIONAL SOLVERENCY</v>
          </cell>
        </row>
        <row r="293">
          <cell r="A293" t="str">
            <v>3990</v>
          </cell>
          <cell r="B293" t="str">
            <v>0000</v>
          </cell>
          <cell r="C293" t="str">
            <v>SURPLUS - UNALLOCATED</v>
          </cell>
        </row>
        <row r="294">
          <cell r="A294" t="str">
            <v>4010</v>
          </cell>
          <cell r="B294" t="str">
            <v>1100</v>
          </cell>
          <cell r="C294" t="str">
            <v>1ST YR PREMS, REGULAR, INSCE DIRECT</v>
          </cell>
        </row>
        <row r="295">
          <cell r="A295" t="str">
            <v>4010</v>
          </cell>
          <cell r="B295" t="str">
            <v>1200</v>
          </cell>
          <cell r="C295" t="str">
            <v>1ST YR PREMS, REGULAR, INSCE SURPLU</v>
          </cell>
        </row>
        <row r="296">
          <cell r="A296" t="str">
            <v>4015</v>
          </cell>
          <cell r="B296" t="str">
            <v>1100</v>
          </cell>
          <cell r="C296" t="str">
            <v>1ST YR PREMS, DISABILITY CLMS, INSCE DIRECT</v>
          </cell>
        </row>
        <row r="297">
          <cell r="A297" t="str">
            <v>4018</v>
          </cell>
          <cell r="B297" t="str">
            <v>1100</v>
          </cell>
          <cell r="C297" t="str">
            <v>1ST YR PREMS, PRELIMINARY TERM, INS</v>
          </cell>
        </row>
        <row r="298">
          <cell r="A298" t="str">
            <v>4120</v>
          </cell>
          <cell r="B298" t="str">
            <v>1100</v>
          </cell>
          <cell r="C298" t="str">
            <v>REN'L PREMS, REGULAR, INSCE DIRECT</v>
          </cell>
        </row>
        <row r="299">
          <cell r="A299" t="str">
            <v>4120</v>
          </cell>
          <cell r="B299" t="str">
            <v>1200</v>
          </cell>
          <cell r="C299" t="str">
            <v>REN'L PREMS, REGULAR, INSCE SURPLUS</v>
          </cell>
        </row>
        <row r="300">
          <cell r="A300" t="str">
            <v>4125</v>
          </cell>
          <cell r="B300" t="str">
            <v>1100</v>
          </cell>
          <cell r="C300" t="str">
            <v>REN'L PREMS, T.D.B., PREMS WAIVED,</v>
          </cell>
        </row>
        <row r="301">
          <cell r="A301" t="str">
            <v>4126</v>
          </cell>
          <cell r="B301" t="str">
            <v>1200</v>
          </cell>
          <cell r="C301" t="str">
            <v>REN'L PREMS, CO-INSCE, INSCE SURPLU</v>
          </cell>
        </row>
        <row r="302">
          <cell r="A302" t="str">
            <v>4127</v>
          </cell>
          <cell r="B302" t="str">
            <v>1100</v>
          </cell>
          <cell r="C302" t="str">
            <v>REN'L PREMS, D/C, PREMS WAIVED ON D</v>
          </cell>
        </row>
        <row r="303">
          <cell r="A303" t="str">
            <v>4150</v>
          </cell>
          <cell r="B303" t="str">
            <v>1100</v>
          </cell>
          <cell r="C303" t="str">
            <v>REN'L PREMS, D/C, PREMS WAIVED ON D</v>
          </cell>
        </row>
        <row r="304">
          <cell r="A304" t="str">
            <v>4230</v>
          </cell>
          <cell r="B304" t="str">
            <v>1100</v>
          </cell>
          <cell r="C304" t="str">
            <v>SINGLE PREMS, REGULAR</v>
          </cell>
        </row>
        <row r="305">
          <cell r="A305" t="str">
            <v>4233</v>
          </cell>
          <cell r="B305" t="str">
            <v>1100</v>
          </cell>
          <cell r="C305" t="str">
            <v>SINGLE PREMS, P.U.A., PURCHASED BY</v>
          </cell>
        </row>
        <row r="306">
          <cell r="A306" t="str">
            <v>4234</v>
          </cell>
          <cell r="B306" t="str">
            <v>1100</v>
          </cell>
          <cell r="C306" t="str">
            <v>SINGLE PREMS, P.U.A., PURCHASED BY</v>
          </cell>
        </row>
        <row r="307">
          <cell r="A307" t="str">
            <v>4236</v>
          </cell>
          <cell r="B307" t="str">
            <v>1100</v>
          </cell>
          <cell r="C307" t="str">
            <v>SINGLE PREMS, OTHER, PURCHASED BY D</v>
          </cell>
        </row>
        <row r="308">
          <cell r="A308" t="str">
            <v>4400</v>
          </cell>
          <cell r="B308" t="str">
            <v>1100</v>
          </cell>
          <cell r="C308" t="str">
            <v>INTEREST ON BONDS, RECEIVED, L/T</v>
          </cell>
        </row>
        <row r="309">
          <cell r="A309" t="str">
            <v>4401</v>
          </cell>
          <cell r="B309" t="str">
            <v>1100</v>
          </cell>
          <cell r="C309" t="str">
            <v>INTEREST ON BONDS, PAID ON PURCHASE</v>
          </cell>
        </row>
        <row r="310">
          <cell r="A310" t="str">
            <v>4402</v>
          </cell>
          <cell r="B310" t="str">
            <v>1100</v>
          </cell>
          <cell r="C310" t="str">
            <v>INTEREST ON BONDS, DUE, L/T</v>
          </cell>
        </row>
        <row r="311">
          <cell r="A311" t="str">
            <v>4403</v>
          </cell>
          <cell r="B311" t="str">
            <v>1100</v>
          </cell>
          <cell r="C311" t="str">
            <v>INTEREST ON BONDS, ACCRUED, L/T</v>
          </cell>
        </row>
        <row r="312">
          <cell r="A312" t="str">
            <v>4422</v>
          </cell>
          <cell r="B312" t="str">
            <v>1100</v>
          </cell>
          <cell r="C312" t="str">
            <v>ACCRUAL OF DISC ON BONDS, L/T</v>
          </cell>
        </row>
        <row r="313">
          <cell r="A313" t="str">
            <v>4422</v>
          </cell>
          <cell r="B313" t="str">
            <v>1110</v>
          </cell>
          <cell r="C313" t="str">
            <v>ACCRUAL OF DISC ON BONDS, S/T</v>
          </cell>
        </row>
        <row r="314">
          <cell r="A314" t="str">
            <v>4423</v>
          </cell>
          <cell r="B314" t="str">
            <v>1100</v>
          </cell>
          <cell r="C314" t="str">
            <v>AMORT OF PREMS ON BONDS, L/T</v>
          </cell>
        </row>
        <row r="315">
          <cell r="A315" t="str">
            <v>4430</v>
          </cell>
          <cell r="B315" t="str">
            <v>1100</v>
          </cell>
          <cell r="C315" t="str">
            <v>CAPITAL GAINS ON BONDS, BOOK VALUE</v>
          </cell>
        </row>
        <row r="316">
          <cell r="A316" t="str">
            <v>4430</v>
          </cell>
          <cell r="B316" t="str">
            <v>1110</v>
          </cell>
          <cell r="C316" t="str">
            <v>CAPITAL GAINS ON BONDS, BOOK VALUE</v>
          </cell>
        </row>
        <row r="317">
          <cell r="A317" t="str">
            <v>4431</v>
          </cell>
          <cell r="B317" t="str">
            <v>1100</v>
          </cell>
          <cell r="C317" t="str">
            <v>CAPITAL GAINS ON BONDS, PROCEEDS OF</v>
          </cell>
        </row>
        <row r="318">
          <cell r="A318" t="str">
            <v>4431</v>
          </cell>
          <cell r="B318" t="str">
            <v>1110</v>
          </cell>
          <cell r="C318" t="str">
            <v>CAPITAL GAINS ON BONDS, PROCEEDS OF</v>
          </cell>
        </row>
        <row r="319">
          <cell r="A319" t="str">
            <v>4432</v>
          </cell>
          <cell r="B319" t="str">
            <v>1100</v>
          </cell>
          <cell r="C319" t="str">
            <v>CAPITAL LOSSES ON BONDS, BOOK VALUE</v>
          </cell>
        </row>
        <row r="320">
          <cell r="A320" t="str">
            <v>4433</v>
          </cell>
          <cell r="B320" t="str">
            <v>1100</v>
          </cell>
          <cell r="C320" t="str">
            <v>CAPITAL LOSSES ON BONDS, PROCEEDS O</v>
          </cell>
        </row>
        <row r="321">
          <cell r="A321" t="str">
            <v>4434</v>
          </cell>
          <cell r="B321" t="str">
            <v>1100</v>
          </cell>
          <cell r="C321" t="str">
            <v>CURRENT YEAR'S REALIZED GAINS AND L</v>
          </cell>
        </row>
        <row r="322">
          <cell r="A322" t="str">
            <v>4437</v>
          </cell>
          <cell r="B322" t="str">
            <v>1100</v>
          </cell>
          <cell r="C322" t="str">
            <v>NET CAPITAL GAINS, BONDS, L/T</v>
          </cell>
        </row>
        <row r="323">
          <cell r="A323" t="str">
            <v>4438</v>
          </cell>
          <cell r="B323" t="str">
            <v>1100</v>
          </cell>
          <cell r="C323" t="str">
            <v>NET CAPITAL LOSSES, BONDS, L/T</v>
          </cell>
        </row>
        <row r="324">
          <cell r="A324" t="str">
            <v>4439</v>
          </cell>
          <cell r="B324" t="str">
            <v>1100</v>
          </cell>
          <cell r="C324" t="str">
            <v>PROFIT AND LOSSES ON SALES, BONDS,</v>
          </cell>
        </row>
        <row r="325">
          <cell r="A325" t="str">
            <v>4457</v>
          </cell>
          <cell r="B325" t="str">
            <v>0000</v>
          </cell>
          <cell r="C325" t="str">
            <v>CURRENT YEAR'S REALIZED GAINS REPTD</v>
          </cell>
        </row>
        <row r="326">
          <cell r="A326" t="str">
            <v>4458</v>
          </cell>
          <cell r="B326" t="str">
            <v>0000</v>
          </cell>
          <cell r="C326" t="str">
            <v>CURRENT YEAR'S REALIZED LOSSES REPT</v>
          </cell>
        </row>
        <row r="327">
          <cell r="A327" t="str">
            <v>4460</v>
          </cell>
          <cell r="B327" t="str">
            <v>0000</v>
          </cell>
          <cell r="C327" t="str">
            <v>DIVS ON PREFERRED STOCKS, RECEIVED</v>
          </cell>
        </row>
        <row r="328">
          <cell r="A328" t="str">
            <v>4470</v>
          </cell>
          <cell r="B328" t="str">
            <v>0000</v>
          </cell>
          <cell r="C328" t="str">
            <v>DIVS ON COMMON STOCKS, RECEIVED</v>
          </cell>
        </row>
        <row r="329">
          <cell r="A329" t="str">
            <v>4474</v>
          </cell>
          <cell r="B329" t="str">
            <v>0000</v>
          </cell>
          <cell r="C329" t="str">
            <v>DIV ON COMMON STOCKS,DUE</v>
          </cell>
        </row>
        <row r="330">
          <cell r="A330" t="str">
            <v>4475</v>
          </cell>
          <cell r="B330" t="str">
            <v>0000</v>
          </cell>
          <cell r="C330" t="str">
            <v>DIVS ON COMMON STOCKS, ACCRUED</v>
          </cell>
        </row>
        <row r="331">
          <cell r="A331" t="str">
            <v>4490</v>
          </cell>
          <cell r="B331" t="str">
            <v>0000</v>
          </cell>
          <cell r="C331" t="str">
            <v>CAPITAL GAINS ON COMMON STOCKS, BOO</v>
          </cell>
        </row>
        <row r="332">
          <cell r="A332" t="str">
            <v>4491</v>
          </cell>
          <cell r="B332" t="str">
            <v>0000</v>
          </cell>
          <cell r="C332" t="str">
            <v>CAPITAL LOSSES ON COMMON STOCKS, BO</v>
          </cell>
        </row>
        <row r="333">
          <cell r="A333" t="str">
            <v>4494</v>
          </cell>
          <cell r="B333" t="str">
            <v>0000</v>
          </cell>
          <cell r="C333" t="str">
            <v>CURRENT YEAR'S REALIZED GAINS AND L</v>
          </cell>
        </row>
        <row r="334">
          <cell r="A334" t="str">
            <v>4497</v>
          </cell>
          <cell r="B334" t="str">
            <v>0000</v>
          </cell>
          <cell r="C334" t="str">
            <v>NET CAPITAL GAINS, COMMON STOCKS</v>
          </cell>
        </row>
        <row r="335">
          <cell r="A335" t="str">
            <v>4499</v>
          </cell>
          <cell r="B335" t="str">
            <v>0000</v>
          </cell>
          <cell r="C335" t="str">
            <v>PROFIT AND LOSSES ON SALES, COMMON</v>
          </cell>
        </row>
        <row r="336">
          <cell r="A336" t="str">
            <v>4507</v>
          </cell>
          <cell r="B336" t="str">
            <v>0000</v>
          </cell>
          <cell r="C336" t="str">
            <v>CURRENT YEAR'S REALIZED GAINS REPTD</v>
          </cell>
        </row>
        <row r="337">
          <cell r="A337" t="str">
            <v>4508</v>
          </cell>
          <cell r="B337" t="str">
            <v>0000</v>
          </cell>
          <cell r="C337" t="str">
            <v>CURRENT YEAR'S REALIZED LOSSES REPT</v>
          </cell>
        </row>
        <row r="338">
          <cell r="A338" t="str">
            <v>4509</v>
          </cell>
          <cell r="B338" t="str">
            <v>0000</v>
          </cell>
          <cell r="C338" t="str">
            <v>CURRENT YEAR'S REALIZED GAINS REPTD</v>
          </cell>
        </row>
        <row r="339">
          <cell r="A339" t="str">
            <v>4510</v>
          </cell>
          <cell r="B339" t="str">
            <v>0000</v>
          </cell>
          <cell r="C339" t="str">
            <v>CURRENT YEAR'S REALIZED LOSSES REPT</v>
          </cell>
        </row>
        <row r="340">
          <cell r="A340" t="str">
            <v>4511</v>
          </cell>
          <cell r="B340" t="str">
            <v>0000</v>
          </cell>
          <cell r="C340" t="str">
            <v>CURRENT YEAR'S UNREALIZED GAINS/LOS</v>
          </cell>
        </row>
        <row r="341">
          <cell r="A341" t="str">
            <v>4512</v>
          </cell>
          <cell r="B341" t="str">
            <v>0000</v>
          </cell>
          <cell r="C341" t="str">
            <v>CURRENT YEAR'S UNREALIZED GAINS/LOS</v>
          </cell>
        </row>
        <row r="342">
          <cell r="A342" t="str">
            <v>4580</v>
          </cell>
          <cell r="B342" t="str">
            <v>0000</v>
          </cell>
          <cell r="C342" t="str">
            <v>INVESTMENT EXPENSES CANADA-LIFE</v>
          </cell>
        </row>
        <row r="343">
          <cell r="A343" t="str">
            <v>4580</v>
          </cell>
          <cell r="B343" t="str">
            <v>1000</v>
          </cell>
          <cell r="C343" t="str">
            <v>INVESTMENT EXPENSES CANADA-LIFE</v>
          </cell>
        </row>
        <row r="344">
          <cell r="A344" t="str">
            <v>4580</v>
          </cell>
          <cell r="B344" t="str">
            <v>2000</v>
          </cell>
          <cell r="C344" t="str">
            <v>INVESTMENT EXPENSES CENTRAL-LIFE</v>
          </cell>
        </row>
        <row r="345">
          <cell r="A345" t="str">
            <v>4580</v>
          </cell>
          <cell r="B345" t="str">
            <v>4000</v>
          </cell>
          <cell r="C345" t="str">
            <v>INVESTMENT EXPENSES CORPORATE-LIFE</v>
          </cell>
        </row>
        <row r="346">
          <cell r="A346" t="str">
            <v>4580</v>
          </cell>
          <cell r="B346" t="str">
            <v>6000</v>
          </cell>
          <cell r="C346" t="str">
            <v>INVESTMENT EXPENSES OTHER-LIFE</v>
          </cell>
        </row>
        <row r="347">
          <cell r="A347" t="str">
            <v>4655</v>
          </cell>
          <cell r="B347" t="str">
            <v>1100</v>
          </cell>
          <cell r="C347" t="str">
            <v>INTEREST ON POLICY ADVANCES, INSCE</v>
          </cell>
        </row>
        <row r="348">
          <cell r="A348" t="str">
            <v>4662</v>
          </cell>
          <cell r="B348" t="str">
            <v>0000</v>
          </cell>
          <cell r="C348" t="str">
            <v>INTEREST ON BANK DEPS, EARNED</v>
          </cell>
        </row>
        <row r="349">
          <cell r="A349" t="str">
            <v>4662</v>
          </cell>
          <cell r="B349" t="str">
            <v>3502</v>
          </cell>
          <cell r="C349" t="str">
            <v>INTEREST ON BANK DEPS, EARNED</v>
          </cell>
        </row>
        <row r="350">
          <cell r="A350" t="str">
            <v>4662</v>
          </cell>
          <cell r="B350" t="str">
            <v>3505</v>
          </cell>
          <cell r="C350" t="str">
            <v>INTEREST ON BANK DEPS, EARNED</v>
          </cell>
        </row>
        <row r="351">
          <cell r="A351" t="str">
            <v>4662</v>
          </cell>
          <cell r="B351" t="str">
            <v>3507</v>
          </cell>
          <cell r="C351" t="str">
            <v>INTEREST ON BANK DEPS, EARNED</v>
          </cell>
        </row>
        <row r="352">
          <cell r="A352" t="str">
            <v>4662</v>
          </cell>
          <cell r="B352" t="str">
            <v>3552</v>
          </cell>
          <cell r="C352" t="str">
            <v>INTEREST ON BANK DEPS, EARNED</v>
          </cell>
        </row>
        <row r="353">
          <cell r="A353" t="str">
            <v>4662</v>
          </cell>
          <cell r="B353" t="str">
            <v>3553</v>
          </cell>
          <cell r="C353" t="str">
            <v>INTEREST ON BANK DEPS, EARNED</v>
          </cell>
        </row>
        <row r="354">
          <cell r="A354" t="str">
            <v>4662</v>
          </cell>
          <cell r="B354" t="str">
            <v>3560</v>
          </cell>
          <cell r="C354" t="str">
            <v>INTEREST ON BANK DEPS, EARNED</v>
          </cell>
        </row>
        <row r="355">
          <cell r="A355" t="str">
            <v>4662</v>
          </cell>
          <cell r="B355" t="str">
            <v>3561</v>
          </cell>
          <cell r="C355" t="str">
            <v>INTEREST ON BANK DEPS, EARNED</v>
          </cell>
        </row>
        <row r="356">
          <cell r="A356" t="str">
            <v>4662</v>
          </cell>
          <cell r="B356" t="str">
            <v>3570</v>
          </cell>
          <cell r="C356" t="str">
            <v>INTEREST ON BANK DEPS, EARNED</v>
          </cell>
        </row>
        <row r="357">
          <cell r="A357" t="str">
            <v>4683</v>
          </cell>
          <cell r="B357" t="str">
            <v>0000</v>
          </cell>
          <cell r="C357" t="str">
            <v>MISC INTEREST RECEIVED, NON-POLICY</v>
          </cell>
        </row>
        <row r="358">
          <cell r="A358" t="str">
            <v>4683</v>
          </cell>
          <cell r="B358" t="str">
            <v>4207</v>
          </cell>
          <cell r="C358" t="str">
            <v>MISC INT RCVD, GROUP HLTH - VF</v>
          </cell>
        </row>
        <row r="359">
          <cell r="A359" t="str">
            <v>4683</v>
          </cell>
          <cell r="B359" t="str">
            <v>4214</v>
          </cell>
          <cell r="C359" t="str">
            <v>MISC INT RCVD, GROUP HLTH - FD</v>
          </cell>
        </row>
        <row r="360">
          <cell r="A360" t="str">
            <v>4684</v>
          </cell>
          <cell r="B360" t="str">
            <v>0000</v>
          </cell>
          <cell r="C360" t="str">
            <v>INTEREST ON OVERDUE PREMS, UNALLOCA</v>
          </cell>
        </row>
        <row r="361">
          <cell r="A361" t="str">
            <v>4684</v>
          </cell>
          <cell r="B361" t="str">
            <v>1000</v>
          </cell>
          <cell r="C361" t="str">
            <v>INTEREST ON OVERDUE PREMS, UNALLOCA</v>
          </cell>
        </row>
        <row r="362">
          <cell r="A362" t="str">
            <v>4742</v>
          </cell>
          <cell r="B362" t="str">
            <v>0000</v>
          </cell>
          <cell r="C362" t="str">
            <v>W/D OF BONDS</v>
          </cell>
        </row>
        <row r="363">
          <cell r="A363" t="str">
            <v>4770</v>
          </cell>
          <cell r="B363" t="str">
            <v>0000</v>
          </cell>
          <cell r="C363" t="str">
            <v>GAINS OR LOSSES ON CURRENCY EXCHANG</v>
          </cell>
        </row>
        <row r="364">
          <cell r="A364" t="str">
            <v>4770</v>
          </cell>
          <cell r="B364" t="str">
            <v>4207</v>
          </cell>
          <cell r="C364" t="str">
            <v>G/L ON CURRENCY EXCHANGE - VF</v>
          </cell>
        </row>
        <row r="365">
          <cell r="A365" t="str">
            <v>4771</v>
          </cell>
          <cell r="B365" t="str">
            <v>0000</v>
          </cell>
          <cell r="C365" t="str">
            <v>GAINS OR LOSSES ON BASE CURR EXCHG</v>
          </cell>
        </row>
        <row r="366">
          <cell r="A366" t="str">
            <v>4822</v>
          </cell>
          <cell r="B366" t="str">
            <v>0100</v>
          </cell>
          <cell r="C366" t="str">
            <v>FEE INCOME - ASSIGNMENT, POLICY CHA</v>
          </cell>
        </row>
        <row r="367">
          <cell r="A367" t="str">
            <v>4822</v>
          </cell>
          <cell r="B367" t="str">
            <v>0800</v>
          </cell>
          <cell r="C367" t="str">
            <v>FEE INCOME, MODERN SUN ADMIN. FEES</v>
          </cell>
        </row>
        <row r="368">
          <cell r="A368" t="str">
            <v>5001</v>
          </cell>
          <cell r="B368" t="str">
            <v>1100</v>
          </cell>
          <cell r="C368" t="str">
            <v>D/C, REGULAR, INSCE DIRECT</v>
          </cell>
        </row>
        <row r="369">
          <cell r="A369" t="str">
            <v>5001</v>
          </cell>
          <cell r="B369" t="str">
            <v>1200</v>
          </cell>
          <cell r="C369" t="str">
            <v>D/C, REGULAR, INSCE SURPLUS CEDED</v>
          </cell>
        </row>
        <row r="370">
          <cell r="A370" t="str">
            <v>5002</v>
          </cell>
          <cell r="B370" t="str">
            <v>1100</v>
          </cell>
          <cell r="C370" t="str">
            <v>D/C, PUA, INSCE DIRECT</v>
          </cell>
        </row>
        <row r="371">
          <cell r="A371" t="str">
            <v>5003</v>
          </cell>
          <cell r="B371" t="str">
            <v>1100</v>
          </cell>
          <cell r="C371" t="str">
            <v>D/C, A.D.B., INSCE DIRECT</v>
          </cell>
        </row>
        <row r="372">
          <cell r="A372" t="str">
            <v>5019</v>
          </cell>
          <cell r="B372" t="str">
            <v>1100</v>
          </cell>
          <cell r="C372" t="str">
            <v>DISABILITY CLMS, INSTAL, INSCE DIRECT</v>
          </cell>
        </row>
        <row r="373">
          <cell r="A373" t="str">
            <v>5020</v>
          </cell>
          <cell r="B373" t="str">
            <v>1100</v>
          </cell>
          <cell r="C373" t="str">
            <v>M/E, REGULAR, INSCE DIRECT</v>
          </cell>
        </row>
        <row r="374">
          <cell r="A374" t="str">
            <v>5021</v>
          </cell>
          <cell r="B374" t="str">
            <v>1100</v>
          </cell>
          <cell r="C374" t="str">
            <v>M/E, PUA, INSCE DIRECT</v>
          </cell>
        </row>
        <row r="375">
          <cell r="A375" t="str">
            <v>5030</v>
          </cell>
          <cell r="B375" t="str">
            <v>1100</v>
          </cell>
          <cell r="C375" t="str">
            <v>C.S.V., REGULAR, INSCE DIRECT</v>
          </cell>
        </row>
        <row r="376">
          <cell r="A376" t="str">
            <v>5031</v>
          </cell>
          <cell r="B376" t="str">
            <v>1100</v>
          </cell>
          <cell r="C376" t="str">
            <v>C.S.V., PUA, INSCE DIRECT</v>
          </cell>
        </row>
        <row r="377">
          <cell r="A377" t="str">
            <v>5032</v>
          </cell>
          <cell r="B377" t="str">
            <v>1100</v>
          </cell>
          <cell r="C377" t="str">
            <v>C.S.V., CHANGE ALLCES, INSCE DIRECT</v>
          </cell>
        </row>
        <row r="378">
          <cell r="A378" t="str">
            <v>5070</v>
          </cell>
          <cell r="B378" t="str">
            <v>2100</v>
          </cell>
          <cell r="C378" t="str">
            <v>ANN INSTAL PYMTS, REGULAR, ANN DIRE</v>
          </cell>
        </row>
        <row r="379">
          <cell r="A379" t="str">
            <v>5070</v>
          </cell>
          <cell r="B379" t="str">
            <v>2173</v>
          </cell>
          <cell r="C379" t="str">
            <v>ANN INSTAL PYMTS, REGULAR, ANN DIRE</v>
          </cell>
        </row>
        <row r="380">
          <cell r="A380" t="str">
            <v>5086</v>
          </cell>
          <cell r="B380" t="str">
            <v>2100</v>
          </cell>
          <cell r="C380" t="str">
            <v>PYMTS UNDER SETT'MNT ANNUITIES, INS</v>
          </cell>
        </row>
        <row r="381">
          <cell r="A381" t="str">
            <v>5100</v>
          </cell>
          <cell r="B381" t="str">
            <v>1100</v>
          </cell>
          <cell r="C381" t="str">
            <v>INTEREST CREDITED TO P/H, PROCEEDS</v>
          </cell>
        </row>
        <row r="382">
          <cell r="A382" t="str">
            <v>5101</v>
          </cell>
          <cell r="B382" t="str">
            <v>1100</v>
          </cell>
          <cell r="C382" t="str">
            <v>INTEREST CREDITED TO P/H, PROCEEDS</v>
          </cell>
        </row>
        <row r="383">
          <cell r="A383" t="str">
            <v>5101</v>
          </cell>
          <cell r="B383" t="str">
            <v>1173</v>
          </cell>
          <cell r="C383" t="str">
            <v>INTEREST CREDITED TO P/H, PROCEEDS</v>
          </cell>
        </row>
        <row r="384">
          <cell r="A384" t="str">
            <v>5102</v>
          </cell>
          <cell r="B384" t="str">
            <v>1100</v>
          </cell>
          <cell r="C384" t="str">
            <v>INTEREST CREDITED TO P/H, DIVS ON D</v>
          </cell>
        </row>
        <row r="385">
          <cell r="A385" t="str">
            <v>5103</v>
          </cell>
          <cell r="B385" t="str">
            <v>1100</v>
          </cell>
          <cell r="C385" t="str">
            <v>INTEREST CREDITED TO P/H, AMTS ON D</v>
          </cell>
        </row>
        <row r="386">
          <cell r="A386" t="str">
            <v>5104</v>
          </cell>
          <cell r="B386" t="str">
            <v>1100</v>
          </cell>
          <cell r="C386" t="str">
            <v>INTEREST CREDITED TO P/H, R.R.I.F.,</v>
          </cell>
        </row>
        <row r="387">
          <cell r="A387" t="str">
            <v>5106</v>
          </cell>
          <cell r="B387" t="str">
            <v>1100</v>
          </cell>
          <cell r="C387" t="str">
            <v>INTEREST CREDITED TO P/H, ACCRUED,</v>
          </cell>
        </row>
        <row r="388">
          <cell r="A388" t="str">
            <v>5109</v>
          </cell>
          <cell r="B388" t="str">
            <v>1100</v>
          </cell>
          <cell r="C388" t="str">
            <v>INTEREST CREDITED TO P/H, ACCRUED,</v>
          </cell>
        </row>
        <row r="389">
          <cell r="A389" t="str">
            <v>5123</v>
          </cell>
          <cell r="B389" t="str">
            <v>1100</v>
          </cell>
          <cell r="C389" t="str">
            <v>INTEREST PAID ON POLICY CLAIMS, INS</v>
          </cell>
        </row>
        <row r="390">
          <cell r="A390" t="str">
            <v>5123</v>
          </cell>
          <cell r="B390" t="str">
            <v>1200</v>
          </cell>
          <cell r="C390" t="str">
            <v>INTEREST PAID ON POLICY CLAIMS, INS</v>
          </cell>
        </row>
        <row r="391">
          <cell r="A391" t="str">
            <v>5124</v>
          </cell>
          <cell r="B391" t="str">
            <v>1100</v>
          </cell>
          <cell r="C391" t="str">
            <v>INTEREST PAID OTHER, INSCE DIRECT</v>
          </cell>
        </row>
        <row r="392">
          <cell r="A392" t="str">
            <v>5160</v>
          </cell>
          <cell r="B392" t="str">
            <v>1100</v>
          </cell>
          <cell r="C392" t="str">
            <v>1ST YR COMM, REPORTABLE, INSCE DIRE</v>
          </cell>
        </row>
        <row r="393">
          <cell r="A393" t="str">
            <v>5161</v>
          </cell>
          <cell r="B393" t="str">
            <v>1100</v>
          </cell>
          <cell r="C393" t="str">
            <v>1ST YR COMM, NON-REPORTABLE, INSCE</v>
          </cell>
        </row>
        <row r="394">
          <cell r="A394" t="str">
            <v>5161</v>
          </cell>
          <cell r="B394" t="str">
            <v>1200</v>
          </cell>
          <cell r="C394" t="str">
            <v>1ST YR COMM, NON-REPORTABLE, INSCE</v>
          </cell>
        </row>
        <row r="395">
          <cell r="A395" t="str">
            <v>5162</v>
          </cell>
          <cell r="B395" t="str">
            <v>1100</v>
          </cell>
          <cell r="C395" t="str">
            <v>COMM LOADING ON O/S 1ST YR PREMS, I</v>
          </cell>
        </row>
        <row r="396">
          <cell r="A396" t="str">
            <v>5170</v>
          </cell>
          <cell r="B396" t="str">
            <v>1100</v>
          </cell>
          <cell r="C396" t="str">
            <v>REN'L COMM, REPORTABLE, INSCE DIREC</v>
          </cell>
        </row>
        <row r="397">
          <cell r="A397" t="str">
            <v>5171</v>
          </cell>
          <cell r="B397" t="str">
            <v>1100</v>
          </cell>
          <cell r="C397" t="str">
            <v>REN'L COMM, NON-REPORTABLE, INSCE D</v>
          </cell>
        </row>
        <row r="398">
          <cell r="A398" t="str">
            <v>5171</v>
          </cell>
          <cell r="B398" t="str">
            <v>1200</v>
          </cell>
          <cell r="C398" t="str">
            <v>REN'L COMM, NON-REPORTABLE, INSCE S</v>
          </cell>
        </row>
        <row r="399">
          <cell r="A399" t="str">
            <v>5172</v>
          </cell>
          <cell r="B399" t="str">
            <v>1100</v>
          </cell>
          <cell r="C399" t="str">
            <v>COMM LOADING ON O/S REN'L PREMS, IN</v>
          </cell>
        </row>
        <row r="400">
          <cell r="A400" t="str">
            <v>5173</v>
          </cell>
          <cell r="B400" t="str">
            <v>1100</v>
          </cell>
          <cell r="C400" t="str">
            <v>INCR IN PROVISION FOR COMM ON A.P.A</v>
          </cell>
        </row>
        <row r="401">
          <cell r="A401" t="str">
            <v>5192</v>
          </cell>
          <cell r="B401" t="str">
            <v>1100</v>
          </cell>
          <cell r="C401" t="str">
            <v>COMM LOADING ON O/S REN'L PREMS, IN</v>
          </cell>
        </row>
        <row r="402">
          <cell r="A402" t="str">
            <v>5204</v>
          </cell>
          <cell r="B402" t="str">
            <v>0000</v>
          </cell>
          <cell r="C402" t="str">
            <v>PREM TAXES, OTHER, UNALLOCATED</v>
          </cell>
        </row>
        <row r="403">
          <cell r="A403" t="str">
            <v>5204</v>
          </cell>
          <cell r="B403" t="str">
            <v>1200</v>
          </cell>
          <cell r="C403" t="str">
            <v>PREM TAXES, OTHER, INSCE SURPLUS CE</v>
          </cell>
        </row>
        <row r="404">
          <cell r="A404" t="str">
            <v>5208</v>
          </cell>
          <cell r="B404" t="str">
            <v>0300</v>
          </cell>
          <cell r="C404" t="str">
            <v>INCOME TAXES, OTHER</v>
          </cell>
        </row>
        <row r="405">
          <cell r="A405" t="str">
            <v>5217</v>
          </cell>
          <cell r="B405" t="str">
            <v>0000</v>
          </cell>
          <cell r="C405" t="str">
            <v>LICENSES AND FEES, COMPANY, NON POL</v>
          </cell>
        </row>
        <row r="406">
          <cell r="A406" t="str">
            <v>5218</v>
          </cell>
          <cell r="B406" t="str">
            <v>0000</v>
          </cell>
          <cell r="C406" t="str">
            <v>LICENSES AND FEES, MANAGERS AND AGE</v>
          </cell>
        </row>
        <row r="407">
          <cell r="A407" t="str">
            <v>5219</v>
          </cell>
          <cell r="B407" t="str">
            <v>0000</v>
          </cell>
          <cell r="C407" t="str">
            <v>LICENSES AND FEES, STATUTORY FEES</v>
          </cell>
        </row>
        <row r="408">
          <cell r="A408" t="str">
            <v>5221</v>
          </cell>
          <cell r="B408" t="str">
            <v>0000</v>
          </cell>
          <cell r="C408" t="str">
            <v>LICENSES AND FEES, MANAGERS AND AGE</v>
          </cell>
        </row>
        <row r="409">
          <cell r="A409" t="str">
            <v>5225</v>
          </cell>
          <cell r="B409" t="str">
            <v>0000</v>
          </cell>
          <cell r="C409" t="str">
            <v>BUSINESS TAXES (CANADA AND FOREIGN</v>
          </cell>
        </row>
        <row r="410">
          <cell r="A410" t="str">
            <v>5229</v>
          </cell>
          <cell r="B410" t="str">
            <v>0000</v>
          </cell>
          <cell r="C410" t="str">
            <v>REVENUE STAMPS (FOREIGN ONLY</v>
          </cell>
        </row>
        <row r="411">
          <cell r="A411" t="str">
            <v>5230</v>
          </cell>
          <cell r="B411" t="str">
            <v>0000</v>
          </cell>
          <cell r="C411" t="str">
            <v>ALL OTHER TAXES, NON POLICY</v>
          </cell>
        </row>
        <row r="412">
          <cell r="A412" t="str">
            <v>5250</v>
          </cell>
          <cell r="B412" t="str">
            <v>1100</v>
          </cell>
          <cell r="C412" t="str">
            <v>DIVS TO P/H, CASH, INSCE DIRECT</v>
          </cell>
        </row>
        <row r="413">
          <cell r="A413" t="str">
            <v>5250</v>
          </cell>
          <cell r="B413" t="str">
            <v>1200</v>
          </cell>
          <cell r="C413" t="str">
            <v>DIVS TO P/H, CASH, INSCE SURPLUS CE</v>
          </cell>
        </row>
        <row r="414">
          <cell r="A414" t="str">
            <v>5256</v>
          </cell>
          <cell r="B414" t="str">
            <v>1100</v>
          </cell>
          <cell r="C414" t="str">
            <v>DIVS TO P/H, LEFT ON DEP, INSCE DIR</v>
          </cell>
        </row>
        <row r="415">
          <cell r="A415" t="str">
            <v>5258</v>
          </cell>
          <cell r="B415" t="str">
            <v>1100</v>
          </cell>
          <cell r="C415" t="str">
            <v>DIVS TO P/H, APPLIED TO PAY REN'L P</v>
          </cell>
        </row>
        <row r="416">
          <cell r="A416" t="str">
            <v>5258</v>
          </cell>
          <cell r="B416" t="str">
            <v>1200</v>
          </cell>
          <cell r="C416" t="str">
            <v>DIVS TO P/H, APPLIED TO PAY REN'L P</v>
          </cell>
        </row>
        <row r="417">
          <cell r="A417" t="str">
            <v>5262</v>
          </cell>
          <cell r="B417" t="str">
            <v>1100</v>
          </cell>
          <cell r="C417" t="str">
            <v>DIVS TO P/H, APPLIED TO PURCHASE PU</v>
          </cell>
        </row>
        <row r="418">
          <cell r="A418" t="str">
            <v>5265</v>
          </cell>
          <cell r="B418" t="str">
            <v>1100</v>
          </cell>
          <cell r="C418" t="str">
            <v>DIVS TO P/H, APPLIED TO PURCHASE PU</v>
          </cell>
        </row>
        <row r="419">
          <cell r="A419" t="str">
            <v>5301</v>
          </cell>
          <cell r="B419" t="str">
            <v>1100</v>
          </cell>
          <cell r="C419" t="str">
            <v>INCR IN PROV FOR DIVS, INSCE DIRECT</v>
          </cell>
        </row>
        <row r="420">
          <cell r="A420" t="str">
            <v>5310</v>
          </cell>
          <cell r="B420" t="str">
            <v>1100</v>
          </cell>
          <cell r="C420" t="str">
            <v>NORMAL INCR IN RES. FOR UNMATURED O</v>
          </cell>
        </row>
        <row r="421">
          <cell r="A421" t="str">
            <v>5310</v>
          </cell>
          <cell r="B421" t="str">
            <v>1200</v>
          </cell>
          <cell r="C421" t="str">
            <v>NORMAL INCR IN RES. FOR UNMATURED O</v>
          </cell>
        </row>
        <row r="422">
          <cell r="A422" t="str">
            <v>5310</v>
          </cell>
          <cell r="B422" t="str">
            <v>2100</v>
          </cell>
          <cell r="C422" t="str">
            <v>NORMAL INCR IN RES. FOR UNMATURED O</v>
          </cell>
        </row>
        <row r="423">
          <cell r="A423" t="str">
            <v>5325</v>
          </cell>
          <cell r="B423" t="str">
            <v>0000</v>
          </cell>
          <cell r="C423" t="str">
            <v>INTEREST CREDITED TO AGENTS' AND S.</v>
          </cell>
        </row>
        <row r="424">
          <cell r="A424" t="str">
            <v>5380</v>
          </cell>
          <cell r="B424" t="str">
            <v>0000</v>
          </cell>
          <cell r="C424" t="str">
            <v>INCR IN PROV FOR CURRENCY FLUCTUATI</v>
          </cell>
        </row>
        <row r="425">
          <cell r="A425" t="str">
            <v>5400</v>
          </cell>
          <cell r="B425" t="str">
            <v>0009</v>
          </cell>
          <cell r="C425" t="str">
            <v>BULK ADJUSTMENT TO EXPENSES - ALLOC</v>
          </cell>
        </row>
        <row r="426">
          <cell r="A426" t="str">
            <v>5400</v>
          </cell>
          <cell r="B426" t="str">
            <v>1001</v>
          </cell>
          <cell r="C426" t="str">
            <v>GENERAL EXPENSES FROM CANADA-LIFE</v>
          </cell>
        </row>
        <row r="427">
          <cell r="A427" t="str">
            <v>5400</v>
          </cell>
          <cell r="B427" t="str">
            <v>2001</v>
          </cell>
          <cell r="C427" t="str">
            <v>GENERAL EXPENSES FROM CENTRAL-LIFE</v>
          </cell>
        </row>
        <row r="428">
          <cell r="A428" t="str">
            <v>5400</v>
          </cell>
          <cell r="B428" t="str">
            <v>3001</v>
          </cell>
          <cell r="C428" t="str">
            <v>GENERAL EXPENSES FROM CORP.  -LIFE</v>
          </cell>
        </row>
        <row r="429">
          <cell r="A429" t="str">
            <v>5400</v>
          </cell>
          <cell r="B429" t="str">
            <v>6001</v>
          </cell>
          <cell r="C429" t="str">
            <v>GENERAL EXPENSES FROM OTHER -LIFE</v>
          </cell>
        </row>
        <row r="430">
          <cell r="A430" t="str">
            <v>5401</v>
          </cell>
          <cell r="B430" t="str">
            <v>0000</v>
          </cell>
          <cell r="C430" t="str">
            <v>ADVANCES TO AGENTS - FINANCING</v>
          </cell>
        </row>
        <row r="431">
          <cell r="A431" t="str">
            <v>5401</v>
          </cell>
          <cell r="B431" t="str">
            <v>0900</v>
          </cell>
          <cell r="C431" t="str">
            <v>ADVANCES TO AGENTS - TRANSFERS TO C</v>
          </cell>
        </row>
        <row r="432">
          <cell r="A432" t="str">
            <v>5402</v>
          </cell>
          <cell r="B432" t="str">
            <v>0000</v>
          </cell>
          <cell r="C432" t="str">
            <v>PAYMENTS TO SECURE FIELD FORCE - AD</v>
          </cell>
        </row>
        <row r="433">
          <cell r="A433" t="str">
            <v>5402</v>
          </cell>
          <cell r="B433" t="str">
            <v>0600</v>
          </cell>
          <cell r="C433" t="str">
            <v>PAYMENTS TO SECURE STAFF - INSPECTI</v>
          </cell>
        </row>
        <row r="434">
          <cell r="A434" t="str">
            <v>5402</v>
          </cell>
          <cell r="B434" t="str">
            <v>0700</v>
          </cell>
          <cell r="C434" t="str">
            <v>PAYMENTS TO SECURE STAFF - ADVERTIS</v>
          </cell>
        </row>
        <row r="435">
          <cell r="A435" t="str">
            <v>5402</v>
          </cell>
          <cell r="B435" t="str">
            <v>0800</v>
          </cell>
          <cell r="C435" t="str">
            <v>PAYMENTS TO SECURE STAFF - OTHER</v>
          </cell>
        </row>
        <row r="436">
          <cell r="A436" t="str">
            <v>5403</v>
          </cell>
          <cell r="B436" t="str">
            <v>1100</v>
          </cell>
          <cell r="C436" t="str">
            <v>ADVERTISING</v>
          </cell>
        </row>
        <row r="437">
          <cell r="A437" t="str">
            <v>5404</v>
          </cell>
          <cell r="B437" t="str">
            <v>0000</v>
          </cell>
          <cell r="C437" t="str">
            <v>TRAINING OF FIELD FORCE - OTHER THA</v>
          </cell>
        </row>
        <row r="438">
          <cell r="A438" t="str">
            <v>5405</v>
          </cell>
          <cell r="B438" t="str">
            <v>0000</v>
          </cell>
          <cell r="C438" t="str">
            <v>AGENCY CONFERENCES/MEETINGS - OTHER</v>
          </cell>
        </row>
        <row r="439">
          <cell r="A439" t="str">
            <v>5405</v>
          </cell>
          <cell r="B439" t="str">
            <v>1055</v>
          </cell>
          <cell r="C439" t="str">
            <v>AGENCY CONFERENCES/MEETINGS - MEALS</v>
          </cell>
        </row>
        <row r="440">
          <cell r="A440" t="str">
            <v>5408</v>
          </cell>
          <cell r="B440" t="str">
            <v>0100</v>
          </cell>
          <cell r="C440" t="str">
            <v>UNIT AND SUB-OFFICE EXPENSES AND AL</v>
          </cell>
        </row>
        <row r="441">
          <cell r="A441" t="str">
            <v>5408</v>
          </cell>
          <cell r="B441" t="str">
            <v>0200</v>
          </cell>
          <cell r="C441" t="str">
            <v>UNIT AND SUB-OFFICE EXPENSES AND AL</v>
          </cell>
        </row>
        <row r="442">
          <cell r="A442" t="str">
            <v>5408</v>
          </cell>
          <cell r="B442" t="str">
            <v>0300</v>
          </cell>
          <cell r="C442" t="str">
            <v>UNIT AND SUB-OFFICE EXPENSES AND AL</v>
          </cell>
        </row>
        <row r="443">
          <cell r="A443" t="str">
            <v>5408</v>
          </cell>
          <cell r="B443" t="str">
            <v>0400</v>
          </cell>
          <cell r="C443" t="str">
            <v>UNIT AND SUB-OFFICE EXPENSES AND AL</v>
          </cell>
        </row>
        <row r="444">
          <cell r="A444" t="str">
            <v>5409</v>
          </cell>
          <cell r="B444" t="str">
            <v>0000</v>
          </cell>
          <cell r="C444" t="str">
            <v>FIELD FORCE SALARIES - AGENCY</v>
          </cell>
        </row>
        <row r="445">
          <cell r="A445" t="str">
            <v>5411</v>
          </cell>
          <cell r="B445" t="str">
            <v>0000</v>
          </cell>
          <cell r="C445" t="str">
            <v>ASSOCIATION DUES AND ASSESSMENTS</v>
          </cell>
        </row>
        <row r="446">
          <cell r="A446" t="str">
            <v>5413</v>
          </cell>
          <cell r="B446" t="str">
            <v>1100</v>
          </cell>
          <cell r="C446" t="str">
            <v>AUDITORS FEES - DELOITTE TOUCHE REG</v>
          </cell>
        </row>
        <row r="447">
          <cell r="A447" t="str">
            <v>5413</v>
          </cell>
          <cell r="B447" t="str">
            <v>3700</v>
          </cell>
          <cell r="C447" t="str">
            <v>AUDITORS FEES - DIAZ - PHILIPPINES</v>
          </cell>
        </row>
        <row r="448">
          <cell r="A448" t="str">
            <v>5414</v>
          </cell>
          <cell r="B448" t="str">
            <v>0000</v>
          </cell>
          <cell r="C448" t="str">
            <v>AUTOMOBILES AND TRUCKS - OTHER OPER</v>
          </cell>
        </row>
        <row r="449">
          <cell r="A449" t="str">
            <v>5414</v>
          </cell>
          <cell r="B449" t="str">
            <v>0030</v>
          </cell>
          <cell r="C449" t="str">
            <v>AUTOMOBILES AND TRUCKS - INSURANCE</v>
          </cell>
        </row>
        <row r="450">
          <cell r="A450" t="str">
            <v>5414</v>
          </cell>
          <cell r="B450" t="str">
            <v>0100</v>
          </cell>
          <cell r="C450" t="str">
            <v>AUTOMOBILES AND TRUCKS - PURCHASES</v>
          </cell>
        </row>
        <row r="451">
          <cell r="A451" t="str">
            <v>5414</v>
          </cell>
          <cell r="B451" t="str">
            <v>7000</v>
          </cell>
          <cell r="C451" t="str">
            <v>AUTOMOBILES AND TRUCKS - TRANSFER T</v>
          </cell>
        </row>
        <row r="452">
          <cell r="A452" t="str">
            <v>5414</v>
          </cell>
          <cell r="B452" t="str">
            <v>8000</v>
          </cell>
          <cell r="C452" t="str">
            <v>AUTOMOBILES AND TRUCKS - SALES, TRA</v>
          </cell>
        </row>
        <row r="453">
          <cell r="A453" t="str">
            <v>5414</v>
          </cell>
          <cell r="B453" t="str">
            <v>9000</v>
          </cell>
          <cell r="C453" t="str">
            <v>AUTOMOBILES AND TRUCKS - DEPRECIATI</v>
          </cell>
        </row>
        <row r="454">
          <cell r="A454" t="str">
            <v>5415</v>
          </cell>
          <cell r="B454" t="str">
            <v>0000</v>
          </cell>
          <cell r="C454" t="str">
            <v>FIELD FORCE GUARANTEE PAYMENTS - AG</v>
          </cell>
        </row>
        <row r="455">
          <cell r="A455" t="str">
            <v>5416</v>
          </cell>
          <cell r="B455" t="str">
            <v>0000</v>
          </cell>
          <cell r="C455" t="str">
            <v>BUSINESS RECEPTION/MEETINGS - OTHER</v>
          </cell>
        </row>
        <row r="456">
          <cell r="A456" t="str">
            <v>5416</v>
          </cell>
          <cell r="B456" t="str">
            <v>1000</v>
          </cell>
          <cell r="C456" t="str">
            <v>BUSINESS RECEPTION/MEETINGS - OTHER</v>
          </cell>
        </row>
        <row r="457">
          <cell r="A457" t="str">
            <v>5417</v>
          </cell>
          <cell r="B457" t="str">
            <v>0000</v>
          </cell>
          <cell r="C457" t="str">
            <v>FIELD FORCE ALLOWANCES - AGENCY</v>
          </cell>
        </row>
        <row r="458">
          <cell r="A458" t="str">
            <v>5418</v>
          </cell>
          <cell r="B458" t="str">
            <v>0000</v>
          </cell>
          <cell r="C458" t="str">
            <v>BANK ACTIVITY CHARGES - **** NAME O</v>
          </cell>
        </row>
        <row r="459">
          <cell r="A459" t="str">
            <v>5418</v>
          </cell>
          <cell r="B459" t="str">
            <v>0001</v>
          </cell>
          <cell r="C459" t="str">
            <v>BANK ACTIVITY CHARGES - **** NAME O</v>
          </cell>
        </row>
        <row r="460">
          <cell r="A460" t="str">
            <v>5418</v>
          </cell>
          <cell r="B460" t="str">
            <v>3501</v>
          </cell>
          <cell r="C460" t="str">
            <v>BANK ACTIVITY CHARGES - ****</v>
          </cell>
        </row>
        <row r="461">
          <cell r="A461" t="str">
            <v>5418</v>
          </cell>
          <cell r="B461" t="str">
            <v>3504</v>
          </cell>
          <cell r="C461" t="str">
            <v>BANK ACTIVITY CHARGES - ****</v>
          </cell>
        </row>
        <row r="462">
          <cell r="A462" t="str">
            <v>5418</v>
          </cell>
          <cell r="B462" t="str">
            <v>3505</v>
          </cell>
          <cell r="C462" t="str">
            <v>BANK ACTIVITY CHARGES - ****</v>
          </cell>
        </row>
        <row r="463">
          <cell r="A463" t="str">
            <v>5418</v>
          </cell>
          <cell r="B463" t="str">
            <v>3507</v>
          </cell>
          <cell r="C463" t="str">
            <v>BANK ACTIVITY CHARGES - ****</v>
          </cell>
        </row>
        <row r="464">
          <cell r="A464" t="str">
            <v>5419</v>
          </cell>
          <cell r="B464" t="str">
            <v>0100</v>
          </cell>
          <cell r="C464" t="str">
            <v>FIELD FORCE BONUSES - AGENCY, ACQUI</v>
          </cell>
        </row>
        <row r="465">
          <cell r="A465" t="str">
            <v>5419</v>
          </cell>
          <cell r="B465" t="str">
            <v>0300</v>
          </cell>
          <cell r="C465" t="str">
            <v>FIELD FORCE BONUSES - AGENCY, COMBI</v>
          </cell>
        </row>
        <row r="466">
          <cell r="A466" t="str">
            <v>5420</v>
          </cell>
          <cell r="B466" t="str">
            <v>0000</v>
          </cell>
          <cell r="C466" t="str">
            <v>BOOKS, PERIODICALS AND VIDEO TAPES</v>
          </cell>
        </row>
        <row r="467">
          <cell r="A467" t="str">
            <v>5421</v>
          </cell>
          <cell r="B467" t="str">
            <v>0000</v>
          </cell>
          <cell r="C467" t="str">
            <v>MISCELLANEOUS FIELD FORCE REMUNERAT</v>
          </cell>
        </row>
        <row r="468">
          <cell r="A468" t="str">
            <v>5421</v>
          </cell>
          <cell r="B468" t="str">
            <v>0200</v>
          </cell>
          <cell r="C468" t="str">
            <v>MISCELLANEOUS FIELD FORCE REMUNERAT</v>
          </cell>
        </row>
        <row r="469">
          <cell r="A469" t="str">
            <v>5430</v>
          </cell>
          <cell r="B469" t="str">
            <v>0000</v>
          </cell>
          <cell r="C469" t="str">
            <v>EMPLOYEE WELFARE - OTHER</v>
          </cell>
        </row>
        <row r="470">
          <cell r="A470" t="str">
            <v>5430</v>
          </cell>
          <cell r="B470" t="str">
            <v>2300</v>
          </cell>
          <cell r="C470" t="str">
            <v>EMPLOYEE WELFARE - CAFETERIA, FOOD</v>
          </cell>
        </row>
        <row r="471">
          <cell r="A471" t="str">
            <v>5430</v>
          </cell>
          <cell r="B471" t="str">
            <v>4300</v>
          </cell>
          <cell r="C471" t="str">
            <v>EMPLOYEE WELFARE - CAFETERIA, FOOD</v>
          </cell>
        </row>
        <row r="472">
          <cell r="A472" t="str">
            <v>5432</v>
          </cell>
          <cell r="B472" t="str">
            <v>0200</v>
          </cell>
          <cell r="C472" t="str">
            <v>CHRGBACKS -CORP INFO SERVICES DEVEL</v>
          </cell>
        </row>
        <row r="473">
          <cell r="A473" t="str">
            <v>5432</v>
          </cell>
          <cell r="B473" t="str">
            <v>0300</v>
          </cell>
          <cell r="C473" t="str">
            <v>CHRGBACKS -CENTRAL INDIV. DEVELOPMT</v>
          </cell>
        </row>
        <row r="474">
          <cell r="A474" t="str">
            <v>5432</v>
          </cell>
          <cell r="B474" t="str">
            <v>0501</v>
          </cell>
          <cell r="C474" t="str">
            <v>ICC CHARGEBACK - CPU</v>
          </cell>
        </row>
        <row r="475">
          <cell r="A475" t="str">
            <v>5432</v>
          </cell>
          <cell r="B475" t="str">
            <v>1160</v>
          </cell>
          <cell r="C475" t="str">
            <v>ICC CHARGEBACK - STORAGE</v>
          </cell>
        </row>
        <row r="476">
          <cell r="A476" t="str">
            <v>5432</v>
          </cell>
          <cell r="B476" t="str">
            <v>1300</v>
          </cell>
          <cell r="C476" t="str">
            <v>ICC CHARGEBACK - OUTPUT</v>
          </cell>
        </row>
        <row r="477">
          <cell r="A477" t="str">
            <v>5432</v>
          </cell>
          <cell r="B477" t="str">
            <v>9898</v>
          </cell>
          <cell r="C477" t="str">
            <v>ICC CHARGEBACK - NETWORK</v>
          </cell>
        </row>
        <row r="478">
          <cell r="A478" t="str">
            <v>5432</v>
          </cell>
          <cell r="B478" t="str">
            <v>0505</v>
          </cell>
          <cell r="C478" t="str">
            <v>ICC CHARGEBACK - SLIMS</v>
          </cell>
        </row>
        <row r="479">
          <cell r="A479" t="str">
            <v>5432</v>
          </cell>
          <cell r="B479" t="str">
            <v>0506</v>
          </cell>
          <cell r="C479" t="str">
            <v>ICC CHARGEBACK - CLIENT SERVICES</v>
          </cell>
        </row>
        <row r="480">
          <cell r="A480" t="str">
            <v>5433</v>
          </cell>
          <cell r="B480" t="str">
            <v>0000</v>
          </cell>
          <cell r="C480" t="str">
            <v>FREIGHT, DUTY, EXPRESS AND COURIER</v>
          </cell>
        </row>
        <row r="481">
          <cell r="A481" t="str">
            <v>5438</v>
          </cell>
          <cell r="B481" t="str">
            <v>0000</v>
          </cell>
          <cell r="C481" t="str">
            <v>INSPECTION FEES</v>
          </cell>
        </row>
        <row r="482">
          <cell r="A482" t="str">
            <v>5439</v>
          </cell>
          <cell r="B482" t="str">
            <v>2481</v>
          </cell>
          <cell r="C482" t="str">
            <v>INSURANCE, EXCEPT ON REAL ESTATE -</v>
          </cell>
        </row>
        <row r="483">
          <cell r="A483" t="str">
            <v>5439</v>
          </cell>
          <cell r="B483" t="str">
            <v>2463</v>
          </cell>
          <cell r="C483" t="str">
            <v>INSURANCE, EXCEPT ON REAL ESTATE -</v>
          </cell>
        </row>
        <row r="484">
          <cell r="A484" t="str">
            <v>5440</v>
          </cell>
          <cell r="B484" t="str">
            <v>0000</v>
          </cell>
          <cell r="C484" t="str">
            <v>INVESTIGATION AND SETTLEMENT OF POL</v>
          </cell>
        </row>
        <row r="485">
          <cell r="A485" t="str">
            <v>5445</v>
          </cell>
          <cell r="B485" t="str">
            <v>0000</v>
          </cell>
          <cell r="C485" t="str">
            <v>LAW COSTS</v>
          </cell>
        </row>
        <row r="486">
          <cell r="A486" t="str">
            <v>5448</v>
          </cell>
          <cell r="B486" t="str">
            <v>0000</v>
          </cell>
          <cell r="C486" t="str">
            <v>MEDICAL FEES</v>
          </cell>
        </row>
        <row r="487">
          <cell r="A487" t="str">
            <v>5450</v>
          </cell>
          <cell r="B487" t="str">
            <v>0810</v>
          </cell>
          <cell r="C487" t="str">
            <v>FURNITURE AND FURNISHINGS - PURCHAS</v>
          </cell>
        </row>
        <row r="488">
          <cell r="A488" t="str">
            <v>5450</v>
          </cell>
          <cell r="B488" t="str">
            <v>7000</v>
          </cell>
          <cell r="C488" t="str">
            <v>FURNITURE AND FURNISHINGS - TRANSFE</v>
          </cell>
        </row>
        <row r="489">
          <cell r="A489" t="str">
            <v>5450</v>
          </cell>
          <cell r="B489" t="str">
            <v>9000</v>
          </cell>
          <cell r="C489" t="str">
            <v>FURNITURE AND FURNISHINGS - DEPRECI</v>
          </cell>
        </row>
        <row r="490">
          <cell r="A490" t="str">
            <v>5450</v>
          </cell>
          <cell r="B490" t="str">
            <v>9100</v>
          </cell>
          <cell r="C490" t="str">
            <v>FURNITURE AND FURNISHINGS - SALES &amp;</v>
          </cell>
        </row>
        <row r="491">
          <cell r="A491" t="str">
            <v>5451</v>
          </cell>
          <cell r="B491" t="str">
            <v>0200</v>
          </cell>
          <cell r="C491" t="str">
            <v>EQUIPMENT - COMPUTER SOFTWARE (CCA</v>
          </cell>
        </row>
        <row r="492">
          <cell r="A492" t="str">
            <v>5451</v>
          </cell>
          <cell r="B492" t="str">
            <v>0310</v>
          </cell>
          <cell r="C492" t="str">
            <v>EQUIPMENT - COMPUTER HARDWARE (CCA</v>
          </cell>
        </row>
        <row r="493">
          <cell r="A493" t="str">
            <v>5451</v>
          </cell>
          <cell r="B493" t="str">
            <v>0810</v>
          </cell>
          <cell r="C493" t="str">
            <v>EQUIPMENT - ALL OTHER (CCA CLASS 8)</v>
          </cell>
        </row>
        <row r="494">
          <cell r="A494" t="str">
            <v>5451</v>
          </cell>
          <cell r="B494" t="str">
            <v>7000</v>
          </cell>
          <cell r="C494" t="str">
            <v>EQUIPMENT - TRANSFER TO ASSET</v>
          </cell>
        </row>
        <row r="495">
          <cell r="A495" t="str">
            <v>5451</v>
          </cell>
          <cell r="B495" t="str">
            <v>7300</v>
          </cell>
          <cell r="C495" t="str">
            <v>EQUIPMENT - COMPUTER HARDWARE (CCA</v>
          </cell>
        </row>
        <row r="496">
          <cell r="A496" t="str">
            <v>5451</v>
          </cell>
          <cell r="B496" t="str">
            <v>9000</v>
          </cell>
          <cell r="C496" t="str">
            <v>EQUIPMENT - DEPRECIATION</v>
          </cell>
        </row>
        <row r="497">
          <cell r="A497" t="str">
            <v>5451</v>
          </cell>
          <cell r="B497" t="str">
            <v>9300</v>
          </cell>
          <cell r="C497" t="str">
            <v>EQUIPMENT - COMPUTER HARDWARE (CCA</v>
          </cell>
        </row>
        <row r="498">
          <cell r="A498" t="str">
            <v>5452</v>
          </cell>
          <cell r="B498" t="str">
            <v>0000</v>
          </cell>
          <cell r="C498" t="str">
            <v>RENTAL OF EQUIPMENT, FURNITURE AND</v>
          </cell>
        </row>
        <row r="499">
          <cell r="A499" t="str">
            <v>5455</v>
          </cell>
          <cell r="B499" t="str">
            <v>2121</v>
          </cell>
          <cell r="C499" t="str">
            <v>OVERRIDING COMMISSIONS TO BRANCH MA</v>
          </cell>
        </row>
        <row r="500">
          <cell r="A500" t="str">
            <v>5458</v>
          </cell>
          <cell r="B500" t="str">
            <v>0200</v>
          </cell>
          <cell r="C500" t="str">
            <v>COMPANY PENSIONS AND INSURANCE PLAN</v>
          </cell>
        </row>
        <row r="501">
          <cell r="A501" t="str">
            <v>5458</v>
          </cell>
          <cell r="B501" t="str">
            <v>0300</v>
          </cell>
          <cell r="C501" t="str">
            <v>COMPANY PENSIONS AND INSURANCE PLAN</v>
          </cell>
        </row>
        <row r="502">
          <cell r="A502" t="str">
            <v>5458</v>
          </cell>
          <cell r="B502" t="str">
            <v>0600</v>
          </cell>
          <cell r="C502" t="str">
            <v>COMPANY PENSIONS AND INSURANCE PLAN</v>
          </cell>
        </row>
        <row r="503">
          <cell r="A503" t="str">
            <v>5460</v>
          </cell>
          <cell r="B503" t="str">
            <v>0200</v>
          </cell>
          <cell r="C503" t="str">
            <v>COMPANY PENSIONS AND INSURANCE PLAN</v>
          </cell>
        </row>
        <row r="504">
          <cell r="A504" t="str">
            <v>5460</v>
          </cell>
          <cell r="B504" t="str">
            <v>0200</v>
          </cell>
          <cell r="C504" t="str">
            <v>COMPANY PENSIONS AND INSURANCE PLAN</v>
          </cell>
        </row>
        <row r="505">
          <cell r="A505" t="str">
            <v>5460</v>
          </cell>
          <cell r="B505" t="str">
            <v>0300</v>
          </cell>
          <cell r="C505" t="str">
            <v>COMPANY PENSIONS AND INSURANCE PLAN</v>
          </cell>
        </row>
        <row r="506">
          <cell r="A506" t="str">
            <v>5460</v>
          </cell>
          <cell r="B506" t="str">
            <v>1000</v>
          </cell>
          <cell r="C506" t="str">
            <v>COMPANY PENSIONS AND INSURANCE PLAN</v>
          </cell>
        </row>
        <row r="507">
          <cell r="A507" t="str">
            <v>5461</v>
          </cell>
          <cell r="B507" t="str">
            <v>0000</v>
          </cell>
          <cell r="C507" t="str">
            <v>POSTAGE</v>
          </cell>
        </row>
        <row r="508">
          <cell r="A508" t="str">
            <v>5462</v>
          </cell>
          <cell r="B508" t="str">
            <v>0000</v>
          </cell>
          <cell r="C508" t="str">
            <v>PRINTING AND STATIONERY-ALL OTHERS</v>
          </cell>
        </row>
        <row r="509">
          <cell r="A509" t="str">
            <v>5462</v>
          </cell>
          <cell r="B509" t="str">
            <v>0500</v>
          </cell>
          <cell r="C509" t="str">
            <v>PRINTING AND STATIONERY-ALL OTHERS</v>
          </cell>
        </row>
        <row r="510">
          <cell r="A510" t="str">
            <v>5466</v>
          </cell>
          <cell r="B510" t="str">
            <v>0000</v>
          </cell>
          <cell r="C510" t="str">
            <v>PROFIT AND LOSS - ALL OTHER</v>
          </cell>
        </row>
        <row r="511">
          <cell r="A511" t="str">
            <v>5467</v>
          </cell>
          <cell r="B511" t="str">
            <v>0000</v>
          </cell>
          <cell r="C511" t="str">
            <v>PUBLIC HEALTH AND WELFARE</v>
          </cell>
        </row>
        <row r="512">
          <cell r="A512" t="str">
            <v>5471</v>
          </cell>
          <cell r="B512" t="str">
            <v>0000</v>
          </cell>
          <cell r="C512" t="str">
            <v>RENTS AND OTHER OFFICE EXPENSES - A</v>
          </cell>
        </row>
        <row r="513">
          <cell r="A513" t="str">
            <v>5471</v>
          </cell>
          <cell r="B513" t="str">
            <v>0100</v>
          </cell>
          <cell r="C513" t="str">
            <v>RENTS AND OTHER OFF EXP-PD UND LEAS</v>
          </cell>
        </row>
        <row r="514">
          <cell r="A514" t="str">
            <v>5471</v>
          </cell>
          <cell r="B514" t="str">
            <v>0300</v>
          </cell>
          <cell r="C514" t="str">
            <v>RENTS AND OTHER OFF EXP-OFF MAINT</v>
          </cell>
        </row>
        <row r="515">
          <cell r="A515" t="str">
            <v>5471</v>
          </cell>
          <cell r="B515" t="str">
            <v>2000</v>
          </cell>
          <cell r="C515" t="str">
            <v>RENTS AND OTHER OFFICE EXPENSES, AL</v>
          </cell>
        </row>
        <row r="516">
          <cell r="A516" t="str">
            <v>5475</v>
          </cell>
          <cell r="B516" t="str">
            <v>0000</v>
          </cell>
          <cell r="C516" t="str">
            <v>CUSTODY OF SECURITIES, BANK CHARGES</v>
          </cell>
        </row>
        <row r="517">
          <cell r="A517" t="str">
            <v>5477</v>
          </cell>
          <cell r="B517" t="str">
            <v>0101</v>
          </cell>
          <cell r="C517" t="str">
            <v>SALARIES AND ALLOWANCES TO OFFICE S</v>
          </cell>
        </row>
        <row r="518">
          <cell r="A518" t="str">
            <v>5477</v>
          </cell>
          <cell r="B518" t="str">
            <v>0132</v>
          </cell>
          <cell r="C518" t="str">
            <v>SALARIES AND ALLOWANCES TO OFFICE S</v>
          </cell>
        </row>
        <row r="519">
          <cell r="A519" t="str">
            <v>5477</v>
          </cell>
          <cell r="B519" t="str">
            <v>0601</v>
          </cell>
          <cell r="C519" t="str">
            <v>SALARIES AND ALLOWANCES TO OFFICE S</v>
          </cell>
        </row>
        <row r="520">
          <cell r="A520" t="str">
            <v>5477</v>
          </cell>
          <cell r="B520" t="str">
            <v>0630</v>
          </cell>
          <cell r="C520" t="str">
            <v>SALARIES AND ALLOWANCES TO OFFICE S</v>
          </cell>
        </row>
        <row r="521">
          <cell r="A521" t="str">
            <v>5477</v>
          </cell>
          <cell r="B521" t="str">
            <v>1000</v>
          </cell>
          <cell r="C521" t="str">
            <v>SALARIES AND ALLOWANCES TO OFFICE S</v>
          </cell>
        </row>
        <row r="522">
          <cell r="A522" t="str">
            <v>5477</v>
          </cell>
          <cell r="B522" t="str">
            <v>1700</v>
          </cell>
          <cell r="C522" t="str">
            <v>SALARIES AND ALLOWANCES TO OFFICE S</v>
          </cell>
        </row>
        <row r="523">
          <cell r="A523" t="str">
            <v>5477</v>
          </cell>
          <cell r="B523" t="str">
            <v>1800</v>
          </cell>
          <cell r="C523" t="str">
            <v>SALARIES AND ALLOWANCES TO OFFICE S</v>
          </cell>
        </row>
        <row r="524">
          <cell r="A524" t="str">
            <v>5477</v>
          </cell>
          <cell r="B524" t="str">
            <v>2510</v>
          </cell>
          <cell r="C524" t="str">
            <v>SALARIES AND ALLOWANCES TO OFFICE S</v>
          </cell>
        </row>
        <row r="525">
          <cell r="A525" t="str">
            <v>5477</v>
          </cell>
          <cell r="B525" t="str">
            <v>3000</v>
          </cell>
          <cell r="C525" t="str">
            <v>SALARIES AND ALLOWANCES TO OFFICE S</v>
          </cell>
        </row>
        <row r="526">
          <cell r="A526" t="str">
            <v>5477</v>
          </cell>
          <cell r="B526" t="str">
            <v>7100</v>
          </cell>
          <cell r="C526" t="str">
            <v>SALARIES AND ALLOWANCES TO OFFICE S</v>
          </cell>
        </row>
        <row r="527">
          <cell r="A527" t="str">
            <v>5477</v>
          </cell>
          <cell r="B527" t="str">
            <v>7200</v>
          </cell>
          <cell r="C527" t="str">
            <v>SALARIES AND ALLOWANCES TO OFFICE S</v>
          </cell>
        </row>
        <row r="528">
          <cell r="A528" t="str">
            <v>5479</v>
          </cell>
          <cell r="B528" t="str">
            <v>0010</v>
          </cell>
          <cell r="C528" t="str">
            <v>SPECIAL FUND - NON-REPORTABLE ITEMS</v>
          </cell>
        </row>
        <row r="529">
          <cell r="A529" t="str">
            <v>5480</v>
          </cell>
          <cell r="B529" t="str">
            <v>2300</v>
          </cell>
          <cell r="C529" t="str">
            <v>SPECIAL EXPENSES - SUB COMPANIES</v>
          </cell>
        </row>
        <row r="530">
          <cell r="A530" t="str">
            <v>5482</v>
          </cell>
          <cell r="B530" t="str">
            <v>0000</v>
          </cell>
          <cell r="C530" t="str">
            <v>AUTOMOBILE EXPENSES</v>
          </cell>
        </row>
        <row r="531">
          <cell r="A531" t="str">
            <v>5483</v>
          </cell>
          <cell r="B531" t="str">
            <v>1000</v>
          </cell>
          <cell r="C531" t="str">
            <v>CO. CONT. TO QUEBEC SALES TAX</v>
          </cell>
        </row>
        <row r="532">
          <cell r="A532" t="str">
            <v>5483</v>
          </cell>
          <cell r="B532" t="str">
            <v>1002</v>
          </cell>
          <cell r="C532" t="str">
            <v>CO. CONT. TO HEALTH INSCE, STAFF</v>
          </cell>
        </row>
        <row r="533">
          <cell r="A533" t="str">
            <v>5483</v>
          </cell>
          <cell r="B533" t="str">
            <v>1040</v>
          </cell>
          <cell r="C533" t="str">
            <v>CO. CONT. TO HOME DEVELOPMENT MUTUA</v>
          </cell>
        </row>
        <row r="534">
          <cell r="A534" t="str">
            <v>5484</v>
          </cell>
          <cell r="B534" t="str">
            <v>0000</v>
          </cell>
          <cell r="C534" t="str">
            <v>MISC SERVICE AND RETAINERS, OTHER</v>
          </cell>
        </row>
        <row r="535">
          <cell r="A535" t="str">
            <v>5486</v>
          </cell>
          <cell r="B535" t="str">
            <v>0500</v>
          </cell>
          <cell r="C535" t="str">
            <v>TELEPHONE EQUIPMENT</v>
          </cell>
        </row>
        <row r="536">
          <cell r="A536" t="str">
            <v>5486</v>
          </cell>
          <cell r="B536" t="str">
            <v>0900</v>
          </cell>
          <cell r="C536" t="str">
            <v>TELEPHONE EQUIPMENT</v>
          </cell>
        </row>
        <row r="537">
          <cell r="A537" t="str">
            <v>5486</v>
          </cell>
          <cell r="B537" t="str">
            <v>1000</v>
          </cell>
          <cell r="C537" t="str">
            <v>TELEPHONE, TELEX, ETC EQUIPMENT AND</v>
          </cell>
        </row>
        <row r="538">
          <cell r="A538" t="str">
            <v>5486</v>
          </cell>
          <cell r="B538" t="str">
            <v>2000</v>
          </cell>
          <cell r="C538" t="str">
            <v>TELEPHONE, TELEX, ETC EQUIPMENT AND</v>
          </cell>
        </row>
        <row r="539">
          <cell r="A539" t="str">
            <v>5486</v>
          </cell>
          <cell r="B539" t="str">
            <v>3009</v>
          </cell>
          <cell r="C539" t="str">
            <v>TELEPHONE, TELEX, ETC EQUIPMENT AND</v>
          </cell>
        </row>
        <row r="540">
          <cell r="A540" t="str">
            <v>5489</v>
          </cell>
          <cell r="B540" t="str">
            <v>1000</v>
          </cell>
          <cell r="C540" t="str">
            <v>TRAVELLING - STAFF, TRAVEL EXPENSES</v>
          </cell>
        </row>
        <row r="541">
          <cell r="A541" t="str">
            <v>5489</v>
          </cell>
          <cell r="B541" t="str">
            <v>1010</v>
          </cell>
          <cell r="C541" t="str">
            <v>TRAVELLING - STAFF, TRAVEL EXPENSES</v>
          </cell>
        </row>
        <row r="542">
          <cell r="A542" t="str">
            <v>5489</v>
          </cell>
          <cell r="B542" t="str">
            <v>1050</v>
          </cell>
          <cell r="C542" t="str">
            <v>TRAVELLING - STAFF, ENTERTAINMENT</v>
          </cell>
        </row>
        <row r="543">
          <cell r="A543" t="str">
            <v>5492</v>
          </cell>
          <cell r="B543" t="str">
            <v>0000</v>
          </cell>
          <cell r="C543" t="str">
            <v>STAFF TRANSFER - OTHER</v>
          </cell>
        </row>
        <row r="544">
          <cell r="A544" t="str">
            <v>5493</v>
          </cell>
          <cell r="B544" t="str">
            <v>0000</v>
          </cell>
          <cell r="C544" t="str">
            <v>TRAINING OF STAFF - OTHER</v>
          </cell>
        </row>
        <row r="545">
          <cell r="A545" t="str">
            <v>5493</v>
          </cell>
          <cell r="B545" t="str">
            <v>0100</v>
          </cell>
          <cell r="C545" t="str">
            <v>TRAINING OF STAFF - OTHER</v>
          </cell>
        </row>
        <row r="546">
          <cell r="A546" t="str">
            <v>5497</v>
          </cell>
          <cell r="B546" t="str">
            <v>0000</v>
          </cell>
          <cell r="C546" t="str">
            <v>MAINTENANCE</v>
          </cell>
        </row>
        <row r="547">
          <cell r="A547" t="str">
            <v>5499</v>
          </cell>
          <cell r="B547" t="str">
            <v>0000</v>
          </cell>
          <cell r="C547" t="str">
            <v>ALL OTHER ITEMS OF EXPENDITURES - O</v>
          </cell>
        </row>
        <row r="548">
          <cell r="A548" t="str">
            <v>5499</v>
          </cell>
          <cell r="B548" t="str">
            <v>0200</v>
          </cell>
          <cell r="C548" t="str">
            <v>OTHER EXP. - OVERAGES &amp; SHORTAGES</v>
          </cell>
        </row>
        <row r="549">
          <cell r="A549" t="str">
            <v>5499</v>
          </cell>
          <cell r="B549" t="str">
            <v>3000</v>
          </cell>
          <cell r="C549" t="str">
            <v>ALL OTHER ITEMS OF EXPENDITURES - C</v>
          </cell>
        </row>
        <row r="550">
          <cell r="A550" t="str">
            <v>5499</v>
          </cell>
          <cell r="B550" t="str">
            <v>9900</v>
          </cell>
          <cell r="C550" t="str">
            <v>ALL OTHER ITEMS OF EXPENDITURES - T</v>
          </cell>
        </row>
        <row r="551">
          <cell r="A551" t="str">
            <v>5977</v>
          </cell>
          <cell r="B551" t="str">
            <v>0000</v>
          </cell>
          <cell r="C551" t="str">
            <v>NET UNREALIZED GAINS/LOSSES ON INC</v>
          </cell>
        </row>
        <row r="552">
          <cell r="A552" t="str">
            <v>6201</v>
          </cell>
          <cell r="B552" t="str">
            <v>0500</v>
          </cell>
          <cell r="C552" t="str">
            <v>ORDINARY INSURANCE PROCESS CONTROL,</v>
          </cell>
        </row>
        <row r="553">
          <cell r="A553" t="str">
            <v>6204</v>
          </cell>
          <cell r="B553" t="str">
            <v>0300</v>
          </cell>
          <cell r="C553" t="str">
            <v>GROUP PROCESS CONTROL, MANUAL CHEQU</v>
          </cell>
        </row>
        <row r="554">
          <cell r="A554" t="str">
            <v>6204</v>
          </cell>
          <cell r="B554" t="str">
            <v>0600</v>
          </cell>
          <cell r="C554" t="str">
            <v>GROUP PROCESS CONTROL, MANUAL CHEQU</v>
          </cell>
        </row>
        <row r="555">
          <cell r="A555" t="str">
            <v>6207</v>
          </cell>
          <cell r="B555" t="str">
            <v>0000</v>
          </cell>
          <cell r="C555" t="str">
            <v>INVESTMENT PROCESS CONTROL</v>
          </cell>
        </row>
        <row r="556">
          <cell r="A556" t="str">
            <v>6212</v>
          </cell>
          <cell r="B556" t="str">
            <v>0000</v>
          </cell>
          <cell r="C556" t="str">
            <v>G.A.S. PROCESS CONTROL</v>
          </cell>
        </row>
        <row r="557">
          <cell r="A557" t="str">
            <v>6226</v>
          </cell>
          <cell r="B557" t="str">
            <v>0000</v>
          </cell>
          <cell r="C557" t="str">
            <v>AGENCY PROCESS CONTROL - GENERATED</v>
          </cell>
        </row>
        <row r="558">
          <cell r="A558" t="str">
            <v>6301</v>
          </cell>
          <cell r="B558" t="str">
            <v>0000</v>
          </cell>
          <cell r="C558" t="str">
            <v>ORDINARY INSURANCE - A.M.P. CONTROL</v>
          </cell>
        </row>
        <row r="559">
          <cell r="A559" t="str">
            <v>6305</v>
          </cell>
          <cell r="B559" t="str">
            <v>0000</v>
          </cell>
          <cell r="C559" t="str">
            <v>BRANCH OFFICE PAYROLL</v>
          </cell>
        </row>
        <row r="560">
          <cell r="A560" t="str">
            <v>6309</v>
          </cell>
          <cell r="B560" t="str">
            <v>0000</v>
          </cell>
          <cell r="C560" t="str">
            <v>ORDINARY STAFF ASSURANCE TRANSFER C</v>
          </cell>
        </row>
        <row r="561">
          <cell r="A561" t="str">
            <v>6332</v>
          </cell>
          <cell r="B561" t="str">
            <v>0000</v>
          </cell>
          <cell r="C561" t="str">
            <v>AGENCY RECEIPTS AND PAYMENTS BY BRA</v>
          </cell>
        </row>
        <row r="562">
          <cell r="A562" t="str">
            <v>6333</v>
          </cell>
          <cell r="B562" t="str">
            <v>0000</v>
          </cell>
          <cell r="C562" t="str">
            <v>AGENCY ORDINARY INSURANCE DEDUCTION</v>
          </cell>
        </row>
        <row r="563">
          <cell r="A563" t="str">
            <v>6336</v>
          </cell>
          <cell r="B563" t="str">
            <v>0000</v>
          </cell>
          <cell r="C563" t="str">
            <v>TRANSFERS BETWEEN CSA, GSA</v>
          </cell>
        </row>
        <row r="564">
          <cell r="A564" t="str">
            <v>6393</v>
          </cell>
          <cell r="B564" t="str">
            <v>0000</v>
          </cell>
          <cell r="C564" t="str">
            <v>PHILIPPINE TRANSFER CONTROL</v>
          </cell>
        </row>
        <row r="565">
          <cell r="A565" t="str">
            <v>6403</v>
          </cell>
          <cell r="B565" t="str">
            <v>0000</v>
          </cell>
          <cell r="C565" t="str">
            <v>AGENCY OR STAFF DEFICIENCIES</v>
          </cell>
        </row>
        <row r="566">
          <cell r="A566" t="str">
            <v>6420</v>
          </cell>
          <cell r="B566" t="str">
            <v>0000</v>
          </cell>
          <cell r="C566" t="str">
            <v>TRANSFER TO/FROM P.A.D.</v>
          </cell>
        </row>
        <row r="567">
          <cell r="A567" t="str">
            <v>6434</v>
          </cell>
          <cell r="B567" t="str">
            <v>0000</v>
          </cell>
          <cell r="C567" t="str">
            <v>C.S.A. FOREIGN BRANCH CONTROL</v>
          </cell>
        </row>
        <row r="568">
          <cell r="A568" t="str">
            <v>6444</v>
          </cell>
          <cell r="B568" t="str">
            <v>0300</v>
          </cell>
          <cell r="C568" t="str">
            <v>TRANSFERS BETWEEN BANKING C.D.B.'S,</v>
          </cell>
        </row>
        <row r="569">
          <cell r="A569" t="str">
            <v>6490</v>
          </cell>
          <cell r="B569" t="str">
            <v>0100</v>
          </cell>
          <cell r="C569" t="str">
            <v>G.A.S. TRANSFER ACCOUNT, FROM CANAD</v>
          </cell>
        </row>
        <row r="570">
          <cell r="A570" t="str">
            <v>6499</v>
          </cell>
          <cell r="B570" t="str">
            <v>0100</v>
          </cell>
          <cell r="C570" t="str">
            <v>TRANSFERS BETWEEN INVESTMENT AND CA</v>
          </cell>
        </row>
        <row r="571">
          <cell r="A571" t="str">
            <v>6888</v>
          </cell>
          <cell r="B571" t="str">
            <v>4212</v>
          </cell>
          <cell r="C571" t="str">
            <v>NOTIONAL BANK ACCOUNT PROCESS CONTR</v>
          </cell>
        </row>
        <row r="572">
          <cell r="A572" t="str">
            <v>6900</v>
          </cell>
          <cell r="B572" t="str">
            <v>8000</v>
          </cell>
          <cell r="C572" t="str">
            <v>G.A.S. FILE(FC) INVALID ITEM OFFSET</v>
          </cell>
        </row>
        <row r="573">
          <cell r="A573" t="str">
            <v>6900</v>
          </cell>
          <cell r="B573" t="str">
            <v>9999</v>
          </cell>
          <cell r="C573" t="str">
            <v>SYSTEMS OUT OF BALANCE - FC</v>
          </cell>
        </row>
        <row r="574">
          <cell r="A574" t="str">
            <v>6997</v>
          </cell>
          <cell r="B574" t="str">
            <v>4201</v>
          </cell>
          <cell r="C574" t="str">
            <v>FRONTEND-BAL APPL DR/CR JES-STAT</v>
          </cell>
        </row>
        <row r="575">
          <cell r="A575" t="str">
            <v>6997</v>
          </cell>
          <cell r="B575" t="str">
            <v>4211</v>
          </cell>
          <cell r="C575" t="str">
            <v>FRONTEND-BAL APPL DR/CR JES-STAT</v>
          </cell>
        </row>
        <row r="576">
          <cell r="A576" t="str">
            <v>6997</v>
          </cell>
          <cell r="B576" t="str">
            <v>4212</v>
          </cell>
          <cell r="C576" t="str">
            <v>FRONTEND-BAL APPL DR/CR JES-STAT</v>
          </cell>
        </row>
        <row r="577">
          <cell r="A577" t="str">
            <v>6997</v>
          </cell>
          <cell r="B577" t="str">
            <v>4272</v>
          </cell>
          <cell r="C577" t="str">
            <v>FRONTEND-BAL APPL DR/CR JES-STAT</v>
          </cell>
        </row>
        <row r="578">
          <cell r="A578" t="str">
            <v>6999</v>
          </cell>
          <cell r="B578" t="str">
            <v>0000</v>
          </cell>
          <cell r="C578" t="str">
            <v>FRONTEND SUS RECYC-DIRECT FEED-STAT</v>
          </cell>
        </row>
        <row r="579">
          <cell r="A579" t="str">
            <v>6999</v>
          </cell>
          <cell r="B579" t="str">
            <v>4206</v>
          </cell>
          <cell r="C579" t="str">
            <v>FRONTEND SUS RECYC-DIRECT FEED-STAT</v>
          </cell>
        </row>
        <row r="580">
          <cell r="A580" t="str">
            <v>6999</v>
          </cell>
          <cell r="B580" t="str">
            <v>4211</v>
          </cell>
          <cell r="C580" t="str">
            <v>FRONTEND SUS RECYC-DIRECT FEED-STAT</v>
          </cell>
        </row>
        <row r="581">
          <cell r="A581" t="str">
            <v>6999</v>
          </cell>
          <cell r="B581" t="str">
            <v>4212</v>
          </cell>
          <cell r="C581" t="str">
            <v>FRONTEND SUS RECYC-DIRECT FEED-STAT</v>
          </cell>
        </row>
        <row r="582">
          <cell r="A582" t="str">
            <v>6999</v>
          </cell>
          <cell r="B582" t="str">
            <v>4272</v>
          </cell>
          <cell r="C582" t="str">
            <v>FRONTEND SUS RECYC-DIRECT FEED-STAT</v>
          </cell>
        </row>
        <row r="583">
          <cell r="A583" t="str">
            <v>6999</v>
          </cell>
          <cell r="B583" t="str">
            <v>4290</v>
          </cell>
          <cell r="C583" t="str">
            <v>FRONTEND SUS RECYC-DIRECT FEED-STAT</v>
          </cell>
        </row>
        <row r="584">
          <cell r="A584" t="str">
            <v>6999</v>
          </cell>
          <cell r="B584" t="str">
            <v>4291</v>
          </cell>
          <cell r="C584" t="str">
            <v>FRONTEND SUS RECYC-DIRECT FEED-STAT</v>
          </cell>
        </row>
        <row r="585">
          <cell r="A585" t="str">
            <v>7000</v>
          </cell>
          <cell r="B585" t="str">
            <v>0000</v>
          </cell>
          <cell r="C585" t="str">
            <v>NOTIONAL STATUTORY ACCOUNTS OFFSET</v>
          </cell>
        </row>
        <row r="586">
          <cell r="A586" t="str">
            <v>7010</v>
          </cell>
          <cell r="B586" t="str">
            <v>0000</v>
          </cell>
          <cell r="C586" t="str">
            <v>NOTIONAL BANK ACCOUNT - O/B ACCT</v>
          </cell>
        </row>
        <row r="587">
          <cell r="A587" t="str">
            <v>7010</v>
          </cell>
          <cell r="B587" t="str">
            <v>0400</v>
          </cell>
          <cell r="C587" t="str">
            <v>NOTIONAL BANK ACCOUNT - NET PURCHAS</v>
          </cell>
        </row>
        <row r="588">
          <cell r="A588" t="str">
            <v>7010</v>
          </cell>
          <cell r="B588" t="str">
            <v>1600</v>
          </cell>
          <cell r="C588" t="str">
            <v>NOTIONAL BANK ACCOUNT - NET MVT BAN</v>
          </cell>
        </row>
        <row r="589">
          <cell r="A589" t="str">
            <v>7010</v>
          </cell>
          <cell r="B589" t="str">
            <v>1800</v>
          </cell>
          <cell r="C589" t="str">
            <v>NOTIONAL BANK ACCOUNT - NET MVT INV</v>
          </cell>
        </row>
        <row r="590">
          <cell r="A590" t="str">
            <v>7010</v>
          </cell>
          <cell r="B590" t="str">
            <v>4201</v>
          </cell>
          <cell r="C590" t="str">
            <v>NOTIONAL BANK ACC'T - FRONT END</v>
          </cell>
        </row>
        <row r="591">
          <cell r="A591" t="str">
            <v>7010</v>
          </cell>
          <cell r="B591" t="str">
            <v>4206</v>
          </cell>
          <cell r="C591" t="str">
            <v>NOTIONAL BANK ACC'T - FRONT END</v>
          </cell>
        </row>
        <row r="592">
          <cell r="A592" t="str">
            <v>7010</v>
          </cell>
          <cell r="B592" t="str">
            <v>4211</v>
          </cell>
          <cell r="C592" t="str">
            <v>NOTIONAL BANK ACC'T - FRONT END</v>
          </cell>
        </row>
        <row r="593">
          <cell r="A593" t="str">
            <v>7010</v>
          </cell>
          <cell r="B593" t="str">
            <v>4212</v>
          </cell>
          <cell r="C593" t="str">
            <v>NOTIONAL BANK ACC'T - FRONT END</v>
          </cell>
        </row>
        <row r="594">
          <cell r="A594" t="str">
            <v>7010</v>
          </cell>
          <cell r="B594" t="str">
            <v>4219</v>
          </cell>
          <cell r="C594" t="str">
            <v>NOTIONAL BANK ACC'T - FRONT END</v>
          </cell>
        </row>
        <row r="595">
          <cell r="A595" t="str">
            <v>7010</v>
          </cell>
          <cell r="B595" t="str">
            <v>4272</v>
          </cell>
          <cell r="C595" t="str">
            <v>NOTIONAL BANK ACC'T - FRONT END</v>
          </cell>
        </row>
        <row r="596">
          <cell r="A596" t="str">
            <v>7010</v>
          </cell>
          <cell r="B596" t="str">
            <v>4290</v>
          </cell>
          <cell r="C596" t="str">
            <v>NOTIONAL BANK ACCOUNT - FRONT END</v>
          </cell>
        </row>
        <row r="597">
          <cell r="A597" t="str">
            <v>7010</v>
          </cell>
          <cell r="B597" t="str">
            <v>4291</v>
          </cell>
          <cell r="C597" t="str">
            <v>NOTIONAL BANK ACC'T - FRONT END</v>
          </cell>
        </row>
        <row r="598">
          <cell r="A598" t="str">
            <v>7010</v>
          </cell>
          <cell r="B598" t="str">
            <v>5204</v>
          </cell>
          <cell r="C598" t="str">
            <v>NOT'L CASH (CDB GEN'D)-GRP INS.</v>
          </cell>
        </row>
        <row r="599">
          <cell r="A599" t="str">
            <v>7010</v>
          </cell>
          <cell r="B599" t="str">
            <v>5206</v>
          </cell>
          <cell r="C599" t="str">
            <v>NOT'L CASH (CDB GEN'D)-REINS.</v>
          </cell>
        </row>
        <row r="600">
          <cell r="A600" t="str">
            <v>7010</v>
          </cell>
          <cell r="B600" t="str">
            <v>5211</v>
          </cell>
          <cell r="C600" t="str">
            <v>NOT'L CASH (CDB GEN'D)-NAT'L GAS</v>
          </cell>
        </row>
        <row r="601">
          <cell r="A601" t="str">
            <v>7010</v>
          </cell>
          <cell r="B601" t="str">
            <v>5212</v>
          </cell>
          <cell r="C601" t="str">
            <v>NOT'L CASH (CDB GEN'D)-NAT'L GAS</v>
          </cell>
        </row>
        <row r="602">
          <cell r="A602" t="str">
            <v>7020</v>
          </cell>
          <cell r="B602" t="str">
            <v>0000</v>
          </cell>
          <cell r="C602" t="str">
            <v>SHORT TERM BONDS - INTERNATIONAL, O</v>
          </cell>
        </row>
        <row r="603">
          <cell r="A603" t="str">
            <v>7020</v>
          </cell>
          <cell r="B603" t="str">
            <v>0300</v>
          </cell>
          <cell r="C603" t="str">
            <v>SHORT TERM BONDS - INTERNATIONAL, U</v>
          </cell>
        </row>
        <row r="604">
          <cell r="A604" t="str">
            <v>7020</v>
          </cell>
          <cell r="B604" t="str">
            <v>0400</v>
          </cell>
          <cell r="C604" t="str">
            <v>SHORT TERM BONDS - INTERNATIONAL, U</v>
          </cell>
        </row>
        <row r="605">
          <cell r="A605" t="str">
            <v>7020</v>
          </cell>
          <cell r="B605" t="str">
            <v>0500</v>
          </cell>
          <cell r="C605" t="str">
            <v>SHORT TERM BONDS - INTERNATIONAL, D</v>
          </cell>
        </row>
        <row r="606">
          <cell r="A606" t="str">
            <v>7020</v>
          </cell>
          <cell r="B606" t="str">
            <v>0600</v>
          </cell>
          <cell r="C606" t="str">
            <v>SHORT TERM BONDS - INTERNATIONAL, A</v>
          </cell>
        </row>
        <row r="607">
          <cell r="A607" t="str">
            <v>7030</v>
          </cell>
          <cell r="B607" t="str">
            <v>0000</v>
          </cell>
          <cell r="C607" t="str">
            <v>NOTIONAL CASH ADJUSTMENT</v>
          </cell>
        </row>
        <row r="608">
          <cell r="A608" t="str">
            <v>7040</v>
          </cell>
          <cell r="B608" t="str">
            <v>0000</v>
          </cell>
          <cell r="C608" t="str">
            <v>NOTIONAL CASH ADJUSTMENT</v>
          </cell>
        </row>
        <row r="609">
          <cell r="A609" t="str">
            <v>7300</v>
          </cell>
          <cell r="B609" t="str">
            <v>0000</v>
          </cell>
          <cell r="C609" t="str">
            <v>OPENING NOTIONAL FUNDS</v>
          </cell>
        </row>
        <row r="610">
          <cell r="A610" t="str">
            <v>7300</v>
          </cell>
          <cell r="B610" t="str">
            <v>3000</v>
          </cell>
          <cell r="C610" t="str">
            <v>SURPLUS ADJUSTMENT</v>
          </cell>
        </row>
        <row r="611">
          <cell r="A611" t="str">
            <v>7305</v>
          </cell>
          <cell r="B611" t="str">
            <v>7020</v>
          </cell>
          <cell r="C611" t="str">
            <v>DIVIDEND AND INTEREST - SHORT TERM</v>
          </cell>
        </row>
        <row r="612">
          <cell r="A612" t="str">
            <v>7307</v>
          </cell>
          <cell r="B612" t="str">
            <v>7020</v>
          </cell>
          <cell r="C612" t="str">
            <v>AMORTIZATION OF PREMIUMS AND ACCRUA</v>
          </cell>
        </row>
        <row r="613">
          <cell r="A613" t="str">
            <v>7310</v>
          </cell>
          <cell r="B613" t="str">
            <v>7020</v>
          </cell>
          <cell r="C613" t="str">
            <v>UNIT REALIZED GAIN/LOSSES - UNIT TR</v>
          </cell>
        </row>
        <row r="614">
          <cell r="A614" t="str">
            <v>7346</v>
          </cell>
          <cell r="B614" t="str">
            <v>0000</v>
          </cell>
          <cell r="C614" t="str">
            <v>GENERAL EXPENSES</v>
          </cell>
        </row>
        <row r="615">
          <cell r="A615" t="str">
            <v>7377</v>
          </cell>
          <cell r="B615" t="str">
            <v>0000</v>
          </cell>
          <cell r="C615" t="str">
            <v>GENERAL EXPENSES</v>
          </cell>
        </row>
        <row r="616">
          <cell r="A616" t="str">
            <v>7399</v>
          </cell>
          <cell r="B616" t="str">
            <v>7020</v>
          </cell>
          <cell r="C616" t="str">
            <v>ADJ. NOT'L TRANS.-STIF POOLED FUND</v>
          </cell>
        </row>
        <row r="617">
          <cell r="A617" t="str">
            <v>7495</v>
          </cell>
          <cell r="B617" t="str">
            <v>0000</v>
          </cell>
          <cell r="C617" t="str">
            <v>NOTIONAL CONTROL ACCOUNT</v>
          </cell>
        </row>
      </sheetData>
      <sheetData sheetId="2" refreshError="1">
        <row r="6">
          <cell r="A6" t="str">
            <v>ACCT</v>
          </cell>
        </row>
        <row r="9">
          <cell r="A9" t="str">
            <v>0130</v>
          </cell>
          <cell r="B9" t="str">
            <v>BONDS, L/T, GOVT. FED., O/B ACCT</v>
          </cell>
          <cell r="C9">
            <v>4530304904</v>
          </cell>
          <cell r="D9">
            <v>1</v>
          </cell>
          <cell r="E9">
            <v>4530304904</v>
          </cell>
          <cell r="G9">
            <v>4530304904</v>
          </cell>
          <cell r="I9" t="str">
            <v>Bonds (Sch A)</v>
          </cell>
        </row>
        <row r="10">
          <cell r="A10" t="str">
            <v>0102</v>
          </cell>
          <cell r="B10" t="str">
            <v>BONDS, S/T, GOVT. FED., O/B ACCT</v>
          </cell>
          <cell r="C10">
            <v>3199333482</v>
          </cell>
          <cell r="D10">
            <v>1.1000000000000001</v>
          </cell>
          <cell r="E10">
            <v>3199333482</v>
          </cell>
          <cell r="G10">
            <v>3199333482</v>
          </cell>
          <cell r="I10" t="str">
            <v>Investments in treasury bills (Sch J)</v>
          </cell>
        </row>
        <row r="11">
          <cell r="A11" t="str">
            <v>0270</v>
          </cell>
          <cell r="B11" t="str">
            <v>PFD STOCKS, PUBLIC UTIL, O/B ACCT</v>
          </cell>
          <cell r="C11">
            <v>475308</v>
          </cell>
          <cell r="D11">
            <v>2</v>
          </cell>
          <cell r="E11">
            <v>0</v>
          </cell>
          <cell r="G11" t="str">
            <v xml:space="preserve"> </v>
          </cell>
          <cell r="I11" t="str">
            <v xml:space="preserve"> </v>
          </cell>
        </row>
        <row r="12">
          <cell r="A12" t="str">
            <v>0370</v>
          </cell>
          <cell r="B12" t="str">
            <v>COM STOCKS, PUBLIC UTIL, O/B ACCT</v>
          </cell>
          <cell r="C12">
            <v>49562039</v>
          </cell>
          <cell r="D12">
            <v>2</v>
          </cell>
          <cell r="E12">
            <v>0</v>
          </cell>
          <cell r="G12" t="str">
            <v xml:space="preserve"> </v>
          </cell>
          <cell r="I12" t="str">
            <v xml:space="preserve"> </v>
          </cell>
        </row>
        <row r="13">
          <cell r="A13" t="str">
            <v>0380</v>
          </cell>
          <cell r="B13" t="str">
            <v>COM STOCKS, IND'L, O/B ACCT</v>
          </cell>
          <cell r="C13">
            <v>13326942</v>
          </cell>
          <cell r="D13">
            <v>2</v>
          </cell>
          <cell r="E13">
            <v>0</v>
          </cell>
          <cell r="G13" t="str">
            <v xml:space="preserve"> </v>
          </cell>
          <cell r="I13" t="str">
            <v xml:space="preserve"> </v>
          </cell>
        </row>
        <row r="14">
          <cell r="A14" t="str">
            <v>0390</v>
          </cell>
          <cell r="B14" t="str">
            <v>COM STOCKS, MISC., O/B ACCT</v>
          </cell>
          <cell r="C14">
            <v>634786038</v>
          </cell>
          <cell r="D14">
            <v>2</v>
          </cell>
          <cell r="E14">
            <v>0</v>
          </cell>
          <cell r="G14" t="str">
            <v xml:space="preserve"> </v>
          </cell>
          <cell r="I14" t="str">
            <v xml:space="preserve"> </v>
          </cell>
        </row>
        <row r="15">
          <cell r="A15" t="str">
            <v>1910</v>
          </cell>
          <cell r="B15" t="str">
            <v>SHARES IN REINSURANCE CO (PHILIPPIN</v>
          </cell>
          <cell r="C15">
            <v>0</v>
          </cell>
          <cell r="D15">
            <v>2</v>
          </cell>
          <cell r="E15">
            <v>698150327</v>
          </cell>
          <cell r="G15">
            <v>698150327</v>
          </cell>
          <cell r="I15" t="str">
            <v>Stocks (Sch B)</v>
          </cell>
        </row>
        <row r="16">
          <cell r="A16" t="str">
            <v>0801</v>
          </cell>
          <cell r="B16" t="str">
            <v>POLICY ADVANCES, O/B ACCT</v>
          </cell>
          <cell r="C16">
            <v>1063982691</v>
          </cell>
          <cell r="D16">
            <v>6</v>
          </cell>
          <cell r="E16">
            <v>1063982691</v>
          </cell>
          <cell r="G16">
            <v>1063982691</v>
          </cell>
          <cell r="I16" t="str">
            <v>Policy loans (Sch F)</v>
          </cell>
        </row>
        <row r="17">
          <cell r="A17" t="str">
            <v>0137</v>
          </cell>
          <cell r="B17" t="str">
            <v>BONDS, L/T, PUBLIC UTIL, O/B ACCT</v>
          </cell>
          <cell r="C17">
            <v>239175461</v>
          </cell>
          <cell r="D17">
            <v>8</v>
          </cell>
          <cell r="E17">
            <v>0</v>
          </cell>
          <cell r="G17" t="str">
            <v xml:space="preserve"> </v>
          </cell>
          <cell r="I17" t="str">
            <v xml:space="preserve"> </v>
          </cell>
        </row>
        <row r="18">
          <cell r="A18" t="str">
            <v>0138</v>
          </cell>
          <cell r="B18" t="str">
            <v>BONDS, L/T, IND'L, O/B ACCT</v>
          </cell>
          <cell r="C18">
            <v>851142865</v>
          </cell>
          <cell r="D18">
            <v>8</v>
          </cell>
          <cell r="E18">
            <v>0</v>
          </cell>
          <cell r="G18" t="str">
            <v xml:space="preserve"> </v>
          </cell>
          <cell r="I18" t="str">
            <v xml:space="preserve"> </v>
          </cell>
        </row>
        <row r="19">
          <cell r="A19" t="str">
            <v>0139</v>
          </cell>
          <cell r="B19" t="str">
            <v>BONDS, L/T, MISC., O/B ACCT</v>
          </cell>
          <cell r="C19">
            <v>711065365</v>
          </cell>
          <cell r="D19">
            <v>8</v>
          </cell>
          <cell r="E19">
            <v>1801383691</v>
          </cell>
          <cell r="G19">
            <v>1801383691</v>
          </cell>
          <cell r="I19" t="str">
            <v>Guaranteed loans (Sch H)</v>
          </cell>
        </row>
        <row r="20">
          <cell r="A20" t="str">
            <v>1800</v>
          </cell>
          <cell r="B20" t="str">
            <v>SECURITY FUND, PHILIPPINES</v>
          </cell>
          <cell r="C20">
            <v>237096</v>
          </cell>
          <cell r="D20">
            <v>11</v>
          </cell>
          <cell r="E20">
            <v>237096</v>
          </cell>
          <cell r="G20">
            <v>237096</v>
          </cell>
          <cell r="I20" t="str">
            <v>Security fund</v>
          </cell>
        </row>
        <row r="21">
          <cell r="A21" t="str">
            <v>1911</v>
          </cell>
          <cell r="B21" t="str">
            <v>SHARES IN MANILA POLO CLUB (PHILIPP</v>
          </cell>
          <cell r="C21">
            <v>0</v>
          </cell>
          <cell r="D21">
            <v>12</v>
          </cell>
          <cell r="E21">
            <v>0</v>
          </cell>
          <cell r="G21" t="str">
            <v xml:space="preserve"> </v>
          </cell>
          <cell r="I21" t="str">
            <v xml:space="preserve"> </v>
          </cell>
        </row>
        <row r="22">
          <cell r="A22" t="str">
            <v>1912</v>
          </cell>
          <cell r="B22" t="str">
            <v>SHARES IN MANILA GOLF AND COUNTRY C</v>
          </cell>
          <cell r="C22">
            <v>0</v>
          </cell>
          <cell r="D22">
            <v>12</v>
          </cell>
          <cell r="E22">
            <v>0</v>
          </cell>
          <cell r="G22">
            <v>0</v>
          </cell>
          <cell r="I22" t="str">
            <v xml:space="preserve"> </v>
          </cell>
        </row>
        <row r="23">
          <cell r="A23" t="str">
            <v>1010</v>
          </cell>
          <cell r="B23" t="str">
            <v>CASH, BANKING DEPT, ***, WITH *** B</v>
          </cell>
          <cell r="C23">
            <v>-8663096</v>
          </cell>
          <cell r="D23">
            <v>13</v>
          </cell>
          <cell r="E23">
            <v>0</v>
          </cell>
          <cell r="G23" t="str">
            <v xml:space="preserve"> </v>
          </cell>
          <cell r="I23" t="str">
            <v xml:space="preserve"> </v>
          </cell>
        </row>
        <row r="24">
          <cell r="A24" t="str">
            <v>1015</v>
          </cell>
          <cell r="B24" t="str">
            <v>PETTY CASH , ***, WITH *** BEING TH</v>
          </cell>
          <cell r="C24">
            <v>365732</v>
          </cell>
          <cell r="D24">
            <v>13</v>
          </cell>
          <cell r="E24">
            <v>0</v>
          </cell>
          <cell r="G24" t="str">
            <v xml:space="preserve"> </v>
          </cell>
          <cell r="I24" t="str">
            <v xml:space="preserve"> </v>
          </cell>
        </row>
        <row r="25">
          <cell r="A25" t="str">
            <v>1020</v>
          </cell>
          <cell r="B25" t="str">
            <v>CASH, INVESTMENT DEPT, ****</v>
          </cell>
          <cell r="C25">
            <v>308412384</v>
          </cell>
          <cell r="D25">
            <v>13</v>
          </cell>
          <cell r="E25">
            <v>0</v>
          </cell>
          <cell r="G25" t="str">
            <v xml:space="preserve"> </v>
          </cell>
          <cell r="I25" t="str">
            <v xml:space="preserve"> </v>
          </cell>
        </row>
        <row r="26">
          <cell r="A26" t="str">
            <v>1030</v>
          </cell>
          <cell r="B26" t="str">
            <v>CASH, C.S.A., ***, WITH *** BEING T</v>
          </cell>
          <cell r="C26">
            <v>23013039</v>
          </cell>
          <cell r="D26">
            <v>13</v>
          </cell>
          <cell r="E26">
            <v>0</v>
          </cell>
          <cell r="G26" t="str">
            <v xml:space="preserve"> </v>
          </cell>
          <cell r="I26" t="str">
            <v xml:space="preserve"> </v>
          </cell>
        </row>
        <row r="27">
          <cell r="A27" t="str">
            <v>1035</v>
          </cell>
          <cell r="B27" t="str">
            <v>CASH ON HAND IN BRANCHES</v>
          </cell>
          <cell r="C27">
            <v>54000</v>
          </cell>
          <cell r="D27">
            <v>13</v>
          </cell>
          <cell r="E27">
            <v>323182059</v>
          </cell>
          <cell r="G27">
            <v>323182059</v>
          </cell>
          <cell r="I27" t="str">
            <v>Cash on hand &amp; in banks (Sch L)</v>
          </cell>
        </row>
        <row r="28">
          <cell r="A28" t="str">
            <v>1301</v>
          </cell>
          <cell r="B28" t="str">
            <v>O/S FIRST YEAR PREM., INSURANCE DIR</v>
          </cell>
          <cell r="C28">
            <v>16269730</v>
          </cell>
          <cell r="D28">
            <v>18</v>
          </cell>
          <cell r="E28">
            <v>0</v>
          </cell>
          <cell r="G28" t="str">
            <v xml:space="preserve"> </v>
          </cell>
          <cell r="I28" t="str">
            <v xml:space="preserve"> </v>
          </cell>
        </row>
        <row r="29">
          <cell r="A29" t="str">
            <v>1302</v>
          </cell>
          <cell r="B29" t="str">
            <v>O/S RENEWAL PREM., INSURANCE DIRECT</v>
          </cell>
          <cell r="C29">
            <v>192131636</v>
          </cell>
          <cell r="D29">
            <v>18</v>
          </cell>
          <cell r="E29">
            <v>0</v>
          </cell>
          <cell r="G29" t="str">
            <v xml:space="preserve"> </v>
          </cell>
          <cell r="I29" t="str">
            <v xml:space="preserve"> </v>
          </cell>
        </row>
        <row r="30">
          <cell r="A30" t="str">
            <v>1304</v>
          </cell>
          <cell r="B30" t="str">
            <v>O/S GROUP PREM., TEMP., INSURANCE D</v>
          </cell>
          <cell r="C30">
            <v>0</v>
          </cell>
          <cell r="D30">
            <v>18</v>
          </cell>
          <cell r="E30">
            <v>0</v>
          </cell>
          <cell r="G30" t="str">
            <v xml:space="preserve"> </v>
          </cell>
          <cell r="I30" t="str">
            <v xml:space="preserve"> </v>
          </cell>
        </row>
        <row r="31">
          <cell r="A31" t="str">
            <v>1311</v>
          </cell>
          <cell r="B31" t="str">
            <v>COMMISSION LOADING ON O/S FIRST YEA</v>
          </cell>
          <cell r="C31">
            <v>-8954039</v>
          </cell>
          <cell r="D31">
            <v>18</v>
          </cell>
          <cell r="E31">
            <v>0</v>
          </cell>
          <cell r="G31" t="str">
            <v xml:space="preserve"> </v>
          </cell>
          <cell r="I31" t="str">
            <v xml:space="preserve"> </v>
          </cell>
        </row>
        <row r="32">
          <cell r="A32" t="str">
            <v>1312</v>
          </cell>
          <cell r="B32" t="str">
            <v>COMMISSION LOADING ON O/S RENEWAL P</v>
          </cell>
          <cell r="C32">
            <v>-20218865</v>
          </cell>
          <cell r="D32">
            <v>18</v>
          </cell>
          <cell r="E32">
            <v>179228462</v>
          </cell>
          <cell r="G32">
            <v>179228462</v>
          </cell>
          <cell r="I32" t="str">
            <v>Net life insurance premiums</v>
          </cell>
        </row>
        <row r="33">
          <cell r="A33" t="str">
            <v>1201</v>
          </cell>
          <cell r="B33" t="str">
            <v>INV. INC. DUE, BONDS</v>
          </cell>
          <cell r="C33">
            <v>4551558</v>
          </cell>
          <cell r="D33">
            <v>20</v>
          </cell>
          <cell r="E33">
            <v>0</v>
          </cell>
          <cell r="G33" t="str">
            <v xml:space="preserve"> </v>
          </cell>
          <cell r="I33" t="str">
            <v xml:space="preserve"> </v>
          </cell>
        </row>
        <row r="34">
          <cell r="A34" t="str">
            <v>1208</v>
          </cell>
          <cell r="B34" t="str">
            <v>INV. INC. DUE, BANK DEPOSITS</v>
          </cell>
          <cell r="C34">
            <v>112884</v>
          </cell>
          <cell r="D34">
            <v>20</v>
          </cell>
          <cell r="E34">
            <v>0</v>
          </cell>
          <cell r="G34" t="str">
            <v xml:space="preserve"> </v>
          </cell>
          <cell r="I34" t="str">
            <v xml:space="preserve"> </v>
          </cell>
        </row>
        <row r="35">
          <cell r="A35" t="str">
            <v>1241</v>
          </cell>
          <cell r="B35" t="str">
            <v>INV. INC. ACCRUED, BONDS</v>
          </cell>
          <cell r="C35">
            <v>161262808</v>
          </cell>
          <cell r="D35">
            <v>20</v>
          </cell>
          <cell r="E35">
            <v>0</v>
          </cell>
          <cell r="G35" t="str">
            <v xml:space="preserve"> </v>
          </cell>
          <cell r="I35" t="str">
            <v xml:space="preserve"> </v>
          </cell>
        </row>
        <row r="36">
          <cell r="A36" t="str">
            <v>1247</v>
          </cell>
          <cell r="B36" t="str">
            <v>INV. INC. ACCRUED, POLICY ADVANCES</v>
          </cell>
          <cell r="C36">
            <v>59884634</v>
          </cell>
          <cell r="D36">
            <v>20</v>
          </cell>
          <cell r="E36">
            <v>225811884</v>
          </cell>
          <cell r="G36">
            <v>225811884</v>
          </cell>
          <cell r="I36" t="str">
            <v>Investment income due &amp; accrued</v>
          </cell>
        </row>
        <row r="37">
          <cell r="A37" t="str">
            <v>1410</v>
          </cell>
          <cell r="B37" t="str">
            <v>A/R, STAFF INSURANCE BALANCES</v>
          </cell>
          <cell r="C37">
            <v>2777308</v>
          </cell>
          <cell r="D37">
            <v>23</v>
          </cell>
          <cell r="E37">
            <v>2777308</v>
          </cell>
          <cell r="G37">
            <v>2777308</v>
          </cell>
          <cell r="I37" t="str">
            <v>Net life ins prems fr employees due &amp; uncollected</v>
          </cell>
        </row>
        <row r="38">
          <cell r="D38">
            <v>24</v>
          </cell>
          <cell r="E38">
            <v>0</v>
          </cell>
          <cell r="G38">
            <v>0</v>
          </cell>
          <cell r="I38" t="str">
            <v xml:space="preserve"> </v>
          </cell>
        </row>
        <row r="39">
          <cell r="A39" t="str">
            <v>1501</v>
          </cell>
          <cell r="B39" t="str">
            <v>DISBURSEMENTS UNDER POLICY FOR WHIC</v>
          </cell>
          <cell r="C39">
            <v>263904</v>
          </cell>
          <cell r="D39">
            <v>25</v>
          </cell>
          <cell r="E39">
            <v>263904</v>
          </cell>
          <cell r="G39">
            <v>263904</v>
          </cell>
          <cell r="I39" t="str">
            <v>Disbmts under pols the liab for w/c is still being carried</v>
          </cell>
        </row>
        <row r="40">
          <cell r="D40">
            <v>26</v>
          </cell>
          <cell r="E40">
            <v>0</v>
          </cell>
          <cell r="G40">
            <v>0</v>
          </cell>
          <cell r="I40" t="str">
            <v xml:space="preserve"> </v>
          </cell>
        </row>
        <row r="41">
          <cell r="E41">
            <v>0</v>
          </cell>
          <cell r="G41">
            <v>0</v>
          </cell>
          <cell r="I41" t="str">
            <v xml:space="preserve"> </v>
          </cell>
        </row>
        <row r="42">
          <cell r="A42" t="str">
            <v>3920</v>
          </cell>
          <cell r="B42" t="str">
            <v>RESERVE FOR UNMATURED OBLIGATIONS,</v>
          </cell>
          <cell r="C42">
            <v>-4410307828</v>
          </cell>
          <cell r="D42">
            <v>101</v>
          </cell>
          <cell r="E42">
            <v>-4410307828</v>
          </cell>
          <cell r="G42">
            <v>-4410307828</v>
          </cell>
          <cell r="I42" t="str">
            <v>Aggregate resv for life pols &amp; conts (Exh 8)</v>
          </cell>
        </row>
        <row r="43">
          <cell r="A43" t="str">
            <v>3830</v>
          </cell>
          <cell r="B43" t="str">
            <v>AMTS ON DEPOSIT, PROCEEDS OF CONTRA</v>
          </cell>
          <cell r="C43">
            <v>-472481</v>
          </cell>
          <cell r="D43">
            <v>103</v>
          </cell>
          <cell r="E43">
            <v>0</v>
          </cell>
          <cell r="G43" t="str">
            <v xml:space="preserve"> </v>
          </cell>
          <cell r="I43" t="str">
            <v xml:space="preserve"> </v>
          </cell>
        </row>
        <row r="44">
          <cell r="A44" t="str">
            <v>3832</v>
          </cell>
          <cell r="B44" t="str">
            <v>AMTS ON DEPOSIT, PROCEEDS OF CONTRA</v>
          </cell>
          <cell r="C44">
            <v>-1923</v>
          </cell>
          <cell r="D44">
            <v>103</v>
          </cell>
          <cell r="E44">
            <v>0</v>
          </cell>
          <cell r="G44" t="str">
            <v xml:space="preserve"> </v>
          </cell>
          <cell r="I44" t="str">
            <v xml:space="preserve"> </v>
          </cell>
        </row>
        <row r="45">
          <cell r="A45" t="str">
            <v>3833</v>
          </cell>
          <cell r="B45" t="str">
            <v>AMTS ON DEPOSIT, PROCEEDS OF CONTRA</v>
          </cell>
          <cell r="C45">
            <v>-26154</v>
          </cell>
          <cell r="D45">
            <v>103</v>
          </cell>
          <cell r="E45">
            <v>0</v>
          </cell>
          <cell r="G45" t="str">
            <v xml:space="preserve"> </v>
          </cell>
          <cell r="I45" t="str">
            <v xml:space="preserve"> </v>
          </cell>
        </row>
        <row r="46">
          <cell r="A46" t="str">
            <v>3834</v>
          </cell>
          <cell r="B46" t="str">
            <v>AMTS ON DEPOSIT, PROCEEDS OF CONTRA</v>
          </cell>
          <cell r="C46">
            <v>-115</v>
          </cell>
          <cell r="D46">
            <v>103</v>
          </cell>
          <cell r="E46">
            <v>-500673</v>
          </cell>
          <cell r="G46">
            <v>-500673</v>
          </cell>
          <cell r="I46" t="str">
            <v>Supplementary contracts w/out life contingencies</v>
          </cell>
        </row>
        <row r="47">
          <cell r="A47" t="str">
            <v>2001</v>
          </cell>
          <cell r="B47" t="str">
            <v>O/S D/C - REGULAR - INSURANCE DIREC</v>
          </cell>
          <cell r="C47">
            <v>-68946981</v>
          </cell>
          <cell r="D47">
            <v>104</v>
          </cell>
          <cell r="E47">
            <v>0</v>
          </cell>
          <cell r="G47" t="str">
            <v xml:space="preserve"> </v>
          </cell>
          <cell r="I47" t="str">
            <v xml:space="preserve"> </v>
          </cell>
        </row>
        <row r="48">
          <cell r="A48" t="str">
            <v>2010</v>
          </cell>
          <cell r="B48" t="str">
            <v>O/S MAT. END. - INSURANCE DIRECT</v>
          </cell>
          <cell r="C48">
            <v>-31058</v>
          </cell>
          <cell r="D48">
            <v>104</v>
          </cell>
          <cell r="E48">
            <v>0</v>
          </cell>
          <cell r="G48" t="str">
            <v xml:space="preserve"> </v>
          </cell>
          <cell r="I48" t="str">
            <v xml:space="preserve"> </v>
          </cell>
        </row>
        <row r="49">
          <cell r="A49" t="str">
            <v>2014</v>
          </cell>
          <cell r="B49" t="str">
            <v>O/S CSV AND WITHD'L ALLCES - INSURA</v>
          </cell>
          <cell r="C49">
            <v>-454404</v>
          </cell>
          <cell r="D49">
            <v>104</v>
          </cell>
          <cell r="E49">
            <v>0</v>
          </cell>
          <cell r="G49" t="str">
            <v xml:space="preserve"> </v>
          </cell>
          <cell r="I49" t="str">
            <v xml:space="preserve"> </v>
          </cell>
        </row>
        <row r="50">
          <cell r="A50" t="str">
            <v>2017</v>
          </cell>
          <cell r="B50" t="str">
            <v>O/S ANNUITY INSTALMENTS - ANNUITY D</v>
          </cell>
          <cell r="C50">
            <v>-182923</v>
          </cell>
          <cell r="D50">
            <v>104</v>
          </cell>
          <cell r="E50">
            <v>0</v>
          </cell>
          <cell r="G50" t="str">
            <v xml:space="preserve"> </v>
          </cell>
          <cell r="I50" t="str">
            <v xml:space="preserve"> </v>
          </cell>
        </row>
        <row r="51">
          <cell r="A51" t="str">
            <v>2101</v>
          </cell>
          <cell r="B51" t="str">
            <v>O/S PAYMENTS - ANNUITY SYSTEM TEMPO</v>
          </cell>
          <cell r="C51">
            <v>409058</v>
          </cell>
          <cell r="D51">
            <v>104</v>
          </cell>
          <cell r="E51">
            <v>0</v>
          </cell>
          <cell r="G51" t="str">
            <v xml:space="preserve"> </v>
          </cell>
          <cell r="I51" t="str">
            <v xml:space="preserve"> </v>
          </cell>
        </row>
        <row r="52">
          <cell r="A52" t="str">
            <v>2201</v>
          </cell>
          <cell r="B52" t="str">
            <v>O/S PAYMENTS UNDER SETTLEMENT ANNUI</v>
          </cell>
          <cell r="C52">
            <v>-113538</v>
          </cell>
          <cell r="D52">
            <v>104</v>
          </cell>
          <cell r="E52">
            <v>0</v>
          </cell>
          <cell r="G52" t="str">
            <v xml:space="preserve"> </v>
          </cell>
          <cell r="I52" t="str">
            <v xml:space="preserve"> </v>
          </cell>
        </row>
        <row r="53">
          <cell r="A53" t="str">
            <v>3936</v>
          </cell>
          <cell r="B53" t="str">
            <v>PROVISION FOR UNREPORTED DEATH CLAI</v>
          </cell>
          <cell r="C53">
            <v>-4731000</v>
          </cell>
          <cell r="D53">
            <v>104</v>
          </cell>
          <cell r="E53">
            <v>0</v>
          </cell>
          <cell r="G53" t="str">
            <v xml:space="preserve"> </v>
          </cell>
          <cell r="I53" t="str">
            <v xml:space="preserve"> </v>
          </cell>
        </row>
        <row r="54">
          <cell r="A54" t="str">
            <v>3937</v>
          </cell>
          <cell r="B54" t="str">
            <v>PROVISION FOR UNREPORTED DEATH CLAI</v>
          </cell>
          <cell r="C54">
            <v>-1700000</v>
          </cell>
          <cell r="D54">
            <v>104</v>
          </cell>
          <cell r="E54">
            <v>-75750846</v>
          </cell>
          <cell r="G54">
            <v>-75750846</v>
          </cell>
          <cell r="I54" t="str">
            <v>Policy &amp; contract claims</v>
          </cell>
        </row>
        <row r="55">
          <cell r="A55" t="str">
            <v>3845</v>
          </cell>
          <cell r="B55" t="str">
            <v>AMTS ON DEPOSIT, DIVIDENDS - O/B AC</v>
          </cell>
          <cell r="C55">
            <v>-1484143326</v>
          </cell>
          <cell r="D55">
            <v>105</v>
          </cell>
          <cell r="E55">
            <v>0</v>
          </cell>
          <cell r="G55" t="str">
            <v xml:space="preserve"> </v>
          </cell>
          <cell r="I55" t="str">
            <v xml:space="preserve"> </v>
          </cell>
        </row>
        <row r="56">
          <cell r="A56" t="str">
            <v>3846</v>
          </cell>
          <cell r="B56" t="str">
            <v>AMTS ON DEPOSIT, DIVIDENDS - DEPOSI</v>
          </cell>
          <cell r="C56">
            <v>-689541557</v>
          </cell>
          <cell r="D56">
            <v>105</v>
          </cell>
          <cell r="E56">
            <v>0</v>
          </cell>
          <cell r="G56" t="str">
            <v xml:space="preserve"> </v>
          </cell>
          <cell r="I56" t="str">
            <v xml:space="preserve"> </v>
          </cell>
        </row>
        <row r="57">
          <cell r="A57" t="str">
            <v>3847</v>
          </cell>
          <cell r="B57" t="str">
            <v>AMTS ON DEPOSIT, DIVIDENDS - WITHD'</v>
          </cell>
          <cell r="C57">
            <v>278269326</v>
          </cell>
          <cell r="D57">
            <v>105</v>
          </cell>
          <cell r="E57">
            <v>0</v>
          </cell>
          <cell r="G57" t="str">
            <v xml:space="preserve"> </v>
          </cell>
          <cell r="I57" t="str">
            <v xml:space="preserve"> </v>
          </cell>
        </row>
        <row r="58">
          <cell r="A58" t="str">
            <v>3848</v>
          </cell>
          <cell r="B58" t="str">
            <v>AMTS ON DEPOSIT, DIVIDENDS - INTERE</v>
          </cell>
          <cell r="C58">
            <v>-128612289</v>
          </cell>
          <cell r="D58">
            <v>105</v>
          </cell>
          <cell r="E58">
            <v>0</v>
          </cell>
          <cell r="G58" t="str">
            <v xml:space="preserve"> </v>
          </cell>
          <cell r="I58" t="str">
            <v xml:space="preserve"> </v>
          </cell>
        </row>
        <row r="59">
          <cell r="A59" t="str">
            <v>3849</v>
          </cell>
          <cell r="B59" t="str">
            <v>AMTS ON DEP., DIVIDENDS - ACCR. INT</v>
          </cell>
          <cell r="C59">
            <v>-92867865</v>
          </cell>
          <cell r="D59">
            <v>105</v>
          </cell>
          <cell r="E59">
            <v>-2116895711</v>
          </cell>
          <cell r="G59">
            <v>-2116895711</v>
          </cell>
          <cell r="I59" t="str">
            <v>Policyholders' dividend accumulations</v>
          </cell>
        </row>
        <row r="60">
          <cell r="A60" t="str">
            <v>2601</v>
          </cell>
          <cell r="B60" t="str">
            <v>O/S DIVIDENDS - CASH - INSURANCE DI</v>
          </cell>
          <cell r="C60">
            <v>-3135</v>
          </cell>
          <cell r="D60">
            <v>106</v>
          </cell>
          <cell r="E60">
            <v>0</v>
          </cell>
          <cell r="G60" t="str">
            <v xml:space="preserve"> </v>
          </cell>
          <cell r="I60" t="str">
            <v xml:space="preserve"> </v>
          </cell>
        </row>
        <row r="61">
          <cell r="A61" t="str">
            <v>2602</v>
          </cell>
          <cell r="B61" t="str">
            <v>O/S DIVIDENDS - APPLIED TO PREMIUMS</v>
          </cell>
          <cell r="C61">
            <v>-288904</v>
          </cell>
          <cell r="D61">
            <v>106</v>
          </cell>
          <cell r="E61">
            <v>0</v>
          </cell>
          <cell r="G61" t="str">
            <v xml:space="preserve"> </v>
          </cell>
          <cell r="I61" t="str">
            <v xml:space="preserve"> </v>
          </cell>
        </row>
        <row r="62">
          <cell r="A62" t="str">
            <v>2603</v>
          </cell>
          <cell r="B62" t="str">
            <v>O/S DIVIDENDS - DECLARED BUT NOT DU</v>
          </cell>
          <cell r="C62">
            <v>-63039</v>
          </cell>
          <cell r="D62">
            <v>106</v>
          </cell>
          <cell r="E62">
            <v>-355078</v>
          </cell>
          <cell r="G62">
            <v>-355078</v>
          </cell>
          <cell r="I62" t="str">
            <v xml:space="preserve">Policyholders dividends &amp; experience refunds payable </v>
          </cell>
        </row>
        <row r="63">
          <cell r="A63" t="str">
            <v>3932</v>
          </cell>
          <cell r="B63" t="str">
            <v>PROV. FOR DIVIDENDS - INSURANCE DIR</v>
          </cell>
          <cell r="C63">
            <v>-621633789</v>
          </cell>
          <cell r="D63">
            <v>107</v>
          </cell>
          <cell r="E63">
            <v>-621633789</v>
          </cell>
          <cell r="G63">
            <v>-621633789</v>
          </cell>
          <cell r="I63" t="str">
            <v>Policyholders' divs &amp; expce refunds due &amp; unpaid</v>
          </cell>
        </row>
        <row r="64">
          <cell r="A64" t="str">
            <v>3815</v>
          </cell>
          <cell r="B64" t="str">
            <v>AMTS ON DEPOSIT, TO PAY FUTURE PREM</v>
          </cell>
          <cell r="C64">
            <v>-22541173</v>
          </cell>
          <cell r="D64">
            <v>109</v>
          </cell>
          <cell r="E64">
            <v>0</v>
          </cell>
          <cell r="G64" t="str">
            <v xml:space="preserve"> </v>
          </cell>
          <cell r="I64" t="str">
            <v xml:space="preserve"> </v>
          </cell>
        </row>
        <row r="65">
          <cell r="A65" t="str">
            <v>3816</v>
          </cell>
          <cell r="B65" t="str">
            <v>AMTS ON DEPOSIT, TO PAY FUTURE PREM</v>
          </cell>
          <cell r="C65">
            <v>-20004384</v>
          </cell>
          <cell r="D65">
            <v>109</v>
          </cell>
          <cell r="E65">
            <v>0</v>
          </cell>
          <cell r="G65" t="str">
            <v xml:space="preserve"> </v>
          </cell>
          <cell r="I65" t="str">
            <v xml:space="preserve"> </v>
          </cell>
        </row>
        <row r="66">
          <cell r="A66" t="str">
            <v>3817</v>
          </cell>
          <cell r="B66" t="str">
            <v>AMTS ON DEPOSIT, TO PAY FUTURE PREM</v>
          </cell>
          <cell r="C66">
            <v>8070423</v>
          </cell>
          <cell r="D66">
            <v>109</v>
          </cell>
          <cell r="E66">
            <v>0</v>
          </cell>
          <cell r="G66" t="str">
            <v xml:space="preserve"> </v>
          </cell>
          <cell r="I66" t="str">
            <v xml:space="preserve"> </v>
          </cell>
        </row>
        <row r="67">
          <cell r="A67" t="str">
            <v>3818</v>
          </cell>
          <cell r="B67" t="str">
            <v>AMTS ON DEPOSIT, TO PAY FUTURE PREM</v>
          </cell>
          <cell r="C67">
            <v>-3573076</v>
          </cell>
          <cell r="D67">
            <v>109</v>
          </cell>
          <cell r="E67">
            <v>0</v>
          </cell>
          <cell r="G67" t="str">
            <v xml:space="preserve"> </v>
          </cell>
          <cell r="I67" t="str">
            <v xml:space="preserve"> </v>
          </cell>
        </row>
        <row r="68">
          <cell r="A68" t="str">
            <v>3819</v>
          </cell>
          <cell r="B68" t="str">
            <v>DEP. -ACCR. INT -TO PAY FUTURE PREM</v>
          </cell>
          <cell r="C68">
            <v>-666231</v>
          </cell>
          <cell r="D68">
            <v>109</v>
          </cell>
          <cell r="E68">
            <v>-38714441</v>
          </cell>
          <cell r="G68">
            <v>-38714441</v>
          </cell>
          <cell r="I68" t="str">
            <v>Prem &amp; ann cons recvd in adv less P disc;incl P acc &amp; hlth prem</v>
          </cell>
        </row>
        <row r="69">
          <cell r="A69" t="str">
            <v>3330</v>
          </cell>
          <cell r="B69" t="str">
            <v>ACCRUED INTEREST ON AMTS OWING - IN</v>
          </cell>
          <cell r="C69">
            <v>-450712</v>
          </cell>
          <cell r="D69">
            <v>111.2</v>
          </cell>
          <cell r="E69">
            <v>-450712</v>
          </cell>
          <cell r="G69">
            <v>-450712</v>
          </cell>
          <cell r="I69" t="str">
            <v>Interest due or accrued on policy or contract funds</v>
          </cell>
        </row>
        <row r="70">
          <cell r="A70" t="str">
            <v>2901</v>
          </cell>
          <cell r="B70" t="str">
            <v>ACCRUED COMM. ON PREM. - INSURANCE</v>
          </cell>
          <cell r="C70">
            <v>-13636558</v>
          </cell>
          <cell r="D70">
            <v>114</v>
          </cell>
          <cell r="E70">
            <v>-13636558</v>
          </cell>
          <cell r="G70">
            <v>-13636558</v>
          </cell>
          <cell r="I70" t="str">
            <v>Commissions to agents due or accrued</v>
          </cell>
        </row>
        <row r="71">
          <cell r="A71" t="str">
            <v>3046</v>
          </cell>
          <cell r="B71" t="str">
            <v>GENERAL EXPENES D &amp; A</v>
          </cell>
          <cell r="C71">
            <v>-78993424</v>
          </cell>
          <cell r="D71">
            <v>115</v>
          </cell>
          <cell r="E71">
            <v>-78993424</v>
          </cell>
          <cell r="G71">
            <v>-78993424</v>
          </cell>
          <cell r="I71" t="str">
            <v>General expenses due or accrued</v>
          </cell>
        </row>
        <row r="72">
          <cell r="A72" t="str">
            <v>2804</v>
          </cell>
          <cell r="B72" t="str">
            <v>PREM TAX D &amp; A - OTHER THAN PROV'AL</v>
          </cell>
          <cell r="C72">
            <v>-68172250</v>
          </cell>
          <cell r="D72">
            <v>116</v>
          </cell>
          <cell r="E72">
            <v>0</v>
          </cell>
          <cell r="G72" t="str">
            <v xml:space="preserve"> </v>
          </cell>
          <cell r="I72" t="str">
            <v xml:space="preserve"> </v>
          </cell>
        </row>
        <row r="73">
          <cell r="A73" t="str">
            <v>2830</v>
          </cell>
          <cell r="B73" t="str">
            <v>INCOME TAX D &amp; A - FOREIGN - O/B AC</v>
          </cell>
          <cell r="C73">
            <v>-8871326</v>
          </cell>
          <cell r="D73">
            <v>116</v>
          </cell>
          <cell r="E73">
            <v>0</v>
          </cell>
          <cell r="G73" t="str">
            <v xml:space="preserve"> </v>
          </cell>
          <cell r="I73" t="str">
            <v xml:space="preserve"> </v>
          </cell>
        </row>
        <row r="74">
          <cell r="A74" t="str">
            <v>2850</v>
          </cell>
          <cell r="B74" t="str">
            <v>OTHER TAXES AND FEES D &amp; A - O/B AC</v>
          </cell>
          <cell r="C74">
            <v>0</v>
          </cell>
          <cell r="D74">
            <v>116</v>
          </cell>
          <cell r="E74">
            <v>-77043576</v>
          </cell>
          <cell r="G74">
            <v>-77043576</v>
          </cell>
          <cell r="I74" t="str">
            <v>Taxes, licenses &amp; fees due or accrued</v>
          </cell>
        </row>
        <row r="75">
          <cell r="A75" t="str">
            <v>2401</v>
          </cell>
          <cell r="B75" t="str">
            <v>PREM RECD IN ADVANCE - FIRST YEAR -</v>
          </cell>
          <cell r="C75">
            <v>-73885</v>
          </cell>
          <cell r="D75">
            <v>119</v>
          </cell>
          <cell r="E75">
            <v>0</v>
          </cell>
          <cell r="G75" t="str">
            <v xml:space="preserve"> </v>
          </cell>
          <cell r="I75" t="str">
            <v xml:space="preserve"> </v>
          </cell>
        </row>
        <row r="76">
          <cell r="A76" t="str">
            <v>2402</v>
          </cell>
          <cell r="B76" t="str">
            <v>PREM RECD IN ADVANCE - RENEWAL - IN</v>
          </cell>
          <cell r="C76">
            <v>-147058</v>
          </cell>
          <cell r="D76">
            <v>119</v>
          </cell>
          <cell r="E76">
            <v>0</v>
          </cell>
          <cell r="G76" t="str">
            <v xml:space="preserve"> </v>
          </cell>
          <cell r="I76" t="str">
            <v xml:space="preserve"> </v>
          </cell>
        </row>
        <row r="77">
          <cell r="A77" t="str">
            <v>3408</v>
          </cell>
          <cell r="B77" t="str">
            <v>PHILIPPINES WITHHOLDING TAX - O/B A</v>
          </cell>
          <cell r="C77">
            <v>-9964134</v>
          </cell>
          <cell r="D77">
            <v>119</v>
          </cell>
          <cell r="E77">
            <v>0</v>
          </cell>
          <cell r="G77" t="str">
            <v xml:space="preserve"> </v>
          </cell>
          <cell r="I77" t="str">
            <v xml:space="preserve"> </v>
          </cell>
        </row>
        <row r="78">
          <cell r="A78" t="str">
            <v>3480</v>
          </cell>
          <cell r="B78" t="str">
            <v>OTHER FOREIGN TAX - O/B ACCT</v>
          </cell>
          <cell r="C78">
            <v>-3166577</v>
          </cell>
          <cell r="D78">
            <v>119</v>
          </cell>
          <cell r="E78">
            <v>0</v>
          </cell>
          <cell r="G78" t="str">
            <v xml:space="preserve"> </v>
          </cell>
          <cell r="I78" t="str">
            <v xml:space="preserve"> </v>
          </cell>
        </row>
        <row r="79">
          <cell r="A79" t="str">
            <v>3475</v>
          </cell>
          <cell r="B79" t="str">
            <v>OTHER FOREIGN TAX - O/B ACCT</v>
          </cell>
          <cell r="C79">
            <v>-444289</v>
          </cell>
          <cell r="D79">
            <v>119</v>
          </cell>
          <cell r="E79">
            <v>-13795943</v>
          </cell>
          <cell r="G79">
            <v>-13795943</v>
          </cell>
          <cell r="I79" t="str">
            <v>Amount w/held or retained by co as agent or trustee</v>
          </cell>
        </row>
        <row r="80">
          <cell r="A80" t="str">
            <v>3324</v>
          </cell>
          <cell r="B80" t="str">
            <v>MANAGERS' AND AGENTS' CREDIT BALANC</v>
          </cell>
          <cell r="C80">
            <v>-1807443</v>
          </cell>
          <cell r="D80">
            <v>120</v>
          </cell>
          <cell r="E80">
            <v>-1807443</v>
          </cell>
          <cell r="G80">
            <v>-1807443</v>
          </cell>
          <cell r="I80" t="str">
            <v>Amount held for agents' account</v>
          </cell>
        </row>
        <row r="81">
          <cell r="A81" t="str">
            <v>3201</v>
          </cell>
          <cell r="B81" t="str">
            <v>AMTS RECEIVED BUT NOT YET ALLOCATED</v>
          </cell>
          <cell r="C81">
            <v>-29071212</v>
          </cell>
          <cell r="D81">
            <v>121</v>
          </cell>
          <cell r="E81">
            <v>0</v>
          </cell>
          <cell r="G81" t="str">
            <v xml:space="preserve"> </v>
          </cell>
          <cell r="I81" t="str">
            <v xml:space="preserve"> </v>
          </cell>
        </row>
        <row r="82">
          <cell r="A82" t="str">
            <v>3212</v>
          </cell>
          <cell r="B82" t="str">
            <v>PREMIUM COLLECTIONS RECEIVED BUT NO</v>
          </cell>
          <cell r="C82">
            <v>-19577865</v>
          </cell>
          <cell r="D82">
            <v>121</v>
          </cell>
          <cell r="E82">
            <v>0</v>
          </cell>
          <cell r="G82" t="str">
            <v xml:space="preserve"> </v>
          </cell>
          <cell r="I82" t="str">
            <v xml:space="preserve"> </v>
          </cell>
        </row>
        <row r="83">
          <cell r="A83" t="str">
            <v>3216</v>
          </cell>
          <cell r="B83" t="str">
            <v>OUTSTANDING APPLICATIONS SUSPENSE</v>
          </cell>
          <cell r="C83">
            <v>-1750</v>
          </cell>
          <cell r="D83">
            <v>121</v>
          </cell>
          <cell r="E83">
            <v>0</v>
          </cell>
          <cell r="G83" t="str">
            <v xml:space="preserve"> </v>
          </cell>
          <cell r="I83" t="str">
            <v xml:space="preserve"> </v>
          </cell>
        </row>
        <row r="84">
          <cell r="A84" t="str">
            <v>3230</v>
          </cell>
          <cell r="B84" t="str">
            <v>BANKING SUSPENSE - SPECIAL - ***, W</v>
          </cell>
          <cell r="C84">
            <v>-2909884</v>
          </cell>
          <cell r="D84">
            <v>121</v>
          </cell>
          <cell r="E84">
            <v>0</v>
          </cell>
          <cell r="G84" t="str">
            <v xml:space="preserve"> </v>
          </cell>
          <cell r="I84" t="str">
            <v xml:space="preserve"> </v>
          </cell>
        </row>
        <row r="85">
          <cell r="A85" t="str">
            <v>3247</v>
          </cell>
          <cell r="B85" t="str">
            <v>BANKING SUSPENSE - MIXED BATCHES</v>
          </cell>
          <cell r="C85">
            <v>-1209980</v>
          </cell>
          <cell r="D85">
            <v>121</v>
          </cell>
          <cell r="E85">
            <v>0</v>
          </cell>
          <cell r="G85" t="str">
            <v xml:space="preserve"> </v>
          </cell>
          <cell r="I85" t="str">
            <v xml:space="preserve"> </v>
          </cell>
        </row>
        <row r="86">
          <cell r="A86" t="str">
            <v>3264</v>
          </cell>
          <cell r="B86" t="str">
            <v>SOLAR POLICY SUSPENSE, COLLECTIONS</v>
          </cell>
          <cell r="C86">
            <v>0</v>
          </cell>
          <cell r="D86">
            <v>121</v>
          </cell>
          <cell r="E86">
            <v>0</v>
          </cell>
          <cell r="G86" t="str">
            <v xml:space="preserve"> </v>
          </cell>
          <cell r="I86" t="str">
            <v xml:space="preserve"> </v>
          </cell>
        </row>
        <row r="87">
          <cell r="A87" t="str">
            <v>3266</v>
          </cell>
          <cell r="B87" t="str">
            <v>AGENCY SYSTEM BANKING SUSPENSE</v>
          </cell>
          <cell r="C87">
            <v>0</v>
          </cell>
          <cell r="D87">
            <v>121</v>
          </cell>
          <cell r="E87">
            <v>0</v>
          </cell>
          <cell r="G87" t="str">
            <v xml:space="preserve"> </v>
          </cell>
          <cell r="I87" t="str">
            <v xml:space="preserve"> </v>
          </cell>
        </row>
        <row r="88">
          <cell r="A88" t="str">
            <v>3272</v>
          </cell>
          <cell r="B88" t="str">
            <v>BANKING SUSPENSE - PHILIPPINES ISLA</v>
          </cell>
          <cell r="C88">
            <v>-348269</v>
          </cell>
          <cell r="D88">
            <v>121</v>
          </cell>
          <cell r="E88">
            <v>0</v>
          </cell>
          <cell r="G88" t="str">
            <v xml:space="preserve"> </v>
          </cell>
          <cell r="I88" t="str">
            <v xml:space="preserve"> </v>
          </cell>
        </row>
        <row r="89">
          <cell r="A89" t="str">
            <v>3273</v>
          </cell>
          <cell r="B89" t="str">
            <v>BANKING SUSPENSE - FAR EAST BANK</v>
          </cell>
          <cell r="C89">
            <v>-3219923</v>
          </cell>
          <cell r="D89">
            <v>121</v>
          </cell>
          <cell r="E89">
            <v>0</v>
          </cell>
          <cell r="G89" t="str">
            <v xml:space="preserve"> </v>
          </cell>
          <cell r="I89" t="str">
            <v xml:space="preserve"> </v>
          </cell>
        </row>
        <row r="90">
          <cell r="A90" t="str">
            <v>3299</v>
          </cell>
          <cell r="B90" t="str">
            <v>GENERAL SUSPENSE - UNIDENTIFIED</v>
          </cell>
          <cell r="C90">
            <v>61577</v>
          </cell>
          <cell r="D90">
            <v>121</v>
          </cell>
          <cell r="E90">
            <v>0</v>
          </cell>
          <cell r="G90" t="str">
            <v xml:space="preserve"> </v>
          </cell>
          <cell r="I90" t="str">
            <v xml:space="preserve"> </v>
          </cell>
        </row>
        <row r="91">
          <cell r="A91" t="str">
            <v>3301</v>
          </cell>
          <cell r="B91" t="str">
            <v>MANAGERS' AND AGENTS' ACCOUNT BALAN</v>
          </cell>
          <cell r="C91">
            <v>0</v>
          </cell>
          <cell r="D91">
            <v>121</v>
          </cell>
          <cell r="E91">
            <v>-56277306</v>
          </cell>
          <cell r="G91">
            <v>-56277306</v>
          </cell>
          <cell r="I91" t="str">
            <v>Remittances &amp; items not allocated</v>
          </cell>
        </row>
        <row r="92">
          <cell r="A92" t="str">
            <v>3901</v>
          </cell>
          <cell r="B92" t="str">
            <v>AGENTS' AND SALARIED FIELD REPRESEN</v>
          </cell>
          <cell r="C92">
            <v>-309064576</v>
          </cell>
          <cell r="D92">
            <v>123</v>
          </cell>
          <cell r="E92">
            <v>0</v>
          </cell>
          <cell r="G92" t="str">
            <v xml:space="preserve"> </v>
          </cell>
          <cell r="I92" t="str">
            <v xml:space="preserve"> </v>
          </cell>
        </row>
        <row r="93">
          <cell r="A93" t="str">
            <v>3905</v>
          </cell>
          <cell r="B93" t="str">
            <v>STAFF PENSION RESERVE, PRIOR YEARS'</v>
          </cell>
          <cell r="C93">
            <v>0</v>
          </cell>
          <cell r="D93">
            <v>123</v>
          </cell>
          <cell r="E93">
            <v>0</v>
          </cell>
          <cell r="G93" t="str">
            <v xml:space="preserve"> </v>
          </cell>
          <cell r="I93" t="str">
            <v xml:space="preserve"> </v>
          </cell>
        </row>
        <row r="94">
          <cell r="A94" t="str">
            <v>3904</v>
          </cell>
          <cell r="B94" t="str">
            <v>LIABILITY-POST RETIREMENT &amp; PENSION BENEFIT</v>
          </cell>
          <cell r="C94">
            <v>-35664231</v>
          </cell>
          <cell r="D94">
            <v>123</v>
          </cell>
          <cell r="E94">
            <v>-344728807</v>
          </cell>
          <cell r="G94">
            <v>-344728807</v>
          </cell>
          <cell r="I94" t="str">
            <v>Liab for benefits for employees &amp; agents not incl above</v>
          </cell>
        </row>
        <row r="95">
          <cell r="A95" t="str">
            <v>3231</v>
          </cell>
          <cell r="B95" t="str">
            <v>PREMIUM SUSPENSE</v>
          </cell>
          <cell r="C95">
            <v>-27544769</v>
          </cell>
          <cell r="D95">
            <v>126.4</v>
          </cell>
          <cell r="E95">
            <v>0</v>
          </cell>
          <cell r="G95" t="str">
            <v xml:space="preserve"> </v>
          </cell>
          <cell r="I95" t="str">
            <v xml:space="preserve"> </v>
          </cell>
        </row>
        <row r="96">
          <cell r="A96" t="str">
            <v>3233</v>
          </cell>
          <cell r="B96" t="str">
            <v>INTERNAL SUSPENSE</v>
          </cell>
          <cell r="C96">
            <v>-14396115</v>
          </cell>
          <cell r="D96">
            <v>126.4</v>
          </cell>
          <cell r="E96">
            <v>0</v>
          </cell>
          <cell r="G96" t="str">
            <v xml:space="preserve"> </v>
          </cell>
          <cell r="I96" t="str">
            <v xml:space="preserve"> </v>
          </cell>
        </row>
        <row r="97">
          <cell r="A97" t="str">
            <v>3234</v>
          </cell>
          <cell r="B97" t="str">
            <v>EXTERNAL SUSPENSE - KP</v>
          </cell>
          <cell r="C97">
            <v>-120596</v>
          </cell>
          <cell r="D97">
            <v>126.4</v>
          </cell>
          <cell r="E97">
            <v>0</v>
          </cell>
          <cell r="G97" t="str">
            <v xml:space="preserve"> </v>
          </cell>
          <cell r="I97" t="str">
            <v xml:space="preserve"> </v>
          </cell>
        </row>
        <row r="98">
          <cell r="A98" t="str">
            <v>3235</v>
          </cell>
          <cell r="B98" t="str">
            <v>MICELLEANOUS AMTS PAYABLE SUSPENSE</v>
          </cell>
          <cell r="C98">
            <v>-11852327</v>
          </cell>
          <cell r="D98">
            <v>126.4</v>
          </cell>
          <cell r="E98">
            <v>0</v>
          </cell>
          <cell r="G98" t="str">
            <v xml:space="preserve"> </v>
          </cell>
          <cell r="I98" t="str">
            <v xml:space="preserve"> </v>
          </cell>
        </row>
        <row r="99">
          <cell r="A99" t="str">
            <v>3236</v>
          </cell>
          <cell r="B99" t="str">
            <v>INVENTORY SUBSTITUTION OFFSET</v>
          </cell>
          <cell r="C99">
            <v>0</v>
          </cell>
          <cell r="D99">
            <v>126.4</v>
          </cell>
          <cell r="E99">
            <v>0</v>
          </cell>
          <cell r="G99" t="str">
            <v xml:space="preserve"> </v>
          </cell>
          <cell r="I99" t="str">
            <v xml:space="preserve"> </v>
          </cell>
        </row>
        <row r="100">
          <cell r="A100" t="str">
            <v>3353</v>
          </cell>
          <cell r="B100" t="str">
            <v>MISC ACCTS PAYABLE</v>
          </cell>
          <cell r="C100">
            <v>-300000</v>
          </cell>
          <cell r="D100">
            <v>126.4</v>
          </cell>
          <cell r="E100">
            <v>-54213807</v>
          </cell>
          <cell r="G100">
            <v>-54213807</v>
          </cell>
          <cell r="I100" t="str">
            <v>Amts due sundry parties</v>
          </cell>
        </row>
        <row r="101">
          <cell r="D101">
            <v>126.5</v>
          </cell>
          <cell r="E101">
            <v>0</v>
          </cell>
          <cell r="G101">
            <v>0</v>
          </cell>
          <cell r="I101" t="str">
            <v xml:space="preserve"> </v>
          </cell>
        </row>
        <row r="102">
          <cell r="D102">
            <v>126.6</v>
          </cell>
          <cell r="E102">
            <v>0</v>
          </cell>
          <cell r="G102">
            <v>0</v>
          </cell>
          <cell r="I102" t="str">
            <v xml:space="preserve"> </v>
          </cell>
        </row>
        <row r="103">
          <cell r="E103">
            <v>0</v>
          </cell>
          <cell r="G103">
            <v>0</v>
          </cell>
          <cell r="I103" t="str">
            <v xml:space="preserve"> </v>
          </cell>
        </row>
        <row r="104">
          <cell r="A104" t="str">
            <v>0196</v>
          </cell>
          <cell r="B104" t="str">
            <v>BONDS, REAL GAINS UNREPT AS REV., O</v>
          </cell>
          <cell r="C104">
            <v>-76990173</v>
          </cell>
          <cell r="D104">
            <v>136</v>
          </cell>
          <cell r="E104">
            <v>0</v>
          </cell>
          <cell r="G104" t="str">
            <v xml:space="preserve"> </v>
          </cell>
          <cell r="I104" t="str">
            <v xml:space="preserve"> </v>
          </cell>
        </row>
        <row r="105">
          <cell r="A105" t="str">
            <v>0197</v>
          </cell>
          <cell r="B105" t="str">
            <v>BONDS, REAL LOSSES UNREPT AS REV.,</v>
          </cell>
          <cell r="C105">
            <v>1172923</v>
          </cell>
          <cell r="D105">
            <v>136</v>
          </cell>
          <cell r="E105">
            <v>0</v>
          </cell>
          <cell r="G105" t="str">
            <v xml:space="preserve"> </v>
          </cell>
          <cell r="I105" t="str">
            <v xml:space="preserve"> </v>
          </cell>
        </row>
        <row r="106">
          <cell r="A106" t="str">
            <v>0296</v>
          </cell>
          <cell r="B106" t="str">
            <v>PFD STOCKS, REAL GAINS UNREPT AS RE</v>
          </cell>
          <cell r="C106">
            <v>-2865</v>
          </cell>
          <cell r="D106">
            <v>136</v>
          </cell>
          <cell r="E106">
            <v>0</v>
          </cell>
          <cell r="G106" t="str">
            <v xml:space="preserve"> </v>
          </cell>
          <cell r="I106" t="str">
            <v xml:space="preserve"> </v>
          </cell>
        </row>
        <row r="107">
          <cell r="A107" t="str">
            <v>0297</v>
          </cell>
          <cell r="B107" t="str">
            <v>PFD STOCKS, REAL LOSSES UNREPT AS R</v>
          </cell>
          <cell r="C107">
            <v>14692</v>
          </cell>
          <cell r="D107">
            <v>136</v>
          </cell>
          <cell r="E107">
            <v>0</v>
          </cell>
          <cell r="G107" t="str">
            <v xml:space="preserve"> </v>
          </cell>
          <cell r="I107" t="str">
            <v xml:space="preserve"> </v>
          </cell>
        </row>
        <row r="108">
          <cell r="A108" t="str">
            <v>0298</v>
          </cell>
          <cell r="B108" t="str">
            <v>PFD STOCKS, UNREAL GAINS/LOSSES REP</v>
          </cell>
          <cell r="C108">
            <v>-1230</v>
          </cell>
          <cell r="D108">
            <v>136</v>
          </cell>
          <cell r="E108">
            <v>0</v>
          </cell>
          <cell r="G108" t="str">
            <v xml:space="preserve"> </v>
          </cell>
          <cell r="I108" t="str">
            <v xml:space="preserve"> </v>
          </cell>
        </row>
        <row r="109">
          <cell r="A109" t="str">
            <v>0396</v>
          </cell>
          <cell r="B109" t="str">
            <v>COM STOCKS, REAL GAINS UNREPT AS RE</v>
          </cell>
          <cell r="C109">
            <v>-428327442</v>
          </cell>
          <cell r="D109">
            <v>136</v>
          </cell>
          <cell r="E109">
            <v>0</v>
          </cell>
          <cell r="G109" t="str">
            <v xml:space="preserve"> </v>
          </cell>
          <cell r="I109" t="str">
            <v xml:space="preserve"> </v>
          </cell>
        </row>
        <row r="110">
          <cell r="A110" t="str">
            <v>0397</v>
          </cell>
          <cell r="B110" t="str">
            <v>COM STOCKS, REAL LOSSES UNREPT AS R</v>
          </cell>
          <cell r="C110">
            <v>196788</v>
          </cell>
          <cell r="D110">
            <v>136</v>
          </cell>
          <cell r="E110">
            <v>0</v>
          </cell>
          <cell r="G110" t="str">
            <v xml:space="preserve"> </v>
          </cell>
          <cell r="I110" t="str">
            <v xml:space="preserve"> </v>
          </cell>
        </row>
        <row r="111">
          <cell r="A111" t="str">
            <v>0398</v>
          </cell>
          <cell r="B111" t="str">
            <v>COM STOCKS, UNREAL GAINS/LOSSES REP</v>
          </cell>
          <cell r="C111">
            <v>586244712</v>
          </cell>
          <cell r="D111">
            <v>136</v>
          </cell>
          <cell r="E111">
            <v>0</v>
          </cell>
          <cell r="G111" t="str">
            <v xml:space="preserve"> </v>
          </cell>
          <cell r="I111" t="str">
            <v xml:space="preserve"> </v>
          </cell>
        </row>
        <row r="112">
          <cell r="A112" t="str">
            <v>1440</v>
          </cell>
          <cell r="B112" t="str">
            <v>A/R FOR INVESTMENT SECURITY TRANSAC</v>
          </cell>
          <cell r="C112">
            <v>0</v>
          </cell>
          <cell r="D112">
            <v>136</v>
          </cell>
          <cell r="E112">
            <v>0</v>
          </cell>
          <cell r="G112" t="str">
            <v xml:space="preserve"> </v>
          </cell>
          <cell r="I112" t="str">
            <v xml:space="preserve"> </v>
          </cell>
        </row>
        <row r="113">
          <cell r="A113" t="str">
            <v>1445</v>
          </cell>
          <cell r="B113" t="str">
            <v>A/R FROM SUBSIDIARY COMPANIES -MSL</v>
          </cell>
          <cell r="C113">
            <v>275173</v>
          </cell>
          <cell r="D113">
            <v>136</v>
          </cell>
          <cell r="E113">
            <v>0</v>
          </cell>
          <cell r="G113" t="str">
            <v xml:space="preserve"> </v>
          </cell>
          <cell r="I113" t="str">
            <v xml:space="preserve"> </v>
          </cell>
        </row>
        <row r="114">
          <cell r="A114" t="str">
            <v>1491</v>
          </cell>
          <cell r="B114" t="str">
            <v>A/R, MISC.</v>
          </cell>
          <cell r="C114">
            <v>9948327</v>
          </cell>
          <cell r="D114">
            <v>136</v>
          </cell>
          <cell r="E114">
            <v>0</v>
          </cell>
          <cell r="G114" t="str">
            <v xml:space="preserve"> </v>
          </cell>
          <cell r="I114" t="str">
            <v xml:space="preserve"> </v>
          </cell>
        </row>
        <row r="115">
          <cell r="A115" t="str">
            <v>1805</v>
          </cell>
          <cell r="B115" t="str">
            <v>PREPAID EXPENSES, OTHER</v>
          </cell>
          <cell r="C115">
            <v>8646077</v>
          </cell>
          <cell r="D115">
            <v>136</v>
          </cell>
          <cell r="E115">
            <v>0</v>
          </cell>
          <cell r="G115" t="str">
            <v xml:space="preserve"> </v>
          </cell>
          <cell r="I115" t="str">
            <v xml:space="preserve"> </v>
          </cell>
        </row>
        <row r="116">
          <cell r="A116" t="str">
            <v>1806</v>
          </cell>
          <cell r="B116" t="str">
            <v>PREPAID COMMISSIONS, INSURANCE DIRE</v>
          </cell>
          <cell r="C116">
            <v>54135</v>
          </cell>
          <cell r="D116">
            <v>136</v>
          </cell>
          <cell r="E116">
            <v>0</v>
          </cell>
          <cell r="G116" t="str">
            <v xml:space="preserve"> </v>
          </cell>
          <cell r="I116" t="str">
            <v xml:space="preserve"> </v>
          </cell>
        </row>
        <row r="117">
          <cell r="A117" t="str">
            <v>1810</v>
          </cell>
          <cell r="B117" t="str">
            <v>MISC. ASSETS, FURNITURE, COST ##</v>
          </cell>
          <cell r="C117">
            <v>46888059</v>
          </cell>
          <cell r="D117">
            <v>136</v>
          </cell>
          <cell r="E117">
            <v>0</v>
          </cell>
          <cell r="G117" t="str">
            <v xml:space="preserve"> </v>
          </cell>
          <cell r="I117" t="str">
            <v xml:space="preserve"> </v>
          </cell>
        </row>
        <row r="118">
          <cell r="A118" t="str">
            <v>1811</v>
          </cell>
          <cell r="B118" t="str">
            <v>MISC. ASSETS, FURNITURE, DEPR'N ##</v>
          </cell>
          <cell r="C118">
            <v>-20184596</v>
          </cell>
          <cell r="D118">
            <v>136</v>
          </cell>
          <cell r="E118">
            <v>0</v>
          </cell>
          <cell r="G118" t="str">
            <v xml:space="preserve"> </v>
          </cell>
          <cell r="I118" t="str">
            <v xml:space="preserve"> </v>
          </cell>
        </row>
        <row r="119">
          <cell r="A119" t="str">
            <v>1820</v>
          </cell>
          <cell r="B119" t="str">
            <v>MISC. ASSETS, OTHER EQUIPMENT, COST</v>
          </cell>
          <cell r="C119">
            <v>114627462</v>
          </cell>
          <cell r="D119">
            <v>136</v>
          </cell>
          <cell r="E119">
            <v>0</v>
          </cell>
          <cell r="G119" t="str">
            <v xml:space="preserve"> </v>
          </cell>
          <cell r="I119" t="str">
            <v xml:space="preserve"> </v>
          </cell>
        </row>
        <row r="120">
          <cell r="A120" t="str">
            <v>1821</v>
          </cell>
          <cell r="B120" t="str">
            <v>MISC. ASSETS, OTHER EQUIPMENT, DEPR</v>
          </cell>
          <cell r="C120">
            <v>-89289962</v>
          </cell>
          <cell r="D120">
            <v>136</v>
          </cell>
          <cell r="E120">
            <v>0</v>
          </cell>
          <cell r="G120" t="str">
            <v xml:space="preserve"> </v>
          </cell>
          <cell r="I120" t="str">
            <v xml:space="preserve"> </v>
          </cell>
        </row>
        <row r="121">
          <cell r="A121" t="str">
            <v>1822</v>
          </cell>
          <cell r="B121" t="str">
            <v>MISC ASSETS-EDP EQUIP-COST##</v>
          </cell>
          <cell r="C121">
            <v>31941846</v>
          </cell>
          <cell r="D121">
            <v>136</v>
          </cell>
          <cell r="E121">
            <v>0</v>
          </cell>
          <cell r="G121" t="str">
            <v xml:space="preserve"> </v>
          </cell>
          <cell r="I121" t="str">
            <v xml:space="preserve"> </v>
          </cell>
        </row>
        <row r="122">
          <cell r="A122" t="str">
            <v>1823</v>
          </cell>
          <cell r="B122" t="str">
            <v>MISC. ASSETS, E.D.P. EQUIPMENT, DEP</v>
          </cell>
          <cell r="C122">
            <v>-10874251</v>
          </cell>
          <cell r="D122">
            <v>136</v>
          </cell>
          <cell r="E122">
            <v>0</v>
          </cell>
          <cell r="G122" t="str">
            <v xml:space="preserve"> </v>
          </cell>
          <cell r="I122" t="str">
            <v xml:space="preserve"> </v>
          </cell>
        </row>
        <row r="123">
          <cell r="A123" t="str">
            <v>1830</v>
          </cell>
          <cell r="B123" t="str">
            <v>MISC. ASSETS, CO. VEHICLES, COST ##</v>
          </cell>
          <cell r="C123">
            <v>21287174</v>
          </cell>
          <cell r="D123">
            <v>136</v>
          </cell>
          <cell r="E123">
            <v>0</v>
          </cell>
          <cell r="G123" t="str">
            <v xml:space="preserve"> </v>
          </cell>
          <cell r="I123" t="str">
            <v xml:space="preserve"> </v>
          </cell>
        </row>
        <row r="124">
          <cell r="A124" t="str">
            <v>1831</v>
          </cell>
          <cell r="B124" t="str">
            <v>MISC. ASSETS, CO. VEHICLES, DEPR'N</v>
          </cell>
          <cell r="C124">
            <v>-12580270</v>
          </cell>
          <cell r="D124">
            <v>136</v>
          </cell>
          <cell r="E124">
            <v>0</v>
          </cell>
          <cell r="G124" t="str">
            <v xml:space="preserve"> </v>
          </cell>
          <cell r="I124" t="str">
            <v xml:space="preserve"> </v>
          </cell>
        </row>
        <row r="125">
          <cell r="A125" t="str">
            <v>1840</v>
          </cell>
          <cell r="B125" t="str">
            <v>MISC. ASSETS, ADVANCES TO AGENTS</v>
          </cell>
          <cell r="C125">
            <v>1087058</v>
          </cell>
          <cell r="D125">
            <v>136</v>
          </cell>
          <cell r="E125">
            <v>0</v>
          </cell>
          <cell r="G125" t="str">
            <v xml:space="preserve"> </v>
          </cell>
          <cell r="I125" t="str">
            <v xml:space="preserve"> </v>
          </cell>
        </row>
        <row r="126">
          <cell r="A126" t="str">
            <v>1841</v>
          </cell>
          <cell r="B126" t="str">
            <v>MISC. ASSETS, LOANS TO FIELD FORCE</v>
          </cell>
          <cell r="C126">
            <v>11471058</v>
          </cell>
          <cell r="D126">
            <v>136</v>
          </cell>
          <cell r="E126">
            <v>0</v>
          </cell>
          <cell r="G126" t="str">
            <v xml:space="preserve"> </v>
          </cell>
          <cell r="I126" t="str">
            <v xml:space="preserve"> </v>
          </cell>
        </row>
        <row r="127">
          <cell r="A127" t="str">
            <v>1842</v>
          </cell>
          <cell r="B127" t="str">
            <v>MISC. ASSETS, LOANS TO EES</v>
          </cell>
          <cell r="C127">
            <v>26106098</v>
          </cell>
          <cell r="D127">
            <v>136</v>
          </cell>
          <cell r="E127">
            <v>0</v>
          </cell>
          <cell r="G127" t="str">
            <v xml:space="preserve"> </v>
          </cell>
          <cell r="I127" t="str">
            <v xml:space="preserve"> </v>
          </cell>
        </row>
        <row r="128">
          <cell r="A128" t="str">
            <v>1850</v>
          </cell>
          <cell r="B128" t="str">
            <v>MISC. ASSETS, UNIDENTIFIED DEBITS I</v>
          </cell>
          <cell r="C128">
            <v>139830135</v>
          </cell>
          <cell r="D128">
            <v>136</v>
          </cell>
          <cell r="E128">
            <v>0</v>
          </cell>
          <cell r="G128" t="str">
            <v xml:space="preserve"> </v>
          </cell>
          <cell r="I128" t="str">
            <v xml:space="preserve"> </v>
          </cell>
        </row>
        <row r="129">
          <cell r="A129" t="str">
            <v>3360</v>
          </cell>
          <cell r="B129" t="str">
            <v>A/P - INVESTMENT SECURITY TRANSACTI</v>
          </cell>
          <cell r="C129">
            <v>0</v>
          </cell>
          <cell r="D129">
            <v>136</v>
          </cell>
          <cell r="E129">
            <v>0</v>
          </cell>
          <cell r="G129" t="str">
            <v xml:space="preserve"> </v>
          </cell>
          <cell r="I129" t="str">
            <v xml:space="preserve"> </v>
          </cell>
        </row>
        <row r="130">
          <cell r="A130" t="str">
            <v>3952</v>
          </cell>
          <cell r="B130" t="str">
            <v>RESERVE FOR CURRENCY FLUCTUATION -</v>
          </cell>
          <cell r="C130">
            <v>-212826922</v>
          </cell>
          <cell r="D130">
            <v>136</v>
          </cell>
          <cell r="E130">
            <v>0</v>
          </cell>
          <cell r="G130" t="str">
            <v xml:space="preserve"> </v>
          </cell>
          <cell r="I130" t="str">
            <v xml:space="preserve"> </v>
          </cell>
        </row>
        <row r="131">
          <cell r="A131" t="str">
            <v>3959</v>
          </cell>
          <cell r="B131" t="str">
            <v>PROV FOR NEGATIVE RESERVES</v>
          </cell>
          <cell r="C131">
            <v>-381596153</v>
          </cell>
          <cell r="D131">
            <v>136</v>
          </cell>
          <cell r="E131">
            <v>0</v>
          </cell>
          <cell r="G131" t="str">
            <v xml:space="preserve"> </v>
          </cell>
          <cell r="I131" t="str">
            <v xml:space="preserve"> </v>
          </cell>
        </row>
        <row r="132">
          <cell r="A132" t="str">
            <v>3963</v>
          </cell>
          <cell r="B132" t="str">
            <v>STATUTORY DEFICIENCY RESERVE</v>
          </cell>
          <cell r="C132">
            <v>-506596154</v>
          </cell>
          <cell r="D132">
            <v>136</v>
          </cell>
          <cell r="E132">
            <v>0</v>
          </cell>
          <cell r="G132" t="str">
            <v xml:space="preserve"> </v>
          </cell>
          <cell r="I132" t="str">
            <v xml:space="preserve"> </v>
          </cell>
        </row>
        <row r="133">
          <cell r="A133" t="str">
            <v>3968</v>
          </cell>
          <cell r="B133" t="str">
            <v>RESERVE FOR GROUP CASH VALUE</v>
          </cell>
          <cell r="C133">
            <v>-980442308</v>
          </cell>
          <cell r="D133">
            <v>136</v>
          </cell>
          <cell r="E133">
            <v>0</v>
          </cell>
          <cell r="G133" t="str">
            <v xml:space="preserve"> </v>
          </cell>
          <cell r="I133" t="str">
            <v xml:space="preserve"> </v>
          </cell>
        </row>
        <row r="134">
          <cell r="A134" t="str">
            <v>3969</v>
          </cell>
          <cell r="B134" t="str">
            <v>PROV FOR TRANSITIONAL SOLVERENCY</v>
          </cell>
          <cell r="C134">
            <v>-128615384</v>
          </cell>
          <cell r="D134">
            <v>136</v>
          </cell>
          <cell r="E134">
            <v>0</v>
          </cell>
          <cell r="G134" t="str">
            <v xml:space="preserve"> </v>
          </cell>
          <cell r="I134" t="str">
            <v xml:space="preserve"> </v>
          </cell>
        </row>
        <row r="135">
          <cell r="A135" t="str">
            <v>3990</v>
          </cell>
          <cell r="B135" t="str">
            <v>SURPLUS - UNALLOCATED</v>
          </cell>
          <cell r="C135">
            <v>-1655480710</v>
          </cell>
          <cell r="D135">
            <v>136</v>
          </cell>
          <cell r="E135">
            <v>0</v>
          </cell>
          <cell r="G135" t="str">
            <v xml:space="preserve"> </v>
          </cell>
          <cell r="I135" t="str">
            <v xml:space="preserve"> </v>
          </cell>
        </row>
        <row r="136">
          <cell r="A136" t="str">
            <v>4430</v>
          </cell>
          <cell r="B136" t="str">
            <v>CAPITAL GAINS ON BONDS, BOOK VALUE</v>
          </cell>
          <cell r="C136">
            <v>5058797519</v>
          </cell>
          <cell r="D136">
            <v>136</v>
          </cell>
          <cell r="E136">
            <v>0</v>
          </cell>
          <cell r="G136" t="str">
            <v xml:space="preserve"> </v>
          </cell>
          <cell r="I136" t="str">
            <v xml:space="preserve"> </v>
          </cell>
        </row>
        <row r="137">
          <cell r="A137" t="str">
            <v>4431</v>
          </cell>
          <cell r="B137" t="str">
            <v>CAPITAL GAINS ON BONDS, PROCEEDS OF</v>
          </cell>
          <cell r="C137">
            <v>-5125060807</v>
          </cell>
          <cell r="D137">
            <v>136</v>
          </cell>
          <cell r="E137">
            <v>0</v>
          </cell>
          <cell r="G137" t="str">
            <v xml:space="preserve"> </v>
          </cell>
          <cell r="I137" t="str">
            <v xml:space="preserve"> </v>
          </cell>
        </row>
        <row r="138">
          <cell r="A138" t="str">
            <v>4432</v>
          </cell>
          <cell r="B138" t="str">
            <v>CAPITAL LOSSES ON BONDS, BOOK VALUE</v>
          </cell>
          <cell r="C138">
            <v>0</v>
          </cell>
          <cell r="D138">
            <v>136</v>
          </cell>
          <cell r="E138">
            <v>0</v>
          </cell>
          <cell r="G138" t="str">
            <v xml:space="preserve"> </v>
          </cell>
          <cell r="I138" t="str">
            <v xml:space="preserve"> </v>
          </cell>
        </row>
        <row r="139">
          <cell r="A139" t="str">
            <v>4433</v>
          </cell>
          <cell r="B139" t="str">
            <v>CAPITAL LOSSES ON BONDS, PROCEEDS O</v>
          </cell>
          <cell r="C139">
            <v>0</v>
          </cell>
          <cell r="D139">
            <v>136</v>
          </cell>
          <cell r="E139">
            <v>0</v>
          </cell>
          <cell r="G139" t="str">
            <v xml:space="preserve"> </v>
          </cell>
          <cell r="I139" t="str">
            <v xml:space="preserve"> </v>
          </cell>
        </row>
        <row r="140">
          <cell r="A140" t="str">
            <v>4434</v>
          </cell>
          <cell r="B140" t="str">
            <v>CURRENT YEAR'S REALIZED GAINS AND L</v>
          </cell>
          <cell r="C140">
            <v>66263288</v>
          </cell>
          <cell r="D140">
            <v>136</v>
          </cell>
          <cell r="E140">
            <v>0</v>
          </cell>
          <cell r="G140" t="str">
            <v xml:space="preserve"> </v>
          </cell>
          <cell r="I140" t="str">
            <v xml:space="preserve"> </v>
          </cell>
        </row>
        <row r="141">
          <cell r="A141" t="str">
            <v>4437</v>
          </cell>
          <cell r="B141" t="str">
            <v>NET CAPITAL GAINS, BONDS, L/T</v>
          </cell>
          <cell r="C141">
            <v>-66263288</v>
          </cell>
          <cell r="D141">
            <v>136</v>
          </cell>
          <cell r="E141">
            <v>0</v>
          </cell>
          <cell r="G141" t="str">
            <v xml:space="preserve"> </v>
          </cell>
          <cell r="I141" t="str">
            <v xml:space="preserve"> </v>
          </cell>
        </row>
        <row r="142">
          <cell r="A142" t="str">
            <v>4438</v>
          </cell>
          <cell r="B142" t="str">
            <v>NET CAPITAL LOSSES, BONDS, L/T</v>
          </cell>
          <cell r="C142">
            <v>0</v>
          </cell>
          <cell r="D142">
            <v>136</v>
          </cell>
          <cell r="E142">
            <v>0</v>
          </cell>
          <cell r="G142" t="str">
            <v xml:space="preserve"> </v>
          </cell>
          <cell r="I142" t="str">
            <v xml:space="preserve"> </v>
          </cell>
        </row>
        <row r="143">
          <cell r="A143" t="str">
            <v>4439</v>
          </cell>
          <cell r="B143" t="str">
            <v>PROFIT AND LOSSES ON SALES, BONDS,</v>
          </cell>
          <cell r="C143">
            <v>66263288</v>
          </cell>
          <cell r="D143">
            <v>136</v>
          </cell>
          <cell r="E143">
            <v>0</v>
          </cell>
          <cell r="G143" t="str">
            <v xml:space="preserve"> </v>
          </cell>
          <cell r="I143" t="str">
            <v xml:space="preserve"> </v>
          </cell>
        </row>
        <row r="144">
          <cell r="A144" t="str">
            <v>4457</v>
          </cell>
          <cell r="B144" t="str">
            <v>CURRENT YEAR'S REALIZED GAINS REPTD</v>
          </cell>
          <cell r="C144">
            <v>-275250</v>
          </cell>
          <cell r="D144">
            <v>136</v>
          </cell>
          <cell r="E144">
            <v>0</v>
          </cell>
          <cell r="G144" t="str">
            <v xml:space="preserve"> </v>
          </cell>
          <cell r="I144" t="str">
            <v xml:space="preserve"> </v>
          </cell>
        </row>
        <row r="145">
          <cell r="A145" t="str">
            <v>4458</v>
          </cell>
          <cell r="B145" t="str">
            <v>CURRENT YEAR'S REALIZED LOSSES REPT</v>
          </cell>
          <cell r="C145">
            <v>4000</v>
          </cell>
          <cell r="D145">
            <v>136</v>
          </cell>
          <cell r="E145">
            <v>0</v>
          </cell>
          <cell r="G145" t="str">
            <v xml:space="preserve"> </v>
          </cell>
          <cell r="I145" t="str">
            <v xml:space="preserve"> </v>
          </cell>
        </row>
        <row r="146">
          <cell r="A146" t="str">
            <v>4490</v>
          </cell>
          <cell r="B146" t="str">
            <v>CAPITAL GAINS ON COMMON STOCKS, BOO</v>
          </cell>
          <cell r="C146">
            <v>18927788</v>
          </cell>
          <cell r="D146">
            <v>136</v>
          </cell>
          <cell r="E146">
            <v>0</v>
          </cell>
          <cell r="G146" t="str">
            <v xml:space="preserve"> </v>
          </cell>
          <cell r="I146" t="str">
            <v xml:space="preserve"> </v>
          </cell>
        </row>
        <row r="147">
          <cell r="A147" t="str">
            <v>4491</v>
          </cell>
          <cell r="B147" t="str">
            <v>CAPITAL LOSSES ON COMMON STOCKS, BO</v>
          </cell>
          <cell r="C147">
            <v>-93512058</v>
          </cell>
          <cell r="D147">
            <v>136</v>
          </cell>
          <cell r="E147">
            <v>0</v>
          </cell>
          <cell r="G147" t="str">
            <v xml:space="preserve"> </v>
          </cell>
          <cell r="I147" t="str">
            <v xml:space="preserve"> </v>
          </cell>
        </row>
        <row r="148">
          <cell r="A148" t="str">
            <v>4494</v>
          </cell>
          <cell r="B148" t="str">
            <v>CURRENT YEAR'S REALIZED GAINS AND L</v>
          </cell>
          <cell r="C148">
            <v>74584269</v>
          </cell>
          <cell r="D148">
            <v>136</v>
          </cell>
          <cell r="E148">
            <v>0</v>
          </cell>
          <cell r="G148" t="str">
            <v xml:space="preserve"> </v>
          </cell>
          <cell r="I148" t="str">
            <v xml:space="preserve"> </v>
          </cell>
        </row>
        <row r="149">
          <cell r="A149" t="str">
            <v>4497</v>
          </cell>
          <cell r="B149" t="str">
            <v>NET CAPITAL GAINS, COMMON STOCKS</v>
          </cell>
          <cell r="C149">
            <v>-74584269</v>
          </cell>
          <cell r="D149">
            <v>136</v>
          </cell>
          <cell r="E149">
            <v>0</v>
          </cell>
          <cell r="G149" t="str">
            <v xml:space="preserve"> </v>
          </cell>
          <cell r="I149" t="str">
            <v xml:space="preserve"> </v>
          </cell>
        </row>
        <row r="150">
          <cell r="A150" t="str">
            <v>4499</v>
          </cell>
          <cell r="B150" t="str">
            <v>PROFIT AND LOSSES ON SALES, COMMON</v>
          </cell>
          <cell r="C150">
            <v>74584269</v>
          </cell>
          <cell r="D150">
            <v>136</v>
          </cell>
          <cell r="E150">
            <v>0</v>
          </cell>
          <cell r="G150" t="str">
            <v xml:space="preserve"> </v>
          </cell>
          <cell r="I150" t="str">
            <v xml:space="preserve"> </v>
          </cell>
        </row>
        <row r="151">
          <cell r="A151" t="str">
            <v>4507</v>
          </cell>
          <cell r="B151" t="str">
            <v>CURRENT YEAR'S REALIZED GAINS REPTD</v>
          </cell>
          <cell r="C151">
            <v>-500</v>
          </cell>
          <cell r="D151">
            <v>136</v>
          </cell>
          <cell r="E151">
            <v>0</v>
          </cell>
          <cell r="G151" t="str">
            <v xml:space="preserve"> </v>
          </cell>
          <cell r="I151" t="str">
            <v xml:space="preserve"> </v>
          </cell>
        </row>
        <row r="152">
          <cell r="A152" t="str">
            <v>4508</v>
          </cell>
          <cell r="B152" t="str">
            <v>CURRENT YEAR'S REALIZED LOSSES REPT</v>
          </cell>
          <cell r="C152">
            <v>2596</v>
          </cell>
          <cell r="D152">
            <v>136</v>
          </cell>
          <cell r="E152">
            <v>0</v>
          </cell>
          <cell r="G152" t="str">
            <v xml:space="preserve"> </v>
          </cell>
          <cell r="I152" t="str">
            <v xml:space="preserve"> </v>
          </cell>
        </row>
        <row r="153">
          <cell r="A153" t="str">
            <v>4509</v>
          </cell>
          <cell r="B153" t="str">
            <v>CURRENT YEAR'S REALIZED GAINS REPTD</v>
          </cell>
          <cell r="C153">
            <v>-75587192</v>
          </cell>
          <cell r="D153">
            <v>136</v>
          </cell>
          <cell r="E153">
            <v>0</v>
          </cell>
          <cell r="G153" t="str">
            <v xml:space="preserve"> </v>
          </cell>
          <cell r="I153" t="str">
            <v xml:space="preserve"> </v>
          </cell>
        </row>
        <row r="154">
          <cell r="A154" t="str">
            <v>4510</v>
          </cell>
          <cell r="B154" t="str">
            <v>CURRENT YEAR'S REALIZED LOSSES REPT</v>
          </cell>
          <cell r="C154">
            <v>34731</v>
          </cell>
          <cell r="D154">
            <v>136</v>
          </cell>
          <cell r="E154">
            <v>0</v>
          </cell>
          <cell r="G154" t="str">
            <v xml:space="preserve"> </v>
          </cell>
          <cell r="I154" t="str">
            <v xml:space="preserve"> </v>
          </cell>
        </row>
        <row r="155">
          <cell r="A155" t="str">
            <v>4511</v>
          </cell>
          <cell r="B155" t="str">
            <v>CURRENT YEAR'S UNREALIZED GAINS/LOS</v>
          </cell>
          <cell r="C155">
            <v>-212</v>
          </cell>
          <cell r="D155">
            <v>136</v>
          </cell>
          <cell r="E155">
            <v>0</v>
          </cell>
          <cell r="G155" t="str">
            <v xml:space="preserve"> </v>
          </cell>
          <cell r="I155" t="str">
            <v xml:space="preserve"> </v>
          </cell>
        </row>
        <row r="156">
          <cell r="A156" t="str">
            <v>4512</v>
          </cell>
          <cell r="B156" t="str">
            <v>CURRENT YEAR'S UNREALIZED GAINS/LOS</v>
          </cell>
          <cell r="C156">
            <v>-66262904</v>
          </cell>
          <cell r="D156">
            <v>136</v>
          </cell>
          <cell r="E156">
            <v>0</v>
          </cell>
          <cell r="G156" t="str">
            <v xml:space="preserve"> </v>
          </cell>
          <cell r="I156" t="str">
            <v xml:space="preserve"> </v>
          </cell>
        </row>
        <row r="157">
          <cell r="A157" t="str">
            <v>4742</v>
          </cell>
          <cell r="B157" t="str">
            <v>W/D OF BONDS</v>
          </cell>
          <cell r="C157">
            <v>0</v>
          </cell>
          <cell r="D157">
            <v>136</v>
          </cell>
          <cell r="E157">
            <v>0</v>
          </cell>
          <cell r="G157" t="str">
            <v xml:space="preserve"> </v>
          </cell>
          <cell r="I157" t="str">
            <v xml:space="preserve"> </v>
          </cell>
        </row>
        <row r="158">
          <cell r="A158" t="str">
            <v>4770</v>
          </cell>
          <cell r="B158" t="str">
            <v>GAINS OR LOSSES ON CURRENCY EXCHANG</v>
          </cell>
          <cell r="C158">
            <v>1157884</v>
          </cell>
          <cell r="D158">
            <v>136</v>
          </cell>
          <cell r="E158">
            <v>0</v>
          </cell>
          <cell r="G158" t="str">
            <v xml:space="preserve"> </v>
          </cell>
          <cell r="I158" t="str">
            <v xml:space="preserve"> </v>
          </cell>
        </row>
        <row r="159">
          <cell r="A159" t="str">
            <v>4771</v>
          </cell>
          <cell r="B159" t="str">
            <v>GAINS OR LOSSES ON BASE CURR EXCHG</v>
          </cell>
          <cell r="C159">
            <v>-38</v>
          </cell>
          <cell r="D159">
            <v>136</v>
          </cell>
          <cell r="E159">
            <v>0</v>
          </cell>
          <cell r="G159" t="str">
            <v xml:space="preserve"> </v>
          </cell>
          <cell r="I159" t="str">
            <v xml:space="preserve"> </v>
          </cell>
        </row>
        <row r="160">
          <cell r="A160" t="str">
            <v>5380</v>
          </cell>
          <cell r="B160" t="str">
            <v>INCR IN PROV FOR CURRENCY FLUCTUATI</v>
          </cell>
          <cell r="D160">
            <v>136</v>
          </cell>
          <cell r="E160">
            <v>0</v>
          </cell>
          <cell r="G160" t="str">
            <v xml:space="preserve"> </v>
          </cell>
          <cell r="I160" t="str">
            <v xml:space="preserve"> </v>
          </cell>
        </row>
        <row r="161">
          <cell r="A161" t="str">
            <v>5977</v>
          </cell>
          <cell r="B161" t="str">
            <v>NET UNREALIZED GAINS/LOSSES ON INC</v>
          </cell>
          <cell r="D161">
            <v>136</v>
          </cell>
          <cell r="E161">
            <v>0</v>
          </cell>
          <cell r="G161" t="str">
            <v xml:space="preserve"> </v>
          </cell>
          <cell r="I161" t="str">
            <v xml:space="preserve"> </v>
          </cell>
        </row>
        <row r="162">
          <cell r="A162" t="str">
            <v>6201</v>
          </cell>
          <cell r="B162" t="str">
            <v>ORDINARY INSURANCE PROCESS CONTROL,</v>
          </cell>
          <cell r="D162">
            <v>136</v>
          </cell>
          <cell r="E162">
            <v>0</v>
          </cell>
          <cell r="G162" t="str">
            <v xml:space="preserve"> </v>
          </cell>
          <cell r="I162" t="str">
            <v xml:space="preserve"> </v>
          </cell>
        </row>
        <row r="163">
          <cell r="A163" t="str">
            <v>6204</v>
          </cell>
          <cell r="B163" t="str">
            <v>GROUP PROCESS CONTROL, MANUAL CHEQU</v>
          </cell>
          <cell r="D163">
            <v>136</v>
          </cell>
          <cell r="E163">
            <v>0</v>
          </cell>
          <cell r="G163" t="str">
            <v xml:space="preserve"> </v>
          </cell>
          <cell r="I163" t="str">
            <v xml:space="preserve"> </v>
          </cell>
        </row>
        <row r="164">
          <cell r="A164" t="str">
            <v>6207</v>
          </cell>
          <cell r="B164" t="str">
            <v>INVESTMENT PROCESS CONTROL</v>
          </cell>
          <cell r="D164">
            <v>136</v>
          </cell>
          <cell r="E164">
            <v>0</v>
          </cell>
          <cell r="G164" t="str">
            <v xml:space="preserve"> </v>
          </cell>
          <cell r="I164" t="str">
            <v xml:space="preserve"> </v>
          </cell>
        </row>
        <row r="165">
          <cell r="A165" t="str">
            <v>6212</v>
          </cell>
          <cell r="B165" t="str">
            <v>G.A.S. PROCESS CONTROL</v>
          </cell>
          <cell r="D165">
            <v>136</v>
          </cell>
          <cell r="E165">
            <v>0</v>
          </cell>
          <cell r="G165" t="str">
            <v xml:space="preserve"> </v>
          </cell>
          <cell r="I165" t="str">
            <v xml:space="preserve"> </v>
          </cell>
        </row>
        <row r="166">
          <cell r="A166" t="str">
            <v>6226</v>
          </cell>
          <cell r="B166" t="str">
            <v>AGENCY PROCESS CONTROL - GENERATED</v>
          </cell>
          <cell r="D166">
            <v>136</v>
          </cell>
          <cell r="E166">
            <v>0</v>
          </cell>
          <cell r="G166" t="str">
            <v xml:space="preserve"> </v>
          </cell>
          <cell r="I166" t="str">
            <v xml:space="preserve"> </v>
          </cell>
        </row>
        <row r="167">
          <cell r="A167" t="str">
            <v>6301</v>
          </cell>
          <cell r="B167" t="str">
            <v>ORDINARY INSURANCE - A.M.P. CONTROL</v>
          </cell>
          <cell r="D167">
            <v>136</v>
          </cell>
          <cell r="E167">
            <v>0</v>
          </cell>
          <cell r="G167" t="str">
            <v xml:space="preserve"> </v>
          </cell>
          <cell r="I167" t="str">
            <v xml:space="preserve"> </v>
          </cell>
        </row>
        <row r="168">
          <cell r="A168" t="str">
            <v>6305</v>
          </cell>
          <cell r="B168" t="str">
            <v>BRANCH OFFICE PAYROLL</v>
          </cell>
          <cell r="D168">
            <v>136</v>
          </cell>
          <cell r="E168">
            <v>0</v>
          </cell>
          <cell r="G168" t="str">
            <v xml:space="preserve"> </v>
          </cell>
          <cell r="I168" t="str">
            <v xml:space="preserve"> </v>
          </cell>
        </row>
        <row r="169">
          <cell r="A169" t="str">
            <v>6309</v>
          </cell>
          <cell r="B169" t="str">
            <v>ORDINARY STAFF ASSURANCE TRANSFER C</v>
          </cell>
          <cell r="D169">
            <v>136</v>
          </cell>
          <cell r="E169">
            <v>0</v>
          </cell>
          <cell r="G169" t="str">
            <v xml:space="preserve"> </v>
          </cell>
          <cell r="I169" t="str">
            <v xml:space="preserve"> </v>
          </cell>
        </row>
        <row r="170">
          <cell r="A170" t="str">
            <v>6332</v>
          </cell>
          <cell r="B170" t="str">
            <v>AGENCY RECEIPTS AND PAYMENTS BY BRA</v>
          </cell>
          <cell r="D170">
            <v>136</v>
          </cell>
          <cell r="E170">
            <v>0</v>
          </cell>
          <cell r="G170" t="str">
            <v xml:space="preserve"> </v>
          </cell>
          <cell r="I170" t="str">
            <v xml:space="preserve"> </v>
          </cell>
        </row>
        <row r="171">
          <cell r="A171" t="str">
            <v>6333</v>
          </cell>
          <cell r="B171" t="str">
            <v>AGENCY ORDINARY INSURANCE DEDUCTION</v>
          </cell>
          <cell r="D171">
            <v>136</v>
          </cell>
          <cell r="E171">
            <v>0</v>
          </cell>
          <cell r="G171" t="str">
            <v xml:space="preserve"> </v>
          </cell>
          <cell r="I171" t="str">
            <v xml:space="preserve"> </v>
          </cell>
        </row>
        <row r="172">
          <cell r="A172" t="str">
            <v>6393</v>
          </cell>
          <cell r="B172" t="str">
            <v>PHILIPPINE TRANSFER CONTROL</v>
          </cell>
          <cell r="D172">
            <v>136</v>
          </cell>
          <cell r="E172">
            <v>0</v>
          </cell>
          <cell r="G172" t="str">
            <v xml:space="preserve"> </v>
          </cell>
          <cell r="I172" t="str">
            <v xml:space="preserve"> </v>
          </cell>
        </row>
        <row r="173">
          <cell r="A173" t="str">
            <v>6403</v>
          </cell>
          <cell r="B173" t="str">
            <v>AGENCY OR STAFF DEFICIENCIES</v>
          </cell>
          <cell r="D173">
            <v>136</v>
          </cell>
          <cell r="E173">
            <v>0</v>
          </cell>
          <cell r="G173" t="str">
            <v xml:space="preserve"> </v>
          </cell>
          <cell r="I173" t="str">
            <v xml:space="preserve"> </v>
          </cell>
        </row>
        <row r="174">
          <cell r="A174" t="str">
            <v>6420</v>
          </cell>
          <cell r="B174" t="str">
            <v>TRANSFER TO/FROM P.A.D.</v>
          </cell>
          <cell r="D174">
            <v>136</v>
          </cell>
          <cell r="E174">
            <v>0</v>
          </cell>
          <cell r="G174" t="str">
            <v xml:space="preserve"> </v>
          </cell>
          <cell r="I174" t="str">
            <v xml:space="preserve"> </v>
          </cell>
        </row>
        <row r="175">
          <cell r="A175" t="str">
            <v>6434</v>
          </cell>
          <cell r="B175" t="str">
            <v>C.S.A. FOREIGN BRANCH CONTROL</v>
          </cell>
          <cell r="D175">
            <v>136</v>
          </cell>
          <cell r="E175">
            <v>0</v>
          </cell>
          <cell r="G175" t="str">
            <v xml:space="preserve"> </v>
          </cell>
          <cell r="I175" t="str">
            <v xml:space="preserve"> </v>
          </cell>
        </row>
        <row r="176">
          <cell r="A176" t="str">
            <v>6444</v>
          </cell>
          <cell r="B176" t="str">
            <v>TRANSFERS BETWEEN BANKING C.D.B.'S,</v>
          </cell>
          <cell r="D176">
            <v>136</v>
          </cell>
          <cell r="E176">
            <v>0</v>
          </cell>
          <cell r="G176" t="str">
            <v xml:space="preserve"> </v>
          </cell>
          <cell r="I176" t="str">
            <v xml:space="preserve"> </v>
          </cell>
        </row>
        <row r="177">
          <cell r="A177" t="str">
            <v>6490</v>
          </cell>
          <cell r="B177" t="str">
            <v>G.A.S. TRANSFER ACCOUNT, FROM CANAD</v>
          </cell>
          <cell r="D177">
            <v>136</v>
          </cell>
          <cell r="E177">
            <v>0</v>
          </cell>
          <cell r="G177" t="str">
            <v xml:space="preserve"> </v>
          </cell>
          <cell r="I177" t="str">
            <v xml:space="preserve"> </v>
          </cell>
        </row>
        <row r="178">
          <cell r="A178" t="str">
            <v>6499</v>
          </cell>
          <cell r="B178" t="str">
            <v>TRANSFERS BETWEEN INVESTMENT AND CA</v>
          </cell>
          <cell r="C178">
            <v>81795115</v>
          </cell>
          <cell r="D178">
            <v>136</v>
          </cell>
          <cell r="E178">
            <v>0</v>
          </cell>
          <cell r="G178" t="str">
            <v xml:space="preserve"> </v>
          </cell>
          <cell r="I178" t="str">
            <v xml:space="preserve"> </v>
          </cell>
        </row>
        <row r="179">
          <cell r="A179" t="str">
            <v>6888</v>
          </cell>
          <cell r="B179" t="str">
            <v>NOTIONAL BANK ACCOUNT PROCESS CONTR</v>
          </cell>
          <cell r="D179">
            <v>136</v>
          </cell>
          <cell r="E179">
            <v>0</v>
          </cell>
          <cell r="G179" t="str">
            <v xml:space="preserve"> </v>
          </cell>
          <cell r="I179" t="str">
            <v xml:space="preserve"> </v>
          </cell>
        </row>
        <row r="180">
          <cell r="A180" t="str">
            <v>6900</v>
          </cell>
          <cell r="B180" t="str">
            <v>G.A.S. FILE(FC) INVALID ITEM OFFSET</v>
          </cell>
          <cell r="D180">
            <v>136</v>
          </cell>
          <cell r="E180">
            <v>0</v>
          </cell>
          <cell r="G180" t="str">
            <v xml:space="preserve"> </v>
          </cell>
          <cell r="I180" t="str">
            <v xml:space="preserve"> </v>
          </cell>
        </row>
        <row r="181">
          <cell r="A181" t="str">
            <v>6997</v>
          </cell>
          <cell r="B181" t="str">
            <v>FRONTEND-BAL APPL DR/CR JES-STAT</v>
          </cell>
          <cell r="D181">
            <v>136</v>
          </cell>
          <cell r="E181">
            <v>0</v>
          </cell>
          <cell r="G181" t="str">
            <v xml:space="preserve"> </v>
          </cell>
          <cell r="I181" t="str">
            <v xml:space="preserve"> </v>
          </cell>
        </row>
        <row r="182">
          <cell r="A182" t="str">
            <v>6999</v>
          </cell>
          <cell r="B182" t="str">
            <v>FRONTEND SUS RECYC-DIRECT FEED-STAT</v>
          </cell>
          <cell r="C182">
            <v>19</v>
          </cell>
          <cell r="D182">
            <v>136</v>
          </cell>
          <cell r="E182">
            <v>0</v>
          </cell>
          <cell r="G182" t="str">
            <v xml:space="preserve"> </v>
          </cell>
          <cell r="I182" t="str">
            <v xml:space="preserve"> </v>
          </cell>
        </row>
        <row r="183">
          <cell r="A183" t="str">
            <v>7000</v>
          </cell>
          <cell r="B183" t="str">
            <v>NOTIONAL STATUTORY ACCOUNTS OFFSET</v>
          </cell>
          <cell r="C183">
            <v>-19</v>
          </cell>
          <cell r="D183">
            <v>136</v>
          </cell>
          <cell r="E183">
            <v>0</v>
          </cell>
          <cell r="G183" t="str">
            <v xml:space="preserve"> </v>
          </cell>
          <cell r="I183" t="str">
            <v xml:space="preserve"> </v>
          </cell>
        </row>
        <row r="184">
          <cell r="A184" t="str">
            <v>7010</v>
          </cell>
          <cell r="B184" t="str">
            <v>NOTIONAL BANK ACCOUNT - O/B ACCT</v>
          </cell>
          <cell r="C184">
            <v>228595576</v>
          </cell>
          <cell r="D184">
            <v>136</v>
          </cell>
          <cell r="E184">
            <v>0</v>
          </cell>
          <cell r="G184" t="str">
            <v xml:space="preserve"> </v>
          </cell>
          <cell r="I184" t="str">
            <v xml:space="preserve"> </v>
          </cell>
        </row>
        <row r="185">
          <cell r="A185" t="str">
            <v>7020</v>
          </cell>
          <cell r="B185" t="str">
            <v>SHORT TERM BONDS - INTERNATIONAL, O</v>
          </cell>
          <cell r="C185">
            <v>-162268596</v>
          </cell>
          <cell r="D185">
            <v>136</v>
          </cell>
          <cell r="E185">
            <v>0</v>
          </cell>
          <cell r="G185" t="str">
            <v xml:space="preserve"> </v>
          </cell>
          <cell r="I185" t="str">
            <v xml:space="preserve"> </v>
          </cell>
        </row>
        <row r="186">
          <cell r="A186" t="str">
            <v>7030</v>
          </cell>
          <cell r="B186" t="str">
            <v>NOTIONAL CASH ADJUSTMENT</v>
          </cell>
          <cell r="C186">
            <v>-104019231</v>
          </cell>
          <cell r="D186">
            <v>136</v>
          </cell>
          <cell r="E186">
            <v>0</v>
          </cell>
          <cell r="G186" t="str">
            <v xml:space="preserve"> </v>
          </cell>
          <cell r="I186" t="str">
            <v xml:space="preserve"> </v>
          </cell>
        </row>
        <row r="187">
          <cell r="A187" t="str">
            <v>7040</v>
          </cell>
          <cell r="B187" t="str">
            <v>NOTIONAL CASH ADJUSTMENT</v>
          </cell>
          <cell r="C187">
            <v>31372942</v>
          </cell>
          <cell r="D187">
            <v>136</v>
          </cell>
          <cell r="E187">
            <v>0</v>
          </cell>
          <cell r="G187" t="str">
            <v xml:space="preserve"> </v>
          </cell>
          <cell r="I187" t="str">
            <v xml:space="preserve"> </v>
          </cell>
        </row>
        <row r="188">
          <cell r="A188" t="str">
            <v>7300</v>
          </cell>
          <cell r="B188" t="str">
            <v>OPENING NOTIONAL FUNDS</v>
          </cell>
          <cell r="C188">
            <v>158268133</v>
          </cell>
          <cell r="D188">
            <v>136</v>
          </cell>
          <cell r="E188">
            <v>0</v>
          </cell>
          <cell r="G188" t="str">
            <v xml:space="preserve"> </v>
          </cell>
          <cell r="I188" t="str">
            <v xml:space="preserve"> </v>
          </cell>
        </row>
        <row r="189">
          <cell r="A189" t="str">
            <v>7305</v>
          </cell>
          <cell r="B189" t="str">
            <v>DIVIDEND AND INTEREST - SHORT TERM</v>
          </cell>
          <cell r="C189">
            <v>717673</v>
          </cell>
          <cell r="D189">
            <v>136</v>
          </cell>
          <cell r="E189">
            <v>0</v>
          </cell>
          <cell r="G189" t="str">
            <v xml:space="preserve"> </v>
          </cell>
          <cell r="I189" t="str">
            <v xml:space="preserve"> </v>
          </cell>
        </row>
        <row r="190">
          <cell r="A190" t="str">
            <v>7307</v>
          </cell>
          <cell r="B190" t="str">
            <v>AMORTIZATION OF PREMIUMS AND ACCRUA</v>
          </cell>
          <cell r="C190">
            <v>4796230</v>
          </cell>
          <cell r="D190">
            <v>136</v>
          </cell>
          <cell r="E190">
            <v>0</v>
          </cell>
          <cell r="G190" t="str">
            <v xml:space="preserve"> </v>
          </cell>
          <cell r="I190" t="str">
            <v xml:space="preserve"> </v>
          </cell>
        </row>
        <row r="191">
          <cell r="A191" t="str">
            <v>7310</v>
          </cell>
          <cell r="B191" t="str">
            <v>UNIT REALIZED GAIN/LOSSES - UNIT TR</v>
          </cell>
          <cell r="C191">
            <v>658904</v>
          </cell>
          <cell r="D191">
            <v>136</v>
          </cell>
          <cell r="E191">
            <v>0</v>
          </cell>
          <cell r="G191" t="str">
            <v xml:space="preserve"> </v>
          </cell>
          <cell r="I191" t="str">
            <v xml:space="preserve"> </v>
          </cell>
        </row>
        <row r="192">
          <cell r="A192" t="str">
            <v>7346</v>
          </cell>
          <cell r="B192" t="str">
            <v>GENERAL EXPENSES</v>
          </cell>
          <cell r="C192">
            <v>0</v>
          </cell>
          <cell r="D192">
            <v>136</v>
          </cell>
          <cell r="E192">
            <v>0</v>
          </cell>
          <cell r="G192" t="str">
            <v xml:space="preserve"> </v>
          </cell>
          <cell r="I192" t="str">
            <v xml:space="preserve"> </v>
          </cell>
        </row>
        <row r="193">
          <cell r="A193" t="str">
            <v>7399</v>
          </cell>
          <cell r="B193" t="str">
            <v>ADJ. NOT'L TRANS.-STIF POOLED FUND</v>
          </cell>
          <cell r="C193">
            <v>0</v>
          </cell>
          <cell r="D193">
            <v>136</v>
          </cell>
          <cell r="E193">
            <v>0</v>
          </cell>
          <cell r="G193" t="str">
            <v xml:space="preserve"> </v>
          </cell>
          <cell r="I193" t="str">
            <v xml:space="preserve"> </v>
          </cell>
        </row>
        <row r="194">
          <cell r="A194" t="str">
            <v>7495</v>
          </cell>
          <cell r="B194" t="str">
            <v>NOTIONAL CONTROL ACCOUNT</v>
          </cell>
          <cell r="C194">
            <v>-81795115</v>
          </cell>
          <cell r="D194">
            <v>136</v>
          </cell>
          <cell r="E194">
            <v>0</v>
          </cell>
          <cell r="G194" t="str">
            <v xml:space="preserve"> </v>
          </cell>
          <cell r="I194" t="str">
            <v xml:space="preserve"> </v>
          </cell>
        </row>
        <row r="195">
          <cell r="B195" t="str">
            <v>OUT OF BALANCE TRIAL BALANCE</v>
          </cell>
          <cell r="C195">
            <v>38884382</v>
          </cell>
          <cell r="D195">
            <v>136</v>
          </cell>
          <cell r="E195">
            <v>0</v>
          </cell>
          <cell r="G195" t="str">
            <v xml:space="preserve"> </v>
          </cell>
          <cell r="I195" t="str">
            <v xml:space="preserve"> </v>
          </cell>
        </row>
        <row r="196">
          <cell r="B196" t="str">
            <v>CURRENT YEAR INCOME</v>
          </cell>
          <cell r="C196">
            <v>-671612290</v>
          </cell>
          <cell r="D196">
            <v>136</v>
          </cell>
          <cell r="E196">
            <v>-4119549866</v>
          </cell>
          <cell r="G196">
            <v>-4119549866</v>
          </cell>
          <cell r="I196" t="str">
            <v>Surplus</v>
          </cell>
        </row>
        <row r="197">
          <cell r="I197" t="str">
            <v xml:space="preserve"> </v>
          </cell>
        </row>
        <row r="198">
          <cell r="C198">
            <v>0</v>
          </cell>
          <cell r="E198">
            <v>0</v>
          </cell>
          <cell r="F198">
            <v>0</v>
          </cell>
          <cell r="G198">
            <v>0</v>
          </cell>
          <cell r="I198" t="str">
            <v xml:space="preserve"> </v>
          </cell>
        </row>
        <row r="200">
          <cell r="A200" t="str">
            <v>4010</v>
          </cell>
          <cell r="B200" t="str">
            <v>1ST YR PREMS, REGULAR, INSCE DIRECT</v>
          </cell>
          <cell r="C200">
            <v>-622871424</v>
          </cell>
          <cell r="D200">
            <v>201</v>
          </cell>
          <cell r="E200">
            <v>0</v>
          </cell>
          <cell r="G200" t="str">
            <v xml:space="preserve"> </v>
          </cell>
          <cell r="I200" t="str">
            <v xml:space="preserve"> </v>
          </cell>
        </row>
        <row r="201">
          <cell r="A201" t="str">
            <v>4018</v>
          </cell>
          <cell r="B201" t="str">
            <v>1ST YR PREMS, PRELIMINARY TERM, INS</v>
          </cell>
          <cell r="C201">
            <v>5077</v>
          </cell>
          <cell r="D201">
            <v>201</v>
          </cell>
          <cell r="E201">
            <v>0</v>
          </cell>
          <cell r="G201" t="str">
            <v xml:space="preserve"> </v>
          </cell>
          <cell r="I201" t="str">
            <v xml:space="preserve"> </v>
          </cell>
        </row>
        <row r="202">
          <cell r="A202" t="str">
            <v>4120</v>
          </cell>
          <cell r="B202" t="str">
            <v>REN'L PREMS, REGULAR, INSCE DIRECT</v>
          </cell>
          <cell r="C202">
            <v>-2334967540</v>
          </cell>
          <cell r="D202">
            <v>201</v>
          </cell>
          <cell r="E202">
            <v>0</v>
          </cell>
          <cell r="G202" t="str">
            <v xml:space="preserve"> </v>
          </cell>
          <cell r="I202" t="str">
            <v xml:space="preserve"> </v>
          </cell>
        </row>
        <row r="203">
          <cell r="A203" t="str">
            <v>4126</v>
          </cell>
          <cell r="B203" t="str">
            <v>REN'L PREMS, CO-INSCE, INSCE SURPLU</v>
          </cell>
          <cell r="C203">
            <v>51365</v>
          </cell>
          <cell r="D203">
            <v>201</v>
          </cell>
          <cell r="E203">
            <v>0</v>
          </cell>
          <cell r="G203" t="str">
            <v xml:space="preserve"> </v>
          </cell>
          <cell r="I203" t="str">
            <v xml:space="preserve"> </v>
          </cell>
        </row>
        <row r="204">
          <cell r="A204" t="str">
            <v>4150</v>
          </cell>
          <cell r="B204" t="str">
            <v>REN'L PREMS, D/C, PREMS WAIVED ON D</v>
          </cell>
          <cell r="C204">
            <v>-885</v>
          </cell>
          <cell r="D204">
            <v>201</v>
          </cell>
          <cell r="E204">
            <v>0</v>
          </cell>
          <cell r="G204" t="str">
            <v xml:space="preserve"> </v>
          </cell>
          <cell r="I204" t="str">
            <v xml:space="preserve"> </v>
          </cell>
        </row>
        <row r="205">
          <cell r="A205" t="str">
            <v>4230</v>
          </cell>
          <cell r="B205" t="str">
            <v>SINGLE PREMS, REGULAR</v>
          </cell>
          <cell r="C205">
            <v>-481</v>
          </cell>
          <cell r="D205">
            <v>201</v>
          </cell>
          <cell r="E205">
            <v>0</v>
          </cell>
          <cell r="G205" t="str">
            <v xml:space="preserve"> </v>
          </cell>
          <cell r="I205" t="str">
            <v xml:space="preserve"> </v>
          </cell>
        </row>
        <row r="206">
          <cell r="A206" t="str">
            <v>4233</v>
          </cell>
          <cell r="B206" t="str">
            <v>SINGLE PREMS, P.U.A., PURCHASED BY</v>
          </cell>
          <cell r="C206">
            <v>-14504000</v>
          </cell>
          <cell r="D206">
            <v>201</v>
          </cell>
          <cell r="E206">
            <v>0</v>
          </cell>
          <cell r="G206" t="str">
            <v xml:space="preserve"> </v>
          </cell>
          <cell r="I206" t="str">
            <v xml:space="preserve"> </v>
          </cell>
        </row>
        <row r="207">
          <cell r="A207" t="str">
            <v>4234</v>
          </cell>
          <cell r="B207" t="str">
            <v>SINGLE PREMS, P.U.A., PURCHASED BY</v>
          </cell>
          <cell r="C207">
            <v>-51731</v>
          </cell>
          <cell r="D207">
            <v>201</v>
          </cell>
          <cell r="E207">
            <v>0</v>
          </cell>
          <cell r="G207" t="str">
            <v xml:space="preserve"> </v>
          </cell>
          <cell r="I207" t="str">
            <v xml:space="preserve"> </v>
          </cell>
        </row>
        <row r="208">
          <cell r="A208" t="str">
            <v>4236</v>
          </cell>
          <cell r="B208" t="str">
            <v>SINGLE PREMS, OTHER, PURCHASED BY D</v>
          </cell>
          <cell r="C208">
            <v>-691135</v>
          </cell>
          <cell r="D208">
            <v>201</v>
          </cell>
          <cell r="E208">
            <v>-2973030754</v>
          </cell>
          <cell r="G208">
            <v>-2973030754</v>
          </cell>
          <cell r="I208" t="str">
            <v>Premiums</v>
          </cell>
        </row>
        <row r="209">
          <cell r="A209" t="str">
            <v>5100</v>
          </cell>
          <cell r="B209" t="str">
            <v>INTEREST CREDITED TO P/H, PROCEEDS</v>
          </cell>
          <cell r="C209">
            <v>26154</v>
          </cell>
          <cell r="D209">
            <v>203</v>
          </cell>
          <cell r="E209">
            <v>0</v>
          </cell>
          <cell r="G209" t="str">
            <v xml:space="preserve"> </v>
          </cell>
          <cell r="I209" t="str">
            <v xml:space="preserve"> </v>
          </cell>
        </row>
        <row r="210">
          <cell r="A210" t="str">
            <v>5101</v>
          </cell>
          <cell r="B210" t="str">
            <v>INTEREST CREDITED TO P/H, PROCEEDS</v>
          </cell>
          <cell r="C210">
            <v>115</v>
          </cell>
          <cell r="D210">
            <v>203</v>
          </cell>
          <cell r="E210">
            <v>0</v>
          </cell>
          <cell r="G210" t="str">
            <v xml:space="preserve"> </v>
          </cell>
          <cell r="I210" t="str">
            <v xml:space="preserve"> </v>
          </cell>
        </row>
        <row r="211">
          <cell r="A211" t="str">
            <v>5102</v>
          </cell>
          <cell r="B211" t="str">
            <v>INTEREST CREDITED TO P/H, DIVS ON D</v>
          </cell>
          <cell r="C211">
            <v>198870885</v>
          </cell>
          <cell r="D211">
            <v>203</v>
          </cell>
          <cell r="E211">
            <v>0</v>
          </cell>
          <cell r="G211" t="str">
            <v xml:space="preserve"> </v>
          </cell>
          <cell r="I211" t="str">
            <v xml:space="preserve"> </v>
          </cell>
        </row>
        <row r="212">
          <cell r="A212" t="str">
            <v>5103</v>
          </cell>
          <cell r="B212" t="str">
            <v>INTEREST CREDITED TO P/H, AMTS ON D</v>
          </cell>
          <cell r="C212">
            <v>3421270</v>
          </cell>
          <cell r="D212">
            <v>203</v>
          </cell>
          <cell r="E212">
            <v>0</v>
          </cell>
          <cell r="G212" t="str">
            <v xml:space="preserve"> </v>
          </cell>
          <cell r="I212" t="str">
            <v xml:space="preserve"> </v>
          </cell>
        </row>
        <row r="213">
          <cell r="A213" t="str">
            <v>5104</v>
          </cell>
          <cell r="B213" t="str">
            <v>INTEREST CREDITED TO P/H, R.R.I.F.,</v>
          </cell>
          <cell r="C213">
            <v>-96135</v>
          </cell>
          <cell r="D213">
            <v>203</v>
          </cell>
          <cell r="E213">
            <v>0</v>
          </cell>
          <cell r="G213" t="str">
            <v xml:space="preserve"> </v>
          </cell>
          <cell r="I213" t="str">
            <v xml:space="preserve"> </v>
          </cell>
        </row>
        <row r="214">
          <cell r="A214" t="str">
            <v>5106</v>
          </cell>
          <cell r="B214" t="str">
            <v>INTEREST CREDITED TO P/H, ACCRUED,</v>
          </cell>
          <cell r="C214">
            <v>22609307</v>
          </cell>
          <cell r="D214">
            <v>203</v>
          </cell>
          <cell r="E214">
            <v>0</v>
          </cell>
          <cell r="G214" t="str">
            <v xml:space="preserve"> </v>
          </cell>
          <cell r="I214" t="str">
            <v xml:space="preserve"> </v>
          </cell>
        </row>
        <row r="215">
          <cell r="A215" t="str">
            <v>5109</v>
          </cell>
          <cell r="B215" t="str">
            <v>INTEREST CREDITED TO P/H, ACCRUED,</v>
          </cell>
          <cell r="C215">
            <v>914172</v>
          </cell>
          <cell r="D215">
            <v>203</v>
          </cell>
          <cell r="E215">
            <v>225745768</v>
          </cell>
          <cell r="G215">
            <v>225745768</v>
          </cell>
          <cell r="I215" t="str">
            <v>Consid for suppl contracts</v>
          </cell>
        </row>
        <row r="216">
          <cell r="A216" t="str">
            <v>4400</v>
          </cell>
          <cell r="B216" t="str">
            <v>INTEREST ON BONDS, RECEIVED, L/T</v>
          </cell>
          <cell r="C216">
            <v>-786474154</v>
          </cell>
          <cell r="D216">
            <v>204</v>
          </cell>
          <cell r="E216">
            <v>0</v>
          </cell>
          <cell r="G216" t="str">
            <v xml:space="preserve"> </v>
          </cell>
          <cell r="I216" t="str">
            <v xml:space="preserve"> </v>
          </cell>
        </row>
        <row r="217">
          <cell r="A217" t="str">
            <v>4401</v>
          </cell>
          <cell r="B217" t="str">
            <v>INTEREST ON BONDS, PAID ON PURCHASE</v>
          </cell>
          <cell r="C217">
            <v>935596</v>
          </cell>
          <cell r="D217">
            <v>204</v>
          </cell>
          <cell r="E217">
            <v>0</v>
          </cell>
          <cell r="G217" t="str">
            <v xml:space="preserve"> </v>
          </cell>
          <cell r="I217" t="str">
            <v xml:space="preserve"> </v>
          </cell>
        </row>
        <row r="218">
          <cell r="A218" t="str">
            <v>4402</v>
          </cell>
          <cell r="B218" t="str">
            <v>INTEREST ON BONDS, DUE, L/T</v>
          </cell>
          <cell r="C218">
            <v>-4952673</v>
          </cell>
          <cell r="D218">
            <v>204</v>
          </cell>
          <cell r="E218">
            <v>0</v>
          </cell>
          <cell r="G218" t="str">
            <v xml:space="preserve"> </v>
          </cell>
          <cell r="I218" t="str">
            <v xml:space="preserve"> </v>
          </cell>
        </row>
        <row r="219">
          <cell r="A219" t="str">
            <v>4403</v>
          </cell>
          <cell r="B219" t="str">
            <v>INTEREST ON BONDS, ACCRUED, L/T</v>
          </cell>
          <cell r="C219">
            <v>-42609635</v>
          </cell>
          <cell r="D219">
            <v>204</v>
          </cell>
          <cell r="E219">
            <v>0</v>
          </cell>
          <cell r="G219" t="str">
            <v xml:space="preserve"> </v>
          </cell>
          <cell r="I219" t="str">
            <v xml:space="preserve"> </v>
          </cell>
        </row>
        <row r="220">
          <cell r="A220" t="str">
            <v>4422</v>
          </cell>
          <cell r="B220" t="str">
            <v>ACCRUAL OF DISC ON BONDS, L/T</v>
          </cell>
          <cell r="C220">
            <v>-282901597</v>
          </cell>
          <cell r="D220">
            <v>204</v>
          </cell>
          <cell r="E220">
            <v>0</v>
          </cell>
          <cell r="G220" t="str">
            <v xml:space="preserve"> </v>
          </cell>
          <cell r="I220" t="str">
            <v xml:space="preserve"> </v>
          </cell>
        </row>
        <row r="221">
          <cell r="A221" t="str">
            <v>4423</v>
          </cell>
          <cell r="B221" t="str">
            <v>AMORT OF PREMS ON BONDS, L/T</v>
          </cell>
          <cell r="C221">
            <v>-728827</v>
          </cell>
          <cell r="D221">
            <v>204</v>
          </cell>
          <cell r="E221">
            <v>0</v>
          </cell>
          <cell r="G221" t="str">
            <v xml:space="preserve"> </v>
          </cell>
          <cell r="I221" t="str">
            <v xml:space="preserve"> </v>
          </cell>
        </row>
        <row r="222">
          <cell r="A222" t="str">
            <v>4460</v>
          </cell>
          <cell r="B222" t="str">
            <v>DIVS ON PREFERRED STOCKS, RECEIVED</v>
          </cell>
          <cell r="C222">
            <v>-45173</v>
          </cell>
          <cell r="D222">
            <v>204</v>
          </cell>
          <cell r="E222">
            <v>0</v>
          </cell>
          <cell r="G222" t="str">
            <v xml:space="preserve"> </v>
          </cell>
          <cell r="I222" t="str">
            <v xml:space="preserve"> </v>
          </cell>
        </row>
        <row r="223">
          <cell r="A223" t="str">
            <v>4470</v>
          </cell>
          <cell r="B223" t="str">
            <v>DIVS ON COMMON STOCKS, RECEIVED</v>
          </cell>
          <cell r="C223">
            <v>-7911712</v>
          </cell>
          <cell r="D223">
            <v>204</v>
          </cell>
          <cell r="E223">
            <v>0</v>
          </cell>
          <cell r="G223" t="str">
            <v xml:space="preserve"> </v>
          </cell>
          <cell r="I223" t="str">
            <v xml:space="preserve"> </v>
          </cell>
        </row>
        <row r="224">
          <cell r="A224" t="str">
            <v>4475</v>
          </cell>
          <cell r="B224" t="str">
            <v>DIVS ON COMMON STOCKS, ACCRUED</v>
          </cell>
          <cell r="C224">
            <v>0</v>
          </cell>
          <cell r="D224">
            <v>204</v>
          </cell>
          <cell r="E224">
            <v>0</v>
          </cell>
          <cell r="G224" t="str">
            <v xml:space="preserve"> </v>
          </cell>
          <cell r="I224" t="str">
            <v xml:space="preserve"> </v>
          </cell>
        </row>
        <row r="225">
          <cell r="A225" t="str">
            <v>4655</v>
          </cell>
          <cell r="B225" t="str">
            <v>INTEREST ON POLICY ADVANCES, INSCE</v>
          </cell>
          <cell r="C225">
            <v>-126214480</v>
          </cell>
          <cell r="D225">
            <v>204</v>
          </cell>
          <cell r="E225">
            <v>0</v>
          </cell>
          <cell r="G225" t="str">
            <v xml:space="preserve"> </v>
          </cell>
          <cell r="I225" t="str">
            <v xml:space="preserve"> </v>
          </cell>
        </row>
        <row r="226">
          <cell r="A226" t="str">
            <v>4662</v>
          </cell>
          <cell r="B226" t="str">
            <v>INTEREST ON BANK DEPS, EARNED</v>
          </cell>
          <cell r="C226">
            <v>-7794597</v>
          </cell>
          <cell r="D226">
            <v>204</v>
          </cell>
          <cell r="E226">
            <v>0</v>
          </cell>
          <cell r="G226" t="str">
            <v xml:space="preserve"> </v>
          </cell>
          <cell r="I226" t="str">
            <v xml:space="preserve"> </v>
          </cell>
        </row>
        <row r="227">
          <cell r="A227" t="str">
            <v>4683</v>
          </cell>
          <cell r="B227" t="str">
            <v>MISC INTEREST RECEIVED, NON-POLICY</v>
          </cell>
          <cell r="C227">
            <v>-36991808</v>
          </cell>
          <cell r="D227">
            <v>204</v>
          </cell>
          <cell r="E227">
            <v>0</v>
          </cell>
          <cell r="G227" t="str">
            <v xml:space="preserve"> </v>
          </cell>
          <cell r="I227" t="str">
            <v xml:space="preserve"> </v>
          </cell>
        </row>
        <row r="228">
          <cell r="A228" t="str">
            <v>4684</v>
          </cell>
          <cell r="B228" t="str">
            <v>INTEREST ON OVERDUE PREMS, UNALLOCA</v>
          </cell>
          <cell r="C228">
            <v>-973154</v>
          </cell>
          <cell r="D228">
            <v>204</v>
          </cell>
          <cell r="E228">
            <v>-1296662214</v>
          </cell>
          <cell r="G228">
            <v>-1296662214</v>
          </cell>
          <cell r="I228" t="str">
            <v>Net investment income</v>
          </cell>
        </row>
        <row r="229">
          <cell r="A229" t="str">
            <v>5001</v>
          </cell>
          <cell r="B229" t="str">
            <v>D/C, REGULAR, INSCE DIRECT</v>
          </cell>
          <cell r="C229">
            <v>163364635</v>
          </cell>
          <cell r="D229">
            <v>208</v>
          </cell>
          <cell r="E229">
            <v>0</v>
          </cell>
          <cell r="G229" t="str">
            <v xml:space="preserve"> </v>
          </cell>
          <cell r="I229" t="str">
            <v xml:space="preserve"> </v>
          </cell>
        </row>
        <row r="230">
          <cell r="A230" t="str">
            <v>5002</v>
          </cell>
          <cell r="B230" t="str">
            <v>D/C, PUA, INSCE DIRECT</v>
          </cell>
          <cell r="C230">
            <v>572788</v>
          </cell>
          <cell r="D230">
            <v>208</v>
          </cell>
          <cell r="E230">
            <v>0</v>
          </cell>
          <cell r="G230" t="str">
            <v xml:space="preserve"> </v>
          </cell>
          <cell r="I230" t="str">
            <v xml:space="preserve"> </v>
          </cell>
        </row>
        <row r="231">
          <cell r="A231" t="str">
            <v>5003</v>
          </cell>
          <cell r="B231" t="str">
            <v>D/C, A.D.B., INSCE DIRECT</v>
          </cell>
          <cell r="C231">
            <v>7770000</v>
          </cell>
          <cell r="D231">
            <v>208</v>
          </cell>
          <cell r="E231">
            <v>0</v>
          </cell>
          <cell r="G231" t="str">
            <v xml:space="preserve"> </v>
          </cell>
          <cell r="I231" t="str">
            <v xml:space="preserve"> </v>
          </cell>
        </row>
        <row r="232">
          <cell r="A232" t="str">
            <v>5019</v>
          </cell>
          <cell r="B232" t="str">
            <v>DISABILITY CLMS, INSTAL, INSCE DIRECT</v>
          </cell>
          <cell r="C232">
            <v>40000</v>
          </cell>
          <cell r="D232">
            <v>208</v>
          </cell>
          <cell r="E232">
            <v>171747423</v>
          </cell>
          <cell r="G232">
            <v>171747423</v>
          </cell>
          <cell r="I232" t="str">
            <v>Death benefits</v>
          </cell>
        </row>
        <row r="233">
          <cell r="A233" t="str">
            <v>5020</v>
          </cell>
          <cell r="B233" t="str">
            <v>M/E, REGULAR, INSCE DIRECT</v>
          </cell>
          <cell r="C233">
            <v>2045731</v>
          </cell>
          <cell r="D233">
            <v>209</v>
          </cell>
          <cell r="E233">
            <v>0</v>
          </cell>
          <cell r="G233" t="str">
            <v xml:space="preserve"> </v>
          </cell>
          <cell r="I233" t="str">
            <v xml:space="preserve"> </v>
          </cell>
        </row>
        <row r="234">
          <cell r="A234" t="str">
            <v>5021</v>
          </cell>
          <cell r="B234" t="str">
            <v>M/E, PUA, INSCE DIRECT</v>
          </cell>
          <cell r="C234">
            <v>131231</v>
          </cell>
          <cell r="D234">
            <v>209</v>
          </cell>
          <cell r="E234">
            <v>2176962</v>
          </cell>
          <cell r="G234">
            <v>2176962</v>
          </cell>
          <cell r="I234" t="str">
            <v>Matured endowments</v>
          </cell>
        </row>
        <row r="235">
          <cell r="A235" t="str">
            <v>5070</v>
          </cell>
          <cell r="B235" t="str">
            <v>ANN INSTAL PYMTS, REGULAR, ANN DIRE</v>
          </cell>
          <cell r="C235">
            <v>19173</v>
          </cell>
          <cell r="D235">
            <v>210</v>
          </cell>
          <cell r="E235">
            <v>19173</v>
          </cell>
          <cell r="G235">
            <v>19173</v>
          </cell>
          <cell r="I235" t="str">
            <v>Annuity benefits</v>
          </cell>
        </row>
        <row r="236">
          <cell r="A236" t="str">
            <v>4125</v>
          </cell>
          <cell r="B236" t="str">
            <v>REN'L PREMS, T.D.B., PREMS WAIVED,</v>
          </cell>
          <cell r="C236">
            <v>1693442</v>
          </cell>
          <cell r="D236">
            <v>211</v>
          </cell>
          <cell r="E236">
            <v>0</v>
          </cell>
          <cell r="G236" t="str">
            <v xml:space="preserve"> </v>
          </cell>
          <cell r="I236" t="str">
            <v xml:space="preserve"> </v>
          </cell>
        </row>
        <row r="237">
          <cell r="A237" t="str">
            <v>4127</v>
          </cell>
          <cell r="B237" t="str">
            <v>REN'L PREMS, D/C, PREMS WAIVED ON D</v>
          </cell>
          <cell r="C237">
            <v>2615404</v>
          </cell>
          <cell r="D237">
            <v>211</v>
          </cell>
          <cell r="E237">
            <v>4308846</v>
          </cell>
          <cell r="G237">
            <v>4308846</v>
          </cell>
          <cell r="I237" t="str">
            <v>Disability benefits</v>
          </cell>
        </row>
        <row r="238">
          <cell r="A238" t="str">
            <v>5030</v>
          </cell>
          <cell r="B238" t="str">
            <v>C.S.V., REGULAR, INSCE DIRECT</v>
          </cell>
          <cell r="C238">
            <v>37709365</v>
          </cell>
          <cell r="D238">
            <v>212</v>
          </cell>
          <cell r="E238">
            <v>0</v>
          </cell>
          <cell r="G238" t="str">
            <v xml:space="preserve"> </v>
          </cell>
          <cell r="I238" t="str">
            <v xml:space="preserve"> </v>
          </cell>
        </row>
        <row r="239">
          <cell r="A239" t="str">
            <v>5031</v>
          </cell>
          <cell r="B239" t="str">
            <v>C.S.V., PUA, INSCE DIRECT</v>
          </cell>
          <cell r="C239">
            <v>2029308</v>
          </cell>
          <cell r="D239">
            <v>212</v>
          </cell>
          <cell r="E239">
            <v>0</v>
          </cell>
          <cell r="G239" t="str">
            <v xml:space="preserve"> </v>
          </cell>
          <cell r="I239" t="str">
            <v xml:space="preserve"> </v>
          </cell>
        </row>
        <row r="240">
          <cell r="A240" t="str">
            <v>5032</v>
          </cell>
          <cell r="B240" t="str">
            <v>C.S.V., CHANGE ALLCES, INSCE DIRECT</v>
          </cell>
          <cell r="C240">
            <v>92746173</v>
          </cell>
          <cell r="D240">
            <v>212</v>
          </cell>
          <cell r="E240">
            <v>132484846</v>
          </cell>
          <cell r="G240">
            <v>132484846</v>
          </cell>
          <cell r="I240" t="str">
            <v>Surrender benefits</v>
          </cell>
        </row>
        <row r="241">
          <cell r="A241" t="str">
            <v>5123</v>
          </cell>
          <cell r="B241" t="str">
            <v>INTEREST PAID ON POLICY CLAIMS, INS</v>
          </cell>
          <cell r="C241">
            <v>7673693</v>
          </cell>
          <cell r="D241">
            <v>214</v>
          </cell>
          <cell r="E241">
            <v>0</v>
          </cell>
          <cell r="G241" t="str">
            <v xml:space="preserve"> </v>
          </cell>
          <cell r="I241" t="str">
            <v xml:space="preserve"> </v>
          </cell>
        </row>
        <row r="242">
          <cell r="A242" t="str">
            <v>5124</v>
          </cell>
          <cell r="B242" t="str">
            <v>INTEREST PAID OTHER, INSCE DIRECT</v>
          </cell>
          <cell r="C242">
            <v>0</v>
          </cell>
          <cell r="D242">
            <v>214</v>
          </cell>
          <cell r="E242">
            <v>0</v>
          </cell>
          <cell r="G242" t="str">
            <v xml:space="preserve"> </v>
          </cell>
          <cell r="I242" t="str">
            <v xml:space="preserve"> </v>
          </cell>
        </row>
        <row r="243">
          <cell r="A243" t="str">
            <v>5325</v>
          </cell>
          <cell r="B243" t="str">
            <v>INTEREST CREDITED TO AGENTS' AND S.</v>
          </cell>
          <cell r="C243">
            <v>29402519</v>
          </cell>
          <cell r="D243">
            <v>214</v>
          </cell>
          <cell r="E243">
            <v>37076212</v>
          </cell>
          <cell r="G243">
            <v>37076212</v>
          </cell>
          <cell r="I243" t="str">
            <v>Interest on policy or contract funds</v>
          </cell>
        </row>
        <row r="244">
          <cell r="A244" t="str">
            <v>5086</v>
          </cell>
          <cell r="B244" t="str">
            <v>PYMTS UNDER SETT'MNT ANNUITIES, INS</v>
          </cell>
          <cell r="C244">
            <v>6096</v>
          </cell>
          <cell r="D244">
            <v>215</v>
          </cell>
          <cell r="E244">
            <v>6096</v>
          </cell>
          <cell r="G244">
            <v>6096</v>
          </cell>
          <cell r="I244" t="str">
            <v>Paym on suppl contracts w life cont</v>
          </cell>
        </row>
        <row r="245">
          <cell r="D245">
            <v>216</v>
          </cell>
          <cell r="E245">
            <v>0</v>
          </cell>
          <cell r="G245">
            <v>0</v>
          </cell>
          <cell r="I245" t="str">
            <v xml:space="preserve"> </v>
          </cell>
        </row>
        <row r="246">
          <cell r="A246" t="str">
            <v>5310</v>
          </cell>
          <cell r="B246" t="str">
            <v>NORMAL INCR IN RES. FOR UNMATURED O</v>
          </cell>
          <cell r="C246">
            <v>916410250</v>
          </cell>
          <cell r="D246">
            <v>217</v>
          </cell>
          <cell r="E246">
            <v>916410250</v>
          </cell>
          <cell r="G246">
            <v>916410250</v>
          </cell>
          <cell r="I246" t="str">
            <v>Inc in aggregate reserve w life cont</v>
          </cell>
        </row>
        <row r="247">
          <cell r="D247">
            <v>218</v>
          </cell>
          <cell r="E247">
            <v>0</v>
          </cell>
          <cell r="G247">
            <v>0</v>
          </cell>
          <cell r="I247" t="str">
            <v xml:space="preserve"> </v>
          </cell>
        </row>
        <row r="248">
          <cell r="A248" t="str">
            <v>5160</v>
          </cell>
          <cell r="B248" t="str">
            <v>1ST YR COMM, REPORTABLE, INSCE DIRE</v>
          </cell>
          <cell r="C248">
            <v>336346154</v>
          </cell>
          <cell r="D248">
            <v>221</v>
          </cell>
          <cell r="E248">
            <v>0</v>
          </cell>
          <cell r="G248" t="str">
            <v xml:space="preserve"> </v>
          </cell>
          <cell r="I248" t="str">
            <v xml:space="preserve"> </v>
          </cell>
        </row>
        <row r="249">
          <cell r="A249" t="str">
            <v>5161</v>
          </cell>
          <cell r="B249" t="str">
            <v>1ST YR COMM, NON-REPORTABLE, INSCE</v>
          </cell>
          <cell r="C249">
            <v>-1426057</v>
          </cell>
          <cell r="D249">
            <v>221</v>
          </cell>
          <cell r="E249">
            <v>0</v>
          </cell>
          <cell r="G249" t="str">
            <v xml:space="preserve"> </v>
          </cell>
          <cell r="I249" t="str">
            <v xml:space="preserve"> </v>
          </cell>
        </row>
        <row r="250">
          <cell r="A250" t="str">
            <v>5162</v>
          </cell>
          <cell r="B250" t="str">
            <v>COMM LOADING ON O/S 1ST YR PREMS, I</v>
          </cell>
          <cell r="C250">
            <v>1966693</v>
          </cell>
          <cell r="D250">
            <v>221</v>
          </cell>
          <cell r="E250">
            <v>0</v>
          </cell>
          <cell r="G250" t="str">
            <v xml:space="preserve"> </v>
          </cell>
          <cell r="I250" t="str">
            <v xml:space="preserve"> </v>
          </cell>
        </row>
        <row r="251">
          <cell r="A251" t="str">
            <v>5170</v>
          </cell>
          <cell r="B251" t="str">
            <v>REN'L COMM, REPORTABLE, INSCE DIREC</v>
          </cell>
          <cell r="C251">
            <v>149856654</v>
          </cell>
          <cell r="D251">
            <v>221</v>
          </cell>
          <cell r="E251">
            <v>0</v>
          </cell>
          <cell r="G251" t="str">
            <v xml:space="preserve"> </v>
          </cell>
          <cell r="I251" t="str">
            <v xml:space="preserve"> </v>
          </cell>
        </row>
        <row r="252">
          <cell r="A252" t="str">
            <v>5171</v>
          </cell>
          <cell r="B252" t="str">
            <v>REN'L COMM, NON-REPORTABLE, INSCE D</v>
          </cell>
          <cell r="C252">
            <v>65115</v>
          </cell>
          <cell r="D252">
            <v>221</v>
          </cell>
          <cell r="E252">
            <v>0</v>
          </cell>
          <cell r="G252" t="str">
            <v xml:space="preserve"> </v>
          </cell>
          <cell r="I252" t="str">
            <v xml:space="preserve"> </v>
          </cell>
        </row>
        <row r="253">
          <cell r="A253" t="str">
            <v>5172</v>
          </cell>
          <cell r="B253" t="str">
            <v>COMM LOADING ON O/S REN'L PREMS, IN</v>
          </cell>
          <cell r="C253">
            <v>2845384</v>
          </cell>
          <cell r="D253">
            <v>221</v>
          </cell>
          <cell r="E253">
            <v>0</v>
          </cell>
          <cell r="G253" t="str">
            <v xml:space="preserve"> </v>
          </cell>
          <cell r="I253" t="str">
            <v xml:space="preserve"> </v>
          </cell>
        </row>
        <row r="254">
          <cell r="A254" t="str">
            <v>5173</v>
          </cell>
          <cell r="B254" t="str">
            <v>INCR IN PROVISION FOR COMM ON A.P.A</v>
          </cell>
          <cell r="C254">
            <v>-940019</v>
          </cell>
          <cell r="D254">
            <v>221</v>
          </cell>
          <cell r="E254">
            <v>488713924</v>
          </cell>
          <cell r="G254">
            <v>488713924</v>
          </cell>
          <cell r="I254" t="str">
            <v>Commissions on premiums/annuity</v>
          </cell>
        </row>
        <row r="255">
          <cell r="A255" t="str">
            <v>4580</v>
          </cell>
          <cell r="B255" t="str">
            <v>INVESTMENT EXPENSES CANADA-LIFE</v>
          </cell>
          <cell r="C255">
            <v>6251712</v>
          </cell>
          <cell r="D255">
            <v>223</v>
          </cell>
          <cell r="E255">
            <v>0</v>
          </cell>
          <cell r="G255" t="str">
            <v xml:space="preserve"> </v>
          </cell>
          <cell r="I255" t="str">
            <v xml:space="preserve"> </v>
          </cell>
        </row>
        <row r="256">
          <cell r="A256" t="str">
            <v>4822</v>
          </cell>
          <cell r="B256" t="str">
            <v>FEE INCOME - ASSIGNMENT, POLICY CHA</v>
          </cell>
          <cell r="C256">
            <v>-395750</v>
          </cell>
          <cell r="D256">
            <v>223</v>
          </cell>
          <cell r="E256">
            <v>0</v>
          </cell>
          <cell r="G256" t="str">
            <v xml:space="preserve"> </v>
          </cell>
          <cell r="I256" t="str">
            <v xml:space="preserve"> </v>
          </cell>
        </row>
        <row r="257">
          <cell r="A257" t="str">
            <v>5225</v>
          </cell>
          <cell r="B257" t="str">
            <v>BUSINESS TAXES (CANADA AND FOREIGN</v>
          </cell>
          <cell r="C257">
            <v>0</v>
          </cell>
          <cell r="D257">
            <v>223</v>
          </cell>
          <cell r="E257">
            <v>0</v>
          </cell>
          <cell r="G257" t="str">
            <v xml:space="preserve"> </v>
          </cell>
          <cell r="I257" t="str">
            <v xml:space="preserve"> </v>
          </cell>
        </row>
        <row r="258">
          <cell r="A258" t="str">
            <v>5400</v>
          </cell>
          <cell r="B258" t="str">
            <v>BULK ADJUSTMENT TO EXPENSES - ALLOC</v>
          </cell>
          <cell r="C258">
            <v>-59152479</v>
          </cell>
          <cell r="D258">
            <v>223</v>
          </cell>
          <cell r="E258">
            <v>0</v>
          </cell>
          <cell r="G258" t="str">
            <v xml:space="preserve"> </v>
          </cell>
          <cell r="I258" t="str">
            <v xml:space="preserve"> </v>
          </cell>
        </row>
        <row r="259">
          <cell r="A259" t="str">
            <v>5401</v>
          </cell>
          <cell r="B259" t="str">
            <v>ADVANCES TO AGENTS - FINANCING</v>
          </cell>
          <cell r="C259">
            <v>-642750</v>
          </cell>
          <cell r="D259">
            <v>223</v>
          </cell>
          <cell r="E259">
            <v>0</v>
          </cell>
          <cell r="G259" t="str">
            <v xml:space="preserve"> </v>
          </cell>
          <cell r="I259" t="str">
            <v xml:space="preserve"> </v>
          </cell>
        </row>
        <row r="260">
          <cell r="A260" t="str">
            <v>5402</v>
          </cell>
          <cell r="B260" t="str">
            <v>PAYMENTS TO SECURE FIELD FORCE - AD</v>
          </cell>
          <cell r="C260">
            <v>784712</v>
          </cell>
          <cell r="D260">
            <v>223</v>
          </cell>
          <cell r="E260">
            <v>0</v>
          </cell>
          <cell r="G260" t="str">
            <v xml:space="preserve"> </v>
          </cell>
          <cell r="I260" t="str">
            <v xml:space="preserve"> </v>
          </cell>
        </row>
        <row r="261">
          <cell r="A261" t="str">
            <v>5403</v>
          </cell>
          <cell r="B261" t="str">
            <v>ADVERTISING</v>
          </cell>
          <cell r="C261">
            <v>3107385</v>
          </cell>
          <cell r="D261">
            <v>223</v>
          </cell>
          <cell r="E261">
            <v>0</v>
          </cell>
          <cell r="G261" t="str">
            <v xml:space="preserve"> </v>
          </cell>
          <cell r="I261" t="str">
            <v xml:space="preserve"> </v>
          </cell>
        </row>
        <row r="262">
          <cell r="A262" t="str">
            <v>5404</v>
          </cell>
          <cell r="B262" t="str">
            <v>TRAINING OF FIELD FORCE - OTHER THA</v>
          </cell>
          <cell r="D262">
            <v>223</v>
          </cell>
          <cell r="E262">
            <v>0</v>
          </cell>
          <cell r="G262" t="str">
            <v xml:space="preserve"> </v>
          </cell>
          <cell r="I262" t="str">
            <v xml:space="preserve"> </v>
          </cell>
        </row>
        <row r="263">
          <cell r="A263" t="str">
            <v>5405</v>
          </cell>
          <cell r="B263" t="str">
            <v>AGENCY CONFERENCES/MEETINGS - OTHER</v>
          </cell>
          <cell r="D263">
            <v>223</v>
          </cell>
          <cell r="E263">
            <v>0</v>
          </cell>
          <cell r="G263" t="str">
            <v xml:space="preserve"> </v>
          </cell>
          <cell r="I263" t="str">
            <v xml:space="preserve"> </v>
          </cell>
        </row>
        <row r="264">
          <cell r="A264" t="str">
            <v>5408</v>
          </cell>
          <cell r="B264" t="str">
            <v>UNIT AND SUB-OFFICE EXPENSES AND AL</v>
          </cell>
          <cell r="D264">
            <v>223</v>
          </cell>
          <cell r="E264">
            <v>0</v>
          </cell>
          <cell r="G264" t="str">
            <v xml:space="preserve"> </v>
          </cell>
          <cell r="I264" t="str">
            <v xml:space="preserve"> </v>
          </cell>
        </row>
        <row r="265">
          <cell r="A265" t="str">
            <v>5409</v>
          </cell>
          <cell r="B265" t="str">
            <v>FIELD FORCE SALARIES - AGENCY</v>
          </cell>
          <cell r="C265">
            <v>51060058</v>
          </cell>
          <cell r="D265">
            <v>223</v>
          </cell>
          <cell r="E265">
            <v>0</v>
          </cell>
          <cell r="G265" t="str">
            <v xml:space="preserve"> </v>
          </cell>
          <cell r="I265" t="str">
            <v xml:space="preserve"> </v>
          </cell>
        </row>
        <row r="266">
          <cell r="A266" t="str">
            <v>5411</v>
          </cell>
          <cell r="B266" t="str">
            <v>ASSOCIATION DUES AND ASSESSMENTS</v>
          </cell>
          <cell r="C266">
            <v>636519</v>
          </cell>
          <cell r="D266">
            <v>223</v>
          </cell>
          <cell r="E266">
            <v>0</v>
          </cell>
          <cell r="G266" t="str">
            <v xml:space="preserve"> </v>
          </cell>
          <cell r="I266" t="str">
            <v xml:space="preserve"> </v>
          </cell>
        </row>
        <row r="267">
          <cell r="A267" t="str">
            <v>5413</v>
          </cell>
          <cell r="B267" t="str">
            <v>AUDITORS FEES - DELOITTE TOUCHE REG</v>
          </cell>
          <cell r="C267">
            <v>578847</v>
          </cell>
          <cell r="D267">
            <v>223</v>
          </cell>
          <cell r="E267">
            <v>0</v>
          </cell>
          <cell r="G267" t="str">
            <v xml:space="preserve"> </v>
          </cell>
          <cell r="I267" t="str">
            <v xml:space="preserve"> </v>
          </cell>
        </row>
        <row r="268">
          <cell r="A268" t="str">
            <v>5414</v>
          </cell>
          <cell r="B268" t="str">
            <v>AUTOMOBILES AND TRUCKS - OTHER OPER</v>
          </cell>
          <cell r="C268">
            <v>4293308</v>
          </cell>
          <cell r="D268">
            <v>223</v>
          </cell>
          <cell r="E268">
            <v>0</v>
          </cell>
          <cell r="G268" t="str">
            <v xml:space="preserve"> </v>
          </cell>
          <cell r="I268" t="str">
            <v xml:space="preserve"> </v>
          </cell>
        </row>
        <row r="269">
          <cell r="A269" t="str">
            <v>5415</v>
          </cell>
          <cell r="B269" t="str">
            <v>FIELD FORCE GUARANTEE PAYMENTS - AG</v>
          </cell>
          <cell r="C269">
            <v>91673</v>
          </cell>
          <cell r="D269">
            <v>223</v>
          </cell>
          <cell r="E269">
            <v>0</v>
          </cell>
          <cell r="G269" t="str">
            <v xml:space="preserve"> </v>
          </cell>
          <cell r="I269" t="str">
            <v xml:space="preserve"> </v>
          </cell>
        </row>
        <row r="270">
          <cell r="A270" t="str">
            <v>5416</v>
          </cell>
          <cell r="B270" t="str">
            <v>BUSINESS RECEPTION/MEETINGS - OTHER</v>
          </cell>
          <cell r="C270">
            <v>7330865</v>
          </cell>
          <cell r="D270">
            <v>223</v>
          </cell>
          <cell r="E270">
            <v>0</v>
          </cell>
          <cell r="G270" t="str">
            <v xml:space="preserve"> </v>
          </cell>
          <cell r="I270" t="str">
            <v xml:space="preserve"> </v>
          </cell>
        </row>
        <row r="271">
          <cell r="A271" t="str">
            <v>5417</v>
          </cell>
          <cell r="B271" t="str">
            <v>FIELD FORCE ALLOWANCES - AGENCY</v>
          </cell>
          <cell r="C271">
            <v>1727097</v>
          </cell>
          <cell r="D271">
            <v>223</v>
          </cell>
          <cell r="E271">
            <v>0</v>
          </cell>
          <cell r="G271" t="str">
            <v xml:space="preserve"> </v>
          </cell>
          <cell r="I271" t="str">
            <v xml:space="preserve"> </v>
          </cell>
        </row>
        <row r="272">
          <cell r="A272" t="str">
            <v>5418</v>
          </cell>
          <cell r="B272" t="str">
            <v>BANK ACTIVITY CHARGES - **** NAME O</v>
          </cell>
          <cell r="C272">
            <v>376942</v>
          </cell>
          <cell r="D272">
            <v>223</v>
          </cell>
          <cell r="E272">
            <v>0</v>
          </cell>
          <cell r="G272" t="str">
            <v xml:space="preserve"> </v>
          </cell>
          <cell r="I272" t="str">
            <v xml:space="preserve"> </v>
          </cell>
        </row>
        <row r="273">
          <cell r="A273" t="str">
            <v>5419</v>
          </cell>
          <cell r="B273" t="str">
            <v>FIELD FORCE BONUSES - AGENCY, ACQUI</v>
          </cell>
          <cell r="C273">
            <v>122417769</v>
          </cell>
          <cell r="D273">
            <v>223</v>
          </cell>
          <cell r="E273">
            <v>0</v>
          </cell>
          <cell r="G273" t="str">
            <v xml:space="preserve"> </v>
          </cell>
          <cell r="I273" t="str">
            <v xml:space="preserve"> </v>
          </cell>
        </row>
        <row r="274">
          <cell r="A274" t="str">
            <v>5420</v>
          </cell>
          <cell r="B274" t="str">
            <v>BOOKS, PERIODICALS AND VIDEO TAPES</v>
          </cell>
          <cell r="C274">
            <v>806154</v>
          </cell>
          <cell r="D274">
            <v>223</v>
          </cell>
          <cell r="E274">
            <v>0</v>
          </cell>
          <cell r="G274" t="str">
            <v xml:space="preserve"> </v>
          </cell>
          <cell r="I274" t="str">
            <v xml:space="preserve"> </v>
          </cell>
        </row>
        <row r="275">
          <cell r="A275" t="str">
            <v>5421</v>
          </cell>
          <cell r="B275" t="str">
            <v>MISCELLANEOUS FIELD FORCE REMUNERAT</v>
          </cell>
          <cell r="C275">
            <v>0</v>
          </cell>
          <cell r="D275">
            <v>223</v>
          </cell>
          <cell r="E275">
            <v>0</v>
          </cell>
          <cell r="G275" t="str">
            <v xml:space="preserve"> </v>
          </cell>
          <cell r="I275" t="str">
            <v xml:space="preserve"> </v>
          </cell>
        </row>
        <row r="276">
          <cell r="A276" t="str">
            <v>5430</v>
          </cell>
          <cell r="B276" t="str">
            <v>EMPLOYEE WELFARE - OTHER</v>
          </cell>
          <cell r="C276">
            <v>14390847</v>
          </cell>
          <cell r="D276">
            <v>223</v>
          </cell>
          <cell r="E276">
            <v>0</v>
          </cell>
          <cell r="G276" t="str">
            <v xml:space="preserve"> </v>
          </cell>
          <cell r="I276" t="str">
            <v xml:space="preserve"> </v>
          </cell>
        </row>
        <row r="277">
          <cell r="A277" t="str">
            <v>5432</v>
          </cell>
          <cell r="B277" t="str">
            <v>CHRGBACKS -CORP INFO SERVICES DEVEL</v>
          </cell>
          <cell r="C277">
            <v>83112769</v>
          </cell>
          <cell r="D277">
            <v>223</v>
          </cell>
          <cell r="E277">
            <v>0</v>
          </cell>
          <cell r="G277" t="str">
            <v xml:space="preserve"> </v>
          </cell>
          <cell r="I277" t="str">
            <v xml:space="preserve"> </v>
          </cell>
        </row>
        <row r="278">
          <cell r="A278" t="str">
            <v>5433</v>
          </cell>
          <cell r="B278" t="str">
            <v>FREIGHT, DUTY, EXPRESS AND COURIER</v>
          </cell>
          <cell r="C278">
            <v>8213481</v>
          </cell>
          <cell r="D278">
            <v>223</v>
          </cell>
          <cell r="E278">
            <v>0</v>
          </cell>
          <cell r="G278" t="str">
            <v xml:space="preserve"> </v>
          </cell>
          <cell r="I278" t="str">
            <v xml:space="preserve"> </v>
          </cell>
        </row>
        <row r="279">
          <cell r="A279" t="str">
            <v>5438</v>
          </cell>
          <cell r="B279" t="str">
            <v>INSPECTION FEES</v>
          </cell>
          <cell r="C279">
            <v>557635</v>
          </cell>
          <cell r="D279">
            <v>223</v>
          </cell>
          <cell r="E279">
            <v>0</v>
          </cell>
          <cell r="G279" t="str">
            <v xml:space="preserve"> </v>
          </cell>
          <cell r="I279" t="str">
            <v xml:space="preserve"> </v>
          </cell>
        </row>
        <row r="280">
          <cell r="A280" t="str">
            <v>5439</v>
          </cell>
          <cell r="B280" t="str">
            <v>INSURANCE, EXCEPT ON REAL ESTATE -</v>
          </cell>
          <cell r="C280">
            <v>1167096</v>
          </cell>
          <cell r="D280">
            <v>223</v>
          </cell>
          <cell r="E280">
            <v>0</v>
          </cell>
          <cell r="G280" t="str">
            <v xml:space="preserve"> </v>
          </cell>
          <cell r="I280" t="str">
            <v xml:space="preserve"> </v>
          </cell>
        </row>
        <row r="281">
          <cell r="A281" t="str">
            <v>5440</v>
          </cell>
          <cell r="B281" t="str">
            <v>INVESTIGATION AND SETTLEMENT OF POL</v>
          </cell>
          <cell r="C281">
            <v>879769</v>
          </cell>
          <cell r="D281">
            <v>223</v>
          </cell>
          <cell r="E281">
            <v>0</v>
          </cell>
          <cell r="G281" t="str">
            <v xml:space="preserve"> </v>
          </cell>
          <cell r="I281" t="str">
            <v xml:space="preserve"> </v>
          </cell>
        </row>
        <row r="282">
          <cell r="A282" t="str">
            <v>5445</v>
          </cell>
          <cell r="B282" t="str">
            <v>LAW COSTS</v>
          </cell>
          <cell r="C282">
            <v>4345250</v>
          </cell>
          <cell r="D282">
            <v>223</v>
          </cell>
          <cell r="E282">
            <v>0</v>
          </cell>
          <cell r="G282" t="str">
            <v xml:space="preserve"> </v>
          </cell>
          <cell r="I282" t="str">
            <v xml:space="preserve"> </v>
          </cell>
        </row>
        <row r="283">
          <cell r="A283" t="str">
            <v>5448</v>
          </cell>
          <cell r="B283" t="str">
            <v>MEDICAL FEES</v>
          </cell>
          <cell r="C283">
            <v>6808980</v>
          </cell>
          <cell r="D283">
            <v>223</v>
          </cell>
          <cell r="E283">
            <v>0</v>
          </cell>
          <cell r="G283" t="str">
            <v xml:space="preserve"> </v>
          </cell>
          <cell r="I283" t="str">
            <v xml:space="preserve"> </v>
          </cell>
        </row>
        <row r="284">
          <cell r="A284" t="str">
            <v>5450</v>
          </cell>
          <cell r="B284" t="str">
            <v>FURNITURE AND FURNISHINGS - PURCHAS</v>
          </cell>
          <cell r="C284">
            <v>4701615</v>
          </cell>
          <cell r="D284">
            <v>223</v>
          </cell>
          <cell r="E284">
            <v>0</v>
          </cell>
          <cell r="G284" t="str">
            <v xml:space="preserve"> </v>
          </cell>
          <cell r="I284" t="str">
            <v xml:space="preserve"> </v>
          </cell>
        </row>
        <row r="285">
          <cell r="A285" t="str">
            <v>5451</v>
          </cell>
          <cell r="B285" t="str">
            <v>EQUIPMENT - COMPUTER SOFTWARE (CCA</v>
          </cell>
          <cell r="C285">
            <v>26483462</v>
          </cell>
          <cell r="D285">
            <v>223</v>
          </cell>
          <cell r="E285">
            <v>0</v>
          </cell>
          <cell r="G285" t="str">
            <v xml:space="preserve"> </v>
          </cell>
          <cell r="I285" t="str">
            <v xml:space="preserve"> </v>
          </cell>
        </row>
        <row r="286">
          <cell r="A286" t="str">
            <v>5452</v>
          </cell>
          <cell r="B286" t="str">
            <v>RENTAL OF EQUIPMENT, FURNITURE AND</v>
          </cell>
          <cell r="C286">
            <v>2205923</v>
          </cell>
          <cell r="D286">
            <v>223</v>
          </cell>
          <cell r="E286">
            <v>0</v>
          </cell>
          <cell r="G286" t="str">
            <v xml:space="preserve"> </v>
          </cell>
          <cell r="I286" t="str">
            <v xml:space="preserve"> </v>
          </cell>
        </row>
        <row r="287">
          <cell r="A287" t="str">
            <v>5455</v>
          </cell>
          <cell r="B287" t="str">
            <v>OVERRIDING COMMISSIONS TO BRANCH MA</v>
          </cell>
          <cell r="C287">
            <v>100000</v>
          </cell>
          <cell r="D287">
            <v>223</v>
          </cell>
          <cell r="E287">
            <v>0</v>
          </cell>
          <cell r="G287" t="str">
            <v xml:space="preserve"> </v>
          </cell>
          <cell r="I287" t="str">
            <v xml:space="preserve"> </v>
          </cell>
        </row>
        <row r="288">
          <cell r="A288" t="str">
            <v>5458</v>
          </cell>
          <cell r="B288" t="str">
            <v>COMPANY PENSIONS AND INSURANCE PLAN</v>
          </cell>
          <cell r="C288">
            <v>24992789</v>
          </cell>
          <cell r="D288">
            <v>223</v>
          </cell>
          <cell r="E288">
            <v>0</v>
          </cell>
          <cell r="G288" t="str">
            <v xml:space="preserve"> </v>
          </cell>
          <cell r="I288" t="str">
            <v xml:space="preserve"> </v>
          </cell>
        </row>
        <row r="289">
          <cell r="A289" t="str">
            <v>5460</v>
          </cell>
          <cell r="B289" t="str">
            <v>COMPANY PENSIONS AND INSURANCE PLAN</v>
          </cell>
          <cell r="C289">
            <v>21683000</v>
          </cell>
          <cell r="D289">
            <v>223</v>
          </cell>
          <cell r="E289">
            <v>0</v>
          </cell>
          <cell r="G289" t="str">
            <v xml:space="preserve"> </v>
          </cell>
          <cell r="I289" t="str">
            <v xml:space="preserve"> </v>
          </cell>
        </row>
        <row r="290">
          <cell r="A290" t="str">
            <v>5461</v>
          </cell>
          <cell r="B290" t="str">
            <v>POSTAGE</v>
          </cell>
          <cell r="C290">
            <v>0</v>
          </cell>
          <cell r="D290">
            <v>223</v>
          </cell>
          <cell r="E290">
            <v>0</v>
          </cell>
          <cell r="G290" t="str">
            <v xml:space="preserve"> </v>
          </cell>
          <cell r="I290" t="str">
            <v xml:space="preserve"> </v>
          </cell>
        </row>
        <row r="291">
          <cell r="A291" t="str">
            <v>5462</v>
          </cell>
          <cell r="B291" t="str">
            <v>PRINTING AND STATIONERY-ALL OTHERS</v>
          </cell>
          <cell r="C291">
            <v>19758153</v>
          </cell>
          <cell r="D291">
            <v>223</v>
          </cell>
          <cell r="E291">
            <v>0</v>
          </cell>
          <cell r="G291" t="str">
            <v xml:space="preserve"> </v>
          </cell>
          <cell r="I291" t="str">
            <v xml:space="preserve"> </v>
          </cell>
        </row>
        <row r="292">
          <cell r="A292" t="str">
            <v>5466</v>
          </cell>
          <cell r="B292" t="str">
            <v>PROFIT AND LOSS - ALL OTHER</v>
          </cell>
          <cell r="C292">
            <v>-2340480</v>
          </cell>
          <cell r="D292">
            <v>223</v>
          </cell>
          <cell r="E292">
            <v>0</v>
          </cell>
          <cell r="G292" t="str">
            <v xml:space="preserve"> </v>
          </cell>
          <cell r="I292" t="str">
            <v xml:space="preserve"> </v>
          </cell>
        </row>
        <row r="293">
          <cell r="A293" t="str">
            <v>5467</v>
          </cell>
          <cell r="B293" t="str">
            <v>PUBLIC HEALTH AND WELFARE</v>
          </cell>
          <cell r="C293">
            <v>612039</v>
          </cell>
          <cell r="D293">
            <v>223</v>
          </cell>
          <cell r="E293">
            <v>0</v>
          </cell>
          <cell r="G293" t="str">
            <v xml:space="preserve"> </v>
          </cell>
          <cell r="I293" t="str">
            <v xml:space="preserve"> </v>
          </cell>
        </row>
        <row r="294">
          <cell r="A294" t="str">
            <v>5471</v>
          </cell>
          <cell r="B294" t="str">
            <v>RENTS AND OTHER OFFICE EXPENSES - A</v>
          </cell>
          <cell r="C294">
            <v>91003847</v>
          </cell>
          <cell r="D294">
            <v>223</v>
          </cell>
          <cell r="E294">
            <v>0</v>
          </cell>
          <cell r="G294" t="str">
            <v xml:space="preserve"> </v>
          </cell>
          <cell r="I294" t="str">
            <v xml:space="preserve"> </v>
          </cell>
        </row>
        <row r="295">
          <cell r="A295" t="str">
            <v>5475</v>
          </cell>
          <cell r="B295" t="str">
            <v>CUSTODY OF SECURITIES, BANK CHARGES</v>
          </cell>
          <cell r="C295">
            <v>1255712</v>
          </cell>
          <cell r="D295">
            <v>223</v>
          </cell>
          <cell r="E295">
            <v>0</v>
          </cell>
          <cell r="G295" t="str">
            <v xml:space="preserve"> </v>
          </cell>
          <cell r="I295" t="str">
            <v xml:space="preserve"> </v>
          </cell>
        </row>
        <row r="296">
          <cell r="A296" t="str">
            <v>5477</v>
          </cell>
          <cell r="B296" t="str">
            <v>SALARIES AND ALLOWANCES TO OFFICE S</v>
          </cell>
          <cell r="C296">
            <v>148594731</v>
          </cell>
          <cell r="D296">
            <v>223</v>
          </cell>
          <cell r="E296">
            <v>0</v>
          </cell>
          <cell r="G296" t="str">
            <v xml:space="preserve"> </v>
          </cell>
          <cell r="I296" t="str">
            <v xml:space="preserve"> </v>
          </cell>
        </row>
        <row r="297">
          <cell r="A297" t="str">
            <v>5479</v>
          </cell>
          <cell r="B297" t="str">
            <v>SPECIAL FUND - NON-REPORTABLE ITEMS</v>
          </cell>
          <cell r="C297">
            <v>1887692</v>
          </cell>
          <cell r="D297">
            <v>223</v>
          </cell>
          <cell r="E297">
            <v>0</v>
          </cell>
          <cell r="G297" t="str">
            <v xml:space="preserve"> </v>
          </cell>
          <cell r="I297" t="str">
            <v xml:space="preserve"> </v>
          </cell>
        </row>
        <row r="298">
          <cell r="A298" t="str">
            <v>5480</v>
          </cell>
          <cell r="B298" t="str">
            <v>SPECIAL EXPENSES - SUB COMPANIES</v>
          </cell>
          <cell r="C298">
            <v>-4767538</v>
          </cell>
          <cell r="D298">
            <v>223</v>
          </cell>
          <cell r="E298">
            <v>0</v>
          </cell>
          <cell r="G298" t="str">
            <v xml:space="preserve"> </v>
          </cell>
          <cell r="I298" t="str">
            <v xml:space="preserve"> </v>
          </cell>
        </row>
        <row r="299">
          <cell r="A299" t="str">
            <v>5482</v>
          </cell>
          <cell r="B299" t="str">
            <v>AUTOMOBILE EXPENSES</v>
          </cell>
          <cell r="C299">
            <v>2122923</v>
          </cell>
          <cell r="D299">
            <v>223</v>
          </cell>
          <cell r="E299">
            <v>0</v>
          </cell>
          <cell r="G299" t="str">
            <v xml:space="preserve"> </v>
          </cell>
          <cell r="I299" t="str">
            <v xml:space="preserve"> </v>
          </cell>
        </row>
        <row r="300">
          <cell r="A300" t="str">
            <v>5483</v>
          </cell>
          <cell r="B300" t="str">
            <v>CO. CONT. TO QUEBEC SALES TAX</v>
          </cell>
          <cell r="C300">
            <v>4124635</v>
          </cell>
          <cell r="D300">
            <v>223</v>
          </cell>
          <cell r="E300">
            <v>0</v>
          </cell>
          <cell r="G300" t="str">
            <v xml:space="preserve"> </v>
          </cell>
          <cell r="I300" t="str">
            <v xml:space="preserve"> </v>
          </cell>
        </row>
        <row r="301">
          <cell r="A301" t="str">
            <v>5484</v>
          </cell>
          <cell r="B301" t="str">
            <v>MISC SERVICE AND RETAINERS, OTHER</v>
          </cell>
          <cell r="C301">
            <v>7891346</v>
          </cell>
          <cell r="D301">
            <v>223</v>
          </cell>
          <cell r="E301">
            <v>0</v>
          </cell>
          <cell r="G301" t="str">
            <v xml:space="preserve"> </v>
          </cell>
          <cell r="I301" t="str">
            <v xml:space="preserve"> </v>
          </cell>
        </row>
        <row r="302">
          <cell r="A302" t="str">
            <v>5486</v>
          </cell>
          <cell r="B302" t="str">
            <v>TELEPHONE EQUIPMENT</v>
          </cell>
          <cell r="C302">
            <v>18461654</v>
          </cell>
          <cell r="D302">
            <v>223</v>
          </cell>
          <cell r="E302">
            <v>0</v>
          </cell>
          <cell r="G302" t="str">
            <v xml:space="preserve"> </v>
          </cell>
          <cell r="I302" t="str">
            <v xml:space="preserve"> </v>
          </cell>
        </row>
        <row r="303">
          <cell r="A303" t="str">
            <v>5489</v>
          </cell>
          <cell r="B303" t="str">
            <v>TRAVELLING - STAFF, TRAVEL EXPENSES</v>
          </cell>
          <cell r="C303">
            <v>24804423</v>
          </cell>
          <cell r="D303">
            <v>223</v>
          </cell>
          <cell r="E303">
            <v>0</v>
          </cell>
          <cell r="G303" t="str">
            <v xml:space="preserve"> </v>
          </cell>
          <cell r="I303" t="str">
            <v xml:space="preserve"> </v>
          </cell>
        </row>
        <row r="304">
          <cell r="A304" t="str">
            <v>5492</v>
          </cell>
          <cell r="B304" t="str">
            <v>STAFF TRANSFER - OTHER</v>
          </cell>
          <cell r="C304">
            <v>0</v>
          </cell>
          <cell r="D304">
            <v>223</v>
          </cell>
          <cell r="E304">
            <v>0</v>
          </cell>
          <cell r="G304" t="str">
            <v xml:space="preserve"> </v>
          </cell>
          <cell r="I304" t="str">
            <v xml:space="preserve"> </v>
          </cell>
        </row>
        <row r="305">
          <cell r="A305" t="str">
            <v>5493</v>
          </cell>
          <cell r="B305" t="str">
            <v>TRAINING OF STAFF - OTHER</v>
          </cell>
          <cell r="C305">
            <v>7883943</v>
          </cell>
          <cell r="D305">
            <v>223</v>
          </cell>
          <cell r="E305">
            <v>0</v>
          </cell>
          <cell r="G305" t="str">
            <v xml:space="preserve"> </v>
          </cell>
          <cell r="I305" t="str">
            <v xml:space="preserve"> </v>
          </cell>
        </row>
        <row r="306">
          <cell r="A306" t="str">
            <v>5497</v>
          </cell>
          <cell r="B306" t="str">
            <v>MAINTENANCE</v>
          </cell>
          <cell r="C306">
            <v>3439962</v>
          </cell>
          <cell r="D306">
            <v>223</v>
          </cell>
          <cell r="E306">
            <v>0</v>
          </cell>
          <cell r="G306" t="str">
            <v xml:space="preserve"> </v>
          </cell>
          <cell r="I306" t="str">
            <v xml:space="preserve"> </v>
          </cell>
        </row>
        <row r="307">
          <cell r="A307" t="str">
            <v>5499</v>
          </cell>
          <cell r="B307" t="str">
            <v>ALL OTHER ITEMS OF EXPENDITURES - O</v>
          </cell>
          <cell r="C307">
            <v>431903</v>
          </cell>
          <cell r="D307">
            <v>223</v>
          </cell>
          <cell r="E307">
            <v>664079623</v>
          </cell>
          <cell r="G307">
            <v>664079623</v>
          </cell>
          <cell r="I307" t="str">
            <v>General insurance expense</v>
          </cell>
        </row>
        <row r="308">
          <cell r="A308" t="str">
            <v>5204</v>
          </cell>
          <cell r="B308" t="str">
            <v>PREM TAXES, OTHER, UNALLOCATED</v>
          </cell>
          <cell r="C308">
            <v>157351923</v>
          </cell>
          <cell r="D308">
            <v>224</v>
          </cell>
          <cell r="E308">
            <v>0</v>
          </cell>
          <cell r="G308" t="str">
            <v xml:space="preserve"> </v>
          </cell>
          <cell r="I308" t="str">
            <v xml:space="preserve"> </v>
          </cell>
        </row>
        <row r="309">
          <cell r="A309" t="str">
            <v>5208</v>
          </cell>
          <cell r="B309" t="str">
            <v>INCOME TAXES, OTHER</v>
          </cell>
          <cell r="C309">
            <v>121949289</v>
          </cell>
          <cell r="D309">
            <v>224</v>
          </cell>
          <cell r="E309">
            <v>0</v>
          </cell>
          <cell r="G309" t="str">
            <v xml:space="preserve"> </v>
          </cell>
          <cell r="I309" t="str">
            <v xml:space="preserve"> </v>
          </cell>
        </row>
        <row r="310">
          <cell r="A310" t="str">
            <v>5217</v>
          </cell>
          <cell r="B310" t="str">
            <v>LICENSES AND FEES, COMPANY, NON POL</v>
          </cell>
          <cell r="C310">
            <v>8488366</v>
          </cell>
          <cell r="D310">
            <v>224</v>
          </cell>
          <cell r="E310">
            <v>0</v>
          </cell>
          <cell r="G310" t="str">
            <v xml:space="preserve"> </v>
          </cell>
          <cell r="I310" t="str">
            <v xml:space="preserve"> </v>
          </cell>
        </row>
        <row r="311">
          <cell r="A311" t="str">
            <v>5218</v>
          </cell>
          <cell r="B311" t="str">
            <v>LICENSES AND FEES, MANAGERS AND AGE</v>
          </cell>
          <cell r="C311">
            <v>0</v>
          </cell>
          <cell r="D311">
            <v>224</v>
          </cell>
          <cell r="E311">
            <v>0</v>
          </cell>
          <cell r="G311" t="str">
            <v xml:space="preserve"> </v>
          </cell>
          <cell r="I311" t="str">
            <v xml:space="preserve"> </v>
          </cell>
        </row>
        <row r="312">
          <cell r="A312" t="str">
            <v>5219</v>
          </cell>
          <cell r="B312" t="str">
            <v>LICENSES AND FEES, STATUTORY FEES</v>
          </cell>
          <cell r="C312">
            <v>0</v>
          </cell>
          <cell r="D312">
            <v>224</v>
          </cell>
          <cell r="E312">
            <v>0</v>
          </cell>
          <cell r="G312" t="str">
            <v xml:space="preserve"> </v>
          </cell>
          <cell r="I312" t="str">
            <v xml:space="preserve"> </v>
          </cell>
        </row>
        <row r="313">
          <cell r="A313" t="str">
            <v>5221</v>
          </cell>
          <cell r="B313" t="str">
            <v>LICENSES AND FEES, MANAGERS AND AGE</v>
          </cell>
          <cell r="C313">
            <v>59519115</v>
          </cell>
          <cell r="D313">
            <v>224</v>
          </cell>
          <cell r="E313">
            <v>0</v>
          </cell>
          <cell r="G313" t="str">
            <v xml:space="preserve"> </v>
          </cell>
          <cell r="I313" t="str">
            <v xml:space="preserve"> </v>
          </cell>
        </row>
        <row r="314">
          <cell r="A314" t="str">
            <v>5229</v>
          </cell>
          <cell r="B314" t="str">
            <v>REVENUE STAMPS (FOREIGN ONLY</v>
          </cell>
          <cell r="C314">
            <v>0</v>
          </cell>
          <cell r="D314">
            <v>224</v>
          </cell>
          <cell r="E314">
            <v>0</v>
          </cell>
          <cell r="G314" t="str">
            <v xml:space="preserve"> </v>
          </cell>
          <cell r="I314" t="str">
            <v xml:space="preserve"> </v>
          </cell>
        </row>
        <row r="315">
          <cell r="A315" t="str">
            <v>5230</v>
          </cell>
          <cell r="B315" t="str">
            <v>ALL OTHER TAXES, NON POLICY</v>
          </cell>
          <cell r="C315">
            <v>-4111385</v>
          </cell>
          <cell r="D315">
            <v>224</v>
          </cell>
          <cell r="E315">
            <v>343197308</v>
          </cell>
          <cell r="G315">
            <v>343197308</v>
          </cell>
          <cell r="I315" t="str">
            <v>Taxes,licences and fees</v>
          </cell>
        </row>
        <row r="316">
          <cell r="A316" t="str">
            <v>5250</v>
          </cell>
          <cell r="B316" t="str">
            <v>DIVS TO P/H, CASH, INSCE DIRECT</v>
          </cell>
          <cell r="C316">
            <v>9660615</v>
          </cell>
          <cell r="D316">
            <v>229</v>
          </cell>
          <cell r="E316">
            <v>0</v>
          </cell>
          <cell r="G316" t="str">
            <v xml:space="preserve"> </v>
          </cell>
          <cell r="I316" t="str">
            <v xml:space="preserve"> </v>
          </cell>
        </row>
        <row r="317">
          <cell r="A317" t="str">
            <v>5256</v>
          </cell>
          <cell r="B317" t="str">
            <v>DIVS TO P/H, LEFT ON DEP, INSCE DIR</v>
          </cell>
          <cell r="C317">
            <v>447614306</v>
          </cell>
          <cell r="D317">
            <v>229</v>
          </cell>
          <cell r="E317">
            <v>0</v>
          </cell>
          <cell r="G317" t="str">
            <v xml:space="preserve"> </v>
          </cell>
          <cell r="I317" t="str">
            <v xml:space="preserve"> </v>
          </cell>
        </row>
        <row r="318">
          <cell r="A318" t="str">
            <v>5258</v>
          </cell>
          <cell r="B318" t="str">
            <v>DIVS TO P/H, APPLIED TO PAY REN'L P</v>
          </cell>
          <cell r="C318">
            <v>11782846</v>
          </cell>
          <cell r="D318">
            <v>229</v>
          </cell>
          <cell r="E318">
            <v>0</v>
          </cell>
          <cell r="G318" t="str">
            <v xml:space="preserve"> </v>
          </cell>
          <cell r="I318" t="str">
            <v xml:space="preserve"> </v>
          </cell>
        </row>
        <row r="319">
          <cell r="A319" t="str">
            <v>5262</v>
          </cell>
          <cell r="B319" t="str">
            <v>DIVS TO P/H, APPLIED TO PURCHASE PU</v>
          </cell>
          <cell r="C319">
            <v>14638404</v>
          </cell>
          <cell r="D319">
            <v>229</v>
          </cell>
          <cell r="E319">
            <v>0</v>
          </cell>
          <cell r="G319" t="str">
            <v xml:space="preserve"> </v>
          </cell>
          <cell r="I319" t="str">
            <v xml:space="preserve"> </v>
          </cell>
        </row>
        <row r="320">
          <cell r="A320" t="str">
            <v>5265</v>
          </cell>
          <cell r="B320" t="str">
            <v>DIVS TO P/H, APPLIED TO PURCHASE PU</v>
          </cell>
          <cell r="C320">
            <v>288692</v>
          </cell>
          <cell r="D320">
            <v>229</v>
          </cell>
          <cell r="E320">
            <v>0</v>
          </cell>
          <cell r="G320" t="str">
            <v xml:space="preserve"> </v>
          </cell>
          <cell r="I320" t="str">
            <v xml:space="preserve"> </v>
          </cell>
        </row>
        <row r="321">
          <cell r="A321" t="str">
            <v>5301</v>
          </cell>
          <cell r="B321" t="str">
            <v>INCR IN PROV FOR DIVS, INSCE DIRECT</v>
          </cell>
          <cell r="C321">
            <v>128129384</v>
          </cell>
          <cell r="D321">
            <v>229</v>
          </cell>
          <cell r="E321">
            <v>612114247</v>
          </cell>
          <cell r="G321">
            <v>612114247</v>
          </cell>
          <cell r="I321" t="str">
            <v>Dividends/ERR to life policyholders</v>
          </cell>
        </row>
        <row r="323">
          <cell r="C323">
            <v>-671612290</v>
          </cell>
          <cell r="E323">
            <v>-671612290</v>
          </cell>
          <cell r="F323">
            <v>0</v>
          </cell>
          <cell r="G323">
            <v>-671612290</v>
          </cell>
        </row>
      </sheetData>
      <sheetData sheetId="3" refreshError="1">
        <row r="1">
          <cell r="A1" t="str">
            <v>ACCOUNT</v>
          </cell>
          <cell r="B1" t="str">
            <v>TB</v>
          </cell>
        </row>
        <row r="2">
          <cell r="A2" t="str">
            <v>0102</v>
          </cell>
          <cell r="B2">
            <v>1.1000000000000001</v>
          </cell>
        </row>
        <row r="3">
          <cell r="A3" t="str">
            <v>0130</v>
          </cell>
          <cell r="B3">
            <v>1</v>
          </cell>
        </row>
        <row r="4">
          <cell r="A4" t="str">
            <v>0137</v>
          </cell>
          <cell r="B4">
            <v>8</v>
          </cell>
        </row>
        <row r="5">
          <cell r="A5" t="str">
            <v>0138</v>
          </cell>
          <cell r="B5">
            <v>8</v>
          </cell>
        </row>
        <row r="6">
          <cell r="A6" t="str">
            <v>0139</v>
          </cell>
          <cell r="B6">
            <v>8</v>
          </cell>
        </row>
        <row r="7">
          <cell r="A7" t="str">
            <v>0196</v>
          </cell>
          <cell r="B7">
            <v>136</v>
          </cell>
        </row>
        <row r="8">
          <cell r="A8" t="str">
            <v>0197</v>
          </cell>
          <cell r="B8">
            <v>136</v>
          </cell>
        </row>
        <row r="9">
          <cell r="A9" t="str">
            <v>0270</v>
          </cell>
          <cell r="B9">
            <v>2</v>
          </cell>
        </row>
        <row r="10">
          <cell r="A10" t="str">
            <v>0296</v>
          </cell>
          <cell r="B10">
            <v>136</v>
          </cell>
        </row>
        <row r="11">
          <cell r="A11" t="str">
            <v>0297</v>
          </cell>
          <cell r="B11">
            <v>136</v>
          </cell>
        </row>
        <row r="12">
          <cell r="A12" t="str">
            <v>0298</v>
          </cell>
          <cell r="B12">
            <v>136</v>
          </cell>
        </row>
        <row r="13">
          <cell r="A13" t="str">
            <v>0370</v>
          </cell>
          <cell r="B13">
            <v>2</v>
          </cell>
        </row>
        <row r="14">
          <cell r="A14" t="str">
            <v>0380</v>
          </cell>
          <cell r="B14">
            <v>2</v>
          </cell>
        </row>
        <row r="15">
          <cell r="A15" t="str">
            <v>0390</v>
          </cell>
          <cell r="B15">
            <v>2</v>
          </cell>
        </row>
        <row r="16">
          <cell r="A16" t="str">
            <v>0396</v>
          </cell>
          <cell r="B16">
            <v>136</v>
          </cell>
        </row>
        <row r="17">
          <cell r="A17" t="str">
            <v>0397</v>
          </cell>
          <cell r="B17">
            <v>136</v>
          </cell>
        </row>
        <row r="18">
          <cell r="A18" t="str">
            <v>0398</v>
          </cell>
          <cell r="B18">
            <v>136</v>
          </cell>
        </row>
        <row r="19">
          <cell r="A19" t="str">
            <v>0801</v>
          </cell>
          <cell r="B19">
            <v>6</v>
          </cell>
        </row>
        <row r="20">
          <cell r="A20" t="str">
            <v>1010</v>
          </cell>
          <cell r="B20">
            <v>13</v>
          </cell>
        </row>
        <row r="21">
          <cell r="A21" t="str">
            <v>1015</v>
          </cell>
          <cell r="B21">
            <v>13</v>
          </cell>
        </row>
        <row r="22">
          <cell r="A22" t="str">
            <v>1020</v>
          </cell>
          <cell r="B22">
            <v>13</v>
          </cell>
        </row>
        <row r="23">
          <cell r="A23" t="str">
            <v>1030</v>
          </cell>
          <cell r="B23">
            <v>13</v>
          </cell>
        </row>
        <row r="24">
          <cell r="A24" t="str">
            <v>1035</v>
          </cell>
          <cell r="B24">
            <v>13</v>
          </cell>
        </row>
        <row r="25">
          <cell r="A25" t="str">
            <v>1201</v>
          </cell>
          <cell r="B25">
            <v>20</v>
          </cell>
        </row>
        <row r="26">
          <cell r="A26" t="str">
            <v>1208</v>
          </cell>
          <cell r="B26">
            <v>20</v>
          </cell>
        </row>
        <row r="27">
          <cell r="A27" t="str">
            <v>1241</v>
          </cell>
          <cell r="B27">
            <v>20</v>
          </cell>
        </row>
        <row r="28">
          <cell r="A28" t="str">
            <v>1243</v>
          </cell>
          <cell r="B28">
            <v>20</v>
          </cell>
        </row>
        <row r="29">
          <cell r="A29" t="str">
            <v>1247</v>
          </cell>
          <cell r="B29">
            <v>20</v>
          </cell>
        </row>
        <row r="30">
          <cell r="A30" t="str">
            <v>1301</v>
          </cell>
          <cell r="B30">
            <v>18</v>
          </cell>
        </row>
        <row r="31">
          <cell r="A31" t="str">
            <v>1302</v>
          </cell>
          <cell r="B31">
            <v>18</v>
          </cell>
        </row>
        <row r="32">
          <cell r="A32" t="str">
            <v>1303</v>
          </cell>
          <cell r="B32">
            <v>18</v>
          </cell>
        </row>
        <row r="33">
          <cell r="A33" t="str">
            <v>1304</v>
          </cell>
          <cell r="B33">
            <v>18</v>
          </cell>
        </row>
        <row r="34">
          <cell r="A34" t="str">
            <v>1311</v>
          </cell>
          <cell r="B34">
            <v>18</v>
          </cell>
        </row>
        <row r="35">
          <cell r="A35" t="str">
            <v>1312</v>
          </cell>
          <cell r="B35">
            <v>18</v>
          </cell>
        </row>
        <row r="36">
          <cell r="A36" t="str">
            <v>1410</v>
          </cell>
          <cell r="B36">
            <v>23</v>
          </cell>
        </row>
        <row r="37">
          <cell r="A37" t="str">
            <v>1440</v>
          </cell>
          <cell r="B37">
            <v>136</v>
          </cell>
        </row>
        <row r="38">
          <cell r="A38" t="str">
            <v>1445</v>
          </cell>
          <cell r="B38">
            <v>136</v>
          </cell>
        </row>
        <row r="39">
          <cell r="A39" t="str">
            <v>1491</v>
          </cell>
          <cell r="B39">
            <v>136</v>
          </cell>
        </row>
        <row r="40">
          <cell r="A40" t="str">
            <v>1501</v>
          </cell>
          <cell r="B40">
            <v>25</v>
          </cell>
        </row>
        <row r="41">
          <cell r="A41" t="str">
            <v>1800</v>
          </cell>
          <cell r="B41">
            <v>11</v>
          </cell>
        </row>
        <row r="42">
          <cell r="A42" t="str">
            <v>1805</v>
          </cell>
          <cell r="B42">
            <v>136</v>
          </cell>
        </row>
        <row r="43">
          <cell r="A43" t="str">
            <v>1806</v>
          </cell>
          <cell r="B43">
            <v>136</v>
          </cell>
        </row>
        <row r="44">
          <cell r="A44" t="str">
            <v>1810</v>
          </cell>
          <cell r="B44">
            <v>136</v>
          </cell>
        </row>
        <row r="45">
          <cell r="A45" t="str">
            <v>1811</v>
          </cell>
          <cell r="B45">
            <v>136</v>
          </cell>
        </row>
        <row r="46">
          <cell r="A46" t="str">
            <v>1820</v>
          </cell>
          <cell r="B46">
            <v>136</v>
          </cell>
        </row>
        <row r="47">
          <cell r="A47" t="str">
            <v>1821</v>
          </cell>
          <cell r="B47">
            <v>136</v>
          </cell>
        </row>
        <row r="48">
          <cell r="A48" t="str">
            <v>1822</v>
          </cell>
          <cell r="B48">
            <v>136</v>
          </cell>
        </row>
        <row r="49">
          <cell r="A49" t="str">
            <v>1823</v>
          </cell>
          <cell r="B49">
            <v>136</v>
          </cell>
        </row>
        <row r="50">
          <cell r="A50" t="str">
            <v>1830</v>
          </cell>
          <cell r="B50">
            <v>136</v>
          </cell>
        </row>
        <row r="51">
          <cell r="A51" t="str">
            <v>1831</v>
          </cell>
          <cell r="B51">
            <v>136</v>
          </cell>
        </row>
        <row r="52">
          <cell r="A52" t="str">
            <v>1840</v>
          </cell>
          <cell r="B52">
            <v>136</v>
          </cell>
        </row>
        <row r="53">
          <cell r="A53" t="str">
            <v>1841</v>
          </cell>
          <cell r="B53">
            <v>136</v>
          </cell>
        </row>
        <row r="54">
          <cell r="A54" t="str">
            <v>1842</v>
          </cell>
          <cell r="B54">
            <v>136</v>
          </cell>
        </row>
        <row r="55">
          <cell r="A55" t="str">
            <v>1850</v>
          </cell>
          <cell r="B55">
            <v>136</v>
          </cell>
        </row>
        <row r="56">
          <cell r="A56" t="str">
            <v>1910</v>
          </cell>
          <cell r="B56">
            <v>2</v>
          </cell>
        </row>
        <row r="57">
          <cell r="A57" t="str">
            <v>1911</v>
          </cell>
          <cell r="B57">
            <v>12</v>
          </cell>
        </row>
        <row r="58">
          <cell r="A58" t="str">
            <v>1912</v>
          </cell>
          <cell r="B58">
            <v>12</v>
          </cell>
        </row>
        <row r="59">
          <cell r="A59" t="str">
            <v>2001</v>
          </cell>
          <cell r="B59">
            <v>104</v>
          </cell>
        </row>
        <row r="60">
          <cell r="A60" t="str">
            <v>2006</v>
          </cell>
          <cell r="B60">
            <v>104</v>
          </cell>
        </row>
        <row r="61">
          <cell r="A61" t="str">
            <v>2010</v>
          </cell>
          <cell r="B61">
            <v>104</v>
          </cell>
        </row>
        <row r="62">
          <cell r="A62" t="str">
            <v>2014</v>
          </cell>
          <cell r="B62">
            <v>104</v>
          </cell>
        </row>
        <row r="63">
          <cell r="A63" t="str">
            <v>2017</v>
          </cell>
          <cell r="B63">
            <v>104</v>
          </cell>
        </row>
        <row r="64">
          <cell r="A64" t="str">
            <v>2101</v>
          </cell>
          <cell r="B64">
            <v>104</v>
          </cell>
        </row>
        <row r="65">
          <cell r="A65" t="str">
            <v>2201</v>
          </cell>
          <cell r="B65">
            <v>104</v>
          </cell>
        </row>
        <row r="66">
          <cell r="A66" t="str">
            <v>2401</v>
          </cell>
          <cell r="B66">
            <v>119</v>
          </cell>
        </row>
        <row r="67">
          <cell r="A67" t="str">
            <v>2402</v>
          </cell>
          <cell r="B67">
            <v>119</v>
          </cell>
        </row>
        <row r="68">
          <cell r="A68" t="str">
            <v>3475</v>
          </cell>
          <cell r="B68">
            <v>119</v>
          </cell>
        </row>
        <row r="69">
          <cell r="A69" t="str">
            <v>2601</v>
          </cell>
          <cell r="B69">
            <v>106</v>
          </cell>
        </row>
        <row r="70">
          <cell r="A70" t="str">
            <v>2602</v>
          </cell>
          <cell r="B70">
            <v>106</v>
          </cell>
        </row>
        <row r="71">
          <cell r="A71" t="str">
            <v>2603</v>
          </cell>
          <cell r="B71">
            <v>106</v>
          </cell>
        </row>
        <row r="72">
          <cell r="A72" t="str">
            <v>2804</v>
          </cell>
          <cell r="B72">
            <v>116</v>
          </cell>
        </row>
        <row r="73">
          <cell r="A73" t="str">
            <v>2830</v>
          </cell>
          <cell r="B73">
            <v>116</v>
          </cell>
        </row>
        <row r="74">
          <cell r="A74" t="str">
            <v>2850</v>
          </cell>
          <cell r="B74">
            <v>116</v>
          </cell>
        </row>
        <row r="75">
          <cell r="A75" t="str">
            <v>2901</v>
          </cell>
          <cell r="B75">
            <v>114</v>
          </cell>
        </row>
        <row r="76">
          <cell r="A76" t="str">
            <v>3046</v>
          </cell>
          <cell r="B76">
            <v>115</v>
          </cell>
        </row>
        <row r="77">
          <cell r="A77" t="str">
            <v>3201</v>
          </cell>
          <cell r="B77">
            <v>121</v>
          </cell>
        </row>
        <row r="78">
          <cell r="A78" t="str">
            <v>3212</v>
          </cell>
          <cell r="B78">
            <v>121</v>
          </cell>
        </row>
        <row r="79">
          <cell r="A79" t="str">
            <v>3216</v>
          </cell>
          <cell r="B79">
            <v>121</v>
          </cell>
        </row>
        <row r="80">
          <cell r="A80" t="str">
            <v>3230</v>
          </cell>
          <cell r="B80">
            <v>121</v>
          </cell>
        </row>
        <row r="81">
          <cell r="A81" t="str">
            <v>3231</v>
          </cell>
          <cell r="B81">
            <v>126.4</v>
          </cell>
        </row>
        <row r="82">
          <cell r="A82" t="str">
            <v>3233</v>
          </cell>
          <cell r="B82">
            <v>126.4</v>
          </cell>
        </row>
        <row r="83">
          <cell r="A83" t="str">
            <v>3234</v>
          </cell>
          <cell r="B83">
            <v>126.4</v>
          </cell>
        </row>
        <row r="84">
          <cell r="A84" t="str">
            <v>3235</v>
          </cell>
          <cell r="B84">
            <v>126.4</v>
          </cell>
        </row>
        <row r="85">
          <cell r="A85" t="str">
            <v>3236</v>
          </cell>
          <cell r="B85">
            <v>126.4</v>
          </cell>
        </row>
        <row r="86">
          <cell r="A86" t="str">
            <v>3238</v>
          </cell>
          <cell r="B86">
            <v>121</v>
          </cell>
        </row>
        <row r="87">
          <cell r="A87" t="str">
            <v>3247</v>
          </cell>
          <cell r="B87">
            <v>121</v>
          </cell>
        </row>
        <row r="88">
          <cell r="A88" t="str">
            <v>3264</v>
          </cell>
          <cell r="B88">
            <v>121</v>
          </cell>
        </row>
        <row r="89">
          <cell r="A89" t="str">
            <v>3265</v>
          </cell>
          <cell r="B89">
            <v>121</v>
          </cell>
        </row>
        <row r="90">
          <cell r="A90" t="str">
            <v>3266</v>
          </cell>
          <cell r="B90">
            <v>121</v>
          </cell>
        </row>
        <row r="91">
          <cell r="A91" t="str">
            <v>3272</v>
          </cell>
          <cell r="B91">
            <v>121</v>
          </cell>
        </row>
        <row r="92">
          <cell r="A92" t="str">
            <v>3273</v>
          </cell>
          <cell r="B92">
            <v>121</v>
          </cell>
        </row>
        <row r="93">
          <cell r="A93" t="str">
            <v>3291</v>
          </cell>
          <cell r="B93">
            <v>121</v>
          </cell>
        </row>
        <row r="94">
          <cell r="A94" t="str">
            <v>3299</v>
          </cell>
          <cell r="B94">
            <v>121</v>
          </cell>
        </row>
        <row r="95">
          <cell r="A95" t="str">
            <v>3301</v>
          </cell>
          <cell r="B95">
            <v>121</v>
          </cell>
        </row>
        <row r="96">
          <cell r="A96" t="str">
            <v>3324</v>
          </cell>
          <cell r="B96">
            <v>120</v>
          </cell>
        </row>
        <row r="97">
          <cell r="A97" t="str">
            <v>3330</v>
          </cell>
          <cell r="B97">
            <v>111.2</v>
          </cell>
        </row>
        <row r="98">
          <cell r="A98" t="str">
            <v>3353</v>
          </cell>
          <cell r="B98">
            <v>126.4</v>
          </cell>
        </row>
        <row r="99">
          <cell r="A99" t="str">
            <v>3360</v>
          </cell>
          <cell r="B99">
            <v>136</v>
          </cell>
        </row>
        <row r="100">
          <cell r="A100" t="str">
            <v>3408</v>
          </cell>
          <cell r="B100">
            <v>119</v>
          </cell>
        </row>
        <row r="101">
          <cell r="A101" t="str">
            <v>3480</v>
          </cell>
          <cell r="B101">
            <v>119</v>
          </cell>
        </row>
        <row r="102">
          <cell r="A102" t="str">
            <v>3815</v>
          </cell>
          <cell r="B102">
            <v>109</v>
          </cell>
        </row>
        <row r="103">
          <cell r="A103" t="str">
            <v>3816</v>
          </cell>
          <cell r="B103">
            <v>109</v>
          </cell>
        </row>
        <row r="104">
          <cell r="A104" t="str">
            <v>3817</v>
          </cell>
          <cell r="B104">
            <v>109</v>
          </cell>
        </row>
        <row r="105">
          <cell r="A105" t="str">
            <v>3818</v>
          </cell>
          <cell r="B105">
            <v>109</v>
          </cell>
        </row>
        <row r="106">
          <cell r="A106" t="str">
            <v>3819</v>
          </cell>
          <cell r="B106">
            <v>109</v>
          </cell>
        </row>
        <row r="107">
          <cell r="A107" t="str">
            <v>3830</v>
          </cell>
          <cell r="B107">
            <v>103</v>
          </cell>
        </row>
        <row r="108">
          <cell r="A108" t="str">
            <v>3832</v>
          </cell>
          <cell r="B108">
            <v>103</v>
          </cell>
        </row>
        <row r="109">
          <cell r="A109" t="str">
            <v>3833</v>
          </cell>
          <cell r="B109">
            <v>103</v>
          </cell>
        </row>
        <row r="110">
          <cell r="A110" t="str">
            <v>3834</v>
          </cell>
          <cell r="B110">
            <v>103</v>
          </cell>
        </row>
        <row r="111">
          <cell r="A111" t="str">
            <v>3845</v>
          </cell>
          <cell r="B111">
            <v>105</v>
          </cell>
        </row>
        <row r="112">
          <cell r="A112" t="str">
            <v>3846</v>
          </cell>
          <cell r="B112">
            <v>105</v>
          </cell>
        </row>
        <row r="113">
          <cell r="A113" t="str">
            <v>3847</v>
          </cell>
          <cell r="B113">
            <v>105</v>
          </cell>
        </row>
        <row r="114">
          <cell r="A114" t="str">
            <v>3848</v>
          </cell>
          <cell r="B114">
            <v>105</v>
          </cell>
        </row>
        <row r="115">
          <cell r="A115" t="str">
            <v>3849</v>
          </cell>
          <cell r="B115">
            <v>105</v>
          </cell>
        </row>
        <row r="116">
          <cell r="A116" t="str">
            <v>3901</v>
          </cell>
          <cell r="B116">
            <v>123</v>
          </cell>
        </row>
        <row r="117">
          <cell r="A117" t="str">
            <v>3905</v>
          </cell>
          <cell r="B117">
            <v>123</v>
          </cell>
        </row>
        <row r="118">
          <cell r="A118" t="str">
            <v>3904</v>
          </cell>
          <cell r="B118">
            <v>123</v>
          </cell>
        </row>
        <row r="119">
          <cell r="A119" t="str">
            <v>3920</v>
          </cell>
          <cell r="B119">
            <v>101</v>
          </cell>
        </row>
        <row r="120">
          <cell r="A120" t="str">
            <v>3932</v>
          </cell>
          <cell r="B120">
            <v>107</v>
          </cell>
        </row>
        <row r="121">
          <cell r="A121" t="str">
            <v>3936</v>
          </cell>
          <cell r="B121">
            <v>104</v>
          </cell>
        </row>
        <row r="122">
          <cell r="A122" t="str">
            <v>3937</v>
          </cell>
          <cell r="B122">
            <v>104</v>
          </cell>
        </row>
        <row r="123">
          <cell r="A123" t="str">
            <v>3951</v>
          </cell>
          <cell r="B123">
            <v>136</v>
          </cell>
        </row>
        <row r="124">
          <cell r="A124" t="str">
            <v>3952</v>
          </cell>
          <cell r="B124">
            <v>136</v>
          </cell>
        </row>
        <row r="125">
          <cell r="A125" t="str">
            <v>3959</v>
          </cell>
          <cell r="B125">
            <v>136</v>
          </cell>
        </row>
        <row r="126">
          <cell r="A126" t="str">
            <v>3960</v>
          </cell>
          <cell r="B126">
            <v>136</v>
          </cell>
        </row>
        <row r="127">
          <cell r="A127" t="str">
            <v>3963</v>
          </cell>
          <cell r="B127">
            <v>136</v>
          </cell>
        </row>
        <row r="128">
          <cell r="A128" t="str">
            <v>3968</v>
          </cell>
          <cell r="B128">
            <v>136</v>
          </cell>
        </row>
        <row r="129">
          <cell r="A129" t="str">
            <v>3969</v>
          </cell>
          <cell r="B129">
            <v>136</v>
          </cell>
        </row>
        <row r="130">
          <cell r="A130" t="str">
            <v>3990</v>
          </cell>
          <cell r="B130">
            <v>136</v>
          </cell>
        </row>
        <row r="131">
          <cell r="A131" t="str">
            <v>4010</v>
          </cell>
          <cell r="B131">
            <v>201</v>
          </cell>
        </row>
        <row r="132">
          <cell r="A132" t="str">
            <v>4018</v>
          </cell>
          <cell r="B132">
            <v>201</v>
          </cell>
        </row>
        <row r="133">
          <cell r="A133" t="str">
            <v>4120</v>
          </cell>
          <cell r="B133">
            <v>201</v>
          </cell>
        </row>
        <row r="134">
          <cell r="A134" t="str">
            <v>4125</v>
          </cell>
          <cell r="B134">
            <v>211</v>
          </cell>
        </row>
        <row r="135">
          <cell r="A135" t="str">
            <v>4126</v>
          </cell>
          <cell r="B135">
            <v>201</v>
          </cell>
        </row>
        <row r="136">
          <cell r="A136" t="str">
            <v>4150</v>
          </cell>
          <cell r="B136">
            <v>201</v>
          </cell>
        </row>
        <row r="137">
          <cell r="A137" t="str">
            <v>4127</v>
          </cell>
          <cell r="B137">
            <v>211</v>
          </cell>
        </row>
        <row r="138">
          <cell r="A138" t="str">
            <v>4230</v>
          </cell>
          <cell r="B138">
            <v>201</v>
          </cell>
        </row>
        <row r="139">
          <cell r="A139" t="str">
            <v>4233</v>
          </cell>
          <cell r="B139">
            <v>201</v>
          </cell>
        </row>
        <row r="140">
          <cell r="A140" t="str">
            <v>4234</v>
          </cell>
          <cell r="B140">
            <v>201</v>
          </cell>
        </row>
        <row r="141">
          <cell r="A141" t="str">
            <v>4235</v>
          </cell>
          <cell r="B141">
            <v>201</v>
          </cell>
        </row>
        <row r="142">
          <cell r="A142" t="str">
            <v>4236</v>
          </cell>
          <cell r="B142">
            <v>201</v>
          </cell>
        </row>
        <row r="143">
          <cell r="A143" t="str">
            <v>4400</v>
          </cell>
          <cell r="B143">
            <v>204</v>
          </cell>
        </row>
        <row r="144">
          <cell r="A144" t="str">
            <v>4401</v>
          </cell>
          <cell r="B144">
            <v>204</v>
          </cell>
        </row>
        <row r="145">
          <cell r="A145" t="str">
            <v>4402</v>
          </cell>
          <cell r="B145">
            <v>204</v>
          </cell>
        </row>
        <row r="146">
          <cell r="A146" t="str">
            <v>4403</v>
          </cell>
          <cell r="B146">
            <v>204</v>
          </cell>
        </row>
        <row r="147">
          <cell r="A147" t="str">
            <v>4422</v>
          </cell>
          <cell r="B147">
            <v>204</v>
          </cell>
        </row>
        <row r="148">
          <cell r="A148" t="str">
            <v>4423</v>
          </cell>
          <cell r="B148">
            <v>204</v>
          </cell>
        </row>
        <row r="149">
          <cell r="A149" t="str">
            <v>4430</v>
          </cell>
          <cell r="B149">
            <v>136</v>
          </cell>
        </row>
        <row r="150">
          <cell r="A150" t="str">
            <v>4431</v>
          </cell>
          <cell r="B150">
            <v>136</v>
          </cell>
        </row>
        <row r="151">
          <cell r="A151" t="str">
            <v>4432</v>
          </cell>
          <cell r="B151">
            <v>136</v>
          </cell>
        </row>
        <row r="152">
          <cell r="A152" t="str">
            <v>4433</v>
          </cell>
          <cell r="B152">
            <v>136</v>
          </cell>
        </row>
        <row r="153">
          <cell r="A153" t="str">
            <v>4434</v>
          </cell>
          <cell r="B153">
            <v>136</v>
          </cell>
        </row>
        <row r="154">
          <cell r="A154" t="str">
            <v>4437</v>
          </cell>
          <cell r="B154">
            <v>136</v>
          </cell>
        </row>
        <row r="155">
          <cell r="A155" t="str">
            <v>4438</v>
          </cell>
          <cell r="B155">
            <v>136</v>
          </cell>
        </row>
        <row r="156">
          <cell r="A156" t="str">
            <v>4439</v>
          </cell>
          <cell r="B156">
            <v>136</v>
          </cell>
        </row>
        <row r="157">
          <cell r="A157" t="str">
            <v>4457</v>
          </cell>
          <cell r="B157">
            <v>136</v>
          </cell>
        </row>
        <row r="158">
          <cell r="A158" t="str">
            <v>4458</v>
          </cell>
          <cell r="B158">
            <v>136</v>
          </cell>
        </row>
        <row r="159">
          <cell r="A159" t="str">
            <v>4460</v>
          </cell>
          <cell r="B159">
            <v>204</v>
          </cell>
        </row>
        <row r="160">
          <cell r="A160" t="str">
            <v>4470</v>
          </cell>
          <cell r="B160">
            <v>204</v>
          </cell>
        </row>
        <row r="161">
          <cell r="A161" t="str">
            <v>4475</v>
          </cell>
          <cell r="B161">
            <v>204</v>
          </cell>
        </row>
        <row r="162">
          <cell r="A162" t="str">
            <v>4482</v>
          </cell>
          <cell r="B162">
            <v>136</v>
          </cell>
        </row>
        <row r="163">
          <cell r="A163" t="str">
            <v>4483</v>
          </cell>
          <cell r="B163">
            <v>136</v>
          </cell>
        </row>
        <row r="164">
          <cell r="A164" t="str">
            <v>4484</v>
          </cell>
          <cell r="B164">
            <v>136</v>
          </cell>
        </row>
        <row r="165">
          <cell r="A165" t="str">
            <v>4488</v>
          </cell>
          <cell r="B165">
            <v>136</v>
          </cell>
        </row>
        <row r="166">
          <cell r="A166" t="str">
            <v>4489</v>
          </cell>
          <cell r="B166">
            <v>136</v>
          </cell>
        </row>
        <row r="167">
          <cell r="A167" t="str">
            <v>4490</v>
          </cell>
          <cell r="B167">
            <v>136</v>
          </cell>
        </row>
        <row r="168">
          <cell r="A168" t="str">
            <v>4491</v>
          </cell>
          <cell r="B168">
            <v>136</v>
          </cell>
        </row>
        <row r="169">
          <cell r="A169" t="str">
            <v>4494</v>
          </cell>
          <cell r="B169">
            <v>136</v>
          </cell>
        </row>
        <row r="170">
          <cell r="A170" t="str">
            <v>4497</v>
          </cell>
          <cell r="B170">
            <v>136</v>
          </cell>
        </row>
        <row r="171">
          <cell r="A171" t="str">
            <v>4499</v>
          </cell>
          <cell r="B171">
            <v>136</v>
          </cell>
        </row>
        <row r="172">
          <cell r="A172" t="str">
            <v>4507</v>
          </cell>
          <cell r="B172">
            <v>136</v>
          </cell>
        </row>
        <row r="173">
          <cell r="A173" t="str">
            <v>4508</v>
          </cell>
          <cell r="B173">
            <v>136</v>
          </cell>
        </row>
        <row r="174">
          <cell r="A174" t="str">
            <v>4509</v>
          </cell>
          <cell r="B174">
            <v>136</v>
          </cell>
        </row>
        <row r="175">
          <cell r="A175" t="str">
            <v>4510</v>
          </cell>
          <cell r="B175">
            <v>136</v>
          </cell>
        </row>
        <row r="176">
          <cell r="A176" t="str">
            <v>4511</v>
          </cell>
          <cell r="B176">
            <v>136</v>
          </cell>
        </row>
        <row r="177">
          <cell r="A177" t="str">
            <v>4512</v>
          </cell>
          <cell r="B177">
            <v>136</v>
          </cell>
        </row>
        <row r="178">
          <cell r="A178" t="str">
            <v>4580</v>
          </cell>
          <cell r="B178">
            <v>223</v>
          </cell>
        </row>
        <row r="179">
          <cell r="A179" t="str">
            <v>4655</v>
          </cell>
          <cell r="B179">
            <v>204</v>
          </cell>
        </row>
        <row r="180">
          <cell r="A180" t="str">
            <v>4662</v>
          </cell>
          <cell r="B180">
            <v>204</v>
          </cell>
        </row>
        <row r="181">
          <cell r="A181" t="str">
            <v>4683</v>
          </cell>
          <cell r="B181">
            <v>204</v>
          </cell>
        </row>
        <row r="182">
          <cell r="A182" t="str">
            <v>4684</v>
          </cell>
          <cell r="B182">
            <v>204</v>
          </cell>
        </row>
        <row r="183">
          <cell r="A183" t="str">
            <v>4770</v>
          </cell>
          <cell r="B183">
            <v>136</v>
          </cell>
        </row>
        <row r="184">
          <cell r="A184" t="str">
            <v>4810</v>
          </cell>
          <cell r="B184">
            <v>223</v>
          </cell>
        </row>
        <row r="185">
          <cell r="A185" t="str">
            <v>4822</v>
          </cell>
          <cell r="B185">
            <v>223</v>
          </cell>
        </row>
        <row r="186">
          <cell r="A186" t="str">
            <v>5001</v>
          </cell>
          <cell r="B186">
            <v>208</v>
          </cell>
        </row>
        <row r="187">
          <cell r="A187" t="str">
            <v>5002</v>
          </cell>
          <cell r="B187">
            <v>208</v>
          </cell>
        </row>
        <row r="188">
          <cell r="A188" t="str">
            <v>5003</v>
          </cell>
          <cell r="B188">
            <v>208</v>
          </cell>
        </row>
        <row r="189">
          <cell r="A189" t="str">
            <v>5019</v>
          </cell>
          <cell r="B189">
            <v>208</v>
          </cell>
        </row>
        <row r="190">
          <cell r="A190" t="str">
            <v>5020</v>
          </cell>
          <cell r="B190">
            <v>209</v>
          </cell>
        </row>
        <row r="191">
          <cell r="A191" t="str">
            <v>5021</v>
          </cell>
          <cell r="B191">
            <v>209</v>
          </cell>
        </row>
        <row r="192">
          <cell r="A192" t="str">
            <v>5030</v>
          </cell>
          <cell r="B192">
            <v>212</v>
          </cell>
        </row>
        <row r="193">
          <cell r="A193" t="str">
            <v>5031</v>
          </cell>
          <cell r="B193">
            <v>212</v>
          </cell>
        </row>
        <row r="194">
          <cell r="A194" t="str">
            <v>5032</v>
          </cell>
          <cell r="B194">
            <v>212</v>
          </cell>
        </row>
        <row r="195">
          <cell r="A195" t="str">
            <v>5070</v>
          </cell>
          <cell r="B195">
            <v>210</v>
          </cell>
        </row>
        <row r="196">
          <cell r="A196" t="str">
            <v>5086</v>
          </cell>
          <cell r="B196">
            <v>215</v>
          </cell>
        </row>
        <row r="197">
          <cell r="A197" t="str">
            <v>5100</v>
          </cell>
          <cell r="B197">
            <v>203</v>
          </cell>
        </row>
        <row r="198">
          <cell r="A198" t="str">
            <v>5101</v>
          </cell>
          <cell r="B198">
            <v>203</v>
          </cell>
        </row>
        <row r="199">
          <cell r="A199" t="str">
            <v>5102</v>
          </cell>
          <cell r="B199">
            <v>203</v>
          </cell>
        </row>
        <row r="200">
          <cell r="A200" t="str">
            <v>5103</v>
          </cell>
          <cell r="B200">
            <v>203</v>
          </cell>
        </row>
        <row r="201">
          <cell r="A201" t="str">
            <v>5104</v>
          </cell>
          <cell r="B201">
            <v>203</v>
          </cell>
        </row>
        <row r="202">
          <cell r="A202" t="str">
            <v>5106</v>
          </cell>
          <cell r="B202">
            <v>203</v>
          </cell>
        </row>
        <row r="203">
          <cell r="A203" t="str">
            <v>5109</v>
          </cell>
          <cell r="B203">
            <v>203</v>
          </cell>
        </row>
        <row r="204">
          <cell r="A204" t="str">
            <v>5123</v>
          </cell>
          <cell r="B204">
            <v>214</v>
          </cell>
        </row>
        <row r="205">
          <cell r="A205" t="str">
            <v>5124</v>
          </cell>
          <cell r="B205">
            <v>214</v>
          </cell>
        </row>
        <row r="206">
          <cell r="A206" t="str">
            <v>5160</v>
          </cell>
          <cell r="B206">
            <v>221</v>
          </cell>
        </row>
        <row r="207">
          <cell r="A207" t="str">
            <v>5161</v>
          </cell>
          <cell r="B207">
            <v>221</v>
          </cell>
        </row>
        <row r="208">
          <cell r="A208" t="str">
            <v>5162</v>
          </cell>
          <cell r="B208">
            <v>221</v>
          </cell>
        </row>
        <row r="209">
          <cell r="A209" t="str">
            <v>5170</v>
          </cell>
          <cell r="B209">
            <v>221</v>
          </cell>
        </row>
        <row r="210">
          <cell r="A210" t="str">
            <v>5171</v>
          </cell>
          <cell r="B210">
            <v>221</v>
          </cell>
        </row>
        <row r="211">
          <cell r="A211" t="str">
            <v>5172</v>
          </cell>
          <cell r="B211">
            <v>221</v>
          </cell>
        </row>
        <row r="212">
          <cell r="A212" t="str">
            <v>5173</v>
          </cell>
          <cell r="B212">
            <v>221</v>
          </cell>
        </row>
        <row r="213">
          <cell r="A213" t="str">
            <v>5204</v>
          </cell>
          <cell r="B213">
            <v>224</v>
          </cell>
        </row>
        <row r="214">
          <cell r="A214" t="str">
            <v>5208</v>
          </cell>
          <cell r="B214">
            <v>224</v>
          </cell>
        </row>
        <row r="215">
          <cell r="A215" t="str">
            <v>5217</v>
          </cell>
          <cell r="B215">
            <v>224</v>
          </cell>
        </row>
        <row r="216">
          <cell r="A216" t="str">
            <v>5218</v>
          </cell>
          <cell r="B216">
            <v>224</v>
          </cell>
        </row>
        <row r="217">
          <cell r="A217" t="str">
            <v>5219</v>
          </cell>
          <cell r="B217">
            <v>224</v>
          </cell>
        </row>
        <row r="218">
          <cell r="A218" t="str">
            <v>5221</v>
          </cell>
          <cell r="B218">
            <v>224</v>
          </cell>
        </row>
        <row r="219">
          <cell r="A219" t="str">
            <v>5225</v>
          </cell>
          <cell r="B219">
            <v>223</v>
          </cell>
        </row>
        <row r="220">
          <cell r="A220" t="str">
            <v>5229</v>
          </cell>
          <cell r="B220">
            <v>224</v>
          </cell>
        </row>
        <row r="221">
          <cell r="A221" t="str">
            <v>5230</v>
          </cell>
          <cell r="B221">
            <v>224</v>
          </cell>
        </row>
        <row r="222">
          <cell r="A222" t="str">
            <v>5235</v>
          </cell>
          <cell r="B222">
            <v>223</v>
          </cell>
        </row>
        <row r="223">
          <cell r="A223" t="str">
            <v>5250</v>
          </cell>
          <cell r="B223">
            <v>229</v>
          </cell>
        </row>
        <row r="224">
          <cell r="A224" t="str">
            <v>5251</v>
          </cell>
          <cell r="B224">
            <v>229</v>
          </cell>
        </row>
        <row r="225">
          <cell r="A225" t="str">
            <v>5256</v>
          </cell>
          <cell r="B225">
            <v>229</v>
          </cell>
        </row>
        <row r="226">
          <cell r="A226" t="str">
            <v>5258</v>
          </cell>
          <cell r="B226">
            <v>229</v>
          </cell>
        </row>
        <row r="227">
          <cell r="A227" t="str">
            <v>5262</v>
          </cell>
          <cell r="B227">
            <v>229</v>
          </cell>
        </row>
        <row r="228">
          <cell r="A228" t="str">
            <v>5265</v>
          </cell>
          <cell r="B228">
            <v>229</v>
          </cell>
        </row>
        <row r="229">
          <cell r="A229" t="str">
            <v>5301</v>
          </cell>
          <cell r="B229">
            <v>229</v>
          </cell>
        </row>
        <row r="230">
          <cell r="A230" t="str">
            <v>5310</v>
          </cell>
          <cell r="B230">
            <v>217</v>
          </cell>
        </row>
        <row r="231">
          <cell r="A231" t="str">
            <v>5325</v>
          </cell>
          <cell r="B231">
            <v>214</v>
          </cell>
        </row>
        <row r="232">
          <cell r="A232" t="str">
            <v>5376</v>
          </cell>
          <cell r="B232">
            <v>136</v>
          </cell>
        </row>
        <row r="233">
          <cell r="A233" t="str">
            <v>5380</v>
          </cell>
          <cell r="B233">
            <v>136</v>
          </cell>
        </row>
        <row r="234">
          <cell r="A234" t="str">
            <v>5381</v>
          </cell>
          <cell r="B234">
            <v>136</v>
          </cell>
        </row>
        <row r="235">
          <cell r="A235" t="str">
            <v>5400</v>
          </cell>
          <cell r="B235">
            <v>223</v>
          </cell>
        </row>
        <row r="236">
          <cell r="A236" t="str">
            <v>5401</v>
          </cell>
          <cell r="B236">
            <v>223</v>
          </cell>
        </row>
        <row r="237">
          <cell r="A237" t="str">
            <v>5402</v>
          </cell>
          <cell r="B237">
            <v>223</v>
          </cell>
        </row>
        <row r="238">
          <cell r="A238" t="str">
            <v>5403</v>
          </cell>
          <cell r="B238">
            <v>223</v>
          </cell>
        </row>
        <row r="239">
          <cell r="A239" t="str">
            <v>5404</v>
          </cell>
          <cell r="B239">
            <v>223</v>
          </cell>
        </row>
        <row r="240">
          <cell r="A240" t="str">
            <v>5405</v>
          </cell>
          <cell r="B240">
            <v>223</v>
          </cell>
        </row>
        <row r="241">
          <cell r="A241" t="str">
            <v>5408</v>
          </cell>
          <cell r="B241">
            <v>223</v>
          </cell>
        </row>
        <row r="242">
          <cell r="A242" t="str">
            <v>5409</v>
          </cell>
          <cell r="B242">
            <v>223</v>
          </cell>
        </row>
        <row r="243">
          <cell r="A243" t="str">
            <v>5411</v>
          </cell>
          <cell r="B243">
            <v>223</v>
          </cell>
        </row>
        <row r="244">
          <cell r="A244" t="str">
            <v>5413</v>
          </cell>
          <cell r="B244">
            <v>223</v>
          </cell>
        </row>
        <row r="245">
          <cell r="A245" t="str">
            <v>5414</v>
          </cell>
          <cell r="B245">
            <v>223</v>
          </cell>
        </row>
        <row r="246">
          <cell r="A246" t="str">
            <v>5415</v>
          </cell>
          <cell r="B246">
            <v>223</v>
          </cell>
        </row>
        <row r="247">
          <cell r="A247" t="str">
            <v>5416</v>
          </cell>
          <cell r="B247">
            <v>223</v>
          </cell>
        </row>
        <row r="248">
          <cell r="A248" t="str">
            <v>5417</v>
          </cell>
          <cell r="B248">
            <v>223</v>
          </cell>
        </row>
        <row r="249">
          <cell r="A249" t="str">
            <v>5418</v>
          </cell>
          <cell r="B249">
            <v>223</v>
          </cell>
        </row>
        <row r="250">
          <cell r="A250" t="str">
            <v>5419</v>
          </cell>
          <cell r="B250">
            <v>223</v>
          </cell>
        </row>
        <row r="251">
          <cell r="A251" t="str">
            <v>5420</v>
          </cell>
          <cell r="B251">
            <v>223</v>
          </cell>
        </row>
        <row r="252">
          <cell r="A252" t="str">
            <v>5421</v>
          </cell>
          <cell r="B252">
            <v>223</v>
          </cell>
        </row>
        <row r="253">
          <cell r="A253" t="str">
            <v>5430</v>
          </cell>
          <cell r="B253">
            <v>223</v>
          </cell>
        </row>
        <row r="254">
          <cell r="A254" t="str">
            <v>5432</v>
          </cell>
          <cell r="B254">
            <v>223</v>
          </cell>
        </row>
        <row r="255">
          <cell r="A255" t="str">
            <v>5433</v>
          </cell>
          <cell r="B255">
            <v>223</v>
          </cell>
        </row>
        <row r="256">
          <cell r="A256" t="str">
            <v>5438</v>
          </cell>
          <cell r="B256">
            <v>223</v>
          </cell>
        </row>
        <row r="257">
          <cell r="A257" t="str">
            <v>5439</v>
          </cell>
          <cell r="B257">
            <v>223</v>
          </cell>
        </row>
        <row r="258">
          <cell r="A258" t="str">
            <v>5440</v>
          </cell>
          <cell r="B258">
            <v>223</v>
          </cell>
        </row>
        <row r="259">
          <cell r="A259" t="str">
            <v>5445</v>
          </cell>
          <cell r="B259">
            <v>223</v>
          </cell>
        </row>
        <row r="260">
          <cell r="A260" t="str">
            <v>5448</v>
          </cell>
          <cell r="B260">
            <v>223</v>
          </cell>
        </row>
        <row r="261">
          <cell r="A261" t="str">
            <v>5449</v>
          </cell>
          <cell r="B261">
            <v>223</v>
          </cell>
        </row>
        <row r="262">
          <cell r="A262" t="str">
            <v>5450</v>
          </cell>
          <cell r="B262">
            <v>223</v>
          </cell>
        </row>
        <row r="263">
          <cell r="A263" t="str">
            <v>5451</v>
          </cell>
          <cell r="B263">
            <v>223</v>
          </cell>
        </row>
        <row r="264">
          <cell r="A264" t="str">
            <v>5452</v>
          </cell>
          <cell r="B264">
            <v>223</v>
          </cell>
        </row>
        <row r="265">
          <cell r="A265" t="str">
            <v>5455</v>
          </cell>
          <cell r="B265">
            <v>223</v>
          </cell>
        </row>
        <row r="266">
          <cell r="A266" t="str">
            <v>5458</v>
          </cell>
          <cell r="B266">
            <v>223</v>
          </cell>
        </row>
        <row r="267">
          <cell r="A267" t="str">
            <v>5460</v>
          </cell>
          <cell r="B267">
            <v>223</v>
          </cell>
        </row>
        <row r="268">
          <cell r="A268" t="str">
            <v>5461</v>
          </cell>
          <cell r="B268">
            <v>223</v>
          </cell>
        </row>
        <row r="269">
          <cell r="A269" t="str">
            <v>5462</v>
          </cell>
          <cell r="B269">
            <v>223</v>
          </cell>
        </row>
        <row r="270">
          <cell r="A270" t="str">
            <v>5466</v>
          </cell>
          <cell r="B270">
            <v>223</v>
          </cell>
        </row>
        <row r="271">
          <cell r="A271" t="str">
            <v>5467</v>
          </cell>
          <cell r="B271">
            <v>223</v>
          </cell>
        </row>
        <row r="272">
          <cell r="A272" t="str">
            <v>5471</v>
          </cell>
          <cell r="B272">
            <v>223</v>
          </cell>
        </row>
        <row r="273">
          <cell r="A273" t="str">
            <v>5475</v>
          </cell>
          <cell r="B273">
            <v>223</v>
          </cell>
        </row>
        <row r="274">
          <cell r="A274" t="str">
            <v>5477</v>
          </cell>
          <cell r="B274">
            <v>223</v>
          </cell>
        </row>
        <row r="275">
          <cell r="A275" t="str">
            <v>5479</v>
          </cell>
          <cell r="B275">
            <v>223</v>
          </cell>
        </row>
        <row r="276">
          <cell r="A276" t="str">
            <v>5480</v>
          </cell>
          <cell r="B276">
            <v>223</v>
          </cell>
        </row>
        <row r="277">
          <cell r="A277" t="str">
            <v>5482</v>
          </cell>
          <cell r="B277">
            <v>223</v>
          </cell>
        </row>
        <row r="278">
          <cell r="A278" t="str">
            <v>5483</v>
          </cell>
          <cell r="B278">
            <v>223</v>
          </cell>
        </row>
        <row r="279">
          <cell r="A279" t="str">
            <v>5484</v>
          </cell>
          <cell r="B279">
            <v>223</v>
          </cell>
        </row>
        <row r="280">
          <cell r="A280" t="str">
            <v>5486</v>
          </cell>
          <cell r="B280">
            <v>223</v>
          </cell>
        </row>
        <row r="281">
          <cell r="A281" t="str">
            <v>5489</v>
          </cell>
          <cell r="B281">
            <v>223</v>
          </cell>
        </row>
        <row r="282">
          <cell r="A282" t="str">
            <v>5492</v>
          </cell>
          <cell r="B282">
            <v>223</v>
          </cell>
        </row>
        <row r="283">
          <cell r="A283" t="str">
            <v>5493</v>
          </cell>
          <cell r="B283">
            <v>223</v>
          </cell>
        </row>
        <row r="284">
          <cell r="A284" t="str">
            <v>5497</v>
          </cell>
          <cell r="B284">
            <v>223</v>
          </cell>
        </row>
        <row r="285">
          <cell r="A285" t="str">
            <v>5499</v>
          </cell>
          <cell r="B285">
            <v>223</v>
          </cell>
        </row>
        <row r="286">
          <cell r="A286" t="str">
            <v>5977</v>
          </cell>
          <cell r="B286">
            <v>136</v>
          </cell>
        </row>
        <row r="287">
          <cell r="A287" t="str">
            <v>6201</v>
          </cell>
          <cell r="B287">
            <v>136</v>
          </cell>
        </row>
        <row r="288">
          <cell r="A288" t="str">
            <v>6204</v>
          </cell>
          <cell r="B288">
            <v>136</v>
          </cell>
        </row>
        <row r="289">
          <cell r="A289" t="str">
            <v>6206</v>
          </cell>
          <cell r="B289">
            <v>136</v>
          </cell>
        </row>
        <row r="290">
          <cell r="A290" t="str">
            <v>6207</v>
          </cell>
          <cell r="B290">
            <v>136</v>
          </cell>
        </row>
        <row r="291">
          <cell r="A291" t="str">
            <v>6212</v>
          </cell>
          <cell r="B291">
            <v>136</v>
          </cell>
        </row>
        <row r="292">
          <cell r="A292" t="str">
            <v>6226</v>
          </cell>
          <cell r="B292">
            <v>136</v>
          </cell>
        </row>
        <row r="293">
          <cell r="A293" t="str">
            <v>6301</v>
          </cell>
          <cell r="B293">
            <v>136</v>
          </cell>
        </row>
        <row r="294">
          <cell r="A294" t="str">
            <v>6305</v>
          </cell>
          <cell r="B294">
            <v>136</v>
          </cell>
        </row>
        <row r="295">
          <cell r="A295" t="str">
            <v>6309</v>
          </cell>
          <cell r="B295">
            <v>136</v>
          </cell>
        </row>
        <row r="296">
          <cell r="A296" t="str">
            <v>6332</v>
          </cell>
          <cell r="B296">
            <v>136</v>
          </cell>
        </row>
        <row r="297">
          <cell r="A297" t="str">
            <v>6333</v>
          </cell>
          <cell r="B297">
            <v>136</v>
          </cell>
        </row>
        <row r="298">
          <cell r="A298" t="str">
            <v>6350</v>
          </cell>
          <cell r="B298">
            <v>136</v>
          </cell>
        </row>
        <row r="299">
          <cell r="A299" t="str">
            <v>6393</v>
          </cell>
          <cell r="B299">
            <v>136</v>
          </cell>
        </row>
        <row r="300">
          <cell r="A300" t="str">
            <v>6403</v>
          </cell>
          <cell r="B300">
            <v>136</v>
          </cell>
        </row>
        <row r="301">
          <cell r="A301" t="str">
            <v>6420</v>
          </cell>
          <cell r="B301">
            <v>136</v>
          </cell>
        </row>
        <row r="302">
          <cell r="A302" t="str">
            <v>6434</v>
          </cell>
          <cell r="B302">
            <v>136</v>
          </cell>
        </row>
        <row r="303">
          <cell r="A303" t="str">
            <v>6444</v>
          </cell>
          <cell r="B303">
            <v>136</v>
          </cell>
        </row>
        <row r="304">
          <cell r="A304" t="str">
            <v>6490</v>
          </cell>
          <cell r="B304">
            <v>136</v>
          </cell>
        </row>
        <row r="305">
          <cell r="A305" t="str">
            <v>6499</v>
          </cell>
          <cell r="B305">
            <v>136</v>
          </cell>
        </row>
        <row r="306">
          <cell r="A306" t="str">
            <v>6510</v>
          </cell>
          <cell r="B306">
            <v>136</v>
          </cell>
        </row>
        <row r="307">
          <cell r="A307" t="str">
            <v>6888</v>
          </cell>
          <cell r="B307">
            <v>136</v>
          </cell>
        </row>
        <row r="308">
          <cell r="A308" t="str">
            <v>6900</v>
          </cell>
          <cell r="B308">
            <v>136</v>
          </cell>
        </row>
        <row r="309">
          <cell r="A309" t="str">
            <v>6997</v>
          </cell>
          <cell r="B309">
            <v>136</v>
          </cell>
        </row>
        <row r="310">
          <cell r="A310" t="str">
            <v>6998</v>
          </cell>
          <cell r="B310">
            <v>136</v>
          </cell>
        </row>
        <row r="311">
          <cell r="A311" t="str">
            <v>6999</v>
          </cell>
          <cell r="B311">
            <v>136</v>
          </cell>
        </row>
        <row r="312">
          <cell r="A312" t="str">
            <v>7000</v>
          </cell>
          <cell r="B312">
            <v>136</v>
          </cell>
        </row>
        <row r="313">
          <cell r="A313" t="str">
            <v>7010</v>
          </cell>
          <cell r="B313">
            <v>136</v>
          </cell>
        </row>
        <row r="314">
          <cell r="A314" t="str">
            <v>7020</v>
          </cell>
          <cell r="B314">
            <v>136</v>
          </cell>
        </row>
        <row r="315">
          <cell r="A315" t="str">
            <v>7030</v>
          </cell>
          <cell r="B315">
            <v>136</v>
          </cell>
        </row>
        <row r="316">
          <cell r="A316" t="str">
            <v>7040</v>
          </cell>
          <cell r="B316">
            <v>136</v>
          </cell>
        </row>
        <row r="317">
          <cell r="A317" t="str">
            <v>7300</v>
          </cell>
          <cell r="B317">
            <v>136</v>
          </cell>
        </row>
        <row r="318">
          <cell r="A318" t="str">
            <v>7305</v>
          </cell>
          <cell r="B318">
            <v>136</v>
          </cell>
        </row>
        <row r="319">
          <cell r="A319" t="str">
            <v>7307</v>
          </cell>
          <cell r="B319">
            <v>136</v>
          </cell>
        </row>
        <row r="320">
          <cell r="A320" t="str">
            <v>7310</v>
          </cell>
          <cell r="B320">
            <v>136</v>
          </cell>
        </row>
        <row r="321">
          <cell r="A321" t="str">
            <v>7346</v>
          </cell>
          <cell r="B321">
            <v>136</v>
          </cell>
        </row>
        <row r="322">
          <cell r="A322" t="str">
            <v>7399</v>
          </cell>
          <cell r="B322">
            <v>136</v>
          </cell>
        </row>
        <row r="323">
          <cell r="A323" t="str">
            <v>7401</v>
          </cell>
          <cell r="B323">
            <v>136</v>
          </cell>
        </row>
        <row r="324">
          <cell r="A324" t="str">
            <v>7429</v>
          </cell>
          <cell r="B324">
            <v>136</v>
          </cell>
        </row>
        <row r="325">
          <cell r="A325" t="str">
            <v>7495</v>
          </cell>
          <cell r="B325">
            <v>136</v>
          </cell>
        </row>
        <row r="326">
          <cell r="A326" t="str">
            <v>9997</v>
          </cell>
          <cell r="B326">
            <v>136</v>
          </cell>
        </row>
        <row r="327">
          <cell r="A327" t="str">
            <v>9998</v>
          </cell>
          <cell r="B327">
            <v>136</v>
          </cell>
        </row>
        <row r="328">
          <cell r="A328" t="str">
            <v>9999</v>
          </cell>
          <cell r="B328">
            <v>136</v>
          </cell>
        </row>
        <row r="329">
          <cell r="A329" t="str">
            <v>4742</v>
          </cell>
          <cell r="B329">
            <v>136</v>
          </cell>
        </row>
        <row r="330">
          <cell r="A330" t="str">
            <v>4771</v>
          </cell>
          <cell r="B330">
            <v>136</v>
          </cell>
        </row>
      </sheetData>
      <sheetData sheetId="4" refreshError="1"/>
      <sheetData sheetId="5"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
      <sheetName val="Anal of Oper"/>
      <sheetName val="Anal of Res"/>
      <sheetName val="Exh 1"/>
      <sheetName val="Exh6 7"/>
      <sheetName val="Exh 8"/>
      <sheetName val="Exh 8A"/>
      <sheetName val="Exh 11"/>
      <sheetName val="Exh 14"/>
      <sheetName val="Exh 15"/>
      <sheetName val="Exh 16"/>
      <sheetName val="Summary"/>
      <sheetName val="Hist Data"/>
      <sheetName val="Sked N"/>
      <sheetName val="Sked O"/>
      <sheetName val="Sked P"/>
      <sheetName val="Sked Q"/>
      <sheetName val="Sked R"/>
      <sheetName val="Sked S"/>
      <sheetName val="Sked T"/>
      <sheetName val="Sked T(a)"/>
      <sheetName val="Acctg"/>
      <sheetName val="Main"/>
      <sheetName val="PS2"/>
      <sheetName val="PS4"/>
      <sheetName val="RBC-x17"/>
      <sheetName val="p1"/>
      <sheetName val="Links"/>
      <sheetName val="Lead (Orig)"/>
      <sheetName val="Page 1"/>
      <sheetName val="C"/>
      <sheetName val="B"/>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Cover Page"/>
      <sheetName val="(p.1) Company Information"/>
      <sheetName val="(p.2) Assets"/>
      <sheetName val="AIR calc"/>
      <sheetName val="Analysis of Inc. in Reserves"/>
      <sheetName val="Exhibit 8"/>
      <sheetName val="Exhibit 8A,9,10"/>
      <sheetName val="Exhibit 12 (abr)"/>
      <sheetName val="Exhibit 14"/>
      <sheetName val="Exhibit 15"/>
      <sheetName val="Exhibit 16"/>
      <sheetName val="Summary of Ins. Pols"/>
      <sheetName val="Schedule N"/>
      <sheetName val="Schedule O"/>
      <sheetName val="Schedule P"/>
      <sheetName val="Schedule Q"/>
      <sheetName val="Schedule R"/>
      <sheetName val="Market Segment"/>
      <sheetName val="Exh 1"/>
      <sheetName val="24"/>
      <sheetName val="PS2"/>
      <sheetName val="PS4"/>
      <sheetName val="RBC-x17"/>
      <sheetName val="p1"/>
    </sheetNames>
    <sheetDataSet>
      <sheetData sheetId="0">
        <row r="3">
          <cell r="B3">
            <v>2000</v>
          </cell>
        </row>
        <row r="4">
          <cell r="B4">
            <v>49.997999999999998</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edule 8.1, 9.1 &amp; 11.1"/>
      <sheetName val="Schedule 8.1.1, 9.1.1 &amp; 11.1.1"/>
    </sheetNames>
    <sheetDataSet>
      <sheetData sheetId="0">
        <row r="31">
          <cell r="B31" t="str">
            <v>a. BONDS1</v>
          </cell>
        </row>
        <row r="32">
          <cell r="B32" t="str">
            <v>b. BONDS2</v>
          </cell>
        </row>
        <row r="33">
          <cell r="B33" t="str">
            <v>c. BONDS3</v>
          </cell>
        </row>
        <row r="37">
          <cell r="B37" t="str">
            <v>BONDS1</v>
          </cell>
        </row>
        <row r="38">
          <cell r="B38" t="str">
            <v>BONDS2</v>
          </cell>
        </row>
        <row r="39">
          <cell r="B39" t="str">
            <v>BONDS3</v>
          </cell>
        </row>
        <row r="61">
          <cell r="B61" t="str">
            <v>a. BONDS1</v>
          </cell>
        </row>
        <row r="62">
          <cell r="B62" t="str">
            <v>b. BONDS2</v>
          </cell>
        </row>
        <row r="63">
          <cell r="B63" t="str">
            <v>c. BONDS3</v>
          </cell>
        </row>
        <row r="67">
          <cell r="B67" t="str">
            <v>BONDS1</v>
          </cell>
        </row>
        <row r="68">
          <cell r="B68" t="str">
            <v>BONDS2</v>
          </cell>
        </row>
        <row r="69">
          <cell r="B69" t="str">
            <v>BONDS3</v>
          </cell>
        </row>
        <row r="94">
          <cell r="B94" t="str">
            <v>a. BONDS1</v>
          </cell>
        </row>
        <row r="95">
          <cell r="B95" t="str">
            <v>b. BONDS2</v>
          </cell>
        </row>
        <row r="96">
          <cell r="B96" t="str">
            <v>c. BONDS3</v>
          </cell>
        </row>
        <row r="100">
          <cell r="B100" t="str">
            <v>BONDS1</v>
          </cell>
        </row>
        <row r="101">
          <cell r="B101" t="str">
            <v>BONDS2</v>
          </cell>
        </row>
        <row r="102">
          <cell r="B102" t="str">
            <v>BONDS3</v>
          </cell>
        </row>
        <row r="126">
          <cell r="B126" t="str">
            <v>a. BONDS1</v>
          </cell>
        </row>
        <row r="127">
          <cell r="B127" t="str">
            <v>b. BONDS2</v>
          </cell>
        </row>
        <row r="128">
          <cell r="B128" t="str">
            <v>c. BONDS3</v>
          </cell>
        </row>
        <row r="132">
          <cell r="B132" t="str">
            <v>BONDS1</v>
          </cell>
        </row>
        <row r="133">
          <cell r="B133" t="str">
            <v>BONDS2</v>
          </cell>
        </row>
        <row r="134">
          <cell r="B134" t="str">
            <v>BONDS3</v>
          </cell>
        </row>
      </sheetData>
      <sheetData sheetId="1"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OVER"/>
      <sheetName val="SOFP"/>
      <sheetName val="SOCI"/>
      <sheetName val="OCI"/>
      <sheetName val="SEGFUND"/>
      <sheetName val="NCAHFS"/>
      <sheetName val="OTHER ASSETS"/>
      <sheetName val="OTHER ACCOUNTS PAYABLE"/>
      <sheetName val="COMPOSITE"/>
      <sheetName val="AFFILIATED INVESTMENTS REC PAY"/>
      <sheetName val="OTHERS"/>
      <sheetName val="RBC RECONCILIATION"/>
      <sheetName val="GPV MONITORING"/>
      <sheetName val="Key Financial Ratios"/>
      <sheetName val="Revisions"/>
    </sheetNames>
    <sheetDataSet>
      <sheetData sheetId="0"/>
      <sheetData sheetId="1"/>
      <sheetData sheetId="2"/>
      <sheetData sheetId="3">
        <row r="54">
          <cell r="D54" t="str">
            <v>80.5.13</v>
          </cell>
          <cell r="F54" t="str">
            <v>Others</v>
          </cell>
          <cell r="L54">
            <v>0</v>
          </cell>
        </row>
        <row r="61">
          <cell r="C61">
            <v>82.5</v>
          </cell>
          <cell r="E61" t="str">
            <v>Others</v>
          </cell>
          <cell r="L61">
            <v>0</v>
          </cell>
        </row>
        <row r="69">
          <cell r="B69">
            <v>86</v>
          </cell>
          <cell r="D69" t="str">
            <v>Miscellaneous Income</v>
          </cell>
          <cell r="L69">
            <v>0</v>
          </cell>
        </row>
        <row r="100">
          <cell r="B100" t="str">
            <v>99 (A)</v>
          </cell>
          <cell r="D100" t="str">
            <v>Other Underwriting Expense</v>
          </cell>
          <cell r="L100">
            <v>0</v>
          </cell>
        </row>
        <row r="150">
          <cell r="C150" t="str">
            <v>136.10</v>
          </cell>
          <cell r="E150" t="str">
            <v>Others</v>
          </cell>
          <cell r="L150">
            <v>0</v>
          </cell>
        </row>
        <row r="151">
          <cell r="B151">
            <v>137</v>
          </cell>
          <cell r="D151" t="str">
            <v>Miscellaneous Expense</v>
          </cell>
          <cell r="L151">
            <v>0</v>
          </cell>
        </row>
        <row r="152">
          <cell r="B152">
            <v>138</v>
          </cell>
          <cell r="D152" t="str">
            <v>Suspense</v>
          </cell>
          <cell r="L152">
            <v>0</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OVER"/>
      <sheetName val="SOFP"/>
      <sheetName val="SOCI"/>
      <sheetName val="SEGFUND"/>
      <sheetName val="NCAHFS"/>
      <sheetName val="OTHER ASSETS"/>
      <sheetName val="OTHER ACCOUNTS PAYABLE"/>
      <sheetName val="COMPOSITE"/>
      <sheetName val="AFFILIATED INVESTMENTS REC PAY"/>
      <sheetName val="OTHERS"/>
      <sheetName val="OCI"/>
      <sheetName val="RBC RECONCILIATION"/>
      <sheetName val="GPV MONITORING"/>
      <sheetName val="Key Financial Ratios"/>
      <sheetName val="Revisions"/>
    </sheetNames>
    <sheetDataSet>
      <sheetData sheetId="0"/>
      <sheetData sheetId="1"/>
      <sheetData sheetId="2">
        <row r="174">
          <cell r="D174" t="str">
            <v>Aggregate Reserve for Life Policies</v>
          </cell>
        </row>
        <row r="175">
          <cell r="D175" t="str">
            <v>Aggregate Reserve for Accident and Health Policies</v>
          </cell>
        </row>
        <row r="257">
          <cell r="E257" t="str">
            <v>Retained Earnings - Appropriated for Negative Reserve</v>
          </cell>
        </row>
        <row r="267">
          <cell r="E267" t="str">
            <v>Remeasurement on Life Insurance Reserves</v>
          </cell>
        </row>
      </sheetData>
      <sheetData sheetId="3">
        <row r="81">
          <cell r="D81" t="str">
            <v>Increase/Decrease In Aggregate Policy Reserves</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Page 1"/>
      <sheetName val="Page 1 Annex"/>
      <sheetName val="Page 2"/>
      <sheetName val="Page 3"/>
      <sheetName val="Page 4"/>
      <sheetName val="Page 19"/>
      <sheetName val="Page 20A"/>
      <sheetName val="Page 20B"/>
      <sheetName val="Page 21"/>
      <sheetName val="X1A"/>
      <sheetName val="X1B"/>
      <sheetName val="X2-4"/>
      <sheetName val="X5"/>
      <sheetName val="X6-7"/>
      <sheetName val="X8"/>
      <sheetName val="X8A,9 &amp; 10"/>
      <sheetName val="X11"/>
      <sheetName val="X12"/>
      <sheetName val="X13"/>
      <sheetName val="X14"/>
      <sheetName val="X15"/>
      <sheetName val="X16"/>
      <sheetName val="A"/>
      <sheetName val="B"/>
      <sheetName val="B.1"/>
      <sheetName val="C"/>
      <sheetName val="C.1"/>
      <sheetName val="D"/>
      <sheetName val="E"/>
      <sheetName val="F"/>
      <sheetName val="G"/>
      <sheetName val="H"/>
      <sheetName val="I"/>
      <sheetName val="J"/>
      <sheetName val="K"/>
      <sheetName val="K.1"/>
      <sheetName val="L"/>
      <sheetName val="L.1"/>
      <sheetName val="M"/>
      <sheetName val="N"/>
      <sheetName val="O"/>
      <sheetName val="P"/>
      <sheetName val="P.1"/>
      <sheetName val="P.2"/>
      <sheetName val="P.3"/>
      <sheetName val="P.4"/>
      <sheetName val="P.5"/>
      <sheetName val="P.6"/>
      <sheetName val="P.7"/>
      <sheetName val="P.8"/>
      <sheetName val="P.9"/>
      <sheetName val="P.10"/>
      <sheetName val="P.11"/>
      <sheetName val="P.12"/>
      <sheetName val="P.13"/>
      <sheetName val="P.14"/>
      <sheetName val="Q"/>
      <sheetName val="R"/>
      <sheetName val="R.1"/>
      <sheetName val="S"/>
      <sheetName val="T"/>
      <sheetName val="U"/>
      <sheetName val="U.1"/>
      <sheetName val="U.2"/>
      <sheetName val="U.3"/>
      <sheetName val="U.4"/>
      <sheetName val="V"/>
      <sheetName val="V.1"/>
      <sheetName val="V.2"/>
      <sheetName val="V.3"/>
      <sheetName val="V.4"/>
      <sheetName val="V.5"/>
      <sheetName val="X"/>
      <sheetName val="Y"/>
      <sheetName val="Z"/>
      <sheetName val="AA"/>
      <sheetName val="AB"/>
      <sheetName val="AC"/>
      <sheetName val="AD"/>
      <sheetName val="AE"/>
      <sheetName val="AF"/>
      <sheetName val="AG"/>
      <sheetName val="AH"/>
      <sheetName val="AI"/>
      <sheetName val="AJ"/>
      <sheetName val="AK"/>
      <sheetName val="AL"/>
      <sheetName val="AM"/>
      <sheetName val="AN"/>
      <sheetName val="AO"/>
      <sheetName val="AP"/>
      <sheetName val="AQ"/>
      <sheetName val="AR"/>
      <sheetName val="AS"/>
      <sheetName val="AT"/>
      <sheetName val="AU"/>
      <sheetName val="AV"/>
      <sheetName val="AW"/>
      <sheetName val="AX"/>
      <sheetName val="AY"/>
      <sheetName val="AZ"/>
      <sheetName val=" BA "/>
      <sheetName val="BB "/>
      <sheetName val="BC"/>
      <sheetName val="BD"/>
      <sheetName val="CA"/>
      <sheetName val="CB"/>
      <sheetName val="CC"/>
      <sheetName val="CD"/>
      <sheetName val="CE"/>
      <sheetName val="CF"/>
      <sheetName val="CG"/>
      <sheetName val="CH"/>
      <sheetName val="CI"/>
      <sheetName val="CJ"/>
      <sheetName val="CK"/>
      <sheetName val="CL"/>
      <sheetName val="CN"/>
      <sheetName val="CM"/>
      <sheetName val="Summary of Chang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ow r="4">
          <cell r="F4" t="str">
            <v>ABC Company</v>
          </cell>
        </row>
        <row r="5">
          <cell r="F5">
            <v>43830</v>
          </cell>
        </row>
      </sheetData>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Page 1"/>
      <sheetName val="Page 1 Annex"/>
      <sheetName val="Page 2"/>
      <sheetName val="Page 3"/>
      <sheetName val="Page 4"/>
      <sheetName val="Page 5"/>
      <sheetName val="Page 6"/>
      <sheetName val="Page 19"/>
      <sheetName val="Page 20A"/>
      <sheetName val="Page 20B"/>
      <sheetName val="Page 21"/>
      <sheetName val="X1A"/>
      <sheetName val="X1B"/>
      <sheetName val="x2-4"/>
      <sheetName val="X5"/>
      <sheetName val="X6-7"/>
      <sheetName val="X8"/>
      <sheetName val="X8A,9 &amp; 10"/>
      <sheetName val="X11"/>
      <sheetName val="X12"/>
      <sheetName val="X13"/>
      <sheetName val="X14"/>
      <sheetName val="X15"/>
      <sheetName val="X16"/>
      <sheetName val="A"/>
      <sheetName val="B"/>
      <sheetName val="B.1"/>
      <sheetName val="C"/>
      <sheetName val="C.1"/>
      <sheetName val="D"/>
      <sheetName val="E"/>
      <sheetName val="F"/>
      <sheetName val="G"/>
      <sheetName val="H"/>
      <sheetName val="I"/>
      <sheetName val="J"/>
      <sheetName val="K"/>
      <sheetName val="K.1"/>
      <sheetName val="L"/>
      <sheetName val="L.1"/>
      <sheetName val="M"/>
      <sheetName val="N"/>
      <sheetName val="O"/>
      <sheetName val="P"/>
      <sheetName val="P.1"/>
      <sheetName val="P.2"/>
      <sheetName val="P.3"/>
      <sheetName val="P.4"/>
      <sheetName val="P.5"/>
      <sheetName val="P.6"/>
      <sheetName val="P.7"/>
      <sheetName val="P.8"/>
      <sheetName val="P.9"/>
      <sheetName val="P.10"/>
      <sheetName val="P.11"/>
      <sheetName val="P.12"/>
      <sheetName val="P.13"/>
      <sheetName val="P.14"/>
      <sheetName val="Q"/>
      <sheetName val="R"/>
      <sheetName val="S.1"/>
      <sheetName val="S.2"/>
      <sheetName val="T.1"/>
      <sheetName val="T.2"/>
      <sheetName val="T.3"/>
      <sheetName val="T.4"/>
      <sheetName val="T.5"/>
      <sheetName val="T.6"/>
      <sheetName val="T.7"/>
      <sheetName val="U.1"/>
      <sheetName val="U.2"/>
      <sheetName val="U.3"/>
      <sheetName val="U.4"/>
      <sheetName val="U.5"/>
      <sheetName val="V"/>
      <sheetName val="W"/>
      <sheetName val="X"/>
      <sheetName val="Y"/>
      <sheetName val="Z"/>
      <sheetName val="AA"/>
      <sheetName val="AB"/>
      <sheetName val="AC"/>
      <sheetName val="AD"/>
      <sheetName val="AE"/>
      <sheetName val="AF"/>
      <sheetName val="AG"/>
      <sheetName val="AH"/>
      <sheetName val="AI"/>
      <sheetName val="AJ"/>
      <sheetName val="AK"/>
      <sheetName val="AL"/>
      <sheetName val="AM"/>
      <sheetName val="AN"/>
      <sheetName val="AO"/>
      <sheetName val="AP"/>
      <sheetName val="AQ"/>
      <sheetName val="AR"/>
      <sheetName val=" BA "/>
      <sheetName val="BB "/>
      <sheetName val="BC"/>
      <sheetName val="VARIABLE"/>
      <sheetName val="SIS"/>
    </sheetNames>
    <sheetDataSet>
      <sheetData sheetId="0">
        <row r="8">
          <cell r="F8">
            <v>43100</v>
          </cell>
        </row>
      </sheetData>
      <sheetData sheetId="1">
        <row r="5">
          <cell r="F5" t="str">
            <v>ABC COMPANY</v>
          </cell>
        </row>
        <row r="8">
          <cell r="F8">
            <v>43100</v>
          </cell>
        </row>
        <row r="9">
          <cell r="F9" t="str">
            <v>ABC COMPANY</v>
          </cell>
        </row>
      </sheetData>
      <sheetData sheetId="2">
        <row r="5">
          <cell r="F5" t="str">
            <v>ABC COMPANY</v>
          </cell>
        </row>
      </sheetData>
      <sheetData sheetId="3">
        <row r="5">
          <cell r="F5" t="str">
            <v>ABC COMPANY</v>
          </cell>
          <cell r="G5">
            <v>0</v>
          </cell>
          <cell r="H5">
            <v>0</v>
          </cell>
        </row>
        <row r="6">
          <cell r="F6">
            <v>43100</v>
          </cell>
          <cell r="G6">
            <v>0</v>
          </cell>
          <cell r="H6">
            <v>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ircular"/>
      <sheetName val="x12IC"/>
      <sheetName val="p0"/>
      <sheetName val="index"/>
      <sheetName val="p1"/>
      <sheetName val="p2"/>
      <sheetName val="p3"/>
      <sheetName val="p4"/>
      <sheetName val="p5"/>
      <sheetName val="p6"/>
      <sheetName val="x1A"/>
      <sheetName val="x1B"/>
      <sheetName val="x2-4"/>
      <sheetName val="x5"/>
      <sheetName val="x6-7"/>
      <sheetName val="x8"/>
      <sheetName val="x8a, 9,10"/>
      <sheetName val="x11"/>
      <sheetName val="X12"/>
      <sheetName val="X13"/>
      <sheetName val="X14"/>
      <sheetName val="x15"/>
      <sheetName val="x16"/>
      <sheetName val="P19"/>
      <sheetName val="P20A"/>
      <sheetName val="P20B"/>
      <sheetName val="P21"/>
      <sheetName val="A1"/>
      <sheetName val="A2"/>
      <sheetName val="B"/>
      <sheetName val="C"/>
      <sheetName val="D"/>
      <sheetName val="E"/>
      <sheetName val="F"/>
      <sheetName val="G"/>
      <sheetName val="H"/>
      <sheetName val="I"/>
      <sheetName val="J"/>
      <sheetName val="K"/>
      <sheetName val="L"/>
      <sheetName val="M"/>
      <sheetName val="N"/>
      <sheetName val="O"/>
      <sheetName val="P"/>
      <sheetName val="Q"/>
      <sheetName val="S"/>
      <sheetName val="T"/>
      <sheetName val="U1"/>
      <sheetName val="U2"/>
      <sheetName val="V"/>
      <sheetName val="24"/>
      <sheetName val="SIS"/>
      <sheetName val="PS1"/>
      <sheetName val="PS2"/>
      <sheetName val="PS3"/>
      <sheetName val="PS4"/>
      <sheetName val="RBC-x17"/>
      <sheetName val="C1x18"/>
      <sheetName val="C1x19"/>
      <sheetName val="C2C4x20"/>
      <sheetName val="C3x21"/>
      <sheetName val="Links"/>
      <sheetName val="Lead (Orig)"/>
      <sheetName val="Page 1"/>
      <sheetName val="BSIS"/>
      <sheetName val="DOWNLOAD"/>
      <sheetName val="MACROS"/>
      <sheetName val="tb"/>
    </sheetNames>
    <sheetDataSet>
      <sheetData sheetId="0">
        <row r="3">
          <cell r="G3">
            <v>41274</v>
          </cell>
        </row>
      </sheetData>
      <sheetData sheetId="1">
        <row r="6">
          <cell r="CX6" t="str">
            <v>??</v>
          </cell>
        </row>
      </sheetData>
      <sheetData sheetId="2">
        <row r="5">
          <cell r="P5" t="b">
            <v>0</v>
          </cell>
        </row>
      </sheetData>
      <sheetData sheetId="3">
        <row r="14">
          <cell r="E14">
            <v>0</v>
          </cell>
        </row>
      </sheetData>
      <sheetData sheetId="4">
        <row r="3">
          <cell r="G3">
            <v>41274</v>
          </cell>
        </row>
      </sheetData>
      <sheetData sheetId="5">
        <row r="6">
          <cell r="CX6" t="str">
            <v>??</v>
          </cell>
        </row>
      </sheetData>
      <sheetData sheetId="6">
        <row r="5">
          <cell r="P5" t="b">
            <v>0</v>
          </cell>
        </row>
      </sheetData>
      <sheetData sheetId="7">
        <row r="14">
          <cell r="E14">
            <v>0</v>
          </cell>
        </row>
      </sheetData>
      <sheetData sheetId="8">
        <row r="6">
          <cell r="CX6" t="str">
            <v>??</v>
          </cell>
        </row>
      </sheetData>
      <sheetData sheetId="9">
        <row r="5">
          <cell r="P5" t="b">
            <v>0</v>
          </cell>
        </row>
      </sheetData>
      <sheetData sheetId="10">
        <row r="14">
          <cell r="E14">
            <v>0</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row r="6">
          <cell r="CX6" t="str">
            <v>??</v>
          </cell>
        </row>
      </sheetData>
      <sheetData sheetId="51"/>
      <sheetData sheetId="52">
        <row r="5">
          <cell r="P5" t="b">
            <v>0</v>
          </cell>
        </row>
      </sheetData>
      <sheetData sheetId="53">
        <row r="6">
          <cell r="CX6" t="str">
            <v>??</v>
          </cell>
          <cell r="CY6" t="str">
            <v>??</v>
          </cell>
          <cell r="CZ6" t="str">
            <v>??</v>
          </cell>
        </row>
        <row r="12">
          <cell r="CX12">
            <v>-1</v>
          </cell>
          <cell r="CY12">
            <v>-1</v>
          </cell>
          <cell r="CZ12">
            <v>-1</v>
          </cell>
        </row>
        <row r="19">
          <cell r="BV19">
            <v>0.15384615384615385</v>
          </cell>
          <cell r="BW19">
            <v>0.18181818181818182</v>
          </cell>
          <cell r="BX19">
            <v>0</v>
          </cell>
        </row>
        <row r="31">
          <cell r="AG31">
            <v>0.76923076923076927</v>
          </cell>
          <cell r="AH31">
            <v>0.81818181818181823</v>
          </cell>
          <cell r="AI31">
            <v>0.76923076923076927</v>
          </cell>
        </row>
      </sheetData>
      <sheetData sheetId="54">
        <row r="14">
          <cell r="E14">
            <v>0</v>
          </cell>
        </row>
      </sheetData>
      <sheetData sheetId="55">
        <row r="5">
          <cell r="P5" t="b">
            <v>0</v>
          </cell>
        </row>
        <row r="11">
          <cell r="L11">
            <v>0.14285714285714285</v>
          </cell>
        </row>
      </sheetData>
      <sheetData sheetId="56">
        <row r="14">
          <cell r="E14">
            <v>0</v>
          </cell>
        </row>
      </sheetData>
      <sheetData sheetId="57"/>
      <sheetData sheetId="58"/>
      <sheetData sheetId="59"/>
      <sheetData sheetId="60"/>
      <sheetData sheetId="61" refreshError="1"/>
      <sheetData sheetId="62" refreshError="1"/>
      <sheetData sheetId="63" refreshError="1"/>
      <sheetData sheetId="64" refreshError="1"/>
      <sheetData sheetId="65" refreshError="1"/>
      <sheetData sheetId="66" refreshError="1"/>
      <sheetData sheetId="67"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nds (2)"/>
      <sheetName val="Sheet1"/>
      <sheetName val="wTB"/>
      <sheetName val="wbs"/>
      <sheetName val="A"/>
      <sheetName val="S"/>
      <sheetName val="compliance"/>
      <sheetName val="N"/>
      <sheetName val="J"/>
      <sheetName val="rbc"/>
      <sheetName val="Sheet2"/>
      <sheetName val="bonds"/>
      <sheetName val="bonds-add on accrued int"/>
      <sheetName val="stocks"/>
      <sheetName val="cash"/>
      <sheetName val="premiums receivable"/>
      <sheetName val="reinsurance accounts"/>
      <sheetName val="RI suspended accounts"/>
      <sheetName val="accrued inv inc"/>
      <sheetName val="ctd"/>
      <sheetName val="edp equipment"/>
      <sheetName val="other assets"/>
      <sheetName val="losses &amp; claims payable"/>
      <sheetName val="IBNR"/>
      <sheetName val="RUP"/>
      <sheetName val="taxes payable"/>
      <sheetName val="pt payments"/>
      <sheetName val="dst payments"/>
      <sheetName val="dst bayad centr"/>
      <sheetName val="VAT payments"/>
      <sheetName val="fst payments"/>
      <sheetName val="other liabilities-AP"/>
      <sheetName val="$b"/>
      <sheetName val="bonds-accrued interest"/>
      <sheetName val="T"/>
      <sheetName val="ST"/>
      <sheetName val="sa"/>
      <sheetName val="OI"/>
      <sheetName val="RE"/>
      <sheetName val="ML"/>
      <sheetName val="OL"/>
      <sheetName val="C"/>
      <sheetName val="acq. cost of bonds"/>
      <sheetName val="CR"/>
      <sheetName val="M"/>
      <sheetName val="CI"/>
      <sheetName val="recons"/>
      <sheetName val="apprletter"/>
      <sheetName val="St1"/>
      <sheetName val="PS2"/>
      <sheetName val="PS4"/>
      <sheetName val="RBC-x17"/>
      <sheetName val="p1"/>
      <sheetName val="main"/>
    </sheetNames>
    <sheetDataSet>
      <sheetData sheetId="0" refreshError="1"/>
      <sheetData sheetId="1" refreshError="1"/>
      <sheetData sheetId="2" refreshError="1"/>
      <sheetData sheetId="3" refreshError="1">
        <row r="25">
          <cell r="G25">
            <v>8371064</v>
          </cell>
          <cell r="M25">
            <v>14518333.566199999</v>
          </cell>
        </row>
      </sheetData>
      <sheetData sheetId="4" refreshError="1">
        <row r="1">
          <cell r="B1" t="str">
            <v>PETROGEN INSURANCE CORPORATION</v>
          </cell>
        </row>
        <row r="5">
          <cell r="H5">
            <v>42369</v>
          </cell>
        </row>
        <row r="65">
          <cell r="C65">
            <v>6214</v>
          </cell>
        </row>
        <row r="66">
          <cell r="C66">
            <v>40214</v>
          </cell>
        </row>
        <row r="67">
          <cell r="C67">
            <v>-28868</v>
          </cell>
        </row>
        <row r="68">
          <cell r="C68">
            <v>2222718</v>
          </cell>
        </row>
        <row r="69">
          <cell r="C69">
            <v>0</v>
          </cell>
        </row>
        <row r="70">
          <cell r="C70">
            <v>535085</v>
          </cell>
        </row>
        <row r="71">
          <cell r="C71">
            <v>0</v>
          </cell>
        </row>
        <row r="72">
          <cell r="C72">
            <v>5595701</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refreshError="1"/>
      <sheetData sheetId="29"/>
      <sheetData sheetId="30"/>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0"/>
      <sheetName val="main"/>
      <sheetName val="sum"/>
      <sheetName val="S"/>
      <sheetName val="E"/>
      <sheetName val="G"/>
      <sheetName val="U"/>
      <sheetName val="R"/>
      <sheetName val="O"/>
      <sheetName val="121 122 data"/>
      <sheetName val="141 data"/>
      <sheetName val="123 142 data"/>
      <sheetName val="A"/>
      <sheetName val="wbs"/>
    </sheetNames>
    <sheetDataSet>
      <sheetData sheetId="0" refreshError="1"/>
      <sheetData sheetId="1">
        <row r="5">
          <cell r="E5" t="str">
            <v>ABC Company</v>
          </cell>
        </row>
        <row r="7">
          <cell r="E7">
            <v>42005</v>
          </cell>
        </row>
        <row r="23">
          <cell r="F23" t="b">
            <v>1</v>
          </cell>
        </row>
        <row r="24">
          <cell r="F24" t="b">
            <v>1</v>
          </cell>
        </row>
        <row r="25">
          <cell r="F25" t="b">
            <v>0</v>
          </cell>
        </row>
        <row r="30">
          <cell r="F30" t="b">
            <v>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nks"/>
      <sheetName val="Lead (Orig)"/>
    </sheetNames>
    <sheetDataSet>
      <sheetData sheetId="0" refreshError="1"/>
      <sheetData sheetId="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ircular"/>
      <sheetName val="p0"/>
      <sheetName val="index"/>
      <sheetName val="p1"/>
      <sheetName val="p2"/>
      <sheetName val="p3"/>
      <sheetName val="p4"/>
      <sheetName val="p5"/>
      <sheetName val="p6"/>
      <sheetName val="x1A"/>
      <sheetName val="x1B"/>
      <sheetName val="x2-4"/>
      <sheetName val="x5"/>
      <sheetName val="x6-7"/>
      <sheetName val="x8"/>
      <sheetName val="x8a, 9,10"/>
      <sheetName val="x11"/>
      <sheetName val="X12"/>
      <sheetName val="X13"/>
      <sheetName val="X14"/>
      <sheetName val="x15"/>
      <sheetName val="x16"/>
      <sheetName val="P19"/>
      <sheetName val="P20A"/>
      <sheetName val="P20B"/>
      <sheetName val="P21"/>
      <sheetName val="A1"/>
      <sheetName val="A2"/>
      <sheetName val="B"/>
      <sheetName val="C"/>
      <sheetName val="D"/>
      <sheetName val="E"/>
      <sheetName val="F"/>
      <sheetName val="G"/>
      <sheetName val="H"/>
      <sheetName val="I"/>
      <sheetName val="J"/>
      <sheetName val="K"/>
      <sheetName val="L"/>
      <sheetName val="M"/>
      <sheetName val="N"/>
      <sheetName val="O"/>
      <sheetName val="P"/>
      <sheetName val="Q"/>
      <sheetName val="S"/>
      <sheetName val="T"/>
      <sheetName val="U1"/>
      <sheetName val="U2"/>
      <sheetName val="V"/>
      <sheetName val="W"/>
      <sheetName val="24"/>
      <sheetName val="X"/>
      <sheetName val="SIS"/>
      <sheetName val="PS1"/>
      <sheetName val="PS2"/>
      <sheetName val="RBC-x17"/>
      <sheetName val="C1x18"/>
      <sheetName val="C1x19"/>
      <sheetName val="C2C4x20"/>
      <sheetName val="C3x21"/>
      <sheetName val="Links"/>
      <sheetName val="Lead (Orig)"/>
      <sheetName val="PS4"/>
      <sheetName val="Page 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ow r="2975">
          <cell r="I2975">
            <v>58344669</v>
          </cell>
        </row>
      </sheetData>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ircular"/>
      <sheetName val="p0"/>
      <sheetName val="index"/>
      <sheetName val="p1"/>
      <sheetName val="p2"/>
      <sheetName val="p3"/>
      <sheetName val="p4"/>
      <sheetName val="p5"/>
      <sheetName val="p6"/>
      <sheetName val="x1A"/>
      <sheetName val="x1B"/>
      <sheetName val="x2-4"/>
      <sheetName val="x5"/>
      <sheetName val="x6-7"/>
      <sheetName val="x8"/>
      <sheetName val="x8a, 9,10"/>
      <sheetName val="x11"/>
      <sheetName val="X12"/>
      <sheetName val="X13"/>
      <sheetName val="X14"/>
      <sheetName val="x15"/>
      <sheetName val="x16"/>
      <sheetName val="P19"/>
      <sheetName val="P20A"/>
      <sheetName val="P20B"/>
      <sheetName val="P21"/>
      <sheetName val="A1"/>
      <sheetName val="A2"/>
      <sheetName val="B"/>
      <sheetName val="C"/>
      <sheetName val="D"/>
      <sheetName val="E"/>
      <sheetName val="F"/>
      <sheetName val="G"/>
      <sheetName val="H"/>
      <sheetName val="I"/>
      <sheetName val="J"/>
      <sheetName val="K"/>
      <sheetName val="L"/>
      <sheetName val="M"/>
      <sheetName val="N"/>
      <sheetName val="O"/>
      <sheetName val="P"/>
      <sheetName val="Q"/>
      <sheetName val="S"/>
      <sheetName val="T"/>
      <sheetName val="U1"/>
      <sheetName val="U2"/>
      <sheetName val="V"/>
      <sheetName val="W"/>
      <sheetName val="24"/>
      <sheetName val="X"/>
      <sheetName val="SIS"/>
      <sheetName val="PS1"/>
      <sheetName val="PS2"/>
      <sheetName val="RBC-x17"/>
      <sheetName val="C1x18"/>
      <sheetName val="C1x19"/>
      <sheetName val="C2C4x20"/>
      <sheetName val="C3x21"/>
    </sheetNames>
    <sheetDataSet>
      <sheetData sheetId="0"/>
      <sheetData sheetId="1"/>
      <sheetData sheetId="2"/>
      <sheetData sheetId="3">
        <row r="3">
          <cell r="G3">
            <v>42735</v>
          </cell>
        </row>
      </sheetData>
      <sheetData sheetId="4"/>
      <sheetData sheetId="5"/>
      <sheetData sheetId="6">
        <row r="56">
          <cell r="D56" t="str">
            <v xml:space="preserve"> Item 28 minus item 32</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ow r="110">
          <cell r="T110" t="str">
            <v>Amortized Cost</v>
          </cell>
          <cell r="U110">
            <v>13791521938.120005</v>
          </cell>
          <cell r="V110">
            <v>0</v>
          </cell>
          <cell r="W110">
            <v>0</v>
          </cell>
        </row>
      </sheetData>
      <sheetData sheetId="27">
        <row r="46">
          <cell r="S46" t="str">
            <v>face value</v>
          </cell>
          <cell r="T46">
            <v>0</v>
          </cell>
          <cell r="U46">
            <v>0</v>
          </cell>
          <cell r="V46">
            <v>0</v>
          </cell>
        </row>
      </sheetData>
      <sheetData sheetId="28">
        <row r="85">
          <cell r="R85" t="str">
            <v>market</v>
          </cell>
          <cell r="S85">
            <v>0</v>
          </cell>
          <cell r="T85">
            <v>1319862505.6900001</v>
          </cell>
          <cell r="U85">
            <v>0</v>
          </cell>
          <cell r="V85">
            <v>67643747.780000001</v>
          </cell>
        </row>
      </sheetData>
      <sheetData sheetId="29">
        <row r="43">
          <cell r="P43" t="str">
            <v>book</v>
          </cell>
          <cell r="Q43">
            <v>0</v>
          </cell>
          <cell r="R43">
            <v>263186737.94283482</v>
          </cell>
          <cell r="S43">
            <v>0</v>
          </cell>
          <cell r="T43">
            <v>0</v>
          </cell>
        </row>
        <row r="44">
          <cell r="P44" t="str">
            <v>book</v>
          </cell>
          <cell r="Q44">
            <v>0</v>
          </cell>
          <cell r="R44">
            <v>0</v>
          </cell>
          <cell r="S44">
            <v>0</v>
          </cell>
          <cell r="T44">
            <v>0</v>
          </cell>
        </row>
        <row r="45">
          <cell r="P45" t="str">
            <v>book</v>
          </cell>
          <cell r="Q45">
            <v>0</v>
          </cell>
          <cell r="R45">
            <v>518750397.51716405</v>
          </cell>
          <cell r="S45">
            <v>0</v>
          </cell>
          <cell r="T45">
            <v>0</v>
          </cell>
        </row>
      </sheetData>
      <sheetData sheetId="30">
        <row r="23">
          <cell r="Y23">
            <v>0</v>
          </cell>
          <cell r="Z23">
            <v>0</v>
          </cell>
          <cell r="AA23">
            <v>0</v>
          </cell>
        </row>
      </sheetData>
      <sheetData sheetId="31">
        <row r="22">
          <cell r="U22">
            <v>0</v>
          </cell>
          <cell r="V22">
            <v>0</v>
          </cell>
          <cell r="W22">
            <v>0</v>
          </cell>
        </row>
      </sheetData>
      <sheetData sheetId="32">
        <row r="1060">
          <cell r="R1060">
            <v>877579639.05341733</v>
          </cell>
          <cell r="S1060">
            <v>0</v>
          </cell>
          <cell r="T1060">
            <v>9724480.5194699988</v>
          </cell>
        </row>
      </sheetData>
      <sheetData sheetId="33">
        <row r="22">
          <cell r="P22">
            <v>0</v>
          </cell>
          <cell r="Q22">
            <v>0</v>
          </cell>
          <cell r="R22">
            <v>0</v>
          </cell>
        </row>
      </sheetData>
      <sheetData sheetId="34">
        <row r="22">
          <cell r="P22">
            <v>0</v>
          </cell>
          <cell r="Q22">
            <v>0</v>
          </cell>
          <cell r="R22">
            <v>0</v>
          </cell>
        </row>
      </sheetData>
      <sheetData sheetId="35">
        <row r="23">
          <cell r="P23">
            <v>253600000</v>
          </cell>
          <cell r="Q23">
            <v>0</v>
          </cell>
          <cell r="R23">
            <v>0</v>
          </cell>
        </row>
      </sheetData>
      <sheetData sheetId="36">
        <row r="34">
          <cell r="P34">
            <v>0</v>
          </cell>
          <cell r="Q34">
            <v>0</v>
          </cell>
          <cell r="R34">
            <v>0</v>
          </cell>
        </row>
      </sheetData>
      <sheetData sheetId="37">
        <row r="29">
          <cell r="S29" t="str">
            <v>book</v>
          </cell>
          <cell r="T29">
            <v>0</v>
          </cell>
          <cell r="U29">
            <v>514507591.19999975</v>
          </cell>
          <cell r="V29">
            <v>0</v>
          </cell>
          <cell r="W29">
            <v>0</v>
          </cell>
        </row>
      </sheetData>
      <sheetData sheetId="38">
        <row r="112">
          <cell r="V112">
            <v>0</v>
          </cell>
          <cell r="W112">
            <v>0</v>
          </cell>
          <cell r="X112">
            <v>0</v>
          </cell>
        </row>
        <row r="113">
          <cell r="V113">
            <v>1426032906.2042699</v>
          </cell>
          <cell r="W113">
            <v>0</v>
          </cell>
          <cell r="X113">
            <v>0</v>
          </cell>
        </row>
      </sheetData>
      <sheetData sheetId="39">
        <row r="142">
          <cell r="K142">
            <v>5574416.8600000022</v>
          </cell>
          <cell r="L142">
            <v>0</v>
          </cell>
          <cell r="M142">
            <v>0</v>
          </cell>
          <cell r="N142">
            <v>5574416.8600000022</v>
          </cell>
        </row>
        <row r="143">
          <cell r="K143">
            <v>48205259.780000001</v>
          </cell>
          <cell r="L143">
            <v>0</v>
          </cell>
          <cell r="M143">
            <v>0</v>
          </cell>
          <cell r="N143">
            <v>48205259.780000001</v>
          </cell>
        </row>
      </sheetData>
      <sheetData sheetId="40">
        <row r="36">
          <cell r="L36">
            <v>6202367.4451699983</v>
          </cell>
          <cell r="M36">
            <v>0</v>
          </cell>
          <cell r="N36">
            <v>0</v>
          </cell>
          <cell r="O36">
            <v>6202367.4451699983</v>
          </cell>
        </row>
      </sheetData>
      <sheetData sheetId="41">
        <row r="38">
          <cell r="M38">
            <v>0</v>
          </cell>
          <cell r="N38">
            <v>0</v>
          </cell>
          <cell r="O38">
            <v>0</v>
          </cell>
          <cell r="P38">
            <v>0</v>
          </cell>
        </row>
      </sheetData>
      <sheetData sheetId="42">
        <row r="45">
          <cell r="M45">
            <v>482232461.97492003</v>
          </cell>
          <cell r="N45">
            <v>0</v>
          </cell>
          <cell r="O45">
            <v>0</v>
          </cell>
          <cell r="P45">
            <v>482232461.97492003</v>
          </cell>
        </row>
      </sheetData>
      <sheetData sheetId="43">
        <row r="36">
          <cell r="N36">
            <v>34806145.490000002</v>
          </cell>
          <cell r="O36">
            <v>0</v>
          </cell>
          <cell r="P36">
            <v>0</v>
          </cell>
          <cell r="Q36">
            <v>34806145.490000002</v>
          </cell>
        </row>
      </sheetData>
      <sheetData sheetId="44">
        <row r="25">
          <cell r="H25">
            <v>4737517.0999999996</v>
          </cell>
          <cell r="I25">
            <v>0</v>
          </cell>
          <cell r="J25">
            <v>0</v>
          </cell>
          <cell r="K25">
            <v>4737517.0999999996</v>
          </cell>
        </row>
      </sheetData>
      <sheetData sheetId="45"/>
      <sheetData sheetId="46">
        <row r="44">
          <cell r="E44">
            <v>192005282.38999999</v>
          </cell>
          <cell r="F44">
            <v>0</v>
          </cell>
          <cell r="G44">
            <v>189561469.93000001</v>
          </cell>
        </row>
      </sheetData>
      <sheetData sheetId="47"/>
      <sheetData sheetId="48"/>
      <sheetData sheetId="49"/>
      <sheetData sheetId="50"/>
      <sheetData sheetId="51"/>
      <sheetData sheetId="52"/>
      <sheetData sheetId="53"/>
      <sheetData sheetId="54"/>
      <sheetData sheetId="55"/>
      <sheetData sheetId="56"/>
      <sheetData sheetId="57"/>
      <sheetData sheetId="58"/>
      <sheetData sheetId="59"/>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Cover Page"/>
      <sheetName val="(p.1) Company Information"/>
      <sheetName val="(p.2) Assets"/>
      <sheetName val="Exhibit 8A,9"/>
      <sheetName val="Exh 1"/>
      <sheetName val="B"/>
      <sheetName val="Page 1"/>
      <sheetName val="C"/>
      <sheetName val="PS2"/>
      <sheetName val="PS4"/>
      <sheetName val="RBC-x17"/>
      <sheetName val="p1"/>
      <sheetName val="A1"/>
      <sheetName val="A2"/>
      <sheetName val="D"/>
      <sheetName val="E"/>
      <sheetName val="F"/>
      <sheetName val="G"/>
      <sheetName val="H"/>
      <sheetName val="I"/>
      <sheetName val="J"/>
      <sheetName val="K"/>
      <sheetName val="L"/>
      <sheetName val="M"/>
      <sheetName val="N"/>
      <sheetName val="O"/>
      <sheetName val="P"/>
      <sheetName val="Q"/>
      <sheetName val="S"/>
      <sheetName val="U1"/>
    </sheetNames>
    <sheetDataSet>
      <sheetData sheetId="0">
        <row r="3">
          <cell r="E3" t="str">
            <v>ANNUAL STATEMENT FOR THE YEAR ENDED DECEMBER 31, 1999 OF ING LIFE INSURANCE COMPANY (PHILIPPINES), INC.</v>
          </cell>
        </row>
      </sheetData>
      <sheetData sheetId="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296.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297.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298.bin"/></Relationships>
</file>

<file path=xl/worksheets/_rels/sheet108.xml.rels><?xml version="1.0" encoding="UTF-8" standalone="yes"?>
<Relationships xmlns="http://schemas.openxmlformats.org/package/2006/relationships"><Relationship Id="rId2" Type="http://schemas.openxmlformats.org/officeDocument/2006/relationships/printerSettings" Target="../printerSettings/printerSettings300.bin"/><Relationship Id="rId1" Type="http://schemas.openxmlformats.org/officeDocument/2006/relationships/printerSettings" Target="../printerSettings/printerSettings299.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301.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302.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303.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304.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305.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306.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307.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308.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30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310.bin"/></Relationships>
</file>

<file path=xl/worksheets/_rels/sheet121.xml.rels><?xml version="1.0" encoding="UTF-8" standalone="yes"?>
<Relationships xmlns="http://schemas.openxmlformats.org/package/2006/relationships"><Relationship Id="rId1" Type="http://schemas.openxmlformats.org/officeDocument/2006/relationships/printerSettings" Target="../printerSettings/printerSettings311.bin"/></Relationships>
</file>

<file path=xl/worksheets/_rels/sheet122.xml.rels><?xml version="1.0" encoding="UTF-8" standalone="yes"?>
<Relationships xmlns="http://schemas.openxmlformats.org/package/2006/relationships"><Relationship Id="rId1" Type="http://schemas.openxmlformats.org/officeDocument/2006/relationships/printerSettings" Target="../printerSettings/printerSettings312.bin"/></Relationships>
</file>

<file path=xl/worksheets/_rels/sheet123.xml.rels><?xml version="1.0" encoding="UTF-8" standalone="yes"?>
<Relationships xmlns="http://schemas.openxmlformats.org/package/2006/relationships"><Relationship Id="rId1" Type="http://schemas.openxmlformats.org/officeDocument/2006/relationships/printerSettings" Target="../printerSettings/printerSettings313.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27.bin"/><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 Id="rId6" Type="http://schemas.openxmlformats.org/officeDocument/2006/relationships/printerSettings" Target="../printerSettings/printerSettings30.bin"/><Relationship Id="rId5" Type="http://schemas.openxmlformats.org/officeDocument/2006/relationships/printerSettings" Target="../printerSettings/printerSettings29.bin"/><Relationship Id="rId4" Type="http://schemas.openxmlformats.org/officeDocument/2006/relationships/printerSettings" Target="../printerSettings/printerSettings28.bin"/></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32.bin"/><Relationship Id="rId1" Type="http://schemas.openxmlformats.org/officeDocument/2006/relationships/printerSettings" Target="../printerSettings/printerSettings31.bin"/></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34.bin"/><Relationship Id="rId1" Type="http://schemas.openxmlformats.org/officeDocument/2006/relationships/printerSettings" Target="../printerSettings/printerSettings3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23.xml.rels><?xml version="1.0" encoding="UTF-8" standalone="yes"?>
<Relationships xmlns="http://schemas.openxmlformats.org/package/2006/relationships"><Relationship Id="rId2" Type="http://schemas.openxmlformats.org/officeDocument/2006/relationships/printerSettings" Target="../printerSettings/printerSettings36.bin"/><Relationship Id="rId1" Type="http://schemas.openxmlformats.org/officeDocument/2006/relationships/printerSettings" Target="../printerSettings/printerSettings35.bin"/></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39.bin"/><Relationship Id="rId2" Type="http://schemas.openxmlformats.org/officeDocument/2006/relationships/printerSettings" Target="../printerSettings/printerSettings38.bin"/><Relationship Id="rId1" Type="http://schemas.openxmlformats.org/officeDocument/2006/relationships/printerSettings" Target="../printerSettings/printerSettings37.bin"/><Relationship Id="rId6" Type="http://schemas.openxmlformats.org/officeDocument/2006/relationships/printerSettings" Target="../printerSettings/printerSettings42.bin"/><Relationship Id="rId5" Type="http://schemas.openxmlformats.org/officeDocument/2006/relationships/printerSettings" Target="../printerSettings/printerSettings41.bin"/><Relationship Id="rId4" Type="http://schemas.openxmlformats.org/officeDocument/2006/relationships/printerSettings" Target="../printerSettings/printerSettings40.bin"/></Relationships>
</file>

<file path=xl/worksheets/_rels/sheet25.xml.rels><?xml version="1.0" encoding="UTF-8" standalone="yes"?>
<Relationships xmlns="http://schemas.openxmlformats.org/package/2006/relationships"><Relationship Id="rId2" Type="http://schemas.openxmlformats.org/officeDocument/2006/relationships/printerSettings" Target="../printerSettings/printerSettings44.bin"/><Relationship Id="rId1" Type="http://schemas.openxmlformats.org/officeDocument/2006/relationships/printerSettings" Target="../printerSettings/printerSettings43.bin"/></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47.bin"/><Relationship Id="rId2" Type="http://schemas.openxmlformats.org/officeDocument/2006/relationships/printerSettings" Target="../printerSettings/printerSettings46.bin"/><Relationship Id="rId1" Type="http://schemas.openxmlformats.org/officeDocument/2006/relationships/printerSettings" Target="../printerSettings/printerSettings45.bin"/><Relationship Id="rId6" Type="http://schemas.openxmlformats.org/officeDocument/2006/relationships/printerSettings" Target="../printerSettings/printerSettings50.bin"/><Relationship Id="rId5" Type="http://schemas.openxmlformats.org/officeDocument/2006/relationships/printerSettings" Target="../printerSettings/printerSettings49.bin"/><Relationship Id="rId4" Type="http://schemas.openxmlformats.org/officeDocument/2006/relationships/printerSettings" Target="../printerSettings/printerSettings48.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 Id="rId5" Type="http://schemas.openxmlformats.org/officeDocument/2006/relationships/printerSettings" Target="../printerSettings/printerSettings9.bin"/><Relationship Id="rId4" Type="http://schemas.openxmlformats.org/officeDocument/2006/relationships/printerSettings" Target="../printerSettings/printerSettings8.bin"/></Relationships>
</file>

<file path=xl/worksheets/_rels/sheet3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33.xml.rels><?xml version="1.0" encoding="UTF-8" standalone="yes"?>
<Relationships xmlns="http://schemas.openxmlformats.org/package/2006/relationships"><Relationship Id="rId3" Type="http://schemas.openxmlformats.org/officeDocument/2006/relationships/printerSettings" Target="../printerSettings/printerSettings53.bin"/><Relationship Id="rId2" Type="http://schemas.openxmlformats.org/officeDocument/2006/relationships/printerSettings" Target="../printerSettings/printerSettings52.bin"/><Relationship Id="rId1" Type="http://schemas.openxmlformats.org/officeDocument/2006/relationships/printerSettings" Target="../printerSettings/printerSettings51.bin"/><Relationship Id="rId6" Type="http://schemas.openxmlformats.org/officeDocument/2006/relationships/printerSettings" Target="../printerSettings/printerSettings56.bin"/><Relationship Id="rId5" Type="http://schemas.openxmlformats.org/officeDocument/2006/relationships/printerSettings" Target="../printerSettings/printerSettings55.bin"/><Relationship Id="rId4" Type="http://schemas.openxmlformats.org/officeDocument/2006/relationships/printerSettings" Target="../printerSettings/printerSettings54.bin"/></Relationships>
</file>

<file path=xl/worksheets/_rels/sheet34.xml.rels><?xml version="1.0" encoding="UTF-8" standalone="yes"?>
<Relationships xmlns="http://schemas.openxmlformats.org/package/2006/relationships"><Relationship Id="rId3" Type="http://schemas.openxmlformats.org/officeDocument/2006/relationships/printerSettings" Target="../printerSettings/printerSettings59.bin"/><Relationship Id="rId2" Type="http://schemas.openxmlformats.org/officeDocument/2006/relationships/printerSettings" Target="../printerSettings/printerSettings58.bin"/><Relationship Id="rId1" Type="http://schemas.openxmlformats.org/officeDocument/2006/relationships/printerSettings" Target="../printerSettings/printerSettings57.bin"/><Relationship Id="rId6" Type="http://schemas.openxmlformats.org/officeDocument/2006/relationships/printerSettings" Target="../printerSettings/printerSettings62.bin"/><Relationship Id="rId5" Type="http://schemas.openxmlformats.org/officeDocument/2006/relationships/printerSettings" Target="../printerSettings/printerSettings61.bin"/><Relationship Id="rId4" Type="http://schemas.openxmlformats.org/officeDocument/2006/relationships/printerSettings" Target="../printerSettings/printerSettings60.bin"/></Relationships>
</file>

<file path=xl/worksheets/_rels/sheet35.xml.rels><?xml version="1.0" encoding="UTF-8" standalone="yes"?>
<Relationships xmlns="http://schemas.openxmlformats.org/package/2006/relationships"><Relationship Id="rId3" Type="http://schemas.openxmlformats.org/officeDocument/2006/relationships/printerSettings" Target="../printerSettings/printerSettings65.bin"/><Relationship Id="rId2" Type="http://schemas.openxmlformats.org/officeDocument/2006/relationships/printerSettings" Target="../printerSettings/printerSettings64.bin"/><Relationship Id="rId1" Type="http://schemas.openxmlformats.org/officeDocument/2006/relationships/printerSettings" Target="../printerSettings/printerSettings63.bin"/><Relationship Id="rId6" Type="http://schemas.openxmlformats.org/officeDocument/2006/relationships/printerSettings" Target="../printerSettings/printerSettings68.bin"/><Relationship Id="rId5" Type="http://schemas.openxmlformats.org/officeDocument/2006/relationships/printerSettings" Target="../printerSettings/printerSettings67.bin"/><Relationship Id="rId4" Type="http://schemas.openxmlformats.org/officeDocument/2006/relationships/printerSettings" Target="../printerSettings/printerSettings66.bin"/></Relationships>
</file>

<file path=xl/worksheets/_rels/sheet36.xml.rels><?xml version="1.0" encoding="UTF-8" standalone="yes"?>
<Relationships xmlns="http://schemas.openxmlformats.org/package/2006/relationships"><Relationship Id="rId3" Type="http://schemas.openxmlformats.org/officeDocument/2006/relationships/printerSettings" Target="../printerSettings/printerSettings71.bin"/><Relationship Id="rId2" Type="http://schemas.openxmlformats.org/officeDocument/2006/relationships/printerSettings" Target="../printerSettings/printerSettings70.bin"/><Relationship Id="rId1" Type="http://schemas.openxmlformats.org/officeDocument/2006/relationships/printerSettings" Target="../printerSettings/printerSettings69.bin"/><Relationship Id="rId6" Type="http://schemas.openxmlformats.org/officeDocument/2006/relationships/printerSettings" Target="../printerSettings/printerSettings74.bin"/><Relationship Id="rId5" Type="http://schemas.openxmlformats.org/officeDocument/2006/relationships/printerSettings" Target="../printerSettings/printerSettings73.bin"/><Relationship Id="rId4" Type="http://schemas.openxmlformats.org/officeDocument/2006/relationships/printerSettings" Target="../printerSettings/printerSettings72.bin"/></Relationships>
</file>

<file path=xl/worksheets/_rels/sheet37.xml.rels><?xml version="1.0" encoding="UTF-8" standalone="yes"?>
<Relationships xmlns="http://schemas.openxmlformats.org/package/2006/relationships"><Relationship Id="rId3" Type="http://schemas.openxmlformats.org/officeDocument/2006/relationships/printerSettings" Target="../printerSettings/printerSettings77.bin"/><Relationship Id="rId2" Type="http://schemas.openxmlformats.org/officeDocument/2006/relationships/printerSettings" Target="../printerSettings/printerSettings76.bin"/><Relationship Id="rId1" Type="http://schemas.openxmlformats.org/officeDocument/2006/relationships/printerSettings" Target="../printerSettings/printerSettings75.bin"/><Relationship Id="rId6" Type="http://schemas.openxmlformats.org/officeDocument/2006/relationships/printerSettings" Target="../printerSettings/printerSettings80.bin"/><Relationship Id="rId5" Type="http://schemas.openxmlformats.org/officeDocument/2006/relationships/printerSettings" Target="../printerSettings/printerSettings79.bin"/><Relationship Id="rId4" Type="http://schemas.openxmlformats.org/officeDocument/2006/relationships/printerSettings" Target="../printerSettings/printerSettings78.bin"/></Relationships>
</file>

<file path=xl/worksheets/_rels/sheet38.xml.rels><?xml version="1.0" encoding="UTF-8" standalone="yes"?>
<Relationships xmlns="http://schemas.openxmlformats.org/package/2006/relationships"><Relationship Id="rId3" Type="http://schemas.openxmlformats.org/officeDocument/2006/relationships/printerSettings" Target="../printerSettings/printerSettings83.bin"/><Relationship Id="rId2" Type="http://schemas.openxmlformats.org/officeDocument/2006/relationships/printerSettings" Target="../printerSettings/printerSettings82.bin"/><Relationship Id="rId1" Type="http://schemas.openxmlformats.org/officeDocument/2006/relationships/printerSettings" Target="../printerSettings/printerSettings81.bin"/><Relationship Id="rId6" Type="http://schemas.openxmlformats.org/officeDocument/2006/relationships/printerSettings" Target="../printerSettings/printerSettings86.bin"/><Relationship Id="rId5" Type="http://schemas.openxmlformats.org/officeDocument/2006/relationships/printerSettings" Target="../printerSettings/printerSettings85.bin"/><Relationship Id="rId4" Type="http://schemas.openxmlformats.org/officeDocument/2006/relationships/printerSettings" Target="../printerSettings/printerSettings84.bin"/></Relationships>
</file>

<file path=xl/worksheets/_rels/sheet39.xml.rels><?xml version="1.0" encoding="UTF-8" standalone="yes"?>
<Relationships xmlns="http://schemas.openxmlformats.org/package/2006/relationships"><Relationship Id="rId3" Type="http://schemas.openxmlformats.org/officeDocument/2006/relationships/printerSettings" Target="../printerSettings/printerSettings89.bin"/><Relationship Id="rId2" Type="http://schemas.openxmlformats.org/officeDocument/2006/relationships/printerSettings" Target="../printerSettings/printerSettings88.bin"/><Relationship Id="rId1" Type="http://schemas.openxmlformats.org/officeDocument/2006/relationships/printerSettings" Target="../printerSettings/printerSettings87.bin"/><Relationship Id="rId6" Type="http://schemas.openxmlformats.org/officeDocument/2006/relationships/printerSettings" Target="../printerSettings/printerSettings92.bin"/><Relationship Id="rId5" Type="http://schemas.openxmlformats.org/officeDocument/2006/relationships/printerSettings" Target="../printerSettings/printerSettings91.bin"/><Relationship Id="rId4" Type="http://schemas.openxmlformats.org/officeDocument/2006/relationships/printerSettings" Target="../printerSettings/printerSettings90.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6" Type="http://schemas.openxmlformats.org/officeDocument/2006/relationships/printerSettings" Target="../printerSettings/printerSettings15.bin"/><Relationship Id="rId5" Type="http://schemas.openxmlformats.org/officeDocument/2006/relationships/printerSettings" Target="../printerSettings/printerSettings14.bin"/><Relationship Id="rId4" Type="http://schemas.openxmlformats.org/officeDocument/2006/relationships/printerSettings" Target="../printerSettings/printerSettings13.bin"/></Relationships>
</file>

<file path=xl/worksheets/_rels/sheet40.xml.rels><?xml version="1.0" encoding="UTF-8" standalone="yes"?>
<Relationships xmlns="http://schemas.openxmlformats.org/package/2006/relationships"><Relationship Id="rId3" Type="http://schemas.openxmlformats.org/officeDocument/2006/relationships/printerSettings" Target="../printerSettings/printerSettings95.bin"/><Relationship Id="rId2" Type="http://schemas.openxmlformats.org/officeDocument/2006/relationships/printerSettings" Target="../printerSettings/printerSettings94.bin"/><Relationship Id="rId1" Type="http://schemas.openxmlformats.org/officeDocument/2006/relationships/printerSettings" Target="../printerSettings/printerSettings93.bin"/><Relationship Id="rId6" Type="http://schemas.openxmlformats.org/officeDocument/2006/relationships/printerSettings" Target="../printerSettings/printerSettings98.bin"/><Relationship Id="rId5" Type="http://schemas.openxmlformats.org/officeDocument/2006/relationships/printerSettings" Target="../printerSettings/printerSettings97.bin"/><Relationship Id="rId4" Type="http://schemas.openxmlformats.org/officeDocument/2006/relationships/printerSettings" Target="../printerSettings/printerSettings96.bin"/></Relationships>
</file>

<file path=xl/worksheets/_rels/sheet41.xml.rels><?xml version="1.0" encoding="UTF-8" standalone="yes"?>
<Relationships xmlns="http://schemas.openxmlformats.org/package/2006/relationships"><Relationship Id="rId3" Type="http://schemas.openxmlformats.org/officeDocument/2006/relationships/printerSettings" Target="../printerSettings/printerSettings101.bin"/><Relationship Id="rId2" Type="http://schemas.openxmlformats.org/officeDocument/2006/relationships/printerSettings" Target="../printerSettings/printerSettings100.bin"/><Relationship Id="rId1" Type="http://schemas.openxmlformats.org/officeDocument/2006/relationships/printerSettings" Target="../printerSettings/printerSettings99.bin"/><Relationship Id="rId6" Type="http://schemas.openxmlformats.org/officeDocument/2006/relationships/printerSettings" Target="../printerSettings/printerSettings104.bin"/><Relationship Id="rId5" Type="http://schemas.openxmlformats.org/officeDocument/2006/relationships/printerSettings" Target="../printerSettings/printerSettings103.bin"/><Relationship Id="rId4" Type="http://schemas.openxmlformats.org/officeDocument/2006/relationships/printerSettings" Target="../printerSettings/printerSettings102.bin"/></Relationships>
</file>

<file path=xl/worksheets/_rels/sheet42.xml.rels><?xml version="1.0" encoding="UTF-8" standalone="yes"?>
<Relationships xmlns="http://schemas.openxmlformats.org/package/2006/relationships"><Relationship Id="rId3" Type="http://schemas.openxmlformats.org/officeDocument/2006/relationships/printerSettings" Target="../printerSettings/printerSettings107.bin"/><Relationship Id="rId2" Type="http://schemas.openxmlformats.org/officeDocument/2006/relationships/printerSettings" Target="../printerSettings/printerSettings106.bin"/><Relationship Id="rId1" Type="http://schemas.openxmlformats.org/officeDocument/2006/relationships/printerSettings" Target="../printerSettings/printerSettings105.bin"/><Relationship Id="rId6" Type="http://schemas.openxmlformats.org/officeDocument/2006/relationships/printerSettings" Target="../printerSettings/printerSettings110.bin"/><Relationship Id="rId5" Type="http://schemas.openxmlformats.org/officeDocument/2006/relationships/printerSettings" Target="../printerSettings/printerSettings109.bin"/><Relationship Id="rId4" Type="http://schemas.openxmlformats.org/officeDocument/2006/relationships/printerSettings" Target="../printerSettings/printerSettings108.bin"/></Relationships>
</file>

<file path=xl/worksheets/_rels/sheet43.xml.rels><?xml version="1.0" encoding="UTF-8" standalone="yes"?>
<Relationships xmlns="http://schemas.openxmlformats.org/package/2006/relationships"><Relationship Id="rId2" Type="http://schemas.openxmlformats.org/officeDocument/2006/relationships/printerSettings" Target="../printerSettings/printerSettings112.bin"/><Relationship Id="rId1" Type="http://schemas.openxmlformats.org/officeDocument/2006/relationships/printerSettings" Target="../printerSettings/printerSettings111.bin"/></Relationships>
</file>

<file path=xl/worksheets/_rels/sheet44.xml.rels><?xml version="1.0" encoding="UTF-8" standalone="yes"?>
<Relationships xmlns="http://schemas.openxmlformats.org/package/2006/relationships"><Relationship Id="rId3" Type="http://schemas.openxmlformats.org/officeDocument/2006/relationships/printerSettings" Target="../printerSettings/printerSettings115.bin"/><Relationship Id="rId2" Type="http://schemas.openxmlformats.org/officeDocument/2006/relationships/printerSettings" Target="../printerSettings/printerSettings114.bin"/><Relationship Id="rId1" Type="http://schemas.openxmlformats.org/officeDocument/2006/relationships/printerSettings" Target="../printerSettings/printerSettings113.bin"/><Relationship Id="rId6" Type="http://schemas.openxmlformats.org/officeDocument/2006/relationships/printerSettings" Target="../printerSettings/printerSettings118.bin"/><Relationship Id="rId5" Type="http://schemas.openxmlformats.org/officeDocument/2006/relationships/printerSettings" Target="../printerSettings/printerSettings117.bin"/><Relationship Id="rId4" Type="http://schemas.openxmlformats.org/officeDocument/2006/relationships/printerSettings" Target="../printerSettings/printerSettings116.bin"/></Relationships>
</file>

<file path=xl/worksheets/_rels/sheet45.xml.rels><?xml version="1.0" encoding="UTF-8" standalone="yes"?>
<Relationships xmlns="http://schemas.openxmlformats.org/package/2006/relationships"><Relationship Id="rId3" Type="http://schemas.openxmlformats.org/officeDocument/2006/relationships/printerSettings" Target="../printerSettings/printerSettings121.bin"/><Relationship Id="rId2" Type="http://schemas.openxmlformats.org/officeDocument/2006/relationships/printerSettings" Target="../printerSettings/printerSettings120.bin"/><Relationship Id="rId1" Type="http://schemas.openxmlformats.org/officeDocument/2006/relationships/printerSettings" Target="../printerSettings/printerSettings119.bin"/><Relationship Id="rId6" Type="http://schemas.openxmlformats.org/officeDocument/2006/relationships/printerSettings" Target="../printerSettings/printerSettings124.bin"/><Relationship Id="rId5" Type="http://schemas.openxmlformats.org/officeDocument/2006/relationships/printerSettings" Target="../printerSettings/printerSettings123.bin"/><Relationship Id="rId4" Type="http://schemas.openxmlformats.org/officeDocument/2006/relationships/printerSettings" Target="../printerSettings/printerSettings122.bin"/></Relationships>
</file>

<file path=xl/worksheets/_rels/sheet48.xml.rels><?xml version="1.0" encoding="UTF-8" standalone="yes"?>
<Relationships xmlns="http://schemas.openxmlformats.org/package/2006/relationships"><Relationship Id="rId3" Type="http://schemas.openxmlformats.org/officeDocument/2006/relationships/printerSettings" Target="../printerSettings/printerSettings127.bin"/><Relationship Id="rId2" Type="http://schemas.openxmlformats.org/officeDocument/2006/relationships/printerSettings" Target="../printerSettings/printerSettings126.bin"/><Relationship Id="rId1" Type="http://schemas.openxmlformats.org/officeDocument/2006/relationships/printerSettings" Target="../printerSettings/printerSettings125.bin"/></Relationships>
</file>

<file path=xl/worksheets/_rels/sheet49.xml.rels><?xml version="1.0" encoding="UTF-8" standalone="yes"?>
<Relationships xmlns="http://schemas.openxmlformats.org/package/2006/relationships"><Relationship Id="rId3" Type="http://schemas.openxmlformats.org/officeDocument/2006/relationships/printerSettings" Target="../printerSettings/printerSettings130.bin"/><Relationship Id="rId2" Type="http://schemas.openxmlformats.org/officeDocument/2006/relationships/printerSettings" Target="../printerSettings/printerSettings129.bin"/><Relationship Id="rId1" Type="http://schemas.openxmlformats.org/officeDocument/2006/relationships/printerSettings" Target="../printerSettings/printerSettings128.bin"/><Relationship Id="rId6" Type="http://schemas.openxmlformats.org/officeDocument/2006/relationships/printerSettings" Target="../printerSettings/printerSettings133.bin"/><Relationship Id="rId5" Type="http://schemas.openxmlformats.org/officeDocument/2006/relationships/printerSettings" Target="../printerSettings/printerSettings132.bin"/><Relationship Id="rId4" Type="http://schemas.openxmlformats.org/officeDocument/2006/relationships/printerSettings" Target="../printerSettings/printerSettings131.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6" Type="http://schemas.openxmlformats.org/officeDocument/2006/relationships/printerSettings" Target="../printerSettings/printerSettings21.bin"/><Relationship Id="rId5" Type="http://schemas.openxmlformats.org/officeDocument/2006/relationships/printerSettings" Target="../printerSettings/printerSettings20.bin"/><Relationship Id="rId4" Type="http://schemas.openxmlformats.org/officeDocument/2006/relationships/printerSettings" Target="../printerSettings/printerSettings19.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134.bin"/></Relationships>
</file>

<file path=xl/worksheets/_rels/sheet51.xml.rels><?xml version="1.0" encoding="UTF-8" standalone="yes"?>
<Relationships xmlns="http://schemas.openxmlformats.org/package/2006/relationships"><Relationship Id="rId3" Type="http://schemas.openxmlformats.org/officeDocument/2006/relationships/printerSettings" Target="../printerSettings/printerSettings137.bin"/><Relationship Id="rId2" Type="http://schemas.openxmlformats.org/officeDocument/2006/relationships/printerSettings" Target="../printerSettings/printerSettings136.bin"/><Relationship Id="rId1" Type="http://schemas.openxmlformats.org/officeDocument/2006/relationships/printerSettings" Target="../printerSettings/printerSettings135.bin"/><Relationship Id="rId6" Type="http://schemas.openxmlformats.org/officeDocument/2006/relationships/printerSettings" Target="../printerSettings/printerSettings140.bin"/><Relationship Id="rId5" Type="http://schemas.openxmlformats.org/officeDocument/2006/relationships/printerSettings" Target="../printerSettings/printerSettings139.bin"/><Relationship Id="rId4" Type="http://schemas.openxmlformats.org/officeDocument/2006/relationships/printerSettings" Target="../printerSettings/printerSettings138.bin"/></Relationships>
</file>

<file path=xl/worksheets/_rels/sheet52.xml.rels><?xml version="1.0" encoding="UTF-8" standalone="yes"?>
<Relationships xmlns="http://schemas.openxmlformats.org/package/2006/relationships"><Relationship Id="rId3" Type="http://schemas.openxmlformats.org/officeDocument/2006/relationships/printerSettings" Target="../printerSettings/printerSettings143.bin"/><Relationship Id="rId2" Type="http://schemas.openxmlformats.org/officeDocument/2006/relationships/printerSettings" Target="../printerSettings/printerSettings142.bin"/><Relationship Id="rId1" Type="http://schemas.openxmlformats.org/officeDocument/2006/relationships/printerSettings" Target="../printerSettings/printerSettings141.bin"/><Relationship Id="rId6" Type="http://schemas.openxmlformats.org/officeDocument/2006/relationships/printerSettings" Target="../printerSettings/printerSettings146.bin"/><Relationship Id="rId5" Type="http://schemas.openxmlformats.org/officeDocument/2006/relationships/printerSettings" Target="../printerSettings/printerSettings145.bin"/><Relationship Id="rId4" Type="http://schemas.openxmlformats.org/officeDocument/2006/relationships/printerSettings" Target="../printerSettings/printerSettings144.bin"/></Relationships>
</file>

<file path=xl/worksheets/_rels/sheet54.xml.rels><?xml version="1.0" encoding="UTF-8" standalone="yes"?>
<Relationships xmlns="http://schemas.openxmlformats.org/package/2006/relationships"><Relationship Id="rId3" Type="http://schemas.openxmlformats.org/officeDocument/2006/relationships/printerSettings" Target="../printerSettings/printerSettings149.bin"/><Relationship Id="rId2" Type="http://schemas.openxmlformats.org/officeDocument/2006/relationships/printerSettings" Target="../printerSettings/printerSettings148.bin"/><Relationship Id="rId1" Type="http://schemas.openxmlformats.org/officeDocument/2006/relationships/printerSettings" Target="../printerSettings/printerSettings147.bin"/><Relationship Id="rId6" Type="http://schemas.openxmlformats.org/officeDocument/2006/relationships/printerSettings" Target="../printerSettings/printerSettings152.bin"/><Relationship Id="rId5" Type="http://schemas.openxmlformats.org/officeDocument/2006/relationships/printerSettings" Target="../printerSettings/printerSettings151.bin"/><Relationship Id="rId4" Type="http://schemas.openxmlformats.org/officeDocument/2006/relationships/printerSettings" Target="../printerSettings/printerSettings150.bin"/></Relationships>
</file>

<file path=xl/worksheets/_rels/sheet55.xml.rels><?xml version="1.0" encoding="UTF-8" standalone="yes"?>
<Relationships xmlns="http://schemas.openxmlformats.org/package/2006/relationships"><Relationship Id="rId3" Type="http://schemas.openxmlformats.org/officeDocument/2006/relationships/printerSettings" Target="../printerSettings/printerSettings155.bin"/><Relationship Id="rId2" Type="http://schemas.openxmlformats.org/officeDocument/2006/relationships/printerSettings" Target="../printerSettings/printerSettings154.bin"/><Relationship Id="rId1" Type="http://schemas.openxmlformats.org/officeDocument/2006/relationships/printerSettings" Target="../printerSettings/printerSettings153.bin"/><Relationship Id="rId6" Type="http://schemas.openxmlformats.org/officeDocument/2006/relationships/printerSettings" Target="../printerSettings/printerSettings158.bin"/><Relationship Id="rId5" Type="http://schemas.openxmlformats.org/officeDocument/2006/relationships/printerSettings" Target="../printerSettings/printerSettings157.bin"/><Relationship Id="rId4" Type="http://schemas.openxmlformats.org/officeDocument/2006/relationships/printerSettings" Target="../printerSettings/printerSettings156.bin"/></Relationships>
</file>

<file path=xl/worksheets/_rels/sheet56.xml.rels><?xml version="1.0" encoding="UTF-8" standalone="yes"?>
<Relationships xmlns="http://schemas.openxmlformats.org/package/2006/relationships"><Relationship Id="rId3" Type="http://schemas.openxmlformats.org/officeDocument/2006/relationships/printerSettings" Target="../printerSettings/printerSettings161.bin"/><Relationship Id="rId2" Type="http://schemas.openxmlformats.org/officeDocument/2006/relationships/printerSettings" Target="../printerSettings/printerSettings160.bin"/><Relationship Id="rId1" Type="http://schemas.openxmlformats.org/officeDocument/2006/relationships/printerSettings" Target="../printerSettings/printerSettings159.bin"/><Relationship Id="rId6" Type="http://schemas.openxmlformats.org/officeDocument/2006/relationships/printerSettings" Target="../printerSettings/printerSettings164.bin"/><Relationship Id="rId5" Type="http://schemas.openxmlformats.org/officeDocument/2006/relationships/printerSettings" Target="../printerSettings/printerSettings163.bin"/><Relationship Id="rId4" Type="http://schemas.openxmlformats.org/officeDocument/2006/relationships/printerSettings" Target="../printerSettings/printerSettings162.bin"/></Relationships>
</file>

<file path=xl/worksheets/_rels/sheet57.xml.rels><?xml version="1.0" encoding="UTF-8" standalone="yes"?>
<Relationships xmlns="http://schemas.openxmlformats.org/package/2006/relationships"><Relationship Id="rId3" Type="http://schemas.openxmlformats.org/officeDocument/2006/relationships/printerSettings" Target="../printerSettings/printerSettings167.bin"/><Relationship Id="rId2" Type="http://schemas.openxmlformats.org/officeDocument/2006/relationships/printerSettings" Target="../printerSettings/printerSettings166.bin"/><Relationship Id="rId1" Type="http://schemas.openxmlformats.org/officeDocument/2006/relationships/printerSettings" Target="../printerSettings/printerSettings165.bin"/><Relationship Id="rId6" Type="http://schemas.openxmlformats.org/officeDocument/2006/relationships/printerSettings" Target="../printerSettings/printerSettings170.bin"/><Relationship Id="rId5" Type="http://schemas.openxmlformats.org/officeDocument/2006/relationships/printerSettings" Target="../printerSettings/printerSettings169.bin"/><Relationship Id="rId4" Type="http://schemas.openxmlformats.org/officeDocument/2006/relationships/printerSettings" Target="../printerSettings/printerSettings168.bin"/></Relationships>
</file>

<file path=xl/worksheets/_rels/sheet58.xml.rels><?xml version="1.0" encoding="UTF-8" standalone="yes"?>
<Relationships xmlns="http://schemas.openxmlformats.org/package/2006/relationships"><Relationship Id="rId3" Type="http://schemas.openxmlformats.org/officeDocument/2006/relationships/printerSettings" Target="../printerSettings/printerSettings173.bin"/><Relationship Id="rId2" Type="http://schemas.openxmlformats.org/officeDocument/2006/relationships/printerSettings" Target="../printerSettings/printerSettings172.bin"/><Relationship Id="rId1" Type="http://schemas.openxmlformats.org/officeDocument/2006/relationships/printerSettings" Target="../printerSettings/printerSettings171.bin"/><Relationship Id="rId6" Type="http://schemas.openxmlformats.org/officeDocument/2006/relationships/printerSettings" Target="../printerSettings/printerSettings176.bin"/><Relationship Id="rId5" Type="http://schemas.openxmlformats.org/officeDocument/2006/relationships/printerSettings" Target="../printerSettings/printerSettings175.bin"/><Relationship Id="rId4" Type="http://schemas.openxmlformats.org/officeDocument/2006/relationships/printerSettings" Target="../printerSettings/printerSettings174.bin"/></Relationships>
</file>

<file path=xl/worksheets/_rels/sheet59.xml.rels><?xml version="1.0" encoding="UTF-8" standalone="yes"?>
<Relationships xmlns="http://schemas.openxmlformats.org/package/2006/relationships"><Relationship Id="rId3" Type="http://schemas.openxmlformats.org/officeDocument/2006/relationships/printerSettings" Target="../printerSettings/printerSettings179.bin"/><Relationship Id="rId2" Type="http://schemas.openxmlformats.org/officeDocument/2006/relationships/printerSettings" Target="../printerSettings/printerSettings178.bin"/><Relationship Id="rId1" Type="http://schemas.openxmlformats.org/officeDocument/2006/relationships/printerSettings" Target="../printerSettings/printerSettings177.bin"/><Relationship Id="rId6" Type="http://schemas.openxmlformats.org/officeDocument/2006/relationships/printerSettings" Target="../printerSettings/printerSettings182.bin"/><Relationship Id="rId5" Type="http://schemas.openxmlformats.org/officeDocument/2006/relationships/printerSettings" Target="../printerSettings/printerSettings181.bin"/><Relationship Id="rId4" Type="http://schemas.openxmlformats.org/officeDocument/2006/relationships/printerSettings" Target="../printerSettings/printerSettings180.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61.xml.rels><?xml version="1.0" encoding="UTF-8" standalone="yes"?>
<Relationships xmlns="http://schemas.openxmlformats.org/package/2006/relationships"><Relationship Id="rId3" Type="http://schemas.openxmlformats.org/officeDocument/2006/relationships/printerSettings" Target="../printerSettings/printerSettings185.bin"/><Relationship Id="rId2" Type="http://schemas.openxmlformats.org/officeDocument/2006/relationships/printerSettings" Target="../printerSettings/printerSettings184.bin"/><Relationship Id="rId1" Type="http://schemas.openxmlformats.org/officeDocument/2006/relationships/printerSettings" Target="../printerSettings/printerSettings183.bin"/><Relationship Id="rId6" Type="http://schemas.openxmlformats.org/officeDocument/2006/relationships/printerSettings" Target="../printerSettings/printerSettings188.bin"/><Relationship Id="rId5" Type="http://schemas.openxmlformats.org/officeDocument/2006/relationships/printerSettings" Target="../printerSettings/printerSettings187.bin"/><Relationship Id="rId4" Type="http://schemas.openxmlformats.org/officeDocument/2006/relationships/printerSettings" Target="../printerSettings/printerSettings186.bin"/></Relationships>
</file>

<file path=xl/worksheets/_rels/sheet62.xml.rels><?xml version="1.0" encoding="UTF-8" standalone="yes"?>
<Relationships xmlns="http://schemas.openxmlformats.org/package/2006/relationships"><Relationship Id="rId3" Type="http://schemas.openxmlformats.org/officeDocument/2006/relationships/printerSettings" Target="../printerSettings/printerSettings191.bin"/><Relationship Id="rId2" Type="http://schemas.openxmlformats.org/officeDocument/2006/relationships/printerSettings" Target="../printerSettings/printerSettings190.bin"/><Relationship Id="rId1" Type="http://schemas.openxmlformats.org/officeDocument/2006/relationships/printerSettings" Target="../printerSettings/printerSettings189.bin"/><Relationship Id="rId6" Type="http://schemas.openxmlformats.org/officeDocument/2006/relationships/printerSettings" Target="../printerSettings/printerSettings194.bin"/><Relationship Id="rId5" Type="http://schemas.openxmlformats.org/officeDocument/2006/relationships/printerSettings" Target="../printerSettings/printerSettings193.bin"/><Relationship Id="rId4" Type="http://schemas.openxmlformats.org/officeDocument/2006/relationships/printerSettings" Target="../printerSettings/printerSettings192.bin"/></Relationships>
</file>

<file path=xl/worksheets/_rels/sheet63.xml.rels><?xml version="1.0" encoding="UTF-8" standalone="yes"?>
<Relationships xmlns="http://schemas.openxmlformats.org/package/2006/relationships"><Relationship Id="rId2" Type="http://schemas.openxmlformats.org/officeDocument/2006/relationships/printerSettings" Target="../printerSettings/printerSettings196.bin"/><Relationship Id="rId1" Type="http://schemas.openxmlformats.org/officeDocument/2006/relationships/printerSettings" Target="../printerSettings/printerSettings195.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197.bin"/></Relationships>
</file>

<file path=xl/worksheets/_rels/sheet65.xml.rels><?xml version="1.0" encoding="UTF-8" standalone="yes"?>
<Relationships xmlns="http://schemas.openxmlformats.org/package/2006/relationships"><Relationship Id="rId3" Type="http://schemas.openxmlformats.org/officeDocument/2006/relationships/printerSettings" Target="../printerSettings/printerSettings200.bin"/><Relationship Id="rId2" Type="http://schemas.openxmlformats.org/officeDocument/2006/relationships/printerSettings" Target="../printerSettings/printerSettings199.bin"/><Relationship Id="rId1" Type="http://schemas.openxmlformats.org/officeDocument/2006/relationships/printerSettings" Target="../printerSettings/printerSettings198.bin"/><Relationship Id="rId6" Type="http://schemas.openxmlformats.org/officeDocument/2006/relationships/printerSettings" Target="../printerSettings/printerSettings203.bin"/><Relationship Id="rId5" Type="http://schemas.openxmlformats.org/officeDocument/2006/relationships/printerSettings" Target="../printerSettings/printerSettings202.bin"/><Relationship Id="rId4" Type="http://schemas.openxmlformats.org/officeDocument/2006/relationships/printerSettings" Target="../printerSettings/printerSettings201.bin"/></Relationships>
</file>

<file path=xl/worksheets/_rels/sheet66.xml.rels><?xml version="1.0" encoding="UTF-8" standalone="yes"?>
<Relationships xmlns="http://schemas.openxmlformats.org/package/2006/relationships"><Relationship Id="rId3" Type="http://schemas.openxmlformats.org/officeDocument/2006/relationships/printerSettings" Target="../printerSettings/printerSettings206.bin"/><Relationship Id="rId2" Type="http://schemas.openxmlformats.org/officeDocument/2006/relationships/printerSettings" Target="../printerSettings/printerSettings205.bin"/><Relationship Id="rId1" Type="http://schemas.openxmlformats.org/officeDocument/2006/relationships/printerSettings" Target="../printerSettings/printerSettings204.bin"/><Relationship Id="rId6" Type="http://schemas.openxmlformats.org/officeDocument/2006/relationships/printerSettings" Target="../printerSettings/printerSettings209.bin"/><Relationship Id="rId5" Type="http://schemas.openxmlformats.org/officeDocument/2006/relationships/printerSettings" Target="../printerSettings/printerSettings208.bin"/><Relationship Id="rId4" Type="http://schemas.openxmlformats.org/officeDocument/2006/relationships/printerSettings" Target="../printerSettings/printerSettings207.bin"/></Relationships>
</file>

<file path=xl/worksheets/_rels/sheet67.xml.rels><?xml version="1.0" encoding="UTF-8" standalone="yes"?>
<Relationships xmlns="http://schemas.openxmlformats.org/package/2006/relationships"><Relationship Id="rId3" Type="http://schemas.openxmlformats.org/officeDocument/2006/relationships/printerSettings" Target="../printerSettings/printerSettings212.bin"/><Relationship Id="rId2" Type="http://schemas.openxmlformats.org/officeDocument/2006/relationships/printerSettings" Target="../printerSettings/printerSettings211.bin"/><Relationship Id="rId1" Type="http://schemas.openxmlformats.org/officeDocument/2006/relationships/printerSettings" Target="../printerSettings/printerSettings210.bin"/><Relationship Id="rId6" Type="http://schemas.openxmlformats.org/officeDocument/2006/relationships/printerSettings" Target="../printerSettings/printerSettings215.bin"/><Relationship Id="rId5" Type="http://schemas.openxmlformats.org/officeDocument/2006/relationships/printerSettings" Target="../printerSettings/printerSettings214.bin"/><Relationship Id="rId4" Type="http://schemas.openxmlformats.org/officeDocument/2006/relationships/printerSettings" Target="../printerSettings/printerSettings213.bin"/></Relationships>
</file>

<file path=xl/worksheets/_rels/sheet68.xml.rels><?xml version="1.0" encoding="UTF-8" standalone="yes"?>
<Relationships xmlns="http://schemas.openxmlformats.org/package/2006/relationships"><Relationship Id="rId2" Type="http://schemas.openxmlformats.org/officeDocument/2006/relationships/printerSettings" Target="../printerSettings/printerSettings217.bin"/><Relationship Id="rId1" Type="http://schemas.openxmlformats.org/officeDocument/2006/relationships/printerSettings" Target="../printerSettings/printerSettings216.bin"/></Relationships>
</file>

<file path=xl/worksheets/_rels/sheet69.xml.rels><?xml version="1.0" encoding="UTF-8" standalone="yes"?>
<Relationships xmlns="http://schemas.openxmlformats.org/package/2006/relationships"><Relationship Id="rId3" Type="http://schemas.openxmlformats.org/officeDocument/2006/relationships/printerSettings" Target="../printerSettings/printerSettings220.bin"/><Relationship Id="rId2" Type="http://schemas.openxmlformats.org/officeDocument/2006/relationships/printerSettings" Target="../printerSettings/printerSettings219.bin"/><Relationship Id="rId1" Type="http://schemas.openxmlformats.org/officeDocument/2006/relationships/printerSettings" Target="../printerSettings/printerSettings218.bin"/><Relationship Id="rId6" Type="http://schemas.openxmlformats.org/officeDocument/2006/relationships/printerSettings" Target="../printerSettings/printerSettings223.bin"/><Relationship Id="rId5" Type="http://schemas.openxmlformats.org/officeDocument/2006/relationships/printerSettings" Target="../printerSettings/printerSettings222.bin"/><Relationship Id="rId4" Type="http://schemas.openxmlformats.org/officeDocument/2006/relationships/printerSettings" Target="../printerSettings/printerSettings221.bin"/></Relationships>
</file>

<file path=xl/worksheets/_rels/sheet70.xml.rels><?xml version="1.0" encoding="UTF-8" standalone="yes"?>
<Relationships xmlns="http://schemas.openxmlformats.org/package/2006/relationships"><Relationship Id="rId3" Type="http://schemas.openxmlformats.org/officeDocument/2006/relationships/printerSettings" Target="../printerSettings/printerSettings226.bin"/><Relationship Id="rId2" Type="http://schemas.openxmlformats.org/officeDocument/2006/relationships/printerSettings" Target="../printerSettings/printerSettings225.bin"/><Relationship Id="rId1" Type="http://schemas.openxmlformats.org/officeDocument/2006/relationships/printerSettings" Target="../printerSettings/printerSettings224.bin"/><Relationship Id="rId6" Type="http://schemas.openxmlformats.org/officeDocument/2006/relationships/printerSettings" Target="../printerSettings/printerSettings229.bin"/><Relationship Id="rId5" Type="http://schemas.openxmlformats.org/officeDocument/2006/relationships/printerSettings" Target="../printerSettings/printerSettings228.bin"/><Relationship Id="rId4" Type="http://schemas.openxmlformats.org/officeDocument/2006/relationships/printerSettings" Target="../printerSettings/printerSettings227.bin"/></Relationships>
</file>

<file path=xl/worksheets/_rels/sheet71.xml.rels><?xml version="1.0" encoding="UTF-8" standalone="yes"?>
<Relationships xmlns="http://schemas.openxmlformats.org/package/2006/relationships"><Relationship Id="rId3" Type="http://schemas.openxmlformats.org/officeDocument/2006/relationships/printerSettings" Target="../printerSettings/printerSettings232.bin"/><Relationship Id="rId2" Type="http://schemas.openxmlformats.org/officeDocument/2006/relationships/printerSettings" Target="../printerSettings/printerSettings231.bin"/><Relationship Id="rId1" Type="http://schemas.openxmlformats.org/officeDocument/2006/relationships/printerSettings" Target="../printerSettings/printerSettings230.bin"/><Relationship Id="rId6" Type="http://schemas.openxmlformats.org/officeDocument/2006/relationships/printerSettings" Target="../printerSettings/printerSettings235.bin"/><Relationship Id="rId5" Type="http://schemas.openxmlformats.org/officeDocument/2006/relationships/printerSettings" Target="../printerSettings/printerSettings234.bin"/><Relationship Id="rId4" Type="http://schemas.openxmlformats.org/officeDocument/2006/relationships/printerSettings" Target="../printerSettings/printerSettings233.bin"/></Relationships>
</file>

<file path=xl/worksheets/_rels/sheet72.xml.rels><?xml version="1.0" encoding="UTF-8" standalone="yes"?>
<Relationships xmlns="http://schemas.openxmlformats.org/package/2006/relationships"><Relationship Id="rId3" Type="http://schemas.openxmlformats.org/officeDocument/2006/relationships/printerSettings" Target="../printerSettings/printerSettings238.bin"/><Relationship Id="rId2" Type="http://schemas.openxmlformats.org/officeDocument/2006/relationships/printerSettings" Target="../printerSettings/printerSettings237.bin"/><Relationship Id="rId1" Type="http://schemas.openxmlformats.org/officeDocument/2006/relationships/printerSettings" Target="../printerSettings/printerSettings236.bin"/><Relationship Id="rId6" Type="http://schemas.openxmlformats.org/officeDocument/2006/relationships/printerSettings" Target="../printerSettings/printerSettings241.bin"/><Relationship Id="rId5" Type="http://schemas.openxmlformats.org/officeDocument/2006/relationships/printerSettings" Target="../printerSettings/printerSettings240.bin"/><Relationship Id="rId4" Type="http://schemas.openxmlformats.org/officeDocument/2006/relationships/printerSettings" Target="../printerSettings/printerSettings239.bin"/></Relationships>
</file>

<file path=xl/worksheets/_rels/sheet73.xml.rels><?xml version="1.0" encoding="UTF-8" standalone="yes"?>
<Relationships xmlns="http://schemas.openxmlformats.org/package/2006/relationships"><Relationship Id="rId3" Type="http://schemas.openxmlformats.org/officeDocument/2006/relationships/printerSettings" Target="../printerSettings/printerSettings244.bin"/><Relationship Id="rId2" Type="http://schemas.openxmlformats.org/officeDocument/2006/relationships/printerSettings" Target="../printerSettings/printerSettings243.bin"/><Relationship Id="rId1" Type="http://schemas.openxmlformats.org/officeDocument/2006/relationships/printerSettings" Target="../printerSettings/printerSettings242.bin"/><Relationship Id="rId6" Type="http://schemas.openxmlformats.org/officeDocument/2006/relationships/printerSettings" Target="../printerSettings/printerSettings247.bin"/><Relationship Id="rId5" Type="http://schemas.openxmlformats.org/officeDocument/2006/relationships/printerSettings" Target="../printerSettings/printerSettings246.bin"/><Relationship Id="rId4" Type="http://schemas.openxmlformats.org/officeDocument/2006/relationships/printerSettings" Target="../printerSettings/printerSettings245.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248.bin"/></Relationships>
</file>

<file path=xl/worksheets/_rels/sheet75.xml.rels><?xml version="1.0" encoding="UTF-8" standalone="yes"?>
<Relationships xmlns="http://schemas.openxmlformats.org/package/2006/relationships"><Relationship Id="rId3" Type="http://schemas.openxmlformats.org/officeDocument/2006/relationships/printerSettings" Target="../printerSettings/printerSettings251.bin"/><Relationship Id="rId2" Type="http://schemas.openxmlformats.org/officeDocument/2006/relationships/printerSettings" Target="../printerSettings/printerSettings250.bin"/><Relationship Id="rId1" Type="http://schemas.openxmlformats.org/officeDocument/2006/relationships/printerSettings" Target="../printerSettings/printerSettings249.bin"/><Relationship Id="rId6" Type="http://schemas.openxmlformats.org/officeDocument/2006/relationships/printerSettings" Target="../printerSettings/printerSettings254.bin"/><Relationship Id="rId5" Type="http://schemas.openxmlformats.org/officeDocument/2006/relationships/printerSettings" Target="../printerSettings/printerSettings253.bin"/><Relationship Id="rId4" Type="http://schemas.openxmlformats.org/officeDocument/2006/relationships/printerSettings" Target="../printerSettings/printerSettings252.bin"/></Relationships>
</file>

<file path=xl/worksheets/_rels/sheet77.xml.rels><?xml version="1.0" encoding="UTF-8" standalone="yes"?>
<Relationships xmlns="http://schemas.openxmlformats.org/package/2006/relationships"><Relationship Id="rId3" Type="http://schemas.openxmlformats.org/officeDocument/2006/relationships/printerSettings" Target="../printerSettings/printerSettings257.bin"/><Relationship Id="rId2" Type="http://schemas.openxmlformats.org/officeDocument/2006/relationships/printerSettings" Target="../printerSettings/printerSettings256.bin"/><Relationship Id="rId1" Type="http://schemas.openxmlformats.org/officeDocument/2006/relationships/printerSettings" Target="../printerSettings/printerSettings255.bin"/><Relationship Id="rId6" Type="http://schemas.openxmlformats.org/officeDocument/2006/relationships/printerSettings" Target="../printerSettings/printerSettings260.bin"/><Relationship Id="rId5" Type="http://schemas.openxmlformats.org/officeDocument/2006/relationships/printerSettings" Target="../printerSettings/printerSettings259.bin"/><Relationship Id="rId4" Type="http://schemas.openxmlformats.org/officeDocument/2006/relationships/printerSettings" Target="../printerSettings/printerSettings258.bin"/></Relationships>
</file>

<file path=xl/worksheets/_rels/sheet78.xml.rels><?xml version="1.0" encoding="UTF-8" standalone="yes"?>
<Relationships xmlns="http://schemas.openxmlformats.org/package/2006/relationships"><Relationship Id="rId3" Type="http://schemas.openxmlformats.org/officeDocument/2006/relationships/printerSettings" Target="../printerSettings/printerSettings263.bin"/><Relationship Id="rId2" Type="http://schemas.openxmlformats.org/officeDocument/2006/relationships/printerSettings" Target="../printerSettings/printerSettings262.bin"/><Relationship Id="rId1" Type="http://schemas.openxmlformats.org/officeDocument/2006/relationships/printerSettings" Target="../printerSettings/printerSettings261.bin"/><Relationship Id="rId6" Type="http://schemas.openxmlformats.org/officeDocument/2006/relationships/printerSettings" Target="../printerSettings/printerSettings266.bin"/><Relationship Id="rId5" Type="http://schemas.openxmlformats.org/officeDocument/2006/relationships/printerSettings" Target="../printerSettings/printerSettings265.bin"/><Relationship Id="rId4" Type="http://schemas.openxmlformats.org/officeDocument/2006/relationships/printerSettings" Target="../printerSettings/printerSettings264.bin"/></Relationships>
</file>

<file path=xl/worksheets/_rels/sheet79.xml.rels><?xml version="1.0" encoding="UTF-8" standalone="yes"?>
<Relationships xmlns="http://schemas.openxmlformats.org/package/2006/relationships"><Relationship Id="rId3" Type="http://schemas.openxmlformats.org/officeDocument/2006/relationships/printerSettings" Target="../printerSettings/printerSettings269.bin"/><Relationship Id="rId2" Type="http://schemas.openxmlformats.org/officeDocument/2006/relationships/printerSettings" Target="../printerSettings/printerSettings268.bin"/><Relationship Id="rId1" Type="http://schemas.openxmlformats.org/officeDocument/2006/relationships/printerSettings" Target="../printerSettings/printerSettings267.bin"/><Relationship Id="rId6" Type="http://schemas.openxmlformats.org/officeDocument/2006/relationships/printerSettings" Target="../printerSettings/printerSettings272.bin"/><Relationship Id="rId5" Type="http://schemas.openxmlformats.org/officeDocument/2006/relationships/printerSettings" Target="../printerSettings/printerSettings271.bin"/><Relationship Id="rId4" Type="http://schemas.openxmlformats.org/officeDocument/2006/relationships/printerSettings" Target="../printerSettings/printerSettings270.bin"/></Relationships>
</file>

<file path=xl/worksheets/_rels/sheet80.xml.rels><?xml version="1.0" encoding="UTF-8" standalone="yes"?>
<Relationships xmlns="http://schemas.openxmlformats.org/package/2006/relationships"><Relationship Id="rId3" Type="http://schemas.openxmlformats.org/officeDocument/2006/relationships/printerSettings" Target="../printerSettings/printerSettings275.bin"/><Relationship Id="rId2" Type="http://schemas.openxmlformats.org/officeDocument/2006/relationships/printerSettings" Target="../printerSettings/printerSettings274.bin"/><Relationship Id="rId1" Type="http://schemas.openxmlformats.org/officeDocument/2006/relationships/printerSettings" Target="../printerSettings/printerSettings273.bin"/><Relationship Id="rId6" Type="http://schemas.openxmlformats.org/officeDocument/2006/relationships/printerSettings" Target="../printerSettings/printerSettings278.bin"/><Relationship Id="rId5" Type="http://schemas.openxmlformats.org/officeDocument/2006/relationships/printerSettings" Target="../printerSettings/printerSettings277.bin"/><Relationship Id="rId4" Type="http://schemas.openxmlformats.org/officeDocument/2006/relationships/printerSettings" Target="../printerSettings/printerSettings276.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279.bin"/></Relationships>
</file>

<file path=xl/worksheets/_rels/sheet84.xml.rels><?xml version="1.0" encoding="UTF-8" standalone="yes"?>
<Relationships xmlns="http://schemas.openxmlformats.org/package/2006/relationships"><Relationship Id="rId3" Type="http://schemas.openxmlformats.org/officeDocument/2006/relationships/printerSettings" Target="../printerSettings/printerSettings282.bin"/><Relationship Id="rId2" Type="http://schemas.openxmlformats.org/officeDocument/2006/relationships/printerSettings" Target="../printerSettings/printerSettings281.bin"/><Relationship Id="rId1" Type="http://schemas.openxmlformats.org/officeDocument/2006/relationships/printerSettings" Target="../printerSettings/printerSettings280.bin"/><Relationship Id="rId6" Type="http://schemas.openxmlformats.org/officeDocument/2006/relationships/printerSettings" Target="../printerSettings/printerSettings285.bin"/><Relationship Id="rId5" Type="http://schemas.openxmlformats.org/officeDocument/2006/relationships/printerSettings" Target="../printerSettings/printerSettings284.bin"/><Relationship Id="rId4" Type="http://schemas.openxmlformats.org/officeDocument/2006/relationships/printerSettings" Target="../printerSettings/printerSettings283.bin"/></Relationships>
</file>

<file path=xl/worksheets/_rels/sheet85.xml.rels><?xml version="1.0" encoding="UTF-8" standalone="yes"?>
<Relationships xmlns="http://schemas.openxmlformats.org/package/2006/relationships"><Relationship Id="rId3" Type="http://schemas.openxmlformats.org/officeDocument/2006/relationships/printerSettings" Target="../printerSettings/printerSettings288.bin"/><Relationship Id="rId2" Type="http://schemas.openxmlformats.org/officeDocument/2006/relationships/printerSettings" Target="../printerSettings/printerSettings287.bin"/><Relationship Id="rId1" Type="http://schemas.openxmlformats.org/officeDocument/2006/relationships/printerSettings" Target="../printerSettings/printerSettings286.bin"/><Relationship Id="rId6" Type="http://schemas.openxmlformats.org/officeDocument/2006/relationships/printerSettings" Target="../printerSettings/printerSettings291.bin"/><Relationship Id="rId5" Type="http://schemas.openxmlformats.org/officeDocument/2006/relationships/printerSettings" Target="../printerSettings/printerSettings290.bin"/><Relationship Id="rId4" Type="http://schemas.openxmlformats.org/officeDocument/2006/relationships/printerSettings" Target="../printerSettings/printerSettings289.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292.bin"/></Relationships>
</file>

<file path=xl/worksheets/_rels/sheet91.xml.rels><?xml version="1.0" encoding="UTF-8" standalone="yes"?>
<Relationships xmlns="http://schemas.openxmlformats.org/package/2006/relationships"><Relationship Id="rId2" Type="http://schemas.openxmlformats.org/officeDocument/2006/relationships/printerSettings" Target="../printerSettings/printerSettings294.bin"/><Relationship Id="rId1" Type="http://schemas.openxmlformats.org/officeDocument/2006/relationships/printerSettings" Target="../printerSettings/printerSettings293.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29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5">
    <tabColor rgb="FF0033CC"/>
  </sheetPr>
  <dimension ref="A1:I171"/>
  <sheetViews>
    <sheetView topLeftCell="A4" workbookViewId="0">
      <selection activeCell="C35" sqref="C35"/>
    </sheetView>
  </sheetViews>
  <sheetFormatPr defaultColWidth="0" defaultRowHeight="15" zeroHeight="1"/>
  <cols>
    <col min="1" max="1" width="9.140625" style="180" customWidth="1"/>
    <col min="2" max="2" width="15.85546875" style="180" customWidth="1"/>
    <col min="3" max="3" width="24.42578125" style="180" customWidth="1"/>
    <col min="4" max="4" width="19.7109375" style="180" customWidth="1"/>
    <col min="5" max="5" width="91.28515625" style="180" customWidth="1"/>
    <col min="6" max="6" width="67.42578125" style="180" hidden="1" customWidth="1"/>
    <col min="7" max="8" width="9.140625" style="180" customWidth="1"/>
    <col min="9" max="9" width="0" style="180" hidden="1" customWidth="1"/>
    <col min="10" max="16384" width="9.140625" style="180" hidden="1"/>
  </cols>
  <sheetData>
    <row r="1" spans="1:8">
      <c r="A1" s="756"/>
      <c r="B1" s="756"/>
      <c r="C1" s="756"/>
      <c r="D1" s="756"/>
      <c r="E1" s="756"/>
      <c r="F1" s="756"/>
      <c r="G1" s="756"/>
      <c r="H1" s="756"/>
    </row>
    <row r="2" spans="1:8">
      <c r="A2" s="756"/>
      <c r="B2" s="974"/>
      <c r="C2" s="974"/>
      <c r="D2" s="7230"/>
      <c r="E2" s="974"/>
      <c r="F2" s="974"/>
      <c r="G2" s="974"/>
      <c r="H2" s="756"/>
    </row>
    <row r="3" spans="1:8" ht="19.5">
      <c r="A3" s="756"/>
      <c r="B3" s="974"/>
      <c r="C3" s="7231" t="s">
        <v>4662</v>
      </c>
      <c r="D3" s="7230"/>
      <c r="E3" s="7230"/>
      <c r="F3" s="61"/>
      <c r="G3" s="974"/>
      <c r="H3" s="756"/>
    </row>
    <row r="4" spans="1:8" ht="15.75" customHeight="1">
      <c r="A4" s="756"/>
      <c r="B4" s="974"/>
      <c r="C4" s="7230"/>
      <c r="D4" s="7230"/>
      <c r="E4" s="7230"/>
      <c r="F4" s="61"/>
      <c r="G4" s="974"/>
      <c r="H4" s="756"/>
    </row>
    <row r="5" spans="1:8" ht="15.75" customHeight="1">
      <c r="A5" s="756"/>
      <c r="B5" s="974"/>
      <c r="C5" s="7230" t="s">
        <v>2713</v>
      </c>
      <c r="D5" s="7230"/>
      <c r="E5" s="7230"/>
      <c r="F5" s="61"/>
      <c r="G5" s="974"/>
      <c r="H5" s="756"/>
    </row>
    <row r="6" spans="1:8" ht="15.75" customHeight="1">
      <c r="A6" s="756"/>
      <c r="B6" s="974"/>
      <c r="C6" s="7232"/>
      <c r="D6" s="7230" t="s">
        <v>3865</v>
      </c>
      <c r="E6" s="7230"/>
      <c r="F6" s="61"/>
      <c r="G6" s="974"/>
      <c r="H6" s="756"/>
    </row>
    <row r="7" spans="1:8" ht="15.75" customHeight="1">
      <c r="A7" s="756"/>
      <c r="B7" s="974"/>
      <c r="C7" s="7295"/>
      <c r="D7" s="7230" t="s">
        <v>2712</v>
      </c>
      <c r="E7" s="7230"/>
      <c r="F7" s="61"/>
      <c r="G7" s="974"/>
      <c r="H7" s="756"/>
    </row>
    <row r="8" spans="1:8" ht="15.75" customHeight="1">
      <c r="A8" s="756"/>
      <c r="B8" s="974"/>
      <c r="C8" s="7233"/>
      <c r="D8" s="7230" t="s">
        <v>3866</v>
      </c>
      <c r="E8" s="7230"/>
      <c r="F8" s="61"/>
      <c r="G8" s="974"/>
      <c r="H8" s="756"/>
    </row>
    <row r="9" spans="1:8" ht="15.75" customHeight="1">
      <c r="A9" s="756"/>
      <c r="B9" s="974"/>
      <c r="C9" s="7234"/>
      <c r="D9" s="7230"/>
      <c r="E9" s="7230"/>
      <c r="F9" s="61"/>
      <c r="G9" s="974"/>
      <c r="H9" s="756"/>
    </row>
    <row r="10" spans="1:8" ht="15.75" customHeight="1" thickBot="1">
      <c r="A10" s="756"/>
      <c r="B10" s="974"/>
      <c r="C10" s="7235" t="s">
        <v>4690</v>
      </c>
      <c r="D10" s="7235"/>
      <c r="E10" s="52"/>
      <c r="F10" s="61"/>
      <c r="G10" s="974"/>
      <c r="H10" s="756"/>
    </row>
    <row r="11" spans="1:8" ht="15.75" customHeight="1">
      <c r="A11" s="756"/>
      <c r="B11" s="974"/>
      <c r="C11" s="7236" t="s">
        <v>1961</v>
      </c>
      <c r="D11" s="7237"/>
      <c r="E11" s="7238" t="s">
        <v>1962</v>
      </c>
      <c r="F11" s="61"/>
      <c r="G11" s="974"/>
      <c r="H11" s="756"/>
    </row>
    <row r="12" spans="1:8" ht="15.75" customHeight="1">
      <c r="A12" s="756"/>
      <c r="B12" s="974"/>
      <c r="C12" s="7239" t="s">
        <v>1985</v>
      </c>
      <c r="D12" s="7240" t="s">
        <v>1985</v>
      </c>
      <c r="E12" s="7241" t="s">
        <v>4653</v>
      </c>
      <c r="F12" s="61"/>
      <c r="G12" s="974"/>
      <c r="H12" s="756"/>
    </row>
    <row r="13" spans="1:8" ht="15.75" customHeight="1">
      <c r="A13" s="756"/>
      <c r="B13" s="974"/>
      <c r="C13" s="7239" t="s">
        <v>2715</v>
      </c>
      <c r="D13" s="7240" t="s">
        <v>1986</v>
      </c>
      <c r="E13" s="7241" t="s">
        <v>4654</v>
      </c>
      <c r="F13" s="61"/>
      <c r="G13" s="974"/>
      <c r="H13" s="756"/>
    </row>
    <row r="14" spans="1:8" ht="15.75" customHeight="1">
      <c r="A14" s="756"/>
      <c r="B14" s="974"/>
      <c r="C14" s="7239" t="s">
        <v>1986</v>
      </c>
      <c r="D14" s="7240" t="s">
        <v>1987</v>
      </c>
      <c r="E14" s="7241" t="s">
        <v>4655</v>
      </c>
      <c r="F14" s="61"/>
      <c r="G14" s="974"/>
      <c r="H14" s="756"/>
    </row>
    <row r="15" spans="1:8" ht="15.75" customHeight="1">
      <c r="A15" s="756"/>
      <c r="B15" s="974"/>
      <c r="C15" s="7239" t="s">
        <v>1987</v>
      </c>
      <c r="D15" s="7240" t="s">
        <v>1988</v>
      </c>
      <c r="E15" s="7241" t="s">
        <v>4656</v>
      </c>
      <c r="F15" s="61"/>
      <c r="G15" s="974"/>
      <c r="H15" s="756"/>
    </row>
    <row r="16" spans="1:8" ht="15.75" customHeight="1">
      <c r="A16" s="756"/>
      <c r="B16" s="974"/>
      <c r="C16" s="7239" t="s">
        <v>1988</v>
      </c>
      <c r="D16" s="7240" t="s">
        <v>2795</v>
      </c>
      <c r="E16" s="7241" t="s">
        <v>4657</v>
      </c>
      <c r="F16" s="61"/>
      <c r="G16" s="974"/>
      <c r="H16" s="756"/>
    </row>
    <row r="17" spans="1:8" ht="15.75" customHeight="1">
      <c r="A17" s="756"/>
      <c r="B17" s="974"/>
      <c r="C17" s="7239" t="s">
        <v>1989</v>
      </c>
      <c r="D17" s="7240" t="s">
        <v>2796</v>
      </c>
      <c r="E17" s="7241" t="s">
        <v>4658</v>
      </c>
      <c r="F17" s="61"/>
      <c r="G17" s="974"/>
      <c r="H17" s="756"/>
    </row>
    <row r="18" spans="1:8" ht="15.75" customHeight="1">
      <c r="A18" s="756"/>
      <c r="B18" s="974"/>
      <c r="C18" s="7239" t="s">
        <v>2801</v>
      </c>
      <c r="D18" s="7240" t="s">
        <v>2797</v>
      </c>
      <c r="E18" s="7241" t="s">
        <v>4659</v>
      </c>
      <c r="F18" s="61"/>
      <c r="G18" s="974"/>
      <c r="H18" s="756"/>
    </row>
    <row r="19" spans="1:8" ht="15.75" customHeight="1">
      <c r="A19" s="756"/>
      <c r="B19" s="974"/>
      <c r="C19" s="7239" t="s">
        <v>2802</v>
      </c>
      <c r="D19" s="7240" t="s">
        <v>2798</v>
      </c>
      <c r="E19" s="7241" t="s">
        <v>4660</v>
      </c>
      <c r="F19" s="61"/>
      <c r="G19" s="974"/>
      <c r="H19" s="756"/>
    </row>
    <row r="20" spans="1:8" ht="15.75" customHeight="1" thickBot="1">
      <c r="A20" s="756"/>
      <c r="B20" s="974"/>
      <c r="C20" s="7242" t="s">
        <v>2803</v>
      </c>
      <c r="D20" s="7243" t="s">
        <v>2799</v>
      </c>
      <c r="E20" s="7244" t="s">
        <v>4661</v>
      </c>
      <c r="F20" s="61"/>
      <c r="G20" s="974"/>
      <c r="H20" s="756"/>
    </row>
    <row r="21" spans="1:8" ht="15.75" customHeight="1">
      <c r="A21" s="756"/>
      <c r="B21" s="974"/>
      <c r="C21" s="7245"/>
      <c r="D21" s="7246"/>
      <c r="E21" s="54"/>
      <c r="F21" s="61"/>
      <c r="G21" s="974"/>
      <c r="H21" s="756"/>
    </row>
    <row r="22" spans="1:8" ht="24" customHeight="1" thickBot="1">
      <c r="A22" s="756"/>
      <c r="B22" s="974"/>
      <c r="C22" s="7235" t="s">
        <v>1960</v>
      </c>
      <c r="D22" s="7235"/>
      <c r="E22" s="52"/>
      <c r="F22" s="1700"/>
      <c r="G22" s="974"/>
      <c r="H22" s="756"/>
    </row>
    <row r="23" spans="1:8" ht="19.5" customHeight="1" thickBot="1">
      <c r="A23" s="756"/>
      <c r="B23" s="974"/>
      <c r="C23" s="7247" t="s">
        <v>1961</v>
      </c>
      <c r="D23" s="7248" t="s">
        <v>2447</v>
      </c>
      <c r="E23" s="7249" t="s">
        <v>1962</v>
      </c>
      <c r="F23" s="86"/>
      <c r="G23" s="974"/>
      <c r="H23" s="756"/>
    </row>
    <row r="24" spans="1:8">
      <c r="A24" s="756"/>
      <c r="B24" s="974"/>
      <c r="C24" s="7250" t="s">
        <v>1991</v>
      </c>
      <c r="D24" s="7251" t="s">
        <v>2800</v>
      </c>
      <c r="E24" s="7252" t="s">
        <v>4632</v>
      </c>
      <c r="F24" s="7253" t="s">
        <v>1963</v>
      </c>
      <c r="G24" s="974"/>
      <c r="H24" s="756"/>
    </row>
    <row r="25" spans="1:8">
      <c r="A25" s="756"/>
      <c r="B25" s="974"/>
      <c r="C25" s="7239" t="s">
        <v>1992</v>
      </c>
      <c r="D25" s="7254" t="s">
        <v>2807</v>
      </c>
      <c r="E25" s="7255" t="s">
        <v>4633</v>
      </c>
      <c r="F25" s="7253"/>
      <c r="G25" s="974"/>
      <c r="H25" s="756"/>
    </row>
    <row r="26" spans="1:8">
      <c r="A26" s="756"/>
      <c r="B26" s="974"/>
      <c r="C26" s="7256" t="s">
        <v>2408</v>
      </c>
      <c r="D26" s="7257" t="s">
        <v>2808</v>
      </c>
      <c r="E26" s="7255" t="s">
        <v>4634</v>
      </c>
      <c r="F26" s="86"/>
      <c r="G26" s="974"/>
      <c r="H26" s="756"/>
    </row>
    <row r="27" spans="1:8">
      <c r="A27" s="756"/>
      <c r="B27" s="974"/>
      <c r="C27" s="7256" t="s">
        <v>2408</v>
      </c>
      <c r="D27" s="7257" t="s">
        <v>2808</v>
      </c>
      <c r="E27" s="7255" t="s">
        <v>4635</v>
      </c>
      <c r="F27" s="86" t="s">
        <v>1964</v>
      </c>
      <c r="G27" s="974"/>
      <c r="H27" s="756"/>
    </row>
    <row r="28" spans="1:8">
      <c r="A28" s="756"/>
      <c r="B28" s="974"/>
      <c r="C28" s="7256" t="s">
        <v>2408</v>
      </c>
      <c r="D28" s="7257" t="s">
        <v>2808</v>
      </c>
      <c r="E28" s="7255" t="s">
        <v>4636</v>
      </c>
      <c r="F28" s="86" t="s">
        <v>1965</v>
      </c>
      <c r="G28" s="974"/>
      <c r="H28" s="756"/>
    </row>
    <row r="29" spans="1:8">
      <c r="A29" s="756"/>
      <c r="B29" s="974"/>
      <c r="C29" s="7256" t="s">
        <v>4663</v>
      </c>
      <c r="D29" s="7257" t="s">
        <v>2809</v>
      </c>
      <c r="E29" s="7255" t="s">
        <v>4637</v>
      </c>
      <c r="F29" s="86"/>
      <c r="G29" s="974"/>
      <c r="H29" s="756"/>
    </row>
    <row r="30" spans="1:8">
      <c r="A30" s="756"/>
      <c r="B30" s="981"/>
      <c r="C30" s="7256" t="s">
        <v>4664</v>
      </c>
      <c r="D30" s="7257" t="s">
        <v>2810</v>
      </c>
      <c r="E30" s="7255" t="s">
        <v>4638</v>
      </c>
      <c r="F30" s="86" t="s">
        <v>1966</v>
      </c>
      <c r="G30" s="974"/>
      <c r="H30" s="756"/>
    </row>
    <row r="31" spans="1:8">
      <c r="A31" s="756"/>
      <c r="B31" s="981"/>
      <c r="C31" s="7256" t="s">
        <v>4664</v>
      </c>
      <c r="D31" s="7257" t="s">
        <v>2810</v>
      </c>
      <c r="E31" s="7255" t="s">
        <v>4639</v>
      </c>
      <c r="F31" s="86"/>
      <c r="G31" s="974"/>
      <c r="H31" s="756"/>
    </row>
    <row r="32" spans="1:8">
      <c r="A32" s="756"/>
      <c r="B32" s="981"/>
      <c r="C32" s="7258" t="s">
        <v>4665</v>
      </c>
      <c r="D32" s="7257" t="s">
        <v>2811</v>
      </c>
      <c r="E32" s="7255" t="s">
        <v>4640</v>
      </c>
      <c r="F32" s="86"/>
      <c r="G32" s="974"/>
      <c r="H32" s="756"/>
    </row>
    <row r="33" spans="1:8">
      <c r="A33" s="756"/>
      <c r="B33" s="981"/>
      <c r="C33" s="7256" t="s">
        <v>4666</v>
      </c>
      <c r="D33" s="7257" t="s">
        <v>2812</v>
      </c>
      <c r="E33" s="7255" t="s">
        <v>4641</v>
      </c>
      <c r="F33" s="86"/>
      <c r="G33" s="974"/>
      <c r="H33" s="756"/>
    </row>
    <row r="34" spans="1:8">
      <c r="A34" s="756"/>
      <c r="B34" s="981"/>
      <c r="C34" s="7256" t="s">
        <v>4666</v>
      </c>
      <c r="D34" s="7257" t="s">
        <v>2812</v>
      </c>
      <c r="E34" s="7255" t="s">
        <v>4642</v>
      </c>
      <c r="F34" s="86" t="s">
        <v>1967</v>
      </c>
      <c r="G34" s="974"/>
      <c r="H34" s="756"/>
    </row>
    <row r="35" spans="1:8">
      <c r="A35" s="756"/>
      <c r="B35" s="981"/>
      <c r="C35" s="7256" t="s">
        <v>4666</v>
      </c>
      <c r="D35" s="7257" t="s">
        <v>2812</v>
      </c>
      <c r="E35" s="7255" t="s">
        <v>4643</v>
      </c>
      <c r="F35" s="86"/>
      <c r="G35" s="974"/>
      <c r="H35" s="756"/>
    </row>
    <row r="36" spans="1:8">
      <c r="A36" s="756"/>
      <c r="B36" s="981"/>
      <c r="C36" s="7258" t="s">
        <v>4667</v>
      </c>
      <c r="D36" s="7257" t="s">
        <v>2813</v>
      </c>
      <c r="E36" s="7255" t="s">
        <v>4644</v>
      </c>
      <c r="F36" s="86"/>
      <c r="G36" s="974"/>
      <c r="H36" s="756"/>
    </row>
    <row r="37" spans="1:8">
      <c r="A37" s="756"/>
      <c r="B37" s="981"/>
      <c r="C37" s="7258" t="s">
        <v>4668</v>
      </c>
      <c r="D37" s="7257" t="s">
        <v>2814</v>
      </c>
      <c r="E37" s="7255" t="s">
        <v>4645</v>
      </c>
      <c r="F37" s="86"/>
      <c r="G37" s="974"/>
      <c r="H37" s="756"/>
    </row>
    <row r="38" spans="1:8">
      <c r="A38" s="756"/>
      <c r="B38" s="981"/>
      <c r="C38" s="7258" t="s">
        <v>4669</v>
      </c>
      <c r="D38" s="7257" t="s">
        <v>2815</v>
      </c>
      <c r="E38" s="7255" t="s">
        <v>4646</v>
      </c>
      <c r="F38" s="86" t="s">
        <v>1969</v>
      </c>
      <c r="G38" s="974"/>
      <c r="H38" s="756"/>
    </row>
    <row r="39" spans="1:8">
      <c r="A39" s="756"/>
      <c r="B39" s="981"/>
      <c r="C39" s="7258" t="s">
        <v>4670</v>
      </c>
      <c r="D39" s="7257" t="s">
        <v>2816</v>
      </c>
      <c r="E39" s="7255" t="s">
        <v>4647</v>
      </c>
      <c r="F39" s="86"/>
      <c r="G39" s="974"/>
      <c r="H39" s="756"/>
    </row>
    <row r="40" spans="1:8">
      <c r="A40" s="756"/>
      <c r="B40" s="981"/>
      <c r="C40" s="7256" t="s">
        <v>2231</v>
      </c>
      <c r="D40" s="7257" t="s">
        <v>2803</v>
      </c>
      <c r="E40" s="7255" t="s">
        <v>4648</v>
      </c>
      <c r="F40" s="86"/>
      <c r="G40" s="974"/>
      <c r="H40" s="756"/>
    </row>
    <row r="41" spans="1:8" ht="15.75" thickBot="1">
      <c r="A41" s="756"/>
      <c r="B41" s="981"/>
      <c r="C41" s="7259" t="s">
        <v>4671</v>
      </c>
      <c r="D41" s="7260" t="s">
        <v>2817</v>
      </c>
      <c r="E41" s="7261" t="s">
        <v>4649</v>
      </c>
      <c r="F41" s="86"/>
      <c r="G41" s="974"/>
      <c r="H41" s="756"/>
    </row>
    <row r="42" spans="1:8">
      <c r="A42" s="756"/>
      <c r="B42" s="981"/>
      <c r="C42" s="241"/>
      <c r="D42" s="241"/>
      <c r="E42" s="52"/>
      <c r="F42" s="86"/>
      <c r="G42" s="974"/>
      <c r="H42" s="756"/>
    </row>
    <row r="43" spans="1:8" ht="15.75" thickBot="1">
      <c r="A43" s="756"/>
      <c r="B43" s="981"/>
      <c r="C43" s="7235" t="s">
        <v>1970</v>
      </c>
      <c r="D43" s="7235"/>
      <c r="E43" s="52"/>
      <c r="F43" s="7253"/>
      <c r="G43" s="974"/>
      <c r="H43" s="756"/>
    </row>
    <row r="44" spans="1:8">
      <c r="A44" s="756"/>
      <c r="B44" s="981"/>
      <c r="C44" s="7262" t="s">
        <v>1961</v>
      </c>
      <c r="D44" s="7263"/>
      <c r="E44" s="7264" t="s">
        <v>1962</v>
      </c>
      <c r="F44" s="7253"/>
      <c r="G44" s="974"/>
      <c r="H44" s="756"/>
    </row>
    <row r="45" spans="1:8">
      <c r="A45" s="756"/>
      <c r="B45" s="981"/>
      <c r="C45" s="7239" t="s">
        <v>63</v>
      </c>
      <c r="D45" s="7265" t="s">
        <v>2818</v>
      </c>
      <c r="E45" s="7241" t="s">
        <v>1994</v>
      </c>
      <c r="F45" s="7253"/>
      <c r="G45" s="974"/>
      <c r="H45" s="756"/>
    </row>
    <row r="46" spans="1:8">
      <c r="A46" s="756"/>
      <c r="B46" s="981"/>
      <c r="C46" s="7256" t="s">
        <v>64</v>
      </c>
      <c r="D46" s="7266" t="s">
        <v>2819</v>
      </c>
      <c r="E46" s="7267" t="s">
        <v>3253</v>
      </c>
      <c r="F46" s="86"/>
      <c r="G46" s="974"/>
      <c r="H46" s="756"/>
    </row>
    <row r="47" spans="1:8">
      <c r="A47" s="756"/>
      <c r="B47" s="981"/>
      <c r="C47" s="7256" t="s">
        <v>984</v>
      </c>
      <c r="D47" s="7266" t="s">
        <v>2820</v>
      </c>
      <c r="E47" s="7267" t="s">
        <v>2210</v>
      </c>
      <c r="F47" s="86"/>
      <c r="G47" s="974"/>
      <c r="H47" s="756"/>
    </row>
    <row r="48" spans="1:8">
      <c r="A48" s="756"/>
      <c r="B48" s="981"/>
      <c r="C48" s="7256" t="s">
        <v>65</v>
      </c>
      <c r="D48" s="7266" t="s">
        <v>2821</v>
      </c>
      <c r="E48" s="7267" t="s">
        <v>81</v>
      </c>
      <c r="F48" s="86"/>
      <c r="G48" s="974"/>
      <c r="H48" s="756"/>
    </row>
    <row r="49" spans="1:8">
      <c r="A49" s="756"/>
      <c r="B49" s="981"/>
      <c r="C49" s="7256" t="s">
        <v>994</v>
      </c>
      <c r="D49" s="7266" t="s">
        <v>2823</v>
      </c>
      <c r="E49" s="7267" t="s">
        <v>3254</v>
      </c>
      <c r="F49" s="86"/>
      <c r="G49" s="974"/>
      <c r="H49" s="756"/>
    </row>
    <row r="50" spans="1:8">
      <c r="A50" s="756"/>
      <c r="B50" s="981"/>
      <c r="C50" s="7256" t="s">
        <v>66</v>
      </c>
      <c r="D50" s="7266" t="s">
        <v>2824</v>
      </c>
      <c r="E50" s="7267" t="s">
        <v>1995</v>
      </c>
      <c r="F50" s="86"/>
      <c r="G50" s="974"/>
      <c r="H50" s="756"/>
    </row>
    <row r="51" spans="1:8">
      <c r="A51" s="756"/>
      <c r="B51" s="981"/>
      <c r="C51" s="7256" t="s">
        <v>1971</v>
      </c>
      <c r="D51" s="7266" t="s">
        <v>2825</v>
      </c>
      <c r="E51" s="7267" t="s">
        <v>1996</v>
      </c>
      <c r="F51" s="86"/>
      <c r="G51" s="974"/>
      <c r="H51" s="756"/>
    </row>
    <row r="52" spans="1:8">
      <c r="A52" s="756"/>
      <c r="B52" s="981"/>
      <c r="C52" s="7256" t="s">
        <v>67</v>
      </c>
      <c r="D52" s="7266" t="s">
        <v>2826</v>
      </c>
      <c r="E52" s="7267" t="s">
        <v>1998</v>
      </c>
      <c r="F52" s="86"/>
      <c r="G52" s="974"/>
      <c r="H52" s="756"/>
    </row>
    <row r="53" spans="1:8">
      <c r="A53" s="756"/>
      <c r="B53" s="981"/>
      <c r="C53" s="7256" t="s">
        <v>1972</v>
      </c>
      <c r="D53" s="7266" t="s">
        <v>2827</v>
      </c>
      <c r="E53" s="7267" t="s">
        <v>1997</v>
      </c>
      <c r="F53" s="86"/>
      <c r="G53" s="974"/>
      <c r="H53" s="756"/>
    </row>
    <row r="54" spans="1:8">
      <c r="A54" s="756"/>
      <c r="B54" s="981"/>
      <c r="C54" s="7256" t="s">
        <v>1973</v>
      </c>
      <c r="D54" s="7266" t="s">
        <v>2828</v>
      </c>
      <c r="E54" s="7267" t="s">
        <v>96</v>
      </c>
      <c r="F54" s="86"/>
      <c r="G54" s="974"/>
      <c r="H54" s="756"/>
    </row>
    <row r="55" spans="1:8">
      <c r="A55" s="756"/>
      <c r="B55" s="981"/>
      <c r="C55" s="7256" t="s">
        <v>1974</v>
      </c>
      <c r="D55" s="7266" t="s">
        <v>2829</v>
      </c>
      <c r="E55" s="7267" t="s">
        <v>1999</v>
      </c>
      <c r="F55" s="86"/>
      <c r="G55" s="974"/>
      <c r="H55" s="756"/>
    </row>
    <row r="56" spans="1:8">
      <c r="A56" s="756"/>
      <c r="B56" s="981"/>
      <c r="C56" s="7256" t="s">
        <v>1975</v>
      </c>
      <c r="D56" s="7266" t="s">
        <v>2830</v>
      </c>
      <c r="E56" s="7267" t="s">
        <v>1826</v>
      </c>
      <c r="F56" s="86"/>
      <c r="G56" s="974"/>
      <c r="H56" s="756"/>
    </row>
    <row r="57" spans="1:8">
      <c r="A57" s="756"/>
      <c r="B57" s="981"/>
      <c r="C57" s="7256" t="s">
        <v>1976</v>
      </c>
      <c r="D57" s="7266" t="s">
        <v>2831</v>
      </c>
      <c r="E57" s="7267" t="s">
        <v>3255</v>
      </c>
      <c r="F57" s="86"/>
      <c r="G57" s="974"/>
      <c r="H57" s="756"/>
    </row>
    <row r="58" spans="1:8">
      <c r="A58" s="756"/>
      <c r="B58" s="981"/>
      <c r="C58" s="7256" t="s">
        <v>3233</v>
      </c>
      <c r="D58" s="7266" t="s">
        <v>2832</v>
      </c>
      <c r="E58" s="7267" t="s">
        <v>2001</v>
      </c>
      <c r="F58" s="86"/>
      <c r="G58" s="974"/>
      <c r="H58" s="756"/>
    </row>
    <row r="59" spans="1:8">
      <c r="A59" s="756"/>
      <c r="B59" s="981"/>
      <c r="C59" s="7256" t="s">
        <v>1977</v>
      </c>
      <c r="D59" s="7266" t="s">
        <v>2833</v>
      </c>
      <c r="E59" s="7267" t="s">
        <v>112</v>
      </c>
      <c r="F59" s="86"/>
      <c r="G59" s="974"/>
      <c r="H59" s="756"/>
    </row>
    <row r="60" spans="1:8">
      <c r="A60" s="756"/>
      <c r="B60" s="981"/>
      <c r="C60" s="7256" t="s">
        <v>2000</v>
      </c>
      <c r="D60" s="7266" t="s">
        <v>2834</v>
      </c>
      <c r="E60" s="7267" t="s">
        <v>2002</v>
      </c>
      <c r="F60" s="86"/>
      <c r="G60" s="974"/>
      <c r="H60" s="756"/>
    </row>
    <row r="61" spans="1:8">
      <c r="A61" s="756"/>
      <c r="B61" s="981"/>
      <c r="C61" s="7256" t="s">
        <v>1978</v>
      </c>
      <c r="D61" s="7266" t="s">
        <v>2835</v>
      </c>
      <c r="E61" s="7267" t="s">
        <v>1763</v>
      </c>
      <c r="F61" s="86"/>
      <c r="G61" s="974"/>
      <c r="H61" s="756"/>
    </row>
    <row r="62" spans="1:8">
      <c r="A62" s="756"/>
      <c r="B62" s="981"/>
      <c r="C62" s="7256" t="s">
        <v>1979</v>
      </c>
      <c r="D62" s="7266" t="s">
        <v>2836</v>
      </c>
      <c r="E62" s="7267" t="s">
        <v>1808</v>
      </c>
      <c r="F62" s="86"/>
      <c r="G62" s="974"/>
      <c r="H62" s="756"/>
    </row>
    <row r="63" spans="1:8">
      <c r="A63" s="756"/>
      <c r="B63" s="981"/>
      <c r="C63" s="7256" t="s">
        <v>1980</v>
      </c>
      <c r="D63" s="7266" t="s">
        <v>2837</v>
      </c>
      <c r="E63" s="7267" t="s">
        <v>2171</v>
      </c>
      <c r="F63" s="86"/>
      <c r="G63" s="974"/>
      <c r="H63" s="756"/>
    </row>
    <row r="64" spans="1:8">
      <c r="A64" s="756"/>
      <c r="B64" s="981"/>
      <c r="C64" s="7256" t="s">
        <v>2732</v>
      </c>
      <c r="D64" s="7266" t="s">
        <v>2838</v>
      </c>
      <c r="E64" s="7267" t="s">
        <v>3057</v>
      </c>
      <c r="F64" s="86"/>
      <c r="G64" s="974"/>
      <c r="H64" s="756"/>
    </row>
    <row r="65" spans="1:8">
      <c r="A65" s="756"/>
      <c r="B65" s="981"/>
      <c r="C65" s="7256" t="s">
        <v>2157</v>
      </c>
      <c r="D65" s="7266" t="s">
        <v>2839</v>
      </c>
      <c r="E65" s="7267" t="s">
        <v>2182</v>
      </c>
      <c r="F65" s="86"/>
      <c r="G65" s="974"/>
      <c r="H65" s="756"/>
    </row>
    <row r="66" spans="1:8">
      <c r="A66" s="756"/>
      <c r="B66" s="981"/>
      <c r="C66" s="7256" t="s">
        <v>2158</v>
      </c>
      <c r="D66" s="7266" t="s">
        <v>2840</v>
      </c>
      <c r="E66" s="7267" t="s">
        <v>2183</v>
      </c>
      <c r="F66" s="86"/>
      <c r="G66" s="974"/>
      <c r="H66" s="756"/>
    </row>
    <row r="67" spans="1:8">
      <c r="A67" s="756"/>
      <c r="B67" s="981"/>
      <c r="C67" s="7256" t="s">
        <v>2159</v>
      </c>
      <c r="D67" s="7266" t="s">
        <v>2841</v>
      </c>
      <c r="E67" s="7267" t="s">
        <v>2184</v>
      </c>
      <c r="F67" s="86"/>
      <c r="G67" s="974"/>
      <c r="H67" s="756"/>
    </row>
    <row r="68" spans="1:8">
      <c r="A68" s="756"/>
      <c r="B68" s="981"/>
      <c r="C68" s="7256" t="s">
        <v>2160</v>
      </c>
      <c r="D68" s="7266" t="s">
        <v>2842</v>
      </c>
      <c r="E68" s="7267" t="s">
        <v>2185</v>
      </c>
      <c r="F68" s="86"/>
      <c r="G68" s="974"/>
      <c r="H68" s="756"/>
    </row>
    <row r="69" spans="1:8">
      <c r="A69" s="756"/>
      <c r="B69" s="981"/>
      <c r="C69" s="7258" t="s">
        <v>2161</v>
      </c>
      <c r="D69" s="7266" t="s">
        <v>2843</v>
      </c>
      <c r="E69" s="7267" t="s">
        <v>2186</v>
      </c>
      <c r="F69" s="86"/>
      <c r="G69" s="974"/>
      <c r="H69" s="756"/>
    </row>
    <row r="70" spans="1:8">
      <c r="A70" s="756"/>
      <c r="B70" s="981"/>
      <c r="C70" s="7256" t="s">
        <v>2162</v>
      </c>
      <c r="D70" s="7266" t="s">
        <v>2844</v>
      </c>
      <c r="E70" s="7267" t="s">
        <v>2187</v>
      </c>
      <c r="F70" s="86"/>
      <c r="G70" s="974"/>
      <c r="H70" s="756"/>
    </row>
    <row r="71" spans="1:8">
      <c r="A71" s="756"/>
      <c r="B71" s="981"/>
      <c r="C71" s="7256" t="s">
        <v>2163</v>
      </c>
      <c r="D71" s="7266" t="s">
        <v>2845</v>
      </c>
      <c r="E71" s="7267" t="s">
        <v>2188</v>
      </c>
      <c r="F71" s="86"/>
      <c r="G71" s="974"/>
      <c r="H71" s="756"/>
    </row>
    <row r="72" spans="1:8">
      <c r="A72" s="756"/>
      <c r="B72" s="981"/>
      <c r="C72" s="7256" t="s">
        <v>2164</v>
      </c>
      <c r="D72" s="7266" t="s">
        <v>2846</v>
      </c>
      <c r="E72" s="7267" t="s">
        <v>2189</v>
      </c>
      <c r="F72" s="86"/>
      <c r="G72" s="974"/>
      <c r="H72" s="756"/>
    </row>
    <row r="73" spans="1:8">
      <c r="A73" s="756"/>
      <c r="B73" s="981"/>
      <c r="C73" s="7256" t="s">
        <v>2165</v>
      </c>
      <c r="D73" s="7266" t="s">
        <v>2847</v>
      </c>
      <c r="E73" s="7267" t="s">
        <v>2190</v>
      </c>
      <c r="F73" s="86"/>
      <c r="G73" s="974"/>
      <c r="H73" s="756"/>
    </row>
    <row r="74" spans="1:8">
      <c r="A74" s="756"/>
      <c r="B74" s="981"/>
      <c r="C74" s="7256" t="s">
        <v>2166</v>
      </c>
      <c r="D74" s="7266" t="s">
        <v>2848</v>
      </c>
      <c r="E74" s="7267" t="s">
        <v>2191</v>
      </c>
      <c r="F74" s="86"/>
      <c r="G74" s="974"/>
      <c r="H74" s="756"/>
    </row>
    <row r="75" spans="1:8">
      <c r="A75" s="756"/>
      <c r="B75" s="981"/>
      <c r="C75" s="7256" t="s">
        <v>2167</v>
      </c>
      <c r="D75" s="7266" t="s">
        <v>2849</v>
      </c>
      <c r="E75" s="7267" t="s">
        <v>2192</v>
      </c>
      <c r="F75" s="86"/>
      <c r="G75" s="974"/>
      <c r="H75" s="756"/>
    </row>
    <row r="76" spans="1:8">
      <c r="A76" s="756"/>
      <c r="B76" s="981"/>
      <c r="C76" s="7256" t="s">
        <v>2168</v>
      </c>
      <c r="D76" s="7266" t="s">
        <v>2850</v>
      </c>
      <c r="E76" s="7267" t="s">
        <v>2193</v>
      </c>
      <c r="F76" s="86"/>
      <c r="G76" s="974"/>
      <c r="H76" s="756"/>
    </row>
    <row r="77" spans="1:8">
      <c r="A77" s="756"/>
      <c r="B77" s="981"/>
      <c r="C77" s="7256" t="s">
        <v>2169</v>
      </c>
      <c r="D77" s="7266" t="s">
        <v>2851</v>
      </c>
      <c r="E77" s="7267" t="s">
        <v>2194</v>
      </c>
      <c r="F77" s="86"/>
      <c r="G77" s="974"/>
      <c r="H77" s="756"/>
    </row>
    <row r="78" spans="1:8">
      <c r="A78" s="756"/>
      <c r="B78" s="981"/>
      <c r="C78" s="7256" t="s">
        <v>2170</v>
      </c>
      <c r="D78" s="7266" t="s">
        <v>2852</v>
      </c>
      <c r="E78" s="7267" t="s">
        <v>2195</v>
      </c>
      <c r="F78" s="86"/>
      <c r="G78" s="974"/>
      <c r="H78" s="756"/>
    </row>
    <row r="79" spans="1:8">
      <c r="A79" s="756"/>
      <c r="B79" s="981"/>
      <c r="C79" s="7256" t="s">
        <v>1981</v>
      </c>
      <c r="D79" s="7266" t="s">
        <v>2853</v>
      </c>
      <c r="E79" s="7267" t="s">
        <v>2177</v>
      </c>
      <c r="F79" s="86"/>
      <c r="G79" s="974"/>
      <c r="H79" s="756"/>
    </row>
    <row r="80" spans="1:8">
      <c r="A80" s="756"/>
      <c r="B80" s="981"/>
      <c r="C80" s="7256" t="s">
        <v>1982</v>
      </c>
      <c r="D80" s="7266" t="s">
        <v>2854</v>
      </c>
      <c r="E80" s="7267" t="s">
        <v>182</v>
      </c>
      <c r="F80" s="86"/>
      <c r="G80" s="974"/>
      <c r="H80" s="756"/>
    </row>
    <row r="81" spans="1:8">
      <c r="A81" s="756"/>
      <c r="B81" s="981"/>
      <c r="C81" s="7256" t="s">
        <v>4249</v>
      </c>
      <c r="D81" s="7266" t="s">
        <v>2855</v>
      </c>
      <c r="E81" s="7267" t="s">
        <v>4250</v>
      </c>
      <c r="F81" s="86"/>
      <c r="G81" s="974"/>
      <c r="H81" s="756"/>
    </row>
    <row r="82" spans="1:8">
      <c r="A82" s="756"/>
      <c r="B82" s="981"/>
      <c r="C82" s="7256" t="s">
        <v>4677</v>
      </c>
      <c r="D82" s="7266" t="s">
        <v>2856</v>
      </c>
      <c r="E82" s="7267" t="s">
        <v>2178</v>
      </c>
      <c r="F82" s="86"/>
      <c r="G82" s="974"/>
      <c r="H82" s="756"/>
    </row>
    <row r="83" spans="1:8">
      <c r="A83" s="756"/>
      <c r="B83" s="981"/>
      <c r="C83" s="7256" t="s">
        <v>3058</v>
      </c>
      <c r="D83" s="7266" t="s">
        <v>2857</v>
      </c>
      <c r="E83" s="7267" t="s">
        <v>188</v>
      </c>
      <c r="F83" s="86"/>
      <c r="G83" s="974"/>
      <c r="H83" s="756"/>
    </row>
    <row r="84" spans="1:8">
      <c r="A84" s="756"/>
      <c r="B84" s="981"/>
      <c r="C84" s="7256" t="s">
        <v>3059</v>
      </c>
      <c r="D84" s="7266" t="s">
        <v>2858</v>
      </c>
      <c r="E84" s="7267" t="s">
        <v>3060</v>
      </c>
      <c r="F84" s="86"/>
      <c r="G84" s="974"/>
      <c r="H84" s="756"/>
    </row>
    <row r="85" spans="1:8">
      <c r="A85" s="756"/>
      <c r="B85" s="981"/>
      <c r="C85" s="7256" t="s">
        <v>2172</v>
      </c>
      <c r="D85" s="7266" t="s">
        <v>2859</v>
      </c>
      <c r="E85" s="7267" t="s">
        <v>4444</v>
      </c>
      <c r="F85" s="86"/>
      <c r="G85" s="974"/>
      <c r="H85" s="756"/>
    </row>
    <row r="86" spans="1:8">
      <c r="A86" s="756"/>
      <c r="B86" s="981"/>
      <c r="C86" s="7256" t="s">
        <v>2173</v>
      </c>
      <c r="D86" s="7266" t="s">
        <v>2860</v>
      </c>
      <c r="E86" s="7267" t="s">
        <v>2179</v>
      </c>
      <c r="F86" s="86"/>
      <c r="G86" s="974"/>
      <c r="H86" s="756"/>
    </row>
    <row r="87" spans="1:8">
      <c r="A87" s="756"/>
      <c r="B87" s="981"/>
      <c r="C87" s="7256" t="s">
        <v>2174</v>
      </c>
      <c r="D87" s="7266" t="s">
        <v>2861</v>
      </c>
      <c r="E87" s="7267" t="s">
        <v>2180</v>
      </c>
      <c r="F87" s="86"/>
      <c r="G87" s="974"/>
      <c r="H87" s="756"/>
    </row>
    <row r="88" spans="1:8">
      <c r="A88" s="756"/>
      <c r="B88" s="981"/>
      <c r="C88" s="7256" t="s">
        <v>2175</v>
      </c>
      <c r="D88" s="7266" t="s">
        <v>2862</v>
      </c>
      <c r="E88" s="7267" t="s">
        <v>2181</v>
      </c>
      <c r="F88" s="86"/>
      <c r="G88" s="974"/>
      <c r="H88" s="756"/>
    </row>
    <row r="89" spans="1:8">
      <c r="A89" s="756"/>
      <c r="B89" s="981"/>
      <c r="C89" s="7256" t="s">
        <v>1983</v>
      </c>
      <c r="D89" s="7266" t="s">
        <v>2863</v>
      </c>
      <c r="E89" s="7267" t="s">
        <v>3061</v>
      </c>
      <c r="F89" s="86"/>
      <c r="G89" s="974"/>
      <c r="H89" s="756"/>
    </row>
    <row r="90" spans="1:8">
      <c r="A90" s="756"/>
      <c r="B90" s="981"/>
      <c r="C90" s="7256" t="s">
        <v>4678</v>
      </c>
      <c r="D90" s="7266" t="s">
        <v>2864</v>
      </c>
      <c r="E90" s="7267" t="s">
        <v>2197</v>
      </c>
      <c r="F90" s="86"/>
      <c r="G90" s="974"/>
      <c r="H90" s="756"/>
    </row>
    <row r="91" spans="1:8">
      <c r="A91" s="756"/>
      <c r="B91" s="981"/>
      <c r="C91" s="7256" t="s">
        <v>4679</v>
      </c>
      <c r="D91" s="7266" t="s">
        <v>2865</v>
      </c>
      <c r="E91" s="7267" t="s">
        <v>2198</v>
      </c>
      <c r="F91" s="86"/>
      <c r="G91" s="974"/>
      <c r="H91" s="756"/>
    </row>
    <row r="92" spans="1:8">
      <c r="A92" s="756"/>
      <c r="B92" s="981"/>
      <c r="C92" s="7256" t="s">
        <v>4680</v>
      </c>
      <c r="D92" s="7266" t="s">
        <v>2866</v>
      </c>
      <c r="E92" s="7267" t="s">
        <v>2196</v>
      </c>
      <c r="F92" s="86"/>
      <c r="G92" s="974"/>
      <c r="H92" s="756"/>
    </row>
    <row r="93" spans="1:8">
      <c r="A93" s="756"/>
      <c r="B93" s="981"/>
      <c r="C93" s="7256" t="s">
        <v>4681</v>
      </c>
      <c r="D93" s="7266" t="s">
        <v>2867</v>
      </c>
      <c r="E93" s="7267" t="s">
        <v>2199</v>
      </c>
      <c r="F93" s="86"/>
      <c r="G93" s="974"/>
      <c r="H93" s="756"/>
    </row>
    <row r="94" spans="1:8">
      <c r="A94" s="756"/>
      <c r="B94" s="981"/>
      <c r="C94" s="7256" t="s">
        <v>4682</v>
      </c>
      <c r="D94" s="7266" t="s">
        <v>2868</v>
      </c>
      <c r="E94" s="7267" t="s">
        <v>218</v>
      </c>
      <c r="F94" s="86"/>
      <c r="G94" s="974"/>
      <c r="H94" s="756"/>
    </row>
    <row r="95" spans="1:8">
      <c r="A95" s="756"/>
      <c r="B95" s="981"/>
      <c r="C95" s="7256" t="s">
        <v>1984</v>
      </c>
      <c r="D95" s="7266" t="s">
        <v>2869</v>
      </c>
      <c r="E95" s="7267" t="s">
        <v>4445</v>
      </c>
      <c r="F95" s="86"/>
      <c r="G95" s="974"/>
      <c r="H95" s="756"/>
    </row>
    <row r="96" spans="1:8">
      <c r="A96" s="756"/>
      <c r="B96" s="981"/>
      <c r="C96" s="7256" t="s">
        <v>2156</v>
      </c>
      <c r="D96" s="7266" t="s">
        <v>2870</v>
      </c>
      <c r="E96" s="7267" t="s">
        <v>2200</v>
      </c>
      <c r="F96" s="86"/>
      <c r="G96" s="974"/>
      <c r="H96" s="756"/>
    </row>
    <row r="97" spans="1:8">
      <c r="A97" s="756"/>
      <c r="B97" s="981"/>
      <c r="C97" s="7256" t="s">
        <v>2176</v>
      </c>
      <c r="D97" s="7266" t="s">
        <v>2871</v>
      </c>
      <c r="E97" s="7267" t="s">
        <v>220</v>
      </c>
      <c r="F97" s="86"/>
      <c r="G97" s="974"/>
      <c r="H97" s="756"/>
    </row>
    <row r="98" spans="1:8">
      <c r="A98" s="756"/>
      <c r="B98" s="981"/>
      <c r="C98" s="7256" t="s">
        <v>2205</v>
      </c>
      <c r="D98" s="7266" t="s">
        <v>2872</v>
      </c>
      <c r="E98" s="7267" t="s">
        <v>221</v>
      </c>
      <c r="F98" s="86"/>
      <c r="G98" s="974"/>
      <c r="H98" s="756"/>
    </row>
    <row r="99" spans="1:8">
      <c r="A99" s="756"/>
      <c r="B99" s="981"/>
      <c r="C99" s="7256" t="s">
        <v>2206</v>
      </c>
      <c r="D99" s="7266" t="s">
        <v>2873</v>
      </c>
      <c r="E99" s="7267" t="s">
        <v>3874</v>
      </c>
      <c r="F99" s="86"/>
      <c r="G99" s="974"/>
      <c r="H99" s="756"/>
    </row>
    <row r="100" spans="1:8">
      <c r="A100" s="756"/>
      <c r="B100" s="981"/>
      <c r="C100" s="7256" t="s">
        <v>2207</v>
      </c>
      <c r="D100" s="7266" t="s">
        <v>2874</v>
      </c>
      <c r="E100" s="7267" t="s">
        <v>224</v>
      </c>
      <c r="F100" s="86"/>
      <c r="G100" s="974"/>
      <c r="H100" s="756"/>
    </row>
    <row r="101" spans="1:8">
      <c r="A101" s="756"/>
      <c r="B101" s="981"/>
      <c r="C101" s="7256" t="s">
        <v>2384</v>
      </c>
      <c r="D101" s="7266" t="s">
        <v>2875</v>
      </c>
      <c r="E101" s="7267" t="s">
        <v>253</v>
      </c>
      <c r="F101" s="86"/>
      <c r="G101" s="974"/>
      <c r="H101" s="756"/>
    </row>
    <row r="102" spans="1:8">
      <c r="A102" s="756"/>
      <c r="B102" s="981"/>
      <c r="C102" s="7256" t="s">
        <v>2385</v>
      </c>
      <c r="D102" s="7266" t="s">
        <v>2876</v>
      </c>
      <c r="E102" s="7267" t="s">
        <v>4650</v>
      </c>
      <c r="F102" s="86"/>
      <c r="G102" s="974"/>
      <c r="H102" s="756"/>
    </row>
    <row r="103" spans="1:8">
      <c r="A103" s="756"/>
      <c r="B103" s="981"/>
      <c r="C103" s="7256" t="s">
        <v>2386</v>
      </c>
      <c r="D103" s="7266" t="s">
        <v>2877</v>
      </c>
      <c r="E103" s="7267" t="s">
        <v>4651</v>
      </c>
      <c r="F103" s="86"/>
      <c r="G103" s="974"/>
      <c r="H103" s="756"/>
    </row>
    <row r="104" spans="1:8">
      <c r="A104" s="756"/>
      <c r="B104" s="981"/>
      <c r="C104" s="7256" t="s">
        <v>2387</v>
      </c>
      <c r="D104" s="7266" t="s">
        <v>2878</v>
      </c>
      <c r="E104" s="7267" t="s">
        <v>4652</v>
      </c>
      <c r="F104" s="86"/>
      <c r="G104" s="974"/>
      <c r="H104" s="756"/>
    </row>
    <row r="105" spans="1:8">
      <c r="A105" s="756"/>
      <c r="B105" s="981"/>
      <c r="C105" s="7256" t="s">
        <v>2388</v>
      </c>
      <c r="D105" s="7266" t="s">
        <v>2879</v>
      </c>
      <c r="E105" s="7267" t="s">
        <v>271</v>
      </c>
      <c r="F105" s="86"/>
      <c r="G105" s="974"/>
      <c r="H105" s="756"/>
    </row>
    <row r="106" spans="1:8">
      <c r="A106" s="756"/>
      <c r="B106" s="981"/>
      <c r="C106" s="7256" t="s">
        <v>2389</v>
      </c>
      <c r="D106" s="7266" t="s">
        <v>2880</v>
      </c>
      <c r="E106" s="7267" t="s">
        <v>291</v>
      </c>
      <c r="F106" s="86"/>
      <c r="G106" s="974"/>
      <c r="H106" s="756"/>
    </row>
    <row r="107" spans="1:8">
      <c r="A107" s="756"/>
      <c r="B107" s="981"/>
      <c r="C107" s="7256" t="s">
        <v>2390</v>
      </c>
      <c r="D107" s="7266" t="s">
        <v>2881</v>
      </c>
      <c r="E107" s="7267" t="s">
        <v>2391</v>
      </c>
      <c r="F107" s="86"/>
      <c r="G107" s="974"/>
      <c r="H107" s="756"/>
    </row>
    <row r="108" spans="1:8">
      <c r="A108" s="756"/>
      <c r="B108" s="981"/>
      <c r="C108" s="7256" t="s">
        <v>2395</v>
      </c>
      <c r="D108" s="7266" t="s">
        <v>2882</v>
      </c>
      <c r="E108" s="7267" t="s">
        <v>245</v>
      </c>
      <c r="F108" s="86"/>
      <c r="G108" s="974"/>
      <c r="H108" s="756"/>
    </row>
    <row r="109" spans="1:8">
      <c r="A109" s="756"/>
      <c r="B109" s="981"/>
      <c r="C109" s="7256" t="s">
        <v>2396</v>
      </c>
      <c r="D109" s="7266" t="s">
        <v>2883</v>
      </c>
      <c r="E109" s="7267" t="s">
        <v>2392</v>
      </c>
      <c r="F109" s="86"/>
      <c r="G109" s="974"/>
      <c r="H109" s="756"/>
    </row>
    <row r="110" spans="1:8">
      <c r="A110" s="756"/>
      <c r="B110" s="981"/>
      <c r="C110" s="7256" t="s">
        <v>2397</v>
      </c>
      <c r="D110" s="7266" t="s">
        <v>2884</v>
      </c>
      <c r="E110" s="7267" t="s">
        <v>2393</v>
      </c>
      <c r="F110" s="86"/>
      <c r="G110" s="974"/>
      <c r="H110" s="756"/>
    </row>
    <row r="111" spans="1:8">
      <c r="A111" s="756"/>
      <c r="B111" s="981"/>
      <c r="C111" s="7256" t="s">
        <v>2398</v>
      </c>
      <c r="D111" s="7266" t="s">
        <v>2885</v>
      </c>
      <c r="E111" s="7267" t="s">
        <v>2394</v>
      </c>
      <c r="F111" s="86"/>
      <c r="G111" s="974"/>
      <c r="H111" s="756"/>
    </row>
    <row r="112" spans="1:8">
      <c r="A112" s="756"/>
      <c r="B112" s="981"/>
      <c r="C112" s="7256" t="s">
        <v>2399</v>
      </c>
      <c r="D112" s="7266" t="s">
        <v>2886</v>
      </c>
      <c r="E112" s="7267" t="s">
        <v>251</v>
      </c>
      <c r="F112" s="86"/>
      <c r="G112" s="974"/>
      <c r="H112" s="756"/>
    </row>
    <row r="113" spans="1:8">
      <c r="A113" s="756"/>
      <c r="B113" s="981"/>
      <c r="C113" s="7256" t="s">
        <v>2400</v>
      </c>
      <c r="D113" s="7266" t="s">
        <v>2887</v>
      </c>
      <c r="E113" s="7267" t="s">
        <v>261</v>
      </c>
      <c r="F113" s="86"/>
      <c r="G113" s="974"/>
      <c r="H113" s="756"/>
    </row>
    <row r="114" spans="1:8">
      <c r="A114" s="756"/>
      <c r="B114" s="981"/>
      <c r="C114" s="7256" t="s">
        <v>2401</v>
      </c>
      <c r="D114" s="7266" t="s">
        <v>2888</v>
      </c>
      <c r="E114" s="7267" t="s">
        <v>267</v>
      </c>
      <c r="F114" s="86"/>
      <c r="G114" s="974"/>
      <c r="H114" s="756"/>
    </row>
    <row r="115" spans="1:8">
      <c r="A115" s="756"/>
      <c r="B115" s="981"/>
      <c r="C115" s="7256" t="s">
        <v>2402</v>
      </c>
      <c r="D115" s="7266" t="s">
        <v>2889</v>
      </c>
      <c r="E115" s="7267" t="s">
        <v>2403</v>
      </c>
      <c r="F115" s="86"/>
      <c r="G115" s="974"/>
      <c r="H115" s="756"/>
    </row>
    <row r="116" spans="1:8">
      <c r="A116" s="756"/>
      <c r="B116" s="981"/>
      <c r="C116" s="7256" t="s">
        <v>3234</v>
      </c>
      <c r="D116" s="7266" t="s">
        <v>2890</v>
      </c>
      <c r="E116" s="7267" t="s">
        <v>269</v>
      </c>
      <c r="F116" s="86"/>
      <c r="G116" s="974"/>
      <c r="H116" s="756"/>
    </row>
    <row r="117" spans="1:8">
      <c r="A117" s="756"/>
      <c r="B117" s="981"/>
      <c r="C117" s="7256" t="s">
        <v>4683</v>
      </c>
      <c r="D117" s="7266" t="s">
        <v>2891</v>
      </c>
      <c r="E117" s="7267" t="s">
        <v>275</v>
      </c>
      <c r="F117" s="86"/>
      <c r="G117" s="974"/>
      <c r="H117" s="756"/>
    </row>
    <row r="118" spans="1:8">
      <c r="A118" s="756"/>
      <c r="B118" s="981"/>
      <c r="C118" s="7256" t="s">
        <v>4684</v>
      </c>
      <c r="D118" s="7266" t="s">
        <v>2892</v>
      </c>
      <c r="E118" s="7267" t="s">
        <v>276</v>
      </c>
      <c r="F118" s="86"/>
      <c r="G118" s="974"/>
      <c r="H118" s="756"/>
    </row>
    <row r="119" spans="1:8">
      <c r="A119" s="756"/>
      <c r="B119" s="981"/>
      <c r="C119" s="7256" t="s">
        <v>4685</v>
      </c>
      <c r="D119" s="7266" t="s">
        <v>2893</v>
      </c>
      <c r="E119" s="7267" t="s">
        <v>2404</v>
      </c>
      <c r="F119" s="86"/>
      <c r="G119" s="974"/>
      <c r="H119" s="756"/>
    </row>
    <row r="120" spans="1:8">
      <c r="A120" s="756"/>
      <c r="B120" s="981"/>
      <c r="C120" s="7256" t="s">
        <v>4686</v>
      </c>
      <c r="D120" s="7266" t="s">
        <v>2894</v>
      </c>
      <c r="E120" s="7267" t="s">
        <v>279</v>
      </c>
      <c r="F120" s="86"/>
      <c r="G120" s="974"/>
      <c r="H120" s="756"/>
    </row>
    <row r="121" spans="1:8">
      <c r="A121" s="756"/>
      <c r="B121" s="981"/>
      <c r="C121" s="7256" t="s">
        <v>4687</v>
      </c>
      <c r="D121" s="7266" t="s">
        <v>2895</v>
      </c>
      <c r="E121" s="7267" t="s">
        <v>281</v>
      </c>
      <c r="F121" s="86"/>
      <c r="G121" s="974"/>
      <c r="H121" s="756"/>
    </row>
    <row r="122" spans="1:8">
      <c r="A122" s="756"/>
      <c r="B122" s="981"/>
      <c r="C122" s="7256" t="s">
        <v>4688</v>
      </c>
      <c r="D122" s="7266" t="s">
        <v>3062</v>
      </c>
      <c r="E122" s="7267" t="s">
        <v>285</v>
      </c>
      <c r="F122" s="86"/>
      <c r="G122" s="974"/>
      <c r="H122" s="756"/>
    </row>
    <row r="123" spans="1:8">
      <c r="A123" s="756"/>
      <c r="B123" s="981"/>
      <c r="C123" s="7256" t="s">
        <v>4689</v>
      </c>
      <c r="D123" s="7266" t="s">
        <v>3063</v>
      </c>
      <c r="E123" s="7267" t="s">
        <v>252</v>
      </c>
      <c r="F123" s="86"/>
      <c r="G123" s="974"/>
      <c r="H123" s="756"/>
    </row>
    <row r="124" spans="1:8">
      <c r="A124" s="756"/>
      <c r="B124" s="981"/>
      <c r="C124" s="7256" t="s">
        <v>2671</v>
      </c>
      <c r="D124" s="7266" t="s">
        <v>3260</v>
      </c>
      <c r="E124" s="7267" t="s">
        <v>2668</v>
      </c>
      <c r="F124" s="86"/>
      <c r="G124" s="974"/>
      <c r="H124" s="756"/>
    </row>
    <row r="125" spans="1:8">
      <c r="A125" s="756"/>
      <c r="B125" s="981"/>
      <c r="C125" s="7256" t="s">
        <v>2672</v>
      </c>
      <c r="D125" s="7266" t="s">
        <v>3261</v>
      </c>
      <c r="E125" s="7267" t="s">
        <v>2631</v>
      </c>
      <c r="F125" s="86"/>
      <c r="G125" s="974"/>
      <c r="H125" s="756"/>
    </row>
    <row r="126" spans="1:8">
      <c r="A126" s="756"/>
      <c r="B126" s="981"/>
      <c r="C126" s="7256" t="s">
        <v>2714</v>
      </c>
      <c r="D126" s="7266" t="s">
        <v>3854</v>
      </c>
      <c r="E126" s="7267" t="s">
        <v>2673</v>
      </c>
      <c r="F126" s="86"/>
      <c r="G126" s="974"/>
      <c r="H126" s="756"/>
    </row>
    <row r="127" spans="1:8">
      <c r="A127" s="756"/>
      <c r="B127" s="981"/>
      <c r="C127" s="7256" t="s">
        <v>4218</v>
      </c>
      <c r="D127" s="7266" t="s">
        <v>3881</v>
      </c>
      <c r="E127" s="7267" t="s">
        <v>4219</v>
      </c>
      <c r="F127" s="86"/>
      <c r="G127" s="974"/>
      <c r="H127" s="756"/>
    </row>
    <row r="128" spans="1:8" ht="8.25" customHeight="1" thickBot="1">
      <c r="A128" s="756"/>
      <c r="B128" s="981"/>
      <c r="C128" s="7268"/>
      <c r="D128" s="7269"/>
      <c r="E128" s="7270"/>
      <c r="F128" s="86"/>
      <c r="G128" s="974"/>
      <c r="H128" s="756"/>
    </row>
    <row r="129" spans="1:8">
      <c r="A129" s="756"/>
      <c r="B129" s="981"/>
      <c r="C129" s="241"/>
      <c r="D129" s="241"/>
      <c r="E129" s="52"/>
      <c r="F129" s="242"/>
      <c r="G129" s="974"/>
      <c r="H129" s="756"/>
    </row>
    <row r="130" spans="1:8" ht="15.75" thickBot="1">
      <c r="A130" s="756"/>
      <c r="B130" s="981"/>
      <c r="C130" s="7235" t="s">
        <v>4691</v>
      </c>
      <c r="D130" s="7235"/>
      <c r="E130" s="52"/>
      <c r="F130" s="7253"/>
      <c r="G130" s="974"/>
      <c r="H130" s="756"/>
    </row>
    <row r="131" spans="1:8" ht="15.75" thickBot="1">
      <c r="A131" s="756"/>
      <c r="B131" s="981"/>
      <c r="C131" s="7992" t="s">
        <v>1961</v>
      </c>
      <c r="D131" s="7993"/>
      <c r="E131" s="7994" t="s">
        <v>1962</v>
      </c>
      <c r="F131" s="7253"/>
      <c r="G131" s="974"/>
      <c r="H131" s="756"/>
    </row>
    <row r="132" spans="1:8">
      <c r="A132" s="756"/>
      <c r="B132" s="981"/>
      <c r="C132" s="7995" t="s">
        <v>4692</v>
      </c>
      <c r="D132" s="7996" t="s">
        <v>4220</v>
      </c>
      <c r="E132" s="7997" t="s">
        <v>2432</v>
      </c>
      <c r="F132" s="1856"/>
      <c r="G132" s="127"/>
      <c r="H132" s="756"/>
    </row>
    <row r="133" spans="1:8">
      <c r="A133" s="756"/>
      <c r="B133" s="981"/>
      <c r="C133" s="7271" t="s">
        <v>4693</v>
      </c>
      <c r="D133" s="7272" t="s">
        <v>4223</v>
      </c>
      <c r="E133" s="7273" t="s">
        <v>3262</v>
      </c>
      <c r="F133" s="1856"/>
      <c r="G133" s="127"/>
      <c r="H133" s="756"/>
    </row>
    <row r="134" spans="1:8">
      <c r="A134" s="756"/>
      <c r="B134" s="981"/>
      <c r="C134" s="7271" t="s">
        <v>4694</v>
      </c>
      <c r="D134" s="7272" t="s">
        <v>4225</v>
      </c>
      <c r="E134" s="7273" t="s">
        <v>4221</v>
      </c>
      <c r="F134" s="1856"/>
      <c r="G134" s="127"/>
      <c r="H134" s="756"/>
    </row>
    <row r="135" spans="1:8">
      <c r="A135" s="756"/>
      <c r="B135" s="981"/>
      <c r="C135" s="7271" t="s">
        <v>4695</v>
      </c>
      <c r="D135" s="7272" t="s">
        <v>4226</v>
      </c>
      <c r="E135" s="7273" t="s">
        <v>4246</v>
      </c>
      <c r="F135" s="1856"/>
      <c r="G135" s="127"/>
      <c r="H135" s="756"/>
    </row>
    <row r="136" spans="1:8">
      <c r="A136" s="756"/>
      <c r="B136" s="981"/>
      <c r="C136" s="7271" t="s">
        <v>4696</v>
      </c>
      <c r="D136" s="7272" t="s">
        <v>4227</v>
      </c>
      <c r="E136" s="7273" t="s">
        <v>4222</v>
      </c>
      <c r="F136" s="1856"/>
      <c r="G136" s="127"/>
      <c r="H136" s="756"/>
    </row>
    <row r="137" spans="1:8">
      <c r="A137" s="756"/>
      <c r="B137" s="981"/>
      <c r="C137" s="7271" t="s">
        <v>4697</v>
      </c>
      <c r="D137" s="7272" t="s">
        <v>4229</v>
      </c>
      <c r="E137" s="7273" t="s">
        <v>4224</v>
      </c>
      <c r="F137" s="1856"/>
      <c r="G137" s="127"/>
      <c r="H137" s="756"/>
    </row>
    <row r="138" spans="1:8">
      <c r="A138" s="756"/>
      <c r="B138" s="981"/>
      <c r="C138" s="7271" t="s">
        <v>4698</v>
      </c>
      <c r="D138" s="7272" t="s">
        <v>4247</v>
      </c>
      <c r="E138" s="7273" t="s">
        <v>3879</v>
      </c>
      <c r="F138" s="6059"/>
      <c r="G138" s="974"/>
      <c r="H138" s="756"/>
    </row>
    <row r="139" spans="1:8">
      <c r="A139" s="756"/>
      <c r="B139" s="981"/>
      <c r="C139" s="7271" t="s">
        <v>4699</v>
      </c>
      <c r="D139" s="7272" t="s">
        <v>4397</v>
      </c>
      <c r="E139" s="7273" t="s">
        <v>3864</v>
      </c>
      <c r="F139" s="6059"/>
      <c r="G139" s="974"/>
      <c r="H139" s="756"/>
    </row>
    <row r="140" spans="1:8">
      <c r="A140" s="756"/>
      <c r="B140" s="981"/>
      <c r="C140" s="7271" t="s">
        <v>4700</v>
      </c>
      <c r="D140" s="7272" t="s">
        <v>4672</v>
      </c>
      <c r="E140" s="7273" t="s">
        <v>4228</v>
      </c>
      <c r="F140" s="6059"/>
      <c r="G140" s="974"/>
      <c r="H140" s="756"/>
    </row>
    <row r="141" spans="1:8">
      <c r="A141" s="756"/>
      <c r="B141" s="981"/>
      <c r="C141" s="7271" t="s">
        <v>4701</v>
      </c>
      <c r="D141" s="7272" t="s">
        <v>4673</v>
      </c>
      <c r="E141" s="7273" t="s">
        <v>4277</v>
      </c>
      <c r="F141" s="6059"/>
      <c r="G141" s="974"/>
      <c r="H141" s="756"/>
    </row>
    <row r="142" spans="1:8">
      <c r="A142" s="756"/>
      <c r="B142" s="981"/>
      <c r="C142" s="7271" t="s">
        <v>4702</v>
      </c>
      <c r="D142" s="7272" t="s">
        <v>4674</v>
      </c>
      <c r="E142" s="7273" t="s">
        <v>4483</v>
      </c>
      <c r="F142" s="6059"/>
      <c r="G142" s="974"/>
      <c r="H142" s="756"/>
    </row>
    <row r="143" spans="1:8">
      <c r="A143" s="756"/>
      <c r="B143" s="981"/>
      <c r="C143" s="7271" t="s">
        <v>4703</v>
      </c>
      <c r="D143" s="7272" t="s">
        <v>4675</v>
      </c>
      <c r="E143" s="7273" t="s">
        <v>4624</v>
      </c>
      <c r="F143" s="6059"/>
      <c r="G143" s="974"/>
      <c r="H143" s="756"/>
    </row>
    <row r="144" spans="1:8">
      <c r="A144" s="756"/>
      <c r="B144" s="974"/>
      <c r="C144" s="7271" t="s">
        <v>4704</v>
      </c>
      <c r="D144" s="7272" t="s">
        <v>4676</v>
      </c>
      <c r="E144" s="7273" t="s">
        <v>4977</v>
      </c>
      <c r="F144" s="6059"/>
      <c r="G144" s="974"/>
      <c r="H144" s="756"/>
    </row>
    <row r="145" spans="1:8" ht="15.75" thickBot="1">
      <c r="A145" s="756"/>
      <c r="B145" s="7274"/>
      <c r="C145" s="7259" t="s">
        <v>4795</v>
      </c>
      <c r="D145" s="7260" t="s">
        <v>4796</v>
      </c>
      <c r="E145" s="7998" t="s">
        <v>4797</v>
      </c>
      <c r="F145" s="6059"/>
      <c r="G145" s="974"/>
      <c r="H145" s="756"/>
    </row>
    <row r="146" spans="1:8">
      <c r="A146" s="756"/>
      <c r="B146" s="974"/>
      <c r="C146" s="7274"/>
      <c r="D146" s="7275"/>
      <c r="E146" s="7276"/>
      <c r="F146" s="6059"/>
      <c r="G146" s="974"/>
      <c r="H146" s="756"/>
    </row>
    <row r="147" spans="1:8">
      <c r="A147" s="756"/>
      <c r="B147" s="974"/>
      <c r="C147" s="7277" t="s">
        <v>56</v>
      </c>
      <c r="D147" s="974"/>
      <c r="E147" s="974"/>
      <c r="F147" s="974"/>
      <c r="G147" s="974"/>
      <c r="H147" s="756"/>
    </row>
    <row r="148" spans="1:8">
      <c r="A148" s="756"/>
      <c r="B148" s="974"/>
      <c r="C148" s="66" t="s">
        <v>4705</v>
      </c>
      <c r="D148" s="974"/>
      <c r="E148" s="974"/>
      <c r="F148" s="974"/>
      <c r="G148" s="974"/>
      <c r="H148" s="756"/>
    </row>
    <row r="149" spans="1:8">
      <c r="A149" s="756"/>
      <c r="B149" s="974"/>
      <c r="C149" s="66" t="s">
        <v>4706</v>
      </c>
      <c r="D149" s="974"/>
      <c r="E149" s="974"/>
      <c r="F149" s="974"/>
      <c r="G149" s="974"/>
      <c r="H149" s="756"/>
    </row>
    <row r="150" spans="1:8">
      <c r="A150" s="756"/>
      <c r="B150" s="974"/>
      <c r="C150" s="66" t="s">
        <v>4707</v>
      </c>
      <c r="D150" s="974"/>
      <c r="E150" s="974"/>
      <c r="F150" s="974"/>
      <c r="G150" s="974"/>
      <c r="H150" s="756"/>
    </row>
    <row r="151" spans="1:8">
      <c r="A151" s="756"/>
      <c r="B151" s="756"/>
      <c r="C151" s="756"/>
      <c r="D151" s="756"/>
      <c r="E151" s="756"/>
      <c r="F151" s="756"/>
      <c r="G151" s="756"/>
      <c r="H151" s="756"/>
    </row>
    <row r="152" spans="1:8"/>
    <row r="153" spans="1:8"/>
    <row r="154" spans="1:8"/>
    <row r="155" spans="1:8"/>
    <row r="156" spans="1:8"/>
    <row r="157" spans="1:8"/>
    <row r="158" spans="1:8"/>
    <row r="159" spans="1:8"/>
    <row r="160" spans="1:8"/>
    <row r="161"/>
    <row r="162"/>
    <row r="163"/>
    <row r="164"/>
    <row r="165"/>
    <row r="166"/>
    <row r="167"/>
    <row r="168"/>
    <row r="169"/>
    <row r="170"/>
    <row r="171"/>
  </sheetData>
  <customSheetViews>
    <customSheetView guid="{CC70D5D3-3A1F-46AA-BDCE-F692C2C36BEE}" hiddenColumns="1" topLeftCell="A64">
      <selection activeCell="E80" sqref="E80"/>
      <pageMargins left="0.7" right="0.7" top="0.75" bottom="0.75" header="0.3" footer="0.3"/>
      <pageSetup paperSize="9" orientation="portrait" r:id="rId1"/>
    </customSheetView>
    <customSheetView guid="{41E394DC-1FDD-4D1F-8620-137B7012DC10}" hiddenColumns="1" topLeftCell="A37">
      <selection activeCell="A100" sqref="A100:XFD100"/>
      <pageMargins left="0.7" right="0.7" top="0.75" bottom="0.75" header="0.3" footer="0.3"/>
      <pageSetup orientation="portrait" horizontalDpi="4294967294" verticalDpi="4294967294" r:id="rId2"/>
    </customSheetView>
    <customSheetView guid="{DD364770-73A1-4C6D-9516-629A57F0EB18}" hiddenColumns="1">
      <selection activeCell="C5" sqref="C5"/>
      <pageMargins left="0.7" right="0.7" top="0.75" bottom="0.75" header="0.3" footer="0.3"/>
    </customSheetView>
    <customSheetView guid="{E14211BF-3959-45CF-A937-AD36AACCEFAC}" hiddenColumns="1" topLeftCell="A37">
      <selection activeCell="A100" sqref="A100:XFD100"/>
      <pageMargins left="0.7" right="0.7" top="0.75" bottom="0.75" header="0.3" footer="0.3"/>
    </customSheetView>
    <customSheetView guid="{F416BD5B-C3AD-4F61-AAB2-55950A9B7E72}" hiddenColumns="1" topLeftCell="A106">
      <selection activeCell="E106" sqref="E106"/>
      <pageMargins left="0.7" right="0.7" top="0.75" bottom="0.75" header="0.3" footer="0.3"/>
    </customSheetView>
  </customSheetViews>
  <hyperlinks>
    <hyperlink ref="C24" location="X1A!A1" display="X1A" xr:uid="{00000000-0004-0000-0000-000000000000}"/>
    <hyperlink ref="C70" location="P.6!A1" display="P.6" xr:uid="{00000000-0004-0000-0000-000001000000}"/>
    <hyperlink ref="C25" location="X1B!A1" display="X1B" xr:uid="{00000000-0004-0000-0000-000002000000}"/>
    <hyperlink ref="C26" location="'X2-4'!A1" display="x2-4" xr:uid="{00000000-0004-0000-0000-000003000000}"/>
    <hyperlink ref="C27" location="'X2-4'!A1" display="x2-4" xr:uid="{00000000-0004-0000-0000-000004000000}"/>
    <hyperlink ref="C28" location="'X2-4'!A1" display="x2-4" xr:uid="{00000000-0004-0000-0000-000005000000}"/>
    <hyperlink ref="C29" location="'X5'!A1" display="x5" xr:uid="{00000000-0004-0000-0000-000006000000}"/>
    <hyperlink ref="C30" location="'X6-7'!A1" display="x6-7" xr:uid="{00000000-0004-0000-0000-000007000000}"/>
    <hyperlink ref="C31" location="'X6-7'!A1" display="x6-7" xr:uid="{00000000-0004-0000-0000-000008000000}"/>
    <hyperlink ref="C32" location="'X8'!A1" display="x8" xr:uid="{00000000-0004-0000-0000-000009000000}"/>
    <hyperlink ref="C33" location="'X8A,9 &amp; 10'!A1" display="x8a,9,10" xr:uid="{00000000-0004-0000-0000-00000A000000}"/>
    <hyperlink ref="C34" location="'X8A,9 &amp; 10'!A1" display="x8a,9,10" xr:uid="{00000000-0004-0000-0000-00000B000000}"/>
    <hyperlink ref="C35" location="'X8A,9 &amp; 10'!A1" display="x8a,9,10" xr:uid="{00000000-0004-0000-0000-00000C000000}"/>
    <hyperlink ref="C37" location="'X12'!A1" display="x12" xr:uid="{00000000-0004-0000-0000-00000D000000}"/>
    <hyperlink ref="C38" location="'X13'!A1" display="x13" xr:uid="{00000000-0004-0000-0000-00000E000000}"/>
    <hyperlink ref="C39" location="'X14'!A1" display="x14" xr:uid="{00000000-0004-0000-0000-00000F000000}"/>
    <hyperlink ref="C40" location="'X15'!A1" display="x15" xr:uid="{00000000-0004-0000-0000-000010000000}"/>
    <hyperlink ref="C41" location="'X16'!A1" display="x16" xr:uid="{00000000-0004-0000-0000-000011000000}"/>
    <hyperlink ref="C45" location="A!A1" display="A" xr:uid="{00000000-0004-0000-0000-000012000000}"/>
    <hyperlink ref="C46" location="B!A1" display="B" xr:uid="{00000000-0004-0000-0000-000013000000}"/>
    <hyperlink ref="C47" location="B.1!A1" display="B.1" xr:uid="{00000000-0004-0000-0000-000014000000}"/>
    <hyperlink ref="C48" location="'C'!A1" display="C" xr:uid="{00000000-0004-0000-0000-000015000000}"/>
    <hyperlink ref="C49" location="C.1!A1" display="C.1" xr:uid="{00000000-0004-0000-0000-000016000000}"/>
    <hyperlink ref="C50" location="D!A1" display="D" xr:uid="{00000000-0004-0000-0000-000017000000}"/>
    <hyperlink ref="C51" location="E!A1" display="E" xr:uid="{00000000-0004-0000-0000-000018000000}"/>
    <hyperlink ref="C52" location="F!A1" display="F" xr:uid="{00000000-0004-0000-0000-000019000000}"/>
    <hyperlink ref="C53" location="G!A1" display="G" xr:uid="{00000000-0004-0000-0000-00001A000000}"/>
    <hyperlink ref="C54" location="H!A1" display="H" xr:uid="{00000000-0004-0000-0000-00001B000000}"/>
    <hyperlink ref="C55" location="I!A1" display="I" xr:uid="{00000000-0004-0000-0000-00001C000000}"/>
    <hyperlink ref="C56" location="J!A1" display="J" xr:uid="{00000000-0004-0000-0000-00001D000000}"/>
    <hyperlink ref="C57" location="K!A1" display="K" xr:uid="{00000000-0004-0000-0000-00001E000000}"/>
    <hyperlink ref="C58" location="K.1!A1" display="K.1" xr:uid="{00000000-0004-0000-0000-00001F000000}"/>
    <hyperlink ref="C59" location="L!A1" display="L" xr:uid="{00000000-0004-0000-0000-000020000000}"/>
    <hyperlink ref="C60" location="L.1!A1" display="L.1" xr:uid="{00000000-0004-0000-0000-000021000000}"/>
    <hyperlink ref="C61" location="M!A1" display="M" xr:uid="{00000000-0004-0000-0000-000022000000}"/>
    <hyperlink ref="C62" location="N!A1" display="N" xr:uid="{00000000-0004-0000-0000-000023000000}"/>
    <hyperlink ref="C63" location="O!A1" display="O" xr:uid="{00000000-0004-0000-0000-000024000000}"/>
    <hyperlink ref="C64" location="P!A1" display="P" xr:uid="{00000000-0004-0000-0000-000025000000}"/>
    <hyperlink ref="C65" location="P.1!A1" display="P.1" xr:uid="{00000000-0004-0000-0000-000026000000}"/>
    <hyperlink ref="C66" location="P.2!A1" display="P.2" xr:uid="{00000000-0004-0000-0000-000027000000}"/>
    <hyperlink ref="C67" location="P.3!A1" display="P.3" xr:uid="{00000000-0004-0000-0000-000028000000}"/>
    <hyperlink ref="C68" location="P.4!A1" display="P.4" xr:uid="{00000000-0004-0000-0000-000029000000}"/>
    <hyperlink ref="C69" location="P.5!A1" display="P.5" xr:uid="{00000000-0004-0000-0000-00002A000000}"/>
    <hyperlink ref="C71" location="P.7!A1" display="P.7" xr:uid="{00000000-0004-0000-0000-00002B000000}"/>
    <hyperlink ref="C72" location="P.8!A1" display="P.8" xr:uid="{00000000-0004-0000-0000-00002C000000}"/>
    <hyperlink ref="C73" location="P.9!A1" display="P.9" xr:uid="{00000000-0004-0000-0000-00002D000000}"/>
    <hyperlink ref="C74" location="P.10!A1" display="P.10" xr:uid="{00000000-0004-0000-0000-00002E000000}"/>
    <hyperlink ref="C75" location="P.11!A1" display="P.11" xr:uid="{00000000-0004-0000-0000-00002F000000}"/>
    <hyperlink ref="C76" location="P.12!A1" display="P.12" xr:uid="{00000000-0004-0000-0000-000030000000}"/>
    <hyperlink ref="C77" location="P.13!A1" display="P.13" xr:uid="{00000000-0004-0000-0000-000031000000}"/>
    <hyperlink ref="C78" location="P.14!A1" display="P.14" xr:uid="{00000000-0004-0000-0000-000032000000}"/>
    <hyperlink ref="C79" location="Q!A1" display="Q" xr:uid="{00000000-0004-0000-0000-000033000000}"/>
    <hyperlink ref="C80" location="'R'!A1" display="R" xr:uid="{00000000-0004-0000-0000-000034000000}"/>
    <hyperlink ref="C82" location="S!A1" display="S" xr:uid="{00000000-0004-0000-0000-000035000000}"/>
    <hyperlink ref="C84" location="U!A1" display="U" xr:uid="{00000000-0004-0000-0000-000036000000}"/>
    <hyperlink ref="C86" location="U.2!A1" display="U.2" xr:uid="{00000000-0004-0000-0000-000037000000}"/>
    <hyperlink ref="C87" location="U.3!A1" display="U.3" xr:uid="{00000000-0004-0000-0000-000038000000}"/>
    <hyperlink ref="C88" location="U.4!A1" display="U.4" xr:uid="{00000000-0004-0000-0000-000039000000}"/>
    <hyperlink ref="C89" location="V!A1" display="V" xr:uid="{00000000-0004-0000-0000-00003A000000}"/>
    <hyperlink ref="C90" location="V.1!A1" display="V.1" xr:uid="{00000000-0004-0000-0000-00003B000000}"/>
    <hyperlink ref="C91" location="V.2!A1" display="V.2" xr:uid="{00000000-0004-0000-0000-00003C000000}"/>
    <hyperlink ref="C92" location="V.3!A1" display="V.3" xr:uid="{00000000-0004-0000-0000-00003D000000}"/>
    <hyperlink ref="C93" location="V.4!A1" display="V.4" xr:uid="{00000000-0004-0000-0000-00003E000000}"/>
    <hyperlink ref="C94" location="V.5!A1" display="V.5" xr:uid="{00000000-0004-0000-0000-00003F000000}"/>
    <hyperlink ref="C96" location="Y!A1" display="Y" xr:uid="{00000000-0004-0000-0000-000040000000}"/>
    <hyperlink ref="C97" location="Z!A1" display="Z" xr:uid="{00000000-0004-0000-0000-000041000000}"/>
    <hyperlink ref="C98" location="AA!A1" display="AA" xr:uid="{00000000-0004-0000-0000-000042000000}"/>
    <hyperlink ref="C99" location="AB!A1" display="AB" xr:uid="{00000000-0004-0000-0000-000043000000}"/>
    <hyperlink ref="C100" location="AC!A1" display="AC" xr:uid="{00000000-0004-0000-0000-000044000000}"/>
    <hyperlink ref="C101" location="AD!A1" display="AD" xr:uid="{00000000-0004-0000-0000-000045000000}"/>
    <hyperlink ref="C105" location="AH!A1" display="AH" xr:uid="{00000000-0004-0000-0000-000046000000}"/>
    <hyperlink ref="C106" location="AI!A1" display="AI" xr:uid="{00000000-0004-0000-0000-000047000000}"/>
    <hyperlink ref="C107" location="AJ!A1" display="AJ" xr:uid="{00000000-0004-0000-0000-000048000000}"/>
    <hyperlink ref="C108" location="AK!A1" display="AK" xr:uid="{00000000-0004-0000-0000-000049000000}"/>
    <hyperlink ref="C109" location="AL!A1" display="AL" xr:uid="{00000000-0004-0000-0000-00004A000000}"/>
    <hyperlink ref="C110" location="AM!A1" display="AM" xr:uid="{00000000-0004-0000-0000-00004B000000}"/>
    <hyperlink ref="C111" location="AN!A1" display="AN" xr:uid="{00000000-0004-0000-0000-00004C000000}"/>
    <hyperlink ref="C112" location="AO!A1" display="AO" xr:uid="{00000000-0004-0000-0000-00004D000000}"/>
    <hyperlink ref="C113" location="AP!A1" display="AP" xr:uid="{00000000-0004-0000-0000-00004E000000}"/>
    <hyperlink ref="C115" location="AR!A1" display="AR" xr:uid="{00000000-0004-0000-0000-00004F000000}"/>
    <hyperlink ref="C116" location="AS!A1" display="AS" xr:uid="{00000000-0004-0000-0000-000050000000}"/>
    <hyperlink ref="C117" location="AT!A1" display="AT" xr:uid="{00000000-0004-0000-0000-000051000000}"/>
    <hyperlink ref="C118" location="AU!A1" display="AU" xr:uid="{00000000-0004-0000-0000-000052000000}"/>
    <hyperlink ref="C119" location="AV!A1" display="AV" xr:uid="{00000000-0004-0000-0000-000053000000}"/>
    <hyperlink ref="C120" location="AW!A1" display="AW" xr:uid="{00000000-0004-0000-0000-000054000000}"/>
    <hyperlink ref="C121" location="AX!A1" display="AX" xr:uid="{00000000-0004-0000-0000-000055000000}"/>
    <hyperlink ref="C122" location="AY!A1" display="AY" xr:uid="{00000000-0004-0000-0000-000056000000}"/>
    <hyperlink ref="C123" location="AZ!A1" display="AZ" xr:uid="{00000000-0004-0000-0000-000057000000}"/>
    <hyperlink ref="C124" location="' BA '!A1" display="BA" xr:uid="{00000000-0004-0000-0000-000058000000}"/>
    <hyperlink ref="C125" location="'BB '!A1" display="BB" xr:uid="{00000000-0004-0000-0000-000059000000}"/>
    <hyperlink ref="C126" location="BC!A1" display="BC" xr:uid="{00000000-0004-0000-0000-00005A000000}"/>
    <hyperlink ref="C12" location="'Page 1'!A1" display="Page 1" xr:uid="{00000000-0004-0000-0000-00005B000000}"/>
    <hyperlink ref="C13" location="'Page 1 Annex'!A1" display="Page 1 Annex" xr:uid="{00000000-0004-0000-0000-00005C000000}"/>
    <hyperlink ref="C14" location="'Page 2'!A1" display="Page 2" xr:uid="{00000000-0004-0000-0000-00005D000000}"/>
    <hyperlink ref="C15" location="'Page 3'!A1" display="Page 3" xr:uid="{00000000-0004-0000-0000-00005E000000}"/>
    <hyperlink ref="C16" location="'Page 4'!A1" display="Page 4" xr:uid="{00000000-0004-0000-0000-00005F000000}"/>
    <hyperlink ref="C17" location="'Page 19'!A1" display="page 19" xr:uid="{00000000-0004-0000-0000-000060000000}"/>
    <hyperlink ref="C18" location="'Page 20A'!A1" display="Page 20A" xr:uid="{00000000-0004-0000-0000-000061000000}"/>
    <hyperlink ref="C19" location="'Page 20B'!A1" display="Page 20B" xr:uid="{00000000-0004-0000-0000-000062000000}"/>
    <hyperlink ref="C20" location="'Page 21'!A1" display="Page 21" xr:uid="{00000000-0004-0000-0000-000063000000}"/>
    <hyperlink ref="C132" location="CA!A1" display="CA" xr:uid="{00000000-0004-0000-0000-000064000000}"/>
    <hyperlink ref="C133" location="CB!A1" display="CB" xr:uid="{00000000-0004-0000-0000-000065000000}"/>
    <hyperlink ref="C138" location="CG!A1" display="CG" xr:uid="{00000000-0004-0000-0000-000066000000}"/>
    <hyperlink ref="C127" location="BD!A1" display="BD" xr:uid="{00000000-0004-0000-0000-000067000000}"/>
    <hyperlink ref="C134" location="CC!A1" display="CC" xr:uid="{00000000-0004-0000-0000-000068000000}"/>
    <hyperlink ref="C136" location="CE!A1" display="CE" xr:uid="{00000000-0004-0000-0000-000069000000}"/>
    <hyperlink ref="C137" location="CF!A1" display="CF" xr:uid="{00000000-0004-0000-0000-00006A000000}"/>
    <hyperlink ref="C139" location="CH!A1" display="CH" xr:uid="{00000000-0004-0000-0000-00006B000000}"/>
    <hyperlink ref="C140" location="CI!A1" display="CI" xr:uid="{00000000-0004-0000-0000-00006C000000}"/>
    <hyperlink ref="C144" location="CM!A1" display="CM" xr:uid="{00000000-0004-0000-0000-00006D000000}"/>
    <hyperlink ref="C135" location="CD!A1" display="CD" xr:uid="{00000000-0004-0000-0000-00006E000000}"/>
    <hyperlink ref="C81" location="R.1!A1" display="R.1" xr:uid="{00000000-0004-0000-0000-00006F000000}"/>
    <hyperlink ref="C114" location="AQ!A1" display="AQ" xr:uid="{00000000-0004-0000-0000-000070000000}"/>
    <hyperlink ref="C141" location="CJ!A1" display="CJ" xr:uid="{00000000-0004-0000-0000-000071000000}"/>
    <hyperlink ref="C36" location="'X11'!A1" display="x11" xr:uid="{00000000-0004-0000-0000-000072000000}"/>
    <hyperlink ref="C85" location="U.1!A1" display="U.1" xr:uid="{00000000-0004-0000-0000-000073000000}"/>
    <hyperlink ref="C142" location="CK!A1" display="CK" xr:uid="{00000000-0004-0000-0000-000074000000}"/>
    <hyperlink ref="C143" location="CL!A1" display="CL" xr:uid="{00000000-0004-0000-0000-000075000000}"/>
    <hyperlink ref="C83" location="T!A1" display="T" xr:uid="{00000000-0004-0000-0000-000076000000}"/>
    <hyperlink ref="C104" location="AG!A1" display="AG" xr:uid="{00000000-0004-0000-0000-000077000000}"/>
    <hyperlink ref="C103" location="AF!A1" display="AF" xr:uid="{00000000-0004-0000-0000-000078000000}"/>
    <hyperlink ref="C102" location="AE!A1" display="AE" xr:uid="{00000000-0004-0000-0000-000079000000}"/>
    <hyperlink ref="C95" location="X!A1" display="X" xr:uid="{00000000-0004-0000-0000-00007A000000}"/>
    <hyperlink ref="C145" location="CN!A1" display="CN" xr:uid="{00000000-0004-0000-0000-00007B000000}"/>
  </hyperlinks>
  <pageMargins left="0.7" right="0.7" top="0.75" bottom="0.75" header="0.3" footer="0.3"/>
  <pageSetup paperSize="9" orientation="portrait"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79">
    <tabColor rgb="FFC00000"/>
  </sheetPr>
  <dimension ref="A1:M132"/>
  <sheetViews>
    <sheetView zoomScale="80" zoomScaleNormal="80" workbookViewId="0">
      <selection activeCell="G39" sqref="G39"/>
    </sheetView>
  </sheetViews>
  <sheetFormatPr defaultColWidth="0" defaultRowHeight="15" zeroHeight="1"/>
  <cols>
    <col min="1" max="2" width="9.140625" style="184" customWidth="1"/>
    <col min="3" max="3" width="16.42578125" style="184" customWidth="1"/>
    <col min="4" max="4" width="53.140625" style="184" bestFit="1" customWidth="1"/>
    <col min="5" max="5" width="38.7109375" style="184" customWidth="1"/>
    <col min="6" max="6" width="12.42578125" style="7079" bestFit="1" customWidth="1"/>
    <col min="7" max="7" width="22.42578125" style="184" bestFit="1" customWidth="1"/>
    <col min="8" max="11" width="18.140625" style="184" bestFit="1" customWidth="1"/>
    <col min="12" max="13" width="9.140625" style="184" customWidth="1"/>
    <col min="14" max="16384" width="9.140625" style="184" hidden="1"/>
  </cols>
  <sheetData>
    <row r="1" spans="1:13">
      <c r="A1" s="927"/>
      <c r="B1" s="927"/>
      <c r="C1" s="927"/>
      <c r="D1" s="927"/>
      <c r="E1" s="927"/>
      <c r="F1" s="1180"/>
      <c r="G1" s="927"/>
      <c r="H1" s="927"/>
      <c r="I1" s="927"/>
      <c r="J1" s="927"/>
      <c r="K1" s="927"/>
      <c r="L1" s="927"/>
      <c r="M1" s="927"/>
    </row>
    <row r="2" spans="1:13" ht="16.5">
      <c r="A2" s="927"/>
      <c r="B2" s="2"/>
      <c r="C2" s="1181"/>
      <c r="D2" s="976"/>
      <c r="E2" s="976"/>
      <c r="F2" s="977"/>
      <c r="G2" s="976"/>
      <c r="H2" s="976"/>
      <c r="I2" s="976"/>
      <c r="J2" s="976"/>
      <c r="K2" s="976"/>
      <c r="L2" s="2"/>
      <c r="M2" s="927"/>
    </row>
    <row r="3" spans="1:13" ht="17.25" thickBot="1">
      <c r="A3" s="927"/>
      <c r="B3" s="2"/>
      <c r="C3" s="1181"/>
      <c r="D3" s="976"/>
      <c r="E3" s="976"/>
      <c r="F3" s="977"/>
      <c r="G3" s="976"/>
      <c r="H3" s="976"/>
      <c r="I3" s="976"/>
      <c r="J3" s="976"/>
      <c r="K3" s="62" t="s">
        <v>2799</v>
      </c>
      <c r="L3" s="2"/>
      <c r="M3" s="927"/>
    </row>
    <row r="4" spans="1:13" ht="16.5" thickBot="1">
      <c r="A4" s="927"/>
      <c r="B4" s="2"/>
      <c r="C4" s="8374" t="s">
        <v>1990</v>
      </c>
      <c r="D4" s="8376"/>
      <c r="E4" s="976"/>
      <c r="F4" s="977"/>
      <c r="G4" s="976"/>
      <c r="H4" s="976"/>
      <c r="I4" s="976"/>
      <c r="J4" s="976"/>
      <c r="K4" s="976"/>
      <c r="L4" s="2"/>
      <c r="M4" s="927"/>
    </row>
    <row r="5" spans="1:13" ht="15.75">
      <c r="A5" s="927"/>
      <c r="B5" s="2"/>
      <c r="C5" s="2620" t="s">
        <v>57</v>
      </c>
      <c r="D5" s="2618" t="str">
        <f>'Page 20B'!D5</f>
        <v>ABC Company</v>
      </c>
      <c r="E5" s="976"/>
      <c r="F5" s="977"/>
      <c r="G5" s="976"/>
      <c r="H5" s="976"/>
      <c r="I5" s="976"/>
      <c r="J5" s="976"/>
      <c r="K5" s="976"/>
      <c r="L5" s="2"/>
      <c r="M5" s="927"/>
    </row>
    <row r="6" spans="1:13" ht="16.5" thickBot="1">
      <c r="A6" s="927"/>
      <c r="B6" s="2"/>
      <c r="C6" s="2621" t="s">
        <v>2719</v>
      </c>
      <c r="D6" s="2619">
        <f>'Page 20B'!D6</f>
        <v>44196</v>
      </c>
      <c r="E6" s="976"/>
      <c r="F6" s="977"/>
      <c r="G6" s="976"/>
      <c r="H6" s="976"/>
      <c r="I6" s="976"/>
      <c r="J6" s="976"/>
      <c r="K6" s="976"/>
      <c r="L6" s="2"/>
      <c r="M6" s="927"/>
    </row>
    <row r="7" spans="1:13" ht="18.75">
      <c r="A7" s="927"/>
      <c r="B7" s="2"/>
      <c r="C7" s="1001"/>
      <c r="D7" s="1182"/>
      <c r="E7" s="1002"/>
      <c r="F7" s="1002"/>
      <c r="G7" s="1001"/>
      <c r="H7" s="1182"/>
      <c r="I7" s="1182"/>
      <c r="J7" s="1182"/>
      <c r="K7" s="1182"/>
      <c r="L7" s="2"/>
      <c r="M7" s="927"/>
    </row>
    <row r="8" spans="1:13" ht="15.75" thickBot="1">
      <c r="A8" s="927"/>
      <c r="B8" s="2"/>
      <c r="C8" s="978"/>
      <c r="D8" s="978"/>
      <c r="E8" s="978"/>
      <c r="F8" s="989"/>
      <c r="G8" s="978"/>
      <c r="H8" s="978"/>
      <c r="I8" s="978"/>
      <c r="J8" s="978"/>
      <c r="K8" s="978"/>
      <c r="L8" s="2"/>
      <c r="M8" s="927"/>
    </row>
    <row r="9" spans="1:13">
      <c r="A9" s="927"/>
      <c r="B9" s="2"/>
      <c r="C9" s="1230"/>
      <c r="D9" s="1231"/>
      <c r="E9" s="1232"/>
      <c r="F9" s="922" t="s">
        <v>2407</v>
      </c>
      <c r="G9" s="1237">
        <v>2020</v>
      </c>
      <c r="H9" s="1238">
        <f>G9-1</f>
        <v>2019</v>
      </c>
      <c r="I9" s="8199">
        <f>H9-1</f>
        <v>2018</v>
      </c>
      <c r="J9" s="1238">
        <f>I9-1</f>
        <v>2017</v>
      </c>
      <c r="K9" s="8200">
        <f>J9-1</f>
        <v>2016</v>
      </c>
      <c r="L9" s="2"/>
      <c r="M9" s="927"/>
    </row>
    <row r="10" spans="1:13">
      <c r="A10" s="927"/>
      <c r="B10" s="2"/>
      <c r="C10" s="1233" t="s">
        <v>2076</v>
      </c>
      <c r="D10" s="1234" t="s">
        <v>391</v>
      </c>
      <c r="E10" s="1235" t="s">
        <v>2077</v>
      </c>
      <c r="F10" s="1236" t="s">
        <v>676</v>
      </c>
      <c r="G10" s="1185" t="s">
        <v>392</v>
      </c>
      <c r="H10" s="1184" t="s">
        <v>409</v>
      </c>
      <c r="I10" s="1185" t="s">
        <v>410</v>
      </c>
      <c r="J10" s="1184" t="s">
        <v>411</v>
      </c>
      <c r="K10" s="1186" t="s">
        <v>412</v>
      </c>
      <c r="L10" s="2"/>
      <c r="M10" s="927"/>
    </row>
    <row r="11" spans="1:13" ht="15.75">
      <c r="A11" s="927"/>
      <c r="B11" s="2"/>
      <c r="C11" s="1256" t="s">
        <v>2078</v>
      </c>
      <c r="D11" s="1252"/>
      <c r="E11" s="1253"/>
      <c r="F11" s="1254"/>
      <c r="G11" s="1255"/>
      <c r="H11" s="1255"/>
      <c r="I11" s="1255"/>
      <c r="J11" s="1255"/>
      <c r="K11" s="1257"/>
      <c r="L11" s="2"/>
      <c r="M11" s="927"/>
    </row>
    <row r="12" spans="1:13">
      <c r="A12" s="927"/>
      <c r="B12" s="2"/>
      <c r="C12" s="1188">
        <v>1</v>
      </c>
      <c r="D12" s="198" t="s">
        <v>580</v>
      </c>
      <c r="E12" s="1187" t="s">
        <v>4978</v>
      </c>
      <c r="F12" s="199" t="s">
        <v>2231</v>
      </c>
      <c r="G12" s="8198">
        <f>SUMIF('X15'!$13:$13,-68,'X15'!$45:$45)</f>
        <v>0</v>
      </c>
      <c r="H12" s="1189"/>
      <c r="I12" s="1190"/>
      <c r="J12" s="1190"/>
      <c r="K12" s="1191"/>
      <c r="L12" s="2"/>
      <c r="M12" s="927"/>
    </row>
    <row r="13" spans="1:13" ht="15.75">
      <c r="A13" s="927"/>
      <c r="B13" s="2"/>
      <c r="C13" s="1188">
        <v>2</v>
      </c>
      <c r="D13" s="198" t="s">
        <v>2079</v>
      </c>
      <c r="E13" s="1187" t="s">
        <v>4979</v>
      </c>
      <c r="F13" s="199" t="s">
        <v>2231</v>
      </c>
      <c r="G13" s="8198">
        <f>SUMIF('X15'!$13:$13,-72,'X15'!$45:$45)</f>
        <v>0</v>
      </c>
      <c r="H13" s="1192"/>
      <c r="I13" s="1193"/>
      <c r="J13" s="1193"/>
      <c r="K13" s="1194"/>
      <c r="L13" s="2"/>
      <c r="M13" s="927"/>
    </row>
    <row r="14" spans="1:13" ht="15.75">
      <c r="A14" s="927"/>
      <c r="B14" s="2"/>
      <c r="C14" s="1188">
        <v>3</v>
      </c>
      <c r="D14" s="198" t="s">
        <v>2080</v>
      </c>
      <c r="E14" s="1187" t="s">
        <v>4980</v>
      </c>
      <c r="F14" s="199" t="s">
        <v>2231</v>
      </c>
      <c r="G14" s="8198">
        <f>SUMIF('X15'!$13:$13,-36,'X15'!$45:$45)</f>
        <v>0</v>
      </c>
      <c r="H14" s="1192"/>
      <c r="I14" s="1193"/>
      <c r="J14" s="1193"/>
      <c r="K14" s="1194"/>
      <c r="L14" s="2"/>
      <c r="M14" s="927"/>
    </row>
    <row r="15" spans="1:13" ht="15.75">
      <c r="A15" s="927"/>
      <c r="B15" s="2"/>
      <c r="C15" s="1188">
        <v>4</v>
      </c>
      <c r="D15" s="198" t="s">
        <v>2081</v>
      </c>
      <c r="E15" s="1187" t="s">
        <v>4981</v>
      </c>
      <c r="F15" s="199" t="s">
        <v>2231</v>
      </c>
      <c r="G15" s="8198">
        <f>SUMIF('X15'!$13:$13,-16,'X15'!$45:$45)</f>
        <v>0</v>
      </c>
      <c r="H15" s="1192"/>
      <c r="I15" s="1193"/>
      <c r="J15" s="1193"/>
      <c r="K15" s="1194"/>
      <c r="L15" s="2"/>
      <c r="M15" s="927"/>
    </row>
    <row r="16" spans="1:13" ht="15.75">
      <c r="A16" s="927"/>
      <c r="B16" s="2"/>
      <c r="C16" s="1188">
        <v>5</v>
      </c>
      <c r="D16" s="198" t="s">
        <v>2082</v>
      </c>
      <c r="E16" s="1187" t="s">
        <v>4982</v>
      </c>
      <c r="F16" s="199" t="s">
        <v>2231</v>
      </c>
      <c r="G16" s="8198">
        <f>SUMIF('X15'!$13:$13,-8,'X15'!$45:$45)+SUMIF('X15'!$13:$13,-12,'X15'!$45:$45)</f>
        <v>0</v>
      </c>
      <c r="H16" s="1192"/>
      <c r="I16" s="1193"/>
      <c r="J16" s="1193"/>
      <c r="K16" s="1194"/>
      <c r="L16" s="2"/>
      <c r="M16" s="927"/>
    </row>
    <row r="17" spans="1:13" ht="15.75">
      <c r="A17" s="927"/>
      <c r="B17" s="2"/>
      <c r="C17" s="1188">
        <v>6</v>
      </c>
      <c r="D17" s="198" t="s">
        <v>2083</v>
      </c>
      <c r="E17" s="1187" t="s">
        <v>4983</v>
      </c>
      <c r="F17" s="199" t="s">
        <v>2231</v>
      </c>
      <c r="G17" s="8198">
        <f>SUMIF('X15'!$13:$13,-28,'X15'!$45:$45)</f>
        <v>0</v>
      </c>
      <c r="H17" s="1192"/>
      <c r="I17" s="1193"/>
      <c r="J17" s="1193"/>
      <c r="K17" s="1194"/>
      <c r="L17" s="2"/>
      <c r="M17" s="927"/>
    </row>
    <row r="18" spans="1:13" ht="15.75">
      <c r="A18" s="927"/>
      <c r="B18" s="2"/>
      <c r="C18" s="1188">
        <v>7</v>
      </c>
      <c r="D18" s="198" t="s">
        <v>2084</v>
      </c>
      <c r="E18" s="1187" t="s">
        <v>4984</v>
      </c>
      <c r="F18" s="199" t="s">
        <v>2231</v>
      </c>
      <c r="G18" s="8198">
        <f>SUMIF('X15'!$13:$13,-24,'X15'!$45:$45)</f>
        <v>0</v>
      </c>
      <c r="H18" s="1192"/>
      <c r="I18" s="1193"/>
      <c r="J18" s="1193"/>
      <c r="K18" s="1194"/>
      <c r="L18" s="2"/>
      <c r="M18" s="927"/>
    </row>
    <row r="19" spans="1:13" ht="15.75">
      <c r="A19" s="927"/>
      <c r="B19" s="2"/>
      <c r="C19" s="1188">
        <v>8</v>
      </c>
      <c r="D19" s="1195" t="s">
        <v>2085</v>
      </c>
      <c r="E19" s="1196" t="s">
        <v>2086</v>
      </c>
      <c r="F19" s="197"/>
      <c r="G19" s="1240">
        <f>SUM(G12:G18)</f>
        <v>0</v>
      </c>
      <c r="H19" s="1240">
        <f>SUM(H12:H18)</f>
        <v>0</v>
      </c>
      <c r="I19" s="1240">
        <f>SUM(I12:I18)</f>
        <v>0</v>
      </c>
      <c r="J19" s="1240">
        <f>SUM(J12:J18)</f>
        <v>0</v>
      </c>
      <c r="K19" s="1241">
        <f>SUM(K12:K18)</f>
        <v>0</v>
      </c>
      <c r="L19" s="2"/>
      <c r="M19" s="927"/>
    </row>
    <row r="20" spans="1:13" ht="15.75">
      <c r="A20" s="927"/>
      <c r="B20" s="2"/>
      <c r="C20" s="1188">
        <v>9</v>
      </c>
      <c r="D20" s="198" t="s">
        <v>2087</v>
      </c>
      <c r="E20" s="1187" t="s">
        <v>4985</v>
      </c>
      <c r="F20" s="199" t="s">
        <v>2231</v>
      </c>
      <c r="G20" s="8198">
        <f>SUMIF('X15'!$13:$13,-40,'X15'!$45:$45)</f>
        <v>0</v>
      </c>
      <c r="H20" s="1192"/>
      <c r="I20" s="1193"/>
      <c r="J20" s="1193"/>
      <c r="K20" s="1194"/>
      <c r="L20" s="2"/>
      <c r="M20" s="927"/>
    </row>
    <row r="21" spans="1:13" ht="15.75">
      <c r="A21" s="927"/>
      <c r="B21" s="2"/>
      <c r="C21" s="1188">
        <v>10</v>
      </c>
      <c r="D21" s="198" t="s">
        <v>2216</v>
      </c>
      <c r="E21" s="1187" t="s">
        <v>4995</v>
      </c>
      <c r="F21" s="199" t="s">
        <v>2231</v>
      </c>
      <c r="G21" s="1239">
        <f>SUMIF('X15'!$13:$13,-48,'X15'!$45:$45)</f>
        <v>0</v>
      </c>
      <c r="H21" s="1193"/>
      <c r="I21" s="1193"/>
      <c r="J21" s="1193"/>
      <c r="K21" s="1194"/>
      <c r="L21" s="2"/>
      <c r="M21" s="927"/>
    </row>
    <row r="22" spans="1:13" ht="15.75">
      <c r="A22" s="927"/>
      <c r="B22" s="2"/>
      <c r="C22" s="1188">
        <v>11</v>
      </c>
      <c r="D22" s="198" t="s">
        <v>2217</v>
      </c>
      <c r="E22" s="1187" t="s">
        <v>4996</v>
      </c>
      <c r="F22" s="199" t="s">
        <v>2231</v>
      </c>
      <c r="G22" s="1239">
        <f>SUMIF('X15'!$13:$13,-60,'X15'!$45:$45)</f>
        <v>0</v>
      </c>
      <c r="H22" s="1193"/>
      <c r="I22" s="1193"/>
      <c r="J22" s="1193"/>
      <c r="K22" s="1194"/>
      <c r="L22" s="2"/>
      <c r="M22" s="927"/>
    </row>
    <row r="23" spans="1:13" ht="15.75">
      <c r="A23" s="927"/>
      <c r="B23" s="2"/>
      <c r="C23" s="1188">
        <v>12</v>
      </c>
      <c r="D23" s="198" t="s">
        <v>2218</v>
      </c>
      <c r="E23" s="1187" t="s">
        <v>4997</v>
      </c>
      <c r="F23" s="199" t="s">
        <v>2231</v>
      </c>
      <c r="G23" s="1239">
        <f>SUMIF('X15'!$13:$13,-44,'X15'!$45:$45)</f>
        <v>0</v>
      </c>
      <c r="H23" s="1193"/>
      <c r="I23" s="1193"/>
      <c r="J23" s="1193"/>
      <c r="K23" s="1194"/>
      <c r="L23" s="2"/>
      <c r="M23" s="927"/>
    </row>
    <row r="24" spans="1:13" ht="15.75">
      <c r="A24" s="927"/>
      <c r="B24" s="2"/>
      <c r="C24" s="1197">
        <v>13</v>
      </c>
      <c r="D24" s="1198" t="s">
        <v>2219</v>
      </c>
      <c r="E24" s="1199" t="s">
        <v>4998</v>
      </c>
      <c r="F24" s="1200" t="s">
        <v>2231</v>
      </c>
      <c r="G24" s="1239">
        <f>SUMIF('X15'!$13:$13,-56,'X15'!$45:$45)</f>
        <v>0</v>
      </c>
      <c r="H24" s="1193"/>
      <c r="I24" s="1193"/>
      <c r="J24" s="1193"/>
      <c r="K24" s="1194"/>
      <c r="L24" s="2"/>
      <c r="M24" s="927"/>
    </row>
    <row r="25" spans="1:13" ht="15.75">
      <c r="A25" s="927"/>
      <c r="B25" s="2"/>
      <c r="C25" s="1256" t="s">
        <v>2088</v>
      </c>
      <c r="D25" s="1252"/>
      <c r="E25" s="1253"/>
      <c r="F25" s="1254"/>
      <c r="G25" s="1255"/>
      <c r="H25" s="1255"/>
      <c r="I25" s="1255"/>
      <c r="J25" s="1255"/>
      <c r="K25" s="1257"/>
      <c r="L25" s="2"/>
      <c r="M25" s="927"/>
    </row>
    <row r="26" spans="1:13" ht="15.75">
      <c r="A26" s="927"/>
      <c r="B26" s="2"/>
      <c r="C26" s="1188">
        <v>14</v>
      </c>
      <c r="D26" s="198" t="s">
        <v>580</v>
      </c>
      <c r="E26" s="1187" t="s">
        <v>4986</v>
      </c>
      <c r="F26" s="199" t="s">
        <v>2231</v>
      </c>
      <c r="G26" s="1242">
        <f>SUMIF('X15'!$13:$13,-68,'X15'!$16:$16)</f>
        <v>0</v>
      </c>
      <c r="H26" s="1192"/>
      <c r="I26" s="1193"/>
      <c r="J26" s="1193"/>
      <c r="K26" s="1194"/>
      <c r="L26" s="2"/>
      <c r="M26" s="927"/>
    </row>
    <row r="27" spans="1:13" ht="15.75">
      <c r="A27" s="927"/>
      <c r="B27" s="6183"/>
      <c r="C27" s="1188">
        <v>15</v>
      </c>
      <c r="D27" s="198" t="s">
        <v>2079</v>
      </c>
      <c r="E27" s="1187" t="s">
        <v>4987</v>
      </c>
      <c r="F27" s="199" t="s">
        <v>2231</v>
      </c>
      <c r="G27" s="1242">
        <f>SUMIF('X15'!$13:$13,-72,'X15'!$16:$16)</f>
        <v>0</v>
      </c>
      <c r="H27" s="1192"/>
      <c r="I27" s="1193"/>
      <c r="J27" s="1193"/>
      <c r="K27" s="1194"/>
      <c r="L27" s="2"/>
      <c r="M27" s="927"/>
    </row>
    <row r="28" spans="1:13" ht="15.75">
      <c r="A28" s="927"/>
      <c r="B28" s="6183"/>
      <c r="C28" s="1188">
        <v>16</v>
      </c>
      <c r="D28" s="198" t="s">
        <v>2080</v>
      </c>
      <c r="E28" s="1187" t="s">
        <v>4988</v>
      </c>
      <c r="F28" s="199" t="s">
        <v>2231</v>
      </c>
      <c r="G28" s="1242">
        <f>SUMIF('X15'!$13:$13,-36,'X15'!$16:$16)</f>
        <v>0</v>
      </c>
      <c r="H28" s="1192"/>
      <c r="I28" s="1193"/>
      <c r="J28" s="1193"/>
      <c r="K28" s="1194"/>
      <c r="L28" s="2"/>
      <c r="M28" s="927"/>
    </row>
    <row r="29" spans="1:13" ht="15.75">
      <c r="A29" s="927"/>
      <c r="B29" s="6183"/>
      <c r="C29" s="1188">
        <v>17</v>
      </c>
      <c r="D29" s="198" t="s">
        <v>2081</v>
      </c>
      <c r="E29" s="1187" t="s">
        <v>4989</v>
      </c>
      <c r="F29" s="199" t="s">
        <v>2231</v>
      </c>
      <c r="G29" s="1242">
        <f>SUMIF('X15'!$13:$13,-16,'X15'!$16:$16)</f>
        <v>0</v>
      </c>
      <c r="H29" s="1192"/>
      <c r="I29" s="1193"/>
      <c r="J29" s="1193"/>
      <c r="K29" s="1194"/>
      <c r="L29" s="2"/>
      <c r="M29" s="927"/>
    </row>
    <row r="30" spans="1:13" ht="15.75">
      <c r="A30" s="927"/>
      <c r="B30" s="6183"/>
      <c r="C30" s="1188">
        <v>18</v>
      </c>
      <c r="D30" s="198" t="s">
        <v>2082</v>
      </c>
      <c r="E30" s="1187" t="s">
        <v>4990</v>
      </c>
      <c r="F30" s="199" t="s">
        <v>2231</v>
      </c>
      <c r="G30" s="1239">
        <f>SUMIF('X15'!$13:$13,-8,'X15'!$16:$16)+SUMIF('X15'!$13:$13,-12,'X15'!$16:$16)</f>
        <v>0</v>
      </c>
      <c r="H30" s="1192"/>
      <c r="I30" s="1193"/>
      <c r="J30" s="1193"/>
      <c r="K30" s="1194"/>
      <c r="L30" s="2"/>
      <c r="M30" s="927"/>
    </row>
    <row r="31" spans="1:13" ht="15.75">
      <c r="A31" s="927"/>
      <c r="B31" s="6183"/>
      <c r="C31" s="1188">
        <v>19</v>
      </c>
      <c r="D31" s="198" t="s">
        <v>2083</v>
      </c>
      <c r="E31" s="1187" t="s">
        <v>4991</v>
      </c>
      <c r="F31" s="199" t="s">
        <v>2231</v>
      </c>
      <c r="G31" s="1242">
        <f>SUMIF('X15'!$13:$13,-28,'X15'!$16:$16)</f>
        <v>0</v>
      </c>
      <c r="H31" s="1192"/>
      <c r="I31" s="1193"/>
      <c r="J31" s="1193"/>
      <c r="K31" s="1194"/>
      <c r="L31" s="2"/>
      <c r="M31" s="927"/>
    </row>
    <row r="32" spans="1:13" ht="15.75">
      <c r="A32" s="927"/>
      <c r="B32" s="6183"/>
      <c r="C32" s="1188">
        <v>20</v>
      </c>
      <c r="D32" s="198" t="s">
        <v>2084</v>
      </c>
      <c r="E32" s="1187" t="s">
        <v>4992</v>
      </c>
      <c r="F32" s="199" t="s">
        <v>2231</v>
      </c>
      <c r="G32" s="1242">
        <f>SUMIF('X15'!$13:$13,-24,'X15'!$16:$16)</f>
        <v>0</v>
      </c>
      <c r="H32" s="1192"/>
      <c r="I32" s="1193"/>
      <c r="J32" s="1193"/>
      <c r="K32" s="1194"/>
      <c r="L32" s="2"/>
      <c r="M32" s="927"/>
    </row>
    <row r="33" spans="1:13" ht="15.75">
      <c r="A33" s="927"/>
      <c r="B33" s="6183"/>
      <c r="C33" s="1188">
        <v>21</v>
      </c>
      <c r="D33" s="1195" t="s">
        <v>2089</v>
      </c>
      <c r="E33" s="1196" t="s">
        <v>2230</v>
      </c>
      <c r="F33" s="197"/>
      <c r="G33" s="1240">
        <f>SUM(G26:G32)</f>
        <v>0</v>
      </c>
      <c r="H33" s="1240">
        <f>SUM(H26:H32)</f>
        <v>0</v>
      </c>
      <c r="I33" s="1240">
        <f>SUM(I26:I32)</f>
        <v>0</v>
      </c>
      <c r="J33" s="1240">
        <f>SUM(J26:J32)</f>
        <v>0</v>
      </c>
      <c r="K33" s="1241">
        <f>SUM(K26:K32)</f>
        <v>0</v>
      </c>
      <c r="L33" s="2"/>
      <c r="M33" s="927"/>
    </row>
    <row r="34" spans="1:13" ht="15.75">
      <c r="A34" s="927"/>
      <c r="B34" s="6183"/>
      <c r="C34" s="1188">
        <v>22</v>
      </c>
      <c r="D34" s="198" t="s">
        <v>732</v>
      </c>
      <c r="E34" s="1187" t="s">
        <v>4993</v>
      </c>
      <c r="F34" s="199" t="s">
        <v>2231</v>
      </c>
      <c r="G34" s="1242">
        <f>SUMIF('X15'!$13:$13,-40,'X15'!$16:$16)</f>
        <v>0</v>
      </c>
      <c r="H34" s="1192"/>
      <c r="I34" s="1193"/>
      <c r="J34" s="1193"/>
      <c r="K34" s="1194"/>
      <c r="L34" s="2"/>
      <c r="M34" s="927"/>
    </row>
    <row r="35" spans="1:13" ht="15.75">
      <c r="A35" s="927"/>
      <c r="B35" s="6183"/>
      <c r="C35" s="1188">
        <v>23</v>
      </c>
      <c r="D35" s="198" t="s">
        <v>2216</v>
      </c>
      <c r="E35" s="1187" t="s">
        <v>4999</v>
      </c>
      <c r="F35" s="199" t="s">
        <v>2231</v>
      </c>
      <c r="G35" s="1242">
        <f>SUMIF('X15'!$13:$13,-48,'X15'!$16:$16)</f>
        <v>0</v>
      </c>
      <c r="H35" s="1192"/>
      <c r="I35" s="1193"/>
      <c r="J35" s="1193"/>
      <c r="K35" s="1194"/>
      <c r="L35" s="2"/>
      <c r="M35" s="927"/>
    </row>
    <row r="36" spans="1:13" ht="15.75">
      <c r="A36" s="927"/>
      <c r="B36" s="6183"/>
      <c r="C36" s="1188">
        <v>24</v>
      </c>
      <c r="D36" s="198" t="s">
        <v>2217</v>
      </c>
      <c r="E36" s="1187" t="s">
        <v>5000</v>
      </c>
      <c r="F36" s="199" t="s">
        <v>2231</v>
      </c>
      <c r="G36" s="1242">
        <f>SUMIF('X15'!$13:$13,-60,'X15'!$16:$16)</f>
        <v>0</v>
      </c>
      <c r="H36" s="1192"/>
      <c r="I36" s="1193"/>
      <c r="J36" s="1193"/>
      <c r="K36" s="1194"/>
      <c r="L36" s="2"/>
      <c r="M36" s="927"/>
    </row>
    <row r="37" spans="1:13" ht="15.75">
      <c r="A37" s="927"/>
      <c r="B37" s="6183"/>
      <c r="C37" s="1188">
        <v>25</v>
      </c>
      <c r="D37" s="198" t="s">
        <v>2218</v>
      </c>
      <c r="E37" s="1187" t="s">
        <v>5001</v>
      </c>
      <c r="F37" s="199" t="s">
        <v>2231</v>
      </c>
      <c r="G37" s="1242">
        <f>SUMIF('X15'!$13:$13,-44,'X15'!$16:$16)</f>
        <v>0</v>
      </c>
      <c r="H37" s="1192"/>
      <c r="I37" s="1193"/>
      <c r="J37" s="1193"/>
      <c r="K37" s="1194"/>
      <c r="L37" s="2"/>
      <c r="M37" s="927"/>
    </row>
    <row r="38" spans="1:13" ht="15.75">
      <c r="A38" s="927"/>
      <c r="B38" s="6183"/>
      <c r="C38" s="1197">
        <v>26</v>
      </c>
      <c r="D38" s="1198" t="s">
        <v>2219</v>
      </c>
      <c r="E38" s="1199" t="s">
        <v>5002</v>
      </c>
      <c r="F38" s="1200" t="s">
        <v>2231</v>
      </c>
      <c r="G38" s="1242">
        <f>SUMIF('X15'!$13:$13,-56,'X15'!$16:$16)</f>
        <v>0</v>
      </c>
      <c r="H38" s="1192"/>
      <c r="I38" s="1193"/>
      <c r="J38" s="1193"/>
      <c r="K38" s="1194"/>
      <c r="L38" s="2"/>
      <c r="M38" s="927"/>
    </row>
    <row r="39" spans="1:13" ht="15.75">
      <c r="A39" s="927"/>
      <c r="B39" s="2"/>
      <c r="C39" s="1256" t="s">
        <v>2090</v>
      </c>
      <c r="D39" s="1252"/>
      <c r="E39" s="1253"/>
      <c r="F39" s="1254"/>
      <c r="G39" s="1255"/>
      <c r="H39" s="1255"/>
      <c r="I39" s="1255"/>
      <c r="J39" s="1255"/>
      <c r="K39" s="1257"/>
      <c r="L39" s="2"/>
      <c r="M39" s="927"/>
    </row>
    <row r="40" spans="1:13" ht="15.75">
      <c r="A40" s="927"/>
      <c r="B40" s="2"/>
      <c r="C40" s="1188">
        <v>27</v>
      </c>
      <c r="D40" s="198" t="s">
        <v>580</v>
      </c>
      <c r="E40" s="1187" t="s">
        <v>2232</v>
      </c>
      <c r="F40" s="199" t="s">
        <v>1991</v>
      </c>
      <c r="G40" s="1242">
        <f>SUMIF(X1A!$9:$9,-14,X1A!$42:$42)</f>
        <v>0</v>
      </c>
      <c r="H40" s="1192"/>
      <c r="I40" s="1193"/>
      <c r="J40" s="1193"/>
      <c r="K40" s="1194"/>
      <c r="L40" s="2"/>
      <c r="M40" s="927"/>
    </row>
    <row r="41" spans="1:13" ht="15.75">
      <c r="A41" s="927"/>
      <c r="B41" s="2"/>
      <c r="C41" s="1188">
        <v>28</v>
      </c>
      <c r="D41" s="198" t="s">
        <v>2079</v>
      </c>
      <c r="E41" s="1187" t="s">
        <v>2233</v>
      </c>
      <c r="F41" s="199" t="s">
        <v>1991</v>
      </c>
      <c r="G41" s="1242">
        <f>SUMIF(X1A!$9:$9,-15,X1A!$42:$42)</f>
        <v>0</v>
      </c>
      <c r="H41" s="1192"/>
      <c r="I41" s="1193"/>
      <c r="J41" s="1193"/>
      <c r="K41" s="1194"/>
      <c r="L41" s="2"/>
      <c r="M41" s="927"/>
    </row>
    <row r="42" spans="1:13" ht="15.75">
      <c r="A42" s="927"/>
      <c r="B42" s="2"/>
      <c r="C42" s="1188">
        <v>29</v>
      </c>
      <c r="D42" s="198" t="s">
        <v>2093</v>
      </c>
      <c r="E42" s="1187" t="s">
        <v>2094</v>
      </c>
      <c r="F42" s="199" t="s">
        <v>1991</v>
      </c>
      <c r="G42" s="1242">
        <f>SUMIF(X1A!$9:$9,-2,X1A!$21:$21)</f>
        <v>0</v>
      </c>
      <c r="H42" s="1192"/>
      <c r="I42" s="1193"/>
      <c r="J42" s="1193"/>
      <c r="K42" s="1194"/>
      <c r="L42" s="2"/>
      <c r="M42" s="927"/>
    </row>
    <row r="43" spans="1:13" ht="15.75">
      <c r="A43" s="927"/>
      <c r="B43" s="2"/>
      <c r="C43" s="1188">
        <v>30</v>
      </c>
      <c r="D43" s="198" t="s">
        <v>2095</v>
      </c>
      <c r="E43" s="1187" t="s">
        <v>2096</v>
      </c>
      <c r="F43" s="199" t="s">
        <v>1991</v>
      </c>
      <c r="G43" s="1242">
        <f>SUMIF(X1A!$9:$9,-2,X1A!$26:$26)</f>
        <v>0</v>
      </c>
      <c r="H43" s="1192"/>
      <c r="I43" s="1193"/>
      <c r="J43" s="1193"/>
      <c r="K43" s="1194"/>
      <c r="L43" s="2"/>
      <c r="M43" s="927"/>
    </row>
    <row r="44" spans="1:13" ht="15.75">
      <c r="A44" s="927"/>
      <c r="B44" s="2"/>
      <c r="C44" s="1188">
        <v>31</v>
      </c>
      <c r="D44" s="198" t="s">
        <v>2097</v>
      </c>
      <c r="E44" s="1187" t="s">
        <v>2098</v>
      </c>
      <c r="F44" s="199" t="s">
        <v>1991</v>
      </c>
      <c r="G44" s="1242">
        <f>SUMIF(X1A!$9:$9,-2,X1A!$37:$37)</f>
        <v>0</v>
      </c>
      <c r="H44" s="1192"/>
      <c r="I44" s="1193"/>
      <c r="J44" s="1193"/>
      <c r="K44" s="1194"/>
      <c r="L44" s="2"/>
      <c r="M44" s="927"/>
    </row>
    <row r="45" spans="1:13" ht="15.75">
      <c r="A45" s="927"/>
      <c r="B45" s="2"/>
      <c r="C45" s="1188">
        <v>32</v>
      </c>
      <c r="D45" s="198" t="s">
        <v>2099</v>
      </c>
      <c r="E45" s="1187" t="s">
        <v>2100</v>
      </c>
      <c r="F45" s="199" t="s">
        <v>1991</v>
      </c>
      <c r="G45" s="1242">
        <f>SUMIF(X1A!$9:$9,-3,X1A!$21:$21)+SUMIF(X1A!$9:$9,-4,X1A!$21:$21)+SUMIF(X1A!$9:$9,-5,X1A!$21:$21)+SUMIF(X1A!$9:$9,-7,X1A!$21:$21)</f>
        <v>0</v>
      </c>
      <c r="H45" s="1192"/>
      <c r="I45" s="1193"/>
      <c r="J45" s="1193"/>
      <c r="K45" s="1194"/>
      <c r="L45" s="2"/>
      <c r="M45" s="927"/>
    </row>
    <row r="46" spans="1:13" ht="15.75">
      <c r="A46" s="927"/>
      <c r="B46" s="2"/>
      <c r="C46" s="1188">
        <v>33</v>
      </c>
      <c r="D46" s="198" t="s">
        <v>2101</v>
      </c>
      <c r="E46" s="1187" t="s">
        <v>2102</v>
      </c>
      <c r="F46" s="199" t="s">
        <v>1991</v>
      </c>
      <c r="G46" s="1242">
        <f>SUMIF(X1A!$9:$9,-3,X1A!$26:$26)+SUMIF(X1A!$9:$9,-4,X1A!$26:$26)+SUMIF(X1A!$9:$9,-5,X1A!$26:$26)+SUMIF(X1A!$9:$9,-7,X1A!$26:$26)</f>
        <v>0</v>
      </c>
      <c r="H46" s="1192"/>
      <c r="I46" s="1193"/>
      <c r="J46" s="1193"/>
      <c r="K46" s="1194"/>
      <c r="L46" s="2"/>
      <c r="M46" s="927"/>
    </row>
    <row r="47" spans="1:13" ht="15.75">
      <c r="A47" s="927"/>
      <c r="B47" s="2"/>
      <c r="C47" s="1188">
        <v>34</v>
      </c>
      <c r="D47" s="198" t="s">
        <v>2103</v>
      </c>
      <c r="E47" s="1187" t="s">
        <v>2104</v>
      </c>
      <c r="F47" s="199" t="s">
        <v>1991</v>
      </c>
      <c r="G47" s="1242">
        <f>SUMIF(X1A!$9:$9,-3,X1A!$37:$37)+SUMIF(X1A!$9:$9,-4,X1A!$37:$37)+SUMIF(X1A!$9:$9,-5,X1A!$37:$37)+SUMIF(X1A!$9:$9,-7,X1A!$37:$37)</f>
        <v>0</v>
      </c>
      <c r="H47" s="1192"/>
      <c r="I47" s="1193"/>
      <c r="J47" s="1193"/>
      <c r="K47" s="1194"/>
      <c r="L47" s="2"/>
      <c r="M47" s="927"/>
    </row>
    <row r="48" spans="1:13" ht="15.75">
      <c r="A48" s="927"/>
      <c r="B48" s="2"/>
      <c r="C48" s="1188">
        <v>35</v>
      </c>
      <c r="D48" s="198" t="s">
        <v>733</v>
      </c>
      <c r="E48" s="1187" t="s">
        <v>2105</v>
      </c>
      <c r="F48" s="199" t="s">
        <v>1991</v>
      </c>
      <c r="G48" s="1242">
        <f>SUMIF(X1A!$9:$9,-8,X1A!$42:$42)</f>
        <v>0</v>
      </c>
      <c r="H48" s="1192"/>
      <c r="I48" s="1193"/>
      <c r="J48" s="1193"/>
      <c r="K48" s="1194"/>
      <c r="L48" s="2"/>
      <c r="M48" s="927"/>
    </row>
    <row r="49" spans="1:13" ht="15.75">
      <c r="A49" s="927"/>
      <c r="B49" s="2"/>
      <c r="C49" s="1188">
        <v>36</v>
      </c>
      <c r="D49" s="1195" t="s">
        <v>2106</v>
      </c>
      <c r="E49" s="1196" t="s">
        <v>2228</v>
      </c>
      <c r="F49" s="197"/>
      <c r="G49" s="1240">
        <f>SUM(G40:G48)</f>
        <v>0</v>
      </c>
      <c r="H49" s="1240">
        <f>SUM(H40:H48)</f>
        <v>0</v>
      </c>
      <c r="I49" s="1240">
        <f>SUM(I40:I48)</f>
        <v>0</v>
      </c>
      <c r="J49" s="1240">
        <f>SUM(J40:J48)</f>
        <v>0</v>
      </c>
      <c r="K49" s="1240">
        <f>SUM(K40:K48)</f>
        <v>0</v>
      </c>
      <c r="L49" s="2"/>
      <c r="M49" s="927"/>
    </row>
    <row r="50" spans="1:13" ht="15.75">
      <c r="A50" s="927"/>
      <c r="B50" s="2"/>
      <c r="C50" s="1188">
        <v>37</v>
      </c>
      <c r="D50" s="198" t="s">
        <v>2107</v>
      </c>
      <c r="E50" s="1187" t="s">
        <v>2108</v>
      </c>
      <c r="F50" s="199" t="s">
        <v>1991</v>
      </c>
      <c r="G50" s="1242">
        <f>SUMIF(X1A!$9:$9,-6,X1A!$42:$42)</f>
        <v>0</v>
      </c>
      <c r="H50" s="1192"/>
      <c r="I50" s="1193"/>
      <c r="J50" s="1193"/>
      <c r="K50" s="1194"/>
      <c r="L50" s="2"/>
      <c r="M50" s="927"/>
    </row>
    <row r="51" spans="1:13" ht="15.75">
      <c r="A51" s="927"/>
      <c r="B51" s="2"/>
      <c r="C51" s="1188">
        <v>38</v>
      </c>
      <c r="D51" s="198" t="s">
        <v>2109</v>
      </c>
      <c r="E51" s="1187" t="s">
        <v>2110</v>
      </c>
      <c r="F51" s="199" t="s">
        <v>1991</v>
      </c>
      <c r="G51" s="1242">
        <f>SUMIF(X1A!$9:$9,-9,X1A!$42:$42)</f>
        <v>0</v>
      </c>
      <c r="H51" s="1192"/>
      <c r="I51" s="1193"/>
      <c r="J51" s="1193"/>
      <c r="K51" s="1194"/>
      <c r="L51" s="2"/>
      <c r="M51" s="927"/>
    </row>
    <row r="52" spans="1:13" ht="15.75">
      <c r="A52" s="927"/>
      <c r="B52" s="2"/>
      <c r="C52" s="1188">
        <v>39</v>
      </c>
      <c r="D52" s="1202" t="s">
        <v>2220</v>
      </c>
      <c r="E52" s="1187" t="s">
        <v>2111</v>
      </c>
      <c r="F52" s="199" t="s">
        <v>1991</v>
      </c>
      <c r="G52" s="1242">
        <f>SUMIF(X1A!$9:$9,-11,X1A!$42:$42)</f>
        <v>0</v>
      </c>
      <c r="H52" s="1192"/>
      <c r="I52" s="1193"/>
      <c r="J52" s="1193"/>
      <c r="K52" s="1194"/>
      <c r="L52" s="2"/>
      <c r="M52" s="927"/>
    </row>
    <row r="53" spans="1:13" ht="15.75">
      <c r="A53" s="927"/>
      <c r="B53" s="2"/>
      <c r="C53" s="1188">
        <v>40</v>
      </c>
      <c r="D53" s="1202" t="s">
        <v>2221</v>
      </c>
      <c r="E53" s="1187" t="s">
        <v>2092</v>
      </c>
      <c r="F53" s="199" t="s">
        <v>1991</v>
      </c>
      <c r="G53" s="1242">
        <f>SUMIF(X1A!$9:$9,-13,X1A!$42:$42)</f>
        <v>0</v>
      </c>
      <c r="H53" s="1192"/>
      <c r="I53" s="1193"/>
      <c r="J53" s="1193"/>
      <c r="K53" s="1194"/>
      <c r="L53" s="2"/>
      <c r="M53" s="927"/>
    </row>
    <row r="54" spans="1:13" ht="15.75">
      <c r="A54" s="927"/>
      <c r="B54" s="2"/>
      <c r="C54" s="1188">
        <v>41</v>
      </c>
      <c r="D54" s="1202" t="s">
        <v>2222</v>
      </c>
      <c r="E54" s="1187" t="s">
        <v>2112</v>
      </c>
      <c r="F54" s="199" t="s">
        <v>1991</v>
      </c>
      <c r="G54" s="1242">
        <f>SUMIF(X1A!$9:$9,-10,X1A!$42:$42)</f>
        <v>0</v>
      </c>
      <c r="H54" s="1192"/>
      <c r="I54" s="1193"/>
      <c r="J54" s="1193"/>
      <c r="K54" s="1194"/>
      <c r="L54" s="2"/>
      <c r="M54" s="927"/>
    </row>
    <row r="55" spans="1:13" ht="15.75">
      <c r="A55" s="927"/>
      <c r="B55" s="2"/>
      <c r="C55" s="1188">
        <v>42</v>
      </c>
      <c r="D55" s="1202" t="s">
        <v>2223</v>
      </c>
      <c r="E55" s="1187" t="s">
        <v>2091</v>
      </c>
      <c r="F55" s="199" t="s">
        <v>1991</v>
      </c>
      <c r="G55" s="1242">
        <f>SUMIF(X1A!$9:$9,-12,X1A!$42:$42)</f>
        <v>0</v>
      </c>
      <c r="H55" s="1192"/>
      <c r="I55" s="1193"/>
      <c r="J55" s="1193"/>
      <c r="K55" s="1194"/>
      <c r="L55" s="2"/>
      <c r="M55" s="927"/>
    </row>
    <row r="56" spans="1:13" ht="15.75">
      <c r="A56" s="927"/>
      <c r="B56" s="2"/>
      <c r="C56" s="1197">
        <v>43</v>
      </c>
      <c r="D56" s="1203" t="s">
        <v>2113</v>
      </c>
      <c r="E56" s="1183" t="s">
        <v>2229</v>
      </c>
      <c r="F56" s="1184"/>
      <c r="G56" s="1240">
        <f>SUM(G49:G55)</f>
        <v>0</v>
      </c>
      <c r="H56" s="1240">
        <f>SUM(H49:H55)</f>
        <v>0</v>
      </c>
      <c r="I56" s="1240">
        <f>SUM(I49:I55)</f>
        <v>0</v>
      </c>
      <c r="J56" s="1240">
        <f>SUM(J49:J55)</f>
        <v>0</v>
      </c>
      <c r="K56" s="1240">
        <f>SUM(K49:K55)</f>
        <v>0</v>
      </c>
      <c r="L56" s="2"/>
      <c r="M56" s="927"/>
    </row>
    <row r="57" spans="1:13" ht="15.75">
      <c r="A57" s="927"/>
      <c r="B57" s="2"/>
      <c r="C57" s="1256" t="s">
        <v>2114</v>
      </c>
      <c r="D57" s="1252"/>
      <c r="E57" s="1253"/>
      <c r="F57" s="1254"/>
      <c r="G57" s="1255"/>
      <c r="H57" s="1255"/>
      <c r="I57" s="1255"/>
      <c r="J57" s="1255"/>
      <c r="K57" s="1257"/>
      <c r="L57" s="2"/>
      <c r="M57" s="927"/>
    </row>
    <row r="58" spans="1:13" ht="15.75">
      <c r="A58" s="927"/>
      <c r="B58" s="2"/>
      <c r="C58" s="1188">
        <v>44</v>
      </c>
      <c r="D58" s="198" t="s">
        <v>2115</v>
      </c>
      <c r="E58" s="1187" t="s">
        <v>5003</v>
      </c>
      <c r="F58" s="199" t="s">
        <v>1986</v>
      </c>
      <c r="G58" s="1242">
        <f>'Page 2'!I169</f>
        <v>0</v>
      </c>
      <c r="H58" s="1201"/>
      <c r="I58" s="1193"/>
      <c r="J58" s="1193"/>
      <c r="K58" s="1194"/>
      <c r="L58" s="2"/>
      <c r="M58" s="927"/>
    </row>
    <row r="59" spans="1:13" ht="15.75">
      <c r="A59" s="927"/>
      <c r="B59" s="2"/>
      <c r="C59" s="1188">
        <v>45</v>
      </c>
      <c r="D59" s="198" t="s">
        <v>1959</v>
      </c>
      <c r="E59" s="1187" t="s">
        <v>5004</v>
      </c>
      <c r="F59" s="199" t="s">
        <v>1987</v>
      </c>
      <c r="G59" s="1242">
        <f>'Page 3'!L81</f>
        <v>0</v>
      </c>
      <c r="H59" s="1201"/>
      <c r="I59" s="1193"/>
      <c r="J59" s="1193"/>
      <c r="K59" s="1194"/>
      <c r="L59" s="2"/>
      <c r="M59" s="927"/>
    </row>
    <row r="60" spans="1:13" ht="15.75">
      <c r="A60" s="927"/>
      <c r="B60" s="2"/>
      <c r="C60" s="1188">
        <v>46</v>
      </c>
      <c r="D60" s="198" t="s">
        <v>2116</v>
      </c>
      <c r="E60" s="1187" t="s">
        <v>5005</v>
      </c>
      <c r="F60" s="199" t="s">
        <v>1987</v>
      </c>
      <c r="G60" s="1242">
        <f>SUM('Page 3'!L12:L13)</f>
        <v>0</v>
      </c>
      <c r="H60" s="1201"/>
      <c r="I60" s="1193"/>
      <c r="J60" s="1193"/>
      <c r="K60" s="1194"/>
      <c r="L60" s="2"/>
      <c r="M60" s="927"/>
    </row>
    <row r="61" spans="1:13" ht="15.75">
      <c r="A61" s="927"/>
      <c r="B61" s="2"/>
      <c r="C61" s="1188">
        <v>47</v>
      </c>
      <c r="D61" s="198" t="s">
        <v>2117</v>
      </c>
      <c r="E61" s="1187" t="s">
        <v>5006</v>
      </c>
      <c r="F61" s="199" t="s">
        <v>1987</v>
      </c>
      <c r="G61" s="1242">
        <f>'Page 3'!L84+'Page 3'!L87+'Page 3'!L91+'Page 3'!L108+'Page 3'!L88</f>
        <v>0</v>
      </c>
      <c r="H61" s="1201"/>
      <c r="I61" s="1193"/>
      <c r="J61" s="1193"/>
      <c r="K61" s="1194"/>
      <c r="L61" s="2"/>
      <c r="M61" s="927"/>
    </row>
    <row r="62" spans="1:13" ht="15.75">
      <c r="A62" s="927"/>
      <c r="B62" s="2"/>
      <c r="C62" s="1207">
        <v>48</v>
      </c>
      <c r="D62" s="1246" t="s">
        <v>2118</v>
      </c>
      <c r="E62" s="1247" t="s">
        <v>5007</v>
      </c>
      <c r="F62" s="1248" t="s">
        <v>1987</v>
      </c>
      <c r="G62" s="1242">
        <f>'Page 3'!L89+'Page 3'!L90+'Page 3'!L92+'Page 3'!L99+'Page 3'!L100+'Page 3'!L106+'Page 3'!L107</f>
        <v>0</v>
      </c>
      <c r="H62" s="1249"/>
      <c r="I62" s="1250"/>
      <c r="J62" s="1250"/>
      <c r="K62" s="1251"/>
      <c r="L62" s="2"/>
      <c r="M62" s="927"/>
    </row>
    <row r="63" spans="1:13" ht="15.75">
      <c r="A63" s="927"/>
      <c r="B63" s="2"/>
      <c r="C63" s="1256" t="s">
        <v>2119</v>
      </c>
      <c r="D63" s="1252"/>
      <c r="E63" s="1253"/>
      <c r="F63" s="1254"/>
      <c r="G63" s="1255"/>
      <c r="H63" s="1255"/>
      <c r="I63" s="1255"/>
      <c r="J63" s="1255"/>
      <c r="K63" s="1257"/>
      <c r="L63" s="2"/>
      <c r="M63" s="927"/>
    </row>
    <row r="64" spans="1:13" ht="15.75">
      <c r="A64" s="927"/>
      <c r="B64" s="2"/>
      <c r="C64" s="1188">
        <v>49</v>
      </c>
      <c r="D64" s="198" t="s">
        <v>1993</v>
      </c>
      <c r="E64" s="1187" t="s">
        <v>5008</v>
      </c>
      <c r="F64" s="199" t="s">
        <v>1986</v>
      </c>
      <c r="G64" s="2142">
        <f>IF('Page 2'!$I$169&gt;0,'Page 2'!I11/'Page 2'!$I$169,0)</f>
        <v>0</v>
      </c>
      <c r="H64" s="2142">
        <f>IF('Page 2'!$J$169&gt;0,'Page 2'!J11/'Page 2'!$J$169,0)</f>
        <v>0</v>
      </c>
      <c r="I64" s="1243"/>
      <c r="J64" s="1244"/>
      <c r="K64" s="1245"/>
      <c r="L64" s="2"/>
      <c r="M64" s="927"/>
    </row>
    <row r="65" spans="1:13" ht="15.75">
      <c r="A65" s="927"/>
      <c r="B65" s="2"/>
      <c r="C65" s="1188">
        <v>50</v>
      </c>
      <c r="D65" s="198" t="s">
        <v>2120</v>
      </c>
      <c r="E65" s="1187" t="s">
        <v>5009</v>
      </c>
      <c r="F65" s="199" t="s">
        <v>1986</v>
      </c>
      <c r="G65" s="2142">
        <f>IF('Page 2'!$I$169&gt;0,'Page 2'!I18/'Page 2'!$I$169,0)</f>
        <v>0</v>
      </c>
      <c r="H65" s="2142">
        <f>IF('Page 2'!$J$169&gt;0,'Page 2'!J18/'Page 2'!$J$169,0)</f>
        <v>0</v>
      </c>
      <c r="I65" s="1204"/>
      <c r="J65" s="1205"/>
      <c r="K65" s="1206"/>
      <c r="L65" s="2"/>
      <c r="M65" s="927"/>
    </row>
    <row r="66" spans="1:13" ht="15.75">
      <c r="A66" s="927"/>
      <c r="B66" s="2"/>
      <c r="C66" s="1188">
        <v>51</v>
      </c>
      <c r="D66" s="198" t="s">
        <v>2121</v>
      </c>
      <c r="E66" s="1187" t="s">
        <v>5010</v>
      </c>
      <c r="F66" s="199" t="s">
        <v>1986</v>
      </c>
      <c r="G66" s="2142">
        <f>IF('Page 2'!$I$169&gt;0,'Page 2'!I23/'Page 2'!$I$169,0)</f>
        <v>0</v>
      </c>
      <c r="H66" s="2142">
        <f>IF('Page 2'!$J$169&gt;0,'Page 2'!J23/'Page 2'!$J$169,0)</f>
        <v>0</v>
      </c>
      <c r="I66" s="1204"/>
      <c r="J66" s="1205"/>
      <c r="K66" s="1206"/>
      <c r="L66" s="2"/>
      <c r="M66" s="927"/>
    </row>
    <row r="67" spans="1:13" ht="15.75">
      <c r="A67" s="927"/>
      <c r="B67" s="2"/>
      <c r="C67" s="1188">
        <v>52</v>
      </c>
      <c r="D67" s="198" t="s">
        <v>84</v>
      </c>
      <c r="E67" s="1187" t="s">
        <v>5011</v>
      </c>
      <c r="F67" s="199" t="s">
        <v>1986</v>
      </c>
      <c r="G67" s="2142">
        <f>IF('Page 2'!$I$169&gt;0,'Page 2'!I26/'Page 2'!$I$169,0)</f>
        <v>0</v>
      </c>
      <c r="H67" s="2142">
        <f>IF('Page 2'!$J$169&gt;0,'Page 2'!J26/'Page 2'!$J$169,0)</f>
        <v>0</v>
      </c>
      <c r="I67" s="1204"/>
      <c r="J67" s="1205"/>
      <c r="K67" s="1206"/>
      <c r="L67" s="2"/>
      <c r="M67" s="927"/>
    </row>
    <row r="68" spans="1:13" ht="15.75">
      <c r="A68" s="927"/>
      <c r="B68" s="2"/>
      <c r="C68" s="1188">
        <v>53</v>
      </c>
      <c r="D68" s="198" t="s">
        <v>85</v>
      </c>
      <c r="E68" s="1187" t="s">
        <v>5012</v>
      </c>
      <c r="F68" s="199" t="s">
        <v>1986</v>
      </c>
      <c r="G68" s="2142">
        <f>IF('Page 2'!$I$169&gt;0,'Page 2'!I27/'Page 2'!$I$169,0)</f>
        <v>0</v>
      </c>
      <c r="H68" s="2142">
        <f>IF('Page 2'!$J$169&gt;0,'Page 2'!J27/'Page 2'!$J$169,0)</f>
        <v>0</v>
      </c>
      <c r="I68" s="1204"/>
      <c r="J68" s="1205"/>
      <c r="K68" s="1206"/>
      <c r="L68" s="2"/>
      <c r="M68" s="927"/>
    </row>
    <row r="69" spans="1:13" ht="15.75">
      <c r="A69" s="927"/>
      <c r="B69" s="2"/>
      <c r="C69" s="1188">
        <v>54</v>
      </c>
      <c r="D69" s="198" t="s">
        <v>89</v>
      </c>
      <c r="E69" s="1187" t="s">
        <v>5013</v>
      </c>
      <c r="F69" s="199" t="s">
        <v>1986</v>
      </c>
      <c r="G69" s="2142">
        <f>IF('Page 2'!$I$169&gt;0,'Page 2'!I31/'Page 2'!$I$169,0)</f>
        <v>0</v>
      </c>
      <c r="H69" s="2142">
        <f>IF('Page 2'!$J$169&gt;0,'Page 2'!J31/'Page 2'!$J$169,0)</f>
        <v>0</v>
      </c>
      <c r="I69" s="1204"/>
      <c r="J69" s="1205"/>
      <c r="K69" s="1206"/>
      <c r="L69" s="2"/>
      <c r="M69" s="927"/>
    </row>
    <row r="70" spans="1:13" ht="15.75">
      <c r="A70" s="927"/>
      <c r="B70" s="2"/>
      <c r="C70" s="1188">
        <v>55</v>
      </c>
      <c r="D70" s="198" t="s">
        <v>91</v>
      </c>
      <c r="E70" s="1187" t="s">
        <v>5014</v>
      </c>
      <c r="F70" s="199" t="s">
        <v>1986</v>
      </c>
      <c r="G70" s="2142">
        <f>IF('Page 2'!$I$169&gt;0,'Page 2'!I34/'Page 2'!$I$169,0)</f>
        <v>0</v>
      </c>
      <c r="H70" s="2142">
        <f>IF('Page 2'!$J$169&gt;0,'Page 2'!J34/'Page 2'!$J$169,0)</f>
        <v>0</v>
      </c>
      <c r="I70" s="1204"/>
      <c r="J70" s="1205"/>
      <c r="K70" s="1206"/>
      <c r="L70" s="2"/>
      <c r="M70" s="927"/>
    </row>
    <row r="71" spans="1:13" ht="15.75">
      <c r="A71" s="927"/>
      <c r="B71" s="2"/>
      <c r="C71" s="1188">
        <f t="shared" ref="C71:C80" si="0">C70+1</f>
        <v>56</v>
      </c>
      <c r="D71" s="198" t="s">
        <v>96</v>
      </c>
      <c r="E71" s="1187" t="s">
        <v>5015</v>
      </c>
      <c r="F71" s="199" t="s">
        <v>1986</v>
      </c>
      <c r="G71" s="2142">
        <f>IF('Page 2'!$I$169&gt;0,'Page 2'!I40/'Page 2'!$I$169,0)</f>
        <v>0</v>
      </c>
      <c r="H71" s="2142">
        <f>IF('Page 2'!$J$169&gt;0,'Page 2'!J40/'Page 2'!$J$169,0)</f>
        <v>0</v>
      </c>
      <c r="I71" s="1204"/>
      <c r="J71" s="1205"/>
      <c r="K71" s="1206"/>
      <c r="L71" s="2"/>
      <c r="M71" s="927"/>
    </row>
    <row r="72" spans="1:13" ht="15.75">
      <c r="A72" s="927"/>
      <c r="B72" s="2"/>
      <c r="C72" s="1188">
        <f t="shared" si="0"/>
        <v>57</v>
      </c>
      <c r="D72" s="198" t="s">
        <v>119</v>
      </c>
      <c r="E72" s="1187" t="s">
        <v>5016</v>
      </c>
      <c r="F72" s="199" t="s">
        <v>1986</v>
      </c>
      <c r="G72" s="2142">
        <f>IF('Page 2'!$I$169&gt;0,'Page 2'!I54/'Page 2'!$I$169,0)</f>
        <v>0</v>
      </c>
      <c r="H72" s="2142">
        <f>IF('Page 2'!$J$169&gt;0,'Page 2'!J54/'Page 2'!$J$169,0)</f>
        <v>0</v>
      </c>
      <c r="I72" s="1204"/>
      <c r="J72" s="1205"/>
      <c r="K72" s="1206"/>
      <c r="L72" s="2"/>
      <c r="M72" s="927"/>
    </row>
    <row r="73" spans="1:13" ht="15.75">
      <c r="A73" s="927"/>
      <c r="B73" s="2"/>
      <c r="C73" s="1188">
        <f t="shared" si="0"/>
        <v>58</v>
      </c>
      <c r="D73" s="198" t="s">
        <v>125</v>
      </c>
      <c r="E73" s="1187" t="s">
        <v>5017</v>
      </c>
      <c r="F73" s="199" t="s">
        <v>1986</v>
      </c>
      <c r="G73" s="2142">
        <f>IF('Page 2'!$I$169&gt;0,'Page 2'!I60/'Page 2'!$I$169,0)</f>
        <v>0</v>
      </c>
      <c r="H73" s="2142">
        <f>IF('Page 2'!$J$169&gt;0,'Page 2'!J60/'Page 2'!$J$169,0)</f>
        <v>0</v>
      </c>
      <c r="I73" s="1204"/>
      <c r="J73" s="1205"/>
      <c r="K73" s="1206"/>
      <c r="L73" s="2"/>
      <c r="M73" s="927"/>
    </row>
    <row r="74" spans="1:13" ht="15.75">
      <c r="A74" s="927"/>
      <c r="B74" s="2"/>
      <c r="C74" s="1188">
        <f t="shared" si="0"/>
        <v>59</v>
      </c>
      <c r="D74" s="198" t="s">
        <v>141</v>
      </c>
      <c r="E74" s="1187" t="s">
        <v>5018</v>
      </c>
      <c r="F74" s="199" t="s">
        <v>1986</v>
      </c>
      <c r="G74" s="2142">
        <f>IF('Page 2'!$I$169&gt;0,'Page 2'!I77/'Page 2'!$I$169,0)</f>
        <v>0</v>
      </c>
      <c r="H74" s="2142">
        <f>IF('Page 2'!$J$169&gt;0,'Page 2'!J77/'Page 2'!$J$169,0)</f>
        <v>0</v>
      </c>
      <c r="I74" s="1204"/>
      <c r="J74" s="1205"/>
      <c r="K74" s="1206"/>
      <c r="L74" s="2"/>
      <c r="M74" s="927"/>
    </row>
    <row r="75" spans="1:13" ht="15.75">
      <c r="A75" s="927"/>
      <c r="B75" s="2"/>
      <c r="C75" s="1188">
        <f t="shared" si="0"/>
        <v>60</v>
      </c>
      <c r="D75" s="198" t="s">
        <v>145</v>
      </c>
      <c r="E75" s="1187" t="s">
        <v>5019</v>
      </c>
      <c r="F75" s="199" t="s">
        <v>1986</v>
      </c>
      <c r="G75" s="2142">
        <f>IF('Page 2'!$I$169&gt;0,'Page 2'!I85/'Page 2'!$I$169,0)</f>
        <v>0</v>
      </c>
      <c r="H75" s="2142">
        <f>IF('Page 2'!$J$169&gt;0,'Page 2'!J85/'Page 2'!$J$169,0)</f>
        <v>0</v>
      </c>
      <c r="I75" s="1204"/>
      <c r="J75" s="1205"/>
      <c r="K75" s="1206"/>
      <c r="L75" s="2"/>
      <c r="M75" s="927"/>
    </row>
    <row r="76" spans="1:13" ht="15.75">
      <c r="A76" s="927"/>
      <c r="B76" s="2"/>
      <c r="C76" s="1188">
        <f t="shared" si="0"/>
        <v>61</v>
      </c>
      <c r="D76" s="198" t="s">
        <v>182</v>
      </c>
      <c r="E76" s="1187" t="s">
        <v>5020</v>
      </c>
      <c r="F76" s="199" t="s">
        <v>1986</v>
      </c>
      <c r="G76" s="2142">
        <f>IF('Page 2'!$I$169&gt;0,'Page 2'!I123/'Page 2'!$I$169,0)</f>
        <v>0</v>
      </c>
      <c r="H76" s="2142">
        <f>IF('Page 2'!$J$169&gt;0,'Page 2'!J123/'Page 2'!$J$169,0)</f>
        <v>0</v>
      </c>
      <c r="I76" s="1204"/>
      <c r="J76" s="1205"/>
      <c r="K76" s="1206"/>
      <c r="L76" s="2"/>
      <c r="M76" s="927"/>
    </row>
    <row r="77" spans="1:13" ht="15.75">
      <c r="A77" s="927"/>
      <c r="B77" s="2"/>
      <c r="C77" s="1188">
        <f t="shared" si="0"/>
        <v>62</v>
      </c>
      <c r="D77" s="198" t="s">
        <v>185</v>
      </c>
      <c r="E77" s="1187" t="s">
        <v>5021</v>
      </c>
      <c r="F77" s="199" t="s">
        <v>1986</v>
      </c>
      <c r="G77" s="2142">
        <f>IF('Page 2'!$I$169&gt;0,'Page 2'!I128/'Page 2'!$I$169,0)</f>
        <v>0</v>
      </c>
      <c r="H77" s="2142">
        <f>IF('Page 2'!$J$169&gt;0,'Page 2'!J128/'Page 2'!$J$169,0)</f>
        <v>0</v>
      </c>
      <c r="I77" s="1204"/>
      <c r="J77" s="1205"/>
      <c r="K77" s="1206"/>
      <c r="L77" s="2"/>
      <c r="M77" s="927"/>
    </row>
    <row r="78" spans="1:13" ht="15.75">
      <c r="A78" s="927"/>
      <c r="B78" s="2"/>
      <c r="C78" s="1188">
        <f t="shared" si="0"/>
        <v>63</v>
      </c>
      <c r="D78" s="198" t="s">
        <v>189</v>
      </c>
      <c r="E78" s="1187" t="s">
        <v>5022</v>
      </c>
      <c r="F78" s="199" t="s">
        <v>1986</v>
      </c>
      <c r="G78" s="2142">
        <f>IF('Page 2'!$I$169&gt;0,'Page 2'!I132/'Page 2'!$I$169,0)</f>
        <v>0</v>
      </c>
      <c r="H78" s="2142">
        <f>IF('Page 2'!$J$169&gt;0,'Page 2'!J132/'Page 2'!$J$169,0)</f>
        <v>0</v>
      </c>
      <c r="I78" s="1204"/>
      <c r="J78" s="1205"/>
      <c r="K78" s="1206"/>
      <c r="L78" s="2"/>
      <c r="M78" s="927"/>
    </row>
    <row r="79" spans="1:13" ht="15.75">
      <c r="A79" s="927"/>
      <c r="B79" s="2"/>
      <c r="C79" s="1188">
        <f t="shared" si="0"/>
        <v>64</v>
      </c>
      <c r="D79" s="198" t="s">
        <v>190</v>
      </c>
      <c r="E79" s="1187" t="s">
        <v>5023</v>
      </c>
      <c r="F79" s="199" t="s">
        <v>1986</v>
      </c>
      <c r="G79" s="2142">
        <f>IF('Page 2'!$I$169&gt;0,'Page 2'!I133/'Page 2'!$I$169,0)</f>
        <v>0</v>
      </c>
      <c r="H79" s="2142">
        <f>IF('Page 2'!$J$169&gt;0,'Page 2'!J133/'Page 2'!$J$169,0)</f>
        <v>0</v>
      </c>
      <c r="I79" s="1204"/>
      <c r="J79" s="1205"/>
      <c r="K79" s="1206"/>
      <c r="L79" s="2"/>
      <c r="M79" s="927"/>
    </row>
    <row r="80" spans="1:13" ht="15.75">
      <c r="A80" s="927"/>
      <c r="B80" s="2"/>
      <c r="C80" s="1188">
        <f t="shared" si="0"/>
        <v>65</v>
      </c>
      <c r="D80" s="198" t="s">
        <v>214</v>
      </c>
      <c r="E80" s="1187" t="s">
        <v>5024</v>
      </c>
      <c r="F80" s="199" t="s">
        <v>1986</v>
      </c>
      <c r="G80" s="2142">
        <f>IF('Page 2'!$I$169&gt;0,'Page 2'!I150/'Page 2'!$I$169,0)</f>
        <v>0</v>
      </c>
      <c r="H80" s="2142">
        <f>IF('Page 2'!$J$169&gt;0,'Page 2'!J150/'Page 2'!$J$169,0)</f>
        <v>0</v>
      </c>
      <c r="I80" s="1204"/>
      <c r="J80" s="1205"/>
      <c r="K80" s="1206"/>
      <c r="L80" s="2"/>
      <c r="M80" s="927"/>
    </row>
    <row r="81" spans="1:13" ht="15.75">
      <c r="A81" s="927"/>
      <c r="B81" s="2"/>
      <c r="C81" s="1188">
        <f t="shared" ref="C81:C87" si="1">C80+1</f>
        <v>66</v>
      </c>
      <c r="D81" s="198" t="s">
        <v>219</v>
      </c>
      <c r="E81" s="1187" t="s">
        <v>5025</v>
      </c>
      <c r="F81" s="199" t="s">
        <v>1986</v>
      </c>
      <c r="G81" s="2142">
        <f>IF('Page 2'!$I$169&gt;0,'Page 2'!I159/'Page 2'!$I$169,0)</f>
        <v>0</v>
      </c>
      <c r="H81" s="2142">
        <f>IF('Page 2'!$J$169&gt;0,'Page 2'!J159/'Page 2'!$J$169,0)</f>
        <v>0</v>
      </c>
      <c r="I81" s="1204"/>
      <c r="J81" s="1205"/>
      <c r="K81" s="1206"/>
      <c r="L81" s="2"/>
      <c r="M81" s="927"/>
    </row>
    <row r="82" spans="1:13" ht="15.75">
      <c r="A82" s="927"/>
      <c r="B82" s="2"/>
      <c r="C82" s="1188">
        <f t="shared" si="1"/>
        <v>67</v>
      </c>
      <c r="D82" s="198" t="s">
        <v>220</v>
      </c>
      <c r="E82" s="1187" t="s">
        <v>5026</v>
      </c>
      <c r="F82" s="199" t="s">
        <v>1986</v>
      </c>
      <c r="G82" s="2142">
        <f>IF('Page 2'!$I$169&gt;0,'Page 2'!I160/'Page 2'!$I$169,0)</f>
        <v>0</v>
      </c>
      <c r="H82" s="2142">
        <f>IF('Page 2'!$J$169&gt;0,'Page 2'!J160/'Page 2'!$J$169,0)</f>
        <v>0</v>
      </c>
      <c r="I82" s="1204"/>
      <c r="J82" s="1205"/>
      <c r="K82" s="1206"/>
      <c r="L82" s="2"/>
      <c r="M82" s="927"/>
    </row>
    <row r="83" spans="1:13" ht="15.75">
      <c r="A83" s="927"/>
      <c r="B83" s="2"/>
      <c r="C83" s="1188">
        <f t="shared" si="1"/>
        <v>68</v>
      </c>
      <c r="D83" s="198" t="s">
        <v>221</v>
      </c>
      <c r="E83" s="1187" t="s">
        <v>5027</v>
      </c>
      <c r="F83" s="199" t="s">
        <v>1986</v>
      </c>
      <c r="G83" s="2142">
        <f>IF('Page 2'!$I$169&gt;0,'Page 2'!I161/'Page 2'!$I$169,0)</f>
        <v>0</v>
      </c>
      <c r="H83" s="2142">
        <f>IF('Page 2'!$J$169&gt;0,'Page 2'!J161/'Page 2'!$J$169,0)</f>
        <v>0</v>
      </c>
      <c r="I83" s="1204"/>
      <c r="J83" s="1205"/>
      <c r="K83" s="1206"/>
      <c r="L83" s="2"/>
      <c r="M83" s="927"/>
    </row>
    <row r="84" spans="1:13" ht="15.75">
      <c r="A84" s="927"/>
      <c r="B84" s="2"/>
      <c r="C84" s="1188">
        <f t="shared" si="1"/>
        <v>69</v>
      </c>
      <c r="D84" s="198" t="s">
        <v>222</v>
      </c>
      <c r="E84" s="1187" t="s">
        <v>5028</v>
      </c>
      <c r="F84" s="199" t="s">
        <v>1986</v>
      </c>
      <c r="G84" s="2142">
        <f>IF('Page 2'!$I$169&gt;0,'Page 2'!I162/'Page 2'!$I$169,0)</f>
        <v>0</v>
      </c>
      <c r="H84" s="2142">
        <f>IF('Page 2'!$J$169&gt;0,'Page 2'!J162/'Page 2'!$J$169,0)</f>
        <v>0</v>
      </c>
      <c r="I84" s="1204"/>
      <c r="J84" s="1205"/>
      <c r="K84" s="1206"/>
      <c r="L84" s="2"/>
      <c r="M84" s="927"/>
    </row>
    <row r="85" spans="1:13" ht="15.75">
      <c r="A85" s="927"/>
      <c r="B85" s="2"/>
      <c r="C85" s="1188">
        <f t="shared" si="1"/>
        <v>70</v>
      </c>
      <c r="D85" s="198" t="s">
        <v>223</v>
      </c>
      <c r="E85" s="1187" t="s">
        <v>5029</v>
      </c>
      <c r="F85" s="199" t="s">
        <v>1986</v>
      </c>
      <c r="G85" s="2142">
        <f>IF('Page 2'!$I$169&gt;0,'Page 2'!I163/'Page 2'!$I$169,0)</f>
        <v>0</v>
      </c>
      <c r="H85" s="2142">
        <f>IF('Page 2'!$J$169&gt;0,'Page 2'!J163/'Page 2'!$J$169,0)</f>
        <v>0</v>
      </c>
      <c r="I85" s="1204"/>
      <c r="J85" s="1205"/>
      <c r="K85" s="1206"/>
      <c r="L85" s="2"/>
      <c r="M85" s="927"/>
    </row>
    <row r="86" spans="1:13" ht="15.75">
      <c r="A86" s="927"/>
      <c r="B86" s="2"/>
      <c r="C86" s="1188">
        <f t="shared" si="1"/>
        <v>71</v>
      </c>
      <c r="D86" s="198" t="s">
        <v>224</v>
      </c>
      <c r="E86" s="1187" t="s">
        <v>5030</v>
      </c>
      <c r="F86" s="199" t="s">
        <v>1986</v>
      </c>
      <c r="G86" s="2142">
        <f>IF('Page 2'!$I$169&gt;0,'Page 2'!I164/'Page 2'!$I$169,0)</f>
        <v>0</v>
      </c>
      <c r="H86" s="2142">
        <f>IF('Page 2'!$J$169&gt;0,'Page 2'!J164/'Page 2'!$J$169,0)</f>
        <v>0</v>
      </c>
      <c r="I86" s="1204"/>
      <c r="J86" s="1205"/>
      <c r="K86" s="1206"/>
      <c r="L86" s="2"/>
      <c r="M86" s="927"/>
    </row>
    <row r="87" spans="1:13" ht="15.75">
      <c r="A87" s="927"/>
      <c r="B87" s="2"/>
      <c r="C87" s="1207">
        <f t="shared" si="1"/>
        <v>72</v>
      </c>
      <c r="D87" s="1198" t="s">
        <v>228</v>
      </c>
      <c r="E87" s="1187" t="s">
        <v>5031</v>
      </c>
      <c r="F87" s="199" t="s">
        <v>1986</v>
      </c>
      <c r="G87" s="2142">
        <f>IF('Page 2'!$I$169&gt;0,'Page 2'!I168/'Page 2'!$I$169,0)</f>
        <v>0</v>
      </c>
      <c r="H87" s="2142">
        <f>IF('Page 2'!$J$169&gt;0,'Page 2'!J168/'Page 2'!$J$169,0)</f>
        <v>0</v>
      </c>
      <c r="I87" s="1204"/>
      <c r="J87" s="1205"/>
      <c r="K87" s="1206"/>
      <c r="L87" s="2"/>
      <c r="M87" s="927"/>
    </row>
    <row r="88" spans="1:13" ht="15.75">
      <c r="A88" s="927"/>
      <c r="B88" s="2"/>
      <c r="C88" s="1256" t="s">
        <v>2122</v>
      </c>
      <c r="D88" s="1252"/>
      <c r="E88" s="1253"/>
      <c r="F88" s="1254"/>
      <c r="G88" s="1255"/>
      <c r="H88" s="1255"/>
      <c r="I88" s="1255"/>
      <c r="J88" s="1255"/>
      <c r="K88" s="1257"/>
      <c r="L88" s="2"/>
      <c r="M88" s="927"/>
    </row>
    <row r="89" spans="1:13" ht="15.75">
      <c r="A89" s="927"/>
      <c r="B89" s="2"/>
      <c r="C89" s="1188">
        <v>73</v>
      </c>
      <c r="D89" s="198" t="s">
        <v>2123</v>
      </c>
      <c r="E89" s="1187" t="s">
        <v>2405</v>
      </c>
      <c r="F89" s="199" t="s">
        <v>1968</v>
      </c>
      <c r="G89" s="1242">
        <f>'X12'!M174</f>
        <v>0</v>
      </c>
      <c r="H89" s="1192"/>
      <c r="I89" s="1193"/>
      <c r="J89" s="1193"/>
      <c r="K89" s="1194"/>
      <c r="L89" s="2"/>
      <c r="M89" s="927"/>
    </row>
    <row r="90" spans="1:13" ht="15.75">
      <c r="A90" s="927"/>
      <c r="B90" s="2"/>
      <c r="C90" s="1188">
        <v>74</v>
      </c>
      <c r="D90" s="198" t="s">
        <v>2124</v>
      </c>
      <c r="E90" s="1187" t="s">
        <v>2406</v>
      </c>
      <c r="F90" s="199" t="s">
        <v>1968</v>
      </c>
      <c r="G90" s="1242">
        <f>'X12'!N174</f>
        <v>0</v>
      </c>
      <c r="H90" s="1192"/>
      <c r="I90" s="1193"/>
      <c r="J90" s="1193"/>
      <c r="K90" s="1194"/>
      <c r="L90" s="2"/>
      <c r="M90" s="927"/>
    </row>
    <row r="91" spans="1:13" ht="15.75">
      <c r="A91" s="927"/>
      <c r="B91" s="2"/>
      <c r="C91" s="1188">
        <v>75</v>
      </c>
      <c r="D91" s="1195" t="s">
        <v>321</v>
      </c>
      <c r="E91" s="1196" t="s">
        <v>2226</v>
      </c>
      <c r="F91" s="197"/>
      <c r="G91" s="1240">
        <f>G90+G89</f>
        <v>0</v>
      </c>
      <c r="H91" s="1240">
        <f>H90+H89</f>
        <v>0</v>
      </c>
      <c r="I91" s="1240">
        <f>I90+I89</f>
        <v>0</v>
      </c>
      <c r="J91" s="1240">
        <f>J90+J89</f>
        <v>0</v>
      </c>
      <c r="K91" s="1241">
        <f>K90+K89</f>
        <v>0</v>
      </c>
      <c r="L91" s="2"/>
      <c r="M91" s="927"/>
    </row>
    <row r="92" spans="1:13" ht="15.75">
      <c r="A92" s="927"/>
      <c r="B92" s="2"/>
      <c r="C92" s="1197">
        <v>76</v>
      </c>
      <c r="D92" s="1203" t="s">
        <v>2125</v>
      </c>
      <c r="E92" s="1183" t="s">
        <v>2227</v>
      </c>
      <c r="F92" s="1184"/>
      <c r="G92" s="1259">
        <f>IF(G91&gt;0, G90/G91,0)</f>
        <v>0</v>
      </c>
      <c r="H92" s="1259">
        <f>IF(H91&gt;0, H90/H91,0)</f>
        <v>0</v>
      </c>
      <c r="I92" s="1259">
        <f>IF(I91&gt;0, I90/I91,0)</f>
        <v>0</v>
      </c>
      <c r="J92" s="1259">
        <f>IF(J91&gt;0, J90/J91,0)</f>
        <v>0</v>
      </c>
      <c r="K92" s="1260">
        <f>IF(K91&gt;0, K90/K91,0)</f>
        <v>0</v>
      </c>
      <c r="L92" s="2"/>
      <c r="M92" s="927"/>
    </row>
    <row r="93" spans="1:13" ht="15.75">
      <c r="A93" s="927"/>
      <c r="B93" s="2"/>
      <c r="C93" s="1256" t="s">
        <v>4994</v>
      </c>
      <c r="D93" s="1252"/>
      <c r="E93" s="1253"/>
      <c r="F93" s="1254"/>
      <c r="G93" s="1255"/>
      <c r="H93" s="1255"/>
      <c r="I93" s="1255"/>
      <c r="J93" s="1255"/>
      <c r="K93" s="1257"/>
      <c r="L93" s="2"/>
      <c r="M93" s="927"/>
    </row>
    <row r="94" spans="1:13" ht="15.75">
      <c r="A94" s="927"/>
      <c r="B94" s="2"/>
      <c r="C94" s="1188">
        <f>+C92+1</f>
        <v>77</v>
      </c>
      <c r="D94" s="198" t="s">
        <v>2126</v>
      </c>
      <c r="E94" s="1187" t="s">
        <v>2127</v>
      </c>
      <c r="F94" s="199" t="s">
        <v>2408</v>
      </c>
      <c r="G94" s="1258" t="str">
        <f>'X2-4'!I16</f>
        <v>%</v>
      </c>
      <c r="H94" s="1208"/>
      <c r="I94" s="1205"/>
      <c r="J94" s="1209"/>
      <c r="K94" s="1210"/>
      <c r="L94" s="2"/>
      <c r="M94" s="927"/>
    </row>
    <row r="95" spans="1:13" ht="15.75">
      <c r="A95" s="927"/>
      <c r="B95" s="2"/>
      <c r="C95" s="1188">
        <f>C94+1</f>
        <v>78</v>
      </c>
      <c r="D95" s="198" t="s">
        <v>2128</v>
      </c>
      <c r="E95" s="1187" t="s">
        <v>2409</v>
      </c>
      <c r="F95" s="199" t="s">
        <v>2408</v>
      </c>
      <c r="G95" s="1242">
        <f>'X2-4'!I14</f>
        <v>0</v>
      </c>
      <c r="H95" s="1192"/>
      <c r="I95" s="1193"/>
      <c r="J95" s="1193"/>
      <c r="K95" s="1194"/>
      <c r="L95" s="2"/>
      <c r="M95" s="927"/>
    </row>
    <row r="96" spans="1:13" ht="15.75">
      <c r="A96" s="927"/>
      <c r="B96" s="2"/>
      <c r="C96" s="1188">
        <f>C95+1</f>
        <v>79</v>
      </c>
      <c r="D96" s="198" t="s">
        <v>2129</v>
      </c>
      <c r="E96" s="1187" t="s">
        <v>2130</v>
      </c>
      <c r="F96" s="199" t="s">
        <v>2408</v>
      </c>
      <c r="G96" s="1242">
        <f>'X2-4'!G143</f>
        <v>0</v>
      </c>
      <c r="H96" s="1192"/>
      <c r="I96" s="1193"/>
      <c r="J96" s="1193"/>
      <c r="K96" s="1194"/>
      <c r="L96" s="2"/>
      <c r="M96" s="927"/>
    </row>
    <row r="97" spans="1:13" ht="15.75">
      <c r="A97" s="927"/>
      <c r="B97" s="2"/>
      <c r="C97" s="1211">
        <f>C96+1</f>
        <v>80</v>
      </c>
      <c r="D97" s="1198" t="s">
        <v>2131</v>
      </c>
      <c r="E97" s="1199" t="s">
        <v>2132</v>
      </c>
      <c r="F97" s="199" t="s">
        <v>2408</v>
      </c>
      <c r="G97" s="1242">
        <f>'X2-4'!G145</f>
        <v>0</v>
      </c>
      <c r="H97" s="1192"/>
      <c r="I97" s="1193"/>
      <c r="J97" s="1193"/>
      <c r="K97" s="1194"/>
      <c r="L97" s="2"/>
      <c r="M97" s="927"/>
    </row>
    <row r="98" spans="1:13" ht="15.75">
      <c r="A98" s="927"/>
      <c r="B98" s="2"/>
      <c r="C98" s="1256" t="s">
        <v>2133</v>
      </c>
      <c r="D98" s="1252"/>
      <c r="E98" s="1253"/>
      <c r="F98" s="1254"/>
      <c r="G98" s="1255"/>
      <c r="H98" s="1255"/>
      <c r="I98" s="1255"/>
      <c r="J98" s="1255"/>
      <c r="K98" s="1257"/>
      <c r="L98" s="2"/>
      <c r="M98" s="927"/>
    </row>
    <row r="99" spans="1:13" ht="15.75">
      <c r="A99" s="927"/>
      <c r="B99" s="2"/>
      <c r="C99" s="1188">
        <f>C97+1</f>
        <v>81</v>
      </c>
      <c r="D99" s="198" t="s">
        <v>2134</v>
      </c>
      <c r="E99" s="1187" t="s">
        <v>2410</v>
      </c>
      <c r="F99" s="199" t="s">
        <v>1988</v>
      </c>
      <c r="G99" s="1242">
        <f>SUM('Page 4'!I24:I35)+SUM('Page 4'!P24:P35)-SUM('Page 4'!W24:W35)</f>
        <v>0</v>
      </c>
      <c r="H99" s="1192"/>
      <c r="I99" s="1193"/>
      <c r="J99" s="1193"/>
      <c r="K99" s="1194"/>
      <c r="L99" s="2"/>
      <c r="M99" s="927"/>
    </row>
    <row r="100" spans="1:13" ht="15.75">
      <c r="A100" s="927"/>
      <c r="B100" s="2"/>
      <c r="C100" s="1188">
        <f t="shared" ref="C100:C110" si="2">C99+1</f>
        <v>82</v>
      </c>
      <c r="D100" s="198" t="s">
        <v>2135</v>
      </c>
      <c r="E100" s="1187" t="s">
        <v>2411</v>
      </c>
      <c r="F100" s="199" t="s">
        <v>1988</v>
      </c>
      <c r="G100" s="1242">
        <f>SUM('Page 4'!J24:J35)+SUM('Page 4'!Q24:Q35)-SUM('Page 4'!X24:X35)</f>
        <v>0</v>
      </c>
      <c r="H100" s="1192"/>
      <c r="I100" s="1193"/>
      <c r="J100" s="1193"/>
      <c r="K100" s="1194"/>
      <c r="L100" s="2"/>
      <c r="M100" s="927"/>
    </row>
    <row r="101" spans="1:13" ht="15.75">
      <c r="A101" s="927"/>
      <c r="B101" s="2"/>
      <c r="C101" s="1188">
        <f t="shared" si="2"/>
        <v>83</v>
      </c>
      <c r="D101" s="198" t="s">
        <v>2136</v>
      </c>
      <c r="E101" s="1187" t="s">
        <v>2412</v>
      </c>
      <c r="F101" s="199" t="s">
        <v>1988</v>
      </c>
      <c r="G101" s="1242">
        <f>SUM('Page 4'!K24:K35)+SUM('Page 4'!R25:R36)-SUM('Page 4'!Y25:Y36)</f>
        <v>0</v>
      </c>
      <c r="H101" s="1192"/>
      <c r="I101" s="1193"/>
      <c r="J101" s="1193"/>
      <c r="K101" s="1194"/>
      <c r="L101" s="2"/>
      <c r="M101" s="927"/>
    </row>
    <row r="102" spans="1:13" ht="15.75">
      <c r="A102" s="927"/>
      <c r="B102" s="2"/>
      <c r="C102" s="1188">
        <f t="shared" si="2"/>
        <v>84</v>
      </c>
      <c r="D102" s="198" t="s">
        <v>2137</v>
      </c>
      <c r="E102" s="1187" t="s">
        <v>2413</v>
      </c>
      <c r="F102" s="199" t="s">
        <v>1988</v>
      </c>
      <c r="G102" s="1242">
        <f>SUM('Page 4'!L24:M35)+SUM('Page 4'!S24:T35)-SUM('Page 4'!Z24:AA35)</f>
        <v>0</v>
      </c>
      <c r="H102" s="1192"/>
      <c r="I102" s="1193"/>
      <c r="J102" s="1193"/>
      <c r="K102" s="1194"/>
      <c r="L102" s="2"/>
      <c r="M102" s="927"/>
    </row>
    <row r="103" spans="1:13" ht="15.75">
      <c r="A103" s="927"/>
      <c r="B103" s="2"/>
      <c r="C103" s="1188">
        <f t="shared" si="2"/>
        <v>85</v>
      </c>
      <c r="D103" s="198" t="s">
        <v>2138</v>
      </c>
      <c r="E103" s="1187" t="s">
        <v>2414</v>
      </c>
      <c r="F103" s="199" t="s">
        <v>1988</v>
      </c>
      <c r="G103" s="1242">
        <f>SUM('Page 4'!N24:O35)+SUM('Page 4'!U24:V35)-SUM('Page 4'!AB24:AC35)</f>
        <v>0</v>
      </c>
      <c r="H103" s="1192"/>
      <c r="I103" s="1193"/>
      <c r="J103" s="1193"/>
      <c r="K103" s="1194"/>
      <c r="L103" s="2"/>
      <c r="M103" s="927"/>
    </row>
    <row r="104" spans="1:13" ht="15.75">
      <c r="A104" s="927"/>
      <c r="B104" s="2"/>
      <c r="C104" s="1188">
        <f t="shared" si="2"/>
        <v>86</v>
      </c>
      <c r="D104" s="198" t="s">
        <v>2139</v>
      </c>
      <c r="E104" s="1187" t="s">
        <v>2416</v>
      </c>
      <c r="F104" s="199" t="s">
        <v>1988</v>
      </c>
      <c r="G104" s="1242">
        <f>SUM('Page 4'!I39:I40)+SUM('Page 4'!P39:P40)-SUM('Page 4'!W39:W40)</f>
        <v>0</v>
      </c>
      <c r="H104" s="1192"/>
      <c r="I104" s="1193"/>
      <c r="J104" s="1193"/>
      <c r="K104" s="1194"/>
      <c r="L104" s="2"/>
      <c r="M104" s="927"/>
    </row>
    <row r="105" spans="1:13" ht="15.75">
      <c r="A105" s="927"/>
      <c r="B105" s="2"/>
      <c r="C105" s="1188">
        <f t="shared" si="2"/>
        <v>87</v>
      </c>
      <c r="D105" s="198" t="s">
        <v>2140</v>
      </c>
      <c r="E105" s="1187" t="s">
        <v>2415</v>
      </c>
      <c r="F105" s="199" t="s">
        <v>1988</v>
      </c>
      <c r="G105" s="1242">
        <f>SUM('Page 4'!J39:J40)+SUM('Page 4'!Q39:Q40)-SUM('Page 4'!X39:X40)</f>
        <v>0</v>
      </c>
      <c r="H105" s="1192"/>
      <c r="I105" s="1193"/>
      <c r="J105" s="1193"/>
      <c r="K105" s="1194"/>
      <c r="L105" s="2"/>
      <c r="M105" s="927"/>
    </row>
    <row r="106" spans="1:13" ht="15.75">
      <c r="A106" s="927"/>
      <c r="B106" s="2"/>
      <c r="C106" s="1188">
        <f t="shared" si="2"/>
        <v>88</v>
      </c>
      <c r="D106" s="198" t="s">
        <v>2141</v>
      </c>
      <c r="E106" s="1187" t="s">
        <v>2417</v>
      </c>
      <c r="F106" s="199" t="s">
        <v>1988</v>
      </c>
      <c r="G106" s="1242">
        <f>SUM('Page 4'!K39:K40)+SUM('Page 4'!R39:R40)-SUM('Page 4'!Y39:Y40)</f>
        <v>0</v>
      </c>
      <c r="H106" s="1192"/>
      <c r="I106" s="1193"/>
      <c r="J106" s="1193"/>
      <c r="K106" s="1194"/>
      <c r="L106" s="2"/>
      <c r="M106" s="927"/>
    </row>
    <row r="107" spans="1:13" ht="15.75">
      <c r="A107" s="927"/>
      <c r="B107" s="2"/>
      <c r="C107" s="1188">
        <f t="shared" si="2"/>
        <v>89</v>
      </c>
      <c r="D107" s="198" t="s">
        <v>2142</v>
      </c>
      <c r="E107" s="1187" t="s">
        <v>2418</v>
      </c>
      <c r="F107" s="199" t="s">
        <v>1988</v>
      </c>
      <c r="G107" s="1242">
        <f>SUM('Page 4'!L39:M40)+SUM('Page 4'!S39:T40)-SUM('Page 4'!Z39:AA40)</f>
        <v>0</v>
      </c>
      <c r="H107" s="1192"/>
      <c r="I107" s="1193"/>
      <c r="J107" s="1193"/>
      <c r="K107" s="1194"/>
      <c r="L107" s="2"/>
      <c r="M107" s="927"/>
    </row>
    <row r="108" spans="1:13" ht="15.75">
      <c r="A108" s="927"/>
      <c r="B108" s="2"/>
      <c r="C108" s="1188">
        <f t="shared" si="2"/>
        <v>90</v>
      </c>
      <c r="D108" s="198" t="s">
        <v>2224</v>
      </c>
      <c r="E108" s="1187" t="s">
        <v>2419</v>
      </c>
      <c r="F108" s="199" t="s">
        <v>1988</v>
      </c>
      <c r="G108" s="1242">
        <f>SUM('Page 4'!N39:N40)+SUM('Page 4'!U39:U40)-SUM('Page 4'!AB39:AB40)</f>
        <v>0</v>
      </c>
      <c r="H108" s="1192"/>
      <c r="I108" s="1193"/>
      <c r="J108" s="1193"/>
      <c r="K108" s="1194"/>
      <c r="L108" s="2"/>
      <c r="M108" s="927"/>
    </row>
    <row r="109" spans="1:13" ht="15.75">
      <c r="A109" s="927"/>
      <c r="B109" s="2"/>
      <c r="C109" s="1188">
        <f t="shared" si="2"/>
        <v>91</v>
      </c>
      <c r="D109" s="198" t="s">
        <v>2225</v>
      </c>
      <c r="E109" s="1187" t="s">
        <v>2420</v>
      </c>
      <c r="F109" s="199" t="s">
        <v>1988</v>
      </c>
      <c r="G109" s="1242">
        <f>SUM('Page 4'!O39:O40)+SUM('Page 4'!V39:V40)-SUM('Page 4'!AC39:AC40)</f>
        <v>0</v>
      </c>
      <c r="H109" s="1192"/>
      <c r="I109" s="1193"/>
      <c r="J109" s="1193"/>
      <c r="K109" s="1194"/>
      <c r="L109" s="2"/>
      <c r="M109" s="927"/>
    </row>
    <row r="110" spans="1:13" ht="15.75">
      <c r="A110" s="927"/>
      <c r="B110" s="2"/>
      <c r="C110" s="1211">
        <f t="shared" si="2"/>
        <v>92</v>
      </c>
      <c r="D110" s="1198" t="s">
        <v>2143</v>
      </c>
      <c r="E110" s="1199" t="s">
        <v>2144</v>
      </c>
      <c r="F110" s="199" t="s">
        <v>1988</v>
      </c>
      <c r="G110" s="1242">
        <f>SUM('Page 4'!F56:F57)</f>
        <v>0</v>
      </c>
      <c r="H110" s="1192"/>
      <c r="I110" s="1193"/>
      <c r="J110" s="1193"/>
      <c r="K110" s="1194"/>
      <c r="L110" s="2"/>
      <c r="M110" s="927"/>
    </row>
    <row r="111" spans="1:13" ht="15.75">
      <c r="A111" s="927"/>
      <c r="B111" s="2"/>
      <c r="C111" s="1256" t="s">
        <v>2145</v>
      </c>
      <c r="D111" s="1252"/>
      <c r="E111" s="1253"/>
      <c r="F111" s="1254"/>
      <c r="G111" s="1255"/>
      <c r="H111" s="1255"/>
      <c r="I111" s="1255"/>
      <c r="J111" s="1255"/>
      <c r="K111" s="1257"/>
      <c r="L111" s="2"/>
      <c r="M111" s="927"/>
    </row>
    <row r="112" spans="1:13" ht="15.75">
      <c r="A112" s="927"/>
      <c r="B112" s="2"/>
      <c r="C112" s="1188">
        <f>+C110+1</f>
        <v>93</v>
      </c>
      <c r="D112" s="198" t="s">
        <v>2146</v>
      </c>
      <c r="E112" s="1187" t="s">
        <v>2147</v>
      </c>
      <c r="F112" s="199" t="s">
        <v>1988</v>
      </c>
      <c r="G112" s="1258">
        <f>IF('Page 4'!$F$11&gt;0,('Page 4'!F46/'Page 4'!$F$11),0%)</f>
        <v>0</v>
      </c>
      <c r="H112" s="1204"/>
      <c r="I112" s="1205"/>
      <c r="J112" s="1212"/>
      <c r="K112" s="1213"/>
      <c r="L112" s="2"/>
      <c r="M112" s="927"/>
    </row>
    <row r="113" spans="1:13" ht="27.75" customHeight="1">
      <c r="A113" s="927"/>
      <c r="B113" s="2"/>
      <c r="C113" s="1188">
        <f>C112+1</f>
        <v>94</v>
      </c>
      <c r="D113" s="1214" t="s">
        <v>2148</v>
      </c>
      <c r="E113" s="1215" t="s">
        <v>2149</v>
      </c>
      <c r="F113" s="199" t="s">
        <v>1988</v>
      </c>
      <c r="G113" s="1258">
        <f>IF('Page 4'!$F$11&gt;0,('Page 4'!F48/'Page 4'!$F$11),0%)</f>
        <v>0</v>
      </c>
      <c r="H113" s="1204"/>
      <c r="I113" s="1205"/>
      <c r="J113" s="1212"/>
      <c r="K113" s="1213"/>
      <c r="L113" s="2"/>
      <c r="M113" s="927"/>
    </row>
    <row r="114" spans="1:13" ht="15.75">
      <c r="A114" s="927"/>
      <c r="B114" s="2"/>
      <c r="C114" s="1188">
        <f>C113+1</f>
        <v>95</v>
      </c>
      <c r="D114" s="198" t="s">
        <v>2150</v>
      </c>
      <c r="E114" s="1187" t="s">
        <v>2421</v>
      </c>
      <c r="F114" s="199" t="s">
        <v>2231</v>
      </c>
      <c r="G114" s="1258">
        <f>IF(('X15'!AE15+'X15'!AE45)&gt;0,('X15'!AE35/0.05)*(AE19+AE49),0)</f>
        <v>0</v>
      </c>
      <c r="H114" s="1204"/>
      <c r="I114" s="1205"/>
      <c r="J114" s="1212"/>
      <c r="K114" s="1213"/>
      <c r="L114" s="2"/>
      <c r="M114" s="927"/>
    </row>
    <row r="115" spans="1:13" ht="15.75">
      <c r="A115" s="927"/>
      <c r="B115" s="2"/>
      <c r="C115" s="1188">
        <f>C114+1</f>
        <v>96</v>
      </c>
      <c r="D115" s="198" t="s">
        <v>2151</v>
      </c>
      <c r="E115" s="1187" t="s">
        <v>2422</v>
      </c>
      <c r="F115" s="199" t="s">
        <v>2231</v>
      </c>
      <c r="G115" s="1258">
        <f>IF(('X15'!S15+'X15'!S45)&gt;0,('X15'!S35/0.05)*(S19+S49),0)</f>
        <v>0</v>
      </c>
      <c r="H115" s="1204"/>
      <c r="I115" s="1205"/>
      <c r="J115" s="1212"/>
      <c r="K115" s="1213"/>
      <c r="L115" s="2"/>
      <c r="M115" s="927"/>
    </row>
    <row r="116" spans="1:13" ht="15.75">
      <c r="A116" s="927"/>
      <c r="B116" s="2"/>
      <c r="C116" s="1188">
        <f>C115+1</f>
        <v>97</v>
      </c>
      <c r="D116" s="198" t="s">
        <v>2152</v>
      </c>
      <c r="E116" s="1187" t="s">
        <v>2423</v>
      </c>
      <c r="F116" s="199" t="s">
        <v>2231</v>
      </c>
      <c r="G116" s="1258">
        <f>IF(('X15'!AE15+'X15'!AE45)&gt;0,('X15'!AE36/0.05)*(AE19+AE49),0)</f>
        <v>0</v>
      </c>
      <c r="H116" s="1204"/>
      <c r="I116" s="1205"/>
      <c r="J116" s="1205"/>
      <c r="K116" s="1213"/>
      <c r="L116" s="2"/>
      <c r="M116" s="927"/>
    </row>
    <row r="117" spans="1:13" ht="15.75">
      <c r="A117" s="927"/>
      <c r="B117" s="2"/>
      <c r="C117" s="1197">
        <f>C116+1</f>
        <v>98</v>
      </c>
      <c r="D117" s="1198" t="s">
        <v>2153</v>
      </c>
      <c r="E117" s="1199" t="s">
        <v>2424</v>
      </c>
      <c r="F117" s="199" t="s">
        <v>2231</v>
      </c>
      <c r="G117" s="1258">
        <f>IF(('X15'!S15+'X15'!S45)&gt;0,('X15'!S36/0.05)*(S19+S49),0)</f>
        <v>0</v>
      </c>
      <c r="H117" s="1204"/>
      <c r="I117" s="1205"/>
      <c r="J117" s="1205"/>
      <c r="K117" s="1213"/>
      <c r="L117" s="2"/>
      <c r="M117" s="927"/>
    </row>
    <row r="118" spans="1:13" ht="15.75">
      <c r="A118" s="927"/>
      <c r="B118" s="2"/>
      <c r="C118" s="1256" t="s">
        <v>2154</v>
      </c>
      <c r="D118" s="1252"/>
      <c r="E118" s="1253"/>
      <c r="F118" s="1254"/>
      <c r="G118" s="1255"/>
      <c r="H118" s="1255"/>
      <c r="I118" s="1255"/>
      <c r="J118" s="1255"/>
      <c r="K118" s="1257"/>
      <c r="L118" s="2"/>
      <c r="M118" s="927"/>
    </row>
    <row r="119" spans="1:13" ht="15.75">
      <c r="A119" s="927"/>
      <c r="B119" s="2"/>
      <c r="C119" s="1188">
        <f>C117+1</f>
        <v>99</v>
      </c>
      <c r="D119" s="198" t="s">
        <v>580</v>
      </c>
      <c r="E119" s="1187" t="s">
        <v>2425</v>
      </c>
      <c r="F119" s="199" t="s">
        <v>1988</v>
      </c>
      <c r="G119" s="1242">
        <f>'Page 4'!I60+'Page 4'!P60-'Page 4'!W60</f>
        <v>0</v>
      </c>
      <c r="H119" s="1192"/>
      <c r="I119" s="1216"/>
      <c r="J119" s="1216"/>
      <c r="K119" s="1217"/>
      <c r="L119" s="2"/>
      <c r="M119" s="927"/>
    </row>
    <row r="120" spans="1:13" ht="15.75">
      <c r="A120" s="927"/>
      <c r="B120" s="2"/>
      <c r="C120" s="1188">
        <f t="shared" ref="C120:C126" si="3">C119+1</f>
        <v>100</v>
      </c>
      <c r="D120" s="198" t="s">
        <v>2079</v>
      </c>
      <c r="E120" s="1187" t="s">
        <v>2426</v>
      </c>
      <c r="F120" s="199" t="s">
        <v>1988</v>
      </c>
      <c r="G120" s="1242">
        <f>'Page 4'!J60+'Page 4'!Q60-'Page 4'!X60</f>
        <v>0</v>
      </c>
      <c r="H120" s="1192"/>
      <c r="I120" s="1216"/>
      <c r="J120" s="1216"/>
      <c r="K120" s="1217"/>
      <c r="L120" s="2"/>
      <c r="M120" s="927"/>
    </row>
    <row r="121" spans="1:13" ht="15.75">
      <c r="A121" s="927"/>
      <c r="B121" s="2"/>
      <c r="C121" s="1188">
        <f t="shared" si="3"/>
        <v>101</v>
      </c>
      <c r="D121" s="198" t="s">
        <v>620</v>
      </c>
      <c r="E121" s="1187" t="s">
        <v>2427</v>
      </c>
      <c r="F121" s="199" t="s">
        <v>1988</v>
      </c>
      <c r="G121" s="1242">
        <f>'Page 4'!K60+'Page 4'!R60-'Page 4'!Y60</f>
        <v>0</v>
      </c>
      <c r="H121" s="1192"/>
      <c r="I121" s="1218"/>
      <c r="J121" s="1219"/>
      <c r="K121" s="1220"/>
      <c r="L121" s="2"/>
      <c r="M121" s="927"/>
    </row>
    <row r="122" spans="1:13" ht="15.75">
      <c r="A122" s="927"/>
      <c r="B122" s="2"/>
      <c r="C122" s="1188">
        <f t="shared" si="3"/>
        <v>102</v>
      </c>
      <c r="D122" s="198" t="s">
        <v>621</v>
      </c>
      <c r="E122" s="1187" t="s">
        <v>2428</v>
      </c>
      <c r="F122" s="199" t="s">
        <v>1988</v>
      </c>
      <c r="G122" s="1242">
        <f>'Page 4'!L60+'Page 4'!S60+-'Page 4'!Z60</f>
        <v>0</v>
      </c>
      <c r="H122" s="1192"/>
      <c r="I122" s="1218"/>
      <c r="J122" s="1219"/>
      <c r="K122" s="1220"/>
      <c r="L122" s="2"/>
      <c r="M122" s="927"/>
    </row>
    <row r="123" spans="1:13" ht="15.75">
      <c r="A123" s="927"/>
      <c r="B123" s="2"/>
      <c r="C123" s="1188">
        <f t="shared" si="3"/>
        <v>103</v>
      </c>
      <c r="D123" s="198" t="s">
        <v>733</v>
      </c>
      <c r="E123" s="1187" t="s">
        <v>2429</v>
      </c>
      <c r="F123" s="199" t="s">
        <v>1988</v>
      </c>
      <c r="G123" s="1242">
        <f>'Page 4'!M60+'Page 4'!T60-'Page 4'!AA60</f>
        <v>0</v>
      </c>
      <c r="H123" s="1192"/>
      <c r="I123" s="1218"/>
      <c r="J123" s="1219"/>
      <c r="K123" s="1220"/>
      <c r="L123" s="2"/>
      <c r="M123" s="927"/>
    </row>
    <row r="124" spans="1:13" ht="15.75">
      <c r="A124" s="927"/>
      <c r="B124" s="2"/>
      <c r="C124" s="1188">
        <f t="shared" si="3"/>
        <v>104</v>
      </c>
      <c r="D124" s="198" t="s">
        <v>636</v>
      </c>
      <c r="E124" s="1187" t="s">
        <v>2430</v>
      </c>
      <c r="F124" s="199" t="s">
        <v>1988</v>
      </c>
      <c r="G124" s="1242">
        <f>'Page 4'!N60+'Page 4'!U60-'Page 4'!AB60</f>
        <v>0</v>
      </c>
      <c r="H124" s="1192"/>
      <c r="I124" s="1218"/>
      <c r="J124" s="1219"/>
      <c r="K124" s="1220"/>
      <c r="L124" s="2"/>
      <c r="M124" s="927"/>
    </row>
    <row r="125" spans="1:13" ht="15.75">
      <c r="A125" s="927"/>
      <c r="B125" s="2"/>
      <c r="C125" s="1188">
        <f t="shared" si="3"/>
        <v>105</v>
      </c>
      <c r="D125" s="198" t="s">
        <v>623</v>
      </c>
      <c r="E125" s="1187" t="s">
        <v>2431</v>
      </c>
      <c r="F125" s="199" t="s">
        <v>1988</v>
      </c>
      <c r="G125" s="1242">
        <f>'Page 4'!O60+'Page 4'!V60-'Page 4'!AC60</f>
        <v>0</v>
      </c>
      <c r="H125" s="1192"/>
      <c r="I125" s="1218"/>
      <c r="J125" s="1219"/>
      <c r="K125" s="1220"/>
      <c r="L125" s="2"/>
      <c r="M125" s="927"/>
    </row>
    <row r="126" spans="1:13" ht="16.5" thickBot="1">
      <c r="A126" s="927"/>
      <c r="B126" s="2"/>
      <c r="C126" s="1221">
        <f t="shared" si="3"/>
        <v>106</v>
      </c>
      <c r="D126" s="1222" t="s">
        <v>321</v>
      </c>
      <c r="E126" s="1223" t="s">
        <v>2155</v>
      </c>
      <c r="F126" s="2145" t="s">
        <v>1988</v>
      </c>
      <c r="G126" s="2146">
        <f>'Page 4'!F60</f>
        <v>0</v>
      </c>
      <c r="H126" s="1224"/>
      <c r="I126" s="1225"/>
      <c r="J126" s="1226"/>
      <c r="K126" s="1227"/>
      <c r="L126" s="2"/>
      <c r="M126" s="927"/>
    </row>
    <row r="127" spans="1:13">
      <c r="A127" s="927"/>
      <c r="B127" s="2"/>
      <c r="C127" s="661"/>
      <c r="D127" s="1228"/>
      <c r="E127" s="1228"/>
      <c r="F127" s="977"/>
      <c r="G127" s="1229"/>
      <c r="H127" s="1229"/>
      <c r="I127" s="1229"/>
      <c r="J127" s="1229"/>
      <c r="K127" s="1229"/>
      <c r="L127" s="2"/>
      <c r="M127" s="927"/>
    </row>
    <row r="128" spans="1:13">
      <c r="A128" s="927"/>
      <c r="B128" s="2"/>
      <c r="C128" s="2"/>
      <c r="D128" s="2"/>
      <c r="E128" s="2"/>
      <c r="F128" s="134"/>
      <c r="G128" s="2"/>
      <c r="H128" s="2"/>
      <c r="I128" s="2"/>
      <c r="J128" s="2"/>
      <c r="K128" s="2"/>
      <c r="L128" s="2"/>
      <c r="M128" s="927"/>
    </row>
    <row r="129" spans="1:13">
      <c r="A129" s="927"/>
      <c r="B129" s="927"/>
      <c r="C129" s="927"/>
      <c r="D129" s="927"/>
      <c r="E129" s="927"/>
      <c r="F129" s="1180"/>
      <c r="G129" s="927"/>
      <c r="H129" s="927"/>
      <c r="I129" s="927"/>
      <c r="J129" s="927"/>
      <c r="K129" s="927"/>
      <c r="L129" s="927"/>
      <c r="M129" s="927"/>
    </row>
    <row r="130" spans="1:13">
      <c r="A130" s="927"/>
      <c r="B130" s="927"/>
      <c r="C130" s="927"/>
      <c r="D130" s="927"/>
      <c r="E130" s="927"/>
      <c r="F130" s="1180"/>
      <c r="G130" s="927"/>
      <c r="H130" s="927"/>
      <c r="I130" s="927"/>
      <c r="J130" s="927"/>
      <c r="K130" s="927"/>
      <c r="L130" s="927"/>
      <c r="M130" s="927"/>
    </row>
    <row r="131" spans="1:13">
      <c r="A131" s="927"/>
      <c r="B131" s="927"/>
      <c r="C131" s="927"/>
      <c r="D131" s="927"/>
      <c r="E131" s="927"/>
      <c r="F131" s="1180"/>
      <c r="G131" s="927"/>
      <c r="H131" s="927"/>
      <c r="I131" s="927"/>
      <c r="J131" s="927"/>
      <c r="K131" s="927"/>
      <c r="L131" s="927"/>
      <c r="M131" s="927"/>
    </row>
    <row r="132" spans="1:13">
      <c r="A132" s="927"/>
      <c r="B132" s="927"/>
      <c r="C132" s="927"/>
      <c r="D132" s="927"/>
      <c r="E132" s="927"/>
      <c r="F132" s="1180"/>
      <c r="G132" s="927"/>
      <c r="H132" s="927"/>
      <c r="I132" s="927"/>
      <c r="J132" s="927"/>
      <c r="K132" s="927"/>
      <c r="L132" s="927"/>
      <c r="M132" s="927"/>
    </row>
  </sheetData>
  <customSheetViews>
    <customSheetView guid="{CC70D5D3-3A1F-46AA-BDCE-F692C2C36BEE}">
      <pane xSplit="4" ySplit="11" topLeftCell="E12" activePane="bottomRight" state="frozen"/>
      <selection pane="bottomRight" activeCell="K4" sqref="K4"/>
      <pageMargins left="0.7" right="0.7" top="0.75" bottom="0.75" header="0.3" footer="0.3"/>
    </customSheetView>
    <customSheetView guid="{41E394DC-1FDD-4D1F-8620-137B7012DC10}" topLeftCell="A5">
      <selection activeCell="G5" sqref="G5"/>
      <pageMargins left="0.7" right="0.7" top="0.75" bottom="0.75" header="0.3" footer="0.3"/>
    </customSheetView>
    <customSheetView guid="{DD364770-73A1-4C6D-9516-629A57F0EB18}">
      <selection activeCell="F26" sqref="F26"/>
      <pageMargins left="0.7" right="0.7" top="0.75" bottom="0.75" header="0.3" footer="0.3"/>
    </customSheetView>
    <customSheetView guid="{E14211BF-3959-45CF-A937-AD36AACCEFAC}" topLeftCell="A97">
      <selection activeCell="F26" sqref="F26"/>
      <pageMargins left="0.7" right="0.7" top="0.75" bottom="0.75" header="0.3" footer="0.3"/>
    </customSheetView>
    <customSheetView guid="{F416BD5B-C3AD-4F61-AAB2-55950A9B7E72}">
      <selection activeCell="G9" sqref="G9"/>
      <pageMargins left="0.7" right="0.7" top="0.75" bottom="0.75" header="0.3" footer="0.3"/>
    </customSheetView>
  </customSheetViews>
  <mergeCells count="1">
    <mergeCell ref="C4:D4"/>
  </mergeCells>
  <pageMargins left="0.7" right="0.7" top="0.75" bottom="0.75" header="0.3" footer="0.3"/>
  <legacyDrawing r:id="rId1"/>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sheetPr codeName="Sheet97">
    <tabColor theme="8" tint="-0.499984740745262"/>
  </sheetPr>
  <dimension ref="A1:L36"/>
  <sheetViews>
    <sheetView workbookViewId="0"/>
  </sheetViews>
  <sheetFormatPr defaultColWidth="0" defaultRowHeight="15.75" zeroHeight="1"/>
  <cols>
    <col min="1" max="2" width="9.140625" style="7027" customWidth="1"/>
    <col min="3" max="3" width="3.85546875" style="7027" customWidth="1"/>
    <col min="4" max="4" width="44.42578125" style="7027" customWidth="1"/>
    <col min="5" max="5" width="22.7109375" style="7027" customWidth="1"/>
    <col min="6" max="6" width="15" style="7027" customWidth="1"/>
    <col min="7" max="7" width="14.42578125" style="7027" customWidth="1"/>
    <col min="8" max="8" width="18.28515625" style="7027" customWidth="1"/>
    <col min="9" max="9" width="17.42578125" style="7027" customWidth="1"/>
    <col min="10" max="10" width="23.28515625" style="7027" customWidth="1"/>
    <col min="11" max="12" width="9.140625" style="7027" customWidth="1"/>
    <col min="13" max="16384" width="9.140625" style="7027" hidden="1"/>
  </cols>
  <sheetData>
    <row r="1" spans="1:12">
      <c r="A1" s="702"/>
      <c r="B1" s="702"/>
      <c r="C1" s="702"/>
      <c r="D1" s="702"/>
      <c r="E1" s="702"/>
      <c r="F1" s="702"/>
      <c r="G1" s="702"/>
      <c r="H1" s="702"/>
      <c r="I1" s="702"/>
      <c r="J1" s="702"/>
      <c r="K1" s="702"/>
      <c r="L1" s="702"/>
    </row>
    <row r="2" spans="1:12" ht="16.5" thickBot="1">
      <c r="A2" s="702"/>
      <c r="B2" s="217"/>
      <c r="C2" s="217"/>
      <c r="D2" s="217"/>
      <c r="E2" s="217"/>
      <c r="F2" s="217"/>
      <c r="G2" s="217"/>
      <c r="H2" s="217"/>
      <c r="I2" s="217"/>
      <c r="J2" s="217"/>
      <c r="K2" s="217"/>
      <c r="L2" s="702"/>
    </row>
    <row r="3" spans="1:12" ht="16.5" thickBot="1">
      <c r="A3" s="702"/>
      <c r="B3" s="217"/>
      <c r="C3" s="2616" t="s">
        <v>2900</v>
      </c>
      <c r="D3" s="2651"/>
      <c r="E3" s="2651"/>
      <c r="F3" s="2653"/>
      <c r="G3" s="2654"/>
      <c r="H3" s="216"/>
      <c r="I3" s="216"/>
      <c r="J3" s="62" t="s">
        <v>2895</v>
      </c>
      <c r="K3" s="217"/>
      <c r="L3" s="702"/>
    </row>
    <row r="4" spans="1:12">
      <c r="A4" s="702"/>
      <c r="B4" s="217"/>
      <c r="C4" s="2625" t="s">
        <v>57</v>
      </c>
      <c r="D4" s="2626"/>
      <c r="E4" s="8358" t="str">
        <f>AW!D4</f>
        <v>ABC Company</v>
      </c>
      <c r="F4" s="8359"/>
      <c r="G4" s="8360"/>
      <c r="H4" s="216"/>
      <c r="I4" s="216"/>
      <c r="J4" s="216"/>
      <c r="K4" s="217"/>
      <c r="L4" s="702"/>
    </row>
    <row r="5" spans="1:12" ht="16.5" thickBot="1">
      <c r="A5" s="702"/>
      <c r="B5" s="217"/>
      <c r="C5" s="2629" t="s">
        <v>2719</v>
      </c>
      <c r="D5" s="2630"/>
      <c r="E5" s="8364">
        <f>AW!D5</f>
        <v>44196</v>
      </c>
      <c r="F5" s="8365"/>
      <c r="G5" s="8366"/>
      <c r="H5" s="218"/>
      <c r="I5" s="218"/>
      <c r="J5" s="218"/>
      <c r="K5" s="217"/>
      <c r="L5" s="702"/>
    </row>
    <row r="6" spans="1:12">
      <c r="A6" s="702"/>
      <c r="B6" s="217"/>
      <c r="C6" s="217"/>
      <c r="D6" s="217"/>
      <c r="E6" s="217"/>
      <c r="F6" s="217"/>
      <c r="G6" s="217"/>
      <c r="H6" s="217"/>
      <c r="I6" s="217"/>
      <c r="J6" s="217"/>
      <c r="K6" s="217"/>
      <c r="L6" s="702"/>
    </row>
    <row r="7" spans="1:12" ht="16.5" thickBot="1">
      <c r="A7" s="702"/>
      <c r="B7" s="217"/>
      <c r="C7" s="2421"/>
      <c r="D7" s="2421"/>
      <c r="E7" s="2422"/>
      <c r="F7" s="217"/>
      <c r="G7" s="217"/>
      <c r="H7" s="217"/>
      <c r="I7" s="217"/>
      <c r="J7" s="217"/>
      <c r="K7" s="217"/>
      <c r="L7" s="702"/>
    </row>
    <row r="8" spans="1:12" s="198" customFormat="1" ht="25.5">
      <c r="A8" s="703"/>
      <c r="B8" s="219"/>
      <c r="C8" s="9180" t="s">
        <v>329</v>
      </c>
      <c r="D8" s="9195"/>
      <c r="E8" s="2131" t="s">
        <v>2288</v>
      </c>
      <c r="F8" s="1998" t="s">
        <v>1611</v>
      </c>
      <c r="G8" s="1997" t="s">
        <v>2294</v>
      </c>
      <c r="H8" s="1997" t="s">
        <v>2295</v>
      </c>
      <c r="I8" s="1997" t="s">
        <v>2296</v>
      </c>
      <c r="J8" s="1999" t="s">
        <v>2297</v>
      </c>
      <c r="K8" s="219"/>
      <c r="L8" s="703"/>
    </row>
    <row r="9" spans="1:12" s="198" customFormat="1" ht="12.75">
      <c r="A9" s="703"/>
      <c r="B9" s="219"/>
      <c r="C9" s="2083"/>
      <c r="D9" s="2132"/>
      <c r="E9" s="2122" t="s">
        <v>1418</v>
      </c>
      <c r="F9" s="2101"/>
      <c r="G9" s="2085"/>
      <c r="H9" s="2085"/>
      <c r="I9" s="2085" t="s">
        <v>2347</v>
      </c>
      <c r="J9" s="2133"/>
      <c r="K9" s="219"/>
      <c r="L9" s="703"/>
    </row>
    <row r="10" spans="1:12" s="198" customFormat="1" ht="15" customHeight="1">
      <c r="A10" s="703"/>
      <c r="B10" s="219"/>
      <c r="C10" s="9193" t="s">
        <v>392</v>
      </c>
      <c r="D10" s="9194"/>
      <c r="E10" s="2090" t="s">
        <v>409</v>
      </c>
      <c r="F10" s="2090" t="s">
        <v>410</v>
      </c>
      <c r="G10" s="2090" t="s">
        <v>411</v>
      </c>
      <c r="H10" s="2090" t="s">
        <v>412</v>
      </c>
      <c r="I10" s="2090" t="s">
        <v>413</v>
      </c>
      <c r="J10" s="2091" t="s">
        <v>414</v>
      </c>
      <c r="K10" s="2103"/>
      <c r="L10" s="703"/>
    </row>
    <row r="11" spans="1:12" s="198" customFormat="1" ht="12.75">
      <c r="A11" s="703"/>
      <c r="B11" s="219"/>
      <c r="C11" s="3535" t="s">
        <v>2370</v>
      </c>
      <c r="D11" s="3536"/>
      <c r="E11" s="2683"/>
      <c r="F11" s="2671"/>
      <c r="G11" s="2672"/>
      <c r="H11" s="2672"/>
      <c r="I11" s="220"/>
      <c r="J11" s="2674"/>
      <c r="K11" s="219"/>
      <c r="L11" s="703"/>
    </row>
    <row r="12" spans="1:12" s="198" customFormat="1" ht="12.75">
      <c r="A12" s="703"/>
      <c r="B12" s="219"/>
      <c r="C12" s="3535"/>
      <c r="D12" s="3536" t="s">
        <v>2371</v>
      </c>
      <c r="E12" s="2680" t="b">
        <v>1</v>
      </c>
      <c r="F12" s="2673">
        <v>0</v>
      </c>
      <c r="G12" s="2673">
        <v>0</v>
      </c>
      <c r="H12" s="2673">
        <v>0</v>
      </c>
      <c r="I12" s="3204">
        <f>+G12+H12</f>
        <v>0</v>
      </c>
      <c r="J12" s="2675"/>
      <c r="K12" s="219"/>
      <c r="L12" s="703"/>
    </row>
    <row r="13" spans="1:12" s="198" customFormat="1" ht="12.75">
      <c r="A13" s="703"/>
      <c r="B13" s="219"/>
      <c r="C13" s="3535"/>
      <c r="D13" s="3536" t="s">
        <v>2372</v>
      </c>
      <c r="E13" s="2680" t="b">
        <v>0</v>
      </c>
      <c r="F13" s="2671">
        <v>0</v>
      </c>
      <c r="G13" s="2671">
        <v>0</v>
      </c>
      <c r="H13" s="2671">
        <v>0</v>
      </c>
      <c r="I13" s="3204">
        <f t="shared" ref="I13:I23" si="0">+G13+H13</f>
        <v>0</v>
      </c>
      <c r="J13" s="2676"/>
      <c r="K13" s="219"/>
      <c r="L13" s="703"/>
    </row>
    <row r="14" spans="1:12" s="198" customFormat="1" ht="12.75">
      <c r="A14" s="703"/>
      <c r="B14" s="219"/>
      <c r="C14" s="3537"/>
      <c r="D14" s="3536" t="s">
        <v>2373</v>
      </c>
      <c r="E14" s="2680" t="b">
        <v>1</v>
      </c>
      <c r="F14" s="2671">
        <v>0</v>
      </c>
      <c r="G14" s="2671">
        <v>0</v>
      </c>
      <c r="H14" s="2671">
        <v>0</v>
      </c>
      <c r="I14" s="3204">
        <f t="shared" si="0"/>
        <v>0</v>
      </c>
      <c r="J14" s="2676"/>
      <c r="K14" s="219"/>
      <c r="L14" s="703"/>
    </row>
    <row r="15" spans="1:12" s="198" customFormat="1" ht="12.75">
      <c r="A15" s="703"/>
      <c r="B15" s="219"/>
      <c r="C15" s="3535" t="s">
        <v>2374</v>
      </c>
      <c r="D15" s="3536"/>
      <c r="E15" s="2683"/>
      <c r="F15" s="2671"/>
      <c r="G15" s="2671"/>
      <c r="H15" s="2671"/>
      <c r="I15" s="2129"/>
      <c r="J15" s="2676"/>
      <c r="K15" s="219"/>
      <c r="L15" s="703"/>
    </row>
    <row r="16" spans="1:12" s="198" customFormat="1" ht="12.75">
      <c r="A16" s="703"/>
      <c r="B16" s="219"/>
      <c r="C16" s="3535"/>
      <c r="D16" s="3536" t="s">
        <v>2375</v>
      </c>
      <c r="E16" s="2680" t="b">
        <v>1</v>
      </c>
      <c r="F16" s="2671">
        <v>0</v>
      </c>
      <c r="G16" s="2671">
        <v>0</v>
      </c>
      <c r="H16" s="2671">
        <v>0</v>
      </c>
      <c r="I16" s="3204">
        <f t="shared" si="0"/>
        <v>0</v>
      </c>
      <c r="J16" s="2676"/>
      <c r="K16" s="219"/>
      <c r="L16" s="703"/>
    </row>
    <row r="17" spans="1:12" s="198" customFormat="1" ht="12.75">
      <c r="A17" s="703"/>
      <c r="B17" s="219"/>
      <c r="C17" s="3535"/>
      <c r="D17" s="3536" t="s">
        <v>2376</v>
      </c>
      <c r="E17" s="2680" t="b">
        <v>1</v>
      </c>
      <c r="F17" s="2671">
        <v>0</v>
      </c>
      <c r="G17" s="2671">
        <v>0</v>
      </c>
      <c r="H17" s="2671">
        <v>0</v>
      </c>
      <c r="I17" s="3204">
        <f t="shared" si="0"/>
        <v>0</v>
      </c>
      <c r="J17" s="2676"/>
      <c r="K17" s="219"/>
      <c r="L17" s="703"/>
    </row>
    <row r="18" spans="1:12" s="198" customFormat="1" ht="12.75">
      <c r="A18" s="703"/>
      <c r="B18" s="219"/>
      <c r="C18" s="3535"/>
      <c r="D18" s="3536" t="s">
        <v>2377</v>
      </c>
      <c r="E18" s="2680" t="b">
        <v>1</v>
      </c>
      <c r="F18" s="2671">
        <v>0</v>
      </c>
      <c r="G18" s="2671">
        <v>0</v>
      </c>
      <c r="H18" s="2671">
        <v>0</v>
      </c>
      <c r="I18" s="3204">
        <f t="shared" si="0"/>
        <v>0</v>
      </c>
      <c r="J18" s="2676"/>
      <c r="K18" s="219"/>
      <c r="L18" s="703"/>
    </row>
    <row r="19" spans="1:12" s="198" customFormat="1" ht="12.75">
      <c r="A19" s="703"/>
      <c r="B19" s="219"/>
      <c r="C19" s="3535"/>
      <c r="D19" s="3536" t="s">
        <v>2378</v>
      </c>
      <c r="E19" s="2680" t="b">
        <v>1</v>
      </c>
      <c r="F19" s="2671">
        <v>0</v>
      </c>
      <c r="G19" s="2671">
        <v>0</v>
      </c>
      <c r="H19" s="2671">
        <v>0</v>
      </c>
      <c r="I19" s="3204">
        <f t="shared" si="0"/>
        <v>0</v>
      </c>
      <c r="J19" s="2676"/>
      <c r="K19" s="219"/>
      <c r="L19" s="703"/>
    </row>
    <row r="20" spans="1:12" s="198" customFormat="1" ht="12.75">
      <c r="A20" s="703"/>
      <c r="B20" s="219"/>
      <c r="C20" s="3535"/>
      <c r="D20" s="3536" t="s">
        <v>2379</v>
      </c>
      <c r="E20" s="2680" t="b">
        <v>1</v>
      </c>
      <c r="F20" s="2671">
        <v>0</v>
      </c>
      <c r="G20" s="2671">
        <v>0</v>
      </c>
      <c r="H20" s="2671">
        <v>0</v>
      </c>
      <c r="I20" s="3204">
        <f t="shared" si="0"/>
        <v>0</v>
      </c>
      <c r="J20" s="2676"/>
      <c r="K20" s="219"/>
      <c r="L20" s="703"/>
    </row>
    <row r="21" spans="1:12" s="198" customFormat="1" ht="12.75">
      <c r="A21" s="703"/>
      <c r="B21" s="219"/>
      <c r="C21" s="3535"/>
      <c r="D21" s="3536" t="s">
        <v>2380</v>
      </c>
      <c r="E21" s="2680" t="b">
        <v>1</v>
      </c>
      <c r="F21" s="2671">
        <v>0</v>
      </c>
      <c r="G21" s="2671">
        <v>0</v>
      </c>
      <c r="H21" s="2671">
        <v>0</v>
      </c>
      <c r="I21" s="3204">
        <f t="shared" si="0"/>
        <v>0</v>
      </c>
      <c r="J21" s="2676"/>
      <c r="K21" s="219"/>
      <c r="L21" s="703"/>
    </row>
    <row r="22" spans="1:12" s="198" customFormat="1" ht="12.75">
      <c r="A22" s="703"/>
      <c r="B22" s="219"/>
      <c r="C22" s="3535"/>
      <c r="D22" s="3536" t="s">
        <v>2381</v>
      </c>
      <c r="E22" s="2680" t="b">
        <v>1</v>
      </c>
      <c r="F22" s="2671">
        <v>0</v>
      </c>
      <c r="G22" s="2671">
        <v>0</v>
      </c>
      <c r="H22" s="2671">
        <v>0</v>
      </c>
      <c r="I22" s="3204">
        <f t="shared" si="0"/>
        <v>0</v>
      </c>
      <c r="J22" s="2676"/>
      <c r="K22" s="219"/>
      <c r="L22" s="703"/>
    </row>
    <row r="23" spans="1:12" s="198" customFormat="1" ht="12.75">
      <c r="A23" s="703"/>
      <c r="B23" s="219"/>
      <c r="C23" s="3535" t="s">
        <v>2382</v>
      </c>
      <c r="D23" s="3536"/>
      <c r="E23" s="2680" t="b">
        <v>1</v>
      </c>
      <c r="F23" s="2671">
        <v>0</v>
      </c>
      <c r="G23" s="2671">
        <v>0</v>
      </c>
      <c r="H23" s="2671">
        <v>0</v>
      </c>
      <c r="I23" s="3204">
        <f t="shared" si="0"/>
        <v>0</v>
      </c>
      <c r="J23" s="2676"/>
      <c r="K23" s="219"/>
      <c r="L23" s="703"/>
    </row>
    <row r="24" spans="1:12" s="198" customFormat="1" ht="12.75">
      <c r="A24" s="703"/>
      <c r="B24" s="219"/>
      <c r="C24" s="3538" t="s">
        <v>580</v>
      </c>
      <c r="D24" s="3539"/>
      <c r="E24" s="145"/>
      <c r="F24" s="3205">
        <f>SUMIF($E$12:$E$23,"TRUE",F12:F23)</f>
        <v>0</v>
      </c>
      <c r="G24" s="3205">
        <f>SUMIF($E$12:$E$23,"TRUE",G12:G23)</f>
        <v>0</v>
      </c>
      <c r="H24" s="3205">
        <f>SUMIF($E$12:$E$23,"TRUE",H12:H23)</f>
        <v>0</v>
      </c>
      <c r="I24" s="3205">
        <f>SUMIF($E$12:$E$23,"TRUE",I12:I23)</f>
        <v>0</v>
      </c>
      <c r="J24" s="2677"/>
      <c r="K24" s="219"/>
      <c r="L24" s="703"/>
    </row>
    <row r="25" spans="1:12" s="198" customFormat="1" ht="13.5" thickBot="1">
      <c r="A25" s="703"/>
      <c r="B25" s="219"/>
      <c r="C25" s="3540" t="s">
        <v>2235</v>
      </c>
      <c r="D25" s="3541"/>
      <c r="E25" s="2107"/>
      <c r="F25" s="3206">
        <f>SUM(F11:F23)</f>
        <v>0</v>
      </c>
      <c r="G25" s="3206">
        <f>SUM(G11:G23)</f>
        <v>0</v>
      </c>
      <c r="H25" s="3206">
        <f>SUM(H11:H23)</f>
        <v>0</v>
      </c>
      <c r="I25" s="3206">
        <f>SUM(I11:I23)</f>
        <v>0</v>
      </c>
      <c r="J25" s="2678"/>
      <c r="K25" s="219"/>
      <c r="L25" s="703"/>
    </row>
    <row r="26" spans="1:12" ht="16.5" thickBot="1">
      <c r="A26" s="702"/>
      <c r="B26" s="217"/>
      <c r="C26" s="217"/>
      <c r="D26" s="217"/>
      <c r="E26" s="217"/>
      <c r="F26" s="217"/>
      <c r="G26" s="217"/>
      <c r="H26" s="217"/>
      <c r="I26" s="217"/>
      <c r="J26" s="217"/>
      <c r="K26" s="217"/>
      <c r="L26" s="702"/>
    </row>
    <row r="27" spans="1:12">
      <c r="A27" s="702"/>
      <c r="B27" s="217"/>
      <c r="C27" s="217"/>
      <c r="D27" s="217"/>
      <c r="E27" s="217"/>
      <c r="F27" s="85"/>
      <c r="G27" s="2121" t="s">
        <v>2294</v>
      </c>
      <c r="H27" s="2666" t="s">
        <v>2295</v>
      </c>
      <c r="I27" s="2667" t="s">
        <v>2296</v>
      </c>
      <c r="J27" s="217"/>
      <c r="K27" s="217"/>
      <c r="L27" s="702"/>
    </row>
    <row r="28" spans="1:12">
      <c r="A28" s="702"/>
      <c r="B28" s="217"/>
      <c r="C28" s="217"/>
      <c r="D28" s="217"/>
      <c r="E28" s="2606" t="s">
        <v>282</v>
      </c>
      <c r="F28" s="85"/>
      <c r="G28" s="2664">
        <f>SUM(G12:G14)</f>
        <v>0</v>
      </c>
      <c r="H28" s="2665">
        <f>SUM(H12:H14)</f>
        <v>0</v>
      </c>
      <c r="I28" s="2668">
        <f>SUM(I12:I14)</f>
        <v>0</v>
      </c>
      <c r="J28" s="217"/>
      <c r="K28" s="217"/>
      <c r="L28" s="702"/>
    </row>
    <row r="29" spans="1:12">
      <c r="A29" s="702"/>
      <c r="B29" s="217"/>
      <c r="C29" s="217"/>
      <c r="D29" s="217"/>
      <c r="E29" s="2606" t="s">
        <v>283</v>
      </c>
      <c r="F29" s="85"/>
      <c r="G29" s="2664">
        <f>SUM(G16:G22)</f>
        <v>0</v>
      </c>
      <c r="H29" s="2665">
        <f>SUM(H16:H22)</f>
        <v>0</v>
      </c>
      <c r="I29" s="2668">
        <f>SUM(I16:I22)</f>
        <v>0</v>
      </c>
      <c r="J29" s="217"/>
      <c r="K29" s="217"/>
      <c r="L29" s="702"/>
    </row>
    <row r="30" spans="1:12">
      <c r="A30" s="702"/>
      <c r="B30" s="217"/>
      <c r="C30" s="217"/>
      <c r="D30" s="217"/>
      <c r="E30" s="2606" t="s">
        <v>284</v>
      </c>
      <c r="F30" s="85"/>
      <c r="G30" s="2664">
        <f>G23</f>
        <v>0</v>
      </c>
      <c r="H30" s="2665">
        <f>H23</f>
        <v>0</v>
      </c>
      <c r="I30" s="2668">
        <f>I23</f>
        <v>0</v>
      </c>
      <c r="J30" s="217"/>
      <c r="K30" s="217"/>
      <c r="L30" s="702"/>
    </row>
    <row r="31" spans="1:12">
      <c r="A31" s="702"/>
      <c r="B31" s="217"/>
      <c r="C31" s="217"/>
      <c r="D31" s="217"/>
      <c r="E31" s="217"/>
      <c r="F31" s="662" t="s">
        <v>580</v>
      </c>
      <c r="G31" s="2669">
        <f t="shared" ref="G31:I32" si="1">G24</f>
        <v>0</v>
      </c>
      <c r="H31" s="2665">
        <f t="shared" si="1"/>
        <v>0</v>
      </c>
      <c r="I31" s="2022">
        <f t="shared" si="1"/>
        <v>0</v>
      </c>
      <c r="J31" s="217"/>
      <c r="K31" s="217"/>
      <c r="L31" s="702"/>
    </row>
    <row r="32" spans="1:12" ht="16.5" thickBot="1">
      <c r="A32" s="702"/>
      <c r="B32" s="217"/>
      <c r="C32" s="217"/>
      <c r="D32" s="217"/>
      <c r="E32" s="217"/>
      <c r="F32" s="662" t="s">
        <v>44</v>
      </c>
      <c r="G32" s="2670">
        <f t="shared" si="1"/>
        <v>0</v>
      </c>
      <c r="H32" s="2024">
        <f t="shared" si="1"/>
        <v>0</v>
      </c>
      <c r="I32" s="2025">
        <f t="shared" si="1"/>
        <v>0</v>
      </c>
      <c r="J32" s="217"/>
      <c r="K32" s="217"/>
      <c r="L32" s="702"/>
    </row>
    <row r="33" spans="1:12">
      <c r="A33" s="702"/>
      <c r="B33" s="217"/>
      <c r="C33" s="217"/>
      <c r="D33" s="217"/>
      <c r="E33" s="217"/>
      <c r="F33" s="217"/>
      <c r="G33" s="217"/>
      <c r="H33" s="217"/>
      <c r="I33" s="217"/>
      <c r="J33" s="217"/>
      <c r="K33" s="217"/>
      <c r="L33" s="702"/>
    </row>
    <row r="34" spans="1:12">
      <c r="A34" s="702"/>
      <c r="B34" s="217"/>
      <c r="C34" s="217"/>
      <c r="D34" s="237" t="s">
        <v>56</v>
      </c>
      <c r="E34" s="100" t="s">
        <v>2299</v>
      </c>
      <c r="F34" s="100"/>
      <c r="G34" s="217"/>
      <c r="H34" s="217"/>
      <c r="I34" s="217"/>
      <c r="J34" s="3428" t="s">
        <v>1279</v>
      </c>
      <c r="K34" s="217"/>
      <c r="L34" s="702"/>
    </row>
    <row r="35" spans="1:12">
      <c r="A35" s="702"/>
      <c r="B35" s="217"/>
      <c r="C35" s="217"/>
      <c r="D35" s="217"/>
      <c r="E35" s="2076"/>
      <c r="F35" s="811"/>
      <c r="G35" s="217"/>
      <c r="H35" s="217"/>
      <c r="I35" s="217"/>
      <c r="J35" s="217"/>
      <c r="K35" s="217"/>
      <c r="L35" s="702"/>
    </row>
    <row r="36" spans="1:12">
      <c r="A36" s="702"/>
      <c r="B36" s="702"/>
      <c r="C36" s="702"/>
      <c r="D36" s="702"/>
      <c r="E36" s="702"/>
      <c r="F36" s="702"/>
      <c r="G36" s="702"/>
      <c r="H36" s="702"/>
      <c r="I36" s="702"/>
      <c r="J36" s="702"/>
      <c r="K36" s="702"/>
      <c r="L36" s="702"/>
    </row>
  </sheetData>
  <sheetProtection formatColumns="0" formatRows="0"/>
  <customSheetViews>
    <customSheetView guid="{CC70D5D3-3A1F-46AA-BDCE-F692C2C36BEE}">
      <selection activeCell="C23" sqref="C23"/>
      <pageMargins left="0.7" right="0.7" top="0.75" bottom="0.75" header="0.3" footer="0.3"/>
    </customSheetView>
    <customSheetView guid="{41E394DC-1FDD-4D1F-8620-137B7012DC10}">
      <selection activeCell="C8" sqref="C8:D8"/>
      <pageMargins left="0.7" right="0.7" top="0.75" bottom="0.75" header="0.3" footer="0.3"/>
    </customSheetView>
    <customSheetView guid="{E14211BF-3959-45CF-A937-AD36AACCEFAC}">
      <selection activeCell="C8" sqref="C8:D8"/>
      <pageMargins left="0.7" right="0.7" top="0.75" bottom="0.75" header="0.3" footer="0.3"/>
    </customSheetView>
    <customSheetView guid="{F416BD5B-C3AD-4F61-AAB2-55950A9B7E72}" topLeftCell="A7">
      <selection activeCell="H30" sqref="H30"/>
      <pageMargins left="0.7" right="0.7" top="0.75" bottom="0.75" header="0.3" footer="0.3"/>
    </customSheetView>
  </customSheetViews>
  <mergeCells count="4">
    <mergeCell ref="E4:G4"/>
    <mergeCell ref="E5:G5"/>
    <mergeCell ref="C10:D10"/>
    <mergeCell ref="C8:D8"/>
  </mergeCells>
  <hyperlinks>
    <hyperlink ref="J34" location="Index!A1" display="Index" xr:uid="{00000000-0004-0000-6300-000000000000}"/>
  </hyperlinks>
  <pageMargins left="0.7" right="0.7" top="0.75" bottom="0.75" header="0.3" footer="0.3"/>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sheetPr codeName="Sheet98">
    <tabColor theme="8" tint="-0.499984740745262"/>
  </sheetPr>
  <dimension ref="A1:M27"/>
  <sheetViews>
    <sheetView workbookViewId="0"/>
  </sheetViews>
  <sheetFormatPr defaultColWidth="0" defaultRowHeight="15" zeroHeight="1"/>
  <cols>
    <col min="1" max="2" width="9.140625" style="2112" customWidth="1"/>
    <col min="3" max="3" width="3.140625" style="2112" customWidth="1"/>
    <col min="4" max="4" width="30.85546875" style="2112" customWidth="1"/>
    <col min="5" max="5" width="22.28515625" style="2112" customWidth="1"/>
    <col min="6" max="6" width="23.42578125" style="2112" customWidth="1"/>
    <col min="7" max="7" width="18.42578125" style="2112" bestFit="1" customWidth="1"/>
    <col min="8" max="8" width="18.85546875" style="2112" customWidth="1"/>
    <col min="9" max="9" width="17.140625" style="2112" customWidth="1"/>
    <col min="10" max="10" width="15" style="2112" customWidth="1"/>
    <col min="11" max="11" width="25" style="2112" customWidth="1"/>
    <col min="12" max="13" width="9.140625" style="2112" customWidth="1"/>
    <col min="14" max="16384" width="9.140625" style="2112" hidden="1"/>
  </cols>
  <sheetData>
    <row r="1" spans="1:13">
      <c r="A1" s="2077"/>
      <c r="B1" s="2077"/>
      <c r="C1" s="2077"/>
      <c r="D1" s="2077"/>
      <c r="E1" s="2077"/>
      <c r="F1" s="2077"/>
      <c r="G1" s="2077"/>
      <c r="H1" s="2077"/>
      <c r="I1" s="2077"/>
      <c r="J1" s="2077"/>
      <c r="K1" s="2077"/>
      <c r="L1" s="2077"/>
      <c r="M1" s="2077"/>
    </row>
    <row r="2" spans="1:13" ht="15.75" thickBot="1">
      <c r="A2" s="2077"/>
      <c r="B2" s="2076"/>
      <c r="C2" s="2076"/>
      <c r="D2" s="2076"/>
      <c r="E2" s="2076"/>
      <c r="F2" s="2076"/>
      <c r="G2" s="2076"/>
      <c r="H2" s="2076"/>
      <c r="I2" s="2076"/>
      <c r="J2" s="2076"/>
      <c r="K2" s="2076"/>
      <c r="L2" s="2076"/>
      <c r="M2" s="2077"/>
    </row>
    <row r="3" spans="1:13" ht="16.5" thickBot="1">
      <c r="A3" s="2077"/>
      <c r="B3" s="2076"/>
      <c r="C3" s="2616" t="s">
        <v>2899</v>
      </c>
      <c r="D3" s="2651"/>
      <c r="E3" s="2651"/>
      <c r="F3" s="2653"/>
      <c r="G3" s="2654"/>
      <c r="H3" s="2097"/>
      <c r="I3" s="2097"/>
      <c r="J3" s="2097"/>
      <c r="K3" s="62" t="s">
        <v>3062</v>
      </c>
      <c r="L3" s="2076"/>
      <c r="M3" s="2077"/>
    </row>
    <row r="4" spans="1:13" ht="15.75">
      <c r="A4" s="2077"/>
      <c r="B4" s="2076"/>
      <c r="C4" s="2625" t="s">
        <v>57</v>
      </c>
      <c r="D4" s="2626"/>
      <c r="E4" s="8358" t="str">
        <f>AX!E4</f>
        <v>ABC Company</v>
      </c>
      <c r="F4" s="8359"/>
      <c r="G4" s="8360"/>
      <c r="H4" s="2097"/>
      <c r="I4" s="2097"/>
      <c r="J4" s="2097"/>
      <c r="K4" s="2076"/>
      <c r="L4" s="2076"/>
      <c r="M4" s="2077"/>
    </row>
    <row r="5" spans="1:13" ht="16.5" thickBot="1">
      <c r="A5" s="2077"/>
      <c r="B5" s="2076"/>
      <c r="C5" s="2629" t="s">
        <v>2719</v>
      </c>
      <c r="D5" s="2630"/>
      <c r="E5" s="8364">
        <f>AX!E5</f>
        <v>44196</v>
      </c>
      <c r="F5" s="8365"/>
      <c r="G5" s="8366"/>
      <c r="H5" s="2098"/>
      <c r="I5" s="2098"/>
      <c r="J5" s="2098"/>
      <c r="K5" s="2076"/>
      <c r="L5" s="2076"/>
      <c r="M5" s="2077"/>
    </row>
    <row r="6" spans="1:13">
      <c r="A6" s="2077"/>
      <c r="B6" s="2076"/>
      <c r="C6" s="2076"/>
      <c r="D6" s="2076"/>
      <c r="E6" s="2076"/>
      <c r="F6" s="2076"/>
      <c r="G6" s="2076"/>
      <c r="H6" s="2076"/>
      <c r="I6" s="2076"/>
      <c r="J6" s="2076"/>
      <c r="K6" s="2076"/>
      <c r="L6" s="2076"/>
      <c r="M6" s="2077"/>
    </row>
    <row r="7" spans="1:13" ht="15.75" thickBot="1">
      <c r="A7" s="2077"/>
      <c r="B7" s="2076"/>
      <c r="C7" s="2391"/>
      <c r="D7" s="2391"/>
      <c r="E7" s="2391"/>
      <c r="F7" s="2076"/>
      <c r="G7" s="2076"/>
      <c r="H7" s="2076"/>
      <c r="I7" s="2076"/>
      <c r="J7" s="2076"/>
      <c r="K7" s="2076"/>
      <c r="L7" s="2076"/>
      <c r="M7" s="2077"/>
    </row>
    <row r="8" spans="1:13" s="198" customFormat="1" ht="26.25" thickTop="1">
      <c r="A8" s="703"/>
      <c r="B8" s="219"/>
      <c r="C8" s="9196" t="s">
        <v>329</v>
      </c>
      <c r="D8" s="9197"/>
      <c r="E8" s="3178" t="s">
        <v>2288</v>
      </c>
      <c r="F8" s="2117" t="s">
        <v>1611</v>
      </c>
      <c r="G8" s="3173" t="s">
        <v>1632</v>
      </c>
      <c r="H8" s="3172" t="s">
        <v>2294</v>
      </c>
      <c r="I8" s="3173" t="s">
        <v>2295</v>
      </c>
      <c r="J8" s="3172" t="s">
        <v>2296</v>
      </c>
      <c r="K8" s="3171" t="s">
        <v>2297</v>
      </c>
      <c r="L8" s="219"/>
      <c r="M8" s="703"/>
    </row>
    <row r="9" spans="1:13" s="198" customFormat="1" ht="12.75">
      <c r="A9" s="703"/>
      <c r="B9" s="219"/>
      <c r="C9" s="9198"/>
      <c r="D9" s="9199"/>
      <c r="E9" s="3198" t="s">
        <v>1418</v>
      </c>
      <c r="F9" s="3199"/>
      <c r="G9" s="3198"/>
      <c r="H9" s="3199"/>
      <c r="I9" s="3200"/>
      <c r="J9" s="3201" t="s">
        <v>2383</v>
      </c>
      <c r="K9" s="3202"/>
      <c r="L9" s="219"/>
      <c r="M9" s="703"/>
    </row>
    <row r="10" spans="1:13" s="198" customFormat="1" ht="12.75">
      <c r="A10" s="703"/>
      <c r="B10" s="219"/>
      <c r="C10" s="3192"/>
      <c r="D10" s="3193" t="s">
        <v>392</v>
      </c>
      <c r="E10" s="3194" t="s">
        <v>409</v>
      </c>
      <c r="F10" s="3195" t="s">
        <v>410</v>
      </c>
      <c r="G10" s="3195" t="s">
        <v>411</v>
      </c>
      <c r="H10" s="3196" t="s">
        <v>412</v>
      </c>
      <c r="I10" s="3194" t="s">
        <v>413</v>
      </c>
      <c r="J10" s="3194" t="s">
        <v>414</v>
      </c>
      <c r="K10" s="3197" t="s">
        <v>415</v>
      </c>
      <c r="L10" s="219"/>
      <c r="M10" s="703"/>
    </row>
    <row r="11" spans="1:13" s="198" customFormat="1" ht="12.75">
      <c r="A11" s="703"/>
      <c r="B11" s="219"/>
      <c r="C11" s="2093" t="s">
        <v>3868</v>
      </c>
      <c r="D11" s="2094"/>
      <c r="E11" s="2680" t="b">
        <v>1</v>
      </c>
      <c r="F11" s="2129">
        <v>0</v>
      </c>
      <c r="G11" s="5882">
        <f>IFERROR(H11/$H$17,0)</f>
        <v>0</v>
      </c>
      <c r="H11" s="2129">
        <v>0</v>
      </c>
      <c r="I11" s="2134">
        <v>0</v>
      </c>
      <c r="J11" s="2135">
        <f>H11+I11</f>
        <v>0</v>
      </c>
      <c r="K11" s="2067"/>
      <c r="L11" s="219"/>
      <c r="M11" s="703"/>
    </row>
    <row r="12" spans="1:13" s="198" customFormat="1" ht="12.75">
      <c r="A12" s="703"/>
      <c r="B12" s="219"/>
      <c r="C12" s="2093" t="s">
        <v>3869</v>
      </c>
      <c r="D12" s="2094"/>
      <c r="E12" s="2680" t="b">
        <v>0</v>
      </c>
      <c r="F12" s="2129">
        <v>0</v>
      </c>
      <c r="G12" s="5882">
        <f>IFERROR(H12/$H$17,0)</f>
        <v>0</v>
      </c>
      <c r="H12" s="2129">
        <v>0</v>
      </c>
      <c r="I12" s="2134">
        <v>0</v>
      </c>
      <c r="J12" s="2135">
        <f>H12+I12</f>
        <v>0</v>
      </c>
      <c r="K12" s="2067"/>
      <c r="L12" s="219"/>
      <c r="M12" s="703"/>
    </row>
    <row r="13" spans="1:13" s="198" customFormat="1" ht="12.75">
      <c r="A13" s="703"/>
      <c r="B13" s="219"/>
      <c r="C13" s="2093" t="s">
        <v>3870</v>
      </c>
      <c r="D13" s="2095"/>
      <c r="E13" s="2680" t="b">
        <v>1</v>
      </c>
      <c r="F13" s="2129">
        <v>0</v>
      </c>
      <c r="G13" s="5882">
        <f>IFERROR(H13/$H$17,0)</f>
        <v>0</v>
      </c>
      <c r="H13" s="2129">
        <v>0</v>
      </c>
      <c r="I13" s="2134">
        <v>0</v>
      </c>
      <c r="J13" s="2135">
        <f>H13+I13</f>
        <v>0</v>
      </c>
      <c r="K13" s="2067"/>
      <c r="L13" s="219"/>
      <c r="M13" s="703"/>
    </row>
    <row r="14" spans="1:13" s="198" customFormat="1" ht="12.75">
      <c r="A14" s="703"/>
      <c r="B14" s="219"/>
      <c r="C14" s="2093" t="s">
        <v>3871</v>
      </c>
      <c r="D14" s="2095"/>
      <c r="E14" s="2680" t="b">
        <v>1</v>
      </c>
      <c r="F14" s="2129">
        <v>0</v>
      </c>
      <c r="G14" s="5882">
        <f>IFERROR(H14/$H$17,0)</f>
        <v>0</v>
      </c>
      <c r="H14" s="2136">
        <f>SUM(H9:H13)</f>
        <v>0</v>
      </c>
      <c r="I14" s="2137">
        <f>SUM(I9:I13)</f>
        <v>0</v>
      </c>
      <c r="J14" s="2135">
        <f>H14+I14</f>
        <v>0</v>
      </c>
      <c r="K14" s="2067"/>
      <c r="L14" s="219"/>
      <c r="M14" s="703"/>
    </row>
    <row r="15" spans="1:13" s="198" customFormat="1" ht="12.75">
      <c r="A15" s="703"/>
      <c r="B15" s="219"/>
      <c r="C15" s="3544" t="s">
        <v>3872</v>
      </c>
      <c r="D15" s="2682"/>
      <c r="E15" s="2680" t="b">
        <v>1</v>
      </c>
      <c r="F15" s="2671">
        <v>0</v>
      </c>
      <c r="G15" s="5882">
        <f>IFERROR(H15/$H$17,0)</f>
        <v>0</v>
      </c>
      <c r="H15" s="4018">
        <f>SUM(H9:H14)</f>
        <v>0</v>
      </c>
      <c r="I15" s="4019">
        <f>SUM(I9:I14)</f>
        <v>0</v>
      </c>
      <c r="J15" s="3543">
        <f>H15+I15</f>
        <v>0</v>
      </c>
      <c r="K15" s="2674"/>
      <c r="L15" s="219"/>
      <c r="M15" s="703"/>
    </row>
    <row r="16" spans="1:13" s="198" customFormat="1" ht="12.75">
      <c r="A16" s="703"/>
      <c r="B16" s="219"/>
      <c r="C16" s="254" t="s">
        <v>580</v>
      </c>
      <c r="D16" s="2095"/>
      <c r="E16" s="2130"/>
      <c r="F16" s="3205">
        <f>SUMIF($E$11:$E$15,"TRUE",F11:F15)</f>
        <v>0</v>
      </c>
      <c r="G16" s="2092"/>
      <c r="H16" s="3205">
        <f>SUMIF($E$11:$E$15,"TRUE",H11:H15)</f>
        <v>0</v>
      </c>
      <c r="I16" s="3205">
        <f>SUMIF($E$11:$E$15,"TRUE",I11:I15)</f>
        <v>0</v>
      </c>
      <c r="J16" s="3205">
        <f>SUMIF($E$11:$E$15,"TRUE",J11:J15)</f>
        <v>0</v>
      </c>
      <c r="K16" s="2674"/>
      <c r="L16" s="219"/>
      <c r="M16" s="703"/>
    </row>
    <row r="17" spans="1:13" s="198" customFormat="1" ht="13.5" thickBot="1">
      <c r="A17" s="703"/>
      <c r="B17" s="219"/>
      <c r="C17" s="2138" t="s">
        <v>1315</v>
      </c>
      <c r="D17" s="2139"/>
      <c r="E17" s="2115"/>
      <c r="F17" s="3206">
        <f>SUM(F11:F15)</f>
        <v>0</v>
      </c>
      <c r="G17" s="2140"/>
      <c r="H17" s="3206">
        <f>SUM(H11:H15)</f>
        <v>0</v>
      </c>
      <c r="I17" s="3206">
        <f>SUM(I11:I15)</f>
        <v>0</v>
      </c>
      <c r="J17" s="3206">
        <f>SUM(J11:J15)</f>
        <v>0</v>
      </c>
      <c r="K17" s="3545"/>
      <c r="L17" s="219"/>
      <c r="M17" s="703"/>
    </row>
    <row r="18" spans="1:13" s="198" customFormat="1" ht="13.5" thickBot="1">
      <c r="A18" s="703"/>
      <c r="B18" s="219"/>
      <c r="C18" s="219"/>
      <c r="D18" s="219"/>
      <c r="E18" s="219"/>
      <c r="F18" s="219"/>
      <c r="G18" s="2141"/>
      <c r="H18" s="219"/>
      <c r="I18" s="219"/>
      <c r="J18" s="219"/>
      <c r="K18" s="219"/>
      <c r="L18" s="219"/>
      <c r="M18" s="703"/>
    </row>
    <row r="19" spans="1:13" s="198" customFormat="1" ht="26.25">
      <c r="A19" s="703"/>
      <c r="B19" s="219"/>
      <c r="C19" s="219"/>
      <c r="D19" s="219"/>
      <c r="E19" s="219"/>
      <c r="F19" s="219"/>
      <c r="G19" s="85"/>
      <c r="H19" s="2121" t="s">
        <v>2294</v>
      </c>
      <c r="I19" s="2108" t="s">
        <v>2295</v>
      </c>
      <c r="J19" s="2124" t="s">
        <v>2296</v>
      </c>
      <c r="K19" s="219"/>
      <c r="L19" s="219"/>
      <c r="M19" s="703"/>
    </row>
    <row r="20" spans="1:13" s="198" customFormat="1" ht="12.75">
      <c r="A20" s="703"/>
      <c r="B20" s="219"/>
      <c r="C20" s="219"/>
      <c r="D20" s="219"/>
      <c r="E20" s="219"/>
      <c r="F20" s="219"/>
      <c r="G20" s="662" t="s">
        <v>580</v>
      </c>
      <c r="H20" s="2303">
        <f t="shared" ref="H20:J21" si="0">H16</f>
        <v>0</v>
      </c>
      <c r="I20" s="2304">
        <f t="shared" si="0"/>
        <v>0</v>
      </c>
      <c r="J20" s="2305">
        <f t="shared" si="0"/>
        <v>0</v>
      </c>
      <c r="K20" s="219"/>
      <c r="L20" s="219"/>
      <c r="M20" s="703"/>
    </row>
    <row r="21" spans="1:13" s="198" customFormat="1" ht="13.5" thickBot="1">
      <c r="A21" s="703"/>
      <c r="B21" s="219"/>
      <c r="C21" s="219"/>
      <c r="D21" s="219"/>
      <c r="E21" s="219"/>
      <c r="F21" s="219"/>
      <c r="G21" s="662" t="s">
        <v>44</v>
      </c>
      <c r="H21" s="2306">
        <f t="shared" si="0"/>
        <v>0</v>
      </c>
      <c r="I21" s="2307">
        <f t="shared" si="0"/>
        <v>0</v>
      </c>
      <c r="J21" s="2308">
        <f t="shared" si="0"/>
        <v>0</v>
      </c>
      <c r="K21" s="219"/>
      <c r="L21" s="219"/>
      <c r="M21" s="703"/>
    </row>
    <row r="22" spans="1:13" s="198" customFormat="1" ht="12.75">
      <c r="A22" s="703"/>
      <c r="B22" s="219"/>
      <c r="C22" s="219"/>
      <c r="D22" s="219"/>
      <c r="E22" s="219"/>
      <c r="F22" s="219"/>
      <c r="G22" s="219"/>
      <c r="H22" s="219"/>
      <c r="I22" s="219"/>
      <c r="J22" s="219"/>
      <c r="K22" s="219"/>
      <c r="L22" s="219"/>
      <c r="M22" s="703"/>
    </row>
    <row r="23" spans="1:13" s="198" customFormat="1" ht="12.75">
      <c r="A23" s="703"/>
      <c r="B23" s="219"/>
      <c r="C23" s="219"/>
      <c r="D23" s="219"/>
      <c r="E23" s="219"/>
      <c r="F23" s="219"/>
      <c r="G23" s="219"/>
      <c r="H23" s="219"/>
      <c r="I23" s="219"/>
      <c r="J23" s="219"/>
      <c r="K23" s="219"/>
      <c r="L23" s="219"/>
      <c r="M23" s="703"/>
    </row>
    <row r="24" spans="1:13" s="198" customFormat="1" ht="12.75">
      <c r="A24" s="703"/>
      <c r="B24" s="219"/>
      <c r="C24" s="219"/>
      <c r="D24" s="219"/>
      <c r="E24" s="237" t="s">
        <v>56</v>
      </c>
      <c r="F24" s="100" t="s">
        <v>2299</v>
      </c>
      <c r="G24" s="219"/>
      <c r="H24" s="219"/>
      <c r="I24" s="219"/>
      <c r="J24" s="219"/>
      <c r="K24" s="219"/>
      <c r="L24" s="219"/>
      <c r="M24" s="703"/>
    </row>
    <row r="25" spans="1:13" s="198" customFormat="1" ht="15.75">
      <c r="A25" s="703"/>
      <c r="B25" s="219"/>
      <c r="C25" s="219"/>
      <c r="D25" s="219"/>
      <c r="E25" s="3203"/>
      <c r="F25" s="872"/>
      <c r="G25" s="219"/>
      <c r="H25" s="219"/>
      <c r="I25" s="219"/>
      <c r="J25" s="219"/>
      <c r="K25" s="3428" t="s">
        <v>1279</v>
      </c>
      <c r="L25" s="219"/>
      <c r="M25" s="703"/>
    </row>
    <row r="26" spans="1:13">
      <c r="A26" s="2077"/>
      <c r="B26" s="2076"/>
      <c r="C26" s="2076"/>
      <c r="D26" s="2076"/>
      <c r="E26" s="2076"/>
      <c r="F26" s="2076"/>
      <c r="G26" s="2076"/>
      <c r="H26" s="2076"/>
      <c r="I26" s="2076"/>
      <c r="J26" s="2076"/>
      <c r="K26" s="2076"/>
      <c r="L26" s="2076"/>
      <c r="M26" s="2077"/>
    </row>
    <row r="27" spans="1:13">
      <c r="A27" s="2077"/>
      <c r="B27" s="2077"/>
      <c r="C27" s="2077"/>
      <c r="D27" s="2077"/>
      <c r="E27" s="2077"/>
      <c r="F27" s="2077"/>
      <c r="G27" s="2077"/>
      <c r="H27" s="2077"/>
      <c r="I27" s="2077"/>
      <c r="J27" s="2077"/>
      <c r="K27" s="2077"/>
      <c r="L27" s="2077"/>
      <c r="M27" s="2077"/>
    </row>
  </sheetData>
  <sheetProtection formatCells="0" formatColumns="0" formatRows="0"/>
  <customSheetViews>
    <customSheetView guid="{CC70D5D3-3A1F-46AA-BDCE-F692C2C36BEE}" hiddenRows="1">
      <selection activeCell="F61" sqref="F61"/>
      <pageMargins left="0.7" right="0.7" top="0.75" bottom="0.75" header="0.3" footer="0.3"/>
    </customSheetView>
    <customSheetView guid="{41E394DC-1FDD-4D1F-8620-137B7012DC10}">
      <selection activeCell="J26" sqref="J26"/>
      <pageMargins left="0.7" right="0.7" top="0.75" bottom="0.75" header="0.3" footer="0.3"/>
    </customSheetView>
    <customSheetView guid="{E14211BF-3959-45CF-A937-AD36AACCEFAC}">
      <selection activeCell="J26" sqref="J26"/>
      <pageMargins left="0.7" right="0.7" top="0.75" bottom="0.75" header="0.3" footer="0.3"/>
    </customSheetView>
    <customSheetView guid="{F416BD5B-C3AD-4F61-AAB2-55950A9B7E72}">
      <selection activeCell="I17" sqref="I17"/>
      <pageMargins left="0.7" right="0.7" top="0.75" bottom="0.75" header="0.3" footer="0.3"/>
    </customSheetView>
  </customSheetViews>
  <mergeCells count="3">
    <mergeCell ref="C8:D9"/>
    <mergeCell ref="E4:G4"/>
    <mergeCell ref="E5:G5"/>
  </mergeCells>
  <hyperlinks>
    <hyperlink ref="K25" location="Index!A1" display="Index" xr:uid="{00000000-0004-0000-6400-000000000000}"/>
  </hyperlinks>
  <pageMargins left="0.7" right="0.7" top="0.75" bottom="0.75" header="0.3" footer="0.3"/>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sheetPr>
    <tabColor theme="8" tint="-0.499984740745262"/>
  </sheetPr>
  <dimension ref="A1:R55"/>
  <sheetViews>
    <sheetView workbookViewId="0"/>
  </sheetViews>
  <sheetFormatPr defaultColWidth="0" defaultRowHeight="15" zeroHeight="1"/>
  <cols>
    <col min="1" max="2" width="9.140625" style="6944" customWidth="1"/>
    <col min="3" max="5" width="24.85546875" style="6944" customWidth="1"/>
    <col min="6" max="6" width="19" style="6944" bestFit="1" customWidth="1"/>
    <col min="7" max="7" width="18.140625" style="6944" customWidth="1"/>
    <col min="8" max="8" width="21.140625" style="6944" customWidth="1"/>
    <col min="9" max="9" width="18.42578125" style="6944" customWidth="1"/>
    <col min="10" max="10" width="19.7109375" style="6944" customWidth="1"/>
    <col min="11" max="11" width="18.42578125" style="6944" customWidth="1"/>
    <col min="12" max="12" width="23.7109375" style="6944" customWidth="1"/>
    <col min="13" max="13" width="14.140625" style="6944" bestFit="1" customWidth="1"/>
    <col min="14" max="14" width="18" style="6944" bestFit="1" customWidth="1"/>
    <col min="15" max="15" width="14" style="6944" bestFit="1" customWidth="1"/>
    <col min="16" max="16" width="25.140625" style="6944" customWidth="1"/>
    <col min="17" max="18" width="9.140625" style="6944" customWidth="1"/>
    <col min="19" max="16384" width="9.140625" style="6944" hidden="1"/>
  </cols>
  <sheetData>
    <row r="1" spans="1:18">
      <c r="A1" s="1043"/>
      <c r="B1" s="1043"/>
      <c r="C1" s="1043"/>
      <c r="D1" s="1043"/>
      <c r="E1" s="1043"/>
      <c r="F1" s="1043"/>
      <c r="G1" s="1043"/>
      <c r="H1" s="1043"/>
      <c r="I1" s="1043"/>
      <c r="J1" s="1043"/>
      <c r="K1" s="1043"/>
      <c r="L1" s="1043"/>
      <c r="M1" s="1043"/>
      <c r="N1" s="1043"/>
      <c r="O1" s="1043"/>
      <c r="P1" s="1043"/>
      <c r="Q1" s="1043"/>
      <c r="R1" s="1043"/>
    </row>
    <row r="2" spans="1:18" ht="15.75" thickBot="1">
      <c r="A2" s="1043"/>
      <c r="B2" s="85"/>
      <c r="C2" s="85"/>
      <c r="D2" s="85"/>
      <c r="E2" s="85"/>
      <c r="F2" s="85"/>
      <c r="G2" s="85"/>
      <c r="H2" s="85"/>
      <c r="I2" s="85"/>
      <c r="J2" s="85"/>
      <c r="K2" s="85"/>
      <c r="L2" s="85"/>
      <c r="M2" s="85"/>
      <c r="N2" s="85"/>
      <c r="O2" s="85"/>
      <c r="P2" s="85"/>
      <c r="Q2" s="85"/>
      <c r="R2" s="1043"/>
    </row>
    <row r="3" spans="1:18" ht="16.5" thickBot="1">
      <c r="A3" s="1043"/>
      <c r="B3" s="85"/>
      <c r="C3" s="2616" t="s">
        <v>3083</v>
      </c>
      <c r="D3" s="3083"/>
      <c r="E3" s="2651"/>
      <c r="F3" s="3181"/>
      <c r="G3" s="2026"/>
      <c r="H3" s="2026"/>
      <c r="I3" s="2026"/>
      <c r="J3" s="2026"/>
      <c r="K3" s="2026"/>
      <c r="L3" s="2026"/>
      <c r="M3" s="2026"/>
      <c r="N3" s="2026"/>
      <c r="O3" s="2026"/>
      <c r="P3" s="62" t="s">
        <v>3063</v>
      </c>
      <c r="Q3" s="85"/>
      <c r="R3" s="1043"/>
    </row>
    <row r="4" spans="1:18" ht="15.75">
      <c r="A4" s="1043"/>
      <c r="B4" s="85"/>
      <c r="C4" s="3035" t="s">
        <v>57</v>
      </c>
      <c r="D4" s="3036" t="str">
        <f>AW!D4</f>
        <v>ABC Company</v>
      </c>
      <c r="E4" s="3037"/>
      <c r="F4" s="3038"/>
      <c r="G4" s="2026"/>
      <c r="H4" s="2026"/>
      <c r="I4" s="2026"/>
      <c r="J4" s="2026"/>
      <c r="K4" s="2026"/>
      <c r="L4" s="2026"/>
      <c r="M4" s="2026"/>
      <c r="N4" s="2026"/>
      <c r="O4" s="2026"/>
      <c r="P4" s="2026"/>
      <c r="Q4" s="85"/>
      <c r="R4" s="1043"/>
    </row>
    <row r="5" spans="1:18" ht="16.5" thickBot="1">
      <c r="A5" s="1043"/>
      <c r="B5" s="85"/>
      <c r="C5" s="3039" t="s">
        <v>2719</v>
      </c>
      <c r="D5" s="3040">
        <f>AX!E5</f>
        <v>44196</v>
      </c>
      <c r="E5" s="3041"/>
      <c r="F5" s="3042"/>
      <c r="G5" s="2026"/>
      <c r="H5" s="2028"/>
      <c r="I5" s="2028"/>
      <c r="J5" s="2028"/>
      <c r="K5" s="2028"/>
      <c r="L5" s="2028"/>
      <c r="M5" s="2028"/>
      <c r="N5" s="2028"/>
      <c r="O5" s="2028"/>
      <c r="P5" s="2028"/>
      <c r="Q5" s="85"/>
      <c r="R5" s="1043"/>
    </row>
    <row r="6" spans="1:18" ht="15.75">
      <c r="A6" s="1043"/>
      <c r="B6" s="85"/>
      <c r="C6" s="1159"/>
      <c r="D6" s="1159"/>
      <c r="E6" s="1159"/>
      <c r="F6" s="2040"/>
      <c r="G6" s="2026"/>
      <c r="H6" s="1159"/>
      <c r="I6" s="1159"/>
      <c r="J6" s="1159"/>
      <c r="K6" s="1159"/>
      <c r="L6" s="1159"/>
      <c r="M6" s="1159"/>
      <c r="N6" s="1159"/>
      <c r="O6" s="1159"/>
      <c r="P6" s="1159"/>
      <c r="Q6" s="85"/>
      <c r="R6" s="1043"/>
    </row>
    <row r="7" spans="1:18" ht="16.5" thickBot="1">
      <c r="A7" s="1043"/>
      <c r="B7" s="85"/>
      <c r="C7" s="1159"/>
      <c r="D7" s="1159"/>
      <c r="E7" s="1159"/>
      <c r="F7" s="1159"/>
      <c r="G7" s="1159"/>
      <c r="H7" s="1159"/>
      <c r="I7" s="1159"/>
      <c r="J7" s="1159"/>
      <c r="K7" s="1159"/>
      <c r="L7" s="1159"/>
      <c r="M7" s="1159"/>
      <c r="N7" s="1159"/>
      <c r="O7" s="1159"/>
      <c r="P7" s="1159"/>
      <c r="Q7" s="85"/>
      <c r="R7" s="1043"/>
    </row>
    <row r="8" spans="1:18" s="149" customFormat="1" ht="15" customHeight="1">
      <c r="A8" s="738"/>
      <c r="B8" s="661"/>
      <c r="C8" s="9170" t="s">
        <v>1224</v>
      </c>
      <c r="D8" s="9209" t="s">
        <v>3084</v>
      </c>
      <c r="E8" s="9201" t="s">
        <v>2288</v>
      </c>
      <c r="F8" s="9202" t="s">
        <v>2308</v>
      </c>
      <c r="G8" s="9204" t="s">
        <v>2289</v>
      </c>
      <c r="H8" s="9205" t="s">
        <v>2290</v>
      </c>
      <c r="I8" s="9204" t="s">
        <v>2291</v>
      </c>
      <c r="J8" s="9205" t="s">
        <v>2292</v>
      </c>
      <c r="K8" s="9204" t="s">
        <v>2293</v>
      </c>
      <c r="L8" s="9205" t="s">
        <v>2334</v>
      </c>
      <c r="M8" s="9204" t="s">
        <v>2294</v>
      </c>
      <c r="N8" s="9205" t="s">
        <v>2295</v>
      </c>
      <c r="O8" s="9204" t="s">
        <v>2296</v>
      </c>
      <c r="P8" s="9207" t="s">
        <v>2297</v>
      </c>
      <c r="R8" s="738"/>
    </row>
    <row r="9" spans="1:18" s="149" customFormat="1" ht="12.75">
      <c r="A9" s="738"/>
      <c r="B9" s="661"/>
      <c r="C9" s="9200"/>
      <c r="D9" s="9210"/>
      <c r="E9" s="8868"/>
      <c r="F9" s="9203"/>
      <c r="G9" s="8644"/>
      <c r="H9" s="9206"/>
      <c r="I9" s="8644"/>
      <c r="J9" s="9206"/>
      <c r="K9" s="8644"/>
      <c r="L9" s="9206"/>
      <c r="M9" s="8644"/>
      <c r="N9" s="9206"/>
      <c r="O9" s="8644"/>
      <c r="P9" s="9208"/>
      <c r="Q9" s="661"/>
      <c r="R9" s="738"/>
    </row>
    <row r="10" spans="1:18" s="149" customFormat="1" ht="12.75">
      <c r="A10" s="738"/>
      <c r="B10" s="661"/>
      <c r="C10" s="3088" t="s">
        <v>344</v>
      </c>
      <c r="D10" s="3087"/>
      <c r="E10" s="2004" t="s">
        <v>390</v>
      </c>
      <c r="F10" s="3063"/>
      <c r="G10" s="2006"/>
      <c r="H10" s="3063"/>
      <c r="I10" s="2006"/>
      <c r="J10" s="3064"/>
      <c r="K10" s="2006"/>
      <c r="L10" s="3063"/>
      <c r="M10" s="2006"/>
      <c r="N10" s="3065"/>
      <c r="O10" s="2033" t="s">
        <v>2304</v>
      </c>
      <c r="P10" s="2045"/>
      <c r="Q10" s="219"/>
      <c r="R10" s="738"/>
    </row>
    <row r="11" spans="1:18" s="149" customFormat="1" ht="12.75">
      <c r="A11" s="738"/>
      <c r="B11" s="661"/>
      <c r="C11" s="3066" t="s">
        <v>392</v>
      </c>
      <c r="D11" s="3084"/>
      <c r="E11" s="2072" t="s">
        <v>409</v>
      </c>
      <c r="F11" s="2072" t="s">
        <v>410</v>
      </c>
      <c r="G11" s="2072" t="s">
        <v>411</v>
      </c>
      <c r="H11" s="2072" t="s">
        <v>412</v>
      </c>
      <c r="I11" s="2072" t="s">
        <v>413</v>
      </c>
      <c r="J11" s="2072" t="s">
        <v>414</v>
      </c>
      <c r="K11" s="2072" t="s">
        <v>415</v>
      </c>
      <c r="L11" s="2072" t="s">
        <v>416</v>
      </c>
      <c r="M11" s="2072" t="s">
        <v>417</v>
      </c>
      <c r="N11" s="2072" t="s">
        <v>418</v>
      </c>
      <c r="O11" s="2072" t="s">
        <v>419</v>
      </c>
      <c r="P11" s="3067" t="s">
        <v>420</v>
      </c>
      <c r="Q11" s="2048"/>
      <c r="R11" s="738"/>
    </row>
    <row r="12" spans="1:18" s="149" customFormat="1" ht="12.75">
      <c r="A12" s="738"/>
      <c r="B12" s="661"/>
      <c r="C12" s="3182"/>
      <c r="D12" s="3183"/>
      <c r="E12" s="3184" t="b">
        <v>1</v>
      </c>
      <c r="F12" s="3184"/>
      <c r="G12" s="3184"/>
      <c r="H12" s="3184">
        <v>0</v>
      </c>
      <c r="I12" s="3185"/>
      <c r="J12" s="3185"/>
      <c r="K12" s="3185"/>
      <c r="L12" s="3184">
        <v>0</v>
      </c>
      <c r="M12" s="3184">
        <v>0</v>
      </c>
      <c r="N12" s="3184">
        <v>0</v>
      </c>
      <c r="O12" s="3188">
        <f>M12+N12</f>
        <v>0</v>
      </c>
      <c r="P12" s="3190"/>
      <c r="Q12" s="661"/>
      <c r="R12" s="738"/>
    </row>
    <row r="13" spans="1:18" s="149" customFormat="1" ht="12.75">
      <c r="A13" s="738"/>
      <c r="B13" s="661"/>
      <c r="C13" s="3182"/>
      <c r="D13" s="3183"/>
      <c r="E13" s="3184" t="b">
        <v>1</v>
      </c>
      <c r="F13" s="3184"/>
      <c r="G13" s="3184"/>
      <c r="H13" s="3184">
        <v>0</v>
      </c>
      <c r="I13" s="3185"/>
      <c r="J13" s="3185"/>
      <c r="K13" s="3185"/>
      <c r="L13" s="3184">
        <v>0</v>
      </c>
      <c r="M13" s="3184">
        <v>0</v>
      </c>
      <c r="N13" s="3184">
        <v>0</v>
      </c>
      <c r="O13" s="3188">
        <f t="shared" ref="O13:O39" si="0">M13+N13</f>
        <v>0</v>
      </c>
      <c r="P13" s="3190"/>
      <c r="Q13" s="661"/>
      <c r="R13" s="738"/>
    </row>
    <row r="14" spans="1:18" s="149" customFormat="1" ht="12.75">
      <c r="A14" s="738"/>
      <c r="B14" s="661"/>
      <c r="C14" s="3182"/>
      <c r="D14" s="3183"/>
      <c r="E14" s="3184" t="b">
        <v>1</v>
      </c>
      <c r="F14" s="3184"/>
      <c r="G14" s="3184"/>
      <c r="H14" s="3184">
        <v>0</v>
      </c>
      <c r="I14" s="3185"/>
      <c r="J14" s="3185"/>
      <c r="K14" s="3185"/>
      <c r="L14" s="3184">
        <v>0</v>
      </c>
      <c r="M14" s="3184">
        <v>0</v>
      </c>
      <c r="N14" s="3184">
        <v>0</v>
      </c>
      <c r="O14" s="3188">
        <f t="shared" si="0"/>
        <v>0</v>
      </c>
      <c r="P14" s="3190"/>
      <c r="Q14" s="661"/>
      <c r="R14" s="738"/>
    </row>
    <row r="15" spans="1:18" s="149" customFormat="1" ht="12.75">
      <c r="A15" s="738"/>
      <c r="B15" s="661"/>
      <c r="C15" s="3182"/>
      <c r="D15" s="3183"/>
      <c r="E15" s="3184" t="b">
        <v>1</v>
      </c>
      <c r="F15" s="3184"/>
      <c r="G15" s="3184"/>
      <c r="H15" s="3184">
        <v>0</v>
      </c>
      <c r="I15" s="3185"/>
      <c r="J15" s="3185"/>
      <c r="K15" s="3185"/>
      <c r="L15" s="3184">
        <v>0</v>
      </c>
      <c r="M15" s="3184">
        <v>0</v>
      </c>
      <c r="N15" s="3184">
        <v>0</v>
      </c>
      <c r="O15" s="3188">
        <f t="shared" si="0"/>
        <v>0</v>
      </c>
      <c r="P15" s="3190"/>
      <c r="Q15" s="661"/>
      <c r="R15" s="738"/>
    </row>
    <row r="16" spans="1:18" s="149" customFormat="1" ht="12.75">
      <c r="A16" s="738"/>
      <c r="B16" s="661"/>
      <c r="C16" s="3182"/>
      <c r="D16" s="3183"/>
      <c r="E16" s="3184" t="b">
        <v>1</v>
      </c>
      <c r="F16" s="3184"/>
      <c r="G16" s="3184"/>
      <c r="H16" s="3184">
        <v>0</v>
      </c>
      <c r="I16" s="3185"/>
      <c r="J16" s="3185"/>
      <c r="K16" s="3185"/>
      <c r="L16" s="3184">
        <v>0</v>
      </c>
      <c r="M16" s="3184">
        <v>0</v>
      </c>
      <c r="N16" s="3184">
        <v>0</v>
      </c>
      <c r="O16" s="3188">
        <f t="shared" si="0"/>
        <v>0</v>
      </c>
      <c r="P16" s="3190"/>
      <c r="Q16" s="661"/>
      <c r="R16" s="738"/>
    </row>
    <row r="17" spans="1:18" s="149" customFormat="1" ht="12.75">
      <c r="A17" s="738"/>
      <c r="B17" s="661"/>
      <c r="C17" s="3182"/>
      <c r="D17" s="3183"/>
      <c r="E17" s="3184" t="b">
        <v>1</v>
      </c>
      <c r="F17" s="3184"/>
      <c r="G17" s="3184"/>
      <c r="H17" s="3184">
        <v>0</v>
      </c>
      <c r="I17" s="3185"/>
      <c r="J17" s="3185"/>
      <c r="K17" s="3185"/>
      <c r="L17" s="3184">
        <v>0</v>
      </c>
      <c r="M17" s="3184">
        <v>0</v>
      </c>
      <c r="N17" s="3184">
        <v>0</v>
      </c>
      <c r="O17" s="3188">
        <f t="shared" si="0"/>
        <v>0</v>
      </c>
      <c r="P17" s="3190"/>
      <c r="Q17" s="661"/>
      <c r="R17" s="738"/>
    </row>
    <row r="18" spans="1:18" s="149" customFormat="1" ht="12.75">
      <c r="A18" s="738"/>
      <c r="B18" s="661"/>
      <c r="C18" s="3182"/>
      <c r="D18" s="3183"/>
      <c r="E18" s="3184" t="b">
        <v>1</v>
      </c>
      <c r="F18" s="3184"/>
      <c r="G18" s="3184"/>
      <c r="H18" s="3184">
        <v>0</v>
      </c>
      <c r="I18" s="3185"/>
      <c r="J18" s="3185"/>
      <c r="K18" s="3185"/>
      <c r="L18" s="3184">
        <v>0</v>
      </c>
      <c r="M18" s="3184">
        <v>0</v>
      </c>
      <c r="N18" s="3184">
        <v>0</v>
      </c>
      <c r="O18" s="3188">
        <f t="shared" si="0"/>
        <v>0</v>
      </c>
      <c r="P18" s="3190"/>
      <c r="Q18" s="661"/>
      <c r="R18" s="738"/>
    </row>
    <row r="19" spans="1:18" s="149" customFormat="1" ht="12.75">
      <c r="A19" s="738"/>
      <c r="B19" s="661"/>
      <c r="C19" s="3182"/>
      <c r="D19" s="3183"/>
      <c r="E19" s="3184" t="b">
        <v>1</v>
      </c>
      <c r="F19" s="3184"/>
      <c r="G19" s="3184"/>
      <c r="H19" s="3184">
        <v>0</v>
      </c>
      <c r="I19" s="3185"/>
      <c r="J19" s="3185"/>
      <c r="K19" s="3185"/>
      <c r="L19" s="3184">
        <v>0</v>
      </c>
      <c r="M19" s="3184">
        <v>0</v>
      </c>
      <c r="N19" s="3184">
        <v>0</v>
      </c>
      <c r="O19" s="3188">
        <f t="shared" si="0"/>
        <v>0</v>
      </c>
      <c r="P19" s="3190"/>
      <c r="Q19" s="661"/>
      <c r="R19" s="738"/>
    </row>
    <row r="20" spans="1:18" s="149" customFormat="1" ht="12.75">
      <c r="A20" s="738"/>
      <c r="B20" s="661"/>
      <c r="C20" s="3182"/>
      <c r="D20" s="3183"/>
      <c r="E20" s="3184" t="b">
        <v>1</v>
      </c>
      <c r="F20" s="3184"/>
      <c r="G20" s="3184"/>
      <c r="H20" s="3184">
        <v>0</v>
      </c>
      <c r="I20" s="3185"/>
      <c r="J20" s="3185"/>
      <c r="K20" s="3185"/>
      <c r="L20" s="3184">
        <v>0</v>
      </c>
      <c r="M20" s="3184">
        <v>0</v>
      </c>
      <c r="N20" s="3184">
        <v>0</v>
      </c>
      <c r="O20" s="3188">
        <f t="shared" si="0"/>
        <v>0</v>
      </c>
      <c r="P20" s="3190"/>
      <c r="Q20" s="661"/>
      <c r="R20" s="738"/>
    </row>
    <row r="21" spans="1:18" s="149" customFormat="1" ht="12.75" hidden="1">
      <c r="A21" s="738"/>
      <c r="B21" s="661"/>
      <c r="C21" s="3182"/>
      <c r="D21" s="3183"/>
      <c r="E21" s="3184" t="b">
        <v>1</v>
      </c>
      <c r="F21" s="3184"/>
      <c r="G21" s="3184"/>
      <c r="H21" s="3184">
        <v>0</v>
      </c>
      <c r="I21" s="3185"/>
      <c r="J21" s="3185"/>
      <c r="K21" s="3185"/>
      <c r="L21" s="3184">
        <v>0</v>
      </c>
      <c r="M21" s="3184">
        <v>0</v>
      </c>
      <c r="N21" s="3184">
        <v>0</v>
      </c>
      <c r="O21" s="3188">
        <f t="shared" si="0"/>
        <v>0</v>
      </c>
      <c r="P21" s="3190"/>
      <c r="Q21" s="661"/>
      <c r="R21" s="738"/>
    </row>
    <row r="22" spans="1:18" s="149" customFormat="1" ht="12.75" hidden="1">
      <c r="A22" s="738"/>
      <c r="B22" s="661"/>
      <c r="C22" s="3182"/>
      <c r="D22" s="3183"/>
      <c r="E22" s="3184" t="b">
        <v>1</v>
      </c>
      <c r="F22" s="3184"/>
      <c r="G22" s="3184"/>
      <c r="H22" s="3184">
        <v>0</v>
      </c>
      <c r="I22" s="3185"/>
      <c r="J22" s="3185"/>
      <c r="K22" s="3185"/>
      <c r="L22" s="3184">
        <v>0</v>
      </c>
      <c r="M22" s="3184">
        <v>0</v>
      </c>
      <c r="N22" s="3184">
        <v>0</v>
      </c>
      <c r="O22" s="3188">
        <f t="shared" si="0"/>
        <v>0</v>
      </c>
      <c r="P22" s="3190"/>
      <c r="Q22" s="661"/>
      <c r="R22" s="738"/>
    </row>
    <row r="23" spans="1:18" s="149" customFormat="1" ht="12.75" hidden="1">
      <c r="A23" s="738"/>
      <c r="B23" s="661"/>
      <c r="C23" s="3182"/>
      <c r="D23" s="3183"/>
      <c r="E23" s="3184" t="b">
        <v>0</v>
      </c>
      <c r="F23" s="3184"/>
      <c r="G23" s="3184"/>
      <c r="H23" s="3184">
        <v>0</v>
      </c>
      <c r="I23" s="3185"/>
      <c r="J23" s="3185"/>
      <c r="K23" s="3185"/>
      <c r="L23" s="3184">
        <v>0</v>
      </c>
      <c r="M23" s="3184">
        <v>0</v>
      </c>
      <c r="N23" s="3184">
        <v>0</v>
      </c>
      <c r="O23" s="3188">
        <f t="shared" si="0"/>
        <v>0</v>
      </c>
      <c r="P23" s="3190"/>
      <c r="Q23" s="661"/>
      <c r="R23" s="738"/>
    </row>
    <row r="24" spans="1:18" s="149" customFormat="1" ht="12.75" hidden="1">
      <c r="A24" s="738"/>
      <c r="B24" s="661"/>
      <c r="C24" s="3182"/>
      <c r="D24" s="3183"/>
      <c r="E24" s="3184" t="b">
        <v>0</v>
      </c>
      <c r="F24" s="3184"/>
      <c r="G24" s="3184"/>
      <c r="H24" s="3184">
        <v>0</v>
      </c>
      <c r="I24" s="3185"/>
      <c r="J24" s="3185"/>
      <c r="K24" s="3185"/>
      <c r="L24" s="3184">
        <v>0</v>
      </c>
      <c r="M24" s="3184">
        <v>0</v>
      </c>
      <c r="N24" s="3184">
        <v>0</v>
      </c>
      <c r="O24" s="3188">
        <f t="shared" si="0"/>
        <v>0</v>
      </c>
      <c r="P24" s="3190"/>
      <c r="Q24" s="661"/>
      <c r="R24" s="738"/>
    </row>
    <row r="25" spans="1:18" s="149" customFormat="1" ht="12.75" hidden="1">
      <c r="A25" s="738"/>
      <c r="B25" s="661"/>
      <c r="C25" s="3182"/>
      <c r="D25" s="3183"/>
      <c r="E25" s="3184" t="b">
        <v>0</v>
      </c>
      <c r="F25" s="3184"/>
      <c r="G25" s="3184"/>
      <c r="H25" s="3184">
        <v>0</v>
      </c>
      <c r="I25" s="3185"/>
      <c r="J25" s="3185"/>
      <c r="K25" s="3185"/>
      <c r="L25" s="3184">
        <v>0</v>
      </c>
      <c r="M25" s="3184">
        <v>0</v>
      </c>
      <c r="N25" s="3184">
        <v>0</v>
      </c>
      <c r="O25" s="3188">
        <f t="shared" si="0"/>
        <v>0</v>
      </c>
      <c r="P25" s="3190"/>
      <c r="Q25" s="661"/>
      <c r="R25" s="738"/>
    </row>
    <row r="26" spans="1:18" s="149" customFormat="1" ht="12.75" hidden="1">
      <c r="A26" s="738"/>
      <c r="B26" s="661"/>
      <c r="C26" s="3182"/>
      <c r="D26" s="3183"/>
      <c r="E26" s="3184" t="b">
        <v>0</v>
      </c>
      <c r="F26" s="3184"/>
      <c r="G26" s="3184"/>
      <c r="H26" s="3184">
        <v>0</v>
      </c>
      <c r="I26" s="3185"/>
      <c r="J26" s="3185"/>
      <c r="K26" s="3185"/>
      <c r="L26" s="3184">
        <v>0</v>
      </c>
      <c r="M26" s="3184">
        <v>0</v>
      </c>
      <c r="N26" s="3184">
        <v>0</v>
      </c>
      <c r="O26" s="3188">
        <f t="shared" si="0"/>
        <v>0</v>
      </c>
      <c r="P26" s="3190"/>
      <c r="Q26" s="661"/>
      <c r="R26" s="738"/>
    </row>
    <row r="27" spans="1:18" s="149" customFormat="1" ht="12.75" hidden="1">
      <c r="A27" s="738"/>
      <c r="B27" s="661"/>
      <c r="C27" s="3182"/>
      <c r="D27" s="3183"/>
      <c r="E27" s="3184" t="b">
        <v>0</v>
      </c>
      <c r="F27" s="3184"/>
      <c r="G27" s="3184"/>
      <c r="H27" s="3184">
        <v>0</v>
      </c>
      <c r="I27" s="3185"/>
      <c r="J27" s="3185"/>
      <c r="K27" s="3185"/>
      <c r="L27" s="3184">
        <v>0</v>
      </c>
      <c r="M27" s="3184">
        <v>0</v>
      </c>
      <c r="N27" s="3184">
        <v>0</v>
      </c>
      <c r="O27" s="3188">
        <f t="shared" si="0"/>
        <v>0</v>
      </c>
      <c r="P27" s="3190"/>
      <c r="Q27" s="661"/>
      <c r="R27" s="738"/>
    </row>
    <row r="28" spans="1:18" s="149" customFormat="1" ht="12.75" hidden="1">
      <c r="A28" s="738"/>
      <c r="B28" s="661"/>
      <c r="C28" s="3182"/>
      <c r="D28" s="3183"/>
      <c r="E28" s="3184" t="b">
        <v>0</v>
      </c>
      <c r="F28" s="3184"/>
      <c r="G28" s="3184"/>
      <c r="H28" s="3184">
        <v>0</v>
      </c>
      <c r="I28" s="3185"/>
      <c r="J28" s="3185"/>
      <c r="K28" s="3185"/>
      <c r="L28" s="3184">
        <v>0</v>
      </c>
      <c r="M28" s="3184">
        <v>0</v>
      </c>
      <c r="N28" s="3184">
        <v>0</v>
      </c>
      <c r="O28" s="3188">
        <f t="shared" si="0"/>
        <v>0</v>
      </c>
      <c r="P28" s="3190"/>
      <c r="Q28" s="661"/>
      <c r="R28" s="738"/>
    </row>
    <row r="29" spans="1:18" s="149" customFormat="1" ht="12.75" hidden="1">
      <c r="A29" s="738"/>
      <c r="B29" s="661"/>
      <c r="C29" s="3182"/>
      <c r="D29" s="3183"/>
      <c r="E29" s="3184" t="b">
        <v>0</v>
      </c>
      <c r="F29" s="3184"/>
      <c r="G29" s="3184"/>
      <c r="H29" s="3184">
        <v>0</v>
      </c>
      <c r="I29" s="3185"/>
      <c r="J29" s="3185"/>
      <c r="K29" s="3185"/>
      <c r="L29" s="3184">
        <v>0</v>
      </c>
      <c r="M29" s="3184">
        <v>0</v>
      </c>
      <c r="N29" s="3184">
        <v>0</v>
      </c>
      <c r="O29" s="3188">
        <f t="shared" si="0"/>
        <v>0</v>
      </c>
      <c r="P29" s="3190"/>
      <c r="Q29" s="661"/>
      <c r="R29" s="738"/>
    </row>
    <row r="30" spans="1:18" s="149" customFormat="1" ht="12.75" hidden="1">
      <c r="A30" s="738"/>
      <c r="B30" s="661"/>
      <c r="C30" s="3182"/>
      <c r="D30" s="3183"/>
      <c r="E30" s="3184" t="b">
        <v>0</v>
      </c>
      <c r="F30" s="3184"/>
      <c r="G30" s="3184"/>
      <c r="H30" s="3184">
        <v>0</v>
      </c>
      <c r="I30" s="3185"/>
      <c r="J30" s="3185"/>
      <c r="K30" s="3185"/>
      <c r="L30" s="3184">
        <v>0</v>
      </c>
      <c r="M30" s="3184">
        <v>0</v>
      </c>
      <c r="N30" s="3184">
        <v>0</v>
      </c>
      <c r="O30" s="3188">
        <f t="shared" si="0"/>
        <v>0</v>
      </c>
      <c r="P30" s="3190"/>
      <c r="Q30" s="661"/>
      <c r="R30" s="738"/>
    </row>
    <row r="31" spans="1:18" s="149" customFormat="1" ht="12.75" hidden="1">
      <c r="A31" s="738"/>
      <c r="B31" s="661"/>
      <c r="C31" s="3182"/>
      <c r="D31" s="3183"/>
      <c r="E31" s="3184" t="b">
        <v>0</v>
      </c>
      <c r="F31" s="3184"/>
      <c r="G31" s="3184"/>
      <c r="H31" s="3184">
        <v>0</v>
      </c>
      <c r="I31" s="3185"/>
      <c r="J31" s="3185"/>
      <c r="K31" s="3185"/>
      <c r="L31" s="3184">
        <v>0</v>
      </c>
      <c r="M31" s="3184">
        <v>0</v>
      </c>
      <c r="N31" s="3184">
        <v>0</v>
      </c>
      <c r="O31" s="3188">
        <f t="shared" si="0"/>
        <v>0</v>
      </c>
      <c r="P31" s="3190"/>
      <c r="Q31" s="661"/>
      <c r="R31" s="738"/>
    </row>
    <row r="32" spans="1:18" s="149" customFormat="1" ht="12.75" hidden="1">
      <c r="A32" s="738"/>
      <c r="B32" s="661"/>
      <c r="C32" s="3182"/>
      <c r="D32" s="3183"/>
      <c r="E32" s="3184" t="b">
        <v>1</v>
      </c>
      <c r="F32" s="3184"/>
      <c r="G32" s="3184"/>
      <c r="H32" s="3184">
        <v>0</v>
      </c>
      <c r="I32" s="3185"/>
      <c r="J32" s="3185"/>
      <c r="K32" s="3185"/>
      <c r="L32" s="3184">
        <v>0</v>
      </c>
      <c r="M32" s="3184">
        <v>0</v>
      </c>
      <c r="N32" s="3184">
        <v>0</v>
      </c>
      <c r="O32" s="3188">
        <f t="shared" si="0"/>
        <v>0</v>
      </c>
      <c r="P32" s="3190"/>
      <c r="Q32" s="661"/>
      <c r="R32" s="738"/>
    </row>
    <row r="33" spans="1:18" s="149" customFormat="1" ht="12.75" hidden="1">
      <c r="A33" s="738"/>
      <c r="B33" s="661"/>
      <c r="C33" s="3182"/>
      <c r="D33" s="3183"/>
      <c r="E33" s="3184" t="b">
        <v>1</v>
      </c>
      <c r="F33" s="3184"/>
      <c r="G33" s="3184"/>
      <c r="H33" s="3184">
        <v>0</v>
      </c>
      <c r="I33" s="3185"/>
      <c r="J33" s="3185"/>
      <c r="K33" s="3185"/>
      <c r="L33" s="3184">
        <v>0</v>
      </c>
      <c r="M33" s="3184">
        <v>0</v>
      </c>
      <c r="N33" s="3184">
        <v>0</v>
      </c>
      <c r="O33" s="3188">
        <f t="shared" si="0"/>
        <v>0</v>
      </c>
      <c r="P33" s="3190"/>
      <c r="Q33" s="661"/>
      <c r="R33" s="738"/>
    </row>
    <row r="34" spans="1:18" s="149" customFormat="1" ht="12.75" hidden="1">
      <c r="A34" s="738"/>
      <c r="B34" s="661"/>
      <c r="C34" s="3182"/>
      <c r="D34" s="3183"/>
      <c r="E34" s="3184" t="b">
        <v>1</v>
      </c>
      <c r="F34" s="3184"/>
      <c r="G34" s="3184"/>
      <c r="H34" s="3184">
        <v>0</v>
      </c>
      <c r="I34" s="3185"/>
      <c r="J34" s="3185"/>
      <c r="K34" s="3185"/>
      <c r="L34" s="3184">
        <v>0</v>
      </c>
      <c r="M34" s="3184">
        <v>0</v>
      </c>
      <c r="N34" s="3184">
        <v>0</v>
      </c>
      <c r="O34" s="3188">
        <f t="shared" si="0"/>
        <v>0</v>
      </c>
      <c r="P34" s="3190"/>
      <c r="Q34" s="661"/>
      <c r="R34" s="738"/>
    </row>
    <row r="35" spans="1:18" s="149" customFormat="1" ht="12.75" hidden="1">
      <c r="A35" s="738"/>
      <c r="B35" s="661"/>
      <c r="C35" s="3182"/>
      <c r="D35" s="3183"/>
      <c r="E35" s="3184" t="b">
        <v>1</v>
      </c>
      <c r="F35" s="3184"/>
      <c r="G35" s="3184"/>
      <c r="H35" s="3184">
        <v>0</v>
      </c>
      <c r="I35" s="3185"/>
      <c r="J35" s="3185"/>
      <c r="K35" s="3185"/>
      <c r="L35" s="3184">
        <v>0</v>
      </c>
      <c r="M35" s="3184">
        <v>0</v>
      </c>
      <c r="N35" s="3184">
        <v>0</v>
      </c>
      <c r="O35" s="3188">
        <f t="shared" si="0"/>
        <v>0</v>
      </c>
      <c r="P35" s="3190"/>
      <c r="Q35" s="661"/>
      <c r="R35" s="738"/>
    </row>
    <row r="36" spans="1:18" s="149" customFormat="1" ht="12.75" hidden="1">
      <c r="A36" s="738"/>
      <c r="B36" s="661"/>
      <c r="C36" s="3182"/>
      <c r="D36" s="3183"/>
      <c r="E36" s="3184" t="b">
        <v>1</v>
      </c>
      <c r="F36" s="3184"/>
      <c r="G36" s="3184"/>
      <c r="H36" s="3184">
        <v>0</v>
      </c>
      <c r="I36" s="3185"/>
      <c r="J36" s="3185"/>
      <c r="K36" s="3185"/>
      <c r="L36" s="3184">
        <v>0</v>
      </c>
      <c r="M36" s="3184">
        <v>0</v>
      </c>
      <c r="N36" s="3184">
        <v>0</v>
      </c>
      <c r="O36" s="3188">
        <f t="shared" si="0"/>
        <v>0</v>
      </c>
      <c r="P36" s="3190"/>
      <c r="Q36" s="661"/>
      <c r="R36" s="738"/>
    </row>
    <row r="37" spans="1:18" s="149" customFormat="1" ht="12.75" hidden="1">
      <c r="A37" s="738"/>
      <c r="B37" s="661"/>
      <c r="C37" s="3182"/>
      <c r="D37" s="3183"/>
      <c r="E37" s="3184" t="b">
        <v>1</v>
      </c>
      <c r="F37" s="3184"/>
      <c r="G37" s="3184"/>
      <c r="H37" s="3184">
        <v>0</v>
      </c>
      <c r="I37" s="3185"/>
      <c r="J37" s="3185"/>
      <c r="K37" s="3185"/>
      <c r="L37" s="3184">
        <v>0</v>
      </c>
      <c r="M37" s="3184">
        <v>0</v>
      </c>
      <c r="N37" s="3184">
        <v>0</v>
      </c>
      <c r="O37" s="3188">
        <f t="shared" si="0"/>
        <v>0</v>
      </c>
      <c r="P37" s="3190"/>
      <c r="Q37" s="661"/>
      <c r="R37" s="738"/>
    </row>
    <row r="38" spans="1:18" s="149" customFormat="1" ht="12.75" hidden="1">
      <c r="A38" s="738"/>
      <c r="B38" s="661"/>
      <c r="C38" s="3182"/>
      <c r="D38" s="3183"/>
      <c r="E38" s="3184" t="b">
        <v>1</v>
      </c>
      <c r="F38" s="3184"/>
      <c r="G38" s="3184"/>
      <c r="H38" s="3184">
        <v>0</v>
      </c>
      <c r="I38" s="3185"/>
      <c r="J38" s="3185"/>
      <c r="K38" s="3185"/>
      <c r="L38" s="3184">
        <v>0</v>
      </c>
      <c r="M38" s="3184">
        <v>0</v>
      </c>
      <c r="N38" s="3184">
        <v>0</v>
      </c>
      <c r="O38" s="3188">
        <f t="shared" si="0"/>
        <v>0</v>
      </c>
      <c r="P38" s="3190"/>
      <c r="Q38" s="661"/>
      <c r="R38" s="738"/>
    </row>
    <row r="39" spans="1:18" s="149" customFormat="1" ht="12.75" hidden="1">
      <c r="A39" s="738"/>
      <c r="B39" s="661"/>
      <c r="C39" s="3182"/>
      <c r="D39" s="3183"/>
      <c r="E39" s="3184" t="b">
        <v>1</v>
      </c>
      <c r="F39" s="3184"/>
      <c r="G39" s="3184"/>
      <c r="H39" s="3184">
        <v>0</v>
      </c>
      <c r="I39" s="3185"/>
      <c r="J39" s="3185"/>
      <c r="K39" s="3185"/>
      <c r="L39" s="3184">
        <v>0</v>
      </c>
      <c r="M39" s="3184">
        <v>0</v>
      </c>
      <c r="N39" s="3184">
        <v>0</v>
      </c>
      <c r="O39" s="3188">
        <f t="shared" si="0"/>
        <v>0</v>
      </c>
      <c r="P39" s="3190"/>
      <c r="Q39" s="661"/>
      <c r="R39" s="738"/>
    </row>
    <row r="40" spans="1:18" s="149" customFormat="1" ht="12.75" hidden="1">
      <c r="A40" s="738"/>
      <c r="B40" s="661"/>
      <c r="C40" s="3182"/>
      <c r="D40" s="3183"/>
      <c r="E40" s="3184" t="b">
        <v>0</v>
      </c>
      <c r="F40" s="3184"/>
      <c r="G40" s="3184"/>
      <c r="H40" s="3184">
        <v>0</v>
      </c>
      <c r="I40" s="3185"/>
      <c r="J40" s="3185"/>
      <c r="K40" s="3185"/>
      <c r="L40" s="3184">
        <v>0</v>
      </c>
      <c r="M40" s="3184">
        <v>0</v>
      </c>
      <c r="N40" s="3184">
        <v>0</v>
      </c>
      <c r="O40" s="3188">
        <f>M40+N40</f>
        <v>0</v>
      </c>
      <c r="P40" s="3190"/>
      <c r="Q40" s="661"/>
      <c r="R40" s="738"/>
    </row>
    <row r="41" spans="1:18" s="149" customFormat="1" ht="12.75" hidden="1">
      <c r="A41" s="738"/>
      <c r="B41" s="661"/>
      <c r="C41" s="3182"/>
      <c r="D41" s="3183"/>
      <c r="E41" s="3184" t="b">
        <v>1</v>
      </c>
      <c r="F41" s="3184"/>
      <c r="G41" s="3184"/>
      <c r="H41" s="3184">
        <v>0</v>
      </c>
      <c r="I41" s="3185"/>
      <c r="J41" s="3185"/>
      <c r="K41" s="3185"/>
      <c r="L41" s="3184">
        <v>0</v>
      </c>
      <c r="M41" s="3184">
        <v>0</v>
      </c>
      <c r="N41" s="3184">
        <v>0</v>
      </c>
      <c r="O41" s="3188">
        <f>M41+N41</f>
        <v>0</v>
      </c>
      <c r="P41" s="3190"/>
      <c r="Q41" s="661"/>
      <c r="R41" s="738"/>
    </row>
    <row r="42" spans="1:18" s="149" customFormat="1" ht="12.75">
      <c r="A42" s="738"/>
      <c r="B42" s="661"/>
      <c r="C42" s="3070" t="s">
        <v>580</v>
      </c>
      <c r="D42" s="3085"/>
      <c r="E42" s="3068"/>
      <c r="F42" s="3068"/>
      <c r="G42" s="3068"/>
      <c r="H42" s="3186">
        <f>SUMIF($E$12:$E$41,"TRUE",H12:H41)</f>
        <v>0</v>
      </c>
      <c r="I42" s="3069"/>
      <c r="J42" s="3069"/>
      <c r="K42" s="3069"/>
      <c r="L42" s="3186">
        <f>SUMIF($E$12:$E$41,"TRUE",L12:L41)</f>
        <v>0</v>
      </c>
      <c r="M42" s="3186">
        <f>SUMIF($E$12:$E$41,"TRUE",M12:M41)</f>
        <v>0</v>
      </c>
      <c r="N42" s="3186">
        <f>SUMIF($E$12:$E$41,"TRUE",N12:N41)</f>
        <v>0</v>
      </c>
      <c r="O42" s="3188">
        <f>M42+N42</f>
        <v>0</v>
      </c>
      <c r="P42" s="3190"/>
      <c r="Q42" s="661"/>
      <c r="R42" s="738"/>
    </row>
    <row r="43" spans="1:18" s="149" customFormat="1" ht="13.5" thickBot="1">
      <c r="A43" s="738"/>
      <c r="B43" s="661"/>
      <c r="C43" s="2074" t="s">
        <v>2235</v>
      </c>
      <c r="D43" s="3086"/>
      <c r="E43" s="3071"/>
      <c r="F43" s="3072"/>
      <c r="G43" s="2051"/>
      <c r="H43" s="3187">
        <f>SUM(H12:H41)</f>
        <v>0</v>
      </c>
      <c r="I43" s="3073"/>
      <c r="J43" s="3073"/>
      <c r="K43" s="3074"/>
      <c r="L43" s="3187">
        <f>SUM(L12:L41)</f>
        <v>0</v>
      </c>
      <c r="M43" s="3187">
        <f>SUM(M12:M41)</f>
        <v>0</v>
      </c>
      <c r="N43" s="3187">
        <f>SUM(N12:N41)</f>
        <v>0</v>
      </c>
      <c r="O43" s="3189">
        <f>M43+N43</f>
        <v>0</v>
      </c>
      <c r="P43" s="3191"/>
      <c r="Q43" s="661"/>
      <c r="R43" s="738"/>
    </row>
    <row r="44" spans="1:18" s="149" customFormat="1" ht="12.75">
      <c r="A44" s="738"/>
      <c r="B44" s="661"/>
      <c r="C44" s="661"/>
      <c r="D44" s="661"/>
      <c r="E44" s="2057"/>
      <c r="F44" s="661"/>
      <c r="G44" s="661"/>
      <c r="H44" s="661"/>
      <c r="I44" s="661"/>
      <c r="J44" s="661"/>
      <c r="K44" s="661"/>
      <c r="L44" s="661"/>
      <c r="M44" s="661"/>
      <c r="N44" s="661"/>
      <c r="O44" s="661"/>
      <c r="P44" s="661"/>
      <c r="Q44" s="661"/>
      <c r="R44" s="738"/>
    </row>
    <row r="45" spans="1:18" s="149" customFormat="1" ht="12.75">
      <c r="A45" s="738"/>
      <c r="B45" s="661"/>
      <c r="C45" s="661"/>
      <c r="D45" s="661"/>
      <c r="E45" s="661"/>
      <c r="F45" s="661"/>
      <c r="G45" s="661"/>
      <c r="H45" s="661"/>
      <c r="I45" s="661"/>
      <c r="J45" s="661"/>
      <c r="K45" s="661"/>
      <c r="L45" s="661"/>
      <c r="M45" s="661"/>
      <c r="N45" s="661"/>
      <c r="O45" s="661"/>
      <c r="P45" s="661"/>
      <c r="Q45" s="661"/>
      <c r="R45" s="738"/>
    </row>
    <row r="46" spans="1:18" s="149" customFormat="1" ht="13.5" thickBot="1">
      <c r="A46" s="738"/>
      <c r="B46" s="661"/>
      <c r="C46" s="661"/>
      <c r="D46" s="661"/>
      <c r="E46" s="661"/>
      <c r="F46" s="661"/>
      <c r="G46" s="661"/>
      <c r="H46" s="661"/>
      <c r="I46" s="661"/>
      <c r="J46" s="661"/>
      <c r="K46" s="661"/>
      <c r="L46" s="661"/>
      <c r="M46" s="661"/>
      <c r="N46" s="661"/>
      <c r="O46" s="661"/>
      <c r="P46" s="661"/>
      <c r="Q46" s="661"/>
      <c r="R46" s="738"/>
    </row>
    <row r="47" spans="1:18" s="149" customFormat="1">
      <c r="A47" s="738"/>
      <c r="B47" s="661"/>
      <c r="C47" s="661"/>
      <c r="D47" s="661"/>
      <c r="E47" s="661"/>
      <c r="F47" s="85"/>
      <c r="G47" s="3075" t="s">
        <v>2294</v>
      </c>
      <c r="H47" s="3076" t="s">
        <v>2295</v>
      </c>
      <c r="I47" s="3077" t="s">
        <v>2296</v>
      </c>
      <c r="J47" s="661"/>
      <c r="K47" s="661"/>
      <c r="L47" s="661"/>
      <c r="M47" s="661"/>
      <c r="N47" s="661"/>
      <c r="O47" s="661"/>
      <c r="P47" s="661"/>
      <c r="Q47" s="661"/>
      <c r="R47" s="738"/>
    </row>
    <row r="48" spans="1:18">
      <c r="A48" s="1043"/>
      <c r="B48" s="85"/>
      <c r="C48" s="85"/>
      <c r="D48" s="85"/>
      <c r="E48" s="85"/>
      <c r="F48" s="662" t="s">
        <v>580</v>
      </c>
      <c r="G48" s="3078">
        <f t="shared" ref="G48:I49" si="1">M42</f>
        <v>0</v>
      </c>
      <c r="H48" s="3079">
        <f t="shared" si="1"/>
        <v>0</v>
      </c>
      <c r="I48" s="3080">
        <f t="shared" si="1"/>
        <v>0</v>
      </c>
      <c r="J48" s="85"/>
      <c r="K48" s="85"/>
      <c r="L48" s="85"/>
      <c r="M48" s="85"/>
      <c r="N48" s="85"/>
      <c r="O48" s="85"/>
      <c r="P48" s="85"/>
      <c r="Q48" s="85"/>
      <c r="R48" s="1043"/>
    </row>
    <row r="49" spans="1:18" ht="15.75" thickBot="1">
      <c r="A49" s="1043"/>
      <c r="B49" s="85"/>
      <c r="C49" s="85"/>
      <c r="D49" s="85"/>
      <c r="E49" s="85"/>
      <c r="F49" s="662" t="s">
        <v>44</v>
      </c>
      <c r="G49" s="2670">
        <f t="shared" si="1"/>
        <v>0</v>
      </c>
      <c r="H49" s="3081">
        <f t="shared" si="1"/>
        <v>0</v>
      </c>
      <c r="I49" s="3082">
        <f t="shared" si="1"/>
        <v>0</v>
      </c>
      <c r="J49" s="85"/>
      <c r="K49" s="85"/>
      <c r="L49" s="85"/>
      <c r="M49" s="85"/>
      <c r="N49" s="85"/>
      <c r="O49" s="85"/>
      <c r="P49" s="85"/>
      <c r="Q49" s="85"/>
      <c r="R49" s="1043"/>
    </row>
    <row r="50" spans="1:18">
      <c r="A50" s="1043"/>
      <c r="B50" s="85"/>
      <c r="C50" s="85"/>
      <c r="D50" s="85"/>
      <c r="E50" s="85"/>
      <c r="F50" s="85"/>
      <c r="G50" s="85"/>
      <c r="H50" s="85"/>
      <c r="I50" s="85"/>
      <c r="J50" s="85"/>
      <c r="K50" s="85"/>
      <c r="L50" s="85"/>
      <c r="M50" s="85"/>
      <c r="N50" s="85"/>
      <c r="O50" s="85"/>
      <c r="P50" s="85"/>
      <c r="Q50" s="85"/>
      <c r="R50" s="1043"/>
    </row>
    <row r="51" spans="1:18">
      <c r="A51" s="1043"/>
      <c r="B51" s="85"/>
      <c r="C51" s="85"/>
      <c r="D51" s="85"/>
      <c r="E51" s="237" t="s">
        <v>56</v>
      </c>
      <c r="F51" s="100" t="s">
        <v>3263</v>
      </c>
      <c r="G51" s="85"/>
      <c r="H51" s="85"/>
      <c r="I51" s="85"/>
      <c r="J51" s="85"/>
      <c r="K51" s="85"/>
      <c r="L51" s="85"/>
      <c r="M51" s="85"/>
      <c r="N51" s="85"/>
      <c r="O51" s="85"/>
      <c r="P51" s="85"/>
      <c r="Q51" s="85"/>
      <c r="R51" s="1043"/>
    </row>
    <row r="52" spans="1:18">
      <c r="A52" s="1043"/>
      <c r="B52" s="85"/>
      <c r="C52" s="85"/>
      <c r="D52" s="85"/>
      <c r="E52" s="237"/>
      <c r="F52" s="100" t="s">
        <v>1271</v>
      </c>
      <c r="G52" s="85"/>
      <c r="H52" s="85"/>
      <c r="I52" s="85"/>
      <c r="J52" s="85"/>
      <c r="K52" s="85"/>
      <c r="L52" s="85"/>
      <c r="M52" s="85"/>
      <c r="N52" s="85"/>
      <c r="O52" s="85"/>
      <c r="P52" s="3428" t="s">
        <v>1279</v>
      </c>
      <c r="Q52" s="85"/>
      <c r="R52" s="1043"/>
    </row>
    <row r="53" spans="1:18">
      <c r="A53" s="1043"/>
      <c r="B53" s="85"/>
      <c r="C53" s="85"/>
      <c r="D53" s="85"/>
      <c r="E53" s="85"/>
      <c r="F53" s="85"/>
      <c r="G53" s="85"/>
      <c r="H53" s="85"/>
      <c r="I53" s="85"/>
      <c r="J53" s="85"/>
      <c r="K53" s="85"/>
      <c r="L53" s="85"/>
      <c r="M53" s="85"/>
      <c r="N53" s="85"/>
      <c r="O53" s="85"/>
      <c r="P53" s="85"/>
      <c r="Q53" s="85"/>
      <c r="R53" s="1043"/>
    </row>
    <row r="54" spans="1:18">
      <c r="A54" s="1043"/>
      <c r="B54" s="1043"/>
      <c r="C54" s="1043"/>
      <c r="D54" s="1043"/>
      <c r="E54" s="1043"/>
      <c r="F54" s="1043"/>
      <c r="G54" s="1043"/>
      <c r="H54" s="1043"/>
      <c r="I54" s="1043"/>
      <c r="J54" s="1043"/>
      <c r="K54" s="1043"/>
      <c r="L54" s="1043"/>
      <c r="M54" s="1043"/>
      <c r="N54" s="1043"/>
      <c r="O54" s="1043"/>
      <c r="P54" s="1043"/>
      <c r="Q54" s="1043"/>
      <c r="R54" s="1043"/>
    </row>
    <row r="55" spans="1:18">
      <c r="A55" s="1043"/>
      <c r="B55" s="1043"/>
      <c r="C55" s="1043"/>
      <c r="D55" s="1043"/>
      <c r="E55" s="1043"/>
      <c r="F55" s="1043"/>
      <c r="G55" s="1043"/>
      <c r="H55" s="1043"/>
      <c r="I55" s="1043"/>
      <c r="J55" s="1043"/>
      <c r="K55" s="1043"/>
      <c r="L55" s="1043"/>
      <c r="M55" s="1043"/>
      <c r="N55" s="1043"/>
      <c r="O55" s="1043"/>
      <c r="P55" s="1043"/>
      <c r="Q55" s="1043"/>
      <c r="R55" s="1043"/>
    </row>
  </sheetData>
  <sheetProtection formatCells="0" formatColumns="0" formatRows="0"/>
  <customSheetViews>
    <customSheetView guid="{CC70D5D3-3A1F-46AA-BDCE-F692C2C36BEE}" hiddenRows="1">
      <selection activeCell="H43" sqref="H43"/>
      <pageMargins left="0.7" right="0.7" top="0.75" bottom="0.75" header="0.3" footer="0.3"/>
    </customSheetView>
  </customSheetViews>
  <mergeCells count="14">
    <mergeCell ref="P8:P9"/>
    <mergeCell ref="D8:D9"/>
    <mergeCell ref="J8:J9"/>
    <mergeCell ref="K8:K9"/>
    <mergeCell ref="L8:L9"/>
    <mergeCell ref="M8:M9"/>
    <mergeCell ref="N8:N9"/>
    <mergeCell ref="O8:O9"/>
    <mergeCell ref="I8:I9"/>
    <mergeCell ref="C8:C9"/>
    <mergeCell ref="E8:E9"/>
    <mergeCell ref="F8:F9"/>
    <mergeCell ref="G8:G9"/>
    <mergeCell ref="H8:H9"/>
  </mergeCells>
  <hyperlinks>
    <hyperlink ref="P52" location="Index!A1" display="Index" xr:uid="{00000000-0004-0000-6500-000000000000}"/>
  </hyperlinks>
  <pageMargins left="0.7" right="0.7" top="0.75" bottom="0.75" header="0.3" footer="0.3"/>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sheetPr codeName="Sheet99">
    <tabColor theme="5" tint="-0.499984740745262"/>
  </sheetPr>
  <dimension ref="A1:R61"/>
  <sheetViews>
    <sheetView workbookViewId="0"/>
  </sheetViews>
  <sheetFormatPr defaultColWidth="0" defaultRowHeight="15" zeroHeight="1"/>
  <cols>
    <col min="1" max="2" width="9.140625" style="6944" customWidth="1"/>
    <col min="3" max="3" width="24.28515625" style="6944" customWidth="1"/>
    <col min="4" max="4" width="21.28515625" style="6944" customWidth="1"/>
    <col min="5" max="5" width="13.28515625" style="6944" customWidth="1"/>
    <col min="6" max="6" width="14.7109375" style="6944" customWidth="1"/>
    <col min="7" max="7" width="18.85546875" style="6944" customWidth="1"/>
    <col min="8" max="8" width="14.28515625" style="6944" customWidth="1"/>
    <col min="9" max="9" width="19.85546875" style="6944" customWidth="1"/>
    <col min="10" max="10" width="13.7109375" style="6944" customWidth="1"/>
    <col min="11" max="11" width="14.140625" style="6944" customWidth="1"/>
    <col min="12" max="12" width="17.42578125" style="6944" customWidth="1"/>
    <col min="13" max="13" width="12.85546875" style="6944" customWidth="1"/>
    <col min="14" max="14" width="12.42578125" style="6944" customWidth="1"/>
    <col min="15" max="15" width="14.140625" style="6944" customWidth="1"/>
    <col min="16" max="16" width="12.140625" style="6944" customWidth="1"/>
    <col min="17" max="18" width="9.140625" style="6944" customWidth="1"/>
    <col min="19" max="16384" width="9.140625" style="6944" hidden="1"/>
  </cols>
  <sheetData>
    <row r="1" spans="1:18">
      <c r="A1" s="1043"/>
      <c r="B1" s="1043"/>
      <c r="C1" s="1043"/>
      <c r="D1" s="1043"/>
      <c r="E1" s="1043"/>
      <c r="F1" s="1043"/>
      <c r="G1" s="1043"/>
      <c r="H1" s="1043"/>
      <c r="I1" s="1043"/>
      <c r="J1" s="1043"/>
      <c r="K1" s="1043"/>
      <c r="L1" s="1043"/>
      <c r="M1" s="1043"/>
      <c r="N1" s="1043"/>
      <c r="O1" s="1043"/>
      <c r="P1" s="1043"/>
      <c r="Q1" s="1043"/>
      <c r="R1" s="1043"/>
    </row>
    <row r="2" spans="1:18" ht="15.75" thickBot="1">
      <c r="A2" s="1043"/>
      <c r="B2" s="85"/>
      <c r="C2" s="85"/>
      <c r="D2" s="85"/>
      <c r="E2" s="85"/>
      <c r="F2" s="85"/>
      <c r="G2" s="85"/>
      <c r="H2" s="85"/>
      <c r="I2" s="85"/>
      <c r="J2" s="85"/>
      <c r="K2" s="85"/>
      <c r="L2" s="85"/>
      <c r="M2" s="85"/>
      <c r="N2" s="85"/>
      <c r="O2" s="85"/>
      <c r="P2" s="85"/>
      <c r="Q2" s="85"/>
      <c r="R2" s="1043"/>
    </row>
    <row r="3" spans="1:18" ht="16.5" thickBot="1">
      <c r="A3" s="1043"/>
      <c r="B3" s="85"/>
      <c r="C3" s="2201" t="s">
        <v>2898</v>
      </c>
      <c r="D3" s="48"/>
      <c r="E3" s="48"/>
      <c r="F3" s="48"/>
      <c r="G3" s="49"/>
      <c r="H3" s="85"/>
      <c r="I3" s="85"/>
      <c r="J3" s="85"/>
      <c r="K3" s="85"/>
      <c r="L3" s="85"/>
      <c r="M3" s="85"/>
      <c r="N3" s="85"/>
      <c r="O3" s="85"/>
      <c r="P3" s="62" t="s">
        <v>3260</v>
      </c>
      <c r="Q3" s="85"/>
      <c r="R3" s="1043"/>
    </row>
    <row r="4" spans="1:18" ht="15.75">
      <c r="A4" s="1043"/>
      <c r="B4" s="85"/>
      <c r="C4" s="2625" t="s">
        <v>57</v>
      </c>
      <c r="D4" s="8358" t="str">
        <f>AZ!D4</f>
        <v>ABC Company</v>
      </c>
      <c r="E4" s="8359"/>
      <c r="F4" s="8359"/>
      <c r="G4" s="8360"/>
      <c r="H4" s="85"/>
      <c r="I4" s="85"/>
      <c r="J4" s="85"/>
      <c r="K4" s="85"/>
      <c r="L4" s="85"/>
      <c r="M4" s="85"/>
      <c r="N4" s="85"/>
      <c r="O4" s="85"/>
      <c r="P4" s="85"/>
      <c r="Q4" s="85"/>
      <c r="R4" s="1043"/>
    </row>
    <row r="5" spans="1:18" ht="19.5" thickBot="1">
      <c r="A5" s="1043"/>
      <c r="B5" s="85"/>
      <c r="C5" s="2629" t="s">
        <v>2719</v>
      </c>
      <c r="D5" s="8364">
        <f>AZ!D5</f>
        <v>44196</v>
      </c>
      <c r="E5" s="8365"/>
      <c r="F5" s="8365"/>
      <c r="G5" s="8366"/>
      <c r="H5" s="2412"/>
      <c r="I5" s="2411"/>
      <c r="J5" s="2411"/>
      <c r="K5" s="2411"/>
      <c r="L5" s="2411"/>
      <c r="M5" s="2411"/>
      <c r="N5" s="65"/>
      <c r="O5" s="65"/>
      <c r="P5" s="65"/>
      <c r="Q5" s="85"/>
      <c r="R5" s="1043"/>
    </row>
    <row r="6" spans="1:18" ht="15.75" thickBot="1">
      <c r="A6" s="1043"/>
      <c r="B6" s="85"/>
      <c r="C6" s="65"/>
      <c r="D6" s="65"/>
      <c r="E6" s="65"/>
      <c r="F6" s="65"/>
      <c r="G6" s="65"/>
      <c r="H6" s="65"/>
      <c r="I6" s="65"/>
      <c r="J6" s="65"/>
      <c r="K6" s="65"/>
      <c r="L6" s="65"/>
      <c r="M6" s="65"/>
      <c r="N6" s="65"/>
      <c r="O6" s="65"/>
      <c r="P6" s="65"/>
      <c r="Q6" s="85"/>
      <c r="R6" s="1043"/>
    </row>
    <row r="7" spans="1:18" ht="16.5" thickBot="1">
      <c r="A7" s="1043"/>
      <c r="B7" s="85"/>
      <c r="C7" s="1860" t="s">
        <v>2669</v>
      </c>
      <c r="D7" s="65"/>
      <c r="E7" s="1709"/>
      <c r="F7" s="1859"/>
      <c r="G7" s="1861" t="s">
        <v>49</v>
      </c>
      <c r="H7" s="1861"/>
      <c r="I7" s="2656">
        <f>E51</f>
        <v>0</v>
      </c>
      <c r="J7" s="1861" t="s">
        <v>27</v>
      </c>
      <c r="K7" s="1861"/>
      <c r="L7" s="2655">
        <f>I7*100</f>
        <v>0</v>
      </c>
      <c r="M7" s="2410"/>
      <c r="N7" s="1861"/>
      <c r="O7" s="65"/>
      <c r="P7" s="65"/>
      <c r="Q7" s="85"/>
      <c r="R7" s="1043"/>
    </row>
    <row r="8" spans="1:18" ht="15.75" thickBot="1">
      <c r="A8" s="1043"/>
      <c r="B8" s="85"/>
      <c r="C8" s="1709"/>
      <c r="D8" s="1709"/>
      <c r="E8" s="1709"/>
      <c r="F8" s="1709"/>
      <c r="G8" s="1709"/>
      <c r="H8" s="1709"/>
      <c r="I8" s="1709"/>
      <c r="J8" s="1709"/>
      <c r="K8" s="1709"/>
      <c r="L8" s="1709"/>
      <c r="M8" s="1709"/>
      <c r="N8" s="1709"/>
      <c r="O8" s="1709"/>
      <c r="P8" s="1709"/>
      <c r="Q8" s="85"/>
      <c r="R8" s="1043"/>
    </row>
    <row r="9" spans="1:18">
      <c r="A9" s="1043"/>
      <c r="B9" s="85"/>
      <c r="C9" s="2398"/>
      <c r="D9" s="2399"/>
      <c r="E9" s="2399"/>
      <c r="F9" s="2399"/>
      <c r="G9" s="2399"/>
      <c r="H9" s="2399"/>
      <c r="I9" s="2399"/>
      <c r="J9" s="2399"/>
      <c r="K9" s="2400" t="s">
        <v>2117</v>
      </c>
      <c r="L9" s="2399"/>
      <c r="M9" s="2399"/>
      <c r="N9" s="2400" t="s">
        <v>2648</v>
      </c>
      <c r="O9" s="2400" t="s">
        <v>2648</v>
      </c>
      <c r="P9" s="2401" t="s">
        <v>2648</v>
      </c>
      <c r="Q9" s="85"/>
      <c r="R9" s="1043"/>
    </row>
    <row r="10" spans="1:18">
      <c r="A10" s="1043"/>
      <c r="B10" s="85"/>
      <c r="C10" s="2402"/>
      <c r="D10" s="2392"/>
      <c r="E10" s="2392" t="s">
        <v>1332</v>
      </c>
      <c r="F10" s="2392" t="s">
        <v>2649</v>
      </c>
      <c r="G10" s="2392" t="s">
        <v>2650</v>
      </c>
      <c r="H10" s="2392" t="s">
        <v>2651</v>
      </c>
      <c r="I10" s="2392" t="s">
        <v>2117</v>
      </c>
      <c r="J10" s="2392" t="s">
        <v>2652</v>
      </c>
      <c r="K10" s="2392" t="s">
        <v>2653</v>
      </c>
      <c r="L10" s="2392"/>
      <c r="M10" s="2392"/>
      <c r="N10" s="2392" t="s">
        <v>2654</v>
      </c>
      <c r="O10" s="2392" t="s">
        <v>1286</v>
      </c>
      <c r="P10" s="2403" t="s">
        <v>1286</v>
      </c>
      <c r="Q10" s="85"/>
      <c r="R10" s="1043"/>
    </row>
    <row r="11" spans="1:18">
      <c r="A11" s="1043"/>
      <c r="B11" s="85"/>
      <c r="C11" s="2402" t="s">
        <v>2655</v>
      </c>
      <c r="D11" s="2392" t="s">
        <v>2656</v>
      </c>
      <c r="E11" s="2392" t="s">
        <v>1282</v>
      </c>
      <c r="F11" s="2392" t="s">
        <v>2657</v>
      </c>
      <c r="G11" s="2392" t="s">
        <v>2117</v>
      </c>
      <c r="H11" s="2392" t="s">
        <v>1591</v>
      </c>
      <c r="I11" s="2392" t="s">
        <v>2658</v>
      </c>
      <c r="J11" s="2392" t="s">
        <v>55</v>
      </c>
      <c r="K11" s="2392" t="s">
        <v>2659</v>
      </c>
      <c r="L11" s="2392" t="s">
        <v>2660</v>
      </c>
      <c r="M11" s="2392" t="s">
        <v>2661</v>
      </c>
      <c r="N11" s="2392" t="s">
        <v>1307</v>
      </c>
      <c r="O11" s="2392" t="s">
        <v>1307</v>
      </c>
      <c r="P11" s="2403" t="s">
        <v>1304</v>
      </c>
      <c r="Q11" s="85"/>
      <c r="R11" s="1043"/>
    </row>
    <row r="12" spans="1:18">
      <c r="A12" s="1043"/>
      <c r="B12" s="85"/>
      <c r="C12" s="2406" t="s">
        <v>344</v>
      </c>
      <c r="D12" s="2404"/>
      <c r="E12" s="2404" t="s">
        <v>1741</v>
      </c>
      <c r="F12" s="2404" t="s">
        <v>1489</v>
      </c>
      <c r="G12" s="2404" t="s">
        <v>2658</v>
      </c>
      <c r="H12" s="2404"/>
      <c r="I12" s="2404" t="s">
        <v>2662</v>
      </c>
      <c r="J12" s="2404"/>
      <c r="K12" s="2404" t="s">
        <v>2649</v>
      </c>
      <c r="L12" s="2404" t="s">
        <v>2118</v>
      </c>
      <c r="M12" s="2404" t="s">
        <v>2663</v>
      </c>
      <c r="N12" s="2404" t="s">
        <v>1305</v>
      </c>
      <c r="O12" s="2404" t="s">
        <v>1305</v>
      </c>
      <c r="P12" s="2405" t="s">
        <v>1305</v>
      </c>
      <c r="Q12" s="85"/>
      <c r="R12" s="1043"/>
    </row>
    <row r="13" spans="1:18">
      <c r="A13" s="1043"/>
      <c r="B13" s="85"/>
      <c r="C13" s="2407" t="s">
        <v>392</v>
      </c>
      <c r="D13" s="2408" t="s">
        <v>409</v>
      </c>
      <c r="E13" s="2408" t="s">
        <v>410</v>
      </c>
      <c r="F13" s="2408" t="s">
        <v>411</v>
      </c>
      <c r="G13" s="2408" t="s">
        <v>412</v>
      </c>
      <c r="H13" s="2408" t="s">
        <v>413</v>
      </c>
      <c r="I13" s="2408" t="s">
        <v>414</v>
      </c>
      <c r="J13" s="2408" t="s">
        <v>415</v>
      </c>
      <c r="K13" s="2408" t="s">
        <v>416</v>
      </c>
      <c r="L13" s="2408" t="s">
        <v>417</v>
      </c>
      <c r="M13" s="2408" t="s">
        <v>418</v>
      </c>
      <c r="N13" s="2408" t="s">
        <v>419</v>
      </c>
      <c r="O13" s="2408" t="s">
        <v>420</v>
      </c>
      <c r="P13" s="2409">
        <v>-14</v>
      </c>
      <c r="Q13" s="85"/>
      <c r="R13" s="1043"/>
    </row>
    <row r="14" spans="1:18">
      <c r="A14" s="1043"/>
      <c r="B14" s="85"/>
      <c r="C14" s="2414"/>
      <c r="D14" s="2415"/>
      <c r="E14" s="5438"/>
      <c r="F14" s="5438"/>
      <c r="G14" s="5438"/>
      <c r="H14" s="5438"/>
      <c r="I14" s="5438"/>
      <c r="J14" s="5451"/>
      <c r="K14" s="5438"/>
      <c r="L14" s="5443"/>
      <c r="M14" s="5443"/>
      <c r="N14" s="5443"/>
      <c r="O14" s="5444"/>
      <c r="P14" s="5445"/>
      <c r="Q14" s="85"/>
      <c r="R14" s="1043"/>
    </row>
    <row r="15" spans="1:18">
      <c r="A15" s="1043"/>
      <c r="B15" s="85"/>
      <c r="C15" s="2414"/>
      <c r="D15" s="2378"/>
      <c r="E15" s="5439"/>
      <c r="F15" s="5439"/>
      <c r="G15" s="5439"/>
      <c r="H15" s="5439"/>
      <c r="I15" s="5439"/>
      <c r="J15" s="5452"/>
      <c r="K15" s="5439"/>
      <c r="L15" s="5446"/>
      <c r="M15" s="5446"/>
      <c r="N15" s="5446"/>
      <c r="O15" s="5446"/>
      <c r="P15" s="5447"/>
      <c r="Q15" s="85"/>
      <c r="R15" s="1043"/>
    </row>
    <row r="16" spans="1:18">
      <c r="A16" s="1043"/>
      <c r="B16" s="85"/>
      <c r="C16" s="2414"/>
      <c r="D16" s="2378"/>
      <c r="E16" s="5439"/>
      <c r="F16" s="5439"/>
      <c r="G16" s="5439"/>
      <c r="H16" s="5439"/>
      <c r="I16" s="5439"/>
      <c r="J16" s="5452"/>
      <c r="K16" s="5439"/>
      <c r="L16" s="5446"/>
      <c r="M16" s="5446"/>
      <c r="N16" s="5446"/>
      <c r="O16" s="5446"/>
      <c r="P16" s="5447"/>
      <c r="Q16" s="85"/>
      <c r="R16" s="1043"/>
    </row>
    <row r="17" spans="1:18">
      <c r="A17" s="1043"/>
      <c r="B17" s="85"/>
      <c r="C17" s="2414"/>
      <c r="D17" s="2378"/>
      <c r="E17" s="5439"/>
      <c r="F17" s="5439"/>
      <c r="G17" s="5439"/>
      <c r="H17" s="5439"/>
      <c r="I17" s="5439"/>
      <c r="J17" s="5452"/>
      <c r="K17" s="5439"/>
      <c r="L17" s="5446"/>
      <c r="M17" s="5446"/>
      <c r="N17" s="5446"/>
      <c r="O17" s="5446"/>
      <c r="P17" s="5447"/>
      <c r="Q17" s="85"/>
      <c r="R17" s="1043"/>
    </row>
    <row r="18" spans="1:18">
      <c r="A18" s="1043"/>
      <c r="B18" s="85"/>
      <c r="C18" s="2414"/>
      <c r="D18" s="2378"/>
      <c r="E18" s="5439"/>
      <c r="F18" s="5439"/>
      <c r="G18" s="5439"/>
      <c r="H18" s="5439"/>
      <c r="I18" s="5439"/>
      <c r="J18" s="5452"/>
      <c r="K18" s="5439"/>
      <c r="L18" s="5446"/>
      <c r="M18" s="5446"/>
      <c r="N18" s="5446"/>
      <c r="O18" s="5446"/>
      <c r="P18" s="5447"/>
      <c r="Q18" s="85"/>
      <c r="R18" s="1043"/>
    </row>
    <row r="19" spans="1:18">
      <c r="A19" s="1043"/>
      <c r="B19" s="85"/>
      <c r="C19" s="2414"/>
      <c r="D19" s="2378"/>
      <c r="E19" s="5439"/>
      <c r="F19" s="5439"/>
      <c r="G19" s="5439"/>
      <c r="H19" s="5439"/>
      <c r="I19" s="5439"/>
      <c r="J19" s="5452"/>
      <c r="K19" s="5439"/>
      <c r="L19" s="5446"/>
      <c r="M19" s="5446"/>
      <c r="N19" s="5446"/>
      <c r="O19" s="5446"/>
      <c r="P19" s="5447"/>
      <c r="Q19" s="85"/>
      <c r="R19" s="1043"/>
    </row>
    <row r="20" spans="1:18">
      <c r="A20" s="1043"/>
      <c r="B20" s="85"/>
      <c r="C20" s="2414"/>
      <c r="D20" s="2378"/>
      <c r="E20" s="5439"/>
      <c r="F20" s="5439"/>
      <c r="G20" s="5439"/>
      <c r="H20" s="5439"/>
      <c r="I20" s="5439"/>
      <c r="J20" s="5452"/>
      <c r="K20" s="5439"/>
      <c r="L20" s="5446"/>
      <c r="M20" s="5446"/>
      <c r="N20" s="5446"/>
      <c r="O20" s="5446"/>
      <c r="P20" s="5447"/>
      <c r="Q20" s="85"/>
      <c r="R20" s="1043"/>
    </row>
    <row r="21" spans="1:18">
      <c r="A21" s="1043"/>
      <c r="B21" s="85"/>
      <c r="C21" s="2414"/>
      <c r="D21" s="2378"/>
      <c r="E21" s="5439"/>
      <c r="F21" s="5439"/>
      <c r="G21" s="5439"/>
      <c r="H21" s="5439"/>
      <c r="I21" s="5439"/>
      <c r="J21" s="5452"/>
      <c r="K21" s="5439"/>
      <c r="L21" s="5446"/>
      <c r="M21" s="5446"/>
      <c r="N21" s="5446"/>
      <c r="O21" s="5446"/>
      <c r="P21" s="5447"/>
      <c r="Q21" s="85"/>
      <c r="R21" s="1043"/>
    </row>
    <row r="22" spans="1:18">
      <c r="A22" s="1043"/>
      <c r="B22" s="85"/>
      <c r="C22" s="2414"/>
      <c r="D22" s="2378"/>
      <c r="E22" s="5439"/>
      <c r="F22" s="5439"/>
      <c r="G22" s="5439"/>
      <c r="H22" s="5439"/>
      <c r="I22" s="5439"/>
      <c r="J22" s="5452"/>
      <c r="K22" s="5439"/>
      <c r="L22" s="5446"/>
      <c r="M22" s="5446"/>
      <c r="N22" s="5446"/>
      <c r="O22" s="5446"/>
      <c r="P22" s="5447"/>
      <c r="Q22" s="85"/>
      <c r="R22" s="1043"/>
    </row>
    <row r="23" spans="1:18">
      <c r="A23" s="1043"/>
      <c r="B23" s="85"/>
      <c r="C23" s="2414"/>
      <c r="D23" s="2378"/>
      <c r="E23" s="5439"/>
      <c r="F23" s="5439"/>
      <c r="G23" s="5439"/>
      <c r="H23" s="5439"/>
      <c r="I23" s="5439"/>
      <c r="J23" s="5452"/>
      <c r="K23" s="5439"/>
      <c r="L23" s="5446"/>
      <c r="M23" s="5446"/>
      <c r="N23" s="5446"/>
      <c r="O23" s="5446"/>
      <c r="P23" s="5447"/>
      <c r="Q23" s="85"/>
      <c r="R23" s="1043"/>
    </row>
    <row r="24" spans="1:18">
      <c r="A24" s="1043"/>
      <c r="B24" s="85"/>
      <c r="C24" s="2414"/>
      <c r="D24" s="2378"/>
      <c r="E24" s="5439"/>
      <c r="F24" s="5439"/>
      <c r="G24" s="5439"/>
      <c r="H24" s="5439"/>
      <c r="I24" s="5439"/>
      <c r="J24" s="5452"/>
      <c r="K24" s="5439"/>
      <c r="L24" s="5446"/>
      <c r="M24" s="5446"/>
      <c r="N24" s="5446"/>
      <c r="O24" s="5446"/>
      <c r="P24" s="5447"/>
      <c r="Q24" s="85"/>
      <c r="R24" s="1043"/>
    </row>
    <row r="25" spans="1:18">
      <c r="A25" s="1043"/>
      <c r="B25" s="85"/>
      <c r="C25" s="2414"/>
      <c r="D25" s="2378"/>
      <c r="E25" s="5439"/>
      <c r="F25" s="5439"/>
      <c r="G25" s="5439"/>
      <c r="H25" s="5439"/>
      <c r="I25" s="5439"/>
      <c r="J25" s="5452"/>
      <c r="K25" s="5439"/>
      <c r="L25" s="5446"/>
      <c r="M25" s="5446"/>
      <c r="N25" s="5446"/>
      <c r="O25" s="5446"/>
      <c r="P25" s="5447"/>
      <c r="Q25" s="85"/>
      <c r="R25" s="1043"/>
    </row>
    <row r="26" spans="1:18">
      <c r="A26" s="1043"/>
      <c r="B26" s="85"/>
      <c r="C26" s="2414"/>
      <c r="D26" s="2378"/>
      <c r="E26" s="5439"/>
      <c r="F26" s="5439"/>
      <c r="G26" s="5439"/>
      <c r="H26" s="5439"/>
      <c r="I26" s="5439"/>
      <c r="J26" s="5452"/>
      <c r="K26" s="5439"/>
      <c r="L26" s="5446"/>
      <c r="M26" s="5446"/>
      <c r="N26" s="5446"/>
      <c r="O26" s="5446"/>
      <c r="P26" s="5447"/>
      <c r="Q26" s="85"/>
      <c r="R26" s="1043"/>
    </row>
    <row r="27" spans="1:18">
      <c r="A27" s="1043"/>
      <c r="B27" s="85"/>
      <c r="C27" s="2414"/>
      <c r="D27" s="2378"/>
      <c r="E27" s="5439"/>
      <c r="F27" s="5439"/>
      <c r="G27" s="5439"/>
      <c r="H27" s="5439"/>
      <c r="I27" s="5439"/>
      <c r="J27" s="5452"/>
      <c r="K27" s="5439"/>
      <c r="L27" s="5446"/>
      <c r="M27" s="5446"/>
      <c r="N27" s="5446"/>
      <c r="O27" s="5446"/>
      <c r="P27" s="5447"/>
      <c r="Q27" s="85"/>
      <c r="R27" s="1043"/>
    </row>
    <row r="28" spans="1:18">
      <c r="A28" s="1043"/>
      <c r="B28" s="85"/>
      <c r="C28" s="2414"/>
      <c r="D28" s="2378"/>
      <c r="E28" s="5439"/>
      <c r="F28" s="5439"/>
      <c r="G28" s="5439"/>
      <c r="H28" s="5439"/>
      <c r="I28" s="5439"/>
      <c r="J28" s="5452"/>
      <c r="K28" s="5439"/>
      <c r="L28" s="5446"/>
      <c r="M28" s="5446"/>
      <c r="N28" s="5446"/>
      <c r="O28" s="5446"/>
      <c r="P28" s="5447"/>
      <c r="Q28" s="85"/>
      <c r="R28" s="1043"/>
    </row>
    <row r="29" spans="1:18">
      <c r="A29" s="1043"/>
      <c r="B29" s="85"/>
      <c r="C29" s="2414"/>
      <c r="D29" s="2378"/>
      <c r="E29" s="5439"/>
      <c r="F29" s="5439"/>
      <c r="G29" s="5439"/>
      <c r="H29" s="5439"/>
      <c r="I29" s="5439"/>
      <c r="J29" s="5452"/>
      <c r="K29" s="5439"/>
      <c r="L29" s="5446"/>
      <c r="M29" s="5446"/>
      <c r="N29" s="5446"/>
      <c r="O29" s="5446"/>
      <c r="P29" s="5447"/>
      <c r="Q29" s="85"/>
      <c r="R29" s="1043"/>
    </row>
    <row r="30" spans="1:18">
      <c r="A30" s="1043"/>
      <c r="B30" s="85"/>
      <c r="C30" s="2414"/>
      <c r="D30" s="2378"/>
      <c r="E30" s="5439"/>
      <c r="F30" s="5439"/>
      <c r="G30" s="5439"/>
      <c r="H30" s="5439"/>
      <c r="I30" s="5439"/>
      <c r="J30" s="5452"/>
      <c r="K30" s="5439"/>
      <c r="L30" s="5446"/>
      <c r="M30" s="5446"/>
      <c r="N30" s="5446"/>
      <c r="O30" s="5446"/>
      <c r="P30" s="5447"/>
      <c r="Q30" s="85"/>
      <c r="R30" s="1043"/>
    </row>
    <row r="31" spans="1:18">
      <c r="A31" s="1043"/>
      <c r="B31" s="85"/>
      <c r="C31" s="2414"/>
      <c r="D31" s="2378"/>
      <c r="E31" s="5439"/>
      <c r="F31" s="5439"/>
      <c r="G31" s="5439"/>
      <c r="H31" s="5439"/>
      <c r="I31" s="5439"/>
      <c r="J31" s="5452"/>
      <c r="K31" s="5439"/>
      <c r="L31" s="5446"/>
      <c r="M31" s="5446"/>
      <c r="N31" s="5446"/>
      <c r="O31" s="5446"/>
      <c r="P31" s="5447"/>
      <c r="Q31" s="85"/>
      <c r="R31" s="1043"/>
    </row>
    <row r="32" spans="1:18">
      <c r="A32" s="1043"/>
      <c r="B32" s="85"/>
      <c r="C32" s="2414"/>
      <c r="D32" s="2378"/>
      <c r="E32" s="5439"/>
      <c r="F32" s="5439"/>
      <c r="G32" s="5439"/>
      <c r="H32" s="5439"/>
      <c r="I32" s="5439"/>
      <c r="J32" s="5452"/>
      <c r="K32" s="5439"/>
      <c r="L32" s="5446"/>
      <c r="M32" s="5446"/>
      <c r="N32" s="5446"/>
      <c r="O32" s="5446"/>
      <c r="P32" s="5447"/>
      <c r="Q32" s="85"/>
      <c r="R32" s="1043"/>
    </row>
    <row r="33" spans="1:18">
      <c r="A33" s="1043"/>
      <c r="B33" s="85"/>
      <c r="C33" s="2414"/>
      <c r="D33" s="2378"/>
      <c r="E33" s="5439"/>
      <c r="F33" s="5439"/>
      <c r="G33" s="5439"/>
      <c r="H33" s="5439"/>
      <c r="I33" s="5439"/>
      <c r="J33" s="5452"/>
      <c r="K33" s="5439"/>
      <c r="L33" s="5446"/>
      <c r="M33" s="5446"/>
      <c r="N33" s="5446"/>
      <c r="O33" s="5446"/>
      <c r="P33" s="5447"/>
      <c r="Q33" s="85"/>
      <c r="R33" s="1043"/>
    </row>
    <row r="34" spans="1:18">
      <c r="A34" s="1043"/>
      <c r="B34" s="85"/>
      <c r="C34" s="2414"/>
      <c r="D34" s="2378"/>
      <c r="E34" s="5439"/>
      <c r="F34" s="5439"/>
      <c r="G34" s="5439"/>
      <c r="H34" s="5439"/>
      <c r="I34" s="5439"/>
      <c r="J34" s="5452"/>
      <c r="K34" s="5439"/>
      <c r="L34" s="5446"/>
      <c r="M34" s="5446"/>
      <c r="N34" s="5446"/>
      <c r="O34" s="5446"/>
      <c r="P34" s="5447"/>
      <c r="Q34" s="85"/>
      <c r="R34" s="1043"/>
    </row>
    <row r="35" spans="1:18">
      <c r="A35" s="1043"/>
      <c r="B35" s="85"/>
      <c r="C35" s="2414"/>
      <c r="D35" s="2378"/>
      <c r="E35" s="5439"/>
      <c r="F35" s="5439"/>
      <c r="G35" s="5439"/>
      <c r="H35" s="5439"/>
      <c r="I35" s="5439"/>
      <c r="J35" s="5452"/>
      <c r="K35" s="5439"/>
      <c r="L35" s="5446"/>
      <c r="M35" s="5446"/>
      <c r="N35" s="5446"/>
      <c r="O35" s="5446"/>
      <c r="P35" s="5447"/>
      <c r="Q35" s="85"/>
      <c r="R35" s="1043"/>
    </row>
    <row r="36" spans="1:18">
      <c r="A36" s="1043"/>
      <c r="B36" s="85"/>
      <c r="C36" s="2414"/>
      <c r="D36" s="2378"/>
      <c r="E36" s="5439"/>
      <c r="F36" s="5439"/>
      <c r="G36" s="5439"/>
      <c r="H36" s="5439"/>
      <c r="I36" s="5439"/>
      <c r="J36" s="5452"/>
      <c r="K36" s="5439"/>
      <c r="L36" s="5446"/>
      <c r="M36" s="5446"/>
      <c r="N36" s="5446"/>
      <c r="O36" s="5446"/>
      <c r="P36" s="5447"/>
      <c r="Q36" s="85"/>
      <c r="R36" s="1043"/>
    </row>
    <row r="37" spans="1:18">
      <c r="A37" s="1043"/>
      <c r="B37" s="85"/>
      <c r="C37" s="2414"/>
      <c r="D37" s="2378"/>
      <c r="E37" s="5439"/>
      <c r="F37" s="5439"/>
      <c r="G37" s="5439"/>
      <c r="H37" s="5439"/>
      <c r="I37" s="5439"/>
      <c r="J37" s="5452"/>
      <c r="K37" s="5439"/>
      <c r="L37" s="5446"/>
      <c r="M37" s="5446"/>
      <c r="N37" s="5446"/>
      <c r="O37" s="5446"/>
      <c r="P37" s="5447"/>
      <c r="Q37" s="85"/>
      <c r="R37" s="1043"/>
    </row>
    <row r="38" spans="1:18">
      <c r="A38" s="1043"/>
      <c r="B38" s="85"/>
      <c r="C38" s="2414"/>
      <c r="D38" s="2378"/>
      <c r="E38" s="5439"/>
      <c r="F38" s="5439"/>
      <c r="G38" s="5439"/>
      <c r="H38" s="5439"/>
      <c r="I38" s="5439"/>
      <c r="J38" s="5452"/>
      <c r="K38" s="5439"/>
      <c r="L38" s="5446"/>
      <c r="M38" s="5446"/>
      <c r="N38" s="5446"/>
      <c r="O38" s="5446"/>
      <c r="P38" s="5447"/>
      <c r="Q38" s="85"/>
      <c r="R38" s="1043"/>
    </row>
    <row r="39" spans="1:18">
      <c r="A39" s="1043"/>
      <c r="B39" s="85"/>
      <c r="C39" s="2414"/>
      <c r="D39" s="2378"/>
      <c r="E39" s="5439"/>
      <c r="F39" s="5439"/>
      <c r="G39" s="5439"/>
      <c r="H39" s="5439"/>
      <c r="I39" s="5439"/>
      <c r="J39" s="5452"/>
      <c r="K39" s="5439"/>
      <c r="L39" s="5446"/>
      <c r="M39" s="5446"/>
      <c r="N39" s="5446"/>
      <c r="O39" s="5446"/>
      <c r="P39" s="5447"/>
      <c r="Q39" s="85"/>
      <c r="R39" s="1043"/>
    </row>
    <row r="40" spans="1:18">
      <c r="A40" s="1043"/>
      <c r="B40" s="85"/>
      <c r="C40" s="2414"/>
      <c r="D40" s="2378"/>
      <c r="E40" s="5439"/>
      <c r="F40" s="5439"/>
      <c r="G40" s="5439"/>
      <c r="H40" s="5439"/>
      <c r="I40" s="5439"/>
      <c r="J40" s="5452"/>
      <c r="K40" s="5439"/>
      <c r="L40" s="5446"/>
      <c r="M40" s="5446"/>
      <c r="N40" s="5446"/>
      <c r="O40" s="5446"/>
      <c r="P40" s="5447"/>
      <c r="Q40" s="85"/>
      <c r="R40" s="1043"/>
    </row>
    <row r="41" spans="1:18">
      <c r="A41" s="1043"/>
      <c r="B41" s="85"/>
      <c r="C41" s="2414"/>
      <c r="D41" s="2378"/>
      <c r="E41" s="5439"/>
      <c r="F41" s="5439"/>
      <c r="G41" s="5439"/>
      <c r="H41" s="5439"/>
      <c r="I41" s="5439"/>
      <c r="J41" s="5452"/>
      <c r="K41" s="5439"/>
      <c r="L41" s="5446"/>
      <c r="M41" s="5446"/>
      <c r="N41" s="5446"/>
      <c r="O41" s="5446"/>
      <c r="P41" s="5447"/>
      <c r="Q41" s="85"/>
      <c r="R41" s="1043"/>
    </row>
    <row r="42" spans="1:18">
      <c r="A42" s="1043"/>
      <c r="B42" s="85"/>
      <c r="C42" s="2414"/>
      <c r="D42" s="2378"/>
      <c r="E42" s="5439"/>
      <c r="F42" s="5439"/>
      <c r="G42" s="5439"/>
      <c r="H42" s="5439"/>
      <c r="I42" s="5439"/>
      <c r="J42" s="5452"/>
      <c r="K42" s="5439"/>
      <c r="L42" s="5446"/>
      <c r="M42" s="5446"/>
      <c r="N42" s="5446"/>
      <c r="O42" s="5446"/>
      <c r="P42" s="5447"/>
      <c r="Q42" s="85"/>
      <c r="R42" s="1043"/>
    </row>
    <row r="43" spans="1:18">
      <c r="A43" s="1043"/>
      <c r="B43" s="85"/>
      <c r="C43" s="2414"/>
      <c r="D43" s="2378"/>
      <c r="E43" s="5439"/>
      <c r="F43" s="5439"/>
      <c r="G43" s="5439"/>
      <c r="H43" s="5439"/>
      <c r="I43" s="5439"/>
      <c r="J43" s="5452"/>
      <c r="K43" s="5439"/>
      <c r="L43" s="5446"/>
      <c r="M43" s="5446"/>
      <c r="N43" s="5446"/>
      <c r="O43" s="5446"/>
      <c r="P43" s="5447"/>
      <c r="Q43" s="85"/>
      <c r="R43" s="1043"/>
    </row>
    <row r="44" spans="1:18">
      <c r="A44" s="1043"/>
      <c r="B44" s="85"/>
      <c r="C44" s="2414"/>
      <c r="D44" s="2378"/>
      <c r="E44" s="5439"/>
      <c r="F44" s="5439"/>
      <c r="G44" s="5439"/>
      <c r="H44" s="5439"/>
      <c r="I44" s="5439"/>
      <c r="J44" s="5452"/>
      <c r="K44" s="5439"/>
      <c r="L44" s="5446"/>
      <c r="M44" s="5446"/>
      <c r="N44" s="5446"/>
      <c r="O44" s="5446"/>
      <c r="P44" s="5447"/>
      <c r="Q44" s="85"/>
      <c r="R44" s="1043"/>
    </row>
    <row r="45" spans="1:18">
      <c r="A45" s="1043"/>
      <c r="B45" s="85"/>
      <c r="C45" s="2414"/>
      <c r="D45" s="2378"/>
      <c r="E45" s="5439"/>
      <c r="F45" s="5439"/>
      <c r="G45" s="5439"/>
      <c r="H45" s="5439"/>
      <c r="I45" s="5439"/>
      <c r="J45" s="5452"/>
      <c r="K45" s="5439"/>
      <c r="L45" s="5446"/>
      <c r="M45" s="5446"/>
      <c r="N45" s="5446"/>
      <c r="O45" s="5446"/>
      <c r="P45" s="5447"/>
      <c r="Q45" s="85"/>
      <c r="R45" s="1043"/>
    </row>
    <row r="46" spans="1:18">
      <c r="A46" s="1043"/>
      <c r="B46" s="85"/>
      <c r="C46" s="2414"/>
      <c r="D46" s="2378"/>
      <c r="E46" s="5439"/>
      <c r="F46" s="5439"/>
      <c r="G46" s="5439"/>
      <c r="H46" s="5439"/>
      <c r="I46" s="5439"/>
      <c r="J46" s="5452"/>
      <c r="K46" s="5439"/>
      <c r="L46" s="5446"/>
      <c r="M46" s="5446"/>
      <c r="N46" s="5446"/>
      <c r="O46" s="5446"/>
      <c r="P46" s="5447"/>
      <c r="Q46" s="85"/>
      <c r="R46" s="1043"/>
    </row>
    <row r="47" spans="1:18">
      <c r="A47" s="1043"/>
      <c r="B47" s="85"/>
      <c r="C47" s="2416"/>
      <c r="D47" s="2417"/>
      <c r="E47" s="5440"/>
      <c r="F47" s="5440"/>
      <c r="G47" s="5440"/>
      <c r="H47" s="5440"/>
      <c r="I47" s="5440"/>
      <c r="J47" s="5453"/>
      <c r="K47" s="5440"/>
      <c r="L47" s="5448"/>
      <c r="M47" s="5448"/>
      <c r="N47" s="5448"/>
      <c r="O47" s="5448"/>
      <c r="P47" s="5449"/>
      <c r="Q47" s="85"/>
      <c r="R47" s="1043"/>
    </row>
    <row r="48" spans="1:18">
      <c r="A48" s="1043"/>
      <c r="B48" s="85"/>
      <c r="C48" s="2414"/>
      <c r="D48" s="2415"/>
      <c r="E48" s="5438"/>
      <c r="F48" s="5438"/>
      <c r="G48" s="5438"/>
      <c r="H48" s="5438"/>
      <c r="I48" s="5438"/>
      <c r="J48" s="5451"/>
      <c r="K48" s="5438"/>
      <c r="L48" s="5443"/>
      <c r="M48" s="5443"/>
      <c r="N48" s="5443"/>
      <c r="O48" s="5443"/>
      <c r="P48" s="5447"/>
      <c r="Q48" s="85"/>
      <c r="R48" s="1043"/>
    </row>
    <row r="49" spans="1:18">
      <c r="A49" s="1043"/>
      <c r="B49" s="85"/>
      <c r="C49" s="2414"/>
      <c r="D49" s="2415"/>
      <c r="E49" s="5438"/>
      <c r="F49" s="5438"/>
      <c r="G49" s="5438"/>
      <c r="H49" s="5438"/>
      <c r="I49" s="5438"/>
      <c r="J49" s="5451"/>
      <c r="K49" s="5438"/>
      <c r="L49" s="5443"/>
      <c r="M49" s="5443"/>
      <c r="N49" s="5443"/>
      <c r="O49" s="5443"/>
      <c r="P49" s="5447"/>
      <c r="Q49" s="85"/>
      <c r="R49" s="1043"/>
    </row>
    <row r="50" spans="1:18">
      <c r="A50" s="1043"/>
      <c r="B50" s="85"/>
      <c r="C50" s="2414"/>
      <c r="D50" s="2415"/>
      <c r="E50" s="5438"/>
      <c r="F50" s="5438"/>
      <c r="G50" s="5438"/>
      <c r="H50" s="5438"/>
      <c r="I50" s="5438"/>
      <c r="J50" s="5451"/>
      <c r="K50" s="5438"/>
      <c r="L50" s="5443"/>
      <c r="M50" s="5443"/>
      <c r="N50" s="5443"/>
      <c r="O50" s="5443"/>
      <c r="P50" s="5447"/>
      <c r="Q50" s="85"/>
      <c r="R50" s="1043"/>
    </row>
    <row r="51" spans="1:18" ht="15.75" thickBot="1">
      <c r="A51" s="1043"/>
      <c r="B51" s="85"/>
      <c r="C51" s="2418" t="s">
        <v>1201</v>
      </c>
      <c r="D51" s="2419"/>
      <c r="E51" s="5441">
        <f>SUM($E$14:$E$50)</f>
        <v>0</v>
      </c>
      <c r="F51" s="5442"/>
      <c r="G51" s="5441">
        <f>SUM($G$14:$G$50)</f>
        <v>0</v>
      </c>
      <c r="H51" s="5441">
        <f>SUM($H$14:$H$50)</f>
        <v>0</v>
      </c>
      <c r="I51" s="5441">
        <f>SUM($I$14:$I$50)</f>
        <v>0</v>
      </c>
      <c r="J51" s="2420">
        <f>SUM($J$14:$J$50)</f>
        <v>0</v>
      </c>
      <c r="K51" s="5441">
        <f>SUM($K$14:$K$50)</f>
        <v>0</v>
      </c>
      <c r="L51" s="5441">
        <f>SUM($L$14:$L$50)</f>
        <v>0</v>
      </c>
      <c r="M51" s="5441">
        <f>SUM($M$14:$M$50)</f>
        <v>0</v>
      </c>
      <c r="N51" s="5441">
        <f>SUM($N$14:$N$50)</f>
        <v>0</v>
      </c>
      <c r="O51" s="5441">
        <f>SUM($O$14:$O$50)</f>
        <v>0</v>
      </c>
      <c r="P51" s="5450">
        <f>SUM($P$14:$P$50)</f>
        <v>0</v>
      </c>
      <c r="Q51" s="85"/>
      <c r="R51" s="1043"/>
    </row>
    <row r="52" spans="1:18">
      <c r="A52" s="1043"/>
      <c r="B52" s="85"/>
      <c r="C52" s="2394"/>
      <c r="D52" s="2394"/>
      <c r="E52" s="2394"/>
      <c r="F52" s="2394"/>
      <c r="G52" s="2394"/>
      <c r="H52" s="2394"/>
      <c r="I52" s="126"/>
      <c r="J52" s="2394"/>
      <c r="K52" s="126"/>
      <c r="L52" s="2394"/>
      <c r="M52" s="2394"/>
      <c r="N52" s="2394"/>
      <c r="O52" s="2394"/>
      <c r="P52" s="2394"/>
      <c r="Q52" s="85"/>
      <c r="R52" s="1043"/>
    </row>
    <row r="53" spans="1:18">
      <c r="A53" s="1043"/>
      <c r="B53" s="85"/>
      <c r="C53" s="2377" t="s">
        <v>56</v>
      </c>
      <c r="D53" s="2394"/>
      <c r="E53" s="2394"/>
      <c r="F53" s="2394"/>
      <c r="G53" s="126"/>
      <c r="H53" s="2394"/>
      <c r="I53" s="2394"/>
      <c r="J53" s="2394"/>
      <c r="K53" s="2394"/>
      <c r="L53" s="2394"/>
      <c r="M53" s="2394"/>
      <c r="N53" s="2396"/>
      <c r="O53" s="2396"/>
      <c r="P53" s="1709"/>
      <c r="Q53" s="85"/>
      <c r="R53" s="1043"/>
    </row>
    <row r="54" spans="1:18" ht="15.75" thickBot="1">
      <c r="A54" s="1043"/>
      <c r="B54" s="85"/>
      <c r="C54" s="3435" t="s">
        <v>2665</v>
      </c>
      <c r="D54" s="1709"/>
      <c r="E54" s="1709"/>
      <c r="F54" s="1709"/>
      <c r="G54" s="126"/>
      <c r="H54" s="1709"/>
      <c r="I54" s="1709"/>
      <c r="J54" s="1709"/>
      <c r="K54" s="1709"/>
      <c r="L54" s="1709"/>
      <c r="M54" s="1709"/>
      <c r="N54" s="2397"/>
      <c r="O54" s="2397"/>
      <c r="P54" s="1709"/>
      <c r="Q54" s="85"/>
      <c r="R54" s="1043"/>
    </row>
    <row r="55" spans="1:18" ht="15.75" customHeight="1">
      <c r="A55" s="1043"/>
      <c r="B55" s="85"/>
      <c r="C55" s="3542"/>
      <c r="D55" s="1709"/>
      <c r="E55" s="9211">
        <f>I51</f>
        <v>0</v>
      </c>
      <c r="F55" s="9212"/>
      <c r="G55" s="2413" t="s">
        <v>2664</v>
      </c>
      <c r="H55" s="2395"/>
      <c r="I55" s="1709"/>
      <c r="J55" s="1709"/>
      <c r="K55" s="1709"/>
      <c r="L55" s="1709"/>
      <c r="M55" s="1709"/>
      <c r="N55" s="2397"/>
      <c r="O55" s="2397"/>
      <c r="P55" s="1709"/>
      <c r="Q55" s="85"/>
      <c r="R55" s="1043"/>
    </row>
    <row r="56" spans="1:18">
      <c r="A56" s="1043"/>
      <c r="B56" s="85"/>
      <c r="C56" s="126"/>
      <c r="D56" s="85"/>
      <c r="E56" s="9213">
        <f>K51</f>
        <v>0</v>
      </c>
      <c r="F56" s="9214"/>
      <c r="G56" s="2413" t="s">
        <v>2666</v>
      </c>
      <c r="H56" s="2395"/>
      <c r="I56" s="85"/>
      <c r="J56" s="85"/>
      <c r="K56" s="85"/>
      <c r="L56" s="85"/>
      <c r="M56" s="85"/>
      <c r="N56" s="85"/>
      <c r="O56" s="85"/>
      <c r="P56" s="85"/>
      <c r="Q56" s="85"/>
      <c r="R56" s="1043"/>
    </row>
    <row r="57" spans="1:18" ht="15.75" thickBot="1">
      <c r="A57" s="1043"/>
      <c r="B57" s="85"/>
      <c r="C57" s="126"/>
      <c r="D57" s="85"/>
      <c r="E57" s="9215">
        <f>N51-O51</f>
        <v>0</v>
      </c>
      <c r="F57" s="9216"/>
      <c r="G57" s="2413" t="s">
        <v>2667</v>
      </c>
      <c r="H57" s="2395"/>
      <c r="I57" s="85"/>
      <c r="J57" s="85"/>
      <c r="K57" s="85"/>
      <c r="L57" s="85"/>
      <c r="M57" s="85"/>
      <c r="N57" s="85"/>
      <c r="O57" s="85"/>
      <c r="P57" s="3428" t="s">
        <v>1279</v>
      </c>
      <c r="Q57" s="85"/>
      <c r="R57" s="1043"/>
    </row>
    <row r="58" spans="1:18">
      <c r="A58" s="1043"/>
      <c r="B58" s="85"/>
      <c r="C58" s="85"/>
      <c r="D58" s="85"/>
      <c r="E58" s="85"/>
      <c r="F58" s="85"/>
      <c r="G58" s="85"/>
      <c r="H58" s="85"/>
      <c r="I58" s="85"/>
      <c r="J58" s="85"/>
      <c r="K58" s="85"/>
      <c r="L58" s="85"/>
      <c r="M58" s="85"/>
      <c r="N58" s="85"/>
      <c r="O58" s="85"/>
      <c r="P58" s="85"/>
      <c r="Q58" s="85"/>
      <c r="R58" s="1043"/>
    </row>
    <row r="59" spans="1:18">
      <c r="A59" s="1043"/>
      <c r="B59" s="1043"/>
      <c r="C59" s="1043"/>
      <c r="D59" s="1043"/>
      <c r="E59" s="1043"/>
      <c r="F59" s="1043"/>
      <c r="G59" s="1043"/>
      <c r="H59" s="1043"/>
      <c r="I59" s="1043"/>
      <c r="J59" s="1043"/>
      <c r="K59" s="1043"/>
      <c r="L59" s="1043"/>
      <c r="M59" s="1043"/>
      <c r="N59" s="1043"/>
      <c r="O59" s="1043"/>
      <c r="P59" s="1043"/>
      <c r="Q59" s="1043"/>
      <c r="R59" s="1043"/>
    </row>
    <row r="60" spans="1:18">
      <c r="A60" s="1043"/>
      <c r="B60" s="1043"/>
      <c r="C60" s="1043"/>
      <c r="D60" s="1043"/>
      <c r="E60" s="1043"/>
      <c r="F60" s="1043"/>
      <c r="G60" s="1043"/>
      <c r="H60" s="1043"/>
      <c r="I60" s="1043"/>
      <c r="J60" s="1043"/>
      <c r="K60" s="1043"/>
      <c r="L60" s="1043"/>
      <c r="M60" s="1043"/>
      <c r="N60" s="1043"/>
      <c r="O60" s="1043"/>
      <c r="P60" s="1043"/>
      <c r="Q60" s="1043"/>
      <c r="R60" s="1043"/>
    </row>
    <row r="61" spans="1:18" ht="15.75" hidden="1" customHeight="1"/>
  </sheetData>
  <sheetProtection formatCells="0" formatColumns="0" formatRows="0"/>
  <customSheetViews>
    <customSheetView guid="{CC70D5D3-3A1F-46AA-BDCE-F692C2C36BEE}" hiddenRows="1">
      <selection activeCell="L55" sqref="L55"/>
      <pageMargins left="0.7" right="0.7" top="0.75" bottom="0.75" header="0.3" footer="0.3"/>
    </customSheetView>
    <customSheetView guid="{41E394DC-1FDD-4D1F-8620-137B7012DC10}">
      <selection activeCell="F22" sqref="F22"/>
      <pageMargins left="0.7" right="0.7" top="0.75" bottom="0.75" header="0.3" footer="0.3"/>
    </customSheetView>
    <customSheetView guid="{E14211BF-3959-45CF-A937-AD36AACCEFAC}">
      <selection activeCell="H23" sqref="H23"/>
      <pageMargins left="0.7" right="0.7" top="0.75" bottom="0.75" header="0.3" footer="0.3"/>
    </customSheetView>
    <customSheetView guid="{F416BD5B-C3AD-4F61-AAB2-55950A9B7E72}">
      <selection activeCell="C11" sqref="C11"/>
      <pageMargins left="0.7" right="0.7" top="0.75" bottom="0.75" header="0.3" footer="0.3"/>
    </customSheetView>
  </customSheetViews>
  <mergeCells count="5">
    <mergeCell ref="D4:G4"/>
    <mergeCell ref="D5:G5"/>
    <mergeCell ref="E55:F55"/>
    <mergeCell ref="E56:F56"/>
    <mergeCell ref="E57:F57"/>
  </mergeCells>
  <hyperlinks>
    <hyperlink ref="P57" location="Index!A1" display="Index" xr:uid="{00000000-0004-0000-6600-000000000000}"/>
  </hyperlinks>
  <pageMargins left="0.7" right="0.7" top="0.75" bottom="0.75" header="0.3" footer="0.3"/>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sheetPr codeName="Sheet100">
    <tabColor theme="5" tint="-0.499984740745262"/>
  </sheetPr>
  <dimension ref="A1:M80"/>
  <sheetViews>
    <sheetView workbookViewId="0"/>
  </sheetViews>
  <sheetFormatPr defaultColWidth="0" defaultRowHeight="15" zeroHeight="1"/>
  <cols>
    <col min="1" max="2" width="9.140625" style="6944" customWidth="1"/>
    <col min="3" max="3" width="23" style="6944" customWidth="1"/>
    <col min="4" max="4" width="15.42578125" style="6944" customWidth="1"/>
    <col min="5" max="5" width="12.85546875" style="6944" customWidth="1"/>
    <col min="6" max="6" width="14.85546875" style="6944" customWidth="1"/>
    <col min="7" max="7" width="19.7109375" style="6944" customWidth="1"/>
    <col min="8" max="8" width="17.42578125" style="6944" customWidth="1"/>
    <col min="9" max="9" width="18.85546875" style="6944" customWidth="1"/>
    <col min="10" max="10" width="43.7109375" style="6944" customWidth="1"/>
    <col min="11" max="12" width="9.140625" style="6944" customWidth="1"/>
    <col min="13" max="13" width="0" style="6944" hidden="1" customWidth="1"/>
    <col min="14" max="16384" width="9.140625" style="6944" hidden="1"/>
  </cols>
  <sheetData>
    <row r="1" spans="1:13">
      <c r="A1" s="1043"/>
      <c r="B1" s="1043"/>
      <c r="C1" s="1043"/>
      <c r="D1" s="1043"/>
      <c r="E1" s="1043"/>
      <c r="F1" s="1043"/>
      <c r="G1" s="1043"/>
      <c r="H1" s="1043"/>
      <c r="I1" s="1043"/>
      <c r="J1" s="1043"/>
      <c r="K1" s="1043"/>
      <c r="L1" s="1043"/>
    </row>
    <row r="2" spans="1:13" ht="15.75" thickBot="1">
      <c r="A2" s="1043"/>
      <c r="B2" s="85"/>
      <c r="C2" s="85"/>
      <c r="D2" s="85"/>
      <c r="E2" s="85"/>
      <c r="F2" s="85"/>
      <c r="G2" s="85"/>
      <c r="H2" s="85"/>
      <c r="I2" s="85"/>
      <c r="J2" s="85"/>
      <c r="K2" s="85"/>
      <c r="L2" s="1043"/>
    </row>
    <row r="3" spans="1:13" ht="16.5" thickBot="1">
      <c r="A3" s="1043"/>
      <c r="B3" s="85"/>
      <c r="C3" s="2201" t="s">
        <v>2897</v>
      </c>
      <c r="D3" s="48"/>
      <c r="E3" s="48"/>
      <c r="F3" s="48"/>
      <c r="G3" s="49"/>
      <c r="H3" s="2652"/>
      <c r="I3" s="1078"/>
      <c r="J3" s="62" t="s">
        <v>3261</v>
      </c>
      <c r="K3" s="85"/>
      <c r="L3" s="1043"/>
    </row>
    <row r="4" spans="1:13" ht="15.75">
      <c r="A4" s="1043"/>
      <c r="B4" s="85"/>
      <c r="C4" s="2625" t="s">
        <v>57</v>
      </c>
      <c r="D4" s="8358" t="str">
        <f>' BA '!D4:G4</f>
        <v>ABC Company</v>
      </c>
      <c r="E4" s="8359"/>
      <c r="F4" s="8359"/>
      <c r="G4" s="8360"/>
      <c r="H4" s="2622"/>
      <c r="I4" s="1078"/>
      <c r="J4" s="85"/>
      <c r="K4" s="85"/>
      <c r="L4" s="1043"/>
    </row>
    <row r="5" spans="1:13" ht="19.5" thickBot="1">
      <c r="A5" s="1043"/>
      <c r="B5" s="85"/>
      <c r="C5" s="2629" t="s">
        <v>2719</v>
      </c>
      <c r="D5" s="8364">
        <f>' BA '!D5:G5</f>
        <v>44196</v>
      </c>
      <c r="E5" s="8365"/>
      <c r="F5" s="8365"/>
      <c r="G5" s="8366"/>
      <c r="H5" s="2623"/>
      <c r="I5" s="1085"/>
      <c r="J5" s="2390"/>
      <c r="K5" s="85"/>
      <c r="L5" s="1043"/>
    </row>
    <row r="6" spans="1:13">
      <c r="A6" s="1043"/>
      <c r="B6" s="85"/>
      <c r="C6" s="11"/>
      <c r="D6" s="65"/>
      <c r="E6" s="65"/>
      <c r="F6" s="65"/>
      <c r="G6" s="65"/>
      <c r="H6" s="92"/>
      <c r="I6" s="65"/>
      <c r="J6" s="65"/>
      <c r="K6" s="85"/>
      <c r="L6" s="1043"/>
    </row>
    <row r="7" spans="1:13">
      <c r="A7" s="1043"/>
      <c r="B7" s="85"/>
      <c r="C7" s="2376" t="s">
        <v>2674</v>
      </c>
      <c r="D7" s="2376"/>
      <c r="E7" s="65"/>
      <c r="F7" s="65"/>
      <c r="G7" s="65"/>
      <c r="H7" s="65"/>
      <c r="I7" s="65"/>
      <c r="J7" s="65"/>
      <c r="K7" s="85"/>
      <c r="L7" s="1043"/>
    </row>
    <row r="8" spans="1:13">
      <c r="A8" s="1043"/>
      <c r="B8" s="85"/>
      <c r="C8" s="2376" t="s">
        <v>2630</v>
      </c>
      <c r="D8" s="2376"/>
      <c r="E8" s="65"/>
      <c r="F8" s="65"/>
      <c r="G8" s="65"/>
      <c r="H8" s="65"/>
      <c r="I8" s="65"/>
      <c r="J8" s="65"/>
      <c r="K8" s="85"/>
      <c r="L8" s="1043"/>
    </row>
    <row r="9" spans="1:13" ht="15.75" thickBot="1">
      <c r="A9" s="1043"/>
      <c r="B9" s="85"/>
      <c r="C9" s="65"/>
      <c r="D9" s="65"/>
      <c r="E9" s="65"/>
      <c r="F9" s="65"/>
      <c r="G9" s="65"/>
      <c r="H9" s="65"/>
      <c r="I9" s="65"/>
      <c r="J9" s="65"/>
      <c r="K9" s="85"/>
      <c r="L9" s="1043"/>
    </row>
    <row r="10" spans="1:13">
      <c r="A10" s="1043"/>
      <c r="B10" s="85"/>
      <c r="C10" s="2427" t="s">
        <v>2619</v>
      </c>
      <c r="D10" s="2428" t="s">
        <v>1584</v>
      </c>
      <c r="E10" s="2429" t="s">
        <v>2619</v>
      </c>
      <c r="F10" s="2429" t="s">
        <v>2619</v>
      </c>
      <c r="G10" s="2429" t="s">
        <v>2619</v>
      </c>
      <c r="H10" s="2429" t="s">
        <v>2619</v>
      </c>
      <c r="I10" s="2429" t="s">
        <v>644</v>
      </c>
      <c r="J10" s="2430"/>
      <c r="K10"/>
      <c r="L10" s="1043"/>
      <c r="M10" s="7057"/>
    </row>
    <row r="11" spans="1:13">
      <c r="A11" s="1043"/>
      <c r="B11" s="85"/>
      <c r="C11" s="2423" t="s">
        <v>2619</v>
      </c>
      <c r="D11" s="2386" t="s">
        <v>1590</v>
      </c>
      <c r="E11" s="2385" t="s">
        <v>1305</v>
      </c>
      <c r="F11" s="2385" t="s">
        <v>1305</v>
      </c>
      <c r="G11" s="2385" t="s">
        <v>2619</v>
      </c>
      <c r="H11" s="2385" t="s">
        <v>2620</v>
      </c>
      <c r="I11" s="2385" t="s">
        <v>2621</v>
      </c>
      <c r="J11" s="2431" t="s">
        <v>2632</v>
      </c>
      <c r="K11" s="85"/>
      <c r="L11" s="1043"/>
      <c r="M11" s="7057"/>
    </row>
    <row r="12" spans="1:13">
      <c r="A12" s="1043"/>
      <c r="B12" s="85"/>
      <c r="C12" s="2423" t="s">
        <v>1345</v>
      </c>
      <c r="D12" s="2386" t="s">
        <v>1260</v>
      </c>
      <c r="E12" s="2385" t="s">
        <v>1282</v>
      </c>
      <c r="F12" s="2385" t="s">
        <v>2622</v>
      </c>
      <c r="G12" s="2385" t="s">
        <v>1379</v>
      </c>
      <c r="H12" s="2385" t="s">
        <v>1296</v>
      </c>
      <c r="I12" s="2385" t="s">
        <v>2623</v>
      </c>
      <c r="J12" s="2431"/>
      <c r="K12" s="85"/>
      <c r="L12" s="1043"/>
      <c r="M12" s="7057"/>
    </row>
    <row r="13" spans="1:13">
      <c r="A13" s="1043"/>
      <c r="B13" s="85"/>
      <c r="C13" s="2423" t="s">
        <v>1332</v>
      </c>
      <c r="D13" s="2389" t="s">
        <v>390</v>
      </c>
      <c r="E13" s="2385" t="s">
        <v>852</v>
      </c>
      <c r="F13" s="2385" t="s">
        <v>1899</v>
      </c>
      <c r="G13" s="2385" t="s">
        <v>2624</v>
      </c>
      <c r="H13" s="2385" t="s">
        <v>1305</v>
      </c>
      <c r="I13" s="2385" t="s">
        <v>1309</v>
      </c>
      <c r="J13" s="2431"/>
      <c r="K13" s="85"/>
      <c r="L13" s="1043"/>
      <c r="M13" s="7057"/>
    </row>
    <row r="14" spans="1:13">
      <c r="A14" s="1043"/>
      <c r="B14" s="85"/>
      <c r="C14" s="2424" t="s">
        <v>392</v>
      </c>
      <c r="D14" s="2388" t="s">
        <v>409</v>
      </c>
      <c r="E14" s="2387" t="s">
        <v>410</v>
      </c>
      <c r="F14" s="2387" t="s">
        <v>411</v>
      </c>
      <c r="G14" s="2387" t="s">
        <v>412</v>
      </c>
      <c r="H14" s="2387" t="s">
        <v>413</v>
      </c>
      <c r="I14" s="2387" t="s">
        <v>414</v>
      </c>
      <c r="J14" s="2432" t="s">
        <v>415</v>
      </c>
      <c r="K14" s="85"/>
      <c r="L14" s="1043"/>
    </row>
    <row r="15" spans="1:13">
      <c r="A15" s="1043"/>
      <c r="B15" s="85"/>
      <c r="C15" s="2425"/>
      <c r="D15" s="2378"/>
      <c r="E15" s="2379"/>
      <c r="F15" s="2379"/>
      <c r="G15" s="2380"/>
      <c r="H15" s="2380"/>
      <c r="I15" s="2380"/>
      <c r="J15" s="2433"/>
      <c r="K15" s="85"/>
      <c r="L15" s="1043"/>
    </row>
    <row r="16" spans="1:13">
      <c r="A16" s="1043"/>
      <c r="B16" s="85"/>
      <c r="C16" s="2425"/>
      <c r="D16" s="2378"/>
      <c r="E16" s="2379"/>
      <c r="F16" s="2379"/>
      <c r="G16" s="2380"/>
      <c r="H16" s="2380"/>
      <c r="I16" s="2380"/>
      <c r="J16" s="2433"/>
      <c r="K16" s="85"/>
      <c r="L16" s="1043"/>
    </row>
    <row r="17" spans="1:12">
      <c r="A17" s="1043"/>
      <c r="B17" s="85"/>
      <c r="C17" s="2425"/>
      <c r="D17" s="2378"/>
      <c r="E17" s="2379"/>
      <c r="F17" s="2379"/>
      <c r="G17" s="2380"/>
      <c r="H17" s="2380"/>
      <c r="I17" s="2380"/>
      <c r="J17" s="2433"/>
      <c r="K17" s="85"/>
      <c r="L17" s="1043"/>
    </row>
    <row r="18" spans="1:12">
      <c r="A18" s="1043"/>
      <c r="B18" s="85"/>
      <c r="C18" s="2425"/>
      <c r="D18" s="2378"/>
      <c r="E18" s="2379"/>
      <c r="F18" s="2379"/>
      <c r="G18" s="2380"/>
      <c r="H18" s="2380"/>
      <c r="I18" s="2380"/>
      <c r="J18" s="2433"/>
      <c r="K18" s="85"/>
      <c r="L18" s="1043"/>
    </row>
    <row r="19" spans="1:12">
      <c r="A19" s="1043"/>
      <c r="B19" s="85"/>
      <c r="C19" s="2425"/>
      <c r="D19" s="2378"/>
      <c r="E19" s="2379"/>
      <c r="F19" s="2379"/>
      <c r="G19" s="2380"/>
      <c r="H19" s="2380"/>
      <c r="I19" s="2380"/>
      <c r="J19" s="2433"/>
      <c r="K19" s="85"/>
      <c r="L19" s="1043"/>
    </row>
    <row r="20" spans="1:12">
      <c r="A20" s="1043"/>
      <c r="B20" s="85"/>
      <c r="C20" s="2425"/>
      <c r="D20" s="2378"/>
      <c r="E20" s="2379"/>
      <c r="F20" s="2379"/>
      <c r="G20" s="2380"/>
      <c r="H20" s="2380"/>
      <c r="I20" s="2380"/>
      <c r="J20" s="2433"/>
      <c r="K20" s="85"/>
      <c r="L20" s="1043"/>
    </row>
    <row r="21" spans="1:12">
      <c r="A21" s="1043"/>
      <c r="B21" s="85"/>
      <c r="C21" s="2425"/>
      <c r="D21" s="2378"/>
      <c r="E21" s="2379"/>
      <c r="F21" s="2379"/>
      <c r="G21" s="2380"/>
      <c r="H21" s="2380"/>
      <c r="I21" s="2380"/>
      <c r="J21" s="2433"/>
      <c r="K21" s="85"/>
      <c r="L21" s="1043"/>
    </row>
    <row r="22" spans="1:12">
      <c r="A22" s="1043"/>
      <c r="B22" s="85"/>
      <c r="C22" s="2425"/>
      <c r="D22" s="2378"/>
      <c r="E22" s="2379"/>
      <c r="F22" s="2379"/>
      <c r="G22" s="2380"/>
      <c r="H22" s="2380"/>
      <c r="I22" s="2380"/>
      <c r="J22" s="2433"/>
      <c r="K22" s="85"/>
      <c r="L22" s="1043"/>
    </row>
    <row r="23" spans="1:12">
      <c r="A23" s="1043"/>
      <c r="B23" s="85"/>
      <c r="C23" s="2425"/>
      <c r="D23" s="2378"/>
      <c r="E23" s="2379"/>
      <c r="F23" s="2379"/>
      <c r="G23" s="2380"/>
      <c r="H23" s="2380"/>
      <c r="I23" s="2380"/>
      <c r="J23" s="2433"/>
      <c r="K23" s="85"/>
      <c r="L23" s="1043"/>
    </row>
    <row r="24" spans="1:12">
      <c r="A24" s="1043"/>
      <c r="B24" s="85"/>
      <c r="C24" s="2425"/>
      <c r="D24" s="2378"/>
      <c r="E24" s="2379"/>
      <c r="F24" s="2379"/>
      <c r="G24" s="2380"/>
      <c r="H24" s="2380"/>
      <c r="I24" s="2380"/>
      <c r="J24" s="2433"/>
      <c r="K24" s="85"/>
      <c r="L24" s="1043"/>
    </row>
    <row r="25" spans="1:12">
      <c r="A25" s="1043"/>
      <c r="B25" s="85"/>
      <c r="C25" s="2425"/>
      <c r="D25" s="2378"/>
      <c r="E25" s="2379"/>
      <c r="F25" s="2379"/>
      <c r="G25" s="2380"/>
      <c r="H25" s="2380"/>
      <c r="I25" s="2380"/>
      <c r="J25" s="2433"/>
      <c r="K25" s="85"/>
      <c r="L25" s="1043"/>
    </row>
    <row r="26" spans="1:12" hidden="1">
      <c r="A26" s="1043"/>
      <c r="B26" s="85"/>
      <c r="C26" s="2425"/>
      <c r="D26" s="2378"/>
      <c r="E26" s="2379"/>
      <c r="F26" s="2379"/>
      <c r="G26" s="2380"/>
      <c r="H26" s="2380"/>
      <c r="I26" s="2380"/>
      <c r="J26" s="2433"/>
      <c r="K26" s="85"/>
      <c r="L26" s="1043"/>
    </row>
    <row r="27" spans="1:12" hidden="1">
      <c r="A27" s="1043"/>
      <c r="B27" s="85"/>
      <c r="C27" s="2425"/>
      <c r="D27" s="2378"/>
      <c r="E27" s="2379"/>
      <c r="F27" s="2379"/>
      <c r="G27" s="2380"/>
      <c r="H27" s="2380"/>
      <c r="I27" s="2380"/>
      <c r="J27" s="2433"/>
      <c r="K27" s="85"/>
      <c r="L27" s="1043"/>
    </row>
    <row r="28" spans="1:12" hidden="1">
      <c r="A28" s="1043"/>
      <c r="B28" s="85"/>
      <c r="C28" s="2425"/>
      <c r="D28" s="2378"/>
      <c r="E28" s="2379"/>
      <c r="F28" s="2379"/>
      <c r="G28" s="2380"/>
      <c r="H28" s="2380"/>
      <c r="I28" s="2380"/>
      <c r="J28" s="2433"/>
      <c r="K28" s="85"/>
      <c r="L28" s="1043"/>
    </row>
    <row r="29" spans="1:12" hidden="1">
      <c r="A29" s="1043"/>
      <c r="B29" s="85"/>
      <c r="C29" s="2425"/>
      <c r="D29" s="2378"/>
      <c r="E29" s="2379"/>
      <c r="F29" s="2379"/>
      <c r="G29" s="2380"/>
      <c r="H29" s="2380"/>
      <c r="I29" s="2380"/>
      <c r="J29" s="2433"/>
      <c r="K29" s="85"/>
      <c r="L29" s="1043"/>
    </row>
    <row r="30" spans="1:12" hidden="1">
      <c r="A30" s="1043"/>
      <c r="B30" s="85"/>
      <c r="C30" s="2425"/>
      <c r="D30" s="2378"/>
      <c r="E30" s="2379"/>
      <c r="F30" s="2379"/>
      <c r="G30" s="2380"/>
      <c r="H30" s="2380"/>
      <c r="I30" s="2380"/>
      <c r="J30" s="2433"/>
      <c r="K30" s="85"/>
      <c r="L30" s="1043"/>
    </row>
    <row r="31" spans="1:12" hidden="1">
      <c r="A31" s="1043"/>
      <c r="B31" s="85"/>
      <c r="C31" s="2425"/>
      <c r="D31" s="2378"/>
      <c r="E31" s="2379"/>
      <c r="F31" s="2379"/>
      <c r="G31" s="2380"/>
      <c r="H31" s="2380"/>
      <c r="I31" s="2380"/>
      <c r="J31" s="2433"/>
      <c r="K31" s="85"/>
      <c r="L31" s="1043"/>
    </row>
    <row r="32" spans="1:12" hidden="1">
      <c r="A32" s="1043"/>
      <c r="B32" s="85"/>
      <c r="C32" s="2425"/>
      <c r="D32" s="2378"/>
      <c r="E32" s="2379"/>
      <c r="F32" s="2379"/>
      <c r="G32" s="2380"/>
      <c r="H32" s="2380"/>
      <c r="I32" s="2380"/>
      <c r="J32" s="2433"/>
      <c r="K32" s="85"/>
      <c r="L32" s="1043"/>
    </row>
    <row r="33" spans="1:12" hidden="1">
      <c r="A33" s="1043"/>
      <c r="B33" s="85"/>
      <c r="C33" s="2425"/>
      <c r="D33" s="2378"/>
      <c r="E33" s="2379"/>
      <c r="F33" s="2379"/>
      <c r="G33" s="2380"/>
      <c r="H33" s="2380"/>
      <c r="I33" s="2380"/>
      <c r="J33" s="2433"/>
      <c r="K33" s="85"/>
      <c r="L33" s="1043"/>
    </row>
    <row r="34" spans="1:12" hidden="1">
      <c r="A34" s="1043"/>
      <c r="B34" s="85"/>
      <c r="C34" s="2425"/>
      <c r="D34" s="2378"/>
      <c r="E34" s="2379"/>
      <c r="F34" s="2379"/>
      <c r="G34" s="2380"/>
      <c r="H34" s="2380"/>
      <c r="I34" s="2380"/>
      <c r="J34" s="2433"/>
      <c r="K34" s="85"/>
      <c r="L34" s="1043"/>
    </row>
    <row r="35" spans="1:12" hidden="1">
      <c r="A35" s="1043"/>
      <c r="B35" s="85"/>
      <c r="C35" s="2425"/>
      <c r="D35" s="2378"/>
      <c r="E35" s="2379"/>
      <c r="F35" s="2379"/>
      <c r="G35" s="2380"/>
      <c r="H35" s="2380"/>
      <c r="I35" s="2380"/>
      <c r="J35" s="2433"/>
      <c r="K35" s="85"/>
      <c r="L35" s="1043"/>
    </row>
    <row r="36" spans="1:12" hidden="1">
      <c r="A36" s="1043"/>
      <c r="B36" s="85"/>
      <c r="C36" s="2425"/>
      <c r="D36" s="2378"/>
      <c r="E36" s="2379"/>
      <c r="F36" s="2379"/>
      <c r="G36" s="2380"/>
      <c r="H36" s="2380"/>
      <c r="I36" s="2380"/>
      <c r="J36" s="2433"/>
      <c r="K36" s="85"/>
      <c r="L36" s="1043"/>
    </row>
    <row r="37" spans="1:12" hidden="1">
      <c r="A37" s="1043"/>
      <c r="B37" s="85"/>
      <c r="C37" s="2425"/>
      <c r="D37" s="2378"/>
      <c r="E37" s="2379"/>
      <c r="F37" s="2379"/>
      <c r="G37" s="2380"/>
      <c r="H37" s="2380"/>
      <c r="I37" s="2380"/>
      <c r="J37" s="2433"/>
      <c r="K37" s="85"/>
      <c r="L37" s="1043"/>
    </row>
    <row r="38" spans="1:12" hidden="1">
      <c r="A38" s="1043"/>
      <c r="B38" s="85"/>
      <c r="C38" s="2425"/>
      <c r="D38" s="2378"/>
      <c r="E38" s="2379"/>
      <c r="F38" s="2379"/>
      <c r="G38" s="2380"/>
      <c r="H38" s="2380"/>
      <c r="I38" s="2380"/>
      <c r="J38" s="2433"/>
      <c r="K38" s="85"/>
      <c r="L38" s="1043"/>
    </row>
    <row r="39" spans="1:12" hidden="1">
      <c r="A39" s="1043"/>
      <c r="B39" s="85"/>
      <c r="C39" s="2425"/>
      <c r="D39" s="2378"/>
      <c r="E39" s="2379"/>
      <c r="F39" s="2379"/>
      <c r="G39" s="2380"/>
      <c r="H39" s="2380"/>
      <c r="I39" s="2380"/>
      <c r="J39" s="2433"/>
      <c r="K39" s="85"/>
      <c r="L39" s="1043"/>
    </row>
    <row r="40" spans="1:12" hidden="1">
      <c r="A40" s="1043"/>
      <c r="B40" s="85"/>
      <c r="C40" s="2425"/>
      <c r="D40" s="2378"/>
      <c r="E40" s="2379"/>
      <c r="F40" s="2379"/>
      <c r="G40" s="2380"/>
      <c r="H40" s="2380"/>
      <c r="I40" s="2380"/>
      <c r="J40" s="2433"/>
      <c r="K40" s="85"/>
      <c r="L40" s="1043"/>
    </row>
    <row r="41" spans="1:12" hidden="1">
      <c r="A41" s="1043"/>
      <c r="B41" s="85"/>
      <c r="C41" s="2425"/>
      <c r="D41" s="2378"/>
      <c r="E41" s="2379"/>
      <c r="F41" s="2379"/>
      <c r="G41" s="2380"/>
      <c r="H41" s="2380"/>
      <c r="I41" s="2380"/>
      <c r="J41" s="2433"/>
      <c r="K41" s="85"/>
      <c r="L41" s="1043"/>
    </row>
    <row r="42" spans="1:12" hidden="1">
      <c r="A42" s="1043"/>
      <c r="B42" s="85"/>
      <c r="C42" s="2425"/>
      <c r="D42" s="2378"/>
      <c r="E42" s="2379"/>
      <c r="F42" s="2379"/>
      <c r="G42" s="2380"/>
      <c r="H42" s="2380"/>
      <c r="I42" s="2380"/>
      <c r="J42" s="2433"/>
      <c r="K42" s="85"/>
      <c r="L42" s="1043"/>
    </row>
    <row r="43" spans="1:12" hidden="1">
      <c r="A43" s="1043"/>
      <c r="B43" s="85"/>
      <c r="C43" s="2425"/>
      <c r="D43" s="2378"/>
      <c r="E43" s="2379"/>
      <c r="F43" s="2379"/>
      <c r="G43" s="2380"/>
      <c r="H43" s="2380"/>
      <c r="I43" s="2380"/>
      <c r="J43" s="2433"/>
      <c r="K43" s="85"/>
      <c r="L43" s="1043"/>
    </row>
    <row r="44" spans="1:12" hidden="1">
      <c r="A44" s="1043"/>
      <c r="B44" s="85"/>
      <c r="C44" s="2425"/>
      <c r="D44" s="2378"/>
      <c r="E44" s="2379"/>
      <c r="F44" s="2379"/>
      <c r="G44" s="2380"/>
      <c r="H44" s="2380"/>
      <c r="I44" s="2380"/>
      <c r="J44" s="2433"/>
      <c r="K44" s="85"/>
      <c r="L44" s="1043"/>
    </row>
    <row r="45" spans="1:12" hidden="1">
      <c r="A45" s="1043"/>
      <c r="B45" s="85"/>
      <c r="C45" s="2425"/>
      <c r="D45" s="2378"/>
      <c r="E45" s="2379"/>
      <c r="F45" s="2379"/>
      <c r="G45" s="2380"/>
      <c r="H45" s="2380"/>
      <c r="I45" s="2380"/>
      <c r="J45" s="2433"/>
      <c r="K45" s="85"/>
      <c r="L45" s="1043"/>
    </row>
    <row r="46" spans="1:12" hidden="1">
      <c r="A46" s="1043"/>
      <c r="B46" s="85"/>
      <c r="C46" s="2425"/>
      <c r="D46" s="2378"/>
      <c r="E46" s="2379"/>
      <c r="F46" s="2379"/>
      <c r="G46" s="2380"/>
      <c r="H46" s="2380"/>
      <c r="I46" s="2380"/>
      <c r="J46" s="2433"/>
      <c r="K46" s="85"/>
      <c r="L46" s="1043"/>
    </row>
    <row r="47" spans="1:12" hidden="1">
      <c r="A47" s="1043"/>
      <c r="B47" s="85"/>
      <c r="C47" s="2425"/>
      <c r="D47" s="2378"/>
      <c r="E47" s="2379"/>
      <c r="F47" s="2379"/>
      <c r="G47" s="2380"/>
      <c r="H47" s="2380"/>
      <c r="I47" s="2380"/>
      <c r="J47" s="2433"/>
      <c r="K47" s="85"/>
      <c r="L47" s="1043"/>
    </row>
    <row r="48" spans="1:12" hidden="1">
      <c r="A48" s="1043"/>
      <c r="B48" s="85"/>
      <c r="C48" s="2425"/>
      <c r="D48" s="2378"/>
      <c r="E48" s="2379"/>
      <c r="F48" s="2379"/>
      <c r="G48" s="2380"/>
      <c r="H48" s="2380"/>
      <c r="I48" s="2380"/>
      <c r="J48" s="2433"/>
      <c r="K48" s="85"/>
      <c r="L48" s="1043"/>
    </row>
    <row r="49" spans="1:12" hidden="1">
      <c r="A49" s="1043"/>
      <c r="B49" s="85"/>
      <c r="C49" s="2425"/>
      <c r="D49" s="2378"/>
      <c r="E49" s="2379"/>
      <c r="F49" s="2379"/>
      <c r="G49" s="2380"/>
      <c r="H49" s="2380"/>
      <c r="I49" s="2380"/>
      <c r="J49" s="2433"/>
      <c r="K49" s="85"/>
      <c r="L49" s="1043"/>
    </row>
    <row r="50" spans="1:12" hidden="1">
      <c r="A50" s="1043"/>
      <c r="B50" s="85"/>
      <c r="C50" s="2425"/>
      <c r="D50" s="2378"/>
      <c r="E50" s="2379"/>
      <c r="F50" s="2379"/>
      <c r="G50" s="2380"/>
      <c r="H50" s="2380"/>
      <c r="I50" s="2380"/>
      <c r="J50" s="2433"/>
      <c r="K50" s="85"/>
      <c r="L50" s="1043"/>
    </row>
    <row r="51" spans="1:12" hidden="1">
      <c r="A51" s="1043"/>
      <c r="B51" s="85"/>
      <c r="C51" s="2425"/>
      <c r="D51" s="2378"/>
      <c r="E51" s="2379"/>
      <c r="F51" s="2379"/>
      <c r="G51" s="2380"/>
      <c r="H51" s="2380"/>
      <c r="I51" s="2380"/>
      <c r="J51" s="2433"/>
      <c r="K51" s="85"/>
      <c r="L51" s="1043"/>
    </row>
    <row r="52" spans="1:12" hidden="1">
      <c r="A52" s="1043"/>
      <c r="B52" s="85"/>
      <c r="C52" s="2425"/>
      <c r="D52" s="2378"/>
      <c r="E52" s="2379"/>
      <c r="F52" s="2379"/>
      <c r="G52" s="2380"/>
      <c r="H52" s="2380"/>
      <c r="I52" s="2380"/>
      <c r="J52" s="2433"/>
      <c r="K52" s="85"/>
      <c r="L52" s="1043"/>
    </row>
    <row r="53" spans="1:12" hidden="1">
      <c r="A53" s="1043"/>
      <c r="B53" s="85"/>
      <c r="C53" s="2425"/>
      <c r="D53" s="2378"/>
      <c r="E53" s="2379"/>
      <c r="F53" s="2379"/>
      <c r="G53" s="2380"/>
      <c r="H53" s="2380"/>
      <c r="I53" s="2380"/>
      <c r="J53" s="2433"/>
      <c r="K53" s="85"/>
      <c r="L53" s="1043"/>
    </row>
    <row r="54" spans="1:12" hidden="1">
      <c r="A54" s="1043"/>
      <c r="B54" s="85"/>
      <c r="C54" s="2425"/>
      <c r="D54" s="2378"/>
      <c r="E54" s="2379"/>
      <c r="F54" s="2379"/>
      <c r="G54" s="2380"/>
      <c r="H54" s="2380"/>
      <c r="I54" s="2380"/>
      <c r="J54" s="2433"/>
      <c r="K54" s="85"/>
      <c r="L54" s="1043"/>
    </row>
    <row r="55" spans="1:12" hidden="1">
      <c r="A55" s="1043"/>
      <c r="B55" s="85"/>
      <c r="C55" s="2425"/>
      <c r="D55" s="2378"/>
      <c r="E55" s="2379"/>
      <c r="F55" s="2379"/>
      <c r="G55" s="2380"/>
      <c r="H55" s="2380"/>
      <c r="I55" s="2380"/>
      <c r="J55" s="2433"/>
      <c r="K55" s="85"/>
      <c r="L55" s="1043"/>
    </row>
    <row r="56" spans="1:12" hidden="1">
      <c r="A56" s="1043"/>
      <c r="B56" s="85"/>
      <c r="C56" s="2425"/>
      <c r="D56" s="2378"/>
      <c r="E56" s="2379"/>
      <c r="F56" s="2379"/>
      <c r="G56" s="2380"/>
      <c r="H56" s="2380"/>
      <c r="I56" s="2380"/>
      <c r="J56" s="2433"/>
      <c r="K56" s="85"/>
      <c r="L56" s="1043"/>
    </row>
    <row r="57" spans="1:12" hidden="1">
      <c r="A57" s="1043"/>
      <c r="B57" s="85"/>
      <c r="C57" s="2425"/>
      <c r="D57" s="2378"/>
      <c r="E57" s="2379"/>
      <c r="F57" s="2379"/>
      <c r="G57" s="2380"/>
      <c r="H57" s="2380"/>
      <c r="I57" s="2380"/>
      <c r="J57" s="2433"/>
      <c r="K57" s="85"/>
      <c r="L57" s="1043"/>
    </row>
    <row r="58" spans="1:12" hidden="1">
      <c r="A58" s="1043"/>
      <c r="B58" s="85"/>
      <c r="C58" s="2425"/>
      <c r="D58" s="2378"/>
      <c r="E58" s="2379"/>
      <c r="F58" s="2379"/>
      <c r="G58" s="2380"/>
      <c r="H58" s="2380"/>
      <c r="I58" s="2380"/>
      <c r="J58" s="2433"/>
      <c r="K58" s="85"/>
      <c r="L58" s="1043"/>
    </row>
    <row r="59" spans="1:12" hidden="1">
      <c r="A59" s="1043"/>
      <c r="B59" s="85"/>
      <c r="C59" s="2425"/>
      <c r="D59" s="2378"/>
      <c r="E59" s="2379"/>
      <c r="F59" s="2379"/>
      <c r="G59" s="2380"/>
      <c r="H59" s="2380"/>
      <c r="I59" s="2380"/>
      <c r="J59" s="2433"/>
      <c r="K59" s="85"/>
      <c r="L59" s="1043"/>
    </row>
    <row r="60" spans="1:12" hidden="1">
      <c r="A60" s="1043"/>
      <c r="B60" s="85"/>
      <c r="C60" s="2425"/>
      <c r="D60" s="2378"/>
      <c r="E60" s="2379"/>
      <c r="F60" s="2379"/>
      <c r="G60" s="2380"/>
      <c r="H60" s="2380"/>
      <c r="I60" s="2380"/>
      <c r="J60" s="2433"/>
      <c r="K60" s="85"/>
      <c r="L60" s="1043"/>
    </row>
    <row r="61" spans="1:12" hidden="1">
      <c r="A61" s="1043"/>
      <c r="B61" s="85"/>
      <c r="C61" s="2425"/>
      <c r="D61" s="2378"/>
      <c r="E61" s="2379"/>
      <c r="F61" s="2379"/>
      <c r="G61" s="2380"/>
      <c r="H61" s="2380"/>
      <c r="I61" s="2380"/>
      <c r="J61" s="2433"/>
      <c r="K61" s="85"/>
      <c r="L61" s="1043"/>
    </row>
    <row r="62" spans="1:12" hidden="1">
      <c r="A62" s="1043"/>
      <c r="B62" s="85"/>
      <c r="C62" s="2425"/>
      <c r="D62" s="2378"/>
      <c r="E62" s="2379"/>
      <c r="F62" s="2379"/>
      <c r="G62" s="2380"/>
      <c r="H62" s="2380"/>
      <c r="I62" s="2380"/>
      <c r="J62" s="2433"/>
      <c r="K62" s="85"/>
      <c r="L62" s="1043"/>
    </row>
    <row r="63" spans="1:12" hidden="1">
      <c r="A63" s="1043"/>
      <c r="B63" s="85"/>
      <c r="C63" s="2425"/>
      <c r="D63" s="2378"/>
      <c r="E63" s="2379"/>
      <c r="F63" s="2379"/>
      <c r="G63" s="2380"/>
      <c r="H63" s="2380"/>
      <c r="I63" s="2380"/>
      <c r="J63" s="2433"/>
      <c r="K63" s="85"/>
      <c r="L63" s="1043"/>
    </row>
    <row r="64" spans="1:12" hidden="1">
      <c r="A64" s="1043"/>
      <c r="B64" s="85"/>
      <c r="C64" s="2425"/>
      <c r="D64" s="2378"/>
      <c r="E64" s="2379"/>
      <c r="F64" s="2379"/>
      <c r="G64" s="2380"/>
      <c r="H64" s="2380"/>
      <c r="I64" s="2380"/>
      <c r="J64" s="2433"/>
      <c r="K64" s="85"/>
      <c r="L64" s="1043"/>
    </row>
    <row r="65" spans="1:12" hidden="1">
      <c r="A65" s="1043"/>
      <c r="B65" s="85"/>
      <c r="C65" s="2425"/>
      <c r="D65" s="2378"/>
      <c r="E65" s="2379"/>
      <c r="F65" s="2379"/>
      <c r="G65" s="2380"/>
      <c r="H65" s="2380"/>
      <c r="I65" s="2380"/>
      <c r="J65" s="2433"/>
      <c r="K65" s="85"/>
      <c r="L65" s="1043"/>
    </row>
    <row r="66" spans="1:12" hidden="1">
      <c r="A66" s="1043"/>
      <c r="B66" s="85"/>
      <c r="C66" s="2425"/>
      <c r="D66" s="2378"/>
      <c r="E66" s="2379"/>
      <c r="F66" s="2379"/>
      <c r="G66" s="2380"/>
      <c r="H66" s="2380"/>
      <c r="I66" s="2380"/>
      <c r="J66" s="2433"/>
      <c r="K66" s="85"/>
      <c r="L66" s="1043"/>
    </row>
    <row r="67" spans="1:12" hidden="1">
      <c r="A67" s="1043"/>
      <c r="B67" s="85"/>
      <c r="C67" s="2425"/>
      <c r="D67" s="2378"/>
      <c r="E67" s="2379"/>
      <c r="F67" s="2379"/>
      <c r="G67" s="2380"/>
      <c r="H67" s="2380"/>
      <c r="I67" s="2380"/>
      <c r="J67" s="2433"/>
      <c r="K67" s="85"/>
      <c r="L67" s="1043"/>
    </row>
    <row r="68" spans="1:12" hidden="1">
      <c r="A68" s="1043"/>
      <c r="B68" s="85"/>
      <c r="C68" s="2425"/>
      <c r="D68" s="2381"/>
      <c r="E68" s="2378"/>
      <c r="F68" s="2378"/>
      <c r="G68" s="2382"/>
      <c r="H68" s="2382"/>
      <c r="I68" s="2382"/>
      <c r="J68" s="2434"/>
      <c r="K68" s="85"/>
      <c r="L68" s="1043"/>
    </row>
    <row r="69" spans="1:12">
      <c r="A69" s="1043"/>
      <c r="B69" s="85"/>
      <c r="C69" s="2426" t="s">
        <v>2625</v>
      </c>
      <c r="D69" s="2383"/>
      <c r="E69" s="2383"/>
      <c r="F69" s="2383"/>
      <c r="G69" s="2384">
        <f>SUMIF($D$15:$D$68,TRUE,G15:G68)</f>
        <v>0</v>
      </c>
      <c r="H69" s="2384">
        <f>SUMIF($D$15:$D$68,TRUE,H15:H68)</f>
        <v>0</v>
      </c>
      <c r="I69" s="2384">
        <f>SUMIF($D$15:$D$68,TRUE,I15:I68)</f>
        <v>0</v>
      </c>
      <c r="J69" s="2435"/>
      <c r="K69" s="85"/>
      <c r="L69" s="1043"/>
    </row>
    <row r="70" spans="1:12" ht="15.75" thickBot="1">
      <c r="A70" s="1043"/>
      <c r="B70" s="85"/>
      <c r="C70" s="2436" t="s">
        <v>1870</v>
      </c>
      <c r="D70" s="2437"/>
      <c r="E70" s="2437"/>
      <c r="F70" s="2437"/>
      <c r="G70" s="2438">
        <f>SUM(G15:G68)</f>
        <v>0</v>
      </c>
      <c r="H70" s="2438">
        <f>SUM(H15:H68)</f>
        <v>0</v>
      </c>
      <c r="I70" s="2438">
        <f>SUM(I15:I68)</f>
        <v>0</v>
      </c>
      <c r="J70" s="2439"/>
      <c r="K70" s="85"/>
      <c r="L70" s="1043"/>
    </row>
    <row r="71" spans="1:12">
      <c r="A71" s="1043"/>
      <c r="B71" s="85"/>
      <c r="C71" s="65"/>
      <c r="D71" s="65"/>
      <c r="E71" s="65"/>
      <c r="F71" s="65"/>
      <c r="G71" s="65"/>
      <c r="H71" s="65"/>
      <c r="I71" s="65"/>
      <c r="J71" s="65"/>
      <c r="K71" s="85"/>
      <c r="L71" s="1043"/>
    </row>
    <row r="72" spans="1:12">
      <c r="A72" s="1043"/>
      <c r="B72" s="85"/>
      <c r="C72" s="2377" t="s">
        <v>56</v>
      </c>
      <c r="D72" s="65"/>
      <c r="E72" s="65"/>
      <c r="F72" s="65"/>
      <c r="G72" s="65"/>
      <c r="H72" s="65"/>
      <c r="I72" s="65"/>
      <c r="J72" s="65"/>
      <c r="K72" s="85"/>
      <c r="L72" s="1043"/>
    </row>
    <row r="73" spans="1:12">
      <c r="A73" s="1043"/>
      <c r="B73" s="85"/>
      <c r="C73" s="3435" t="s">
        <v>2626</v>
      </c>
      <c r="D73" s="76"/>
      <c r="E73" s="61"/>
      <c r="F73" s="61"/>
      <c r="G73" s="61"/>
      <c r="H73" s="61"/>
      <c r="I73" s="61"/>
      <c r="J73" s="65"/>
      <c r="K73" s="85"/>
      <c r="L73" s="1043"/>
    </row>
    <row r="74" spans="1:12">
      <c r="A74" s="1043"/>
      <c r="B74" s="85"/>
      <c r="C74" s="3435" t="s">
        <v>2627</v>
      </c>
      <c r="D74" s="76"/>
      <c r="E74" s="61"/>
      <c r="F74" s="61"/>
      <c r="G74" s="61"/>
      <c r="H74" s="61"/>
      <c r="I74" s="61"/>
      <c r="J74" s="65"/>
      <c r="K74" s="85"/>
      <c r="L74" s="1043"/>
    </row>
    <row r="75" spans="1:12">
      <c r="A75" s="1043"/>
      <c r="B75" s="85"/>
      <c r="C75" s="3435" t="s">
        <v>2628</v>
      </c>
      <c r="D75" s="76"/>
      <c r="E75" s="61"/>
      <c r="F75" s="61"/>
      <c r="G75" s="61"/>
      <c r="H75" s="61"/>
      <c r="I75" s="61"/>
      <c r="J75" s="65"/>
      <c r="K75" s="85"/>
      <c r="L75" s="1043"/>
    </row>
    <row r="76" spans="1:12">
      <c r="A76" s="1043"/>
      <c r="B76" s="85"/>
      <c r="C76" s="3435" t="s">
        <v>2629</v>
      </c>
      <c r="D76" s="76"/>
      <c r="E76" s="61"/>
      <c r="F76" s="61"/>
      <c r="G76" s="61"/>
      <c r="H76" s="61"/>
      <c r="I76" s="61"/>
      <c r="J76" s="65"/>
      <c r="K76" s="85"/>
      <c r="L76" s="1043"/>
    </row>
    <row r="77" spans="1:12">
      <c r="A77" s="1043"/>
      <c r="B77" s="85"/>
      <c r="C77" s="3435" t="s">
        <v>2670</v>
      </c>
      <c r="D77" s="76"/>
      <c r="E77" s="61"/>
      <c r="F77" s="61"/>
      <c r="G77" s="61"/>
      <c r="H77" s="61"/>
      <c r="I77" s="61"/>
      <c r="J77" s="3428" t="s">
        <v>1279</v>
      </c>
      <c r="K77" s="85"/>
      <c r="L77" s="1043"/>
    </row>
    <row r="78" spans="1:12">
      <c r="A78" s="1043"/>
      <c r="B78"/>
      <c r="C78" s="85"/>
      <c r="D78" s="85"/>
      <c r="E78" s="85"/>
      <c r="F78" s="85"/>
      <c r="G78" s="85"/>
      <c r="H78" s="85"/>
      <c r="I78" s="85"/>
      <c r="J78" s="85"/>
      <c r="K78" s="85"/>
      <c r="L78" s="1043"/>
    </row>
    <row r="79" spans="1:12">
      <c r="A79" s="1043"/>
      <c r="B79" s="1043"/>
      <c r="C79" s="1043"/>
      <c r="D79" s="1043"/>
      <c r="E79" s="1043"/>
      <c r="F79" s="1043"/>
      <c r="G79" s="1043"/>
      <c r="H79" s="1043"/>
      <c r="I79" s="1043"/>
      <c r="J79" s="1043"/>
      <c r="K79" s="1043"/>
      <c r="L79" s="1043"/>
    </row>
    <row r="80" spans="1:12">
      <c r="A80" s="1043"/>
      <c r="B80" s="1043"/>
      <c r="C80" s="1043"/>
      <c r="D80" s="1043"/>
      <c r="E80" s="1043"/>
      <c r="F80" s="1043"/>
      <c r="G80" s="1043"/>
      <c r="H80" s="1043"/>
      <c r="I80" s="1043"/>
      <c r="J80" s="1043"/>
      <c r="K80" s="1043"/>
      <c r="L80" s="1043"/>
    </row>
  </sheetData>
  <sheetProtection formatCells="0" formatColumns="0" formatRows="0"/>
  <customSheetViews>
    <customSheetView guid="{CC70D5D3-3A1F-46AA-BDCE-F692C2C36BEE}" hiddenRows="1">
      <selection activeCell="G21" sqref="G21:G22"/>
      <pageMargins left="0.7" right="0.7" top="0.75" bottom="0.75" header="0.3" footer="0.3"/>
    </customSheetView>
    <customSheetView guid="{41E394DC-1FDD-4D1F-8620-137B7012DC10}" topLeftCell="A11">
      <selection activeCell="M35" sqref="M35"/>
      <pageMargins left="0.7" right="0.7" top="0.75" bottom="0.75" header="0.3" footer="0.3"/>
    </customSheetView>
    <customSheetView guid="{E14211BF-3959-45CF-A937-AD36AACCEFAC}">
      <selection activeCell="O14" sqref="O14:P14"/>
      <pageMargins left="0.7" right="0.7" top="0.75" bottom="0.75" header="0.3" footer="0.3"/>
    </customSheetView>
    <customSheetView guid="{F416BD5B-C3AD-4F61-AAB2-55950A9B7E72}">
      <selection activeCell="E14" sqref="E14"/>
      <pageMargins left="0.7" right="0.7" top="0.75" bottom="0.75" header="0.3" footer="0.3"/>
    </customSheetView>
  </customSheetViews>
  <mergeCells count="2">
    <mergeCell ref="D4:G4"/>
    <mergeCell ref="D5:G5"/>
  </mergeCells>
  <hyperlinks>
    <hyperlink ref="J77" location="Index!A1" display="Index" xr:uid="{00000000-0004-0000-6700-000000000000}"/>
  </hyperlinks>
  <pageMargins left="0.7" right="0.7" top="0.75" bottom="0.75" header="0.3" footer="0.3"/>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sheetPr>
    <tabColor theme="5" tint="-0.499984740745262"/>
  </sheetPr>
  <dimension ref="A1:AD181"/>
  <sheetViews>
    <sheetView tabSelected="1" topLeftCell="B154" workbookViewId="0">
      <selection activeCell="D161" sqref="D161"/>
    </sheetView>
  </sheetViews>
  <sheetFormatPr defaultColWidth="0" defaultRowHeight="15" zeroHeight="1"/>
  <cols>
    <col min="1" max="1" width="0" style="6944" hidden="1" customWidth="1"/>
    <col min="2" max="2" width="3" style="6944" customWidth="1"/>
    <col min="3" max="3" width="24.42578125" style="6944" customWidth="1"/>
    <col min="4" max="4" width="8.140625" style="6944" customWidth="1"/>
    <col min="5" max="5" width="14.7109375" style="6944" customWidth="1"/>
    <col min="6" max="6" width="15.85546875" style="6944" customWidth="1"/>
    <col min="7" max="8" width="14.42578125" style="6944" bestFit="1" customWidth="1"/>
    <col min="9" max="9" width="14.5703125" style="6944" customWidth="1"/>
    <col min="10" max="10" width="15.42578125" style="6944" customWidth="1"/>
    <col min="11" max="11" width="13.42578125" style="6944" customWidth="1"/>
    <col min="12" max="12" width="12.140625" style="6944" customWidth="1"/>
    <col min="13" max="13" width="14.42578125" style="6944" bestFit="1" customWidth="1"/>
    <col min="14" max="14" width="14.42578125" style="6944" customWidth="1"/>
    <col min="15" max="15" width="13.42578125" style="6944" customWidth="1"/>
    <col min="16" max="16" width="12.140625" style="6944" customWidth="1"/>
    <col min="17" max="17" width="14.42578125" style="6944" bestFit="1" customWidth="1"/>
    <col min="18" max="18" width="14.42578125" style="6944" customWidth="1"/>
    <col min="19" max="19" width="13.42578125" style="6944" customWidth="1"/>
    <col min="20" max="20" width="12.140625" style="6944" customWidth="1"/>
    <col min="21" max="21" width="14.42578125" style="6944" bestFit="1" customWidth="1"/>
    <col min="22" max="22" width="14.42578125" style="6944" customWidth="1"/>
    <col min="23" max="23" width="13.42578125" style="6944" customWidth="1"/>
    <col min="24" max="24" width="12.140625" style="6944" customWidth="1"/>
    <col min="25" max="25" width="14.42578125" style="6944" bestFit="1" customWidth="1"/>
    <col min="26" max="26" width="14.42578125" style="6944" customWidth="1"/>
    <col min="27" max="27" width="13.42578125" style="6944" customWidth="1"/>
    <col min="28" max="28" width="12.140625" style="6944" customWidth="1"/>
    <col min="29" max="30" width="9.140625" style="6944" customWidth="1"/>
    <col min="31" max="16384" width="9.140625" style="6944" hidden="1"/>
  </cols>
  <sheetData>
    <row r="1" spans="1:30" hidden="1">
      <c r="A1" s="6182"/>
      <c r="B1" s="6182"/>
      <c r="C1" s="6182"/>
      <c r="D1" s="6182"/>
      <c r="E1" s="6182"/>
      <c r="F1" s="6182"/>
      <c r="G1" s="6182"/>
      <c r="H1" s="6182"/>
      <c r="I1" s="6182"/>
      <c r="J1" s="6182"/>
      <c r="K1" s="6182"/>
      <c r="L1" s="6182"/>
      <c r="M1" s="6182"/>
      <c r="N1" s="6182"/>
      <c r="O1" s="6182"/>
      <c r="P1" s="6182"/>
      <c r="Q1" s="6182"/>
      <c r="R1" s="6182"/>
      <c r="S1" s="6182"/>
      <c r="T1" s="6182"/>
      <c r="U1" s="6182"/>
      <c r="V1" s="6182"/>
      <c r="W1" s="6182"/>
      <c r="X1" s="6182"/>
      <c r="Y1" s="6182"/>
      <c r="Z1" s="6182"/>
      <c r="AA1" s="6182"/>
      <c r="AB1" s="6182"/>
      <c r="AC1" s="6182"/>
      <c r="AD1" s="6182"/>
    </row>
    <row r="2" spans="1:30" ht="15.75" thickBot="1">
      <c r="A2" s="6182"/>
      <c r="B2" s="6181"/>
      <c r="C2" s="6181"/>
      <c r="D2" s="6181"/>
      <c r="E2" s="6181"/>
      <c r="F2" s="6181"/>
      <c r="G2" s="6181"/>
      <c r="H2" s="6181"/>
      <c r="I2" s="6181"/>
      <c r="J2" s="6181"/>
      <c r="K2" s="6181"/>
      <c r="L2" s="6181"/>
      <c r="M2" s="6181"/>
      <c r="N2" s="6181"/>
      <c r="O2" s="6181"/>
      <c r="P2" s="6181"/>
      <c r="Q2" s="6181"/>
      <c r="R2" s="6181"/>
      <c r="S2" s="6181"/>
      <c r="T2" s="6181"/>
      <c r="U2" s="6181"/>
      <c r="V2" s="6181"/>
      <c r="W2" s="6181"/>
      <c r="X2" s="6181"/>
      <c r="Y2" s="6181"/>
      <c r="Z2" s="6181"/>
      <c r="AA2" s="6181"/>
      <c r="AB2" s="6181"/>
      <c r="AC2" s="6181"/>
      <c r="AD2" s="6182"/>
    </row>
    <row r="3" spans="1:30" ht="16.5" thickBot="1">
      <c r="A3" s="6182"/>
      <c r="B3" s="6181"/>
      <c r="C3" s="6918" t="s">
        <v>2896</v>
      </c>
      <c r="D3" s="6919"/>
      <c r="E3" s="6919"/>
      <c r="F3" s="6919"/>
      <c r="G3" s="6919"/>
      <c r="H3" s="6919"/>
      <c r="I3" s="6919"/>
      <c r="J3" s="6919"/>
      <c r="K3" s="6919"/>
      <c r="L3" s="6920"/>
      <c r="M3" s="6181"/>
      <c r="N3" s="1078"/>
      <c r="O3" s="6181"/>
      <c r="P3" s="6181"/>
      <c r="Q3" s="6181"/>
      <c r="R3" s="6181"/>
      <c r="S3" s="6181"/>
      <c r="T3" s="6181"/>
      <c r="U3" s="6181"/>
      <c r="V3" s="6181"/>
      <c r="W3" s="6181"/>
      <c r="X3" s="6181"/>
      <c r="Y3" s="6181"/>
      <c r="Z3" s="6181"/>
      <c r="AA3" s="6181"/>
      <c r="AB3" s="6111" t="s">
        <v>3854</v>
      </c>
      <c r="AC3" s="6181"/>
      <c r="AD3" s="6182"/>
    </row>
    <row r="4" spans="1:30" ht="15.75">
      <c r="A4" s="6182"/>
      <c r="B4" s="6181"/>
      <c r="C4" s="9217" t="s">
        <v>57</v>
      </c>
      <c r="D4" s="9218"/>
      <c r="E4" s="9219"/>
      <c r="F4" s="9220" t="s">
        <v>2720</v>
      </c>
      <c r="G4" s="9164"/>
      <c r="H4" s="9164"/>
      <c r="I4" s="9164"/>
      <c r="J4" s="9164"/>
      <c r="K4" s="9164"/>
      <c r="L4" s="9221"/>
      <c r="M4" s="6181"/>
      <c r="N4" s="6228"/>
      <c r="O4" s="6181"/>
      <c r="P4" s="6181"/>
      <c r="Q4" s="6181"/>
      <c r="R4" s="6181"/>
      <c r="S4" s="6181"/>
      <c r="T4" s="6181"/>
      <c r="U4" s="6181"/>
      <c r="V4" s="6181"/>
      <c r="W4" s="6181"/>
      <c r="X4" s="6181"/>
      <c r="Y4" s="6181"/>
      <c r="Z4" s="6181"/>
      <c r="AA4" s="6181"/>
      <c r="AB4" s="6181"/>
      <c r="AC4" s="6181"/>
      <c r="AD4" s="6182"/>
    </row>
    <row r="5" spans="1:30" ht="16.5" thickBot="1">
      <c r="A5" s="6182"/>
      <c r="B5" s="6181"/>
      <c r="C5" s="9222" t="s">
        <v>2719</v>
      </c>
      <c r="D5" s="9223"/>
      <c r="E5" s="9224"/>
      <c r="F5" s="9166">
        <f>AD!D5</f>
        <v>44196</v>
      </c>
      <c r="G5" s="9225"/>
      <c r="H5" s="9225"/>
      <c r="I5" s="9225"/>
      <c r="J5" s="9225"/>
      <c r="K5" s="9225"/>
      <c r="L5" s="9226"/>
      <c r="M5" s="6181"/>
      <c r="N5" s="1078"/>
      <c r="O5" s="6181"/>
      <c r="P5" s="6181"/>
      <c r="Q5" s="6181"/>
      <c r="R5" s="6181"/>
      <c r="S5" s="6181"/>
      <c r="T5" s="6181"/>
      <c r="U5" s="6181"/>
      <c r="V5" s="6181"/>
      <c r="W5" s="6181"/>
      <c r="X5" s="6181"/>
      <c r="Y5" s="6181"/>
      <c r="Z5" s="6181"/>
      <c r="AA5" s="6181"/>
      <c r="AB5" s="6181"/>
      <c r="AC5" s="6181"/>
      <c r="AD5" s="6182"/>
    </row>
    <row r="6" spans="1:30" ht="15.75" thickBot="1">
      <c r="A6" s="6182"/>
      <c r="B6" s="6181"/>
      <c r="C6" s="6181"/>
      <c r="D6" s="6181"/>
      <c r="E6" s="6181"/>
      <c r="F6" s="6181"/>
      <c r="G6" s="6181"/>
      <c r="H6" s="6181"/>
      <c r="I6" s="6181"/>
      <c r="J6" s="6181"/>
      <c r="K6" s="6181"/>
      <c r="L6" s="6181"/>
      <c r="M6" s="6181"/>
      <c r="N6" s="6181"/>
      <c r="O6" s="6181"/>
      <c r="P6" s="6181"/>
      <c r="Q6" s="6181"/>
      <c r="R6" s="6181"/>
      <c r="S6" s="6181"/>
      <c r="T6" s="6181"/>
      <c r="U6" s="6181"/>
      <c r="V6" s="6181"/>
      <c r="W6" s="6181"/>
      <c r="X6" s="6181"/>
      <c r="Y6" s="6181"/>
      <c r="Z6" s="6181"/>
      <c r="AA6" s="6181"/>
      <c r="AB6" s="6181"/>
      <c r="AC6" s="6181"/>
      <c r="AD6" s="6182"/>
    </row>
    <row r="7" spans="1:30">
      <c r="A7" s="6182"/>
      <c r="B7" s="6181"/>
      <c r="C7" s="6229"/>
      <c r="D7" s="6230"/>
      <c r="E7" s="9227" t="s">
        <v>321</v>
      </c>
      <c r="F7" s="9228"/>
      <c r="G7" s="9228"/>
      <c r="H7" s="9229"/>
      <c r="I7" s="9230" t="s">
        <v>2647</v>
      </c>
      <c r="J7" s="9231"/>
      <c r="K7" s="9231"/>
      <c r="L7" s="9232"/>
      <c r="M7" s="9227" t="s">
        <v>2646</v>
      </c>
      <c r="N7" s="9228"/>
      <c r="O7" s="9228"/>
      <c r="P7" s="9229"/>
      <c r="Q7" s="9230" t="s">
        <v>2645</v>
      </c>
      <c r="R7" s="9231"/>
      <c r="S7" s="9231"/>
      <c r="T7" s="9232"/>
      <c r="U7" s="9227" t="s">
        <v>2644</v>
      </c>
      <c r="V7" s="9228"/>
      <c r="W7" s="9228"/>
      <c r="X7" s="9229"/>
      <c r="Y7" s="9230" t="s">
        <v>2641</v>
      </c>
      <c r="Z7" s="9231"/>
      <c r="AA7" s="9231"/>
      <c r="AB7" s="9232"/>
      <c r="AC7" s="6181"/>
      <c r="AD7" s="6182"/>
    </row>
    <row r="8" spans="1:30">
      <c r="A8" s="6182"/>
      <c r="B8" s="6181"/>
      <c r="C8" s="6231"/>
      <c r="D8" s="6232"/>
      <c r="E8" s="8173" t="s">
        <v>4961</v>
      </c>
      <c r="F8" s="6234" t="s">
        <v>831</v>
      </c>
      <c r="G8" s="6234" t="s">
        <v>4072</v>
      </c>
      <c r="H8" s="6235" t="s">
        <v>2633</v>
      </c>
      <c r="I8" s="6357" t="s">
        <v>4961</v>
      </c>
      <c r="J8" s="6358" t="s">
        <v>831</v>
      </c>
      <c r="K8" s="6365" t="s">
        <v>4072</v>
      </c>
      <c r="L8" s="6359" t="s">
        <v>2633</v>
      </c>
      <c r="M8" s="6233" t="s">
        <v>4961</v>
      </c>
      <c r="N8" s="6234" t="s">
        <v>831</v>
      </c>
      <c r="O8" s="6367" t="s">
        <v>4072</v>
      </c>
      <c r="P8" s="6235" t="s">
        <v>2633</v>
      </c>
      <c r="Q8" s="6357" t="s">
        <v>4961</v>
      </c>
      <c r="R8" s="6358" t="s">
        <v>831</v>
      </c>
      <c r="S8" s="6365" t="s">
        <v>4072</v>
      </c>
      <c r="T8" s="6359" t="s">
        <v>2633</v>
      </c>
      <c r="U8" s="6233" t="s">
        <v>4961</v>
      </c>
      <c r="V8" s="6234" t="s">
        <v>831</v>
      </c>
      <c r="W8" s="6367" t="s">
        <v>4072</v>
      </c>
      <c r="X8" s="6235" t="s">
        <v>2633</v>
      </c>
      <c r="Y8" s="6357" t="s">
        <v>4961</v>
      </c>
      <c r="Z8" s="6358" t="s">
        <v>831</v>
      </c>
      <c r="AA8" s="6365" t="s">
        <v>4072</v>
      </c>
      <c r="AB8" s="6362" t="s">
        <v>2633</v>
      </c>
      <c r="AC8" s="6181"/>
      <c r="AD8" s="6182"/>
    </row>
    <row r="9" spans="1:30" ht="15.75" thickBot="1">
      <c r="A9" s="6182"/>
      <c r="B9" s="6181"/>
      <c r="C9" s="6236" t="s">
        <v>2643</v>
      </c>
      <c r="D9" s="6237"/>
      <c r="E9" s="8174" t="s">
        <v>4962</v>
      </c>
      <c r="F9" s="6238" t="s">
        <v>834</v>
      </c>
      <c r="G9" s="6238" t="s">
        <v>4073</v>
      </c>
      <c r="H9" s="6239" t="s">
        <v>1342</v>
      </c>
      <c r="I9" s="6386" t="s">
        <v>4964</v>
      </c>
      <c r="J9" s="6360" t="s">
        <v>834</v>
      </c>
      <c r="K9" s="6366" t="s">
        <v>4073</v>
      </c>
      <c r="L9" s="6361" t="s">
        <v>1342</v>
      </c>
      <c r="M9" s="6240" t="s">
        <v>4964</v>
      </c>
      <c r="N9" s="6238" t="s">
        <v>834</v>
      </c>
      <c r="O9" s="6368" t="s">
        <v>4073</v>
      </c>
      <c r="P9" s="6239" t="s">
        <v>1342</v>
      </c>
      <c r="Q9" s="6386" t="s">
        <v>4964</v>
      </c>
      <c r="R9" s="6360" t="s">
        <v>834</v>
      </c>
      <c r="S9" s="6366" t="s">
        <v>4073</v>
      </c>
      <c r="T9" s="6361" t="s">
        <v>1342</v>
      </c>
      <c r="U9" s="6240" t="s">
        <v>4964</v>
      </c>
      <c r="V9" s="6238" t="s">
        <v>834</v>
      </c>
      <c r="W9" s="6368" t="s">
        <v>4073</v>
      </c>
      <c r="X9" s="6239" t="s">
        <v>1342</v>
      </c>
      <c r="Y9" s="6386" t="s">
        <v>4964</v>
      </c>
      <c r="Z9" s="6360" t="s">
        <v>834</v>
      </c>
      <c r="AA9" s="6366" t="s">
        <v>4073</v>
      </c>
      <c r="AB9" s="6363" t="s">
        <v>1342</v>
      </c>
      <c r="AC9" s="6181"/>
      <c r="AD9" s="6182"/>
    </row>
    <row r="10" spans="1:30">
      <c r="A10" s="6182"/>
      <c r="B10" s="6181"/>
      <c r="C10" s="6241"/>
      <c r="D10" s="6242"/>
      <c r="E10" s="6243">
        <v>-1</v>
      </c>
      <c r="F10" s="6244">
        <f t="shared" ref="F10:AB10" si="0">-1+E10</f>
        <v>-2</v>
      </c>
      <c r="G10" s="6244">
        <f t="shared" si="0"/>
        <v>-3</v>
      </c>
      <c r="H10" s="6245">
        <f t="shared" si="0"/>
        <v>-4</v>
      </c>
      <c r="I10" s="6246">
        <f t="shared" si="0"/>
        <v>-5</v>
      </c>
      <c r="J10" s="6244">
        <f t="shared" si="0"/>
        <v>-6</v>
      </c>
      <c r="K10" s="6244">
        <f t="shared" si="0"/>
        <v>-7</v>
      </c>
      <c r="L10" s="6247">
        <f t="shared" si="0"/>
        <v>-8</v>
      </c>
      <c r="M10" s="6248">
        <f t="shared" si="0"/>
        <v>-9</v>
      </c>
      <c r="N10" s="6244">
        <f>-1+M10</f>
        <v>-10</v>
      </c>
      <c r="O10" s="6244">
        <f t="shared" si="0"/>
        <v>-11</v>
      </c>
      <c r="P10" s="6245">
        <f t="shared" si="0"/>
        <v>-12</v>
      </c>
      <c r="Q10" s="6246">
        <f t="shared" si="0"/>
        <v>-13</v>
      </c>
      <c r="R10" s="6244">
        <f t="shared" si="0"/>
        <v>-14</v>
      </c>
      <c r="S10" s="6244">
        <f t="shared" si="0"/>
        <v>-15</v>
      </c>
      <c r="T10" s="6247">
        <f t="shared" si="0"/>
        <v>-16</v>
      </c>
      <c r="U10" s="6248">
        <f t="shared" si="0"/>
        <v>-17</v>
      </c>
      <c r="V10" s="6244">
        <f t="shared" si="0"/>
        <v>-18</v>
      </c>
      <c r="W10" s="6244">
        <f t="shared" si="0"/>
        <v>-19</v>
      </c>
      <c r="X10" s="6245">
        <f t="shared" si="0"/>
        <v>-20</v>
      </c>
      <c r="Y10" s="6246">
        <f t="shared" si="0"/>
        <v>-21</v>
      </c>
      <c r="Z10" s="6244">
        <f t="shared" si="0"/>
        <v>-22</v>
      </c>
      <c r="AA10" s="6244">
        <f t="shared" si="0"/>
        <v>-23</v>
      </c>
      <c r="AB10" s="6245">
        <f t="shared" si="0"/>
        <v>-24</v>
      </c>
      <c r="AC10" s="6181"/>
      <c r="AD10" s="6182"/>
    </row>
    <row r="11" spans="1:30">
      <c r="A11" s="6182"/>
      <c r="B11" s="6181"/>
      <c r="C11" s="6249" t="s">
        <v>2475</v>
      </c>
      <c r="D11" s="6250" t="s">
        <v>2634</v>
      </c>
      <c r="E11" s="6251">
        <f>I11+M11+Q11+U11+Y11</f>
        <v>0</v>
      </c>
      <c r="F11" s="6252">
        <f>J11+N11+R11+V11+Z11</f>
        <v>0</v>
      </c>
      <c r="G11" s="6252">
        <f>K11+O11+S11+W11+AA11</f>
        <v>0</v>
      </c>
      <c r="H11" s="6253">
        <f>L11+P11+T11+X11+AB11</f>
        <v>0</v>
      </c>
      <c r="I11" s="6254">
        <f>SUM(I12:I28)</f>
        <v>0</v>
      </c>
      <c r="J11" s="6254">
        <f>SUM(J12:J28)</f>
        <v>0</v>
      </c>
      <c r="K11" s="6254">
        <f>SUM(K12:K28)</f>
        <v>0</v>
      </c>
      <c r="L11" s="6917">
        <f>SUM(L12:L28)</f>
        <v>0</v>
      </c>
      <c r="M11" s="6254">
        <f>SUM(M12:M28)</f>
        <v>0</v>
      </c>
      <c r="N11" s="6254">
        <f t="shared" ref="N11:AB11" si="1">SUM(N12:N28)</f>
        <v>0</v>
      </c>
      <c r="O11" s="6254">
        <f t="shared" si="1"/>
        <v>0</v>
      </c>
      <c r="P11" s="6917">
        <f t="shared" si="1"/>
        <v>0</v>
      </c>
      <c r="Q11" s="6254">
        <f t="shared" si="1"/>
        <v>0</v>
      </c>
      <c r="R11" s="6254">
        <f t="shared" si="1"/>
        <v>0</v>
      </c>
      <c r="S11" s="6254">
        <f t="shared" si="1"/>
        <v>0</v>
      </c>
      <c r="T11" s="6917">
        <f t="shared" si="1"/>
        <v>0</v>
      </c>
      <c r="U11" s="6254">
        <f t="shared" si="1"/>
        <v>0</v>
      </c>
      <c r="V11" s="6254">
        <f t="shared" si="1"/>
        <v>0</v>
      </c>
      <c r="W11" s="6254">
        <f t="shared" si="1"/>
        <v>0</v>
      </c>
      <c r="X11" s="6917">
        <f t="shared" si="1"/>
        <v>0</v>
      </c>
      <c r="Y11" s="6254">
        <f t="shared" si="1"/>
        <v>0</v>
      </c>
      <c r="Z11" s="6254">
        <f t="shared" si="1"/>
        <v>0</v>
      </c>
      <c r="AA11" s="6254">
        <f t="shared" si="1"/>
        <v>0</v>
      </c>
      <c r="AB11" s="6917">
        <f t="shared" si="1"/>
        <v>0</v>
      </c>
      <c r="AC11" s="6181"/>
      <c r="AD11" s="6182"/>
    </row>
    <row r="12" spans="1:30">
      <c r="A12" s="6182"/>
      <c r="B12" s="6181"/>
      <c r="C12" s="6261" t="s">
        <v>2476</v>
      </c>
      <c r="D12" s="6262"/>
      <c r="E12" s="6263">
        <f t="shared" ref="E12:H44" si="2">I12+M12+Q12+U12+Y12</f>
        <v>0</v>
      </c>
      <c r="F12" s="6264">
        <f t="shared" si="2"/>
        <v>0</v>
      </c>
      <c r="G12" s="6264">
        <f t="shared" si="2"/>
        <v>0</v>
      </c>
      <c r="H12" s="6265">
        <f t="shared" si="2"/>
        <v>0</v>
      </c>
      <c r="I12" s="6266"/>
      <c r="J12" s="6267"/>
      <c r="K12" s="6267"/>
      <c r="L12" s="6268"/>
      <c r="M12" s="6269"/>
      <c r="N12" s="6267"/>
      <c r="O12" s="6267"/>
      <c r="P12" s="6270"/>
      <c r="Q12" s="6271"/>
      <c r="R12" s="6267"/>
      <c r="S12" s="6267"/>
      <c r="T12" s="6268"/>
      <c r="U12" s="6269"/>
      <c r="V12" s="6267"/>
      <c r="W12" s="6267"/>
      <c r="X12" s="6270"/>
      <c r="Y12" s="6272"/>
      <c r="Z12" s="6267"/>
      <c r="AA12" s="6267"/>
      <c r="AB12" s="6270"/>
      <c r="AC12" s="6181"/>
      <c r="AD12" s="6182"/>
    </row>
    <row r="13" spans="1:30">
      <c r="A13" s="6182"/>
      <c r="B13" s="6181"/>
      <c r="C13" s="6261" t="s">
        <v>2477</v>
      </c>
      <c r="D13" s="6262"/>
      <c r="E13" s="6263">
        <f t="shared" si="2"/>
        <v>0</v>
      </c>
      <c r="F13" s="6264">
        <f t="shared" si="2"/>
        <v>0</v>
      </c>
      <c r="G13" s="6264">
        <f t="shared" si="2"/>
        <v>0</v>
      </c>
      <c r="H13" s="6265">
        <f t="shared" si="2"/>
        <v>0</v>
      </c>
      <c r="I13" s="6266"/>
      <c r="J13" s="6267"/>
      <c r="K13" s="6267"/>
      <c r="L13" s="6268"/>
      <c r="M13" s="6269"/>
      <c r="N13" s="6267"/>
      <c r="O13" s="6267"/>
      <c r="P13" s="6270"/>
      <c r="Q13" s="6271"/>
      <c r="R13" s="6267"/>
      <c r="S13" s="6267"/>
      <c r="T13" s="6268"/>
      <c r="U13" s="6269"/>
      <c r="V13" s="6267"/>
      <c r="W13" s="6267"/>
      <c r="X13" s="6270"/>
      <c r="Y13" s="6272"/>
      <c r="Z13" s="6267"/>
      <c r="AA13" s="6267"/>
      <c r="AB13" s="6270"/>
      <c r="AC13" s="6181"/>
      <c r="AD13" s="6182"/>
    </row>
    <row r="14" spans="1:30">
      <c r="A14" s="6182"/>
      <c r="B14" s="6181"/>
      <c r="C14" s="6261" t="s">
        <v>2478</v>
      </c>
      <c r="D14" s="6262"/>
      <c r="E14" s="6263">
        <f t="shared" si="2"/>
        <v>0</v>
      </c>
      <c r="F14" s="6264">
        <f t="shared" si="2"/>
        <v>0</v>
      </c>
      <c r="G14" s="6264">
        <f t="shared" si="2"/>
        <v>0</v>
      </c>
      <c r="H14" s="6265">
        <f t="shared" si="2"/>
        <v>0</v>
      </c>
      <c r="I14" s="6266"/>
      <c r="J14" s="6267"/>
      <c r="K14" s="6267"/>
      <c r="L14" s="6268"/>
      <c r="M14" s="6269"/>
      <c r="N14" s="6267"/>
      <c r="O14" s="6267"/>
      <c r="P14" s="6270"/>
      <c r="Q14" s="6271"/>
      <c r="R14" s="6267"/>
      <c r="S14" s="6267"/>
      <c r="T14" s="6268"/>
      <c r="U14" s="6269"/>
      <c r="V14" s="6267"/>
      <c r="W14" s="6267"/>
      <c r="X14" s="6270"/>
      <c r="Y14" s="6272"/>
      <c r="Z14" s="6267"/>
      <c r="AA14" s="6267"/>
      <c r="AB14" s="6270"/>
      <c r="AC14" s="6181"/>
      <c r="AD14" s="6182"/>
    </row>
    <row r="15" spans="1:30">
      <c r="A15" s="6182"/>
      <c r="B15" s="6181"/>
      <c r="C15" s="6261" t="s">
        <v>2479</v>
      </c>
      <c r="D15" s="6262"/>
      <c r="E15" s="6263">
        <f t="shared" si="2"/>
        <v>0</v>
      </c>
      <c r="F15" s="6264">
        <f t="shared" si="2"/>
        <v>0</v>
      </c>
      <c r="G15" s="6264">
        <f t="shared" si="2"/>
        <v>0</v>
      </c>
      <c r="H15" s="6265">
        <f t="shared" si="2"/>
        <v>0</v>
      </c>
      <c r="I15" s="6266"/>
      <c r="J15" s="6267"/>
      <c r="K15" s="6267"/>
      <c r="L15" s="6268"/>
      <c r="M15" s="6269"/>
      <c r="N15" s="6267"/>
      <c r="O15" s="6267"/>
      <c r="P15" s="6270"/>
      <c r="Q15" s="6271"/>
      <c r="R15" s="6267"/>
      <c r="S15" s="6267"/>
      <c r="T15" s="6268"/>
      <c r="U15" s="6269"/>
      <c r="V15" s="6267"/>
      <c r="W15" s="6267"/>
      <c r="X15" s="6270"/>
      <c r="Y15" s="6272"/>
      <c r="Z15" s="6267"/>
      <c r="AA15" s="6267"/>
      <c r="AB15" s="6270"/>
      <c r="AC15" s="6181"/>
      <c r="AD15" s="6182"/>
    </row>
    <row r="16" spans="1:30">
      <c r="A16" s="6182"/>
      <c r="B16" s="6181"/>
      <c r="C16" s="6261" t="s">
        <v>2480</v>
      </c>
      <c r="D16" s="6262"/>
      <c r="E16" s="6263">
        <f t="shared" si="2"/>
        <v>0</v>
      </c>
      <c r="F16" s="6264">
        <f t="shared" si="2"/>
        <v>0</v>
      </c>
      <c r="G16" s="6264">
        <f t="shared" si="2"/>
        <v>0</v>
      </c>
      <c r="H16" s="6265">
        <f t="shared" si="2"/>
        <v>0</v>
      </c>
      <c r="I16" s="6266"/>
      <c r="J16" s="6267"/>
      <c r="K16" s="6267"/>
      <c r="L16" s="6268"/>
      <c r="M16" s="6269"/>
      <c r="N16" s="6267"/>
      <c r="O16" s="6267"/>
      <c r="P16" s="6270"/>
      <c r="Q16" s="6271"/>
      <c r="R16" s="6267"/>
      <c r="S16" s="6267"/>
      <c r="T16" s="6268"/>
      <c r="U16" s="6269"/>
      <c r="V16" s="6267"/>
      <c r="W16" s="6267"/>
      <c r="X16" s="6270"/>
      <c r="Y16" s="6272"/>
      <c r="Z16" s="6267"/>
      <c r="AA16" s="6267"/>
      <c r="AB16" s="6270"/>
      <c r="AC16" s="6181"/>
      <c r="AD16" s="6182"/>
    </row>
    <row r="17" spans="1:30">
      <c r="A17" s="6182"/>
      <c r="B17" s="6181"/>
      <c r="C17" s="6261" t="s">
        <v>2481</v>
      </c>
      <c r="D17" s="6262"/>
      <c r="E17" s="6263">
        <f t="shared" si="2"/>
        <v>0</v>
      </c>
      <c r="F17" s="6264">
        <f t="shared" si="2"/>
        <v>0</v>
      </c>
      <c r="G17" s="6264">
        <f t="shared" si="2"/>
        <v>0</v>
      </c>
      <c r="H17" s="6265">
        <f t="shared" si="2"/>
        <v>0</v>
      </c>
      <c r="I17" s="6266"/>
      <c r="J17" s="6267"/>
      <c r="K17" s="6267"/>
      <c r="L17" s="6268"/>
      <c r="M17" s="6269"/>
      <c r="N17" s="6267"/>
      <c r="O17" s="6267"/>
      <c r="P17" s="6270"/>
      <c r="Q17" s="6271"/>
      <c r="R17" s="6267"/>
      <c r="S17" s="6267"/>
      <c r="T17" s="6268"/>
      <c r="U17" s="6269"/>
      <c r="V17" s="6267"/>
      <c r="W17" s="6267"/>
      <c r="X17" s="6270"/>
      <c r="Y17" s="6272"/>
      <c r="Z17" s="6267"/>
      <c r="AA17" s="6267"/>
      <c r="AB17" s="6270"/>
      <c r="AC17" s="6181"/>
      <c r="AD17" s="6182"/>
    </row>
    <row r="18" spans="1:30">
      <c r="A18" s="6182"/>
      <c r="B18" s="6181"/>
      <c r="C18" s="6261" t="s">
        <v>2482</v>
      </c>
      <c r="D18" s="6262"/>
      <c r="E18" s="6263">
        <f t="shared" si="2"/>
        <v>0</v>
      </c>
      <c r="F18" s="6264">
        <f t="shared" si="2"/>
        <v>0</v>
      </c>
      <c r="G18" s="6264">
        <f t="shared" si="2"/>
        <v>0</v>
      </c>
      <c r="H18" s="6265">
        <f t="shared" si="2"/>
        <v>0</v>
      </c>
      <c r="I18" s="6266"/>
      <c r="J18" s="6267"/>
      <c r="K18" s="6267"/>
      <c r="L18" s="6268"/>
      <c r="M18" s="6269"/>
      <c r="N18" s="6267"/>
      <c r="O18" s="6267"/>
      <c r="P18" s="6270"/>
      <c r="Q18" s="6271"/>
      <c r="R18" s="6267"/>
      <c r="S18" s="6267"/>
      <c r="T18" s="6268"/>
      <c r="U18" s="6269"/>
      <c r="V18" s="6267"/>
      <c r="W18" s="6267"/>
      <c r="X18" s="6270"/>
      <c r="Y18" s="6272"/>
      <c r="Z18" s="6267"/>
      <c r="AA18" s="6267"/>
      <c r="AB18" s="6270"/>
      <c r="AC18" s="6181"/>
      <c r="AD18" s="6182"/>
    </row>
    <row r="19" spans="1:30">
      <c r="A19" s="6182"/>
      <c r="B19" s="6181"/>
      <c r="C19" s="6261" t="s">
        <v>2483</v>
      </c>
      <c r="D19" s="6262"/>
      <c r="E19" s="6263">
        <f t="shared" si="2"/>
        <v>0</v>
      </c>
      <c r="F19" s="6264">
        <f t="shared" si="2"/>
        <v>0</v>
      </c>
      <c r="G19" s="6264">
        <f t="shared" si="2"/>
        <v>0</v>
      </c>
      <c r="H19" s="6265">
        <f t="shared" si="2"/>
        <v>0</v>
      </c>
      <c r="I19" s="6266"/>
      <c r="J19" s="6267"/>
      <c r="K19" s="6267"/>
      <c r="L19" s="6268"/>
      <c r="M19" s="6269"/>
      <c r="N19" s="6267"/>
      <c r="O19" s="6267"/>
      <c r="P19" s="6270"/>
      <c r="Q19" s="6271"/>
      <c r="R19" s="6267"/>
      <c r="S19" s="6267"/>
      <c r="T19" s="6268"/>
      <c r="U19" s="6269"/>
      <c r="V19" s="6267"/>
      <c r="W19" s="6267"/>
      <c r="X19" s="6270"/>
      <c r="Y19" s="6272"/>
      <c r="Z19" s="6267"/>
      <c r="AA19" s="6267"/>
      <c r="AB19" s="6270"/>
      <c r="AC19" s="6181"/>
      <c r="AD19" s="6182"/>
    </row>
    <row r="20" spans="1:30">
      <c r="A20" s="6182"/>
      <c r="B20" s="6181"/>
      <c r="C20" s="6261" t="s">
        <v>2484</v>
      </c>
      <c r="D20" s="6262"/>
      <c r="E20" s="6263">
        <f t="shared" si="2"/>
        <v>0</v>
      </c>
      <c r="F20" s="6264">
        <f t="shared" si="2"/>
        <v>0</v>
      </c>
      <c r="G20" s="6264">
        <f t="shared" si="2"/>
        <v>0</v>
      </c>
      <c r="H20" s="6265">
        <f t="shared" si="2"/>
        <v>0</v>
      </c>
      <c r="I20" s="6266"/>
      <c r="J20" s="6267"/>
      <c r="K20" s="6267"/>
      <c r="L20" s="6268"/>
      <c r="M20" s="6269"/>
      <c r="N20" s="6267"/>
      <c r="O20" s="6267"/>
      <c r="P20" s="6270"/>
      <c r="Q20" s="6271"/>
      <c r="R20" s="6267"/>
      <c r="S20" s="6267"/>
      <c r="T20" s="6268"/>
      <c r="U20" s="6269"/>
      <c r="V20" s="6267"/>
      <c r="W20" s="6267"/>
      <c r="X20" s="6270"/>
      <c r="Y20" s="6272"/>
      <c r="Z20" s="6267"/>
      <c r="AA20" s="6267"/>
      <c r="AB20" s="6270"/>
      <c r="AC20" s="6181"/>
      <c r="AD20" s="6182"/>
    </row>
    <row r="21" spans="1:30">
      <c r="A21" s="6182"/>
      <c r="B21" s="6181"/>
      <c r="C21" s="6261" t="s">
        <v>2485</v>
      </c>
      <c r="D21" s="6262"/>
      <c r="E21" s="6263">
        <f t="shared" si="2"/>
        <v>0</v>
      </c>
      <c r="F21" s="6264">
        <f t="shared" si="2"/>
        <v>0</v>
      </c>
      <c r="G21" s="6264">
        <f t="shared" si="2"/>
        <v>0</v>
      </c>
      <c r="H21" s="6265">
        <f t="shared" si="2"/>
        <v>0</v>
      </c>
      <c r="I21" s="6266"/>
      <c r="J21" s="6267"/>
      <c r="K21" s="6267"/>
      <c r="L21" s="6268"/>
      <c r="M21" s="6269"/>
      <c r="N21" s="6267"/>
      <c r="O21" s="6267"/>
      <c r="P21" s="6270"/>
      <c r="Q21" s="6271"/>
      <c r="R21" s="6267"/>
      <c r="S21" s="6267"/>
      <c r="T21" s="6268"/>
      <c r="U21" s="6269"/>
      <c r="V21" s="6267"/>
      <c r="W21" s="6267"/>
      <c r="X21" s="6270"/>
      <c r="Y21" s="6272"/>
      <c r="Z21" s="6267"/>
      <c r="AA21" s="6267"/>
      <c r="AB21" s="6270"/>
      <c r="AC21" s="6181"/>
      <c r="AD21" s="6182"/>
    </row>
    <row r="22" spans="1:30">
      <c r="A22" s="6182"/>
      <c r="B22" s="6181"/>
      <c r="C22" s="6261" t="s">
        <v>2486</v>
      </c>
      <c r="D22" s="6262"/>
      <c r="E22" s="6263">
        <f t="shared" si="2"/>
        <v>0</v>
      </c>
      <c r="F22" s="6264">
        <f t="shared" si="2"/>
        <v>0</v>
      </c>
      <c r="G22" s="6264">
        <f t="shared" si="2"/>
        <v>0</v>
      </c>
      <c r="H22" s="6265">
        <f t="shared" si="2"/>
        <v>0</v>
      </c>
      <c r="I22" s="6266"/>
      <c r="J22" s="6267"/>
      <c r="K22" s="6267"/>
      <c r="L22" s="6268"/>
      <c r="M22" s="6269"/>
      <c r="N22" s="6267"/>
      <c r="O22" s="6267"/>
      <c r="P22" s="6270"/>
      <c r="Q22" s="6271"/>
      <c r="R22" s="6267"/>
      <c r="S22" s="6267"/>
      <c r="T22" s="6268"/>
      <c r="U22" s="6269"/>
      <c r="V22" s="6267"/>
      <c r="W22" s="6267"/>
      <c r="X22" s="6270"/>
      <c r="Y22" s="6272"/>
      <c r="Z22" s="6267"/>
      <c r="AA22" s="6267"/>
      <c r="AB22" s="6270"/>
      <c r="AC22" s="6181"/>
      <c r="AD22" s="6182"/>
    </row>
    <row r="23" spans="1:30">
      <c r="A23" s="6182"/>
      <c r="B23" s="6181"/>
      <c r="C23" s="6261" t="s">
        <v>2487</v>
      </c>
      <c r="D23" s="6262"/>
      <c r="E23" s="6263">
        <f t="shared" si="2"/>
        <v>0</v>
      </c>
      <c r="F23" s="6264">
        <f t="shared" si="2"/>
        <v>0</v>
      </c>
      <c r="G23" s="6264">
        <f t="shared" si="2"/>
        <v>0</v>
      </c>
      <c r="H23" s="6265">
        <f t="shared" si="2"/>
        <v>0</v>
      </c>
      <c r="I23" s="6266"/>
      <c r="J23" s="6267"/>
      <c r="K23" s="6267"/>
      <c r="L23" s="6268"/>
      <c r="M23" s="6269"/>
      <c r="N23" s="6267"/>
      <c r="O23" s="6267"/>
      <c r="P23" s="6270"/>
      <c r="Q23" s="6271"/>
      <c r="R23" s="6267"/>
      <c r="S23" s="6267"/>
      <c r="T23" s="6268"/>
      <c r="U23" s="6269"/>
      <c r="V23" s="6267"/>
      <c r="W23" s="6267"/>
      <c r="X23" s="6270"/>
      <c r="Y23" s="6272"/>
      <c r="Z23" s="6267"/>
      <c r="AA23" s="6267"/>
      <c r="AB23" s="6270"/>
      <c r="AC23" s="6181"/>
      <c r="AD23" s="6182"/>
    </row>
    <row r="24" spans="1:30">
      <c r="A24" s="6182"/>
      <c r="B24" s="6181"/>
      <c r="C24" s="6261" t="s">
        <v>2488</v>
      </c>
      <c r="D24" s="6262"/>
      <c r="E24" s="6263">
        <f t="shared" si="2"/>
        <v>0</v>
      </c>
      <c r="F24" s="6264">
        <f t="shared" si="2"/>
        <v>0</v>
      </c>
      <c r="G24" s="6264">
        <f t="shared" si="2"/>
        <v>0</v>
      </c>
      <c r="H24" s="6265">
        <f t="shared" si="2"/>
        <v>0</v>
      </c>
      <c r="I24" s="6266"/>
      <c r="J24" s="6267"/>
      <c r="K24" s="6267"/>
      <c r="L24" s="6268"/>
      <c r="M24" s="6269"/>
      <c r="N24" s="6267"/>
      <c r="O24" s="6267"/>
      <c r="P24" s="6270"/>
      <c r="Q24" s="6271"/>
      <c r="R24" s="6267"/>
      <c r="S24" s="6267"/>
      <c r="T24" s="6268"/>
      <c r="U24" s="6269"/>
      <c r="V24" s="6267"/>
      <c r="W24" s="6267"/>
      <c r="X24" s="6270"/>
      <c r="Y24" s="6272"/>
      <c r="Z24" s="6267"/>
      <c r="AA24" s="6267"/>
      <c r="AB24" s="6270"/>
      <c r="AC24" s="6181"/>
      <c r="AD24" s="6182"/>
    </row>
    <row r="25" spans="1:30">
      <c r="A25" s="6182"/>
      <c r="B25" s="6181"/>
      <c r="C25" s="6261" t="s">
        <v>2489</v>
      </c>
      <c r="D25" s="6262"/>
      <c r="E25" s="6263">
        <f t="shared" ref="E25:E30" si="3">I25+M25+Q25+U25+Y25</f>
        <v>0</v>
      </c>
      <c r="F25" s="6264">
        <f t="shared" si="2"/>
        <v>0</v>
      </c>
      <c r="G25" s="6264">
        <f t="shared" si="2"/>
        <v>0</v>
      </c>
      <c r="H25" s="6265">
        <f t="shared" si="2"/>
        <v>0</v>
      </c>
      <c r="I25" s="6266"/>
      <c r="J25" s="6267"/>
      <c r="K25" s="6267"/>
      <c r="L25" s="6268"/>
      <c r="M25" s="6269"/>
      <c r="N25" s="6267"/>
      <c r="O25" s="6267"/>
      <c r="P25" s="6270"/>
      <c r="Q25" s="6271"/>
      <c r="R25" s="6267"/>
      <c r="S25" s="6267"/>
      <c r="T25" s="6268"/>
      <c r="U25" s="6269"/>
      <c r="V25" s="6267"/>
      <c r="W25" s="6267"/>
      <c r="X25" s="6270"/>
      <c r="Y25" s="6272"/>
      <c r="Z25" s="6267"/>
      <c r="AA25" s="6267"/>
      <c r="AB25" s="6270"/>
      <c r="AC25" s="6181"/>
      <c r="AD25" s="6182"/>
    </row>
    <row r="26" spans="1:30">
      <c r="A26" s="6182"/>
      <c r="B26" s="6181"/>
      <c r="C26" s="6261" t="s">
        <v>2490</v>
      </c>
      <c r="D26" s="6262"/>
      <c r="E26" s="6263">
        <f t="shared" si="3"/>
        <v>0</v>
      </c>
      <c r="F26" s="6264">
        <f t="shared" si="2"/>
        <v>0</v>
      </c>
      <c r="G26" s="6264">
        <f t="shared" si="2"/>
        <v>0</v>
      </c>
      <c r="H26" s="6265">
        <f t="shared" si="2"/>
        <v>0</v>
      </c>
      <c r="I26" s="6266"/>
      <c r="J26" s="6267"/>
      <c r="K26" s="6267"/>
      <c r="L26" s="6268"/>
      <c r="M26" s="6269"/>
      <c r="N26" s="6267"/>
      <c r="O26" s="6267"/>
      <c r="P26" s="6270"/>
      <c r="Q26" s="6271"/>
      <c r="R26" s="6267"/>
      <c r="S26" s="6267"/>
      <c r="T26" s="6268"/>
      <c r="U26" s="6269"/>
      <c r="V26" s="6267"/>
      <c r="W26" s="6267"/>
      <c r="X26" s="6270"/>
      <c r="Y26" s="6272"/>
      <c r="Z26" s="6267"/>
      <c r="AA26" s="6267"/>
      <c r="AB26" s="6270"/>
      <c r="AC26" s="6181"/>
      <c r="AD26" s="6182"/>
    </row>
    <row r="27" spans="1:30">
      <c r="A27" s="6182"/>
      <c r="B27" s="6181"/>
      <c r="C27" s="6261" t="s">
        <v>2491</v>
      </c>
      <c r="D27" s="6262"/>
      <c r="E27" s="6263">
        <f t="shared" si="3"/>
        <v>0</v>
      </c>
      <c r="F27" s="6264">
        <f t="shared" si="2"/>
        <v>0</v>
      </c>
      <c r="G27" s="6264">
        <f t="shared" si="2"/>
        <v>0</v>
      </c>
      <c r="H27" s="6265">
        <f t="shared" si="2"/>
        <v>0</v>
      </c>
      <c r="I27" s="6266"/>
      <c r="J27" s="6267"/>
      <c r="K27" s="6267"/>
      <c r="L27" s="6268"/>
      <c r="M27" s="6269"/>
      <c r="N27" s="6267"/>
      <c r="O27" s="6267"/>
      <c r="P27" s="6270"/>
      <c r="Q27" s="6271"/>
      <c r="R27" s="6267"/>
      <c r="S27" s="6267"/>
      <c r="T27" s="6268"/>
      <c r="U27" s="6269"/>
      <c r="V27" s="6267"/>
      <c r="W27" s="6267"/>
      <c r="X27" s="6270"/>
      <c r="Y27" s="6272"/>
      <c r="Z27" s="6267"/>
      <c r="AA27" s="6267"/>
      <c r="AB27" s="6270"/>
      <c r="AC27" s="6181"/>
      <c r="AD27" s="6182"/>
    </row>
    <row r="28" spans="1:30">
      <c r="A28" s="6182"/>
      <c r="B28" s="6181"/>
      <c r="C28" s="6261" t="s">
        <v>4034</v>
      </c>
      <c r="D28" s="6356"/>
      <c r="E28" s="6263">
        <f t="shared" si="3"/>
        <v>0</v>
      </c>
      <c r="F28" s="6264">
        <f>J28+N28+R28+V28+Z28</f>
        <v>0</v>
      </c>
      <c r="G28" s="6264">
        <f>K28+O28+S28+W28+AA28</f>
        <v>0</v>
      </c>
      <c r="H28" s="6265">
        <f>L28+P28+T28+X28+AB28</f>
        <v>0</v>
      </c>
      <c r="I28" s="6266"/>
      <c r="J28" s="6267"/>
      <c r="K28" s="6267"/>
      <c r="L28" s="6268"/>
      <c r="M28" s="6269"/>
      <c r="N28" s="6267"/>
      <c r="O28" s="6267"/>
      <c r="P28" s="6270"/>
      <c r="Q28" s="6271"/>
      <c r="R28" s="6267"/>
      <c r="S28" s="6267"/>
      <c r="T28" s="6268"/>
      <c r="U28" s="6269"/>
      <c r="V28" s="6267"/>
      <c r="W28" s="6267"/>
      <c r="X28" s="6270"/>
      <c r="Y28" s="6272"/>
      <c r="Z28" s="6267"/>
      <c r="AA28" s="6267"/>
      <c r="AB28" s="6270"/>
      <c r="AC28" s="6181"/>
      <c r="AD28" s="6182"/>
    </row>
    <row r="29" spans="1:30">
      <c r="A29" s="6182"/>
      <c r="B29" s="6181"/>
      <c r="C29" s="6273"/>
      <c r="D29" s="6274" t="s">
        <v>2635</v>
      </c>
      <c r="E29" s="6275">
        <f t="shared" si="3"/>
        <v>0</v>
      </c>
      <c r="F29" s="6276">
        <f t="shared" si="2"/>
        <v>0</v>
      </c>
      <c r="G29" s="6276">
        <f t="shared" si="2"/>
        <v>0</v>
      </c>
      <c r="H29" s="6277">
        <f>L29+P29+T29+X29+AB29</f>
        <v>0</v>
      </c>
      <c r="I29" s="6278"/>
      <c r="J29" s="6279"/>
      <c r="K29" s="6279"/>
      <c r="L29" s="6280"/>
      <c r="M29" s="6281"/>
      <c r="N29" s="6279"/>
      <c r="O29" s="6279"/>
      <c r="P29" s="6282"/>
      <c r="Q29" s="6283"/>
      <c r="R29" s="6279"/>
      <c r="S29" s="6279"/>
      <c r="T29" s="6280"/>
      <c r="U29" s="6281"/>
      <c r="V29" s="6279"/>
      <c r="W29" s="6279"/>
      <c r="X29" s="6282"/>
      <c r="Y29" s="6284"/>
      <c r="Z29" s="6279"/>
      <c r="AA29" s="6279"/>
      <c r="AB29" s="6282"/>
      <c r="AC29" s="6181"/>
      <c r="AD29" s="6182"/>
    </row>
    <row r="30" spans="1:30">
      <c r="A30" s="6182"/>
      <c r="B30" s="6181"/>
      <c r="C30" s="6249" t="s">
        <v>2492</v>
      </c>
      <c r="D30" s="6250" t="s">
        <v>2634</v>
      </c>
      <c r="E30" s="6251">
        <f t="shared" si="3"/>
        <v>0</v>
      </c>
      <c r="F30" s="6252">
        <f t="shared" si="2"/>
        <v>0</v>
      </c>
      <c r="G30" s="6252">
        <f t="shared" si="2"/>
        <v>0</v>
      </c>
      <c r="H30" s="6253">
        <f t="shared" si="2"/>
        <v>0</v>
      </c>
      <c r="I30" s="6254">
        <f>SUM(I31:I37)</f>
        <v>0</v>
      </c>
      <c r="J30" s="6255">
        <f t="shared" ref="J30:AB30" si="4">SUM(J31:J37)</f>
        <v>0</v>
      </c>
      <c r="K30" s="6255">
        <f t="shared" si="4"/>
        <v>0</v>
      </c>
      <c r="L30" s="6256">
        <f t="shared" si="4"/>
        <v>0</v>
      </c>
      <c r="M30" s="6257">
        <f t="shared" si="4"/>
        <v>0</v>
      </c>
      <c r="N30" s="6255">
        <f t="shared" si="4"/>
        <v>0</v>
      </c>
      <c r="O30" s="6255">
        <f t="shared" si="4"/>
        <v>0</v>
      </c>
      <c r="P30" s="6258">
        <f t="shared" si="4"/>
        <v>0</v>
      </c>
      <c r="Q30" s="6259">
        <f t="shared" si="4"/>
        <v>0</v>
      </c>
      <c r="R30" s="6255">
        <f t="shared" si="4"/>
        <v>0</v>
      </c>
      <c r="S30" s="6255">
        <f t="shared" si="4"/>
        <v>0</v>
      </c>
      <c r="T30" s="6256">
        <f t="shared" si="4"/>
        <v>0</v>
      </c>
      <c r="U30" s="6257">
        <f t="shared" si="4"/>
        <v>0</v>
      </c>
      <c r="V30" s="6255">
        <f t="shared" si="4"/>
        <v>0</v>
      </c>
      <c r="W30" s="6255">
        <f t="shared" si="4"/>
        <v>0</v>
      </c>
      <c r="X30" s="6258">
        <f t="shared" si="4"/>
        <v>0</v>
      </c>
      <c r="Y30" s="6260">
        <f t="shared" si="4"/>
        <v>0</v>
      </c>
      <c r="Z30" s="6255">
        <f t="shared" si="4"/>
        <v>0</v>
      </c>
      <c r="AA30" s="6255">
        <f t="shared" si="4"/>
        <v>0</v>
      </c>
      <c r="AB30" s="6258">
        <f t="shared" si="4"/>
        <v>0</v>
      </c>
      <c r="AC30" s="6181"/>
      <c r="AD30" s="6182"/>
    </row>
    <row r="31" spans="1:30">
      <c r="A31" s="6182"/>
      <c r="B31" s="6181"/>
      <c r="C31" s="6261" t="s">
        <v>2493</v>
      </c>
      <c r="D31" s="6262"/>
      <c r="E31" s="6263">
        <f t="shared" si="2"/>
        <v>0</v>
      </c>
      <c r="F31" s="6264">
        <f t="shared" si="2"/>
        <v>0</v>
      </c>
      <c r="G31" s="6264">
        <f t="shared" si="2"/>
        <v>0</v>
      </c>
      <c r="H31" s="6265">
        <f t="shared" si="2"/>
        <v>0</v>
      </c>
      <c r="I31" s="6266"/>
      <c r="J31" s="6267"/>
      <c r="K31" s="6267"/>
      <c r="L31" s="6268"/>
      <c r="M31" s="6269"/>
      <c r="N31" s="6267"/>
      <c r="O31" s="6267"/>
      <c r="P31" s="6270"/>
      <c r="Q31" s="6271"/>
      <c r="R31" s="6267"/>
      <c r="S31" s="6267"/>
      <c r="T31" s="6268"/>
      <c r="U31" s="6269"/>
      <c r="V31" s="6267"/>
      <c r="W31" s="6267"/>
      <c r="X31" s="6270"/>
      <c r="Y31" s="6285"/>
      <c r="Z31" s="6267"/>
      <c r="AA31" s="6267"/>
      <c r="AB31" s="6270"/>
      <c r="AC31" s="6181"/>
      <c r="AD31" s="6182"/>
    </row>
    <row r="32" spans="1:30">
      <c r="A32" s="6182"/>
      <c r="B32" s="6181"/>
      <c r="C32" s="6261" t="s">
        <v>2494</v>
      </c>
      <c r="D32" s="6262"/>
      <c r="E32" s="6263">
        <f t="shared" si="2"/>
        <v>0</v>
      </c>
      <c r="F32" s="6264">
        <f t="shared" si="2"/>
        <v>0</v>
      </c>
      <c r="G32" s="6264">
        <f t="shared" si="2"/>
        <v>0</v>
      </c>
      <c r="H32" s="6265">
        <f t="shared" si="2"/>
        <v>0</v>
      </c>
      <c r="I32" s="6266"/>
      <c r="J32" s="6267"/>
      <c r="K32" s="6267"/>
      <c r="L32" s="6268"/>
      <c r="M32" s="6269"/>
      <c r="N32" s="6267"/>
      <c r="O32" s="6267"/>
      <c r="P32" s="6270"/>
      <c r="Q32" s="6271"/>
      <c r="R32" s="6267"/>
      <c r="S32" s="6267"/>
      <c r="T32" s="6268"/>
      <c r="U32" s="6269"/>
      <c r="V32" s="6267"/>
      <c r="W32" s="6267"/>
      <c r="X32" s="6270"/>
      <c r="Y32" s="6285"/>
      <c r="Z32" s="6267"/>
      <c r="AA32" s="6267"/>
      <c r="AB32" s="6270"/>
      <c r="AC32" s="6181"/>
      <c r="AD32" s="6182"/>
    </row>
    <row r="33" spans="1:30">
      <c r="A33" s="6182"/>
      <c r="B33" s="6181"/>
      <c r="C33" s="6261" t="s">
        <v>2495</v>
      </c>
      <c r="D33" s="6262"/>
      <c r="E33" s="6263">
        <f t="shared" si="2"/>
        <v>0</v>
      </c>
      <c r="F33" s="6264">
        <f t="shared" si="2"/>
        <v>0</v>
      </c>
      <c r="G33" s="6264">
        <f t="shared" si="2"/>
        <v>0</v>
      </c>
      <c r="H33" s="6265">
        <f t="shared" si="2"/>
        <v>0</v>
      </c>
      <c r="I33" s="6266"/>
      <c r="J33" s="6267"/>
      <c r="K33" s="6267"/>
      <c r="L33" s="6268"/>
      <c r="M33" s="6269"/>
      <c r="N33" s="6267"/>
      <c r="O33" s="6267"/>
      <c r="P33" s="6270"/>
      <c r="Q33" s="6271"/>
      <c r="R33" s="6267"/>
      <c r="S33" s="6267"/>
      <c r="T33" s="6268"/>
      <c r="U33" s="6269"/>
      <c r="V33" s="6267"/>
      <c r="W33" s="6267"/>
      <c r="X33" s="6270"/>
      <c r="Y33" s="6285"/>
      <c r="Z33" s="6267"/>
      <c r="AA33" s="6267"/>
      <c r="AB33" s="6270"/>
      <c r="AC33" s="6181"/>
      <c r="AD33" s="6182"/>
    </row>
    <row r="34" spans="1:30">
      <c r="A34" s="6182"/>
      <c r="B34" s="6181"/>
      <c r="C34" s="6261" t="s">
        <v>2496</v>
      </c>
      <c r="D34" s="6262"/>
      <c r="E34" s="6263">
        <f t="shared" si="2"/>
        <v>0</v>
      </c>
      <c r="F34" s="6264">
        <f t="shared" si="2"/>
        <v>0</v>
      </c>
      <c r="G34" s="6264">
        <f t="shared" si="2"/>
        <v>0</v>
      </c>
      <c r="H34" s="6265">
        <f t="shared" si="2"/>
        <v>0</v>
      </c>
      <c r="I34" s="6266"/>
      <c r="J34" s="6267"/>
      <c r="K34" s="6267"/>
      <c r="L34" s="6268"/>
      <c r="M34" s="6269"/>
      <c r="N34" s="6267"/>
      <c r="O34" s="6267"/>
      <c r="P34" s="6270"/>
      <c r="Q34" s="6271"/>
      <c r="R34" s="6267"/>
      <c r="S34" s="6267"/>
      <c r="T34" s="6268"/>
      <c r="U34" s="6269"/>
      <c r="V34" s="6267"/>
      <c r="W34" s="6267"/>
      <c r="X34" s="6270"/>
      <c r="Y34" s="6285"/>
      <c r="Z34" s="6267"/>
      <c r="AA34" s="6267"/>
      <c r="AB34" s="6270"/>
      <c r="AC34" s="6181"/>
      <c r="AD34" s="6182"/>
    </row>
    <row r="35" spans="1:30">
      <c r="A35" s="6182"/>
      <c r="B35" s="6181"/>
      <c r="C35" s="6261" t="s">
        <v>2497</v>
      </c>
      <c r="D35" s="6262"/>
      <c r="E35" s="6263">
        <f t="shared" si="2"/>
        <v>0</v>
      </c>
      <c r="F35" s="6264">
        <f t="shared" si="2"/>
        <v>0</v>
      </c>
      <c r="G35" s="6264">
        <f t="shared" si="2"/>
        <v>0</v>
      </c>
      <c r="H35" s="6265">
        <f t="shared" si="2"/>
        <v>0</v>
      </c>
      <c r="I35" s="6266"/>
      <c r="J35" s="6267"/>
      <c r="K35" s="6267"/>
      <c r="L35" s="6268"/>
      <c r="M35" s="6269"/>
      <c r="N35" s="6267"/>
      <c r="O35" s="6267"/>
      <c r="P35" s="6270"/>
      <c r="Q35" s="6271"/>
      <c r="R35" s="6267"/>
      <c r="S35" s="6267"/>
      <c r="T35" s="6268"/>
      <c r="U35" s="6269"/>
      <c r="V35" s="6267"/>
      <c r="W35" s="6267"/>
      <c r="X35" s="6270"/>
      <c r="Y35" s="6285"/>
      <c r="Z35" s="6267"/>
      <c r="AA35" s="6267"/>
      <c r="AB35" s="6270"/>
      <c r="AC35" s="6181"/>
      <c r="AD35" s="6182"/>
    </row>
    <row r="36" spans="1:30">
      <c r="A36" s="6182"/>
      <c r="B36" s="6181"/>
      <c r="C36" s="6261" t="s">
        <v>2498</v>
      </c>
      <c r="D36" s="6262"/>
      <c r="E36" s="6263">
        <f t="shared" si="2"/>
        <v>0</v>
      </c>
      <c r="F36" s="6264">
        <f t="shared" si="2"/>
        <v>0</v>
      </c>
      <c r="G36" s="6264">
        <f t="shared" si="2"/>
        <v>0</v>
      </c>
      <c r="H36" s="6265">
        <f t="shared" si="2"/>
        <v>0</v>
      </c>
      <c r="I36" s="6266"/>
      <c r="J36" s="6267"/>
      <c r="K36" s="6267"/>
      <c r="L36" s="6268"/>
      <c r="M36" s="6269"/>
      <c r="N36" s="6267"/>
      <c r="O36" s="6267"/>
      <c r="P36" s="6270"/>
      <c r="Q36" s="6271"/>
      <c r="R36" s="6267"/>
      <c r="S36" s="6267"/>
      <c r="T36" s="6268"/>
      <c r="U36" s="6269"/>
      <c r="V36" s="6267"/>
      <c r="W36" s="6267"/>
      <c r="X36" s="6270"/>
      <c r="Y36" s="6285"/>
      <c r="Z36" s="6267"/>
      <c r="AA36" s="6267"/>
      <c r="AB36" s="6270"/>
      <c r="AC36" s="6181"/>
      <c r="AD36" s="6182"/>
    </row>
    <row r="37" spans="1:30">
      <c r="A37" s="6182"/>
      <c r="B37" s="6181"/>
      <c r="C37" s="6261" t="s">
        <v>2499</v>
      </c>
      <c r="D37" s="6262"/>
      <c r="E37" s="6263">
        <f t="shared" si="2"/>
        <v>0</v>
      </c>
      <c r="F37" s="6264">
        <f t="shared" si="2"/>
        <v>0</v>
      </c>
      <c r="G37" s="6264">
        <f t="shared" si="2"/>
        <v>0</v>
      </c>
      <c r="H37" s="6265">
        <f t="shared" si="2"/>
        <v>0</v>
      </c>
      <c r="I37" s="6266"/>
      <c r="J37" s="6267"/>
      <c r="K37" s="6267"/>
      <c r="L37" s="6268"/>
      <c r="M37" s="6269"/>
      <c r="N37" s="6267"/>
      <c r="O37" s="6267"/>
      <c r="P37" s="6270"/>
      <c r="Q37" s="6271"/>
      <c r="R37" s="6267"/>
      <c r="S37" s="6267"/>
      <c r="T37" s="6268"/>
      <c r="U37" s="6269"/>
      <c r="V37" s="6267"/>
      <c r="W37" s="6267"/>
      <c r="X37" s="6270"/>
      <c r="Y37" s="6285"/>
      <c r="Z37" s="6267"/>
      <c r="AA37" s="6267"/>
      <c r="AB37" s="6270"/>
      <c r="AC37" s="6181"/>
      <c r="AD37" s="6182"/>
    </row>
    <row r="38" spans="1:30">
      <c r="A38" s="6182"/>
      <c r="B38" s="6181"/>
      <c r="C38" s="6273"/>
      <c r="D38" s="6274" t="s">
        <v>2635</v>
      </c>
      <c r="E38" s="6275">
        <f t="shared" si="2"/>
        <v>0</v>
      </c>
      <c r="F38" s="6276">
        <f t="shared" si="2"/>
        <v>0</v>
      </c>
      <c r="G38" s="6276">
        <f t="shared" si="2"/>
        <v>0</v>
      </c>
      <c r="H38" s="6277">
        <f t="shared" si="2"/>
        <v>0</v>
      </c>
      <c r="I38" s="6278"/>
      <c r="J38" s="6279"/>
      <c r="K38" s="6279"/>
      <c r="L38" s="6280"/>
      <c r="M38" s="6281"/>
      <c r="N38" s="6279"/>
      <c r="O38" s="6279"/>
      <c r="P38" s="6282"/>
      <c r="Q38" s="6283"/>
      <c r="R38" s="6279"/>
      <c r="S38" s="6279"/>
      <c r="T38" s="6280"/>
      <c r="U38" s="6281"/>
      <c r="V38" s="6279"/>
      <c r="W38" s="6279"/>
      <c r="X38" s="6282"/>
      <c r="Y38" s="6284"/>
      <c r="Z38" s="6279"/>
      <c r="AA38" s="6279"/>
      <c r="AB38" s="6282"/>
      <c r="AC38" s="6181"/>
      <c r="AD38" s="6182"/>
    </row>
    <row r="39" spans="1:30">
      <c r="A39" s="6182"/>
      <c r="B39" s="6181"/>
      <c r="C39" s="6249" t="s">
        <v>4719</v>
      </c>
      <c r="D39" s="6250" t="s">
        <v>2634</v>
      </c>
      <c r="E39" s="6251">
        <f t="shared" si="2"/>
        <v>0</v>
      </c>
      <c r="F39" s="6252">
        <f t="shared" si="2"/>
        <v>0</v>
      </c>
      <c r="G39" s="6252">
        <f t="shared" si="2"/>
        <v>0</v>
      </c>
      <c r="H39" s="6253">
        <f t="shared" si="2"/>
        <v>0</v>
      </c>
      <c r="I39" s="6254">
        <f>SUM(I40:I44)</f>
        <v>0</v>
      </c>
      <c r="J39" s="6255">
        <f t="shared" ref="J39:AB39" si="5">SUM(J40:J44)</f>
        <v>0</v>
      </c>
      <c r="K39" s="6255">
        <f t="shared" si="5"/>
        <v>0</v>
      </c>
      <c r="L39" s="6256">
        <f t="shared" si="5"/>
        <v>0</v>
      </c>
      <c r="M39" s="6257">
        <f t="shared" si="5"/>
        <v>0</v>
      </c>
      <c r="N39" s="6255">
        <f t="shared" si="5"/>
        <v>0</v>
      </c>
      <c r="O39" s="6255">
        <f t="shared" si="5"/>
        <v>0</v>
      </c>
      <c r="P39" s="6258">
        <f t="shared" si="5"/>
        <v>0</v>
      </c>
      <c r="Q39" s="6259">
        <f t="shared" si="5"/>
        <v>0</v>
      </c>
      <c r="R39" s="6255">
        <f t="shared" si="5"/>
        <v>0</v>
      </c>
      <c r="S39" s="6255">
        <f t="shared" si="5"/>
        <v>0</v>
      </c>
      <c r="T39" s="6256">
        <f t="shared" si="5"/>
        <v>0</v>
      </c>
      <c r="U39" s="6257">
        <f t="shared" si="5"/>
        <v>0</v>
      </c>
      <c r="V39" s="6255">
        <f t="shared" si="5"/>
        <v>0</v>
      </c>
      <c r="W39" s="6255">
        <f t="shared" si="5"/>
        <v>0</v>
      </c>
      <c r="X39" s="6258">
        <f t="shared" si="5"/>
        <v>0</v>
      </c>
      <c r="Y39" s="6260">
        <f t="shared" si="5"/>
        <v>0</v>
      </c>
      <c r="Z39" s="6255">
        <f t="shared" si="5"/>
        <v>0</v>
      </c>
      <c r="AA39" s="6255">
        <f t="shared" si="5"/>
        <v>0</v>
      </c>
      <c r="AB39" s="6258">
        <f t="shared" si="5"/>
        <v>0</v>
      </c>
      <c r="AC39" s="6181"/>
      <c r="AD39" s="6182"/>
    </row>
    <row r="40" spans="1:30">
      <c r="A40" s="6182"/>
      <c r="B40" s="6181"/>
      <c r="C40" s="6261" t="s">
        <v>2500</v>
      </c>
      <c r="D40" s="6262"/>
      <c r="E40" s="6263">
        <f t="shared" si="2"/>
        <v>0</v>
      </c>
      <c r="F40" s="6264">
        <f t="shared" si="2"/>
        <v>0</v>
      </c>
      <c r="G40" s="6264">
        <f t="shared" si="2"/>
        <v>0</v>
      </c>
      <c r="H40" s="6265">
        <f t="shared" si="2"/>
        <v>0</v>
      </c>
      <c r="I40" s="6266"/>
      <c r="J40" s="6267"/>
      <c r="K40" s="6267"/>
      <c r="L40" s="6268"/>
      <c r="M40" s="6269"/>
      <c r="N40" s="6267"/>
      <c r="O40" s="6267"/>
      <c r="P40" s="6270"/>
      <c r="Q40" s="6271"/>
      <c r="R40" s="6267"/>
      <c r="S40" s="6267"/>
      <c r="T40" s="6268"/>
      <c r="U40" s="6269"/>
      <c r="V40" s="6267"/>
      <c r="W40" s="6267"/>
      <c r="X40" s="6270"/>
      <c r="Y40" s="6285"/>
      <c r="Z40" s="6267"/>
      <c r="AA40" s="6267"/>
      <c r="AB40" s="6270"/>
      <c r="AC40" s="6181"/>
      <c r="AD40" s="6182"/>
    </row>
    <row r="41" spans="1:30">
      <c r="A41" s="6182"/>
      <c r="B41" s="6181"/>
      <c r="C41" s="6261" t="s">
        <v>2501</v>
      </c>
      <c r="D41" s="6262"/>
      <c r="E41" s="6263">
        <f t="shared" si="2"/>
        <v>0</v>
      </c>
      <c r="F41" s="6264">
        <f t="shared" si="2"/>
        <v>0</v>
      </c>
      <c r="G41" s="6264">
        <f t="shared" si="2"/>
        <v>0</v>
      </c>
      <c r="H41" s="6265">
        <f t="shared" si="2"/>
        <v>0</v>
      </c>
      <c r="I41" s="6266"/>
      <c r="J41" s="6267"/>
      <c r="K41" s="6267"/>
      <c r="L41" s="6268"/>
      <c r="M41" s="6269"/>
      <c r="N41" s="6267"/>
      <c r="O41" s="6267"/>
      <c r="P41" s="6270"/>
      <c r="Q41" s="6271"/>
      <c r="R41" s="6267"/>
      <c r="S41" s="6267"/>
      <c r="T41" s="6268"/>
      <c r="U41" s="6269"/>
      <c r="V41" s="6267"/>
      <c r="W41" s="6267"/>
      <c r="X41" s="6270"/>
      <c r="Y41" s="6285"/>
      <c r="Z41" s="6267"/>
      <c r="AA41" s="6267"/>
      <c r="AB41" s="6270"/>
      <c r="AC41" s="6181"/>
      <c r="AD41" s="6182"/>
    </row>
    <row r="42" spans="1:30">
      <c r="A42" s="6182"/>
      <c r="B42" s="6181"/>
      <c r="C42" s="6261" t="s">
        <v>2502</v>
      </c>
      <c r="D42" s="6262"/>
      <c r="E42" s="6263">
        <f t="shared" si="2"/>
        <v>0</v>
      </c>
      <c r="F42" s="6264">
        <f t="shared" si="2"/>
        <v>0</v>
      </c>
      <c r="G42" s="6264">
        <f t="shared" si="2"/>
        <v>0</v>
      </c>
      <c r="H42" s="6265">
        <f t="shared" si="2"/>
        <v>0</v>
      </c>
      <c r="I42" s="6266"/>
      <c r="J42" s="6267"/>
      <c r="K42" s="6267"/>
      <c r="L42" s="6268"/>
      <c r="M42" s="6269"/>
      <c r="N42" s="6267"/>
      <c r="O42" s="6267"/>
      <c r="P42" s="6270"/>
      <c r="Q42" s="6271"/>
      <c r="R42" s="6267"/>
      <c r="S42" s="6267"/>
      <c r="T42" s="6268"/>
      <c r="U42" s="6269"/>
      <c r="V42" s="6267"/>
      <c r="W42" s="6267"/>
      <c r="X42" s="6270"/>
      <c r="Y42" s="6285"/>
      <c r="Z42" s="6267"/>
      <c r="AA42" s="6267"/>
      <c r="AB42" s="6270"/>
      <c r="AC42" s="6181"/>
      <c r="AD42" s="6182"/>
    </row>
    <row r="43" spans="1:30" s="7136" customFormat="1">
      <c r="A43" s="6182"/>
      <c r="B43" s="6181"/>
      <c r="C43" s="6261" t="s">
        <v>2503</v>
      </c>
      <c r="D43" s="6262"/>
      <c r="E43" s="6263">
        <f>I43+M43+Q43+U43+Y43</f>
        <v>0</v>
      </c>
      <c r="F43" s="6264">
        <f>J43+N43+R43+V43+Z43</f>
        <v>0</v>
      </c>
      <c r="G43" s="6264">
        <f>K43+O43+S43+W43+AA43</f>
        <v>0</v>
      </c>
      <c r="H43" s="6265">
        <f>L43+P43+T43+X43+AB43</f>
        <v>0</v>
      </c>
      <c r="I43" s="6266"/>
      <c r="J43" s="6267"/>
      <c r="K43" s="6267"/>
      <c r="L43" s="6268"/>
      <c r="M43" s="6269"/>
      <c r="N43" s="6267"/>
      <c r="O43" s="6267"/>
      <c r="P43" s="6270"/>
      <c r="Q43" s="6271"/>
      <c r="R43" s="6267"/>
      <c r="S43" s="6267"/>
      <c r="T43" s="6268"/>
      <c r="U43" s="6269"/>
      <c r="V43" s="6267"/>
      <c r="W43" s="6267"/>
      <c r="X43" s="6270"/>
      <c r="Y43" s="6285"/>
      <c r="Z43" s="6267"/>
      <c r="AA43" s="6267"/>
      <c r="AB43" s="6270"/>
      <c r="AC43" s="6181"/>
      <c r="AD43" s="6182"/>
    </row>
    <row r="44" spans="1:30">
      <c r="A44" s="6182"/>
      <c r="B44" s="6181"/>
      <c r="C44" s="6261" t="s">
        <v>4712</v>
      </c>
      <c r="D44" s="6262"/>
      <c r="E44" s="6263">
        <f t="shared" si="2"/>
        <v>0</v>
      </c>
      <c r="F44" s="6264">
        <f t="shared" si="2"/>
        <v>0</v>
      </c>
      <c r="G44" s="6264">
        <f t="shared" si="2"/>
        <v>0</v>
      </c>
      <c r="H44" s="6265">
        <f t="shared" si="2"/>
        <v>0</v>
      </c>
      <c r="I44" s="6266"/>
      <c r="J44" s="6267"/>
      <c r="K44" s="6267"/>
      <c r="L44" s="6268"/>
      <c r="M44" s="6269"/>
      <c r="N44" s="6267"/>
      <c r="O44" s="6267"/>
      <c r="P44" s="6270"/>
      <c r="Q44" s="6271"/>
      <c r="R44" s="6267"/>
      <c r="S44" s="6267"/>
      <c r="T44" s="6268"/>
      <c r="U44" s="6269"/>
      <c r="V44" s="6267"/>
      <c r="W44" s="6267"/>
      <c r="X44" s="6270"/>
      <c r="Y44" s="6285"/>
      <c r="Z44" s="6267"/>
      <c r="AA44" s="6267"/>
      <c r="AB44" s="6270"/>
      <c r="AC44" s="6181"/>
      <c r="AD44" s="6182"/>
    </row>
    <row r="45" spans="1:30">
      <c r="A45" s="6182"/>
      <c r="B45" s="6181"/>
      <c r="C45" s="6273"/>
      <c r="D45" s="6274" t="s">
        <v>2635</v>
      </c>
      <c r="E45" s="6275">
        <f t="shared" ref="E45:H77" si="6">I45+M45+Q45+U45+Y45</f>
        <v>0</v>
      </c>
      <c r="F45" s="6276">
        <f t="shared" si="6"/>
        <v>0</v>
      </c>
      <c r="G45" s="6276">
        <f t="shared" si="6"/>
        <v>0</v>
      </c>
      <c r="H45" s="6277">
        <f t="shared" si="6"/>
        <v>0</v>
      </c>
      <c r="I45" s="6278"/>
      <c r="J45" s="6279"/>
      <c r="K45" s="6279"/>
      <c r="L45" s="6280"/>
      <c r="M45" s="6281"/>
      <c r="N45" s="6279"/>
      <c r="O45" s="6279"/>
      <c r="P45" s="6282"/>
      <c r="Q45" s="6283"/>
      <c r="R45" s="6279"/>
      <c r="S45" s="6279"/>
      <c r="T45" s="6280"/>
      <c r="U45" s="6281"/>
      <c r="V45" s="6279"/>
      <c r="W45" s="6279"/>
      <c r="X45" s="6282"/>
      <c r="Y45" s="6284"/>
      <c r="Z45" s="6279"/>
      <c r="AA45" s="6279"/>
      <c r="AB45" s="6282"/>
      <c r="AC45" s="6181"/>
      <c r="AD45" s="6182"/>
    </row>
    <row r="46" spans="1:30">
      <c r="A46" s="6182"/>
      <c r="B46" s="6181"/>
      <c r="C46" s="6249" t="s">
        <v>4720</v>
      </c>
      <c r="D46" s="6250" t="s">
        <v>2634</v>
      </c>
      <c r="E46" s="6251">
        <f>I46+M46+Q46+U46+Y46</f>
        <v>0</v>
      </c>
      <c r="F46" s="6252">
        <f t="shared" si="6"/>
        <v>0</v>
      </c>
      <c r="G46" s="6252">
        <f t="shared" si="6"/>
        <v>0</v>
      </c>
      <c r="H46" s="6253">
        <f t="shared" si="6"/>
        <v>0</v>
      </c>
      <c r="I46" s="6254">
        <f>SUM(I47:I52)</f>
        <v>0</v>
      </c>
      <c r="J46" s="6255">
        <f t="shared" ref="J46:AB46" si="7">SUM(J47:J52)</f>
        <v>0</v>
      </c>
      <c r="K46" s="6255">
        <f t="shared" si="7"/>
        <v>0</v>
      </c>
      <c r="L46" s="6256">
        <f t="shared" si="7"/>
        <v>0</v>
      </c>
      <c r="M46" s="6257">
        <f t="shared" si="7"/>
        <v>0</v>
      </c>
      <c r="N46" s="6255">
        <f t="shared" si="7"/>
        <v>0</v>
      </c>
      <c r="O46" s="6255">
        <f t="shared" si="7"/>
        <v>0</v>
      </c>
      <c r="P46" s="6258">
        <f t="shared" si="7"/>
        <v>0</v>
      </c>
      <c r="Q46" s="6259">
        <f t="shared" si="7"/>
        <v>0</v>
      </c>
      <c r="R46" s="6255">
        <f t="shared" si="7"/>
        <v>0</v>
      </c>
      <c r="S46" s="6255">
        <f t="shared" si="7"/>
        <v>0</v>
      </c>
      <c r="T46" s="6256">
        <f t="shared" si="7"/>
        <v>0</v>
      </c>
      <c r="U46" s="6257">
        <f t="shared" si="7"/>
        <v>0</v>
      </c>
      <c r="V46" s="6255">
        <f t="shared" si="7"/>
        <v>0</v>
      </c>
      <c r="W46" s="6255">
        <f t="shared" si="7"/>
        <v>0</v>
      </c>
      <c r="X46" s="6258">
        <f t="shared" si="7"/>
        <v>0</v>
      </c>
      <c r="Y46" s="6260">
        <f t="shared" si="7"/>
        <v>0</v>
      </c>
      <c r="Z46" s="6255">
        <f t="shared" si="7"/>
        <v>0</v>
      </c>
      <c r="AA46" s="6255">
        <f t="shared" si="7"/>
        <v>0</v>
      </c>
      <c r="AB46" s="6258">
        <f t="shared" si="7"/>
        <v>0</v>
      </c>
      <c r="AC46" s="6181"/>
      <c r="AD46" s="6182"/>
    </row>
    <row r="47" spans="1:30">
      <c r="A47" s="6182"/>
      <c r="B47" s="6181"/>
      <c r="C47" s="6261" t="s">
        <v>2504</v>
      </c>
      <c r="D47" s="6262"/>
      <c r="E47" s="6263">
        <f t="shared" si="6"/>
        <v>0</v>
      </c>
      <c r="F47" s="6264">
        <f t="shared" si="6"/>
        <v>0</v>
      </c>
      <c r="G47" s="6264">
        <f t="shared" si="6"/>
        <v>0</v>
      </c>
      <c r="H47" s="6265">
        <f t="shared" si="6"/>
        <v>0</v>
      </c>
      <c r="I47" s="6266"/>
      <c r="J47" s="6267"/>
      <c r="K47" s="6267"/>
      <c r="L47" s="6268"/>
      <c r="M47" s="6269"/>
      <c r="N47" s="6267"/>
      <c r="O47" s="6267"/>
      <c r="P47" s="6270"/>
      <c r="Q47" s="6271"/>
      <c r="R47" s="6267"/>
      <c r="S47" s="6267"/>
      <c r="T47" s="6268"/>
      <c r="U47" s="6269"/>
      <c r="V47" s="6267"/>
      <c r="W47" s="6267"/>
      <c r="X47" s="6270"/>
      <c r="Y47" s="6272"/>
      <c r="Z47" s="6267"/>
      <c r="AA47" s="6267"/>
      <c r="AB47" s="6270"/>
      <c r="AC47" s="6181"/>
      <c r="AD47" s="6182"/>
    </row>
    <row r="48" spans="1:30">
      <c r="A48" s="6182"/>
      <c r="B48" s="6181"/>
      <c r="C48" s="6261" t="s">
        <v>2505</v>
      </c>
      <c r="D48" s="6262"/>
      <c r="E48" s="6263">
        <f t="shared" si="6"/>
        <v>0</v>
      </c>
      <c r="F48" s="6264">
        <f t="shared" si="6"/>
        <v>0</v>
      </c>
      <c r="G48" s="6264">
        <f t="shared" si="6"/>
        <v>0</v>
      </c>
      <c r="H48" s="6265">
        <f t="shared" si="6"/>
        <v>0</v>
      </c>
      <c r="I48" s="6266"/>
      <c r="J48" s="6267"/>
      <c r="K48" s="6267"/>
      <c r="L48" s="6268"/>
      <c r="M48" s="6269"/>
      <c r="N48" s="6267"/>
      <c r="O48" s="6267"/>
      <c r="P48" s="6270"/>
      <c r="Q48" s="6271"/>
      <c r="R48" s="6267"/>
      <c r="S48" s="6267"/>
      <c r="T48" s="6268"/>
      <c r="U48" s="6269"/>
      <c r="V48" s="6267"/>
      <c r="W48" s="6267"/>
      <c r="X48" s="6270"/>
      <c r="Y48" s="6272"/>
      <c r="Z48" s="6267"/>
      <c r="AA48" s="6267"/>
      <c r="AB48" s="6270"/>
      <c r="AC48" s="6181"/>
      <c r="AD48" s="6182"/>
    </row>
    <row r="49" spans="1:30">
      <c r="A49" s="6182"/>
      <c r="B49" s="6181"/>
      <c r="C49" s="6261" t="s">
        <v>2506</v>
      </c>
      <c r="D49" s="6262"/>
      <c r="E49" s="6263">
        <f t="shared" si="6"/>
        <v>0</v>
      </c>
      <c r="F49" s="6264">
        <f t="shared" si="6"/>
        <v>0</v>
      </c>
      <c r="G49" s="6264">
        <f t="shared" si="6"/>
        <v>0</v>
      </c>
      <c r="H49" s="6265">
        <f t="shared" si="6"/>
        <v>0</v>
      </c>
      <c r="I49" s="6266"/>
      <c r="J49" s="6267"/>
      <c r="K49" s="6267"/>
      <c r="L49" s="6268"/>
      <c r="M49" s="6269"/>
      <c r="N49" s="6267"/>
      <c r="O49" s="6267"/>
      <c r="P49" s="6270"/>
      <c r="Q49" s="6271"/>
      <c r="R49" s="6267"/>
      <c r="S49" s="6267"/>
      <c r="T49" s="6268"/>
      <c r="U49" s="6269"/>
      <c r="V49" s="6267"/>
      <c r="W49" s="6267"/>
      <c r="X49" s="6270"/>
      <c r="Y49" s="6272"/>
      <c r="Z49" s="6267"/>
      <c r="AA49" s="6267"/>
      <c r="AB49" s="6270"/>
      <c r="AC49" s="6181"/>
      <c r="AD49" s="6182"/>
    </row>
    <row r="50" spans="1:30">
      <c r="A50" s="6182"/>
      <c r="B50" s="6181"/>
      <c r="C50" s="6261" t="s">
        <v>2507</v>
      </c>
      <c r="D50" s="6262"/>
      <c r="E50" s="6263">
        <f t="shared" si="6"/>
        <v>0</v>
      </c>
      <c r="F50" s="6264">
        <f t="shared" si="6"/>
        <v>0</v>
      </c>
      <c r="G50" s="6264">
        <f t="shared" si="6"/>
        <v>0</v>
      </c>
      <c r="H50" s="6265">
        <f t="shared" si="6"/>
        <v>0</v>
      </c>
      <c r="I50" s="6266"/>
      <c r="J50" s="6267"/>
      <c r="K50" s="6267"/>
      <c r="L50" s="6268"/>
      <c r="M50" s="6269"/>
      <c r="N50" s="6267"/>
      <c r="O50" s="6267"/>
      <c r="P50" s="6270"/>
      <c r="Q50" s="6271"/>
      <c r="R50" s="6267"/>
      <c r="S50" s="6267"/>
      <c r="T50" s="6268"/>
      <c r="U50" s="6269"/>
      <c r="V50" s="6267"/>
      <c r="W50" s="6267"/>
      <c r="X50" s="6270"/>
      <c r="Y50" s="6272"/>
      <c r="Z50" s="6267"/>
      <c r="AA50" s="6267"/>
      <c r="AB50" s="6270"/>
      <c r="AC50" s="6181"/>
      <c r="AD50" s="6182"/>
    </row>
    <row r="51" spans="1:30" s="7136" customFormat="1">
      <c r="A51" s="6182"/>
      <c r="B51" s="6181"/>
      <c r="C51" s="6261" t="s">
        <v>2508</v>
      </c>
      <c r="D51" s="6262"/>
      <c r="E51" s="6263">
        <f>I51+M51+Q51+U51+Y51</f>
        <v>0</v>
      </c>
      <c r="F51" s="6264">
        <f>J51+N51+R51+V51+Z51</f>
        <v>0</v>
      </c>
      <c r="G51" s="6264">
        <f>K51+O51+S51+W51+AA51</f>
        <v>0</v>
      </c>
      <c r="H51" s="6265">
        <f>L51+P51+T51+X51+AB51</f>
        <v>0</v>
      </c>
      <c r="I51" s="6266"/>
      <c r="J51" s="6267"/>
      <c r="K51" s="6267"/>
      <c r="L51" s="6268"/>
      <c r="M51" s="6269"/>
      <c r="N51" s="6267"/>
      <c r="O51" s="6267"/>
      <c r="P51" s="6270"/>
      <c r="Q51" s="6271"/>
      <c r="R51" s="6267"/>
      <c r="S51" s="6267"/>
      <c r="T51" s="6268"/>
      <c r="U51" s="6269"/>
      <c r="V51" s="6267"/>
      <c r="W51" s="6267"/>
      <c r="X51" s="6270"/>
      <c r="Y51" s="6272"/>
      <c r="Z51" s="6267"/>
      <c r="AA51" s="6267"/>
      <c r="AB51" s="6270"/>
      <c r="AC51" s="6181"/>
      <c r="AD51" s="6182"/>
    </row>
    <row r="52" spans="1:30">
      <c r="A52" s="6182"/>
      <c r="B52" s="6181"/>
      <c r="C52" s="6261" t="s">
        <v>4713</v>
      </c>
      <c r="D52" s="6262"/>
      <c r="E52" s="6263">
        <f t="shared" si="6"/>
        <v>0</v>
      </c>
      <c r="F52" s="6264">
        <f t="shared" si="6"/>
        <v>0</v>
      </c>
      <c r="G52" s="6264">
        <f t="shared" si="6"/>
        <v>0</v>
      </c>
      <c r="H52" s="6265">
        <f t="shared" si="6"/>
        <v>0</v>
      </c>
      <c r="I52" s="6266"/>
      <c r="J52" s="6267"/>
      <c r="K52" s="6267"/>
      <c r="L52" s="6268"/>
      <c r="M52" s="6269"/>
      <c r="N52" s="6267"/>
      <c r="O52" s="6267"/>
      <c r="P52" s="6270"/>
      <c r="Q52" s="6271"/>
      <c r="R52" s="6267"/>
      <c r="S52" s="6267"/>
      <c r="T52" s="6268"/>
      <c r="U52" s="6269"/>
      <c r="V52" s="6267"/>
      <c r="W52" s="6267"/>
      <c r="X52" s="6270"/>
      <c r="Y52" s="6272"/>
      <c r="Z52" s="6267"/>
      <c r="AA52" s="6267"/>
      <c r="AB52" s="6270"/>
      <c r="AC52" s="6181"/>
      <c r="AD52" s="6182"/>
    </row>
    <row r="53" spans="1:30">
      <c r="A53" s="6182"/>
      <c r="B53" s="6181"/>
      <c r="C53" s="6273"/>
      <c r="D53" s="6274" t="s">
        <v>2635</v>
      </c>
      <c r="E53" s="6275">
        <f t="shared" si="6"/>
        <v>0</v>
      </c>
      <c r="F53" s="6276">
        <f t="shared" si="6"/>
        <v>0</v>
      </c>
      <c r="G53" s="6276">
        <f t="shared" si="6"/>
        <v>0</v>
      </c>
      <c r="H53" s="6277">
        <f t="shared" si="6"/>
        <v>0</v>
      </c>
      <c r="I53" s="6278"/>
      <c r="J53" s="6279"/>
      <c r="K53" s="6279"/>
      <c r="L53" s="6280"/>
      <c r="M53" s="6281"/>
      <c r="N53" s="6279"/>
      <c r="O53" s="6279"/>
      <c r="P53" s="6282"/>
      <c r="Q53" s="6283"/>
      <c r="R53" s="6279"/>
      <c r="S53" s="6279"/>
      <c r="T53" s="6280"/>
      <c r="U53" s="6281"/>
      <c r="V53" s="6279"/>
      <c r="W53" s="6279"/>
      <c r="X53" s="6282"/>
      <c r="Y53" s="6284"/>
      <c r="Z53" s="6279"/>
      <c r="AA53" s="6279"/>
      <c r="AB53" s="6282"/>
      <c r="AC53" s="6181"/>
      <c r="AD53" s="6182"/>
    </row>
    <row r="54" spans="1:30">
      <c r="A54" s="6182"/>
      <c r="B54" s="6181"/>
      <c r="C54" s="6249" t="s">
        <v>4721</v>
      </c>
      <c r="D54" s="6250" t="s">
        <v>2634</v>
      </c>
      <c r="E54" s="6251">
        <f t="shared" si="6"/>
        <v>0</v>
      </c>
      <c r="F54" s="6252">
        <f t="shared" si="6"/>
        <v>0</v>
      </c>
      <c r="G54" s="6252">
        <f t="shared" si="6"/>
        <v>0</v>
      </c>
      <c r="H54" s="6253">
        <f t="shared" si="6"/>
        <v>0</v>
      </c>
      <c r="I54" s="6254">
        <f>SUM(I55:I63)</f>
        <v>0</v>
      </c>
      <c r="J54" s="6255">
        <f t="shared" ref="J54:AB54" si="8">SUM(J55:J63)</f>
        <v>0</v>
      </c>
      <c r="K54" s="6255">
        <f t="shared" si="8"/>
        <v>0</v>
      </c>
      <c r="L54" s="6256">
        <f t="shared" si="8"/>
        <v>0</v>
      </c>
      <c r="M54" s="6257">
        <f t="shared" si="8"/>
        <v>0</v>
      </c>
      <c r="N54" s="6255">
        <f t="shared" si="8"/>
        <v>0</v>
      </c>
      <c r="O54" s="6255">
        <f t="shared" si="8"/>
        <v>0</v>
      </c>
      <c r="P54" s="6258">
        <f t="shared" si="8"/>
        <v>0</v>
      </c>
      <c r="Q54" s="6259">
        <f t="shared" si="8"/>
        <v>0</v>
      </c>
      <c r="R54" s="6255">
        <f t="shared" si="8"/>
        <v>0</v>
      </c>
      <c r="S54" s="6255">
        <f t="shared" si="8"/>
        <v>0</v>
      </c>
      <c r="T54" s="6256">
        <f t="shared" si="8"/>
        <v>0</v>
      </c>
      <c r="U54" s="6257">
        <f t="shared" si="8"/>
        <v>0</v>
      </c>
      <c r="V54" s="6255">
        <f t="shared" si="8"/>
        <v>0</v>
      </c>
      <c r="W54" s="6255">
        <f t="shared" si="8"/>
        <v>0</v>
      </c>
      <c r="X54" s="6258">
        <f t="shared" si="8"/>
        <v>0</v>
      </c>
      <c r="Y54" s="6260">
        <f t="shared" si="8"/>
        <v>0</v>
      </c>
      <c r="Z54" s="6255">
        <f t="shared" si="8"/>
        <v>0</v>
      </c>
      <c r="AA54" s="6255">
        <f t="shared" si="8"/>
        <v>0</v>
      </c>
      <c r="AB54" s="6258">
        <f t="shared" si="8"/>
        <v>0</v>
      </c>
      <c r="AC54" s="6181"/>
      <c r="AD54" s="6182"/>
    </row>
    <row r="55" spans="1:30">
      <c r="A55" s="6182"/>
      <c r="B55" s="6181"/>
      <c r="C55" s="6261" t="s">
        <v>2509</v>
      </c>
      <c r="D55" s="6262"/>
      <c r="E55" s="6263">
        <f t="shared" si="6"/>
        <v>0</v>
      </c>
      <c r="F55" s="6264">
        <f t="shared" si="6"/>
        <v>0</v>
      </c>
      <c r="G55" s="6264">
        <f t="shared" si="6"/>
        <v>0</v>
      </c>
      <c r="H55" s="6265">
        <f t="shared" si="6"/>
        <v>0</v>
      </c>
      <c r="I55" s="6266"/>
      <c r="J55" s="6267"/>
      <c r="K55" s="6267"/>
      <c r="L55" s="6268"/>
      <c r="M55" s="6269"/>
      <c r="N55" s="6267"/>
      <c r="O55" s="6267"/>
      <c r="P55" s="6270"/>
      <c r="Q55" s="6271"/>
      <c r="R55" s="6267"/>
      <c r="S55" s="6267"/>
      <c r="T55" s="6268"/>
      <c r="U55" s="6269"/>
      <c r="V55" s="6267"/>
      <c r="W55" s="6267"/>
      <c r="X55" s="6270"/>
      <c r="Y55" s="6272"/>
      <c r="Z55" s="6267"/>
      <c r="AA55" s="6267"/>
      <c r="AB55" s="6270"/>
      <c r="AC55" s="6181"/>
      <c r="AD55" s="6182"/>
    </row>
    <row r="56" spans="1:30">
      <c r="A56" s="6182"/>
      <c r="B56" s="6181"/>
      <c r="C56" s="6261" t="s">
        <v>2510</v>
      </c>
      <c r="D56" s="6262"/>
      <c r="E56" s="6263">
        <f t="shared" si="6"/>
        <v>0</v>
      </c>
      <c r="F56" s="6264">
        <f t="shared" si="6"/>
        <v>0</v>
      </c>
      <c r="G56" s="6264">
        <f t="shared" si="6"/>
        <v>0</v>
      </c>
      <c r="H56" s="6265">
        <f t="shared" si="6"/>
        <v>0</v>
      </c>
      <c r="I56" s="6266"/>
      <c r="J56" s="6267"/>
      <c r="K56" s="6267"/>
      <c r="L56" s="6268"/>
      <c r="M56" s="6269"/>
      <c r="N56" s="6267"/>
      <c r="O56" s="6267"/>
      <c r="P56" s="6270"/>
      <c r="Q56" s="6271"/>
      <c r="R56" s="6267"/>
      <c r="S56" s="6267"/>
      <c r="T56" s="6268"/>
      <c r="U56" s="6269"/>
      <c r="V56" s="6267"/>
      <c r="W56" s="6267"/>
      <c r="X56" s="6270"/>
      <c r="Y56" s="6272"/>
      <c r="Z56" s="6267"/>
      <c r="AA56" s="6267"/>
      <c r="AB56" s="6270"/>
      <c r="AC56" s="6181"/>
      <c r="AD56" s="6182"/>
    </row>
    <row r="57" spans="1:30">
      <c r="A57" s="6182"/>
      <c r="B57" s="6181"/>
      <c r="C57" s="6261" t="s">
        <v>2511</v>
      </c>
      <c r="D57" s="6262"/>
      <c r="E57" s="6263">
        <f t="shared" si="6"/>
        <v>0</v>
      </c>
      <c r="F57" s="6264">
        <f t="shared" si="6"/>
        <v>0</v>
      </c>
      <c r="G57" s="6264">
        <f t="shared" si="6"/>
        <v>0</v>
      </c>
      <c r="H57" s="6265">
        <f t="shared" si="6"/>
        <v>0</v>
      </c>
      <c r="I57" s="6266"/>
      <c r="J57" s="6267"/>
      <c r="K57" s="6267"/>
      <c r="L57" s="6268"/>
      <c r="M57" s="6269"/>
      <c r="N57" s="6267"/>
      <c r="O57" s="6267"/>
      <c r="P57" s="6270"/>
      <c r="Q57" s="6271"/>
      <c r="R57" s="6267"/>
      <c r="S57" s="6267"/>
      <c r="T57" s="6268"/>
      <c r="U57" s="6269"/>
      <c r="V57" s="6267"/>
      <c r="W57" s="6267"/>
      <c r="X57" s="6270"/>
      <c r="Y57" s="6272"/>
      <c r="Z57" s="6267"/>
      <c r="AA57" s="6267"/>
      <c r="AB57" s="6270"/>
      <c r="AC57" s="6181"/>
      <c r="AD57" s="6182"/>
    </row>
    <row r="58" spans="1:30">
      <c r="A58" s="6182"/>
      <c r="B58" s="6181"/>
      <c r="C58" s="6261" t="s">
        <v>2512</v>
      </c>
      <c r="D58" s="6262"/>
      <c r="E58" s="6263">
        <f t="shared" si="6"/>
        <v>0</v>
      </c>
      <c r="F58" s="6264">
        <f t="shared" si="6"/>
        <v>0</v>
      </c>
      <c r="G58" s="6264">
        <f t="shared" si="6"/>
        <v>0</v>
      </c>
      <c r="H58" s="6265">
        <f t="shared" si="6"/>
        <v>0</v>
      </c>
      <c r="I58" s="6266"/>
      <c r="J58" s="6267"/>
      <c r="K58" s="6267"/>
      <c r="L58" s="6268"/>
      <c r="M58" s="6269"/>
      <c r="N58" s="6267"/>
      <c r="O58" s="6267"/>
      <c r="P58" s="6270"/>
      <c r="Q58" s="6271"/>
      <c r="R58" s="6267"/>
      <c r="S58" s="6267"/>
      <c r="T58" s="6268"/>
      <c r="U58" s="6269"/>
      <c r="V58" s="6267"/>
      <c r="W58" s="6267"/>
      <c r="X58" s="6270"/>
      <c r="Y58" s="6272"/>
      <c r="Z58" s="6267"/>
      <c r="AA58" s="6267"/>
      <c r="AB58" s="6270"/>
      <c r="AC58" s="6181"/>
      <c r="AD58" s="6182"/>
    </row>
    <row r="59" spans="1:30">
      <c r="A59" s="6182"/>
      <c r="B59" s="6181"/>
      <c r="C59" s="6261" t="s">
        <v>2513</v>
      </c>
      <c r="D59" s="6262"/>
      <c r="E59" s="6263">
        <f t="shared" si="6"/>
        <v>0</v>
      </c>
      <c r="F59" s="6264">
        <f t="shared" si="6"/>
        <v>0</v>
      </c>
      <c r="G59" s="6264">
        <f t="shared" si="6"/>
        <v>0</v>
      </c>
      <c r="H59" s="6265">
        <f t="shared" si="6"/>
        <v>0</v>
      </c>
      <c r="I59" s="6266"/>
      <c r="J59" s="6267"/>
      <c r="K59" s="6267"/>
      <c r="L59" s="6268"/>
      <c r="M59" s="6269"/>
      <c r="N59" s="6267"/>
      <c r="O59" s="6267"/>
      <c r="P59" s="6270"/>
      <c r="Q59" s="6271"/>
      <c r="R59" s="6267"/>
      <c r="S59" s="6267"/>
      <c r="T59" s="6268"/>
      <c r="U59" s="6269"/>
      <c r="V59" s="6267"/>
      <c r="W59" s="6267"/>
      <c r="X59" s="6270"/>
      <c r="Y59" s="6272"/>
      <c r="Z59" s="6267"/>
      <c r="AA59" s="6267"/>
      <c r="AB59" s="6270"/>
      <c r="AC59" s="6181"/>
      <c r="AD59" s="6182"/>
    </row>
    <row r="60" spans="1:30">
      <c r="A60" s="6182"/>
      <c r="B60" s="6181"/>
      <c r="C60" s="6261" t="s">
        <v>2514</v>
      </c>
      <c r="D60" s="6262"/>
      <c r="E60" s="6263">
        <f t="shared" si="6"/>
        <v>0</v>
      </c>
      <c r="F60" s="6264">
        <f t="shared" si="6"/>
        <v>0</v>
      </c>
      <c r="G60" s="6264">
        <f t="shared" si="6"/>
        <v>0</v>
      </c>
      <c r="H60" s="6265">
        <f t="shared" si="6"/>
        <v>0</v>
      </c>
      <c r="I60" s="6266"/>
      <c r="J60" s="6267"/>
      <c r="K60" s="6267"/>
      <c r="L60" s="6268"/>
      <c r="M60" s="6269"/>
      <c r="N60" s="6267"/>
      <c r="O60" s="6267"/>
      <c r="P60" s="6270"/>
      <c r="Q60" s="6271"/>
      <c r="R60" s="6267"/>
      <c r="S60" s="6267"/>
      <c r="T60" s="6268"/>
      <c r="U60" s="6269"/>
      <c r="V60" s="6267"/>
      <c r="W60" s="6267"/>
      <c r="X60" s="6270"/>
      <c r="Y60" s="6272"/>
      <c r="Z60" s="6267"/>
      <c r="AA60" s="6267"/>
      <c r="AB60" s="6270"/>
      <c r="AC60" s="6181"/>
      <c r="AD60" s="6182"/>
    </row>
    <row r="61" spans="1:30">
      <c r="A61" s="6182"/>
      <c r="B61" s="6181"/>
      <c r="C61" s="6261" t="s">
        <v>2515</v>
      </c>
      <c r="D61" s="6262"/>
      <c r="E61" s="6263">
        <f t="shared" si="6"/>
        <v>0</v>
      </c>
      <c r="F61" s="6264">
        <f t="shared" si="6"/>
        <v>0</v>
      </c>
      <c r="G61" s="6264">
        <f t="shared" si="6"/>
        <v>0</v>
      </c>
      <c r="H61" s="6265">
        <f t="shared" si="6"/>
        <v>0</v>
      </c>
      <c r="I61" s="6266"/>
      <c r="J61" s="6267"/>
      <c r="K61" s="6267"/>
      <c r="L61" s="6268"/>
      <c r="M61" s="6269"/>
      <c r="N61" s="6267"/>
      <c r="O61" s="6267"/>
      <c r="P61" s="6270"/>
      <c r="Q61" s="6271"/>
      <c r="R61" s="6267"/>
      <c r="S61" s="6267"/>
      <c r="T61" s="6268"/>
      <c r="U61" s="6269"/>
      <c r="V61" s="6267"/>
      <c r="W61" s="6267"/>
      <c r="X61" s="6270"/>
      <c r="Y61" s="6272"/>
      <c r="Z61" s="6267"/>
      <c r="AA61" s="6267"/>
      <c r="AB61" s="6270"/>
      <c r="AC61" s="6181"/>
      <c r="AD61" s="6182"/>
    </row>
    <row r="62" spans="1:30">
      <c r="A62" s="6182"/>
      <c r="B62" s="6181"/>
      <c r="C62" s="6261" t="s">
        <v>2516</v>
      </c>
      <c r="D62" s="6262"/>
      <c r="E62" s="6263">
        <f t="shared" si="6"/>
        <v>0</v>
      </c>
      <c r="F62" s="6264">
        <f t="shared" si="6"/>
        <v>0</v>
      </c>
      <c r="G62" s="6264">
        <f t="shared" si="6"/>
        <v>0</v>
      </c>
      <c r="H62" s="6265">
        <f t="shared" si="6"/>
        <v>0</v>
      </c>
      <c r="I62" s="6266"/>
      <c r="J62" s="6267"/>
      <c r="K62" s="6267"/>
      <c r="L62" s="6268"/>
      <c r="M62" s="6269"/>
      <c r="N62" s="6267"/>
      <c r="O62" s="6267"/>
      <c r="P62" s="6270"/>
      <c r="Q62" s="6271"/>
      <c r="R62" s="6267"/>
      <c r="S62" s="6267"/>
      <c r="T62" s="6268"/>
      <c r="U62" s="6269"/>
      <c r="V62" s="6267"/>
      <c r="W62" s="6267"/>
      <c r="X62" s="6270"/>
      <c r="Y62" s="6272"/>
      <c r="Z62" s="6267"/>
      <c r="AA62" s="6267"/>
      <c r="AB62" s="6270"/>
      <c r="AC62" s="6181"/>
      <c r="AD62" s="6182"/>
    </row>
    <row r="63" spans="1:30">
      <c r="A63" s="6182"/>
      <c r="B63" s="6181"/>
      <c r="C63" s="6261" t="s">
        <v>2517</v>
      </c>
      <c r="D63" s="6262"/>
      <c r="E63" s="6263">
        <f t="shared" si="6"/>
        <v>0</v>
      </c>
      <c r="F63" s="6264">
        <f t="shared" si="6"/>
        <v>0</v>
      </c>
      <c r="G63" s="6264">
        <f t="shared" si="6"/>
        <v>0</v>
      </c>
      <c r="H63" s="6265">
        <f t="shared" si="6"/>
        <v>0</v>
      </c>
      <c r="I63" s="6266"/>
      <c r="J63" s="6267"/>
      <c r="K63" s="6267"/>
      <c r="L63" s="6268"/>
      <c r="M63" s="6269"/>
      <c r="N63" s="6267"/>
      <c r="O63" s="6267"/>
      <c r="P63" s="6270"/>
      <c r="Q63" s="6271"/>
      <c r="R63" s="6267"/>
      <c r="S63" s="6267"/>
      <c r="T63" s="6268"/>
      <c r="U63" s="6269"/>
      <c r="V63" s="6267"/>
      <c r="W63" s="6267"/>
      <c r="X63" s="6270"/>
      <c r="Y63" s="6272"/>
      <c r="Z63" s="6267"/>
      <c r="AA63" s="6267"/>
      <c r="AB63" s="6270"/>
      <c r="AC63" s="6181"/>
      <c r="AD63" s="6182"/>
    </row>
    <row r="64" spans="1:30">
      <c r="A64" s="6182"/>
      <c r="B64" s="6181"/>
      <c r="C64" s="6273"/>
      <c r="D64" s="6274" t="s">
        <v>2635</v>
      </c>
      <c r="E64" s="6275">
        <f t="shared" si="6"/>
        <v>0</v>
      </c>
      <c r="F64" s="6276">
        <f t="shared" si="6"/>
        <v>0</v>
      </c>
      <c r="G64" s="6276">
        <f t="shared" si="6"/>
        <v>0</v>
      </c>
      <c r="H64" s="6277">
        <f t="shared" si="6"/>
        <v>0</v>
      </c>
      <c r="I64" s="6278"/>
      <c r="J64" s="6279"/>
      <c r="K64" s="6279"/>
      <c r="L64" s="6280"/>
      <c r="M64" s="6281"/>
      <c r="N64" s="6279"/>
      <c r="O64" s="6279"/>
      <c r="P64" s="6282"/>
      <c r="Q64" s="6283"/>
      <c r="R64" s="6279"/>
      <c r="S64" s="6279"/>
      <c r="T64" s="6280"/>
      <c r="U64" s="6281"/>
      <c r="V64" s="6279"/>
      <c r="W64" s="6279"/>
      <c r="X64" s="6282"/>
      <c r="Y64" s="6284"/>
      <c r="Z64" s="6279"/>
      <c r="AA64" s="6279"/>
      <c r="AB64" s="6282"/>
      <c r="AC64" s="6181"/>
      <c r="AD64" s="6182"/>
    </row>
    <row r="65" spans="1:30">
      <c r="A65" s="6182"/>
      <c r="B65" s="6181"/>
      <c r="C65" s="6249" t="s">
        <v>4722</v>
      </c>
      <c r="D65" s="6250" t="s">
        <v>2634</v>
      </c>
      <c r="E65" s="6251">
        <f t="shared" si="6"/>
        <v>0</v>
      </c>
      <c r="F65" s="6252">
        <f t="shared" si="6"/>
        <v>0</v>
      </c>
      <c r="G65" s="6252">
        <f t="shared" si="6"/>
        <v>0</v>
      </c>
      <c r="H65" s="6253">
        <f t="shared" si="6"/>
        <v>0</v>
      </c>
      <c r="I65" s="6254">
        <f>SUM(I66:I71)</f>
        <v>0</v>
      </c>
      <c r="J65" s="6255">
        <f t="shared" ref="J65:AB65" si="9">SUM(J66:J71)</f>
        <v>0</v>
      </c>
      <c r="K65" s="6255">
        <f t="shared" si="9"/>
        <v>0</v>
      </c>
      <c r="L65" s="6256">
        <f t="shared" si="9"/>
        <v>0</v>
      </c>
      <c r="M65" s="6257">
        <f t="shared" si="9"/>
        <v>0</v>
      </c>
      <c r="N65" s="6255">
        <f t="shared" si="9"/>
        <v>0</v>
      </c>
      <c r="O65" s="6255">
        <f t="shared" si="9"/>
        <v>0</v>
      </c>
      <c r="P65" s="6258">
        <f t="shared" si="9"/>
        <v>0</v>
      </c>
      <c r="Q65" s="6259">
        <f t="shared" si="9"/>
        <v>0</v>
      </c>
      <c r="R65" s="6255">
        <f t="shared" si="9"/>
        <v>0</v>
      </c>
      <c r="S65" s="6255">
        <f t="shared" si="9"/>
        <v>0</v>
      </c>
      <c r="T65" s="6256">
        <f t="shared" si="9"/>
        <v>0</v>
      </c>
      <c r="U65" s="6257">
        <f t="shared" si="9"/>
        <v>0</v>
      </c>
      <c r="V65" s="6255">
        <f t="shared" si="9"/>
        <v>0</v>
      </c>
      <c r="W65" s="6255">
        <f t="shared" si="9"/>
        <v>0</v>
      </c>
      <c r="X65" s="6258">
        <f t="shared" si="9"/>
        <v>0</v>
      </c>
      <c r="Y65" s="6260">
        <f t="shared" si="9"/>
        <v>0</v>
      </c>
      <c r="Z65" s="6255">
        <f t="shared" si="9"/>
        <v>0</v>
      </c>
      <c r="AA65" s="6255">
        <f t="shared" si="9"/>
        <v>0</v>
      </c>
      <c r="AB65" s="6258">
        <f t="shared" si="9"/>
        <v>0</v>
      </c>
      <c r="AC65" s="6181"/>
      <c r="AD65" s="6182"/>
    </row>
    <row r="66" spans="1:30">
      <c r="A66" s="6182"/>
      <c r="B66" s="6181"/>
      <c r="C66" s="6261" t="s">
        <v>2518</v>
      </c>
      <c r="D66" s="6262"/>
      <c r="E66" s="6263">
        <f t="shared" si="6"/>
        <v>0</v>
      </c>
      <c r="F66" s="6264">
        <f t="shared" si="6"/>
        <v>0</v>
      </c>
      <c r="G66" s="6264">
        <f t="shared" si="6"/>
        <v>0</v>
      </c>
      <c r="H66" s="6265">
        <f t="shared" si="6"/>
        <v>0</v>
      </c>
      <c r="I66" s="6266"/>
      <c r="J66" s="6267"/>
      <c r="K66" s="6267"/>
      <c r="L66" s="6268"/>
      <c r="M66" s="6269"/>
      <c r="N66" s="6267"/>
      <c r="O66" s="6267"/>
      <c r="P66" s="6270"/>
      <c r="Q66" s="6271"/>
      <c r="R66" s="6267"/>
      <c r="S66" s="6267"/>
      <c r="T66" s="6268"/>
      <c r="U66" s="6269"/>
      <c r="V66" s="6267"/>
      <c r="W66" s="6267"/>
      <c r="X66" s="6270"/>
      <c r="Y66" s="6285"/>
      <c r="Z66" s="6267"/>
      <c r="AA66" s="6267"/>
      <c r="AB66" s="6270"/>
      <c r="AC66" s="6181"/>
      <c r="AD66" s="6182"/>
    </row>
    <row r="67" spans="1:30">
      <c r="A67" s="6182"/>
      <c r="B67" s="6181"/>
      <c r="C67" s="6261" t="s">
        <v>2519</v>
      </c>
      <c r="D67" s="6262"/>
      <c r="E67" s="6263">
        <f t="shared" si="6"/>
        <v>0</v>
      </c>
      <c r="F67" s="6264">
        <f t="shared" si="6"/>
        <v>0</v>
      </c>
      <c r="G67" s="6264">
        <f t="shared" si="6"/>
        <v>0</v>
      </c>
      <c r="H67" s="6265">
        <f t="shared" si="6"/>
        <v>0</v>
      </c>
      <c r="I67" s="6266"/>
      <c r="J67" s="6267"/>
      <c r="K67" s="6267"/>
      <c r="L67" s="6268"/>
      <c r="M67" s="6269"/>
      <c r="N67" s="6267"/>
      <c r="O67" s="6267"/>
      <c r="P67" s="6270"/>
      <c r="Q67" s="6271"/>
      <c r="R67" s="6267"/>
      <c r="S67" s="6267"/>
      <c r="T67" s="6268"/>
      <c r="U67" s="6269"/>
      <c r="V67" s="6267"/>
      <c r="W67" s="6267"/>
      <c r="X67" s="6270"/>
      <c r="Y67" s="6285"/>
      <c r="Z67" s="6267"/>
      <c r="AA67" s="6267"/>
      <c r="AB67" s="6270"/>
      <c r="AC67" s="6181"/>
      <c r="AD67" s="6182"/>
    </row>
    <row r="68" spans="1:30">
      <c r="A68" s="6182"/>
      <c r="B68" s="6181"/>
      <c r="C68" s="6261" t="s">
        <v>2520</v>
      </c>
      <c r="D68" s="6262"/>
      <c r="E68" s="6263">
        <f t="shared" si="6"/>
        <v>0</v>
      </c>
      <c r="F68" s="6264">
        <f t="shared" si="6"/>
        <v>0</v>
      </c>
      <c r="G68" s="6264">
        <f t="shared" si="6"/>
        <v>0</v>
      </c>
      <c r="H68" s="6265">
        <f t="shared" si="6"/>
        <v>0</v>
      </c>
      <c r="I68" s="6266"/>
      <c r="J68" s="6267"/>
      <c r="K68" s="6267"/>
      <c r="L68" s="6268"/>
      <c r="M68" s="6269"/>
      <c r="N68" s="6267"/>
      <c r="O68" s="6267"/>
      <c r="P68" s="6270"/>
      <c r="Q68" s="6271"/>
      <c r="R68" s="6267"/>
      <c r="S68" s="6267"/>
      <c r="T68" s="6268"/>
      <c r="U68" s="6269"/>
      <c r="V68" s="6267"/>
      <c r="W68" s="6267"/>
      <c r="X68" s="6270"/>
      <c r="Y68" s="6285"/>
      <c r="Z68" s="6267"/>
      <c r="AA68" s="6267"/>
      <c r="AB68" s="6270"/>
      <c r="AC68" s="6181"/>
      <c r="AD68" s="6182"/>
    </row>
    <row r="69" spans="1:30">
      <c r="A69" s="6182"/>
      <c r="B69" s="6181"/>
      <c r="C69" s="6261" t="s">
        <v>2521</v>
      </c>
      <c r="D69" s="6262"/>
      <c r="E69" s="6263">
        <f t="shared" si="6"/>
        <v>0</v>
      </c>
      <c r="F69" s="6264">
        <f t="shared" si="6"/>
        <v>0</v>
      </c>
      <c r="G69" s="6264">
        <f t="shared" si="6"/>
        <v>0</v>
      </c>
      <c r="H69" s="6265">
        <f t="shared" si="6"/>
        <v>0</v>
      </c>
      <c r="I69" s="6266"/>
      <c r="J69" s="6267"/>
      <c r="K69" s="6267"/>
      <c r="L69" s="6268"/>
      <c r="M69" s="6269"/>
      <c r="N69" s="6267"/>
      <c r="O69" s="6267"/>
      <c r="P69" s="6270"/>
      <c r="Q69" s="6271"/>
      <c r="R69" s="6267"/>
      <c r="S69" s="6267"/>
      <c r="T69" s="6268"/>
      <c r="U69" s="6269"/>
      <c r="V69" s="6267"/>
      <c r="W69" s="6267"/>
      <c r="X69" s="6270"/>
      <c r="Y69" s="6285"/>
      <c r="Z69" s="6267"/>
      <c r="AA69" s="6267"/>
      <c r="AB69" s="6270"/>
      <c r="AC69" s="6181"/>
      <c r="AD69" s="6182"/>
    </row>
    <row r="70" spans="1:30">
      <c r="A70" s="6182"/>
      <c r="B70" s="6181"/>
      <c r="C70" s="6261" t="s">
        <v>2522</v>
      </c>
      <c r="D70" s="6262"/>
      <c r="E70" s="6263">
        <f t="shared" si="6"/>
        <v>0</v>
      </c>
      <c r="F70" s="6264">
        <f t="shared" si="6"/>
        <v>0</v>
      </c>
      <c r="G70" s="6264">
        <f t="shared" si="6"/>
        <v>0</v>
      </c>
      <c r="H70" s="6265">
        <f t="shared" si="6"/>
        <v>0</v>
      </c>
      <c r="I70" s="6266"/>
      <c r="J70" s="6267"/>
      <c r="K70" s="6267"/>
      <c r="L70" s="6268"/>
      <c r="M70" s="6269"/>
      <c r="N70" s="6267"/>
      <c r="O70" s="6267"/>
      <c r="P70" s="6270"/>
      <c r="Q70" s="6271"/>
      <c r="R70" s="6267"/>
      <c r="S70" s="6267"/>
      <c r="T70" s="6268"/>
      <c r="U70" s="6269"/>
      <c r="V70" s="6267"/>
      <c r="W70" s="6267"/>
      <c r="X70" s="6270"/>
      <c r="Y70" s="6285"/>
      <c r="Z70" s="6267"/>
      <c r="AA70" s="6267"/>
      <c r="AB70" s="6270"/>
      <c r="AC70" s="6181"/>
      <c r="AD70" s="6182"/>
    </row>
    <row r="71" spans="1:30">
      <c r="A71" s="6182"/>
      <c r="B71" s="6181"/>
      <c r="C71" s="6261" t="s">
        <v>2523</v>
      </c>
      <c r="D71" s="6262"/>
      <c r="E71" s="6263">
        <f t="shared" si="6"/>
        <v>0</v>
      </c>
      <c r="F71" s="6264">
        <f t="shared" si="6"/>
        <v>0</v>
      </c>
      <c r="G71" s="6264">
        <f t="shared" si="6"/>
        <v>0</v>
      </c>
      <c r="H71" s="6265">
        <f t="shared" si="6"/>
        <v>0</v>
      </c>
      <c r="I71" s="6266"/>
      <c r="J71" s="6267"/>
      <c r="K71" s="6267"/>
      <c r="L71" s="6268"/>
      <c r="M71" s="6269"/>
      <c r="N71" s="6267"/>
      <c r="O71" s="6267"/>
      <c r="P71" s="6270"/>
      <c r="Q71" s="6271"/>
      <c r="R71" s="6267"/>
      <c r="S71" s="6267"/>
      <c r="T71" s="6268"/>
      <c r="U71" s="6269"/>
      <c r="V71" s="6267"/>
      <c r="W71" s="6267"/>
      <c r="X71" s="6270"/>
      <c r="Y71" s="6285"/>
      <c r="Z71" s="6267"/>
      <c r="AA71" s="6267"/>
      <c r="AB71" s="6270"/>
      <c r="AC71" s="6181"/>
      <c r="AD71" s="6182"/>
    </row>
    <row r="72" spans="1:30">
      <c r="A72" s="6182"/>
      <c r="B72" s="6181"/>
      <c r="C72" s="6273"/>
      <c r="D72" s="6274" t="s">
        <v>2635</v>
      </c>
      <c r="E72" s="6275">
        <f t="shared" si="6"/>
        <v>0</v>
      </c>
      <c r="F72" s="6276">
        <f t="shared" si="6"/>
        <v>0</v>
      </c>
      <c r="G72" s="6276">
        <f t="shared" si="6"/>
        <v>0</v>
      </c>
      <c r="H72" s="6277">
        <f t="shared" si="6"/>
        <v>0</v>
      </c>
      <c r="I72" s="6278"/>
      <c r="J72" s="6279"/>
      <c r="K72" s="6279"/>
      <c r="L72" s="6280"/>
      <c r="M72" s="6281"/>
      <c r="N72" s="6279"/>
      <c r="O72" s="6279"/>
      <c r="P72" s="6282"/>
      <c r="Q72" s="6283"/>
      <c r="R72" s="6279"/>
      <c r="S72" s="6279"/>
      <c r="T72" s="6280"/>
      <c r="U72" s="6281"/>
      <c r="V72" s="6279"/>
      <c r="W72" s="6279"/>
      <c r="X72" s="6282"/>
      <c r="Y72" s="6284"/>
      <c r="Z72" s="6279"/>
      <c r="AA72" s="6279"/>
      <c r="AB72" s="6282"/>
      <c r="AC72" s="6181"/>
      <c r="AD72" s="6182"/>
    </row>
    <row r="73" spans="1:30">
      <c r="A73" s="6182"/>
      <c r="B73" s="6181"/>
      <c r="C73" s="6249" t="s">
        <v>4714</v>
      </c>
      <c r="D73" s="6250" t="s">
        <v>2634</v>
      </c>
      <c r="E73" s="6251">
        <f t="shared" si="6"/>
        <v>0</v>
      </c>
      <c r="F73" s="6252">
        <f t="shared" si="6"/>
        <v>0</v>
      </c>
      <c r="G73" s="6252">
        <f t="shared" si="6"/>
        <v>0</v>
      </c>
      <c r="H73" s="6253">
        <f t="shared" si="6"/>
        <v>0</v>
      </c>
      <c r="I73" s="6254">
        <f>SUM(I74:I79)</f>
        <v>0</v>
      </c>
      <c r="J73" s="6255">
        <f t="shared" ref="J73:AB73" si="10">SUM(J74:J79)</f>
        <v>0</v>
      </c>
      <c r="K73" s="6255">
        <f t="shared" si="10"/>
        <v>0</v>
      </c>
      <c r="L73" s="6256">
        <f t="shared" si="10"/>
        <v>0</v>
      </c>
      <c r="M73" s="6257">
        <f t="shared" si="10"/>
        <v>0</v>
      </c>
      <c r="N73" s="6255">
        <f t="shared" si="10"/>
        <v>0</v>
      </c>
      <c r="O73" s="6255">
        <f t="shared" si="10"/>
        <v>0</v>
      </c>
      <c r="P73" s="6258">
        <f t="shared" si="10"/>
        <v>0</v>
      </c>
      <c r="Q73" s="6259">
        <f t="shared" si="10"/>
        <v>0</v>
      </c>
      <c r="R73" s="6255">
        <f t="shared" si="10"/>
        <v>0</v>
      </c>
      <c r="S73" s="6255">
        <f t="shared" si="10"/>
        <v>0</v>
      </c>
      <c r="T73" s="6256">
        <f t="shared" si="10"/>
        <v>0</v>
      </c>
      <c r="U73" s="6257">
        <f t="shared" si="10"/>
        <v>0</v>
      </c>
      <c r="V73" s="6255">
        <f t="shared" si="10"/>
        <v>0</v>
      </c>
      <c r="W73" s="6255">
        <f t="shared" si="10"/>
        <v>0</v>
      </c>
      <c r="X73" s="6258">
        <f t="shared" si="10"/>
        <v>0</v>
      </c>
      <c r="Y73" s="6260">
        <f t="shared" si="10"/>
        <v>0</v>
      </c>
      <c r="Z73" s="6255">
        <f t="shared" si="10"/>
        <v>0</v>
      </c>
      <c r="AA73" s="6255">
        <f t="shared" si="10"/>
        <v>0</v>
      </c>
      <c r="AB73" s="6258">
        <f t="shared" si="10"/>
        <v>0</v>
      </c>
      <c r="AC73" s="6181"/>
      <c r="AD73" s="6182"/>
    </row>
    <row r="74" spans="1:30">
      <c r="A74" s="6182"/>
      <c r="B74" s="6181"/>
      <c r="C74" s="6261" t="s">
        <v>2524</v>
      </c>
      <c r="D74" s="6262"/>
      <c r="E74" s="6263">
        <f t="shared" si="6"/>
        <v>0</v>
      </c>
      <c r="F74" s="6264">
        <f t="shared" si="6"/>
        <v>0</v>
      </c>
      <c r="G74" s="6264">
        <f t="shared" si="6"/>
        <v>0</v>
      </c>
      <c r="H74" s="6265">
        <f t="shared" si="6"/>
        <v>0</v>
      </c>
      <c r="I74" s="6266"/>
      <c r="J74" s="6267"/>
      <c r="K74" s="6267"/>
      <c r="L74" s="6268"/>
      <c r="M74" s="6269"/>
      <c r="N74" s="6267"/>
      <c r="O74" s="6267"/>
      <c r="P74" s="6270"/>
      <c r="Q74" s="6271"/>
      <c r="R74" s="6267"/>
      <c r="S74" s="6267"/>
      <c r="T74" s="6268"/>
      <c r="U74" s="6269"/>
      <c r="V74" s="6267"/>
      <c r="W74" s="6267"/>
      <c r="X74" s="6270"/>
      <c r="Y74" s="6285"/>
      <c r="Z74" s="6267"/>
      <c r="AA74" s="6267"/>
      <c r="AB74" s="6270"/>
      <c r="AC74" s="6181"/>
      <c r="AD74" s="6182"/>
    </row>
    <row r="75" spans="1:30">
      <c r="A75" s="6182"/>
      <c r="B75" s="6181"/>
      <c r="C75" s="6261" t="s">
        <v>2525</v>
      </c>
      <c r="D75" s="6262"/>
      <c r="E75" s="6263">
        <f t="shared" si="6"/>
        <v>0</v>
      </c>
      <c r="F75" s="6264">
        <f t="shared" si="6"/>
        <v>0</v>
      </c>
      <c r="G75" s="6264">
        <f t="shared" si="6"/>
        <v>0</v>
      </c>
      <c r="H75" s="6265">
        <f t="shared" si="6"/>
        <v>0</v>
      </c>
      <c r="I75" s="6266"/>
      <c r="J75" s="6267"/>
      <c r="K75" s="6267"/>
      <c r="L75" s="6268"/>
      <c r="M75" s="6269"/>
      <c r="N75" s="6267"/>
      <c r="O75" s="6267"/>
      <c r="P75" s="6270"/>
      <c r="Q75" s="6271"/>
      <c r="R75" s="6267"/>
      <c r="S75" s="6267"/>
      <c r="T75" s="6268"/>
      <c r="U75" s="6269"/>
      <c r="V75" s="6267"/>
      <c r="W75" s="6267"/>
      <c r="X75" s="6270"/>
      <c r="Y75" s="6285"/>
      <c r="Z75" s="6267"/>
      <c r="AA75" s="6267"/>
      <c r="AB75" s="6270"/>
      <c r="AC75" s="6181"/>
      <c r="AD75" s="6182"/>
    </row>
    <row r="76" spans="1:30">
      <c r="A76" s="6182"/>
      <c r="B76" s="6181"/>
      <c r="C76" s="6261" t="s">
        <v>2526</v>
      </c>
      <c r="D76" s="6262"/>
      <c r="E76" s="6263">
        <f t="shared" si="6"/>
        <v>0</v>
      </c>
      <c r="F76" s="6264">
        <f t="shared" si="6"/>
        <v>0</v>
      </c>
      <c r="G76" s="6264">
        <f t="shared" si="6"/>
        <v>0</v>
      </c>
      <c r="H76" s="6265">
        <f t="shared" si="6"/>
        <v>0</v>
      </c>
      <c r="I76" s="6266"/>
      <c r="J76" s="6267"/>
      <c r="K76" s="6267"/>
      <c r="L76" s="6268"/>
      <c r="M76" s="6269"/>
      <c r="N76" s="6267"/>
      <c r="O76" s="6267"/>
      <c r="P76" s="6270"/>
      <c r="Q76" s="6271"/>
      <c r="R76" s="6267"/>
      <c r="S76" s="6267"/>
      <c r="T76" s="6268"/>
      <c r="U76" s="6269"/>
      <c r="V76" s="6267"/>
      <c r="W76" s="6267"/>
      <c r="X76" s="6270"/>
      <c r="Y76" s="6285"/>
      <c r="Z76" s="6267"/>
      <c r="AA76" s="6267"/>
      <c r="AB76" s="6270"/>
      <c r="AC76" s="6181"/>
      <c r="AD76" s="6182"/>
    </row>
    <row r="77" spans="1:30">
      <c r="A77" s="6182"/>
      <c r="B77" s="6181"/>
      <c r="C77" s="6261" t="s">
        <v>2527</v>
      </c>
      <c r="D77" s="6262"/>
      <c r="E77" s="6263">
        <f t="shared" si="6"/>
        <v>0</v>
      </c>
      <c r="F77" s="6264">
        <f t="shared" si="6"/>
        <v>0</v>
      </c>
      <c r="G77" s="6264">
        <f t="shared" si="6"/>
        <v>0</v>
      </c>
      <c r="H77" s="6265">
        <f t="shared" si="6"/>
        <v>0</v>
      </c>
      <c r="I77" s="6266"/>
      <c r="J77" s="6267"/>
      <c r="K77" s="6267"/>
      <c r="L77" s="6268"/>
      <c r="M77" s="6269"/>
      <c r="N77" s="6267"/>
      <c r="O77" s="6267"/>
      <c r="P77" s="6270"/>
      <c r="Q77" s="6271"/>
      <c r="R77" s="6267"/>
      <c r="S77" s="6267"/>
      <c r="T77" s="6268"/>
      <c r="U77" s="6269"/>
      <c r="V77" s="6267"/>
      <c r="W77" s="6267"/>
      <c r="X77" s="6270"/>
      <c r="Y77" s="6285"/>
      <c r="Z77" s="6267"/>
      <c r="AA77" s="6267"/>
      <c r="AB77" s="6270"/>
      <c r="AC77" s="6181"/>
      <c r="AD77" s="6182"/>
    </row>
    <row r="78" spans="1:30">
      <c r="A78" s="6182"/>
      <c r="B78" s="6181"/>
      <c r="C78" s="6261" t="s">
        <v>2528</v>
      </c>
      <c r="D78" s="6262"/>
      <c r="E78" s="6263">
        <f t="shared" ref="E78:H110" si="11">I78+M78+Q78+U78+Y78</f>
        <v>0</v>
      </c>
      <c r="F78" s="6264">
        <f t="shared" si="11"/>
        <v>0</v>
      </c>
      <c r="G78" s="6264">
        <f t="shared" si="11"/>
        <v>0</v>
      </c>
      <c r="H78" s="6265">
        <f t="shared" si="11"/>
        <v>0</v>
      </c>
      <c r="I78" s="6266"/>
      <c r="J78" s="6267"/>
      <c r="K78" s="6267"/>
      <c r="L78" s="6268"/>
      <c r="M78" s="6269"/>
      <c r="N78" s="6267"/>
      <c r="O78" s="6267"/>
      <c r="P78" s="6270"/>
      <c r="Q78" s="6271"/>
      <c r="R78" s="6267"/>
      <c r="S78" s="6267"/>
      <c r="T78" s="6268"/>
      <c r="U78" s="6269"/>
      <c r="V78" s="6267"/>
      <c r="W78" s="6267"/>
      <c r="X78" s="6270"/>
      <c r="Y78" s="6285"/>
      <c r="Z78" s="6267"/>
      <c r="AA78" s="6267"/>
      <c r="AB78" s="6270"/>
      <c r="AC78" s="6181"/>
      <c r="AD78" s="6182"/>
    </row>
    <row r="79" spans="1:30">
      <c r="A79" s="6182"/>
      <c r="B79" s="6181"/>
      <c r="C79" s="6261" t="s">
        <v>2529</v>
      </c>
      <c r="D79" s="6262"/>
      <c r="E79" s="6263">
        <f t="shared" si="11"/>
        <v>0</v>
      </c>
      <c r="F79" s="6264">
        <f t="shared" si="11"/>
        <v>0</v>
      </c>
      <c r="G79" s="6264">
        <f t="shared" si="11"/>
        <v>0</v>
      </c>
      <c r="H79" s="6265">
        <f t="shared" si="11"/>
        <v>0</v>
      </c>
      <c r="I79" s="6266"/>
      <c r="J79" s="6267"/>
      <c r="K79" s="6267"/>
      <c r="L79" s="6268"/>
      <c r="M79" s="6269"/>
      <c r="N79" s="6267"/>
      <c r="O79" s="6267"/>
      <c r="P79" s="6270"/>
      <c r="Q79" s="6271"/>
      <c r="R79" s="6267"/>
      <c r="S79" s="6267"/>
      <c r="T79" s="6268"/>
      <c r="U79" s="6269"/>
      <c r="V79" s="6267"/>
      <c r="W79" s="6267"/>
      <c r="X79" s="6270"/>
      <c r="Y79" s="6285"/>
      <c r="Z79" s="6267"/>
      <c r="AA79" s="6267"/>
      <c r="AB79" s="6270"/>
      <c r="AC79" s="6181"/>
      <c r="AD79" s="6182"/>
    </row>
    <row r="80" spans="1:30">
      <c r="A80" s="6182"/>
      <c r="B80" s="6181"/>
      <c r="C80" s="6273"/>
      <c r="D80" s="6274" t="s">
        <v>2635</v>
      </c>
      <c r="E80" s="6275">
        <f t="shared" si="11"/>
        <v>0</v>
      </c>
      <c r="F80" s="6276">
        <f t="shared" si="11"/>
        <v>0</v>
      </c>
      <c r="G80" s="6276">
        <f t="shared" si="11"/>
        <v>0</v>
      </c>
      <c r="H80" s="6277">
        <f t="shared" si="11"/>
        <v>0</v>
      </c>
      <c r="I80" s="6278"/>
      <c r="J80" s="6279"/>
      <c r="K80" s="6279"/>
      <c r="L80" s="6280"/>
      <c r="M80" s="6281"/>
      <c r="N80" s="6279"/>
      <c r="O80" s="6279"/>
      <c r="P80" s="6282"/>
      <c r="Q80" s="6283"/>
      <c r="R80" s="6279"/>
      <c r="S80" s="6279"/>
      <c r="T80" s="6280"/>
      <c r="U80" s="6281"/>
      <c r="V80" s="6279"/>
      <c r="W80" s="6279"/>
      <c r="X80" s="6282"/>
      <c r="Y80" s="6284"/>
      <c r="Z80" s="6279"/>
      <c r="AA80" s="6279"/>
      <c r="AB80" s="6282"/>
      <c r="AC80" s="6181"/>
      <c r="AD80" s="6182"/>
    </row>
    <row r="81" spans="1:30">
      <c r="A81" s="6182"/>
      <c r="B81" s="6181"/>
      <c r="C81" s="6249" t="s">
        <v>4717</v>
      </c>
      <c r="D81" s="6250" t="s">
        <v>2634</v>
      </c>
      <c r="E81" s="6251">
        <f t="shared" si="11"/>
        <v>0</v>
      </c>
      <c r="F81" s="6252">
        <f t="shared" si="11"/>
        <v>0</v>
      </c>
      <c r="G81" s="6252">
        <f t="shared" si="11"/>
        <v>0</v>
      </c>
      <c r="H81" s="6253">
        <f t="shared" si="11"/>
        <v>0</v>
      </c>
      <c r="I81" s="6254">
        <f>SUM(I82:I88)</f>
        <v>0</v>
      </c>
      <c r="J81" s="6255">
        <f t="shared" ref="J81:AB81" si="12">SUM(J82:J88)</f>
        <v>0</v>
      </c>
      <c r="K81" s="6255">
        <f t="shared" si="12"/>
        <v>0</v>
      </c>
      <c r="L81" s="6256">
        <f t="shared" si="12"/>
        <v>0</v>
      </c>
      <c r="M81" s="6257">
        <f t="shared" si="12"/>
        <v>0</v>
      </c>
      <c r="N81" s="6255">
        <f t="shared" si="12"/>
        <v>0</v>
      </c>
      <c r="O81" s="6255">
        <f t="shared" si="12"/>
        <v>0</v>
      </c>
      <c r="P81" s="6258">
        <f t="shared" si="12"/>
        <v>0</v>
      </c>
      <c r="Q81" s="6259">
        <f t="shared" si="12"/>
        <v>0</v>
      </c>
      <c r="R81" s="6255">
        <f t="shared" si="12"/>
        <v>0</v>
      </c>
      <c r="S81" s="6255">
        <f t="shared" si="12"/>
        <v>0</v>
      </c>
      <c r="T81" s="6256">
        <f t="shared" si="12"/>
        <v>0</v>
      </c>
      <c r="U81" s="6257">
        <f t="shared" si="12"/>
        <v>0</v>
      </c>
      <c r="V81" s="6255">
        <f t="shared" si="12"/>
        <v>0</v>
      </c>
      <c r="W81" s="6255">
        <f t="shared" si="12"/>
        <v>0</v>
      </c>
      <c r="X81" s="6258">
        <f t="shared" si="12"/>
        <v>0</v>
      </c>
      <c r="Y81" s="6260">
        <f t="shared" si="12"/>
        <v>0</v>
      </c>
      <c r="Z81" s="6255">
        <f t="shared" si="12"/>
        <v>0</v>
      </c>
      <c r="AA81" s="6255">
        <f t="shared" si="12"/>
        <v>0</v>
      </c>
      <c r="AB81" s="6258">
        <f t="shared" si="12"/>
        <v>0</v>
      </c>
      <c r="AC81" s="6181"/>
      <c r="AD81" s="6182"/>
    </row>
    <row r="82" spans="1:30">
      <c r="A82" s="6182"/>
      <c r="B82" s="6181"/>
      <c r="C82" s="6261" t="s">
        <v>2530</v>
      </c>
      <c r="D82" s="6262"/>
      <c r="E82" s="6263">
        <f t="shared" si="11"/>
        <v>0</v>
      </c>
      <c r="F82" s="6264">
        <f t="shared" si="11"/>
        <v>0</v>
      </c>
      <c r="G82" s="6264">
        <f t="shared" si="11"/>
        <v>0</v>
      </c>
      <c r="H82" s="6265">
        <f t="shared" si="11"/>
        <v>0</v>
      </c>
      <c r="I82" s="6266"/>
      <c r="J82" s="6267"/>
      <c r="K82" s="6267"/>
      <c r="L82" s="6268"/>
      <c r="M82" s="6269"/>
      <c r="N82" s="6267"/>
      <c r="O82" s="6267"/>
      <c r="P82" s="6270"/>
      <c r="Q82" s="6271"/>
      <c r="R82" s="6267"/>
      <c r="S82" s="6267"/>
      <c r="T82" s="6268"/>
      <c r="U82" s="6269"/>
      <c r="V82" s="6267"/>
      <c r="W82" s="6267"/>
      <c r="X82" s="6270"/>
      <c r="Y82" s="6285"/>
      <c r="Z82" s="6267"/>
      <c r="AA82" s="6267"/>
      <c r="AB82" s="6270"/>
      <c r="AC82" s="6181"/>
      <c r="AD82" s="6182"/>
    </row>
    <row r="83" spans="1:30">
      <c r="A83" s="6182"/>
      <c r="B83" s="6181"/>
      <c r="C83" s="6261" t="s">
        <v>2531</v>
      </c>
      <c r="D83" s="6262"/>
      <c r="E83" s="6263">
        <f t="shared" si="11"/>
        <v>0</v>
      </c>
      <c r="F83" s="6264">
        <f t="shared" si="11"/>
        <v>0</v>
      </c>
      <c r="G83" s="6264">
        <f t="shared" si="11"/>
        <v>0</v>
      </c>
      <c r="H83" s="6265">
        <f t="shared" si="11"/>
        <v>0</v>
      </c>
      <c r="I83" s="6266"/>
      <c r="J83" s="6267"/>
      <c r="K83" s="6267"/>
      <c r="L83" s="6268"/>
      <c r="M83" s="6269"/>
      <c r="N83" s="6267"/>
      <c r="O83" s="6267"/>
      <c r="P83" s="6270"/>
      <c r="Q83" s="6271"/>
      <c r="R83" s="6267"/>
      <c r="S83" s="6267"/>
      <c r="T83" s="6268"/>
      <c r="U83" s="6269"/>
      <c r="V83" s="6267"/>
      <c r="W83" s="6267"/>
      <c r="X83" s="6270"/>
      <c r="Y83" s="6285"/>
      <c r="Z83" s="6267"/>
      <c r="AA83" s="6267"/>
      <c r="AB83" s="6270"/>
      <c r="AC83" s="6181"/>
      <c r="AD83" s="6182"/>
    </row>
    <row r="84" spans="1:30">
      <c r="A84" s="6182"/>
      <c r="B84" s="6181"/>
      <c r="C84" s="6261" t="s">
        <v>2532</v>
      </c>
      <c r="D84" s="6262"/>
      <c r="E84" s="6263">
        <f t="shared" si="11"/>
        <v>0</v>
      </c>
      <c r="F84" s="6264">
        <f t="shared" si="11"/>
        <v>0</v>
      </c>
      <c r="G84" s="6264">
        <f t="shared" si="11"/>
        <v>0</v>
      </c>
      <c r="H84" s="6265">
        <f t="shared" si="11"/>
        <v>0</v>
      </c>
      <c r="I84" s="6266"/>
      <c r="J84" s="6267"/>
      <c r="K84" s="6267"/>
      <c r="L84" s="6268"/>
      <c r="M84" s="6269"/>
      <c r="N84" s="6267"/>
      <c r="O84" s="6267"/>
      <c r="P84" s="6270"/>
      <c r="Q84" s="6271"/>
      <c r="R84" s="6267"/>
      <c r="S84" s="6267"/>
      <c r="T84" s="6268"/>
      <c r="U84" s="6269"/>
      <c r="V84" s="6267"/>
      <c r="W84" s="6267"/>
      <c r="X84" s="6270"/>
      <c r="Y84" s="6285"/>
      <c r="Z84" s="6267"/>
      <c r="AA84" s="6267"/>
      <c r="AB84" s="6270"/>
      <c r="AC84" s="6181"/>
      <c r="AD84" s="6182"/>
    </row>
    <row r="85" spans="1:30">
      <c r="A85" s="6182"/>
      <c r="B85" s="6181"/>
      <c r="C85" s="6261" t="s">
        <v>2533</v>
      </c>
      <c r="D85" s="6262"/>
      <c r="E85" s="6263">
        <f t="shared" si="11"/>
        <v>0</v>
      </c>
      <c r="F85" s="6264">
        <f t="shared" si="11"/>
        <v>0</v>
      </c>
      <c r="G85" s="6264">
        <f t="shared" si="11"/>
        <v>0</v>
      </c>
      <c r="H85" s="6265">
        <f t="shared" si="11"/>
        <v>0</v>
      </c>
      <c r="I85" s="6266"/>
      <c r="J85" s="6267"/>
      <c r="K85" s="6267"/>
      <c r="L85" s="6268"/>
      <c r="M85" s="6269"/>
      <c r="N85" s="6267"/>
      <c r="O85" s="6267"/>
      <c r="P85" s="6270"/>
      <c r="Q85" s="6271"/>
      <c r="R85" s="6267"/>
      <c r="S85" s="6267"/>
      <c r="T85" s="6268"/>
      <c r="U85" s="6269"/>
      <c r="V85" s="6267"/>
      <c r="W85" s="6267"/>
      <c r="X85" s="6270"/>
      <c r="Y85" s="6285"/>
      <c r="Z85" s="6267"/>
      <c r="AA85" s="6267"/>
      <c r="AB85" s="6270"/>
      <c r="AC85" s="6181"/>
      <c r="AD85" s="6182"/>
    </row>
    <row r="86" spans="1:30">
      <c r="A86" s="6182"/>
      <c r="B86" s="6181"/>
      <c r="C86" s="6261" t="s">
        <v>2534</v>
      </c>
      <c r="D86" s="6262"/>
      <c r="E86" s="6263">
        <f t="shared" si="11"/>
        <v>0</v>
      </c>
      <c r="F86" s="6264">
        <f t="shared" si="11"/>
        <v>0</v>
      </c>
      <c r="G86" s="6264">
        <f t="shared" si="11"/>
        <v>0</v>
      </c>
      <c r="H86" s="6265">
        <f t="shared" si="11"/>
        <v>0</v>
      </c>
      <c r="I86" s="6266"/>
      <c r="J86" s="6267"/>
      <c r="K86" s="6267"/>
      <c r="L86" s="6268"/>
      <c r="M86" s="6269"/>
      <c r="N86" s="6267"/>
      <c r="O86" s="6267"/>
      <c r="P86" s="6270"/>
      <c r="Q86" s="6271"/>
      <c r="R86" s="6267"/>
      <c r="S86" s="6267"/>
      <c r="T86" s="6268"/>
      <c r="U86" s="6269"/>
      <c r="V86" s="6267"/>
      <c r="W86" s="6267"/>
      <c r="X86" s="6270"/>
      <c r="Y86" s="6285"/>
      <c r="Z86" s="6267"/>
      <c r="AA86" s="6267"/>
      <c r="AB86" s="6270"/>
      <c r="AC86" s="6181"/>
      <c r="AD86" s="6182"/>
    </row>
    <row r="87" spans="1:30" s="7136" customFormat="1">
      <c r="A87" s="6182"/>
      <c r="B87" s="6181"/>
      <c r="C87" s="6261" t="s">
        <v>4715</v>
      </c>
      <c r="D87" s="6262"/>
      <c r="E87" s="6263">
        <f>I87+M87+Q87+U87+Y87</f>
        <v>0</v>
      </c>
      <c r="F87" s="6264">
        <f>J87+N87+R87+V87+Z87</f>
        <v>0</v>
      </c>
      <c r="G87" s="6264">
        <f>K87+O87+S87+W87+AA87</f>
        <v>0</v>
      </c>
      <c r="H87" s="6265">
        <f>L87+P87+T87+X87+AB87</f>
        <v>0</v>
      </c>
      <c r="I87" s="6266"/>
      <c r="J87" s="6267"/>
      <c r="K87" s="6267"/>
      <c r="L87" s="6268"/>
      <c r="M87" s="6269"/>
      <c r="N87" s="6267"/>
      <c r="O87" s="6267"/>
      <c r="P87" s="6270"/>
      <c r="Q87" s="6271"/>
      <c r="R87" s="6267"/>
      <c r="S87" s="6267"/>
      <c r="T87" s="6268"/>
      <c r="U87" s="6269"/>
      <c r="V87" s="6267"/>
      <c r="W87" s="6267"/>
      <c r="X87" s="6270"/>
      <c r="Y87" s="6285"/>
      <c r="Z87" s="6267"/>
      <c r="AA87" s="6267"/>
      <c r="AB87" s="6270"/>
      <c r="AC87" s="6181"/>
      <c r="AD87" s="6182"/>
    </row>
    <row r="88" spans="1:30">
      <c r="A88" s="6182"/>
      <c r="B88" s="6181"/>
      <c r="C88" s="6261" t="s">
        <v>4716</v>
      </c>
      <c r="D88" s="6262"/>
      <c r="E88" s="6263">
        <f t="shared" si="11"/>
        <v>0</v>
      </c>
      <c r="F88" s="6264">
        <f t="shared" si="11"/>
        <v>0</v>
      </c>
      <c r="G88" s="6264">
        <f t="shared" si="11"/>
        <v>0</v>
      </c>
      <c r="H88" s="6265">
        <f t="shared" si="11"/>
        <v>0</v>
      </c>
      <c r="I88" s="6266"/>
      <c r="J88" s="6267"/>
      <c r="K88" s="6267"/>
      <c r="L88" s="6268"/>
      <c r="M88" s="6269"/>
      <c r="N88" s="6267"/>
      <c r="O88" s="6267"/>
      <c r="P88" s="6270"/>
      <c r="Q88" s="6271"/>
      <c r="R88" s="6267"/>
      <c r="S88" s="6267"/>
      <c r="T88" s="6268"/>
      <c r="U88" s="6269"/>
      <c r="V88" s="6267"/>
      <c r="W88" s="6267"/>
      <c r="X88" s="6270"/>
      <c r="Y88" s="6285"/>
      <c r="Z88" s="6267"/>
      <c r="AA88" s="6267"/>
      <c r="AB88" s="6270"/>
      <c r="AC88" s="6181"/>
      <c r="AD88" s="6182"/>
    </row>
    <row r="89" spans="1:30">
      <c r="A89" s="6182"/>
      <c r="B89" s="6181"/>
      <c r="C89" s="6273"/>
      <c r="D89" s="6274" t="s">
        <v>2635</v>
      </c>
      <c r="E89" s="6275">
        <f t="shared" si="11"/>
        <v>0</v>
      </c>
      <c r="F89" s="6276">
        <f t="shared" si="11"/>
        <v>0</v>
      </c>
      <c r="G89" s="6276">
        <f t="shared" si="11"/>
        <v>0</v>
      </c>
      <c r="H89" s="6277">
        <f t="shared" si="11"/>
        <v>0</v>
      </c>
      <c r="I89" s="6278"/>
      <c r="J89" s="6279"/>
      <c r="K89" s="6279"/>
      <c r="L89" s="6280"/>
      <c r="M89" s="6281"/>
      <c r="N89" s="6279"/>
      <c r="O89" s="6279"/>
      <c r="P89" s="6282"/>
      <c r="Q89" s="6283"/>
      <c r="R89" s="6279"/>
      <c r="S89" s="6279"/>
      <c r="T89" s="6280"/>
      <c r="U89" s="6281"/>
      <c r="V89" s="6279"/>
      <c r="W89" s="6279"/>
      <c r="X89" s="6282"/>
      <c r="Y89" s="6284"/>
      <c r="Z89" s="6279"/>
      <c r="AA89" s="6279"/>
      <c r="AB89" s="6282"/>
      <c r="AC89" s="6181"/>
      <c r="AD89" s="6182"/>
    </row>
    <row r="90" spans="1:30">
      <c r="A90" s="6182"/>
      <c r="B90" s="6181"/>
      <c r="C90" s="6249" t="s">
        <v>4723</v>
      </c>
      <c r="D90" s="6250" t="s">
        <v>2634</v>
      </c>
      <c r="E90" s="6251">
        <f t="shared" si="11"/>
        <v>0</v>
      </c>
      <c r="F90" s="6252">
        <f t="shared" si="11"/>
        <v>0</v>
      </c>
      <c r="G90" s="6252">
        <f t="shared" si="11"/>
        <v>0</v>
      </c>
      <c r="H90" s="6253">
        <f t="shared" si="11"/>
        <v>0</v>
      </c>
      <c r="I90" s="6254">
        <f>SUM(I91:I98)</f>
        <v>0</v>
      </c>
      <c r="J90" s="6255">
        <f t="shared" ref="J90:AB90" si="13">SUM(J91:J98)</f>
        <v>0</v>
      </c>
      <c r="K90" s="6255">
        <f t="shared" si="13"/>
        <v>0</v>
      </c>
      <c r="L90" s="6256">
        <f t="shared" si="13"/>
        <v>0</v>
      </c>
      <c r="M90" s="6257">
        <f t="shared" si="13"/>
        <v>0</v>
      </c>
      <c r="N90" s="6255">
        <f t="shared" si="13"/>
        <v>0</v>
      </c>
      <c r="O90" s="6255">
        <f t="shared" si="13"/>
        <v>0</v>
      </c>
      <c r="P90" s="6258">
        <f t="shared" si="13"/>
        <v>0</v>
      </c>
      <c r="Q90" s="6259">
        <f t="shared" si="13"/>
        <v>0</v>
      </c>
      <c r="R90" s="6255">
        <f t="shared" si="13"/>
        <v>0</v>
      </c>
      <c r="S90" s="6255">
        <f t="shared" si="13"/>
        <v>0</v>
      </c>
      <c r="T90" s="6256">
        <f t="shared" si="13"/>
        <v>0</v>
      </c>
      <c r="U90" s="6257">
        <f t="shared" si="13"/>
        <v>0</v>
      </c>
      <c r="V90" s="6255">
        <f t="shared" si="13"/>
        <v>0</v>
      </c>
      <c r="W90" s="6255">
        <f t="shared" si="13"/>
        <v>0</v>
      </c>
      <c r="X90" s="6258">
        <f t="shared" si="13"/>
        <v>0</v>
      </c>
      <c r="Y90" s="6260">
        <f t="shared" si="13"/>
        <v>0</v>
      </c>
      <c r="Z90" s="6255">
        <f t="shared" si="13"/>
        <v>0</v>
      </c>
      <c r="AA90" s="6255">
        <f t="shared" si="13"/>
        <v>0</v>
      </c>
      <c r="AB90" s="6258">
        <f t="shared" si="13"/>
        <v>0</v>
      </c>
      <c r="AC90" s="6181"/>
      <c r="AD90" s="6182"/>
    </row>
    <row r="91" spans="1:30">
      <c r="A91" s="6182"/>
      <c r="B91" s="6181"/>
      <c r="C91" s="6261" t="s">
        <v>2535</v>
      </c>
      <c r="D91" s="6262"/>
      <c r="E91" s="6263">
        <f t="shared" si="11"/>
        <v>0</v>
      </c>
      <c r="F91" s="6264">
        <f t="shared" si="11"/>
        <v>0</v>
      </c>
      <c r="G91" s="6264">
        <f t="shared" si="11"/>
        <v>0</v>
      </c>
      <c r="H91" s="6265">
        <f t="shared" si="11"/>
        <v>0</v>
      </c>
      <c r="I91" s="6266"/>
      <c r="J91" s="6267"/>
      <c r="K91" s="6267"/>
      <c r="L91" s="6268"/>
      <c r="M91" s="6269"/>
      <c r="N91" s="6267"/>
      <c r="O91" s="6267"/>
      <c r="P91" s="6270"/>
      <c r="Q91" s="6271"/>
      <c r="R91" s="6267"/>
      <c r="S91" s="6267"/>
      <c r="T91" s="6268"/>
      <c r="U91" s="6269"/>
      <c r="V91" s="6267"/>
      <c r="W91" s="6267"/>
      <c r="X91" s="6270"/>
      <c r="Y91" s="6272"/>
      <c r="Z91" s="6267"/>
      <c r="AA91" s="6267"/>
      <c r="AB91" s="6270"/>
      <c r="AC91" s="6181"/>
      <c r="AD91" s="6182"/>
    </row>
    <row r="92" spans="1:30">
      <c r="A92" s="6182"/>
      <c r="B92" s="6181"/>
      <c r="C92" s="6261" t="s">
        <v>2536</v>
      </c>
      <c r="D92" s="6262"/>
      <c r="E92" s="6263">
        <f t="shared" si="11"/>
        <v>0</v>
      </c>
      <c r="F92" s="6264">
        <f t="shared" si="11"/>
        <v>0</v>
      </c>
      <c r="G92" s="6264">
        <f t="shared" si="11"/>
        <v>0</v>
      </c>
      <c r="H92" s="6265">
        <f t="shared" si="11"/>
        <v>0</v>
      </c>
      <c r="I92" s="6266"/>
      <c r="J92" s="6267"/>
      <c r="K92" s="6267"/>
      <c r="L92" s="6268"/>
      <c r="M92" s="6269"/>
      <c r="N92" s="6267"/>
      <c r="O92" s="6267"/>
      <c r="P92" s="6270"/>
      <c r="Q92" s="6271"/>
      <c r="R92" s="6267"/>
      <c r="S92" s="6267"/>
      <c r="T92" s="6268"/>
      <c r="U92" s="6269"/>
      <c r="V92" s="6267"/>
      <c r="W92" s="6267"/>
      <c r="X92" s="6270"/>
      <c r="Y92" s="6272"/>
      <c r="Z92" s="6267"/>
      <c r="AA92" s="6267"/>
      <c r="AB92" s="6270"/>
      <c r="AC92" s="6181"/>
      <c r="AD92" s="6182"/>
    </row>
    <row r="93" spans="1:30">
      <c r="A93" s="6182"/>
      <c r="B93" s="6181"/>
      <c r="C93" s="6261" t="s">
        <v>2537</v>
      </c>
      <c r="D93" s="6262"/>
      <c r="E93" s="6263">
        <f t="shared" si="11"/>
        <v>0</v>
      </c>
      <c r="F93" s="6264">
        <f t="shared" si="11"/>
        <v>0</v>
      </c>
      <c r="G93" s="6264">
        <f t="shared" si="11"/>
        <v>0</v>
      </c>
      <c r="H93" s="6265">
        <f t="shared" si="11"/>
        <v>0</v>
      </c>
      <c r="I93" s="6266"/>
      <c r="J93" s="6267"/>
      <c r="K93" s="6267"/>
      <c r="L93" s="6268"/>
      <c r="M93" s="6269"/>
      <c r="N93" s="6267"/>
      <c r="O93" s="6267"/>
      <c r="P93" s="6270"/>
      <c r="Q93" s="6271"/>
      <c r="R93" s="6267"/>
      <c r="S93" s="6267"/>
      <c r="T93" s="6268"/>
      <c r="U93" s="6269"/>
      <c r="V93" s="6267"/>
      <c r="W93" s="6267"/>
      <c r="X93" s="6270"/>
      <c r="Y93" s="6272"/>
      <c r="Z93" s="6267"/>
      <c r="AA93" s="6267"/>
      <c r="AB93" s="6270"/>
      <c r="AC93" s="6181"/>
      <c r="AD93" s="6182"/>
    </row>
    <row r="94" spans="1:30">
      <c r="A94" s="6182"/>
      <c r="B94" s="6181"/>
      <c r="C94" s="6261" t="s">
        <v>2538</v>
      </c>
      <c r="D94" s="6262"/>
      <c r="E94" s="6263">
        <f t="shared" si="11"/>
        <v>0</v>
      </c>
      <c r="F94" s="6264">
        <f t="shared" si="11"/>
        <v>0</v>
      </c>
      <c r="G94" s="6264">
        <f t="shared" si="11"/>
        <v>0</v>
      </c>
      <c r="H94" s="6265">
        <f t="shared" si="11"/>
        <v>0</v>
      </c>
      <c r="I94" s="6266"/>
      <c r="J94" s="6267"/>
      <c r="K94" s="6267"/>
      <c r="L94" s="6268"/>
      <c r="M94" s="6269"/>
      <c r="N94" s="6267"/>
      <c r="O94" s="6267"/>
      <c r="P94" s="6270"/>
      <c r="Q94" s="6271"/>
      <c r="R94" s="6267"/>
      <c r="S94" s="6267"/>
      <c r="T94" s="6268"/>
      <c r="U94" s="6269"/>
      <c r="V94" s="6267"/>
      <c r="W94" s="6267"/>
      <c r="X94" s="6270"/>
      <c r="Y94" s="6272"/>
      <c r="Z94" s="6267"/>
      <c r="AA94" s="6267"/>
      <c r="AB94" s="6270"/>
      <c r="AC94" s="6181"/>
      <c r="AD94" s="6182"/>
    </row>
    <row r="95" spans="1:30">
      <c r="A95" s="6182"/>
      <c r="B95" s="6181"/>
      <c r="C95" s="6261" t="s">
        <v>2539</v>
      </c>
      <c r="D95" s="6262"/>
      <c r="E95" s="6263">
        <f t="shared" si="11"/>
        <v>0</v>
      </c>
      <c r="F95" s="6264">
        <f t="shared" si="11"/>
        <v>0</v>
      </c>
      <c r="G95" s="6264">
        <f t="shared" si="11"/>
        <v>0</v>
      </c>
      <c r="H95" s="6265">
        <f t="shared" si="11"/>
        <v>0</v>
      </c>
      <c r="I95" s="6266"/>
      <c r="J95" s="6267"/>
      <c r="K95" s="6267"/>
      <c r="L95" s="6268"/>
      <c r="M95" s="6269"/>
      <c r="N95" s="6267"/>
      <c r="O95" s="6267"/>
      <c r="P95" s="6270"/>
      <c r="Q95" s="6271"/>
      <c r="R95" s="6267"/>
      <c r="S95" s="6267"/>
      <c r="T95" s="6268"/>
      <c r="U95" s="6269"/>
      <c r="V95" s="6267"/>
      <c r="W95" s="6267"/>
      <c r="X95" s="6270"/>
      <c r="Y95" s="6272"/>
      <c r="Z95" s="6267"/>
      <c r="AA95" s="6267"/>
      <c r="AB95" s="6270"/>
      <c r="AC95" s="6181"/>
      <c r="AD95" s="6182"/>
    </row>
    <row r="96" spans="1:30">
      <c r="A96" s="6182"/>
      <c r="B96" s="6181"/>
      <c r="C96" s="6261" t="s">
        <v>2540</v>
      </c>
      <c r="D96" s="6262"/>
      <c r="E96" s="6263">
        <f t="shared" si="11"/>
        <v>0</v>
      </c>
      <c r="F96" s="6264">
        <f t="shared" si="11"/>
        <v>0</v>
      </c>
      <c r="G96" s="6264">
        <f t="shared" si="11"/>
        <v>0</v>
      </c>
      <c r="H96" s="6265">
        <f t="shared" si="11"/>
        <v>0</v>
      </c>
      <c r="I96" s="6266"/>
      <c r="J96" s="6267"/>
      <c r="K96" s="6267"/>
      <c r="L96" s="6268"/>
      <c r="M96" s="6269"/>
      <c r="N96" s="6267"/>
      <c r="O96" s="6267"/>
      <c r="P96" s="6270"/>
      <c r="Q96" s="6271"/>
      <c r="R96" s="6267"/>
      <c r="S96" s="6267"/>
      <c r="T96" s="6268"/>
      <c r="U96" s="6269"/>
      <c r="V96" s="6267"/>
      <c r="W96" s="6267"/>
      <c r="X96" s="6270"/>
      <c r="Y96" s="6272"/>
      <c r="Z96" s="6267"/>
      <c r="AA96" s="6267"/>
      <c r="AB96" s="6270"/>
      <c r="AC96" s="6181"/>
      <c r="AD96" s="6182"/>
    </row>
    <row r="97" spans="1:30">
      <c r="A97" s="6182"/>
      <c r="B97" s="6181"/>
      <c r="C97" s="6261" t="s">
        <v>2541</v>
      </c>
      <c r="D97" s="6262"/>
      <c r="E97" s="6263">
        <f t="shared" si="11"/>
        <v>0</v>
      </c>
      <c r="F97" s="6264">
        <f t="shared" si="11"/>
        <v>0</v>
      </c>
      <c r="G97" s="6264">
        <f t="shared" si="11"/>
        <v>0</v>
      </c>
      <c r="H97" s="6265">
        <f t="shared" si="11"/>
        <v>0</v>
      </c>
      <c r="I97" s="6266"/>
      <c r="J97" s="6267"/>
      <c r="K97" s="6267"/>
      <c r="L97" s="6268"/>
      <c r="M97" s="6269"/>
      <c r="N97" s="6267"/>
      <c r="O97" s="6267"/>
      <c r="P97" s="6270"/>
      <c r="Q97" s="6271"/>
      <c r="R97" s="6267"/>
      <c r="S97" s="6267"/>
      <c r="T97" s="6268"/>
      <c r="U97" s="6269"/>
      <c r="V97" s="6267"/>
      <c r="W97" s="6267"/>
      <c r="X97" s="6270"/>
      <c r="Y97" s="6272"/>
      <c r="Z97" s="6267"/>
      <c r="AA97" s="6267"/>
      <c r="AB97" s="6270"/>
      <c r="AC97" s="6181"/>
      <c r="AD97" s="6182"/>
    </row>
    <row r="98" spans="1:30">
      <c r="A98" s="6182"/>
      <c r="B98" s="6181"/>
      <c r="C98" s="6261" t="s">
        <v>2542</v>
      </c>
      <c r="D98" s="6262"/>
      <c r="E98" s="6263">
        <f t="shared" si="11"/>
        <v>0</v>
      </c>
      <c r="F98" s="6264">
        <f t="shared" si="11"/>
        <v>0</v>
      </c>
      <c r="G98" s="6264">
        <f t="shared" si="11"/>
        <v>0</v>
      </c>
      <c r="H98" s="6265">
        <f t="shared" si="11"/>
        <v>0</v>
      </c>
      <c r="I98" s="6266"/>
      <c r="J98" s="6267"/>
      <c r="K98" s="6267"/>
      <c r="L98" s="6268"/>
      <c r="M98" s="6269"/>
      <c r="N98" s="6267"/>
      <c r="O98" s="6267"/>
      <c r="P98" s="6270"/>
      <c r="Q98" s="6271"/>
      <c r="R98" s="6267"/>
      <c r="S98" s="6267"/>
      <c r="T98" s="6268"/>
      <c r="U98" s="6269"/>
      <c r="V98" s="6267"/>
      <c r="W98" s="6267"/>
      <c r="X98" s="6270"/>
      <c r="Y98" s="6272"/>
      <c r="Z98" s="6267"/>
      <c r="AA98" s="6267"/>
      <c r="AB98" s="6270"/>
      <c r="AC98" s="6181"/>
      <c r="AD98" s="6182"/>
    </row>
    <row r="99" spans="1:30">
      <c r="A99" s="6182"/>
      <c r="B99" s="6181"/>
      <c r="C99" s="6273"/>
      <c r="D99" s="6274" t="s">
        <v>2635</v>
      </c>
      <c r="E99" s="6275">
        <f t="shared" si="11"/>
        <v>0</v>
      </c>
      <c r="F99" s="6276">
        <f t="shared" si="11"/>
        <v>0</v>
      </c>
      <c r="G99" s="6276">
        <f t="shared" si="11"/>
        <v>0</v>
      </c>
      <c r="H99" s="6277">
        <f t="shared" si="11"/>
        <v>0</v>
      </c>
      <c r="I99" s="6278"/>
      <c r="J99" s="6279"/>
      <c r="K99" s="6279"/>
      <c r="L99" s="6280"/>
      <c r="M99" s="6281"/>
      <c r="N99" s="6279"/>
      <c r="O99" s="6279"/>
      <c r="P99" s="6282"/>
      <c r="Q99" s="6283"/>
      <c r="R99" s="6279"/>
      <c r="S99" s="6279"/>
      <c r="T99" s="6280"/>
      <c r="U99" s="6281"/>
      <c r="V99" s="6279"/>
      <c r="W99" s="6279"/>
      <c r="X99" s="6282"/>
      <c r="Y99" s="6284"/>
      <c r="Z99" s="6279"/>
      <c r="AA99" s="6279"/>
      <c r="AB99" s="6282"/>
      <c r="AC99" s="6181"/>
      <c r="AD99" s="6182"/>
    </row>
    <row r="100" spans="1:30">
      <c r="A100" s="6182"/>
      <c r="B100" s="6181"/>
      <c r="C100" s="6249" t="s">
        <v>4724</v>
      </c>
      <c r="D100" s="6250" t="s">
        <v>2634</v>
      </c>
      <c r="E100" s="6251">
        <f t="shared" si="11"/>
        <v>0</v>
      </c>
      <c r="F100" s="6252">
        <f t="shared" si="11"/>
        <v>0</v>
      </c>
      <c r="G100" s="6252">
        <f t="shared" si="11"/>
        <v>0</v>
      </c>
      <c r="H100" s="6253">
        <f t="shared" si="11"/>
        <v>0</v>
      </c>
      <c r="I100" s="6254">
        <f>SUM(I101:I107)</f>
        <v>0</v>
      </c>
      <c r="J100" s="6255">
        <f t="shared" ref="J100:AB100" si="14">SUM(J101:J107)</f>
        <v>0</v>
      </c>
      <c r="K100" s="6255">
        <f t="shared" si="14"/>
        <v>0</v>
      </c>
      <c r="L100" s="6256">
        <f t="shared" si="14"/>
        <v>0</v>
      </c>
      <c r="M100" s="6257">
        <f t="shared" si="14"/>
        <v>0</v>
      </c>
      <c r="N100" s="6255">
        <f t="shared" si="14"/>
        <v>0</v>
      </c>
      <c r="O100" s="6255">
        <f t="shared" si="14"/>
        <v>0</v>
      </c>
      <c r="P100" s="6258">
        <f t="shared" si="14"/>
        <v>0</v>
      </c>
      <c r="Q100" s="6259">
        <f t="shared" si="14"/>
        <v>0</v>
      </c>
      <c r="R100" s="6255">
        <f t="shared" si="14"/>
        <v>0</v>
      </c>
      <c r="S100" s="6255">
        <f t="shared" si="14"/>
        <v>0</v>
      </c>
      <c r="T100" s="6256">
        <f t="shared" si="14"/>
        <v>0</v>
      </c>
      <c r="U100" s="6257">
        <f t="shared" si="14"/>
        <v>0</v>
      </c>
      <c r="V100" s="6255">
        <f t="shared" si="14"/>
        <v>0</v>
      </c>
      <c r="W100" s="6255">
        <f t="shared" si="14"/>
        <v>0</v>
      </c>
      <c r="X100" s="6258">
        <f t="shared" si="14"/>
        <v>0</v>
      </c>
      <c r="Y100" s="6260">
        <f t="shared" si="14"/>
        <v>0</v>
      </c>
      <c r="Z100" s="6255">
        <f t="shared" si="14"/>
        <v>0</v>
      </c>
      <c r="AA100" s="6255">
        <f t="shared" si="14"/>
        <v>0</v>
      </c>
      <c r="AB100" s="6258">
        <f t="shared" si="14"/>
        <v>0</v>
      </c>
      <c r="AC100" s="6181"/>
      <c r="AD100" s="6182"/>
    </row>
    <row r="101" spans="1:30">
      <c r="A101" s="6182"/>
      <c r="B101" s="6181"/>
      <c r="C101" s="6261" t="s">
        <v>2543</v>
      </c>
      <c r="D101" s="6262"/>
      <c r="E101" s="6263">
        <f t="shared" si="11"/>
        <v>0</v>
      </c>
      <c r="F101" s="6264">
        <f t="shared" si="11"/>
        <v>0</v>
      </c>
      <c r="G101" s="6264">
        <f t="shared" si="11"/>
        <v>0</v>
      </c>
      <c r="H101" s="6265">
        <f t="shared" si="11"/>
        <v>0</v>
      </c>
      <c r="I101" s="6266"/>
      <c r="J101" s="6267"/>
      <c r="K101" s="6267"/>
      <c r="L101" s="6268"/>
      <c r="M101" s="6269"/>
      <c r="N101" s="6267"/>
      <c r="O101" s="6267"/>
      <c r="P101" s="6270"/>
      <c r="Q101" s="6271"/>
      <c r="R101" s="6267"/>
      <c r="S101" s="6267"/>
      <c r="T101" s="6268"/>
      <c r="U101" s="6269"/>
      <c r="V101" s="6267"/>
      <c r="W101" s="6267"/>
      <c r="X101" s="6270"/>
      <c r="Y101" s="6272"/>
      <c r="Z101" s="6267"/>
      <c r="AA101" s="6267"/>
      <c r="AB101" s="6270"/>
      <c r="AC101" s="6181"/>
      <c r="AD101" s="6182"/>
    </row>
    <row r="102" spans="1:30">
      <c r="A102" s="6182"/>
      <c r="B102" s="6181"/>
      <c r="C102" s="6261" t="s">
        <v>2544</v>
      </c>
      <c r="D102" s="6262"/>
      <c r="E102" s="6263">
        <f t="shared" si="11"/>
        <v>0</v>
      </c>
      <c r="F102" s="6264">
        <f t="shared" si="11"/>
        <v>0</v>
      </c>
      <c r="G102" s="6264">
        <f t="shared" si="11"/>
        <v>0</v>
      </c>
      <c r="H102" s="6265">
        <f t="shared" si="11"/>
        <v>0</v>
      </c>
      <c r="I102" s="6266"/>
      <c r="J102" s="6267"/>
      <c r="K102" s="6267"/>
      <c r="L102" s="6268"/>
      <c r="M102" s="6269"/>
      <c r="N102" s="6267"/>
      <c r="O102" s="6267"/>
      <c r="P102" s="6270"/>
      <c r="Q102" s="6271"/>
      <c r="R102" s="6267"/>
      <c r="S102" s="6267"/>
      <c r="T102" s="6268"/>
      <c r="U102" s="6269"/>
      <c r="V102" s="6267"/>
      <c r="W102" s="6267"/>
      <c r="X102" s="6270"/>
      <c r="Y102" s="6272"/>
      <c r="Z102" s="6267"/>
      <c r="AA102" s="6267"/>
      <c r="AB102" s="6270"/>
      <c r="AC102" s="6181"/>
      <c r="AD102" s="6182"/>
    </row>
    <row r="103" spans="1:30">
      <c r="A103" s="6182"/>
      <c r="B103" s="6181"/>
      <c r="C103" s="6261" t="s">
        <v>2545</v>
      </c>
      <c r="D103" s="6262"/>
      <c r="E103" s="6263">
        <f t="shared" si="11"/>
        <v>0</v>
      </c>
      <c r="F103" s="6264">
        <f t="shared" si="11"/>
        <v>0</v>
      </c>
      <c r="G103" s="6264">
        <f t="shared" si="11"/>
        <v>0</v>
      </c>
      <c r="H103" s="6265">
        <f t="shared" si="11"/>
        <v>0</v>
      </c>
      <c r="I103" s="6266"/>
      <c r="J103" s="6267"/>
      <c r="K103" s="6267"/>
      <c r="L103" s="6268"/>
      <c r="M103" s="6269"/>
      <c r="N103" s="6267"/>
      <c r="O103" s="6267"/>
      <c r="P103" s="6270"/>
      <c r="Q103" s="6271"/>
      <c r="R103" s="6267"/>
      <c r="S103" s="6267"/>
      <c r="T103" s="6268"/>
      <c r="U103" s="6269"/>
      <c r="V103" s="6267"/>
      <c r="W103" s="6267"/>
      <c r="X103" s="6270"/>
      <c r="Y103" s="6272"/>
      <c r="Z103" s="6267"/>
      <c r="AA103" s="6267"/>
      <c r="AB103" s="6270"/>
      <c r="AC103" s="6181"/>
      <c r="AD103" s="6182"/>
    </row>
    <row r="104" spans="1:30">
      <c r="A104" s="6182"/>
      <c r="B104" s="6181"/>
      <c r="C104" s="6261" t="s">
        <v>2546</v>
      </c>
      <c r="D104" s="6262"/>
      <c r="E104" s="6263">
        <f t="shared" si="11"/>
        <v>0</v>
      </c>
      <c r="F104" s="6264">
        <f t="shared" si="11"/>
        <v>0</v>
      </c>
      <c r="G104" s="6264">
        <f t="shared" si="11"/>
        <v>0</v>
      </c>
      <c r="H104" s="6265">
        <f t="shared" si="11"/>
        <v>0</v>
      </c>
      <c r="I104" s="6266"/>
      <c r="J104" s="6267"/>
      <c r="K104" s="6267"/>
      <c r="L104" s="6268"/>
      <c r="M104" s="6269"/>
      <c r="N104" s="6267"/>
      <c r="O104" s="6267"/>
      <c r="P104" s="6270"/>
      <c r="Q104" s="6271"/>
      <c r="R104" s="6267"/>
      <c r="S104" s="6267"/>
      <c r="T104" s="6268"/>
      <c r="U104" s="6269"/>
      <c r="V104" s="6267"/>
      <c r="W104" s="6267"/>
      <c r="X104" s="6270"/>
      <c r="Y104" s="6272"/>
      <c r="Z104" s="6267"/>
      <c r="AA104" s="6267"/>
      <c r="AB104" s="6270"/>
      <c r="AC104" s="6181"/>
      <c r="AD104" s="6182"/>
    </row>
    <row r="105" spans="1:30">
      <c r="A105" s="6182"/>
      <c r="B105" s="6181"/>
      <c r="C105" s="6261" t="s">
        <v>2547</v>
      </c>
      <c r="D105" s="6262"/>
      <c r="E105" s="6263">
        <f t="shared" si="11"/>
        <v>0</v>
      </c>
      <c r="F105" s="6264">
        <f t="shared" si="11"/>
        <v>0</v>
      </c>
      <c r="G105" s="6264">
        <f t="shared" si="11"/>
        <v>0</v>
      </c>
      <c r="H105" s="6265">
        <f t="shared" si="11"/>
        <v>0</v>
      </c>
      <c r="I105" s="6266"/>
      <c r="J105" s="6267"/>
      <c r="K105" s="6267"/>
      <c r="L105" s="6268"/>
      <c r="M105" s="6269"/>
      <c r="N105" s="6267"/>
      <c r="O105" s="6267"/>
      <c r="P105" s="6270"/>
      <c r="Q105" s="6271"/>
      <c r="R105" s="6267"/>
      <c r="S105" s="6267"/>
      <c r="T105" s="6268"/>
      <c r="U105" s="6269"/>
      <c r="V105" s="6267"/>
      <c r="W105" s="6267"/>
      <c r="X105" s="6270"/>
      <c r="Y105" s="6272"/>
      <c r="Z105" s="6267"/>
      <c r="AA105" s="6267"/>
      <c r="AB105" s="6270"/>
      <c r="AC105" s="6181"/>
      <c r="AD105" s="6182"/>
    </row>
    <row r="106" spans="1:30">
      <c r="A106" s="6182"/>
      <c r="B106" s="6181"/>
      <c r="C106" s="6261" t="s">
        <v>2548</v>
      </c>
      <c r="D106" s="6262"/>
      <c r="E106" s="6263">
        <f t="shared" si="11"/>
        <v>0</v>
      </c>
      <c r="F106" s="6264">
        <f t="shared" si="11"/>
        <v>0</v>
      </c>
      <c r="G106" s="6264">
        <f t="shared" si="11"/>
        <v>0</v>
      </c>
      <c r="H106" s="6265">
        <f t="shared" si="11"/>
        <v>0</v>
      </c>
      <c r="I106" s="6266"/>
      <c r="J106" s="6267"/>
      <c r="K106" s="6267"/>
      <c r="L106" s="6268"/>
      <c r="M106" s="6269"/>
      <c r="N106" s="6267"/>
      <c r="O106" s="6267"/>
      <c r="P106" s="6270"/>
      <c r="Q106" s="6271"/>
      <c r="R106" s="6267"/>
      <c r="S106" s="6267"/>
      <c r="T106" s="6268"/>
      <c r="U106" s="6269"/>
      <c r="V106" s="6267"/>
      <c r="W106" s="6267"/>
      <c r="X106" s="6270"/>
      <c r="Y106" s="6272"/>
      <c r="Z106" s="6267"/>
      <c r="AA106" s="6267"/>
      <c r="AB106" s="6270"/>
      <c r="AC106" s="6181"/>
      <c r="AD106" s="6182"/>
    </row>
    <row r="107" spans="1:30">
      <c r="A107" s="6182"/>
      <c r="B107" s="6181"/>
      <c r="C107" s="6261" t="s">
        <v>2549</v>
      </c>
      <c r="D107" s="6262"/>
      <c r="E107" s="6263">
        <f t="shared" si="11"/>
        <v>0</v>
      </c>
      <c r="F107" s="6264">
        <f t="shared" si="11"/>
        <v>0</v>
      </c>
      <c r="G107" s="6264">
        <f t="shared" si="11"/>
        <v>0</v>
      </c>
      <c r="H107" s="6265">
        <f t="shared" si="11"/>
        <v>0</v>
      </c>
      <c r="I107" s="6266"/>
      <c r="J107" s="6267"/>
      <c r="K107" s="6267"/>
      <c r="L107" s="6268"/>
      <c r="M107" s="6269"/>
      <c r="N107" s="6267"/>
      <c r="O107" s="6267"/>
      <c r="P107" s="6270"/>
      <c r="Q107" s="6271"/>
      <c r="R107" s="6267"/>
      <c r="S107" s="6267"/>
      <c r="T107" s="6268"/>
      <c r="U107" s="6269"/>
      <c r="V107" s="6267"/>
      <c r="W107" s="6267"/>
      <c r="X107" s="6270"/>
      <c r="Y107" s="6272"/>
      <c r="Z107" s="6267"/>
      <c r="AA107" s="6267"/>
      <c r="AB107" s="6270"/>
      <c r="AC107" s="6181"/>
      <c r="AD107" s="6182"/>
    </row>
    <row r="108" spans="1:30">
      <c r="A108" s="6182"/>
      <c r="B108" s="6181"/>
      <c r="C108" s="6273"/>
      <c r="D108" s="6274" t="s">
        <v>2635</v>
      </c>
      <c r="E108" s="6275">
        <f t="shared" si="11"/>
        <v>0</v>
      </c>
      <c r="F108" s="6276">
        <f t="shared" si="11"/>
        <v>0</v>
      </c>
      <c r="G108" s="6276">
        <f t="shared" si="11"/>
        <v>0</v>
      </c>
      <c r="H108" s="6277">
        <f t="shared" si="11"/>
        <v>0</v>
      </c>
      <c r="I108" s="6278"/>
      <c r="J108" s="6279"/>
      <c r="K108" s="6279"/>
      <c r="L108" s="6280"/>
      <c r="M108" s="6281"/>
      <c r="N108" s="6279"/>
      <c r="O108" s="6279"/>
      <c r="P108" s="6282"/>
      <c r="Q108" s="6283"/>
      <c r="R108" s="6279"/>
      <c r="S108" s="6279"/>
      <c r="T108" s="6280"/>
      <c r="U108" s="6281"/>
      <c r="V108" s="6279"/>
      <c r="W108" s="6279"/>
      <c r="X108" s="6282"/>
      <c r="Y108" s="6284"/>
      <c r="Z108" s="6279"/>
      <c r="AA108" s="6279"/>
      <c r="AB108" s="6282"/>
      <c r="AC108" s="6181"/>
      <c r="AD108" s="6182"/>
    </row>
    <row r="109" spans="1:30">
      <c r="A109" s="6182"/>
      <c r="B109" s="6181"/>
      <c r="C109" s="6249" t="s">
        <v>4725</v>
      </c>
      <c r="D109" s="6250" t="s">
        <v>2634</v>
      </c>
      <c r="E109" s="6251">
        <f t="shared" si="11"/>
        <v>0</v>
      </c>
      <c r="F109" s="6252">
        <f t="shared" si="11"/>
        <v>0</v>
      </c>
      <c r="G109" s="6252">
        <f t="shared" si="11"/>
        <v>0</v>
      </c>
      <c r="H109" s="6253">
        <f t="shared" si="11"/>
        <v>0</v>
      </c>
      <c r="I109" s="6254">
        <f>SUM(I110:I116)</f>
        <v>0</v>
      </c>
      <c r="J109" s="6255">
        <f t="shared" ref="J109:AB109" si="15">SUM(J110:J116)</f>
        <v>0</v>
      </c>
      <c r="K109" s="6255">
        <f t="shared" si="15"/>
        <v>0</v>
      </c>
      <c r="L109" s="6256">
        <f t="shared" si="15"/>
        <v>0</v>
      </c>
      <c r="M109" s="6257">
        <f t="shared" si="15"/>
        <v>0</v>
      </c>
      <c r="N109" s="6255">
        <f t="shared" si="15"/>
        <v>0</v>
      </c>
      <c r="O109" s="6255">
        <f t="shared" si="15"/>
        <v>0</v>
      </c>
      <c r="P109" s="6258">
        <f t="shared" si="15"/>
        <v>0</v>
      </c>
      <c r="Q109" s="6259">
        <f t="shared" si="15"/>
        <v>0</v>
      </c>
      <c r="R109" s="6255">
        <f t="shared" si="15"/>
        <v>0</v>
      </c>
      <c r="S109" s="6255">
        <f t="shared" si="15"/>
        <v>0</v>
      </c>
      <c r="T109" s="6256">
        <f t="shared" si="15"/>
        <v>0</v>
      </c>
      <c r="U109" s="6257">
        <f t="shared" si="15"/>
        <v>0</v>
      </c>
      <c r="V109" s="6255">
        <f t="shared" si="15"/>
        <v>0</v>
      </c>
      <c r="W109" s="6255">
        <f t="shared" si="15"/>
        <v>0</v>
      </c>
      <c r="X109" s="6258">
        <f t="shared" si="15"/>
        <v>0</v>
      </c>
      <c r="Y109" s="6260">
        <f t="shared" si="15"/>
        <v>0</v>
      </c>
      <c r="Z109" s="6255">
        <f t="shared" si="15"/>
        <v>0</v>
      </c>
      <c r="AA109" s="6255">
        <f t="shared" si="15"/>
        <v>0</v>
      </c>
      <c r="AB109" s="6258">
        <f t="shared" si="15"/>
        <v>0</v>
      </c>
      <c r="AC109" s="6181"/>
      <c r="AD109" s="6182"/>
    </row>
    <row r="110" spans="1:30">
      <c r="A110" s="6182"/>
      <c r="B110" s="6181"/>
      <c r="C110" s="6261" t="s">
        <v>2550</v>
      </c>
      <c r="D110" s="6262"/>
      <c r="E110" s="6263">
        <f t="shared" si="11"/>
        <v>0</v>
      </c>
      <c r="F110" s="6264">
        <f t="shared" si="11"/>
        <v>0</v>
      </c>
      <c r="G110" s="6264">
        <f t="shared" si="11"/>
        <v>0</v>
      </c>
      <c r="H110" s="6265">
        <f t="shared" si="11"/>
        <v>0</v>
      </c>
      <c r="I110" s="6266"/>
      <c r="J110" s="6267"/>
      <c r="K110" s="6267"/>
      <c r="L110" s="6268"/>
      <c r="M110" s="6269"/>
      <c r="N110" s="6267"/>
      <c r="O110" s="6267"/>
      <c r="P110" s="6270"/>
      <c r="Q110" s="6271"/>
      <c r="R110" s="6267"/>
      <c r="S110" s="6267"/>
      <c r="T110" s="6268"/>
      <c r="U110" s="6269"/>
      <c r="V110" s="6267"/>
      <c r="W110" s="6267"/>
      <c r="X110" s="6270"/>
      <c r="Y110" s="6272"/>
      <c r="Z110" s="6267"/>
      <c r="AA110" s="6267"/>
      <c r="AB110" s="6270"/>
      <c r="AC110" s="6181"/>
      <c r="AD110" s="6182"/>
    </row>
    <row r="111" spans="1:30">
      <c r="A111" s="6182"/>
      <c r="B111" s="6181"/>
      <c r="C111" s="6261" t="s">
        <v>2551</v>
      </c>
      <c r="D111" s="6262"/>
      <c r="E111" s="6263">
        <f t="shared" ref="E111:H142" si="16">I111+M111+Q111+U111+Y111</f>
        <v>0</v>
      </c>
      <c r="F111" s="6264">
        <f t="shared" si="16"/>
        <v>0</v>
      </c>
      <c r="G111" s="6264">
        <f t="shared" si="16"/>
        <v>0</v>
      </c>
      <c r="H111" s="6265">
        <f t="shared" si="16"/>
        <v>0</v>
      </c>
      <c r="I111" s="6266"/>
      <c r="J111" s="6267"/>
      <c r="K111" s="6267"/>
      <c r="L111" s="6268"/>
      <c r="M111" s="6269"/>
      <c r="N111" s="6267"/>
      <c r="O111" s="6267"/>
      <c r="P111" s="6270"/>
      <c r="Q111" s="6271"/>
      <c r="R111" s="6267"/>
      <c r="S111" s="6267"/>
      <c r="T111" s="6268"/>
      <c r="U111" s="6269"/>
      <c r="V111" s="6267"/>
      <c r="W111" s="6267"/>
      <c r="X111" s="6270"/>
      <c r="Y111" s="6272"/>
      <c r="Z111" s="6267"/>
      <c r="AA111" s="6267"/>
      <c r="AB111" s="6270"/>
      <c r="AC111" s="6181"/>
      <c r="AD111" s="6182"/>
    </row>
    <row r="112" spans="1:30">
      <c r="A112" s="6182"/>
      <c r="B112" s="6181"/>
      <c r="C112" s="6261" t="s">
        <v>2552</v>
      </c>
      <c r="D112" s="6262"/>
      <c r="E112" s="6263">
        <f t="shared" si="16"/>
        <v>0</v>
      </c>
      <c r="F112" s="6264">
        <f t="shared" si="16"/>
        <v>0</v>
      </c>
      <c r="G112" s="6264">
        <f t="shared" si="16"/>
        <v>0</v>
      </c>
      <c r="H112" s="6265">
        <f t="shared" si="16"/>
        <v>0</v>
      </c>
      <c r="I112" s="6266"/>
      <c r="J112" s="6267"/>
      <c r="K112" s="6267"/>
      <c r="L112" s="6268"/>
      <c r="M112" s="6269"/>
      <c r="N112" s="6267"/>
      <c r="O112" s="6267"/>
      <c r="P112" s="6270"/>
      <c r="Q112" s="6271"/>
      <c r="R112" s="6267"/>
      <c r="S112" s="6267"/>
      <c r="T112" s="6268"/>
      <c r="U112" s="6269"/>
      <c r="V112" s="6267"/>
      <c r="W112" s="6267"/>
      <c r="X112" s="6270"/>
      <c r="Y112" s="6272"/>
      <c r="Z112" s="6267"/>
      <c r="AA112" s="6267"/>
      <c r="AB112" s="6270"/>
      <c r="AC112" s="6181"/>
      <c r="AD112" s="6182"/>
    </row>
    <row r="113" spans="1:30">
      <c r="A113" s="6182"/>
      <c r="B113" s="6181"/>
      <c r="C113" s="6261" t="s">
        <v>2553</v>
      </c>
      <c r="D113" s="6262"/>
      <c r="E113" s="6263">
        <f t="shared" si="16"/>
        <v>0</v>
      </c>
      <c r="F113" s="6264">
        <f t="shared" si="16"/>
        <v>0</v>
      </c>
      <c r="G113" s="6264">
        <f t="shared" si="16"/>
        <v>0</v>
      </c>
      <c r="H113" s="6265">
        <f t="shared" si="16"/>
        <v>0</v>
      </c>
      <c r="I113" s="6266"/>
      <c r="J113" s="6267"/>
      <c r="K113" s="6267"/>
      <c r="L113" s="6268"/>
      <c r="M113" s="6269"/>
      <c r="N113" s="6267"/>
      <c r="O113" s="6267"/>
      <c r="P113" s="6270"/>
      <c r="Q113" s="6271"/>
      <c r="R113" s="6267"/>
      <c r="S113" s="6267"/>
      <c r="T113" s="6268"/>
      <c r="U113" s="6269"/>
      <c r="V113" s="6267"/>
      <c r="W113" s="6267"/>
      <c r="X113" s="6270"/>
      <c r="Y113" s="6272"/>
      <c r="Z113" s="6267"/>
      <c r="AA113" s="6267"/>
      <c r="AB113" s="6270"/>
      <c r="AC113" s="6181"/>
      <c r="AD113" s="6182"/>
    </row>
    <row r="114" spans="1:30">
      <c r="A114" s="6182"/>
      <c r="B114" s="6181"/>
      <c r="C114" s="6261" t="s">
        <v>2554</v>
      </c>
      <c r="D114" s="6262"/>
      <c r="E114" s="6263">
        <f t="shared" si="16"/>
        <v>0</v>
      </c>
      <c r="F114" s="6264">
        <f t="shared" si="16"/>
        <v>0</v>
      </c>
      <c r="G114" s="6264">
        <f t="shared" si="16"/>
        <v>0</v>
      </c>
      <c r="H114" s="6265">
        <f t="shared" si="16"/>
        <v>0</v>
      </c>
      <c r="I114" s="6266"/>
      <c r="J114" s="6267"/>
      <c r="K114" s="6267"/>
      <c r="L114" s="6268"/>
      <c r="M114" s="6269"/>
      <c r="N114" s="6267"/>
      <c r="O114" s="6267"/>
      <c r="P114" s="6270"/>
      <c r="Q114" s="6271"/>
      <c r="R114" s="6267"/>
      <c r="S114" s="6267"/>
      <c r="T114" s="6268"/>
      <c r="U114" s="6269"/>
      <c r="V114" s="6267"/>
      <c r="W114" s="6267"/>
      <c r="X114" s="6270"/>
      <c r="Y114" s="6272"/>
      <c r="Z114" s="6267"/>
      <c r="AA114" s="6267"/>
      <c r="AB114" s="6270"/>
      <c r="AC114" s="6181"/>
      <c r="AD114" s="6182"/>
    </row>
    <row r="115" spans="1:30">
      <c r="A115" s="6182"/>
      <c r="B115" s="6181"/>
      <c r="C115" s="6261" t="s">
        <v>2555</v>
      </c>
      <c r="D115" s="6262"/>
      <c r="E115" s="6263">
        <f t="shared" si="16"/>
        <v>0</v>
      </c>
      <c r="F115" s="6264">
        <f t="shared" si="16"/>
        <v>0</v>
      </c>
      <c r="G115" s="6264">
        <f t="shared" si="16"/>
        <v>0</v>
      </c>
      <c r="H115" s="6265">
        <f t="shared" si="16"/>
        <v>0</v>
      </c>
      <c r="I115" s="6266"/>
      <c r="J115" s="6267"/>
      <c r="K115" s="6267"/>
      <c r="L115" s="6268"/>
      <c r="M115" s="6269"/>
      <c r="N115" s="6267"/>
      <c r="O115" s="6267"/>
      <c r="P115" s="6270"/>
      <c r="Q115" s="6271"/>
      <c r="R115" s="6267"/>
      <c r="S115" s="6267"/>
      <c r="T115" s="6268"/>
      <c r="U115" s="6269"/>
      <c r="V115" s="6267"/>
      <c r="W115" s="6267"/>
      <c r="X115" s="6270"/>
      <c r="Y115" s="6272"/>
      <c r="Z115" s="6267"/>
      <c r="AA115" s="6267"/>
      <c r="AB115" s="6270"/>
      <c r="AC115" s="6181"/>
      <c r="AD115" s="6182"/>
    </row>
    <row r="116" spans="1:30">
      <c r="A116" s="6182"/>
      <c r="B116" s="6181"/>
      <c r="C116" s="6261" t="s">
        <v>2556</v>
      </c>
      <c r="D116" s="6286"/>
      <c r="E116" s="6287">
        <f t="shared" si="16"/>
        <v>0</v>
      </c>
      <c r="F116" s="6288">
        <f t="shared" si="16"/>
        <v>0</v>
      </c>
      <c r="G116" s="6288">
        <f t="shared" si="16"/>
        <v>0</v>
      </c>
      <c r="H116" s="6289">
        <f t="shared" si="16"/>
        <v>0</v>
      </c>
      <c r="I116" s="6290"/>
      <c r="J116" s="6291"/>
      <c r="K116" s="6291"/>
      <c r="L116" s="6292"/>
      <c r="M116" s="6293"/>
      <c r="N116" s="6291"/>
      <c r="O116" s="6291"/>
      <c r="P116" s="6294"/>
      <c r="Q116" s="6295"/>
      <c r="R116" s="6291"/>
      <c r="S116" s="6291"/>
      <c r="T116" s="6292"/>
      <c r="U116" s="6293"/>
      <c r="V116" s="6291"/>
      <c r="W116" s="6291"/>
      <c r="X116" s="6294"/>
      <c r="Y116" s="6296"/>
      <c r="Z116" s="6291"/>
      <c r="AA116" s="6291"/>
      <c r="AB116" s="6294"/>
      <c r="AC116" s="6181"/>
      <c r="AD116" s="6182"/>
    </row>
    <row r="117" spans="1:30">
      <c r="A117" s="6182"/>
      <c r="B117" s="6181"/>
      <c r="C117" s="6273"/>
      <c r="D117" s="6274" t="s">
        <v>2635</v>
      </c>
      <c r="E117" s="6275">
        <f t="shared" si="16"/>
        <v>0</v>
      </c>
      <c r="F117" s="6276">
        <f t="shared" si="16"/>
        <v>0</v>
      </c>
      <c r="G117" s="6276">
        <f t="shared" si="16"/>
        <v>0</v>
      </c>
      <c r="H117" s="6277">
        <f t="shared" si="16"/>
        <v>0</v>
      </c>
      <c r="I117" s="6278"/>
      <c r="J117" s="6279"/>
      <c r="K117" s="6279"/>
      <c r="L117" s="6280"/>
      <c r="M117" s="6281"/>
      <c r="N117" s="6279"/>
      <c r="O117" s="6279"/>
      <c r="P117" s="6282"/>
      <c r="Q117" s="6283"/>
      <c r="R117" s="6279"/>
      <c r="S117" s="6279"/>
      <c r="T117" s="6280"/>
      <c r="U117" s="6281"/>
      <c r="V117" s="6279"/>
      <c r="W117" s="6279"/>
      <c r="X117" s="6282"/>
      <c r="Y117" s="6284"/>
      <c r="Z117" s="6279"/>
      <c r="AA117" s="6279"/>
      <c r="AB117" s="6282"/>
      <c r="AC117" s="6181"/>
      <c r="AD117" s="6182"/>
    </row>
    <row r="118" spans="1:30">
      <c r="A118" s="6182"/>
      <c r="B118" s="6181"/>
      <c r="C118" s="6249" t="s">
        <v>4731</v>
      </c>
      <c r="D118" s="6250" t="s">
        <v>2634</v>
      </c>
      <c r="E118" s="6251">
        <f t="shared" si="16"/>
        <v>0</v>
      </c>
      <c r="F118" s="6252">
        <f t="shared" si="16"/>
        <v>0</v>
      </c>
      <c r="G118" s="6252">
        <f t="shared" si="16"/>
        <v>0</v>
      </c>
      <c r="H118" s="6253">
        <f t="shared" si="16"/>
        <v>0</v>
      </c>
      <c r="I118" s="6254">
        <f>SUM(I119:I123)</f>
        <v>0</v>
      </c>
      <c r="J118" s="6255">
        <f t="shared" ref="J118:AB118" si="17">SUM(J119:J123)</f>
        <v>0</v>
      </c>
      <c r="K118" s="6255">
        <f t="shared" si="17"/>
        <v>0</v>
      </c>
      <c r="L118" s="6256">
        <f t="shared" si="17"/>
        <v>0</v>
      </c>
      <c r="M118" s="6257">
        <f t="shared" si="17"/>
        <v>0</v>
      </c>
      <c r="N118" s="6255">
        <f t="shared" si="17"/>
        <v>0</v>
      </c>
      <c r="O118" s="6255">
        <f t="shared" si="17"/>
        <v>0</v>
      </c>
      <c r="P118" s="6258">
        <f t="shared" si="17"/>
        <v>0</v>
      </c>
      <c r="Q118" s="6259">
        <f t="shared" si="17"/>
        <v>0</v>
      </c>
      <c r="R118" s="6255">
        <f t="shared" si="17"/>
        <v>0</v>
      </c>
      <c r="S118" s="6255">
        <f t="shared" si="17"/>
        <v>0</v>
      </c>
      <c r="T118" s="6256">
        <f t="shared" si="17"/>
        <v>0</v>
      </c>
      <c r="U118" s="6257">
        <f t="shared" si="17"/>
        <v>0</v>
      </c>
      <c r="V118" s="6255">
        <f t="shared" si="17"/>
        <v>0</v>
      </c>
      <c r="W118" s="6255">
        <f t="shared" si="17"/>
        <v>0</v>
      </c>
      <c r="X118" s="6258">
        <f t="shared" si="17"/>
        <v>0</v>
      </c>
      <c r="Y118" s="6260">
        <f t="shared" si="17"/>
        <v>0</v>
      </c>
      <c r="Z118" s="6255">
        <f t="shared" si="17"/>
        <v>0</v>
      </c>
      <c r="AA118" s="6255">
        <f t="shared" si="17"/>
        <v>0</v>
      </c>
      <c r="AB118" s="6258">
        <f t="shared" si="17"/>
        <v>0</v>
      </c>
      <c r="AC118" s="6181"/>
      <c r="AD118" s="6182"/>
    </row>
    <row r="119" spans="1:30">
      <c r="A119" s="6182"/>
      <c r="B119" s="6181"/>
      <c r="C119" s="6261" t="s">
        <v>2557</v>
      </c>
      <c r="D119" s="6262"/>
      <c r="E119" s="6263">
        <f t="shared" si="16"/>
        <v>0</v>
      </c>
      <c r="F119" s="6264">
        <f t="shared" si="16"/>
        <v>0</v>
      </c>
      <c r="G119" s="6264">
        <f t="shared" si="16"/>
        <v>0</v>
      </c>
      <c r="H119" s="6265">
        <f t="shared" si="16"/>
        <v>0</v>
      </c>
      <c r="I119" s="6266"/>
      <c r="J119" s="6267"/>
      <c r="K119" s="6267"/>
      <c r="L119" s="6268"/>
      <c r="M119" s="6269"/>
      <c r="N119" s="6267"/>
      <c r="O119" s="6267"/>
      <c r="P119" s="6270"/>
      <c r="Q119" s="6271"/>
      <c r="R119" s="6267"/>
      <c r="S119" s="6267"/>
      <c r="T119" s="6268"/>
      <c r="U119" s="6269"/>
      <c r="V119" s="6267"/>
      <c r="W119" s="6267"/>
      <c r="X119" s="6270"/>
      <c r="Y119" s="6272"/>
      <c r="Z119" s="6267"/>
      <c r="AA119" s="6267"/>
      <c r="AB119" s="6270"/>
      <c r="AC119" s="6181"/>
      <c r="AD119" s="6182"/>
    </row>
    <row r="120" spans="1:30">
      <c r="A120" s="6182"/>
      <c r="B120" s="6181"/>
      <c r="C120" s="6261" t="s">
        <v>2558</v>
      </c>
      <c r="D120" s="6262"/>
      <c r="E120" s="6263">
        <f t="shared" si="16"/>
        <v>0</v>
      </c>
      <c r="F120" s="6264">
        <f t="shared" si="16"/>
        <v>0</v>
      </c>
      <c r="G120" s="6264">
        <f t="shared" si="16"/>
        <v>0</v>
      </c>
      <c r="H120" s="6265">
        <f t="shared" si="16"/>
        <v>0</v>
      </c>
      <c r="I120" s="6266"/>
      <c r="J120" s="6267"/>
      <c r="K120" s="6267"/>
      <c r="L120" s="6268"/>
      <c r="M120" s="6269"/>
      <c r="N120" s="6267"/>
      <c r="O120" s="6267"/>
      <c r="P120" s="6270"/>
      <c r="Q120" s="6271"/>
      <c r="R120" s="6267"/>
      <c r="S120" s="6267"/>
      <c r="T120" s="6268"/>
      <c r="U120" s="6269"/>
      <c r="V120" s="6267"/>
      <c r="W120" s="6267"/>
      <c r="X120" s="6270"/>
      <c r="Y120" s="6272"/>
      <c r="Z120" s="6267"/>
      <c r="AA120" s="6267"/>
      <c r="AB120" s="6270"/>
      <c r="AC120" s="6181"/>
      <c r="AD120" s="6182"/>
    </row>
    <row r="121" spans="1:30">
      <c r="A121" s="6182"/>
      <c r="B121" s="6181"/>
      <c r="C121" s="6261" t="s">
        <v>2559</v>
      </c>
      <c r="D121" s="6262"/>
      <c r="E121" s="6263">
        <f t="shared" si="16"/>
        <v>0</v>
      </c>
      <c r="F121" s="6264">
        <f t="shared" si="16"/>
        <v>0</v>
      </c>
      <c r="G121" s="6264">
        <f t="shared" si="16"/>
        <v>0</v>
      </c>
      <c r="H121" s="6265">
        <f t="shared" si="16"/>
        <v>0</v>
      </c>
      <c r="I121" s="6266"/>
      <c r="J121" s="6267"/>
      <c r="K121" s="6267"/>
      <c r="L121" s="6268"/>
      <c r="M121" s="6269"/>
      <c r="N121" s="6267"/>
      <c r="O121" s="6267"/>
      <c r="P121" s="6270"/>
      <c r="Q121" s="6271"/>
      <c r="R121" s="6267"/>
      <c r="S121" s="6267"/>
      <c r="T121" s="6268"/>
      <c r="U121" s="6269"/>
      <c r="V121" s="6267"/>
      <c r="W121" s="6267"/>
      <c r="X121" s="6270"/>
      <c r="Y121" s="6272"/>
      <c r="Z121" s="6267"/>
      <c r="AA121" s="6267"/>
      <c r="AB121" s="6270"/>
      <c r="AC121" s="6181"/>
      <c r="AD121" s="6182"/>
    </row>
    <row r="122" spans="1:30">
      <c r="A122" s="6182"/>
      <c r="B122" s="6181"/>
      <c r="C122" s="6261" t="s">
        <v>2560</v>
      </c>
      <c r="D122" s="6262"/>
      <c r="E122" s="6263">
        <f t="shared" si="16"/>
        <v>0</v>
      </c>
      <c r="F122" s="6264">
        <f t="shared" si="16"/>
        <v>0</v>
      </c>
      <c r="G122" s="6264">
        <f t="shared" si="16"/>
        <v>0</v>
      </c>
      <c r="H122" s="6265">
        <f t="shared" si="16"/>
        <v>0</v>
      </c>
      <c r="I122" s="6266"/>
      <c r="J122" s="6267"/>
      <c r="K122" s="6267"/>
      <c r="L122" s="6268"/>
      <c r="M122" s="6269"/>
      <c r="N122" s="6267"/>
      <c r="O122" s="6267"/>
      <c r="P122" s="6270"/>
      <c r="Q122" s="6271"/>
      <c r="R122" s="6267"/>
      <c r="S122" s="6267"/>
      <c r="T122" s="6268"/>
      <c r="U122" s="6269"/>
      <c r="V122" s="6267"/>
      <c r="W122" s="6267"/>
      <c r="X122" s="6270"/>
      <c r="Y122" s="6272"/>
      <c r="Z122" s="6267"/>
      <c r="AA122" s="6267"/>
      <c r="AB122" s="6270"/>
      <c r="AC122" s="6181"/>
      <c r="AD122" s="6182"/>
    </row>
    <row r="123" spans="1:30">
      <c r="A123" s="6182"/>
      <c r="B123" s="6181"/>
      <c r="C123" s="6261" t="s">
        <v>2561</v>
      </c>
      <c r="D123" s="6262"/>
      <c r="E123" s="6263">
        <f t="shared" si="16"/>
        <v>0</v>
      </c>
      <c r="F123" s="6264">
        <f t="shared" si="16"/>
        <v>0</v>
      </c>
      <c r="G123" s="6264">
        <f t="shared" si="16"/>
        <v>0</v>
      </c>
      <c r="H123" s="6265">
        <f t="shared" si="16"/>
        <v>0</v>
      </c>
      <c r="I123" s="6266"/>
      <c r="J123" s="6267"/>
      <c r="K123" s="6267"/>
      <c r="L123" s="6268"/>
      <c r="M123" s="6269"/>
      <c r="N123" s="6267"/>
      <c r="O123" s="6267"/>
      <c r="P123" s="6270"/>
      <c r="Q123" s="6271"/>
      <c r="R123" s="6267"/>
      <c r="S123" s="6267"/>
      <c r="T123" s="6268"/>
      <c r="U123" s="6269"/>
      <c r="V123" s="6267"/>
      <c r="W123" s="6267"/>
      <c r="X123" s="6270"/>
      <c r="Y123" s="6272"/>
      <c r="Z123" s="6267"/>
      <c r="AA123" s="6267"/>
      <c r="AB123" s="6270"/>
      <c r="AC123" s="6181"/>
      <c r="AD123" s="6182"/>
    </row>
    <row r="124" spans="1:30">
      <c r="A124" s="6182"/>
      <c r="B124" s="6181"/>
      <c r="C124" s="6273"/>
      <c r="D124" s="6274" t="s">
        <v>2635</v>
      </c>
      <c r="E124" s="6275">
        <f t="shared" si="16"/>
        <v>0</v>
      </c>
      <c r="F124" s="6276">
        <f t="shared" si="16"/>
        <v>0</v>
      </c>
      <c r="G124" s="6276">
        <f t="shared" si="16"/>
        <v>0</v>
      </c>
      <c r="H124" s="6277">
        <f t="shared" si="16"/>
        <v>0</v>
      </c>
      <c r="I124" s="6278"/>
      <c r="J124" s="6279"/>
      <c r="K124" s="6279"/>
      <c r="L124" s="6280"/>
      <c r="M124" s="6281"/>
      <c r="N124" s="6279"/>
      <c r="O124" s="6279"/>
      <c r="P124" s="6282"/>
      <c r="Q124" s="6283"/>
      <c r="R124" s="6279"/>
      <c r="S124" s="6279"/>
      <c r="T124" s="6280"/>
      <c r="U124" s="6281"/>
      <c r="V124" s="6279"/>
      <c r="W124" s="6279"/>
      <c r="X124" s="6282"/>
      <c r="Y124" s="6284"/>
      <c r="Z124" s="6279"/>
      <c r="AA124" s="6279"/>
      <c r="AB124" s="6282"/>
      <c r="AC124" s="6181"/>
      <c r="AD124" s="6182"/>
    </row>
    <row r="125" spans="1:30">
      <c r="A125" s="6182"/>
      <c r="B125" s="6181"/>
      <c r="C125" s="6249" t="s">
        <v>4732</v>
      </c>
      <c r="D125" s="6250" t="s">
        <v>2634</v>
      </c>
      <c r="E125" s="6251">
        <f t="shared" si="16"/>
        <v>0</v>
      </c>
      <c r="F125" s="6252">
        <f t="shared" si="16"/>
        <v>0</v>
      </c>
      <c r="G125" s="6252">
        <f t="shared" si="16"/>
        <v>0</v>
      </c>
      <c r="H125" s="6253">
        <f t="shared" si="16"/>
        <v>0</v>
      </c>
      <c r="I125" s="6254">
        <f>SUM(I126:I132)</f>
        <v>0</v>
      </c>
      <c r="J125" s="6255">
        <f t="shared" ref="J125:AB125" si="18">SUM(J126:J132)</f>
        <v>0</v>
      </c>
      <c r="K125" s="6255">
        <f t="shared" si="18"/>
        <v>0</v>
      </c>
      <c r="L125" s="6256">
        <f t="shared" si="18"/>
        <v>0</v>
      </c>
      <c r="M125" s="6257">
        <f t="shared" si="18"/>
        <v>0</v>
      </c>
      <c r="N125" s="6255">
        <f t="shared" si="18"/>
        <v>0</v>
      </c>
      <c r="O125" s="6255">
        <f t="shared" si="18"/>
        <v>0</v>
      </c>
      <c r="P125" s="6258">
        <f t="shared" si="18"/>
        <v>0</v>
      </c>
      <c r="Q125" s="6259">
        <f t="shared" si="18"/>
        <v>0</v>
      </c>
      <c r="R125" s="6255">
        <f t="shared" si="18"/>
        <v>0</v>
      </c>
      <c r="S125" s="6255">
        <f t="shared" si="18"/>
        <v>0</v>
      </c>
      <c r="T125" s="6256">
        <f t="shared" si="18"/>
        <v>0</v>
      </c>
      <c r="U125" s="6257">
        <f t="shared" si="18"/>
        <v>0</v>
      </c>
      <c r="V125" s="6255">
        <f t="shared" si="18"/>
        <v>0</v>
      </c>
      <c r="W125" s="6255">
        <f t="shared" si="18"/>
        <v>0</v>
      </c>
      <c r="X125" s="6258">
        <f t="shared" si="18"/>
        <v>0</v>
      </c>
      <c r="Y125" s="6260">
        <f t="shared" si="18"/>
        <v>0</v>
      </c>
      <c r="Z125" s="6255">
        <f t="shared" si="18"/>
        <v>0</v>
      </c>
      <c r="AA125" s="6255">
        <f t="shared" si="18"/>
        <v>0</v>
      </c>
      <c r="AB125" s="6258">
        <f t="shared" si="18"/>
        <v>0</v>
      </c>
      <c r="AC125" s="6181"/>
      <c r="AD125" s="6182"/>
    </row>
    <row r="126" spans="1:30">
      <c r="A126" s="6182"/>
      <c r="B126" s="6181"/>
      <c r="C126" s="6261" t="s">
        <v>2562</v>
      </c>
      <c r="D126" s="6262"/>
      <c r="E126" s="6263">
        <f t="shared" si="16"/>
        <v>0</v>
      </c>
      <c r="F126" s="6264">
        <f t="shared" si="16"/>
        <v>0</v>
      </c>
      <c r="G126" s="6264">
        <f t="shared" si="16"/>
        <v>0</v>
      </c>
      <c r="H126" s="6265">
        <f t="shared" si="16"/>
        <v>0</v>
      </c>
      <c r="I126" s="6266"/>
      <c r="J126" s="6267"/>
      <c r="K126" s="6267"/>
      <c r="L126" s="6268"/>
      <c r="M126" s="6269"/>
      <c r="N126" s="6267"/>
      <c r="O126" s="6267"/>
      <c r="P126" s="6270"/>
      <c r="Q126" s="6271"/>
      <c r="R126" s="6267"/>
      <c r="S126" s="6267"/>
      <c r="T126" s="6268"/>
      <c r="U126" s="6269"/>
      <c r="V126" s="6267"/>
      <c r="W126" s="6267"/>
      <c r="X126" s="6270"/>
      <c r="Y126" s="6272"/>
      <c r="Z126" s="6267"/>
      <c r="AA126" s="6267"/>
      <c r="AB126" s="6270"/>
      <c r="AC126" s="6181"/>
      <c r="AD126" s="6182"/>
    </row>
    <row r="127" spans="1:30">
      <c r="A127" s="6182"/>
      <c r="B127" s="6181"/>
      <c r="C127" s="6261" t="s">
        <v>2563</v>
      </c>
      <c r="D127" s="6262"/>
      <c r="E127" s="6263">
        <f t="shared" si="16"/>
        <v>0</v>
      </c>
      <c r="F127" s="6264">
        <f t="shared" si="16"/>
        <v>0</v>
      </c>
      <c r="G127" s="6264">
        <f t="shared" si="16"/>
        <v>0</v>
      </c>
      <c r="H127" s="6265">
        <f t="shared" si="16"/>
        <v>0</v>
      </c>
      <c r="I127" s="6266"/>
      <c r="J127" s="6267"/>
      <c r="K127" s="6267"/>
      <c r="L127" s="6268"/>
      <c r="M127" s="6269"/>
      <c r="N127" s="6267"/>
      <c r="O127" s="6267"/>
      <c r="P127" s="6270"/>
      <c r="Q127" s="6271"/>
      <c r="R127" s="6267"/>
      <c r="S127" s="6267"/>
      <c r="T127" s="6268"/>
      <c r="U127" s="6269"/>
      <c r="V127" s="6267"/>
      <c r="W127" s="6267"/>
      <c r="X127" s="6270"/>
      <c r="Y127" s="6272"/>
      <c r="Z127" s="6267"/>
      <c r="AA127" s="6267"/>
      <c r="AB127" s="6270"/>
      <c r="AC127" s="6181"/>
      <c r="AD127" s="6182"/>
    </row>
    <row r="128" spans="1:30">
      <c r="A128" s="6182"/>
      <c r="B128" s="6181"/>
      <c r="C128" s="6261" t="s">
        <v>2564</v>
      </c>
      <c r="D128" s="6262"/>
      <c r="E128" s="6263">
        <f t="shared" si="16"/>
        <v>0</v>
      </c>
      <c r="F128" s="6264">
        <f t="shared" si="16"/>
        <v>0</v>
      </c>
      <c r="G128" s="6264">
        <f t="shared" si="16"/>
        <v>0</v>
      </c>
      <c r="H128" s="6265">
        <f t="shared" si="16"/>
        <v>0</v>
      </c>
      <c r="I128" s="6266"/>
      <c r="J128" s="6267"/>
      <c r="K128" s="6267"/>
      <c r="L128" s="6268"/>
      <c r="M128" s="6269"/>
      <c r="N128" s="6267"/>
      <c r="O128" s="6267"/>
      <c r="P128" s="6270"/>
      <c r="Q128" s="6271"/>
      <c r="R128" s="6267"/>
      <c r="S128" s="6267"/>
      <c r="T128" s="6268"/>
      <c r="U128" s="6269"/>
      <c r="V128" s="6267"/>
      <c r="W128" s="6267"/>
      <c r="X128" s="6270"/>
      <c r="Y128" s="6272"/>
      <c r="Z128" s="6267"/>
      <c r="AA128" s="6267"/>
      <c r="AB128" s="6270"/>
      <c r="AC128" s="6181"/>
      <c r="AD128" s="6182"/>
    </row>
    <row r="129" spans="1:30">
      <c r="A129" s="6182"/>
      <c r="B129" s="6181"/>
      <c r="C129" s="6261" t="s">
        <v>2565</v>
      </c>
      <c r="D129" s="6262"/>
      <c r="E129" s="6263">
        <f t="shared" si="16"/>
        <v>0</v>
      </c>
      <c r="F129" s="6264">
        <f t="shared" si="16"/>
        <v>0</v>
      </c>
      <c r="G129" s="6264">
        <f t="shared" si="16"/>
        <v>0</v>
      </c>
      <c r="H129" s="6265">
        <f t="shared" si="16"/>
        <v>0</v>
      </c>
      <c r="I129" s="6266"/>
      <c r="J129" s="6267"/>
      <c r="K129" s="6267"/>
      <c r="L129" s="6268"/>
      <c r="M129" s="6269"/>
      <c r="N129" s="6267"/>
      <c r="O129" s="6267"/>
      <c r="P129" s="6270"/>
      <c r="Q129" s="6271"/>
      <c r="R129" s="6267"/>
      <c r="S129" s="6267"/>
      <c r="T129" s="6268"/>
      <c r="U129" s="6269"/>
      <c r="V129" s="6267"/>
      <c r="W129" s="6267"/>
      <c r="X129" s="6270"/>
      <c r="Y129" s="6272"/>
      <c r="Z129" s="6267"/>
      <c r="AA129" s="6267"/>
      <c r="AB129" s="6270"/>
      <c r="AC129" s="6181"/>
      <c r="AD129" s="6182"/>
    </row>
    <row r="130" spans="1:30">
      <c r="A130" s="6182"/>
      <c r="B130" s="6181"/>
      <c r="C130" s="6261" t="s">
        <v>2566</v>
      </c>
      <c r="D130" s="6262"/>
      <c r="E130" s="6263">
        <f t="shared" si="16"/>
        <v>0</v>
      </c>
      <c r="F130" s="6264">
        <f t="shared" si="16"/>
        <v>0</v>
      </c>
      <c r="G130" s="6264">
        <f t="shared" si="16"/>
        <v>0</v>
      </c>
      <c r="H130" s="6265">
        <f t="shared" si="16"/>
        <v>0</v>
      </c>
      <c r="I130" s="6266"/>
      <c r="J130" s="6267"/>
      <c r="K130" s="6267"/>
      <c r="L130" s="6268"/>
      <c r="M130" s="6269"/>
      <c r="N130" s="6267"/>
      <c r="O130" s="6267"/>
      <c r="P130" s="6270"/>
      <c r="Q130" s="6271"/>
      <c r="R130" s="6267"/>
      <c r="S130" s="6267"/>
      <c r="T130" s="6268"/>
      <c r="U130" s="6269"/>
      <c r="V130" s="6267"/>
      <c r="W130" s="6267"/>
      <c r="X130" s="6270"/>
      <c r="Y130" s="6272"/>
      <c r="Z130" s="6267"/>
      <c r="AA130" s="6267"/>
      <c r="AB130" s="6270"/>
      <c r="AC130" s="6181"/>
      <c r="AD130" s="6182"/>
    </row>
    <row r="131" spans="1:30">
      <c r="A131" s="6182"/>
      <c r="B131" s="6181"/>
      <c r="C131" s="6261" t="s">
        <v>2567</v>
      </c>
      <c r="D131" s="6262"/>
      <c r="E131" s="6263">
        <f t="shared" si="16"/>
        <v>0</v>
      </c>
      <c r="F131" s="6264">
        <f t="shared" si="16"/>
        <v>0</v>
      </c>
      <c r="G131" s="6264">
        <f t="shared" si="16"/>
        <v>0</v>
      </c>
      <c r="H131" s="6265">
        <f t="shared" si="16"/>
        <v>0</v>
      </c>
      <c r="I131" s="6266"/>
      <c r="J131" s="6267"/>
      <c r="K131" s="6267"/>
      <c r="L131" s="6268"/>
      <c r="M131" s="6269"/>
      <c r="N131" s="6267"/>
      <c r="O131" s="6267"/>
      <c r="P131" s="6270"/>
      <c r="Q131" s="6271"/>
      <c r="R131" s="6267"/>
      <c r="S131" s="6267"/>
      <c r="T131" s="6268"/>
      <c r="U131" s="6269"/>
      <c r="V131" s="6267"/>
      <c r="W131" s="6267"/>
      <c r="X131" s="6270"/>
      <c r="Y131" s="6272"/>
      <c r="Z131" s="6267"/>
      <c r="AA131" s="6267"/>
      <c r="AB131" s="6270"/>
      <c r="AC131" s="6181"/>
      <c r="AD131" s="6182"/>
    </row>
    <row r="132" spans="1:30">
      <c r="A132" s="6182"/>
      <c r="B132" s="6181"/>
      <c r="C132" s="6261" t="s">
        <v>2568</v>
      </c>
      <c r="D132" s="6262"/>
      <c r="E132" s="6263">
        <f t="shared" si="16"/>
        <v>0</v>
      </c>
      <c r="F132" s="6264">
        <f t="shared" si="16"/>
        <v>0</v>
      </c>
      <c r="G132" s="6264">
        <f t="shared" si="16"/>
        <v>0</v>
      </c>
      <c r="H132" s="6265">
        <f t="shared" si="16"/>
        <v>0</v>
      </c>
      <c r="I132" s="6266"/>
      <c r="J132" s="6267"/>
      <c r="K132" s="6267"/>
      <c r="L132" s="6268"/>
      <c r="M132" s="6269"/>
      <c r="N132" s="6267"/>
      <c r="O132" s="6267"/>
      <c r="P132" s="6270"/>
      <c r="Q132" s="6271"/>
      <c r="R132" s="6267"/>
      <c r="S132" s="6267"/>
      <c r="T132" s="6268"/>
      <c r="U132" s="6269"/>
      <c r="V132" s="6267"/>
      <c r="W132" s="6267"/>
      <c r="X132" s="6270"/>
      <c r="Y132" s="6272"/>
      <c r="Z132" s="6267"/>
      <c r="AA132" s="6267"/>
      <c r="AB132" s="6270"/>
      <c r="AC132" s="6181"/>
      <c r="AD132" s="6182"/>
    </row>
    <row r="133" spans="1:30">
      <c r="A133" s="6182"/>
      <c r="B133" s="6181"/>
      <c r="C133" s="6273"/>
      <c r="D133" s="6274" t="s">
        <v>2635</v>
      </c>
      <c r="E133" s="6275">
        <f t="shared" si="16"/>
        <v>0</v>
      </c>
      <c r="F133" s="6276">
        <f t="shared" si="16"/>
        <v>0</v>
      </c>
      <c r="G133" s="6276">
        <f t="shared" si="16"/>
        <v>0</v>
      </c>
      <c r="H133" s="6277">
        <f t="shared" si="16"/>
        <v>0</v>
      </c>
      <c r="I133" s="6278"/>
      <c r="J133" s="6279"/>
      <c r="K133" s="6279"/>
      <c r="L133" s="6280"/>
      <c r="M133" s="6281"/>
      <c r="N133" s="6279"/>
      <c r="O133" s="6279"/>
      <c r="P133" s="6282"/>
      <c r="Q133" s="6283"/>
      <c r="R133" s="6279"/>
      <c r="S133" s="6279"/>
      <c r="T133" s="6280"/>
      <c r="U133" s="6281"/>
      <c r="V133" s="6279"/>
      <c r="W133" s="6279"/>
      <c r="X133" s="6282"/>
      <c r="Y133" s="6284"/>
      <c r="Z133" s="6279"/>
      <c r="AA133" s="6279"/>
      <c r="AB133" s="6282"/>
      <c r="AC133" s="6181"/>
      <c r="AD133" s="6182"/>
    </row>
    <row r="134" spans="1:30">
      <c r="A134" s="6182"/>
      <c r="B134" s="6181"/>
      <c r="C134" s="6249" t="s">
        <v>4733</v>
      </c>
      <c r="D134" s="6250" t="s">
        <v>2634</v>
      </c>
      <c r="E134" s="6251">
        <f t="shared" si="16"/>
        <v>0</v>
      </c>
      <c r="F134" s="6252">
        <f t="shared" si="16"/>
        <v>0</v>
      </c>
      <c r="G134" s="6252">
        <f t="shared" si="16"/>
        <v>0</v>
      </c>
      <c r="H134" s="6253">
        <f t="shared" si="16"/>
        <v>0</v>
      </c>
      <c r="I134" s="6254">
        <f>SUM(I135:I140)</f>
        <v>0</v>
      </c>
      <c r="J134" s="6255">
        <f t="shared" ref="J134:AB134" si="19">SUM(J135:J140)</f>
        <v>0</v>
      </c>
      <c r="K134" s="6255">
        <f t="shared" si="19"/>
        <v>0</v>
      </c>
      <c r="L134" s="6256">
        <f t="shared" si="19"/>
        <v>0</v>
      </c>
      <c r="M134" s="6257">
        <f t="shared" si="19"/>
        <v>0</v>
      </c>
      <c r="N134" s="6255">
        <f t="shared" si="19"/>
        <v>0</v>
      </c>
      <c r="O134" s="6255">
        <f t="shared" si="19"/>
        <v>0</v>
      </c>
      <c r="P134" s="6258">
        <f t="shared" si="19"/>
        <v>0</v>
      </c>
      <c r="Q134" s="6259">
        <f t="shared" si="19"/>
        <v>0</v>
      </c>
      <c r="R134" s="6255">
        <f t="shared" si="19"/>
        <v>0</v>
      </c>
      <c r="S134" s="6255">
        <f t="shared" si="19"/>
        <v>0</v>
      </c>
      <c r="T134" s="6256">
        <f t="shared" si="19"/>
        <v>0</v>
      </c>
      <c r="U134" s="6257">
        <f t="shared" si="19"/>
        <v>0</v>
      </c>
      <c r="V134" s="6255">
        <f t="shared" si="19"/>
        <v>0</v>
      </c>
      <c r="W134" s="6255">
        <f t="shared" si="19"/>
        <v>0</v>
      </c>
      <c r="X134" s="6258">
        <f t="shared" si="19"/>
        <v>0</v>
      </c>
      <c r="Y134" s="6260">
        <f t="shared" si="19"/>
        <v>0</v>
      </c>
      <c r="Z134" s="6255">
        <f t="shared" si="19"/>
        <v>0</v>
      </c>
      <c r="AA134" s="6255">
        <f t="shared" si="19"/>
        <v>0</v>
      </c>
      <c r="AB134" s="6258">
        <f t="shared" si="19"/>
        <v>0</v>
      </c>
      <c r="AC134" s="6181"/>
      <c r="AD134" s="6182"/>
    </row>
    <row r="135" spans="1:30">
      <c r="A135" s="6182"/>
      <c r="B135" s="6181"/>
      <c r="C135" s="6261" t="s">
        <v>2569</v>
      </c>
      <c r="D135" s="6262"/>
      <c r="E135" s="6263">
        <f t="shared" si="16"/>
        <v>0</v>
      </c>
      <c r="F135" s="6264">
        <f t="shared" si="16"/>
        <v>0</v>
      </c>
      <c r="G135" s="6264">
        <f t="shared" si="16"/>
        <v>0</v>
      </c>
      <c r="H135" s="6265">
        <f t="shared" si="16"/>
        <v>0</v>
      </c>
      <c r="I135" s="6266"/>
      <c r="J135" s="6267"/>
      <c r="K135" s="6267"/>
      <c r="L135" s="6268"/>
      <c r="M135" s="6269"/>
      <c r="N135" s="6267"/>
      <c r="O135" s="6267"/>
      <c r="P135" s="6270"/>
      <c r="Q135" s="6271"/>
      <c r="R135" s="6267"/>
      <c r="S135" s="6267"/>
      <c r="T135" s="6268"/>
      <c r="U135" s="6269"/>
      <c r="V135" s="6267"/>
      <c r="W135" s="6267"/>
      <c r="X135" s="6270"/>
      <c r="Y135" s="6272"/>
      <c r="Z135" s="6267"/>
      <c r="AA135" s="6267"/>
      <c r="AB135" s="6270"/>
      <c r="AC135" s="6181"/>
      <c r="AD135" s="6182"/>
    </row>
    <row r="136" spans="1:30">
      <c r="A136" s="6182"/>
      <c r="B136" s="6181"/>
      <c r="C136" s="6261" t="s">
        <v>2570</v>
      </c>
      <c r="D136" s="6262"/>
      <c r="E136" s="6263">
        <f t="shared" si="16"/>
        <v>0</v>
      </c>
      <c r="F136" s="6264">
        <f t="shared" si="16"/>
        <v>0</v>
      </c>
      <c r="G136" s="6264">
        <f t="shared" si="16"/>
        <v>0</v>
      </c>
      <c r="H136" s="6265">
        <f t="shared" si="16"/>
        <v>0</v>
      </c>
      <c r="I136" s="6266"/>
      <c r="J136" s="6267"/>
      <c r="K136" s="6267"/>
      <c r="L136" s="6268"/>
      <c r="M136" s="6269"/>
      <c r="N136" s="6267"/>
      <c r="O136" s="6267"/>
      <c r="P136" s="6270"/>
      <c r="Q136" s="6271"/>
      <c r="R136" s="6267"/>
      <c r="S136" s="6267"/>
      <c r="T136" s="6268"/>
      <c r="U136" s="6269"/>
      <c r="V136" s="6267"/>
      <c r="W136" s="6267"/>
      <c r="X136" s="6270"/>
      <c r="Y136" s="6272"/>
      <c r="Z136" s="6267"/>
      <c r="AA136" s="6267"/>
      <c r="AB136" s="6270"/>
      <c r="AC136" s="6181"/>
      <c r="AD136" s="6182"/>
    </row>
    <row r="137" spans="1:30">
      <c r="A137" s="6182"/>
      <c r="B137" s="6181"/>
      <c r="C137" s="6261" t="s">
        <v>2571</v>
      </c>
      <c r="D137" s="6262"/>
      <c r="E137" s="6263">
        <f t="shared" si="16"/>
        <v>0</v>
      </c>
      <c r="F137" s="6264">
        <f t="shared" si="16"/>
        <v>0</v>
      </c>
      <c r="G137" s="6264">
        <f t="shared" si="16"/>
        <v>0</v>
      </c>
      <c r="H137" s="6265">
        <f t="shared" si="16"/>
        <v>0</v>
      </c>
      <c r="I137" s="6266"/>
      <c r="J137" s="6267"/>
      <c r="K137" s="6267"/>
      <c r="L137" s="6268"/>
      <c r="M137" s="6269"/>
      <c r="N137" s="6267"/>
      <c r="O137" s="6267"/>
      <c r="P137" s="6270"/>
      <c r="Q137" s="6271"/>
      <c r="R137" s="6267"/>
      <c r="S137" s="6267"/>
      <c r="T137" s="6268"/>
      <c r="U137" s="6269"/>
      <c r="V137" s="6267"/>
      <c r="W137" s="6267"/>
      <c r="X137" s="6270"/>
      <c r="Y137" s="6272"/>
      <c r="Z137" s="6267"/>
      <c r="AA137" s="6267"/>
      <c r="AB137" s="6270"/>
      <c r="AC137" s="6181"/>
      <c r="AD137" s="6182"/>
    </row>
    <row r="138" spans="1:30">
      <c r="A138" s="6182"/>
      <c r="B138" s="6181"/>
      <c r="C138" s="6261" t="s">
        <v>2572</v>
      </c>
      <c r="D138" s="6262"/>
      <c r="E138" s="6263">
        <f t="shared" si="16"/>
        <v>0</v>
      </c>
      <c r="F138" s="6264">
        <f t="shared" si="16"/>
        <v>0</v>
      </c>
      <c r="G138" s="6264">
        <f t="shared" si="16"/>
        <v>0</v>
      </c>
      <c r="H138" s="6265">
        <f t="shared" si="16"/>
        <v>0</v>
      </c>
      <c r="I138" s="6266"/>
      <c r="J138" s="6267"/>
      <c r="K138" s="6267"/>
      <c r="L138" s="6268"/>
      <c r="M138" s="6269"/>
      <c r="N138" s="6267"/>
      <c r="O138" s="6267"/>
      <c r="P138" s="6270"/>
      <c r="Q138" s="6271"/>
      <c r="R138" s="6267"/>
      <c r="S138" s="6267"/>
      <c r="T138" s="6268"/>
      <c r="U138" s="6269"/>
      <c r="V138" s="6267"/>
      <c r="W138" s="6267"/>
      <c r="X138" s="6270"/>
      <c r="Y138" s="6272"/>
      <c r="Z138" s="6267"/>
      <c r="AA138" s="6267"/>
      <c r="AB138" s="6270"/>
      <c r="AC138" s="6181"/>
      <c r="AD138" s="6182"/>
    </row>
    <row r="139" spans="1:30">
      <c r="A139" s="6182"/>
      <c r="B139" s="6181"/>
      <c r="C139" s="6261" t="s">
        <v>2573</v>
      </c>
      <c r="D139" s="6262"/>
      <c r="E139" s="6263">
        <f t="shared" si="16"/>
        <v>0</v>
      </c>
      <c r="F139" s="6264">
        <f t="shared" si="16"/>
        <v>0</v>
      </c>
      <c r="G139" s="6264">
        <f t="shared" si="16"/>
        <v>0</v>
      </c>
      <c r="H139" s="6265">
        <f t="shared" si="16"/>
        <v>0</v>
      </c>
      <c r="I139" s="6266"/>
      <c r="J139" s="6267"/>
      <c r="K139" s="6267"/>
      <c r="L139" s="6268"/>
      <c r="M139" s="6269"/>
      <c r="N139" s="6267"/>
      <c r="O139" s="6267"/>
      <c r="P139" s="6270"/>
      <c r="Q139" s="6271"/>
      <c r="R139" s="6267"/>
      <c r="S139" s="6267"/>
      <c r="T139" s="6268"/>
      <c r="U139" s="6269"/>
      <c r="V139" s="6267"/>
      <c r="W139" s="6267"/>
      <c r="X139" s="6270"/>
      <c r="Y139" s="6272"/>
      <c r="Z139" s="6267"/>
      <c r="AA139" s="6267"/>
      <c r="AB139" s="6270"/>
      <c r="AC139" s="6181"/>
      <c r="AD139" s="6182"/>
    </row>
    <row r="140" spans="1:30">
      <c r="A140" s="6182"/>
      <c r="B140" s="6181"/>
      <c r="C140" s="6261" t="s">
        <v>2574</v>
      </c>
      <c r="D140" s="6262"/>
      <c r="E140" s="6263">
        <f t="shared" si="16"/>
        <v>0</v>
      </c>
      <c r="F140" s="6264">
        <f t="shared" si="16"/>
        <v>0</v>
      </c>
      <c r="G140" s="6264">
        <f t="shared" si="16"/>
        <v>0</v>
      </c>
      <c r="H140" s="6265">
        <f t="shared" si="16"/>
        <v>0</v>
      </c>
      <c r="I140" s="6266"/>
      <c r="J140" s="6267"/>
      <c r="K140" s="6267"/>
      <c r="L140" s="6268"/>
      <c r="M140" s="6269"/>
      <c r="N140" s="6267"/>
      <c r="O140" s="6267"/>
      <c r="P140" s="6270"/>
      <c r="Q140" s="6271"/>
      <c r="R140" s="6267"/>
      <c r="S140" s="6267"/>
      <c r="T140" s="6268"/>
      <c r="U140" s="6269"/>
      <c r="V140" s="6267"/>
      <c r="W140" s="6267"/>
      <c r="X140" s="6270"/>
      <c r="Y140" s="6272"/>
      <c r="Z140" s="6267"/>
      <c r="AA140" s="6267"/>
      <c r="AB140" s="6270"/>
      <c r="AC140" s="6181"/>
      <c r="AD140" s="6182"/>
    </row>
    <row r="141" spans="1:30">
      <c r="A141" s="6182"/>
      <c r="B141" s="6181"/>
      <c r="C141" s="6273"/>
      <c r="D141" s="6274" t="s">
        <v>2635</v>
      </c>
      <c r="E141" s="6275">
        <f t="shared" si="16"/>
        <v>0</v>
      </c>
      <c r="F141" s="6276">
        <f t="shared" si="16"/>
        <v>0</v>
      </c>
      <c r="G141" s="6276">
        <f t="shared" si="16"/>
        <v>0</v>
      </c>
      <c r="H141" s="6277">
        <f t="shared" si="16"/>
        <v>0</v>
      </c>
      <c r="I141" s="6278"/>
      <c r="J141" s="6279"/>
      <c r="K141" s="6279"/>
      <c r="L141" s="6280"/>
      <c r="M141" s="6281"/>
      <c r="N141" s="6279"/>
      <c r="O141" s="6279"/>
      <c r="P141" s="6282"/>
      <c r="Q141" s="6283"/>
      <c r="R141" s="6279"/>
      <c r="S141" s="6279"/>
      <c r="T141" s="6280"/>
      <c r="U141" s="6281"/>
      <c r="V141" s="6279"/>
      <c r="W141" s="6279"/>
      <c r="X141" s="6282"/>
      <c r="Y141" s="6284"/>
      <c r="Z141" s="6279"/>
      <c r="AA141" s="6279"/>
      <c r="AB141" s="6282"/>
      <c r="AC141" s="6181"/>
      <c r="AD141" s="6182"/>
    </row>
    <row r="142" spans="1:30">
      <c r="A142" s="6182"/>
      <c r="B142" s="6181"/>
      <c r="C142" s="6249" t="s">
        <v>4729</v>
      </c>
      <c r="D142" s="6250" t="s">
        <v>2634</v>
      </c>
      <c r="E142" s="6251">
        <f t="shared" si="16"/>
        <v>0</v>
      </c>
      <c r="F142" s="6252">
        <f t="shared" si="16"/>
        <v>0</v>
      </c>
      <c r="G142" s="6252">
        <f t="shared" si="16"/>
        <v>0</v>
      </c>
      <c r="H142" s="6253">
        <f t="shared" si="16"/>
        <v>0</v>
      </c>
      <c r="I142" s="6254">
        <f t="shared" ref="I142:AB142" si="20">SUM(I143:I148)</f>
        <v>0</v>
      </c>
      <c r="J142" s="6255">
        <f t="shared" si="20"/>
        <v>0</v>
      </c>
      <c r="K142" s="6255">
        <f t="shared" si="20"/>
        <v>0</v>
      </c>
      <c r="L142" s="6256">
        <f t="shared" si="20"/>
        <v>0</v>
      </c>
      <c r="M142" s="6257">
        <f t="shared" si="20"/>
        <v>0</v>
      </c>
      <c r="N142" s="6255">
        <f t="shared" si="20"/>
        <v>0</v>
      </c>
      <c r="O142" s="6255">
        <f t="shared" si="20"/>
        <v>0</v>
      </c>
      <c r="P142" s="6258">
        <f t="shared" si="20"/>
        <v>0</v>
      </c>
      <c r="Q142" s="6259">
        <f t="shared" si="20"/>
        <v>0</v>
      </c>
      <c r="R142" s="6255">
        <f t="shared" si="20"/>
        <v>0</v>
      </c>
      <c r="S142" s="6255">
        <f t="shared" si="20"/>
        <v>0</v>
      </c>
      <c r="T142" s="6256">
        <f t="shared" si="20"/>
        <v>0</v>
      </c>
      <c r="U142" s="6257">
        <f t="shared" si="20"/>
        <v>0</v>
      </c>
      <c r="V142" s="6255">
        <f t="shared" si="20"/>
        <v>0</v>
      </c>
      <c r="W142" s="6255">
        <f t="shared" si="20"/>
        <v>0</v>
      </c>
      <c r="X142" s="6258">
        <f t="shared" si="20"/>
        <v>0</v>
      </c>
      <c r="Y142" s="6260">
        <f t="shared" si="20"/>
        <v>0</v>
      </c>
      <c r="Z142" s="6255">
        <f t="shared" si="20"/>
        <v>0</v>
      </c>
      <c r="AA142" s="6255">
        <f t="shared" si="20"/>
        <v>0</v>
      </c>
      <c r="AB142" s="6258">
        <f t="shared" si="20"/>
        <v>0</v>
      </c>
      <c r="AC142" s="6181"/>
      <c r="AD142" s="6182"/>
    </row>
    <row r="143" spans="1:30">
      <c r="A143" s="6182"/>
      <c r="B143" s="6181"/>
      <c r="C143" s="6261" t="s">
        <v>2575</v>
      </c>
      <c r="D143" s="6262"/>
      <c r="E143" s="6263">
        <f t="shared" ref="E143:H164" si="21">I143+M143+Q143+U143+Y143</f>
        <v>0</v>
      </c>
      <c r="F143" s="6264">
        <f t="shared" si="21"/>
        <v>0</v>
      </c>
      <c r="G143" s="6264">
        <f t="shared" si="21"/>
        <v>0</v>
      </c>
      <c r="H143" s="6265">
        <f t="shared" si="21"/>
        <v>0</v>
      </c>
      <c r="I143" s="6266"/>
      <c r="J143" s="6267"/>
      <c r="K143" s="6267"/>
      <c r="L143" s="6268"/>
      <c r="M143" s="6269"/>
      <c r="N143" s="6267"/>
      <c r="O143" s="6267"/>
      <c r="P143" s="6270"/>
      <c r="Q143" s="6271"/>
      <c r="R143" s="6267"/>
      <c r="S143" s="6267"/>
      <c r="T143" s="6268"/>
      <c r="U143" s="6269"/>
      <c r="V143" s="6267"/>
      <c r="W143" s="6267"/>
      <c r="X143" s="6270"/>
      <c r="Y143" s="6272"/>
      <c r="Z143" s="6267"/>
      <c r="AA143" s="6267"/>
      <c r="AB143" s="6270"/>
      <c r="AC143" s="6181"/>
      <c r="AD143" s="6182"/>
    </row>
    <row r="144" spans="1:30">
      <c r="A144" s="6182"/>
      <c r="B144" s="6181"/>
      <c r="C144" s="6261" t="s">
        <v>2576</v>
      </c>
      <c r="D144" s="6262"/>
      <c r="E144" s="6263">
        <f t="shared" si="21"/>
        <v>0</v>
      </c>
      <c r="F144" s="6264">
        <f t="shared" si="21"/>
        <v>0</v>
      </c>
      <c r="G144" s="6264">
        <f t="shared" si="21"/>
        <v>0</v>
      </c>
      <c r="H144" s="6265">
        <f t="shared" si="21"/>
        <v>0</v>
      </c>
      <c r="I144" s="6266"/>
      <c r="J144" s="6267"/>
      <c r="K144" s="6267"/>
      <c r="L144" s="6268"/>
      <c r="M144" s="6269"/>
      <c r="N144" s="6267"/>
      <c r="O144" s="6267"/>
      <c r="P144" s="6270"/>
      <c r="Q144" s="6271"/>
      <c r="R144" s="6267"/>
      <c r="S144" s="6267"/>
      <c r="T144" s="6268"/>
      <c r="U144" s="6269"/>
      <c r="V144" s="6267"/>
      <c r="W144" s="6267"/>
      <c r="X144" s="6270"/>
      <c r="Y144" s="6272"/>
      <c r="Z144" s="6267"/>
      <c r="AA144" s="6267"/>
      <c r="AB144" s="6270"/>
      <c r="AC144" s="6181"/>
      <c r="AD144" s="6182"/>
    </row>
    <row r="145" spans="1:30">
      <c r="A145" s="6182"/>
      <c r="B145" s="6181"/>
      <c r="C145" s="6261" t="s">
        <v>2577</v>
      </c>
      <c r="D145" s="6262"/>
      <c r="E145" s="6263">
        <f t="shared" si="21"/>
        <v>0</v>
      </c>
      <c r="F145" s="6264">
        <f t="shared" si="21"/>
        <v>0</v>
      </c>
      <c r="G145" s="6264">
        <f t="shared" si="21"/>
        <v>0</v>
      </c>
      <c r="H145" s="6265">
        <f t="shared" si="21"/>
        <v>0</v>
      </c>
      <c r="I145" s="6266"/>
      <c r="J145" s="6267"/>
      <c r="K145" s="6267"/>
      <c r="L145" s="6268"/>
      <c r="M145" s="6269"/>
      <c r="N145" s="6267"/>
      <c r="O145" s="6267"/>
      <c r="P145" s="6270"/>
      <c r="Q145" s="6271"/>
      <c r="R145" s="6267"/>
      <c r="S145" s="6267"/>
      <c r="T145" s="6268"/>
      <c r="U145" s="6269"/>
      <c r="V145" s="6267"/>
      <c r="W145" s="6267"/>
      <c r="X145" s="6270"/>
      <c r="Y145" s="6272"/>
      <c r="Z145" s="6267"/>
      <c r="AA145" s="6267"/>
      <c r="AB145" s="6270"/>
      <c r="AC145" s="6181"/>
      <c r="AD145" s="6182"/>
    </row>
    <row r="146" spans="1:30">
      <c r="A146" s="6182"/>
      <c r="B146" s="6181"/>
      <c r="C146" s="6261" t="s">
        <v>2578</v>
      </c>
      <c r="D146" s="6262"/>
      <c r="E146" s="6263">
        <f t="shared" si="21"/>
        <v>0</v>
      </c>
      <c r="F146" s="6264">
        <f t="shared" si="21"/>
        <v>0</v>
      </c>
      <c r="G146" s="6264">
        <f t="shared" si="21"/>
        <v>0</v>
      </c>
      <c r="H146" s="6265">
        <f t="shared" si="21"/>
        <v>0</v>
      </c>
      <c r="I146" s="6266"/>
      <c r="J146" s="6267"/>
      <c r="K146" s="6267"/>
      <c r="L146" s="6268"/>
      <c r="M146" s="6269"/>
      <c r="N146" s="6267"/>
      <c r="O146" s="6267"/>
      <c r="P146" s="6270"/>
      <c r="Q146" s="6271"/>
      <c r="R146" s="6267"/>
      <c r="S146" s="6267"/>
      <c r="T146" s="6268"/>
      <c r="U146" s="6269"/>
      <c r="V146" s="6267"/>
      <c r="W146" s="6267"/>
      <c r="X146" s="6270"/>
      <c r="Y146" s="6272"/>
      <c r="Z146" s="6267"/>
      <c r="AA146" s="6267"/>
      <c r="AB146" s="6270"/>
      <c r="AC146" s="6181"/>
      <c r="AD146" s="6182"/>
    </row>
    <row r="147" spans="1:30">
      <c r="A147" s="6182"/>
      <c r="B147" s="6181"/>
      <c r="C147" s="6261" t="s">
        <v>2579</v>
      </c>
      <c r="D147" s="6262"/>
      <c r="E147" s="6263">
        <f t="shared" si="21"/>
        <v>0</v>
      </c>
      <c r="F147" s="6264">
        <f t="shared" si="21"/>
        <v>0</v>
      </c>
      <c r="G147" s="6264">
        <f t="shared" si="21"/>
        <v>0</v>
      </c>
      <c r="H147" s="6265">
        <f t="shared" si="21"/>
        <v>0</v>
      </c>
      <c r="I147" s="6266"/>
      <c r="J147" s="6267"/>
      <c r="K147" s="6267"/>
      <c r="L147" s="6268"/>
      <c r="M147" s="6269"/>
      <c r="N147" s="6267"/>
      <c r="O147" s="6267"/>
      <c r="P147" s="6270"/>
      <c r="Q147" s="6271"/>
      <c r="R147" s="6267"/>
      <c r="S147" s="6267"/>
      <c r="T147" s="6268"/>
      <c r="U147" s="6269"/>
      <c r="V147" s="6267"/>
      <c r="W147" s="6267"/>
      <c r="X147" s="6270"/>
      <c r="Y147" s="6272"/>
      <c r="Z147" s="6267"/>
      <c r="AA147" s="6267"/>
      <c r="AB147" s="6270"/>
      <c r="AC147" s="6181"/>
      <c r="AD147" s="6182"/>
    </row>
    <row r="148" spans="1:30">
      <c r="A148" s="6182"/>
      <c r="B148" s="6181"/>
      <c r="C148" s="6261" t="s">
        <v>2580</v>
      </c>
      <c r="D148" s="6262"/>
      <c r="E148" s="6263">
        <f t="shared" si="21"/>
        <v>0</v>
      </c>
      <c r="F148" s="6264">
        <f t="shared" si="21"/>
        <v>0</v>
      </c>
      <c r="G148" s="6264">
        <f t="shared" si="21"/>
        <v>0</v>
      </c>
      <c r="H148" s="6265">
        <f t="shared" si="21"/>
        <v>0</v>
      </c>
      <c r="I148" s="6266"/>
      <c r="J148" s="6267"/>
      <c r="K148" s="6267"/>
      <c r="L148" s="6268"/>
      <c r="M148" s="6269"/>
      <c r="N148" s="6267"/>
      <c r="O148" s="6267"/>
      <c r="P148" s="6270"/>
      <c r="Q148" s="6271"/>
      <c r="R148" s="6267"/>
      <c r="S148" s="6267"/>
      <c r="T148" s="6268"/>
      <c r="U148" s="6269"/>
      <c r="V148" s="6267"/>
      <c r="W148" s="6267"/>
      <c r="X148" s="6270"/>
      <c r="Y148" s="6272"/>
      <c r="Z148" s="6267"/>
      <c r="AA148" s="6267"/>
      <c r="AB148" s="6270"/>
      <c r="AC148" s="6181"/>
      <c r="AD148" s="6182"/>
    </row>
    <row r="149" spans="1:30">
      <c r="A149" s="6182"/>
      <c r="B149" s="6181"/>
      <c r="C149" s="6273"/>
      <c r="D149" s="6274" t="s">
        <v>2635</v>
      </c>
      <c r="E149" s="6275">
        <f t="shared" si="21"/>
        <v>0</v>
      </c>
      <c r="F149" s="6276">
        <f t="shared" si="21"/>
        <v>0</v>
      </c>
      <c r="G149" s="6276">
        <f t="shared" si="21"/>
        <v>0</v>
      </c>
      <c r="H149" s="6277">
        <f t="shared" si="21"/>
        <v>0</v>
      </c>
      <c r="I149" s="6278"/>
      <c r="J149" s="6279"/>
      <c r="K149" s="6279"/>
      <c r="L149" s="6280"/>
      <c r="M149" s="6281"/>
      <c r="N149" s="6279"/>
      <c r="O149" s="6279"/>
      <c r="P149" s="6282"/>
      <c r="Q149" s="6283"/>
      <c r="R149" s="6279"/>
      <c r="S149" s="6279"/>
      <c r="T149" s="6280"/>
      <c r="U149" s="6281"/>
      <c r="V149" s="6279"/>
      <c r="W149" s="6279"/>
      <c r="X149" s="6282"/>
      <c r="Y149" s="6284"/>
      <c r="Z149" s="6279"/>
      <c r="AA149" s="6279"/>
      <c r="AB149" s="6282"/>
      <c r="AC149" s="6181"/>
      <c r="AD149" s="6182"/>
    </row>
    <row r="150" spans="1:30">
      <c r="A150" s="6182"/>
      <c r="B150" s="6181"/>
      <c r="C150" s="6249" t="s">
        <v>4730</v>
      </c>
      <c r="D150" s="6250" t="s">
        <v>2634</v>
      </c>
      <c r="E150" s="6251">
        <f t="shared" si="21"/>
        <v>0</v>
      </c>
      <c r="F150" s="6252">
        <f t="shared" si="21"/>
        <v>0</v>
      </c>
      <c r="G150" s="6252">
        <f t="shared" si="21"/>
        <v>0</v>
      </c>
      <c r="H150" s="6253">
        <f t="shared" si="21"/>
        <v>0</v>
      </c>
      <c r="I150" s="6254">
        <f>SUM(I151:I156)</f>
        <v>0</v>
      </c>
      <c r="J150" s="6255">
        <f t="shared" ref="J150:AB150" si="22">SUM(J151:J156)</f>
        <v>0</v>
      </c>
      <c r="K150" s="6255">
        <f t="shared" si="22"/>
        <v>0</v>
      </c>
      <c r="L150" s="6256">
        <f t="shared" si="22"/>
        <v>0</v>
      </c>
      <c r="M150" s="6257">
        <f t="shared" si="22"/>
        <v>0</v>
      </c>
      <c r="N150" s="6255">
        <f t="shared" si="22"/>
        <v>0</v>
      </c>
      <c r="O150" s="6255">
        <f t="shared" si="22"/>
        <v>0</v>
      </c>
      <c r="P150" s="6258">
        <f t="shared" si="22"/>
        <v>0</v>
      </c>
      <c r="Q150" s="6259">
        <f t="shared" si="22"/>
        <v>0</v>
      </c>
      <c r="R150" s="6255">
        <f t="shared" si="22"/>
        <v>0</v>
      </c>
      <c r="S150" s="6255">
        <f t="shared" si="22"/>
        <v>0</v>
      </c>
      <c r="T150" s="6256">
        <f t="shared" si="22"/>
        <v>0</v>
      </c>
      <c r="U150" s="6257">
        <f t="shared" si="22"/>
        <v>0</v>
      </c>
      <c r="V150" s="6255">
        <f t="shared" si="22"/>
        <v>0</v>
      </c>
      <c r="W150" s="6255">
        <f t="shared" si="22"/>
        <v>0</v>
      </c>
      <c r="X150" s="6258">
        <f t="shared" si="22"/>
        <v>0</v>
      </c>
      <c r="Y150" s="6260">
        <f t="shared" si="22"/>
        <v>0</v>
      </c>
      <c r="Z150" s="6255">
        <f t="shared" si="22"/>
        <v>0</v>
      </c>
      <c r="AA150" s="6255">
        <f t="shared" si="22"/>
        <v>0</v>
      </c>
      <c r="AB150" s="6258">
        <f t="shared" si="22"/>
        <v>0</v>
      </c>
      <c r="AC150" s="6181"/>
      <c r="AD150" s="6182"/>
    </row>
    <row r="151" spans="1:30">
      <c r="A151" s="6182"/>
      <c r="B151" s="6181"/>
      <c r="C151" s="6261" t="s">
        <v>2581</v>
      </c>
      <c r="D151" s="6262"/>
      <c r="E151" s="6263">
        <f t="shared" si="21"/>
        <v>0</v>
      </c>
      <c r="F151" s="6264">
        <f t="shared" si="21"/>
        <v>0</v>
      </c>
      <c r="G151" s="6264">
        <f t="shared" si="21"/>
        <v>0</v>
      </c>
      <c r="H151" s="6265">
        <f t="shared" si="21"/>
        <v>0</v>
      </c>
      <c r="I151" s="6266"/>
      <c r="J151" s="6267"/>
      <c r="K151" s="6267"/>
      <c r="L151" s="6268"/>
      <c r="M151" s="6269"/>
      <c r="N151" s="6267"/>
      <c r="O151" s="6267"/>
      <c r="P151" s="6270"/>
      <c r="Q151" s="6271"/>
      <c r="R151" s="6267"/>
      <c r="S151" s="6267"/>
      <c r="T151" s="6268"/>
      <c r="U151" s="6269"/>
      <c r="V151" s="6267"/>
      <c r="W151" s="6267"/>
      <c r="X151" s="6270"/>
      <c r="Y151" s="6272"/>
      <c r="Z151" s="6267"/>
      <c r="AA151" s="6267"/>
      <c r="AB151" s="6270"/>
      <c r="AC151" s="6181"/>
      <c r="AD151" s="6182"/>
    </row>
    <row r="152" spans="1:30">
      <c r="A152" s="6182"/>
      <c r="B152" s="6181"/>
      <c r="C152" s="6261" t="s">
        <v>2582</v>
      </c>
      <c r="D152" s="6262"/>
      <c r="E152" s="6263">
        <f t="shared" si="21"/>
        <v>0</v>
      </c>
      <c r="F152" s="6264">
        <f t="shared" si="21"/>
        <v>0</v>
      </c>
      <c r="G152" s="6264">
        <f t="shared" si="21"/>
        <v>0</v>
      </c>
      <c r="H152" s="6265">
        <f t="shared" si="21"/>
        <v>0</v>
      </c>
      <c r="I152" s="6266"/>
      <c r="J152" s="6267"/>
      <c r="K152" s="6267"/>
      <c r="L152" s="6268"/>
      <c r="M152" s="6269"/>
      <c r="N152" s="6267"/>
      <c r="O152" s="6267"/>
      <c r="P152" s="6270"/>
      <c r="Q152" s="6271"/>
      <c r="R152" s="6267"/>
      <c r="S152" s="6267"/>
      <c r="T152" s="6268"/>
      <c r="U152" s="6269"/>
      <c r="V152" s="6267"/>
      <c r="W152" s="6267"/>
      <c r="X152" s="6270"/>
      <c r="Y152" s="6272"/>
      <c r="Z152" s="6267"/>
      <c r="AA152" s="6267"/>
      <c r="AB152" s="6270"/>
      <c r="AC152" s="6181"/>
      <c r="AD152" s="6182"/>
    </row>
    <row r="153" spans="1:30">
      <c r="A153" s="6182"/>
      <c r="B153" s="6181"/>
      <c r="C153" s="6261" t="s">
        <v>2583</v>
      </c>
      <c r="D153" s="6262"/>
      <c r="E153" s="6263">
        <f t="shared" si="21"/>
        <v>0</v>
      </c>
      <c r="F153" s="6264">
        <f t="shared" si="21"/>
        <v>0</v>
      </c>
      <c r="G153" s="6264">
        <f t="shared" si="21"/>
        <v>0</v>
      </c>
      <c r="H153" s="6265">
        <f t="shared" si="21"/>
        <v>0</v>
      </c>
      <c r="I153" s="6266"/>
      <c r="J153" s="6267"/>
      <c r="K153" s="6267"/>
      <c r="L153" s="6268"/>
      <c r="M153" s="6269"/>
      <c r="N153" s="6267"/>
      <c r="O153" s="6267"/>
      <c r="P153" s="6270"/>
      <c r="Q153" s="6271"/>
      <c r="R153" s="6267"/>
      <c r="S153" s="6267"/>
      <c r="T153" s="6268"/>
      <c r="U153" s="6269"/>
      <c r="V153" s="6267"/>
      <c r="W153" s="6267"/>
      <c r="X153" s="6270"/>
      <c r="Y153" s="6272"/>
      <c r="Z153" s="6267"/>
      <c r="AA153" s="6267"/>
      <c r="AB153" s="6270"/>
      <c r="AC153" s="6181"/>
      <c r="AD153" s="6182"/>
    </row>
    <row r="154" spans="1:30">
      <c r="A154" s="6182"/>
      <c r="B154" s="6181"/>
      <c r="C154" s="6261" t="s">
        <v>2584</v>
      </c>
      <c r="D154" s="6262"/>
      <c r="E154" s="6263">
        <f t="shared" si="21"/>
        <v>0</v>
      </c>
      <c r="F154" s="6264">
        <f t="shared" si="21"/>
        <v>0</v>
      </c>
      <c r="G154" s="6264">
        <f t="shared" si="21"/>
        <v>0</v>
      </c>
      <c r="H154" s="6265">
        <f t="shared" si="21"/>
        <v>0</v>
      </c>
      <c r="I154" s="6266"/>
      <c r="J154" s="6267"/>
      <c r="K154" s="6267"/>
      <c r="L154" s="6268"/>
      <c r="M154" s="6269"/>
      <c r="N154" s="6267"/>
      <c r="O154" s="6267"/>
      <c r="P154" s="6270"/>
      <c r="Q154" s="6271"/>
      <c r="R154" s="6267"/>
      <c r="S154" s="6267"/>
      <c r="T154" s="6268"/>
      <c r="U154" s="6269"/>
      <c r="V154" s="6267"/>
      <c r="W154" s="6267"/>
      <c r="X154" s="6270"/>
      <c r="Y154" s="6272"/>
      <c r="Z154" s="6267"/>
      <c r="AA154" s="6267"/>
      <c r="AB154" s="6270"/>
      <c r="AC154" s="6181"/>
      <c r="AD154" s="6182"/>
    </row>
    <row r="155" spans="1:30">
      <c r="A155" s="6182"/>
      <c r="B155" s="6181"/>
      <c r="C155" s="6261" t="s">
        <v>2585</v>
      </c>
      <c r="D155" s="6262"/>
      <c r="E155" s="6263">
        <f t="shared" si="21"/>
        <v>0</v>
      </c>
      <c r="F155" s="6264">
        <f t="shared" si="21"/>
        <v>0</v>
      </c>
      <c r="G155" s="6264">
        <f t="shared" si="21"/>
        <v>0</v>
      </c>
      <c r="H155" s="6265">
        <f t="shared" si="21"/>
        <v>0</v>
      </c>
      <c r="I155" s="6266"/>
      <c r="J155" s="6267"/>
      <c r="K155" s="6267"/>
      <c r="L155" s="6268"/>
      <c r="M155" s="6269"/>
      <c r="N155" s="6267"/>
      <c r="O155" s="6267"/>
      <c r="P155" s="6270"/>
      <c r="Q155" s="6271"/>
      <c r="R155" s="6267"/>
      <c r="S155" s="6267"/>
      <c r="T155" s="6268"/>
      <c r="U155" s="6269"/>
      <c r="V155" s="6267"/>
      <c r="W155" s="6267"/>
      <c r="X155" s="6270"/>
      <c r="Y155" s="6272"/>
      <c r="Z155" s="6267"/>
      <c r="AA155" s="6267"/>
      <c r="AB155" s="6270"/>
      <c r="AC155" s="6181"/>
      <c r="AD155" s="6182"/>
    </row>
    <row r="156" spans="1:30">
      <c r="A156" s="6182"/>
      <c r="B156" s="6181"/>
      <c r="C156" s="6261" t="s">
        <v>2586</v>
      </c>
      <c r="D156" s="6262"/>
      <c r="E156" s="6263">
        <f t="shared" si="21"/>
        <v>0</v>
      </c>
      <c r="F156" s="6264">
        <f t="shared" si="21"/>
        <v>0</v>
      </c>
      <c r="G156" s="6264">
        <f t="shared" si="21"/>
        <v>0</v>
      </c>
      <c r="H156" s="6265">
        <f t="shared" si="21"/>
        <v>0</v>
      </c>
      <c r="I156" s="6266"/>
      <c r="J156" s="6267"/>
      <c r="K156" s="6267"/>
      <c r="L156" s="6268"/>
      <c r="M156" s="6269"/>
      <c r="N156" s="6267"/>
      <c r="O156" s="6267"/>
      <c r="P156" s="6270"/>
      <c r="Q156" s="6271"/>
      <c r="R156" s="6267"/>
      <c r="S156" s="6267"/>
      <c r="T156" s="6268"/>
      <c r="U156" s="6269"/>
      <c r="V156" s="6267"/>
      <c r="W156" s="6267"/>
      <c r="X156" s="6270"/>
      <c r="Y156" s="6272"/>
      <c r="Z156" s="6267"/>
      <c r="AA156" s="6267"/>
      <c r="AB156" s="6270"/>
      <c r="AC156" s="6181"/>
      <c r="AD156" s="6182"/>
    </row>
    <row r="157" spans="1:30">
      <c r="A157" s="6182"/>
      <c r="B157" s="6181"/>
      <c r="C157" s="6273"/>
      <c r="D157" s="6274" t="s">
        <v>2635</v>
      </c>
      <c r="E157" s="6275">
        <f t="shared" si="21"/>
        <v>0</v>
      </c>
      <c r="F157" s="6276">
        <f t="shared" si="21"/>
        <v>0</v>
      </c>
      <c r="G157" s="6276">
        <f t="shared" si="21"/>
        <v>0</v>
      </c>
      <c r="H157" s="6277">
        <f t="shared" si="21"/>
        <v>0</v>
      </c>
      <c r="I157" s="6278"/>
      <c r="J157" s="6279"/>
      <c r="K157" s="6279"/>
      <c r="L157" s="6280"/>
      <c r="M157" s="6281"/>
      <c r="N157" s="6279"/>
      <c r="O157" s="6279"/>
      <c r="P157" s="6282"/>
      <c r="Q157" s="6283"/>
      <c r="R157" s="6279"/>
      <c r="S157" s="6279"/>
      <c r="T157" s="6280"/>
      <c r="U157" s="6281"/>
      <c r="V157" s="6279"/>
      <c r="W157" s="6279"/>
      <c r="X157" s="6282"/>
      <c r="Y157" s="6284"/>
      <c r="Z157" s="6279"/>
      <c r="AA157" s="6279"/>
      <c r="AB157" s="6282"/>
      <c r="AC157" s="6181"/>
      <c r="AD157" s="6182"/>
    </row>
    <row r="158" spans="1:30">
      <c r="A158" s="6182"/>
      <c r="B158" s="6181"/>
      <c r="C158" s="6249" t="s">
        <v>5052</v>
      </c>
      <c r="D158" s="6250" t="s">
        <v>2634</v>
      </c>
      <c r="E158" s="6251">
        <f t="shared" si="21"/>
        <v>0</v>
      </c>
      <c r="F158" s="6252">
        <f t="shared" si="21"/>
        <v>0</v>
      </c>
      <c r="G158" s="6252">
        <f t="shared" si="21"/>
        <v>0</v>
      </c>
      <c r="H158" s="6253">
        <f t="shared" si="21"/>
        <v>0</v>
      </c>
      <c r="I158" s="6254">
        <f t="shared" ref="I158:AB158" si="23">SUM(I159:I163)</f>
        <v>0</v>
      </c>
      <c r="J158" s="6255">
        <f t="shared" si="23"/>
        <v>0</v>
      </c>
      <c r="K158" s="6255">
        <f t="shared" si="23"/>
        <v>0</v>
      </c>
      <c r="L158" s="6256">
        <f t="shared" si="23"/>
        <v>0</v>
      </c>
      <c r="M158" s="6257">
        <f t="shared" si="23"/>
        <v>0</v>
      </c>
      <c r="N158" s="6255">
        <f t="shared" si="23"/>
        <v>0</v>
      </c>
      <c r="O158" s="6255">
        <f t="shared" si="23"/>
        <v>0</v>
      </c>
      <c r="P158" s="6258">
        <f t="shared" si="23"/>
        <v>0</v>
      </c>
      <c r="Q158" s="6259">
        <f t="shared" si="23"/>
        <v>0</v>
      </c>
      <c r="R158" s="6255">
        <f t="shared" si="23"/>
        <v>0</v>
      </c>
      <c r="S158" s="6255">
        <f t="shared" si="23"/>
        <v>0</v>
      </c>
      <c r="T158" s="6256">
        <f t="shared" si="23"/>
        <v>0</v>
      </c>
      <c r="U158" s="6257">
        <f t="shared" si="23"/>
        <v>0</v>
      </c>
      <c r="V158" s="6255">
        <f t="shared" si="23"/>
        <v>0</v>
      </c>
      <c r="W158" s="6255">
        <f t="shared" si="23"/>
        <v>0</v>
      </c>
      <c r="X158" s="6258">
        <f t="shared" si="23"/>
        <v>0</v>
      </c>
      <c r="Y158" s="6260">
        <f t="shared" si="23"/>
        <v>0</v>
      </c>
      <c r="Z158" s="6255">
        <f t="shared" si="23"/>
        <v>0</v>
      </c>
      <c r="AA158" s="6255">
        <f t="shared" si="23"/>
        <v>0</v>
      </c>
      <c r="AB158" s="6258">
        <f t="shared" si="23"/>
        <v>0</v>
      </c>
      <c r="AC158" s="6181"/>
      <c r="AD158" s="6182"/>
    </row>
    <row r="159" spans="1:30">
      <c r="A159" s="6182"/>
      <c r="B159" s="6181"/>
      <c r="C159" s="6261" t="s">
        <v>2588</v>
      </c>
      <c r="D159" s="6262"/>
      <c r="E159" s="6263">
        <f t="shared" si="21"/>
        <v>0</v>
      </c>
      <c r="F159" s="6264">
        <f t="shared" si="21"/>
        <v>0</v>
      </c>
      <c r="G159" s="6264">
        <f t="shared" si="21"/>
        <v>0</v>
      </c>
      <c r="H159" s="6265">
        <f t="shared" si="21"/>
        <v>0</v>
      </c>
      <c r="I159" s="6266"/>
      <c r="J159" s="6267"/>
      <c r="K159" s="6267"/>
      <c r="L159" s="6268"/>
      <c r="M159" s="6269"/>
      <c r="N159" s="6267"/>
      <c r="O159" s="6267"/>
      <c r="P159" s="6270"/>
      <c r="Q159" s="6271"/>
      <c r="R159" s="6267"/>
      <c r="S159" s="6267"/>
      <c r="T159" s="6268"/>
      <c r="U159" s="6269"/>
      <c r="V159" s="6267"/>
      <c r="W159" s="6267"/>
      <c r="X159" s="6270"/>
      <c r="Y159" s="6272"/>
      <c r="Z159" s="6267"/>
      <c r="AA159" s="6267"/>
      <c r="AB159" s="6270"/>
      <c r="AC159" s="6181"/>
      <c r="AD159" s="6182"/>
    </row>
    <row r="160" spans="1:30">
      <c r="A160" s="6182"/>
      <c r="B160" s="6181"/>
      <c r="C160" s="6261" t="s">
        <v>2589</v>
      </c>
      <c r="D160" s="6262"/>
      <c r="E160" s="6263">
        <f t="shared" si="21"/>
        <v>0</v>
      </c>
      <c r="F160" s="6264">
        <f t="shared" si="21"/>
        <v>0</v>
      </c>
      <c r="G160" s="6264">
        <f t="shared" si="21"/>
        <v>0</v>
      </c>
      <c r="H160" s="6265">
        <f t="shared" si="21"/>
        <v>0</v>
      </c>
      <c r="I160" s="6266"/>
      <c r="J160" s="6267"/>
      <c r="K160" s="6267"/>
      <c r="L160" s="6268"/>
      <c r="M160" s="6269"/>
      <c r="N160" s="6267"/>
      <c r="O160" s="6267"/>
      <c r="P160" s="6270"/>
      <c r="Q160" s="6271"/>
      <c r="R160" s="6267"/>
      <c r="S160" s="6267"/>
      <c r="T160" s="6268"/>
      <c r="U160" s="6269"/>
      <c r="V160" s="6267"/>
      <c r="W160" s="6267"/>
      <c r="X160" s="6270"/>
      <c r="Y160" s="6272"/>
      <c r="Z160" s="6267"/>
      <c r="AA160" s="6267"/>
      <c r="AB160" s="6270"/>
      <c r="AC160" s="6181"/>
      <c r="AD160" s="6182"/>
    </row>
    <row r="161" spans="1:30">
      <c r="A161" s="6182"/>
      <c r="B161" s="6181"/>
      <c r="C161" s="6261" t="s">
        <v>2590</v>
      </c>
      <c r="D161" s="6262"/>
      <c r="E161" s="6263">
        <f t="shared" si="21"/>
        <v>0</v>
      </c>
      <c r="F161" s="6264">
        <f t="shared" si="21"/>
        <v>0</v>
      </c>
      <c r="G161" s="6264">
        <f t="shared" si="21"/>
        <v>0</v>
      </c>
      <c r="H161" s="6265">
        <f t="shared" si="21"/>
        <v>0</v>
      </c>
      <c r="I161" s="6266"/>
      <c r="J161" s="6267"/>
      <c r="K161" s="6267"/>
      <c r="L161" s="6268"/>
      <c r="M161" s="6269"/>
      <c r="N161" s="6267"/>
      <c r="O161" s="6267"/>
      <c r="P161" s="6270"/>
      <c r="Q161" s="6271"/>
      <c r="R161" s="6267"/>
      <c r="S161" s="6267"/>
      <c r="T161" s="6268"/>
      <c r="U161" s="6269"/>
      <c r="V161" s="6267"/>
      <c r="W161" s="6267"/>
      <c r="X161" s="6270"/>
      <c r="Y161" s="6272"/>
      <c r="Z161" s="6267"/>
      <c r="AA161" s="6267"/>
      <c r="AB161" s="6270"/>
      <c r="AC161" s="6181"/>
      <c r="AD161" s="6182"/>
    </row>
    <row r="162" spans="1:30">
      <c r="A162" s="6182"/>
      <c r="B162" s="6181"/>
      <c r="C162" s="6261" t="s">
        <v>2591</v>
      </c>
      <c r="D162" s="6262"/>
      <c r="E162" s="6263">
        <f t="shared" si="21"/>
        <v>0</v>
      </c>
      <c r="F162" s="6264">
        <f t="shared" si="21"/>
        <v>0</v>
      </c>
      <c r="G162" s="6264">
        <f t="shared" si="21"/>
        <v>0</v>
      </c>
      <c r="H162" s="6265">
        <f t="shared" si="21"/>
        <v>0</v>
      </c>
      <c r="I162" s="6266"/>
      <c r="J162" s="6267"/>
      <c r="K162" s="6267"/>
      <c r="L162" s="6268"/>
      <c r="M162" s="6269"/>
      <c r="N162" s="6267"/>
      <c r="O162" s="6267"/>
      <c r="P162" s="6270"/>
      <c r="Q162" s="6271"/>
      <c r="R162" s="6267"/>
      <c r="S162" s="6267"/>
      <c r="T162" s="6268"/>
      <c r="U162" s="6269"/>
      <c r="V162" s="6267"/>
      <c r="W162" s="6267"/>
      <c r="X162" s="6270"/>
      <c r="Y162" s="6272"/>
      <c r="Z162" s="6267"/>
      <c r="AA162" s="6267"/>
      <c r="AB162" s="6270"/>
      <c r="AC162" s="6181"/>
      <c r="AD162" s="6182"/>
    </row>
    <row r="163" spans="1:30" s="7136" customFormat="1">
      <c r="A163" s="6182"/>
      <c r="B163" s="6181"/>
      <c r="C163" s="6261" t="s">
        <v>2592</v>
      </c>
      <c r="D163" s="6262"/>
      <c r="E163" s="6263">
        <f>I163+M163+Q163+U163+Y163</f>
        <v>0</v>
      </c>
      <c r="F163" s="6264">
        <f>J163+N163+R163+V163+Z163</f>
        <v>0</v>
      </c>
      <c r="G163" s="6264">
        <f>K163+O163+S163+W163+AA163</f>
        <v>0</v>
      </c>
      <c r="H163" s="6265">
        <f>L163+P163+T163+X163+AB163</f>
        <v>0</v>
      </c>
      <c r="I163" s="6266"/>
      <c r="J163" s="6267"/>
      <c r="K163" s="6267"/>
      <c r="L163" s="6268"/>
      <c r="M163" s="6269"/>
      <c r="N163" s="6267"/>
      <c r="O163" s="6267"/>
      <c r="P163" s="6270"/>
      <c r="Q163" s="6271"/>
      <c r="R163" s="6267"/>
      <c r="S163" s="6267"/>
      <c r="T163" s="6268"/>
      <c r="U163" s="6269"/>
      <c r="V163" s="6267"/>
      <c r="W163" s="6267"/>
      <c r="X163" s="6270"/>
      <c r="Y163" s="6272"/>
      <c r="Z163" s="6267"/>
      <c r="AA163" s="6267"/>
      <c r="AB163" s="6270"/>
      <c r="AC163" s="6181"/>
      <c r="AD163" s="6182"/>
    </row>
    <row r="164" spans="1:30">
      <c r="A164" s="6182"/>
      <c r="B164" s="6181"/>
      <c r="C164" s="6273"/>
      <c r="D164" s="6274" t="s">
        <v>2635</v>
      </c>
      <c r="E164" s="6275">
        <f t="shared" si="21"/>
        <v>0</v>
      </c>
      <c r="F164" s="6276">
        <f t="shared" si="21"/>
        <v>0</v>
      </c>
      <c r="G164" s="6276">
        <f t="shared" si="21"/>
        <v>0</v>
      </c>
      <c r="H164" s="6277">
        <f t="shared" si="21"/>
        <v>0</v>
      </c>
      <c r="I164" s="6278"/>
      <c r="J164" s="6279"/>
      <c r="K164" s="6279"/>
      <c r="L164" s="6280"/>
      <c r="M164" s="6281"/>
      <c r="N164" s="6279"/>
      <c r="O164" s="6279"/>
      <c r="P164" s="6282"/>
      <c r="Q164" s="6283"/>
      <c r="R164" s="6279"/>
      <c r="S164" s="6279"/>
      <c r="T164" s="6280"/>
      <c r="U164" s="6281"/>
      <c r="V164" s="6279"/>
      <c r="W164" s="6279"/>
      <c r="X164" s="6282"/>
      <c r="Y164" s="6284"/>
      <c r="Z164" s="6279"/>
      <c r="AA164" s="6279"/>
      <c r="AB164" s="6282"/>
      <c r="AC164" s="6181"/>
      <c r="AD164" s="6182"/>
    </row>
    <row r="165" spans="1:30">
      <c r="A165" s="6182"/>
      <c r="B165" s="6181"/>
      <c r="C165" s="9233"/>
      <c r="D165" s="9234"/>
      <c r="E165" s="9234"/>
      <c r="F165" s="9234"/>
      <c r="G165" s="9234"/>
      <c r="H165" s="9234"/>
      <c r="I165" s="9234"/>
      <c r="J165" s="9234"/>
      <c r="K165" s="9234"/>
      <c r="L165" s="9234"/>
      <c r="M165" s="9234"/>
      <c r="N165" s="9234"/>
      <c r="O165" s="9234"/>
      <c r="P165" s="9234"/>
      <c r="Q165" s="9234"/>
      <c r="R165" s="9234"/>
      <c r="S165" s="9234"/>
      <c r="T165" s="9234"/>
      <c r="U165" s="9234"/>
      <c r="V165" s="9234"/>
      <c r="W165" s="9234"/>
      <c r="X165" s="9234"/>
      <c r="Y165" s="9234"/>
      <c r="Z165" s="9234"/>
      <c r="AA165" s="9234"/>
      <c r="AB165" s="9235"/>
      <c r="AC165" s="6181"/>
      <c r="AD165" s="6182"/>
    </row>
    <row r="166" spans="1:30">
      <c r="A166" s="6182"/>
      <c r="B166" s="6181"/>
      <c r="C166" s="6249" t="s">
        <v>386</v>
      </c>
      <c r="D166" s="6297" t="s">
        <v>2634</v>
      </c>
      <c r="E166" s="6298">
        <f t="shared" ref="E166:H167" si="24">I166+M166+Q166+U166+Y166</f>
        <v>0</v>
      </c>
      <c r="F166" s="6299">
        <f t="shared" si="24"/>
        <v>0</v>
      </c>
      <c r="G166" s="6299">
        <f t="shared" si="24"/>
        <v>0</v>
      </c>
      <c r="H166" s="6300">
        <f t="shared" si="24"/>
        <v>0</v>
      </c>
      <c r="I166" s="6301">
        <f t="shared" ref="I166:AB166" si="25">I11+I30+I39+I46+I54+I65+I73+I81+I90+I100+I109+I118+I125+I134+I142+I150+I158</f>
        <v>0</v>
      </c>
      <c r="J166" s="6302">
        <f t="shared" si="25"/>
        <v>0</v>
      </c>
      <c r="K166" s="6302">
        <f t="shared" si="25"/>
        <v>0</v>
      </c>
      <c r="L166" s="6303">
        <f t="shared" si="25"/>
        <v>0</v>
      </c>
      <c r="M166" s="6304">
        <f t="shared" si="25"/>
        <v>0</v>
      </c>
      <c r="N166" s="6302">
        <f t="shared" si="25"/>
        <v>0</v>
      </c>
      <c r="O166" s="6302">
        <f t="shared" si="25"/>
        <v>0</v>
      </c>
      <c r="P166" s="6305">
        <f t="shared" si="25"/>
        <v>0</v>
      </c>
      <c r="Q166" s="6301">
        <f t="shared" si="25"/>
        <v>0</v>
      </c>
      <c r="R166" s="6302">
        <f t="shared" si="25"/>
        <v>0</v>
      </c>
      <c r="S166" s="6302">
        <f t="shared" si="25"/>
        <v>0</v>
      </c>
      <c r="T166" s="6303">
        <f t="shared" si="25"/>
        <v>0</v>
      </c>
      <c r="U166" s="6304">
        <f t="shared" si="25"/>
        <v>0</v>
      </c>
      <c r="V166" s="6302">
        <f t="shared" si="25"/>
        <v>0</v>
      </c>
      <c r="W166" s="6302">
        <f t="shared" si="25"/>
        <v>0</v>
      </c>
      <c r="X166" s="6305">
        <f t="shared" si="25"/>
        <v>0</v>
      </c>
      <c r="Y166" s="6301">
        <f t="shared" si="25"/>
        <v>0</v>
      </c>
      <c r="Z166" s="6302">
        <f t="shared" si="25"/>
        <v>0</v>
      </c>
      <c r="AA166" s="6302">
        <f t="shared" si="25"/>
        <v>0</v>
      </c>
      <c r="AB166" s="6305">
        <f t="shared" si="25"/>
        <v>0</v>
      </c>
      <c r="AC166" s="6181"/>
      <c r="AD166" s="6182"/>
    </row>
    <row r="167" spans="1:30" ht="15.75" thickBot="1">
      <c r="A167" s="6182"/>
      <c r="B167" s="6181"/>
      <c r="C167" s="6306"/>
      <c r="D167" s="6307" t="s">
        <v>2635</v>
      </c>
      <c r="E167" s="6308">
        <f t="shared" si="24"/>
        <v>0</v>
      </c>
      <c r="F167" s="6309">
        <f t="shared" si="24"/>
        <v>0</v>
      </c>
      <c r="G167" s="6309">
        <f t="shared" si="24"/>
        <v>0</v>
      </c>
      <c r="H167" s="6310">
        <f t="shared" si="24"/>
        <v>0</v>
      </c>
      <c r="I167" s="6311">
        <f t="shared" ref="I167:AB167" si="26">I29+I38+I45+I53+I64+I72+I80+I89+I99+I108+I117+I124+I133+I141+I149+I157+I164</f>
        <v>0</v>
      </c>
      <c r="J167" s="6312">
        <f t="shared" si="26"/>
        <v>0</v>
      </c>
      <c r="K167" s="6312">
        <f t="shared" si="26"/>
        <v>0</v>
      </c>
      <c r="L167" s="6313">
        <f t="shared" si="26"/>
        <v>0</v>
      </c>
      <c r="M167" s="6314">
        <f t="shared" si="26"/>
        <v>0</v>
      </c>
      <c r="N167" s="6312">
        <f t="shared" si="26"/>
        <v>0</v>
      </c>
      <c r="O167" s="6312">
        <f t="shared" si="26"/>
        <v>0</v>
      </c>
      <c r="P167" s="6315">
        <f t="shared" si="26"/>
        <v>0</v>
      </c>
      <c r="Q167" s="6311">
        <f t="shared" si="26"/>
        <v>0</v>
      </c>
      <c r="R167" s="6312">
        <f t="shared" si="26"/>
        <v>0</v>
      </c>
      <c r="S167" s="6312">
        <f t="shared" si="26"/>
        <v>0</v>
      </c>
      <c r="T167" s="6313">
        <f t="shared" si="26"/>
        <v>0</v>
      </c>
      <c r="U167" s="6314">
        <f t="shared" si="26"/>
        <v>0</v>
      </c>
      <c r="V167" s="6312">
        <f t="shared" si="26"/>
        <v>0</v>
      </c>
      <c r="W167" s="6312">
        <f t="shared" si="26"/>
        <v>0</v>
      </c>
      <c r="X167" s="6315">
        <f t="shared" si="26"/>
        <v>0</v>
      </c>
      <c r="Y167" s="6311">
        <f t="shared" si="26"/>
        <v>0</v>
      </c>
      <c r="Z167" s="6312">
        <f t="shared" si="26"/>
        <v>0</v>
      </c>
      <c r="AA167" s="6312">
        <f t="shared" si="26"/>
        <v>0</v>
      </c>
      <c r="AB167" s="6315">
        <f t="shared" si="26"/>
        <v>0</v>
      </c>
      <c r="AC167" s="6181"/>
      <c r="AD167" s="6182"/>
    </row>
    <row r="168" spans="1:30">
      <c r="A168" s="6182"/>
      <c r="B168" s="6181"/>
      <c r="C168" s="6316"/>
      <c r="D168" s="6213"/>
      <c r="E168" s="6213"/>
      <c r="F168" s="6213"/>
      <c r="G168" s="6213"/>
      <c r="H168" s="6213"/>
      <c r="I168" s="6317" t="s">
        <v>2636</v>
      </c>
      <c r="J168" s="6318"/>
      <c r="K168" s="6318"/>
      <c r="L168" s="6318"/>
      <c r="M168" s="6319"/>
      <c r="N168" s="6319"/>
      <c r="O168" s="6320"/>
      <c r="P168" s="6320"/>
      <c r="Q168" s="6320"/>
      <c r="R168" s="6320"/>
      <c r="S168" s="6320"/>
      <c r="T168" s="6209"/>
      <c r="U168" s="6321"/>
      <c r="V168" s="6320"/>
      <c r="W168" s="6320"/>
      <c r="X168" s="6322"/>
      <c r="Y168" s="6323"/>
      <c r="Z168" s="6324"/>
      <c r="AA168" s="6324"/>
      <c r="AB168" s="6322"/>
      <c r="AC168" s="6181"/>
      <c r="AD168" s="6182"/>
    </row>
    <row r="169" spans="1:30">
      <c r="A169" s="6182"/>
      <c r="B169" s="6181"/>
      <c r="C169" s="6316"/>
      <c r="D169" s="6316"/>
      <c r="E169" s="6316"/>
      <c r="F169" s="6316"/>
      <c r="G169" s="6316"/>
      <c r="H169" s="6316"/>
      <c r="I169" s="6318" t="s">
        <v>2637</v>
      </c>
      <c r="J169" s="6318"/>
      <c r="K169" s="6318"/>
      <c r="L169" s="6318"/>
      <c r="M169" s="6319"/>
      <c r="N169" s="6325"/>
      <c r="O169" s="6322"/>
      <c r="P169" s="6114"/>
      <c r="Q169" s="6326"/>
      <c r="R169" s="6114"/>
      <c r="S169" s="6322"/>
      <c r="T169" s="6209"/>
      <c r="U169" s="6213"/>
      <c r="V169" s="6227"/>
      <c r="W169" s="6322"/>
      <c r="X169" s="6322"/>
      <c r="Y169" s="6327"/>
      <c r="Z169" s="6322"/>
      <c r="AA169" s="6322"/>
      <c r="AB169" s="6322"/>
      <c r="AC169" s="6181"/>
      <c r="AD169" s="6182"/>
    </row>
    <row r="170" spans="1:30">
      <c r="A170" s="6182"/>
      <c r="B170" s="6181"/>
      <c r="C170" s="6316"/>
      <c r="D170" s="6316"/>
      <c r="E170" s="6316"/>
      <c r="F170" s="6316"/>
      <c r="G170" s="6316"/>
      <c r="H170" s="6316"/>
      <c r="I170" s="6318" t="s">
        <v>2638</v>
      </c>
      <c r="J170" s="6318"/>
      <c r="K170" s="6318"/>
      <c r="L170" s="6318"/>
      <c r="M170" s="6319"/>
      <c r="N170" s="6325"/>
      <c r="O170" s="6322"/>
      <c r="P170" s="6114"/>
      <c r="Q170" s="6326"/>
      <c r="R170" s="6114"/>
      <c r="S170" s="6322"/>
      <c r="T170" s="6114"/>
      <c r="U170" s="6326"/>
      <c r="V170" s="6114"/>
      <c r="W170" s="6322"/>
      <c r="X170" s="6322"/>
      <c r="Y170" s="6327"/>
      <c r="Z170" s="6322"/>
      <c r="AA170" s="6322"/>
      <c r="AB170" s="6322"/>
      <c r="AC170" s="6181"/>
      <c r="AD170" s="6182"/>
    </row>
    <row r="171" spans="1:30">
      <c r="A171" s="6182"/>
      <c r="B171" s="6181"/>
      <c r="C171" s="6316"/>
      <c r="D171" s="6316"/>
      <c r="E171" s="6316"/>
      <c r="F171" s="6316"/>
      <c r="G171" s="6316"/>
      <c r="H171" s="6316"/>
      <c r="I171" s="6318" t="s">
        <v>2639</v>
      </c>
      <c r="J171" s="6318"/>
      <c r="K171" s="6318"/>
      <c r="L171" s="6318"/>
      <c r="M171" s="6319"/>
      <c r="N171" s="6325"/>
      <c r="O171" s="6322"/>
      <c r="P171" s="6114"/>
      <c r="Q171" s="6326"/>
      <c r="R171" s="6114"/>
      <c r="S171" s="6322"/>
      <c r="T171" s="6114"/>
      <c r="U171" s="6326"/>
      <c r="V171" s="6114"/>
      <c r="W171" s="6322"/>
      <c r="X171" s="6322"/>
      <c r="Y171" s="6327"/>
      <c r="Z171" s="6328"/>
      <c r="AA171" s="6322"/>
      <c r="AB171" s="6322"/>
      <c r="AC171" s="6181"/>
      <c r="AD171" s="6182"/>
    </row>
    <row r="172" spans="1:30">
      <c r="A172" s="6182"/>
      <c r="B172" s="6181"/>
      <c r="C172" s="6316"/>
      <c r="D172" s="6316"/>
      <c r="E172" s="6316"/>
      <c r="F172" s="6316"/>
      <c r="G172" s="6316"/>
      <c r="H172" s="6316"/>
      <c r="I172" s="6318" t="s">
        <v>2640</v>
      </c>
      <c r="J172" s="6318"/>
      <c r="K172" s="6318"/>
      <c r="L172" s="6318"/>
      <c r="M172" s="6319"/>
      <c r="N172" s="6325"/>
      <c r="O172" s="6322"/>
      <c r="P172" s="6114"/>
      <c r="Q172" s="6326"/>
      <c r="R172" s="6114"/>
      <c r="S172" s="6322"/>
      <c r="T172" s="6114"/>
      <c r="U172" s="6326"/>
      <c r="V172" s="6114"/>
      <c r="W172" s="6322"/>
      <c r="X172" s="6322"/>
      <c r="Y172" s="6327"/>
      <c r="Z172" s="6328"/>
      <c r="AA172" s="6322"/>
      <c r="AB172" s="6322"/>
      <c r="AC172" s="6181"/>
      <c r="AD172" s="6182"/>
    </row>
    <row r="173" spans="1:30">
      <c r="A173" s="6182"/>
      <c r="B173" s="6181"/>
      <c r="C173" s="6316"/>
      <c r="D173" s="6316"/>
      <c r="E173" s="6316"/>
      <c r="F173" s="6316"/>
      <c r="G173" s="6316"/>
      <c r="H173" s="6316"/>
      <c r="I173" s="6329" t="s">
        <v>2641</v>
      </c>
      <c r="J173" s="6318" t="s">
        <v>2642</v>
      </c>
      <c r="K173" s="6318"/>
      <c r="L173" s="6318"/>
      <c r="M173" s="6319"/>
      <c r="N173" s="6325"/>
      <c r="O173" s="6322"/>
      <c r="P173" s="6114"/>
      <c r="Q173" s="6326"/>
      <c r="R173" s="6114"/>
      <c r="S173" s="6322"/>
      <c r="T173" s="6114"/>
      <c r="U173" s="6326"/>
      <c r="V173" s="6114"/>
      <c r="W173" s="6322"/>
      <c r="X173" s="6322"/>
      <c r="Y173" s="6327"/>
      <c r="Z173" s="6328"/>
      <c r="AA173" s="6322"/>
      <c r="AB173" s="6322"/>
      <c r="AC173" s="6181"/>
      <c r="AD173" s="6182"/>
    </row>
    <row r="174" spans="1:30">
      <c r="A174" s="6182"/>
      <c r="B174" s="6181"/>
      <c r="C174" s="6181"/>
      <c r="D174" s="6181"/>
      <c r="E174" s="6181"/>
      <c r="F174" s="6181"/>
      <c r="G174" s="6181"/>
      <c r="H174" s="6181"/>
      <c r="I174" s="6181"/>
      <c r="J174" s="6181"/>
      <c r="K174" s="6181"/>
      <c r="L174" s="6181"/>
      <c r="M174" s="6181"/>
      <c r="N174" s="6181"/>
      <c r="O174" s="6181"/>
      <c r="P174" s="6181"/>
      <c r="Q174" s="6181"/>
      <c r="R174" s="6181"/>
      <c r="S174" s="6181"/>
      <c r="T174" s="6181"/>
      <c r="U174" s="6181"/>
      <c r="V174" s="6181"/>
      <c r="W174" s="6181"/>
      <c r="X174" s="6181"/>
      <c r="Y174" s="6181"/>
      <c r="Z174" s="6181"/>
      <c r="AA174" s="6181"/>
      <c r="AB174" s="3428" t="s">
        <v>1279</v>
      </c>
      <c r="AC174" s="6181"/>
      <c r="AD174" s="6182"/>
    </row>
    <row r="175" spans="1:30">
      <c r="A175" s="6182"/>
      <c r="B175" s="6181"/>
      <c r="C175" s="8175" t="s">
        <v>4963</v>
      </c>
      <c r="D175" s="6181"/>
      <c r="E175" s="6330"/>
      <c r="F175" s="6330"/>
      <c r="G175" s="6330"/>
      <c r="H175" s="6330"/>
      <c r="I175" s="6330"/>
      <c r="J175" s="6330"/>
      <c r="K175" s="6330"/>
      <c r="L175" s="6330"/>
      <c r="M175" s="6330"/>
      <c r="N175" s="6330"/>
      <c r="O175" s="6330"/>
      <c r="P175" s="6330"/>
      <c r="Q175" s="6330"/>
      <c r="R175" s="6330"/>
      <c r="S175" s="6330"/>
      <c r="T175" s="6330"/>
      <c r="U175" s="6330"/>
      <c r="V175" s="6330"/>
      <c r="W175" s="6330"/>
      <c r="X175" s="6330"/>
      <c r="Y175" s="6330"/>
      <c r="Z175" s="6330"/>
      <c r="AA175" s="6330"/>
      <c r="AB175" s="6330"/>
      <c r="AC175" s="6181"/>
      <c r="AD175" s="6182"/>
    </row>
    <row r="176" spans="1:30">
      <c r="A176" s="6182"/>
      <c r="B176" s="6182"/>
      <c r="C176" s="6182"/>
      <c r="D176" s="6182"/>
      <c r="E176" s="6182"/>
      <c r="F176" s="6182"/>
      <c r="G176" s="6182"/>
      <c r="H176" s="6182"/>
      <c r="I176" s="6182"/>
      <c r="J176" s="6182"/>
      <c r="K176" s="6182"/>
      <c r="L176" s="6331"/>
      <c r="M176" s="6182"/>
      <c r="N176" s="6182"/>
      <c r="O176" s="6182"/>
      <c r="P176" s="6182"/>
      <c r="Q176" s="6182"/>
      <c r="R176" s="6182"/>
      <c r="S176" s="6182"/>
      <c r="T176" s="6182"/>
      <c r="U176" s="6182"/>
      <c r="V176" s="6182"/>
      <c r="W176" s="6182"/>
      <c r="X176" s="6182"/>
      <c r="Y176" s="6182"/>
      <c r="Z176" s="6182"/>
      <c r="AA176" s="6182"/>
      <c r="AB176" s="6331"/>
      <c r="AC176" s="6182"/>
      <c r="AD176" s="6182"/>
    </row>
    <row r="179" spans="7:8" hidden="1">
      <c r="G179" s="7058"/>
      <c r="H179" s="7058"/>
    </row>
    <row r="180" spans="7:8"/>
    <row r="181" spans="7:8"/>
  </sheetData>
  <mergeCells count="11">
    <mergeCell ref="M7:P7"/>
    <mergeCell ref="Q7:T7"/>
    <mergeCell ref="U7:X7"/>
    <mergeCell ref="Y7:AB7"/>
    <mergeCell ref="C165:AB165"/>
    <mergeCell ref="C4:E4"/>
    <mergeCell ref="F4:L4"/>
    <mergeCell ref="C5:E5"/>
    <mergeCell ref="F5:L5"/>
    <mergeCell ref="E7:H7"/>
    <mergeCell ref="I7:L7"/>
  </mergeCells>
  <hyperlinks>
    <hyperlink ref="AB174" location="Index!A1" display="Index" xr:uid="{00000000-0004-0000-6800-000000000000}"/>
  </hyperlinks>
  <pageMargins left="0.7" right="0.7" top="0.75" bottom="0.75" header="0.3" footer="0.3"/>
  <pageSetup orientation="portrait" horizontalDpi="4294967295" verticalDpi="4294967295" r:id="rId1"/>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sheetPr>
    <tabColor theme="5" tint="-0.499984740745262"/>
  </sheetPr>
  <dimension ref="A1:N27"/>
  <sheetViews>
    <sheetView workbookViewId="0"/>
  </sheetViews>
  <sheetFormatPr defaultColWidth="0" defaultRowHeight="15" zeroHeight="1"/>
  <cols>
    <col min="1" max="1" width="9.140625" style="6944" customWidth="1"/>
    <col min="2" max="2" width="4.42578125" style="6944" customWidth="1"/>
    <col min="3" max="3" width="56" style="6944" customWidth="1"/>
    <col min="4" max="4" width="20.28515625" style="6944" customWidth="1"/>
    <col min="5" max="14" width="9.140625" style="6944" customWidth="1"/>
    <col min="15" max="16384" width="9.140625" style="6944" hidden="1"/>
  </cols>
  <sheetData>
    <row r="1" spans="1:14">
      <c r="A1" s="6675"/>
      <c r="B1" s="6675"/>
      <c r="C1" s="6675"/>
      <c r="D1" s="6675"/>
      <c r="E1" s="6675"/>
      <c r="F1" s="6675"/>
      <c r="G1" s="6675"/>
      <c r="H1" s="6675"/>
      <c r="I1" s="6675"/>
      <c r="J1" s="6675"/>
      <c r="K1" s="6675"/>
      <c r="L1" s="6675"/>
      <c r="M1" s="6675"/>
      <c r="N1" s="6675"/>
    </row>
    <row r="2" spans="1:14" s="7136" customFormat="1" ht="15.75" thickBot="1">
      <c r="A2" s="6675"/>
      <c r="B2" s="1166"/>
      <c r="C2" s="1166"/>
      <c r="D2" s="1166"/>
      <c r="E2" s="1166"/>
      <c r="F2" s="1166"/>
      <c r="G2" s="1166"/>
      <c r="H2" s="1166"/>
      <c r="I2" s="1166"/>
      <c r="J2" s="1166"/>
      <c r="K2" s="1166"/>
      <c r="L2" s="7631" t="s">
        <v>3881</v>
      </c>
      <c r="M2" s="1166"/>
      <c r="N2" s="6675"/>
    </row>
    <row r="3" spans="1:14" ht="16.5" thickBot="1">
      <c r="A3" s="6675"/>
      <c r="B3" s="9236" t="s">
        <v>4135</v>
      </c>
      <c r="C3" s="9237"/>
      <c r="D3" s="9237"/>
      <c r="E3" s="9237"/>
      <c r="F3" s="9237"/>
      <c r="G3" s="9237"/>
      <c r="H3" s="9237"/>
      <c r="I3" s="9237"/>
      <c r="J3" s="9237"/>
      <c r="K3" s="9238"/>
      <c r="L3" s="1166"/>
      <c r="M3" s="7631"/>
      <c r="N3" s="6675"/>
    </row>
    <row r="4" spans="1:14" ht="15.75">
      <c r="A4" s="6675"/>
      <c r="B4" s="7633" t="s">
        <v>57</v>
      </c>
      <c r="C4" s="7287"/>
      <c r="D4" s="9164" t="str">
        <f>+B.1!F4</f>
        <v>ABC Company</v>
      </c>
      <c r="E4" s="9164"/>
      <c r="F4" s="9164"/>
      <c r="G4" s="9164"/>
      <c r="H4" s="9164"/>
      <c r="I4" s="9164"/>
      <c r="J4" s="9164"/>
      <c r="K4" s="9165"/>
      <c r="L4" s="1166"/>
      <c r="M4" s="1166"/>
      <c r="N4" s="6675"/>
    </row>
    <row r="5" spans="1:14" ht="16.5" thickBot="1">
      <c r="A5" s="6675"/>
      <c r="B5" s="7288" t="s">
        <v>2719</v>
      </c>
      <c r="C5" s="7634"/>
      <c r="D5" s="9167">
        <f>+B.1!F5</f>
        <v>44196</v>
      </c>
      <c r="E5" s="9167"/>
      <c r="F5" s="9167"/>
      <c r="G5" s="9167"/>
      <c r="H5" s="9167"/>
      <c r="I5" s="9167"/>
      <c r="J5" s="9167"/>
      <c r="K5" s="9168"/>
      <c r="L5" s="1166"/>
      <c r="M5" s="1166"/>
      <c r="N5" s="6675"/>
    </row>
    <row r="6" spans="1:14">
      <c r="A6" s="6675"/>
      <c r="B6" s="1166"/>
      <c r="C6" s="1166"/>
      <c r="D6" s="1166"/>
      <c r="E6" s="1166"/>
      <c r="F6" s="1166"/>
      <c r="G6" s="1166"/>
      <c r="H6" s="1166"/>
      <c r="I6" s="1166"/>
      <c r="J6" s="1166"/>
      <c r="K6" s="1166"/>
      <c r="L6" s="1166"/>
      <c r="M6" s="1166"/>
      <c r="N6" s="6675"/>
    </row>
    <row r="7" spans="1:14" ht="15.75" thickBot="1">
      <c r="A7" s="6675"/>
      <c r="B7" s="1166"/>
      <c r="C7" s="1166"/>
      <c r="D7" s="1166"/>
      <c r="E7" s="1166"/>
      <c r="F7" s="1166"/>
      <c r="G7" s="1166"/>
      <c r="H7" s="1166"/>
      <c r="I7" s="1166"/>
      <c r="J7" s="1166"/>
      <c r="K7" s="1166"/>
      <c r="L7" s="1166"/>
      <c r="M7" s="1166"/>
      <c r="N7" s="6675"/>
    </row>
    <row r="8" spans="1:14" ht="15.75">
      <c r="A8" s="6675"/>
      <c r="B8" s="1166"/>
      <c r="C8" s="7635" t="s">
        <v>4138</v>
      </c>
      <c r="D8" s="7637" t="s">
        <v>644</v>
      </c>
      <c r="E8" s="1166"/>
      <c r="F8" s="1166"/>
      <c r="G8" s="1166"/>
      <c r="H8" s="1166"/>
      <c r="I8" s="1166"/>
      <c r="J8" s="1166"/>
      <c r="K8" s="1166"/>
      <c r="L8" s="1166"/>
      <c r="M8" s="1166"/>
      <c r="N8" s="6675"/>
    </row>
    <row r="9" spans="1:14" ht="15.75">
      <c r="A9" s="6675"/>
      <c r="B9" s="1166"/>
      <c r="C9" s="6540" t="str">
        <f>'Page 2'!F78</f>
        <v>AFS Debt Securities - Government</v>
      </c>
      <c r="D9" s="7638">
        <f>J!W16</f>
        <v>0</v>
      </c>
      <c r="E9" s="1166"/>
      <c r="F9" s="1166"/>
      <c r="G9" s="1166"/>
      <c r="H9" s="1166"/>
      <c r="I9" s="1166"/>
      <c r="J9" s="1166"/>
      <c r="K9" s="1166"/>
      <c r="L9" s="1166"/>
      <c r="M9" s="1166"/>
      <c r="N9" s="6675"/>
    </row>
    <row r="10" spans="1:14" ht="15.75">
      <c r="A10" s="6675"/>
      <c r="B10" s="1166"/>
      <c r="C10" s="6540" t="str">
        <f>'Page 2'!F79</f>
        <v>AFS Debt Securities - Private</v>
      </c>
      <c r="D10" s="7638">
        <f>J!W19</f>
        <v>0</v>
      </c>
      <c r="E10" s="1166"/>
      <c r="F10" s="1166"/>
      <c r="G10" s="1166"/>
      <c r="H10" s="1166"/>
      <c r="I10" s="1166"/>
      <c r="J10" s="1166"/>
      <c r="K10" s="1166"/>
      <c r="L10" s="1166"/>
      <c r="M10" s="1166"/>
      <c r="N10" s="6675"/>
    </row>
    <row r="11" spans="1:14" ht="15.75">
      <c r="A11" s="6675"/>
      <c r="B11" s="1166"/>
      <c r="C11" s="6540" t="str">
        <f>'Page 2'!F80</f>
        <v>AFS Equity Securities</v>
      </c>
      <c r="D11" s="7638">
        <f>J!W22</f>
        <v>0</v>
      </c>
      <c r="E11" s="1166"/>
      <c r="F11" s="1166"/>
      <c r="G11" s="1166"/>
      <c r="H11" s="1166"/>
      <c r="I11" s="1166"/>
      <c r="J11" s="1166"/>
      <c r="K11" s="1166"/>
      <c r="L11" s="1166"/>
      <c r="M11" s="1166"/>
      <c r="N11" s="6675"/>
    </row>
    <row r="12" spans="1:14" ht="15.75">
      <c r="A12" s="6675"/>
      <c r="B12" s="1166"/>
      <c r="C12" s="6540" t="str">
        <f>'Page 2'!F82</f>
        <v>Mutual Funds and Unit Investment Trusts</v>
      </c>
      <c r="D12" s="7638">
        <f>J!W25+J!W28</f>
        <v>0</v>
      </c>
      <c r="E12" s="1166"/>
      <c r="F12" s="1166"/>
      <c r="G12" s="1166"/>
      <c r="H12" s="1166"/>
      <c r="I12" s="1166"/>
      <c r="J12" s="1166"/>
      <c r="K12" s="1166"/>
      <c r="L12" s="1166"/>
      <c r="M12" s="1166"/>
      <c r="N12" s="6675"/>
    </row>
    <row r="13" spans="1:14" ht="15.75">
      <c r="A13" s="6675"/>
      <c r="B13" s="1166"/>
      <c r="C13" s="6540" t="str">
        <f>'Page 2'!F83</f>
        <v>Real Estate Investment Trusts</v>
      </c>
      <c r="D13" s="7638">
        <f>J!W31</f>
        <v>0</v>
      </c>
      <c r="E13" s="1166"/>
      <c r="F13" s="1166"/>
      <c r="G13" s="1166"/>
      <c r="H13" s="1166"/>
      <c r="I13" s="1166"/>
      <c r="J13" s="1166"/>
      <c r="K13" s="1166"/>
      <c r="L13" s="1166"/>
      <c r="M13" s="1166"/>
      <c r="N13" s="6675"/>
    </row>
    <row r="14" spans="1:14" ht="15.75">
      <c r="A14" s="6675"/>
      <c r="B14" s="1166"/>
      <c r="C14" s="6540" t="str">
        <f>'Page 2'!F84</f>
        <v>Other Funds</v>
      </c>
      <c r="D14" s="7638">
        <f>J!W34</f>
        <v>0</v>
      </c>
      <c r="E14" s="1166"/>
      <c r="F14" s="1166"/>
      <c r="G14" s="1166"/>
      <c r="H14" s="1166"/>
      <c r="I14" s="1166"/>
      <c r="J14" s="1166"/>
      <c r="K14" s="1166"/>
      <c r="L14" s="1166"/>
      <c r="M14" s="1166"/>
      <c r="N14" s="6675"/>
    </row>
    <row r="15" spans="1:14" ht="15.75">
      <c r="A15" s="6675"/>
      <c r="B15" s="1166"/>
      <c r="C15" s="6540" t="s">
        <v>4140</v>
      </c>
      <c r="D15" s="6931"/>
      <c r="E15" s="1166"/>
      <c r="F15" s="1166"/>
      <c r="G15" s="1166"/>
      <c r="H15" s="1166"/>
      <c r="I15" s="1166"/>
      <c r="J15" s="1166"/>
      <c r="K15" s="1166"/>
      <c r="L15" s="1166"/>
      <c r="M15" s="1166"/>
      <c r="N15" s="6675"/>
    </row>
    <row r="16" spans="1:14" ht="15.75">
      <c r="A16" s="6675"/>
      <c r="B16" s="1166"/>
      <c r="C16" s="6540" t="s">
        <v>4141</v>
      </c>
      <c r="D16" s="6931"/>
      <c r="E16" s="1166"/>
      <c r="F16" s="1166"/>
      <c r="G16" s="1166"/>
      <c r="H16" s="1166"/>
      <c r="I16" s="1166"/>
      <c r="J16" s="1166"/>
      <c r="K16" s="1166"/>
      <c r="L16" s="1166"/>
      <c r="M16" s="1166"/>
      <c r="N16" s="6675"/>
    </row>
    <row r="17" spans="1:14" ht="15.75">
      <c r="A17" s="6675"/>
      <c r="B17" s="1166"/>
      <c r="C17" s="6540" t="s">
        <v>4142</v>
      </c>
      <c r="D17" s="6931"/>
      <c r="E17" s="1166"/>
      <c r="F17" s="1166"/>
      <c r="G17" s="1166"/>
      <c r="H17" s="1166"/>
      <c r="I17" s="1166"/>
      <c r="J17" s="1166"/>
      <c r="K17" s="1166"/>
      <c r="L17" s="1166"/>
      <c r="M17" s="1166"/>
      <c r="N17" s="6675"/>
    </row>
    <row r="18" spans="1:14" ht="15.75">
      <c r="A18" s="6675"/>
      <c r="B18" s="1166"/>
      <c r="C18" s="6540" t="s">
        <v>4143</v>
      </c>
      <c r="D18" s="6931"/>
      <c r="E18" s="1166"/>
      <c r="F18" s="1166"/>
      <c r="G18" s="1166"/>
      <c r="H18" s="1166"/>
      <c r="I18" s="1166"/>
      <c r="J18" s="1166"/>
      <c r="K18" s="1166"/>
      <c r="L18" s="1166"/>
      <c r="M18" s="1166"/>
      <c r="N18" s="6675"/>
    </row>
    <row r="19" spans="1:14" ht="15.75">
      <c r="A19" s="6675"/>
      <c r="B19" s="1166"/>
      <c r="C19" s="6540" t="s">
        <v>4144</v>
      </c>
      <c r="D19" s="6931"/>
      <c r="E19" s="1166"/>
      <c r="F19" s="1166"/>
      <c r="G19" s="1166"/>
      <c r="H19" s="1166"/>
      <c r="I19" s="1166"/>
      <c r="J19" s="1166"/>
      <c r="K19" s="1166"/>
      <c r="L19" s="1166"/>
      <c r="M19" s="1166"/>
      <c r="N19" s="6675"/>
    </row>
    <row r="20" spans="1:14" ht="15.75">
      <c r="A20" s="6675"/>
      <c r="B20" s="1166"/>
      <c r="C20" s="6540" t="s">
        <v>44</v>
      </c>
      <c r="D20" s="7639">
        <f>SUM(D9:D19)</f>
        <v>0</v>
      </c>
      <c r="E20" s="1166"/>
      <c r="F20" s="1166"/>
      <c r="G20" s="1166"/>
      <c r="H20" s="1166"/>
      <c r="I20" s="1166"/>
      <c r="J20" s="1166"/>
      <c r="K20" s="1166"/>
      <c r="L20" s="1166"/>
      <c r="M20" s="1166"/>
      <c r="N20" s="6675"/>
    </row>
    <row r="21" spans="1:14" ht="15.75">
      <c r="A21" s="6675"/>
      <c r="B21" s="1166"/>
      <c r="C21" s="6540"/>
      <c r="D21" s="6931"/>
      <c r="E21" s="1166"/>
      <c r="F21" s="1166"/>
      <c r="G21" s="1166"/>
      <c r="H21" s="1166"/>
      <c r="I21" s="1166"/>
      <c r="J21" s="1166"/>
      <c r="K21" s="1166"/>
      <c r="L21" s="1166"/>
      <c r="M21" s="1166"/>
      <c r="N21" s="6675"/>
    </row>
    <row r="22" spans="1:14" ht="15.75">
      <c r="A22" s="6675"/>
      <c r="B22" s="1166"/>
      <c r="C22" s="6540" t="s">
        <v>4139</v>
      </c>
      <c r="D22" s="7640">
        <f>'Page 3'!L100</f>
        <v>0</v>
      </c>
      <c r="E22" s="1166"/>
      <c r="F22" s="1166"/>
      <c r="G22" s="1166"/>
      <c r="H22" s="1166"/>
      <c r="I22" s="1166"/>
      <c r="J22" s="1166"/>
      <c r="K22" s="1166"/>
      <c r="L22" s="1166"/>
      <c r="M22" s="1166"/>
      <c r="N22" s="6675"/>
    </row>
    <row r="23" spans="1:14" ht="16.5" thickBot="1">
      <c r="A23" s="6675"/>
      <c r="B23" s="1166"/>
      <c r="C23" s="7636" t="s">
        <v>4145</v>
      </c>
      <c r="D23" s="7641">
        <f>D20-D22</f>
        <v>0</v>
      </c>
      <c r="E23" s="1166"/>
      <c r="F23" s="1166"/>
      <c r="G23" s="1166"/>
      <c r="H23" s="1166"/>
      <c r="I23" s="1166"/>
      <c r="J23" s="1166"/>
      <c r="K23" s="1166"/>
      <c r="L23" s="1166"/>
      <c r="M23" s="1166"/>
      <c r="N23" s="6675"/>
    </row>
    <row r="24" spans="1:14" ht="15.75">
      <c r="A24" s="6675"/>
      <c r="B24" s="1166"/>
      <c r="C24" s="217"/>
      <c r="D24" s="217"/>
      <c r="E24" s="1166"/>
      <c r="F24" s="1166"/>
      <c r="G24" s="1166"/>
      <c r="H24" s="1166"/>
      <c r="I24" s="1166"/>
      <c r="J24" s="1166"/>
      <c r="K24" s="1166"/>
      <c r="L24" s="7632" t="s">
        <v>1279</v>
      </c>
      <c r="M24" s="1166"/>
      <c r="N24" s="6675"/>
    </row>
    <row r="25" spans="1:14" ht="15.75">
      <c r="A25" s="6675"/>
      <c r="B25" s="1166"/>
      <c r="C25" s="217"/>
      <c r="D25" s="217"/>
      <c r="E25" s="1166"/>
      <c r="F25" s="1166"/>
      <c r="G25" s="1166"/>
      <c r="H25" s="1166"/>
      <c r="I25" s="1166"/>
      <c r="J25" s="1166"/>
      <c r="K25" s="1166"/>
      <c r="L25" s="1166"/>
      <c r="M25" s="1166"/>
      <c r="N25" s="6675"/>
    </row>
    <row r="26" spans="1:14">
      <c r="A26" s="6675"/>
      <c r="B26" s="6675"/>
      <c r="C26" s="6675"/>
      <c r="D26" s="6675"/>
      <c r="E26" s="6675"/>
      <c r="F26" s="6675"/>
      <c r="G26" s="6675"/>
      <c r="H26" s="6675"/>
      <c r="I26" s="6675"/>
      <c r="J26" s="6675"/>
      <c r="K26" s="6675"/>
      <c r="L26" s="6675"/>
      <c r="M26" s="6675"/>
      <c r="N26" s="6675"/>
    </row>
    <row r="27" spans="1:14">
      <c r="A27" s="6675"/>
      <c r="B27" s="6675"/>
      <c r="C27" s="6675"/>
      <c r="D27" s="6675"/>
      <c r="E27" s="6675"/>
      <c r="F27" s="6735"/>
      <c r="G27" s="6675"/>
      <c r="H27" s="6675"/>
      <c r="I27" s="6675"/>
      <c r="J27" s="6675"/>
      <c r="K27" s="6675"/>
      <c r="L27" s="6675"/>
      <c r="M27" s="6675"/>
      <c r="N27" s="6675"/>
    </row>
  </sheetData>
  <mergeCells count="3">
    <mergeCell ref="B3:K3"/>
    <mergeCell ref="D4:K4"/>
    <mergeCell ref="D5:K5"/>
  </mergeCells>
  <hyperlinks>
    <hyperlink ref="L24" location="Index!A1" display="Index" xr:uid="{00000000-0004-0000-6900-000000000000}"/>
  </hyperlinks>
  <pageMargins left="0.7" right="0.7" top="0.75" bottom="0.75" header="0.3" footer="0.3"/>
  <pageSetup paperSize="9" orientation="portrait" r:id="rId1"/>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sheetPr>
    <tabColor theme="9" tint="-0.499984740745262"/>
    <pageSetUpPr fitToPage="1"/>
  </sheetPr>
  <dimension ref="A1:L75"/>
  <sheetViews>
    <sheetView workbookViewId="0"/>
  </sheetViews>
  <sheetFormatPr defaultColWidth="0" defaultRowHeight="12.75" zeroHeight="1"/>
  <cols>
    <col min="1" max="1" width="3.28515625" style="149" customWidth="1"/>
    <col min="2" max="2" width="4.42578125" style="149" customWidth="1"/>
    <col min="3" max="3" width="18.140625" style="149" customWidth="1"/>
    <col min="4" max="4" width="43.28515625" style="149" customWidth="1"/>
    <col min="5" max="5" width="2.42578125" style="149" customWidth="1"/>
    <col min="6" max="6" width="23.42578125" style="149" customWidth="1"/>
    <col min="7" max="7" width="4.85546875" style="6994" customWidth="1"/>
    <col min="8" max="8" width="3" style="149" customWidth="1"/>
    <col min="9" max="9" width="25.42578125" style="149" customWidth="1"/>
    <col min="10" max="10" width="2.85546875" style="7059" customWidth="1"/>
    <col min="11" max="11" width="47.7109375" style="149" customWidth="1"/>
    <col min="12" max="12" width="9.140625" style="149" customWidth="1"/>
    <col min="13" max="16384" width="9.140625" style="149" hidden="1"/>
  </cols>
  <sheetData>
    <row r="1" spans="1:12">
      <c r="A1" s="6178"/>
      <c r="B1" s="6178"/>
      <c r="C1" s="6178"/>
      <c r="D1" s="6178"/>
      <c r="E1" s="6178"/>
      <c r="F1" s="6178"/>
      <c r="G1" s="6354"/>
      <c r="H1" s="6178"/>
      <c r="I1" s="6178"/>
      <c r="J1" s="6355"/>
      <c r="K1" s="6178"/>
      <c r="L1" s="6178"/>
    </row>
    <row r="2" spans="1:12">
      <c r="A2" s="6178"/>
      <c r="B2" s="6177"/>
      <c r="C2" s="6177"/>
      <c r="D2" s="6177"/>
      <c r="E2" s="6177"/>
      <c r="F2" s="6177"/>
      <c r="G2" s="6332"/>
      <c r="H2" s="6177"/>
      <c r="I2" s="6177"/>
      <c r="J2" s="6213"/>
      <c r="K2" s="6177"/>
      <c r="L2" s="6178"/>
    </row>
    <row r="3" spans="1:12" ht="13.5" thickBot="1">
      <c r="A3" s="6178"/>
      <c r="B3" s="6177"/>
      <c r="C3" s="6177"/>
      <c r="D3" s="6177"/>
      <c r="E3" s="6177"/>
      <c r="F3" s="6177"/>
      <c r="G3" s="6332"/>
      <c r="H3" s="6177"/>
      <c r="I3" s="6111" t="s">
        <v>4220</v>
      </c>
      <c r="J3" s="6213"/>
      <c r="K3" s="6177"/>
      <c r="L3" s="6178"/>
    </row>
    <row r="4" spans="1:12" ht="16.5" thickBot="1">
      <c r="A4" s="6178"/>
      <c r="B4" s="6177"/>
      <c r="C4" s="6333" t="s">
        <v>2794</v>
      </c>
      <c r="D4" s="6334"/>
      <c r="E4" s="6335"/>
      <c r="F4" s="6177"/>
      <c r="G4" s="6177"/>
      <c r="H4" s="6177"/>
      <c r="I4" s="6111"/>
      <c r="J4" s="6213"/>
      <c r="K4" s="6177"/>
      <c r="L4" s="6178"/>
    </row>
    <row r="5" spans="1:12" ht="15.75">
      <c r="A5" s="6178"/>
      <c r="B5" s="6177"/>
      <c r="C5" s="6336" t="s">
        <v>57</v>
      </c>
      <c r="D5" s="6337" t="str">
        <f>+B.1!F4</f>
        <v>ABC Company</v>
      </c>
      <c r="E5" s="6338"/>
      <c r="F5" s="6339"/>
      <c r="G5" s="6339"/>
      <c r="H5" s="6177"/>
      <c r="I5" s="6177"/>
      <c r="J5" s="6213"/>
      <c r="K5" s="6177"/>
      <c r="L5" s="6178"/>
    </row>
    <row r="6" spans="1:12" ht="16.5" thickBot="1">
      <c r="A6" s="6178"/>
      <c r="B6" s="6177"/>
      <c r="C6" s="6340" t="s">
        <v>2719</v>
      </c>
      <c r="D6" s="6341">
        <f>+B.1!F5</f>
        <v>44196</v>
      </c>
      <c r="E6" s="6338"/>
      <c r="F6" s="6342"/>
      <c r="G6" s="6342"/>
      <c r="H6" s="6177"/>
      <c r="I6" s="6177"/>
      <c r="J6" s="6213"/>
      <c r="K6" s="7929" t="s">
        <v>4768</v>
      </c>
      <c r="L6" s="6178"/>
    </row>
    <row r="7" spans="1:12">
      <c r="A7" s="6178"/>
      <c r="B7" s="6177"/>
      <c r="C7" s="6343"/>
      <c r="D7" s="6177"/>
      <c r="E7" s="6177"/>
      <c r="F7" s="6177"/>
      <c r="G7" s="6332"/>
      <c r="H7" s="6177"/>
      <c r="I7" s="6177"/>
      <c r="J7" s="6213"/>
      <c r="K7" s="7930"/>
      <c r="L7" s="6178"/>
    </row>
    <row r="8" spans="1:12" ht="13.5" customHeight="1">
      <c r="A8" s="6178"/>
      <c r="B8" s="6177"/>
      <c r="C8" s="6177"/>
      <c r="D8" s="6177"/>
      <c r="E8" s="6177"/>
      <c r="F8" s="6177"/>
      <c r="G8" s="6332"/>
      <c r="H8" s="6177"/>
      <c r="I8" s="6177"/>
      <c r="J8" s="6213"/>
      <c r="K8" s="7931"/>
      <c r="L8" s="6178"/>
    </row>
    <row r="9" spans="1:12">
      <c r="A9" s="6178"/>
      <c r="B9" s="6177"/>
      <c r="C9" s="6344" t="s">
        <v>2731</v>
      </c>
      <c r="D9" s="6177"/>
      <c r="E9" s="6177"/>
      <c r="F9" s="6177"/>
      <c r="G9" s="6332"/>
      <c r="H9" s="6345" t="s">
        <v>2732</v>
      </c>
      <c r="I9" s="6384"/>
      <c r="J9" s="6213" t="s">
        <v>2733</v>
      </c>
      <c r="K9" s="7931" t="s">
        <v>4753</v>
      </c>
      <c r="L9" s="6178"/>
    </row>
    <row r="10" spans="1:12">
      <c r="A10" s="6178"/>
      <c r="B10" s="6177"/>
      <c r="C10" s="6179" t="s">
        <v>2734</v>
      </c>
      <c r="D10" s="6177"/>
      <c r="E10" s="6177"/>
      <c r="F10" s="6177"/>
      <c r="G10" s="6332"/>
      <c r="H10" s="6345"/>
      <c r="I10" s="6385"/>
      <c r="J10" s="6213" t="s">
        <v>2735</v>
      </c>
      <c r="K10" s="7931" t="s">
        <v>4766</v>
      </c>
      <c r="L10" s="6178"/>
    </row>
    <row r="11" spans="1:12">
      <c r="A11" s="6178"/>
      <c r="B11" s="6177"/>
      <c r="C11" s="6346" t="s">
        <v>2736</v>
      </c>
      <c r="D11" s="6177" t="s">
        <v>2737</v>
      </c>
      <c r="E11" s="6177"/>
      <c r="F11" s="6177"/>
      <c r="G11" s="6332"/>
      <c r="H11" s="6177"/>
      <c r="I11" s="6385"/>
      <c r="J11" s="6213" t="s">
        <v>2738</v>
      </c>
      <c r="K11" s="7931" t="s">
        <v>4764</v>
      </c>
      <c r="L11" s="6178"/>
    </row>
    <row r="12" spans="1:12">
      <c r="A12" s="6178"/>
      <c r="B12" s="6177"/>
      <c r="C12" s="6346"/>
      <c r="D12" s="6177" t="s">
        <v>2759</v>
      </c>
      <c r="E12" s="6177"/>
      <c r="F12" s="6177"/>
      <c r="G12" s="6332"/>
      <c r="H12" s="6177"/>
      <c r="I12" s="6385"/>
      <c r="J12" s="6213" t="s">
        <v>2740</v>
      </c>
      <c r="K12" s="7931" t="s">
        <v>4787</v>
      </c>
      <c r="L12" s="6178"/>
    </row>
    <row r="13" spans="1:12">
      <c r="A13" s="6178"/>
      <c r="B13" s="6177"/>
      <c r="C13" s="6177"/>
      <c r="D13" s="6179" t="s">
        <v>2739</v>
      </c>
      <c r="E13" s="6177"/>
      <c r="F13" s="6385"/>
      <c r="G13" s="6332"/>
      <c r="H13" s="6177"/>
      <c r="I13" s="6385"/>
      <c r="J13" s="6213" t="s">
        <v>2741</v>
      </c>
      <c r="K13" s="7931" t="s">
        <v>4767</v>
      </c>
      <c r="L13" s="6178"/>
    </row>
    <row r="14" spans="1:12">
      <c r="A14" s="6178"/>
      <c r="B14" s="6177"/>
      <c r="C14" s="6344" t="s">
        <v>4036</v>
      </c>
      <c r="D14" s="6177"/>
      <c r="E14" s="6177"/>
      <c r="F14" s="6177"/>
      <c r="G14" s="6332"/>
      <c r="H14" s="6177"/>
      <c r="I14" s="6385">
        <f>I9-I10+I11+I13</f>
        <v>0</v>
      </c>
      <c r="J14" s="6213" t="s">
        <v>2747</v>
      </c>
      <c r="K14" s="7931"/>
      <c r="L14" s="6178"/>
    </row>
    <row r="15" spans="1:12" ht="10.5" customHeight="1">
      <c r="A15" s="6178"/>
      <c r="B15" s="6177"/>
      <c r="C15" s="6344"/>
      <c r="D15" s="6177"/>
      <c r="E15" s="6177"/>
      <c r="F15" s="6177"/>
      <c r="G15" s="6332"/>
      <c r="H15" s="6177"/>
      <c r="I15" s="6347"/>
      <c r="J15" s="6213"/>
      <c r="K15" s="7931"/>
      <c r="L15" s="6178"/>
    </row>
    <row r="16" spans="1:12">
      <c r="A16" s="6178"/>
      <c r="B16" s="6177"/>
      <c r="C16" s="6346" t="s">
        <v>2742</v>
      </c>
      <c r="D16" s="6177" t="s">
        <v>2743</v>
      </c>
      <c r="E16" s="6345" t="s">
        <v>2732</v>
      </c>
      <c r="F16" s="6385"/>
      <c r="G16" s="6348" t="s">
        <v>4037</v>
      </c>
      <c r="H16" s="6177"/>
      <c r="I16" s="6177"/>
      <c r="J16" s="6213"/>
      <c r="K16" s="7931" t="s">
        <v>4754</v>
      </c>
      <c r="L16" s="6178"/>
    </row>
    <row r="17" spans="1:12">
      <c r="A17" s="6178"/>
      <c r="B17" s="6177"/>
      <c r="C17" s="6177"/>
      <c r="D17" s="6177" t="s">
        <v>2744</v>
      </c>
      <c r="E17" s="6177"/>
      <c r="F17" s="6384"/>
      <c r="G17" s="6348" t="s">
        <v>4038</v>
      </c>
      <c r="H17" s="6177"/>
      <c r="I17" s="6177"/>
      <c r="J17" s="6213"/>
      <c r="K17" s="7931" t="s">
        <v>4765</v>
      </c>
      <c r="L17" s="6178"/>
    </row>
    <row r="18" spans="1:12">
      <c r="A18" s="6178"/>
      <c r="B18" s="6177"/>
      <c r="C18" s="6177"/>
      <c r="D18" s="6177" t="s">
        <v>2745</v>
      </c>
      <c r="E18" s="6177"/>
      <c r="F18" s="6385"/>
      <c r="G18" s="6348" t="s">
        <v>4039</v>
      </c>
      <c r="H18" s="6177"/>
      <c r="I18" s="6177"/>
      <c r="J18" s="6213"/>
      <c r="K18" s="7931" t="s">
        <v>4763</v>
      </c>
      <c r="L18" s="6178"/>
    </row>
    <row r="19" spans="1:12">
      <c r="A19" s="6178"/>
      <c r="B19" s="6177"/>
      <c r="C19" s="6177"/>
      <c r="D19" s="6177" t="s">
        <v>4040</v>
      </c>
      <c r="E19" s="6177"/>
      <c r="F19" s="6385"/>
      <c r="G19" s="6348" t="s">
        <v>4041</v>
      </c>
      <c r="H19" s="6177"/>
      <c r="I19" s="6177"/>
      <c r="J19" s="6213"/>
      <c r="K19" s="7931" t="s">
        <v>4788</v>
      </c>
      <c r="L19" s="6178"/>
    </row>
    <row r="20" spans="1:12">
      <c r="A20" s="6178"/>
      <c r="B20" s="6177"/>
      <c r="C20" s="6177"/>
      <c r="D20" s="6179" t="s">
        <v>2746</v>
      </c>
      <c r="E20" s="6177"/>
      <c r="F20" s="6385"/>
      <c r="G20" s="6348" t="s">
        <v>4042</v>
      </c>
      <c r="H20" s="6177"/>
      <c r="I20" s="6385">
        <f>F16+F17+F18+F20</f>
        <v>0</v>
      </c>
      <c r="J20" s="6213" t="s">
        <v>2748</v>
      </c>
      <c r="K20" s="7931" t="s">
        <v>4755</v>
      </c>
      <c r="L20" s="6178"/>
    </row>
    <row r="21" spans="1:12">
      <c r="A21" s="6178"/>
      <c r="B21" s="6177"/>
      <c r="C21" s="6344" t="s">
        <v>4043</v>
      </c>
      <c r="D21" s="6346"/>
      <c r="E21" s="6177"/>
      <c r="F21" s="6177"/>
      <c r="G21" s="6332"/>
      <c r="H21" s="6177"/>
      <c r="I21" s="6385">
        <f>I14-I20</f>
        <v>0</v>
      </c>
      <c r="J21" s="6213" t="s">
        <v>2756</v>
      </c>
      <c r="K21" s="7931"/>
      <c r="L21" s="6178"/>
    </row>
    <row r="22" spans="1:12" ht="11.25" customHeight="1">
      <c r="A22" s="6178"/>
      <c r="B22" s="6177"/>
      <c r="C22" s="6177"/>
      <c r="D22" s="6177"/>
      <c r="E22" s="6177"/>
      <c r="F22" s="6177"/>
      <c r="G22" s="6332"/>
      <c r="H22" s="6177"/>
      <c r="I22" s="6177"/>
      <c r="J22" s="6213"/>
      <c r="K22" s="7931"/>
      <c r="L22" s="6178"/>
    </row>
    <row r="23" spans="1:12">
      <c r="A23" s="6178"/>
      <c r="B23" s="6177"/>
      <c r="C23" s="6177" t="s">
        <v>2749</v>
      </c>
      <c r="D23" s="6177"/>
      <c r="E23" s="6177"/>
      <c r="F23" s="6177"/>
      <c r="G23" s="6332"/>
      <c r="H23" s="6177"/>
      <c r="I23" s="6177"/>
      <c r="J23" s="6213"/>
      <c r="K23" s="7933" t="s">
        <v>4769</v>
      </c>
      <c r="L23" s="6178"/>
    </row>
    <row r="24" spans="1:12">
      <c r="A24" s="6178"/>
      <c r="B24" s="6177"/>
      <c r="C24" s="6344" t="s">
        <v>2750</v>
      </c>
      <c r="D24" s="6177"/>
      <c r="E24" s="6177"/>
      <c r="F24" s="6177"/>
      <c r="G24" s="6332"/>
      <c r="H24" s="6177"/>
      <c r="I24" s="6177"/>
      <c r="J24" s="6213"/>
      <c r="K24" s="7931"/>
      <c r="L24" s="6178"/>
    </row>
    <row r="25" spans="1:12">
      <c r="A25" s="6178"/>
      <c r="B25" s="6177"/>
      <c r="C25" s="6177"/>
      <c r="D25" s="6177" t="s">
        <v>2793</v>
      </c>
      <c r="E25" s="6177"/>
      <c r="F25" s="6385"/>
      <c r="G25" s="6348" t="s">
        <v>4044</v>
      </c>
      <c r="H25" s="6177"/>
      <c r="I25" s="6177"/>
      <c r="J25" s="6213"/>
      <c r="K25" s="7931" t="s">
        <v>4782</v>
      </c>
      <c r="L25" s="6178"/>
    </row>
    <row r="26" spans="1:12">
      <c r="A26" s="6178"/>
      <c r="B26" s="6177"/>
      <c r="C26" s="6177"/>
      <c r="D26" s="6177" t="s">
        <v>2751</v>
      </c>
      <c r="E26" s="6177"/>
      <c r="F26" s="6385"/>
      <c r="G26" s="6348" t="s">
        <v>4045</v>
      </c>
      <c r="H26" s="6177"/>
      <c r="I26" s="6177"/>
      <c r="J26" s="6213"/>
      <c r="K26" s="7931" t="s">
        <v>4783</v>
      </c>
      <c r="L26" s="6178"/>
    </row>
    <row r="27" spans="1:12">
      <c r="A27" s="6178"/>
      <c r="B27" s="6177"/>
      <c r="C27" s="6177"/>
      <c r="D27" s="6177" t="s">
        <v>2752</v>
      </c>
      <c r="E27" s="6177"/>
      <c r="F27" s="6385"/>
      <c r="G27" s="6348" t="s">
        <v>4046</v>
      </c>
      <c r="H27" s="6177"/>
      <c r="I27" s="6349"/>
      <c r="J27" s="6213"/>
      <c r="K27" s="7931" t="s">
        <v>4784</v>
      </c>
      <c r="L27" s="6178"/>
    </row>
    <row r="28" spans="1:12">
      <c r="A28" s="6178"/>
      <c r="B28" s="6177"/>
      <c r="C28" s="6177"/>
      <c r="D28" s="6344" t="s">
        <v>1823</v>
      </c>
      <c r="E28" s="6177"/>
      <c r="F28" s="6385"/>
      <c r="G28" s="6348" t="s">
        <v>4047</v>
      </c>
      <c r="H28" s="6177"/>
      <c r="I28" s="6349"/>
      <c r="J28" s="6213"/>
      <c r="K28" s="7931" t="s">
        <v>4785</v>
      </c>
      <c r="L28" s="6178"/>
    </row>
    <row r="29" spans="1:12">
      <c r="A29" s="6178"/>
      <c r="B29" s="6177"/>
      <c r="C29" s="6177"/>
      <c r="D29" s="6177" t="s">
        <v>125</v>
      </c>
      <c r="E29" s="6177"/>
      <c r="F29" s="6385"/>
      <c r="G29" s="6348" t="s">
        <v>4048</v>
      </c>
      <c r="H29" s="6177"/>
      <c r="I29" s="6349"/>
      <c r="J29" s="6213"/>
      <c r="K29" s="7931" t="s">
        <v>4786</v>
      </c>
      <c r="L29" s="6178"/>
    </row>
    <row r="30" spans="1:12">
      <c r="A30" s="6178"/>
      <c r="B30" s="6177"/>
      <c r="C30" s="6177"/>
      <c r="D30" s="6177" t="s">
        <v>2753</v>
      </c>
      <c r="E30" s="6177"/>
      <c r="F30" s="6385"/>
      <c r="G30" s="6348" t="s">
        <v>4049</v>
      </c>
      <c r="H30" s="6177"/>
      <c r="I30" s="6349"/>
      <c r="J30" s="6213"/>
      <c r="K30" s="7931"/>
      <c r="L30" s="6178"/>
    </row>
    <row r="31" spans="1:12">
      <c r="A31" s="6178"/>
      <c r="B31" s="6177"/>
      <c r="C31" s="6177"/>
      <c r="D31" s="6177" t="s">
        <v>2754</v>
      </c>
      <c r="E31" s="6177"/>
      <c r="F31" s="6385"/>
      <c r="G31" s="6332" t="s">
        <v>4050</v>
      </c>
      <c r="H31" s="6177"/>
      <c r="I31" s="6349"/>
      <c r="J31" s="6213"/>
      <c r="K31" s="7931"/>
      <c r="L31" s="6178"/>
    </row>
    <row r="32" spans="1:12">
      <c r="A32" s="6178"/>
      <c r="B32" s="6177"/>
      <c r="C32" s="6177"/>
      <c r="D32" s="6177" t="s">
        <v>2755</v>
      </c>
      <c r="E32" s="6177"/>
      <c r="F32" s="6385"/>
      <c r="G32" s="6348" t="s">
        <v>4051</v>
      </c>
      <c r="H32" s="6177"/>
      <c r="I32" s="6385">
        <f>SUM(F25:F32)</f>
        <v>0</v>
      </c>
      <c r="J32" s="6213" t="s">
        <v>2757</v>
      </c>
      <c r="K32" s="7931"/>
      <c r="L32" s="6178"/>
    </row>
    <row r="33" spans="1:12" ht="12" customHeight="1">
      <c r="A33" s="6178"/>
      <c r="B33" s="6177"/>
      <c r="C33" s="6177"/>
      <c r="D33" s="6177"/>
      <c r="E33" s="6177"/>
      <c r="F33" s="6344"/>
      <c r="G33" s="6348"/>
      <c r="H33" s="6177"/>
      <c r="I33" s="6350"/>
      <c r="J33" s="6213"/>
      <c r="K33" s="7931"/>
      <c r="L33" s="6178"/>
    </row>
    <row r="34" spans="1:12">
      <c r="A34" s="6178"/>
      <c r="B34" s="6177"/>
      <c r="C34" s="6344" t="s">
        <v>4052</v>
      </c>
      <c r="D34" s="6177"/>
      <c r="E34" s="6177"/>
      <c r="F34" s="6177"/>
      <c r="G34" s="6332"/>
      <c r="H34" s="6177"/>
      <c r="I34" s="6385">
        <f>I21+I32</f>
        <v>0</v>
      </c>
      <c r="J34" s="6213" t="s">
        <v>2766</v>
      </c>
      <c r="K34" s="7931"/>
      <c r="L34" s="6178"/>
    </row>
    <row r="35" spans="1:12">
      <c r="A35" s="6178"/>
      <c r="B35" s="6177"/>
      <c r="C35" s="6177" t="s">
        <v>2758</v>
      </c>
      <c r="D35" s="6177"/>
      <c r="E35" s="6177"/>
      <c r="F35" s="6177"/>
      <c r="G35" s="6332"/>
      <c r="H35" s="6177"/>
      <c r="I35" s="6177"/>
      <c r="J35" s="6213"/>
      <c r="K35" s="7931"/>
      <c r="L35" s="6178"/>
    </row>
    <row r="36" spans="1:12">
      <c r="A36" s="6178"/>
      <c r="B36" s="6177"/>
      <c r="C36" s="6177"/>
      <c r="D36" s="6177" t="s">
        <v>4749</v>
      </c>
      <c r="E36" s="6177"/>
      <c r="F36" s="6385"/>
      <c r="G36" s="6332" t="s">
        <v>4053</v>
      </c>
      <c r="H36" s="6177"/>
      <c r="I36" s="6177"/>
      <c r="J36" s="6213"/>
      <c r="K36" s="7931" t="s">
        <v>4770</v>
      </c>
      <c r="L36" s="6178"/>
    </row>
    <row r="37" spans="1:12">
      <c r="A37" s="6178"/>
      <c r="B37" s="6177"/>
      <c r="C37" s="6177"/>
      <c r="D37" s="6179" t="s">
        <v>2760</v>
      </c>
      <c r="E37" s="6177"/>
      <c r="F37" s="6385"/>
      <c r="G37" s="6348" t="s">
        <v>4054</v>
      </c>
      <c r="H37" s="6177"/>
      <c r="I37" s="6177"/>
      <c r="J37" s="6213"/>
      <c r="K37" s="7931" t="s">
        <v>4751</v>
      </c>
      <c r="L37" s="6178"/>
    </row>
    <row r="38" spans="1:12">
      <c r="A38" s="6178"/>
      <c r="B38" s="6177"/>
      <c r="C38" s="6177"/>
      <c r="D38" s="6179" t="s">
        <v>2761</v>
      </c>
      <c r="E38" s="6177"/>
      <c r="F38" s="6385"/>
      <c r="G38" s="6332" t="s">
        <v>4055</v>
      </c>
      <c r="H38" s="6177"/>
      <c r="I38" s="6177"/>
      <c r="J38" s="6213"/>
      <c r="K38" s="7931" t="s">
        <v>4750</v>
      </c>
      <c r="L38" s="6178"/>
    </row>
    <row r="39" spans="1:12">
      <c r="A39" s="6178"/>
      <c r="B39" s="6177"/>
      <c r="C39" s="6177"/>
      <c r="D39" s="6179" t="s">
        <v>2762</v>
      </c>
      <c r="E39" s="6177"/>
      <c r="F39" s="6385"/>
      <c r="G39" s="6348" t="s">
        <v>4056</v>
      </c>
      <c r="H39" s="6177"/>
      <c r="I39" s="6177"/>
      <c r="J39" s="6213"/>
      <c r="K39" s="7931" t="s">
        <v>4792</v>
      </c>
      <c r="L39" s="6178"/>
    </row>
    <row r="40" spans="1:12">
      <c r="A40" s="6178"/>
      <c r="B40" s="6177"/>
      <c r="C40" s="6177"/>
      <c r="D40" s="6344" t="s">
        <v>2763</v>
      </c>
      <c r="E40" s="6177"/>
      <c r="F40" s="6385"/>
      <c r="G40" s="6332" t="s">
        <v>4057</v>
      </c>
      <c r="H40" s="6177"/>
      <c r="I40" s="6177"/>
      <c r="J40" s="6213"/>
      <c r="K40" s="7931" t="s">
        <v>4755</v>
      </c>
      <c r="L40" s="6178"/>
    </row>
    <row r="41" spans="1:12">
      <c r="A41" s="6178"/>
      <c r="B41" s="6177"/>
      <c r="C41" s="6177"/>
      <c r="D41" s="6179" t="s">
        <v>2764</v>
      </c>
      <c r="E41" s="6177"/>
      <c r="F41" s="6385">
        <v>0</v>
      </c>
      <c r="G41" s="6348" t="s">
        <v>4058</v>
      </c>
      <c r="H41" s="6177"/>
      <c r="I41" s="6351"/>
      <c r="J41" s="6213"/>
      <c r="K41" s="7931"/>
      <c r="L41" s="6178"/>
    </row>
    <row r="42" spans="1:12">
      <c r="A42" s="6178"/>
      <c r="B42" s="6177"/>
      <c r="C42" s="6177"/>
      <c r="D42" s="6177" t="s">
        <v>2765</v>
      </c>
      <c r="E42" s="6177"/>
      <c r="F42" s="6385">
        <v>0</v>
      </c>
      <c r="G42" s="6332" t="s">
        <v>4059</v>
      </c>
      <c r="H42" s="6177"/>
      <c r="I42" s="6385">
        <f>F36++F37-F38-F39-F40-F41-F42</f>
        <v>0</v>
      </c>
      <c r="J42" s="6213" t="s">
        <v>2767</v>
      </c>
      <c r="K42" s="7931"/>
      <c r="L42" s="6178"/>
    </row>
    <row r="43" spans="1:12" ht="10.5" customHeight="1">
      <c r="A43" s="6178"/>
      <c r="B43" s="6177"/>
      <c r="C43" s="6177"/>
      <c r="D43" s="6177" t="s">
        <v>8</v>
      </c>
      <c r="E43" s="6177"/>
      <c r="F43" s="6179" t="s">
        <v>8</v>
      </c>
      <c r="G43" s="6332" t="s">
        <v>8</v>
      </c>
      <c r="H43" s="6177"/>
      <c r="I43" s="6177"/>
      <c r="J43" s="6213"/>
      <c r="K43" s="7931"/>
      <c r="L43" s="6178"/>
    </row>
    <row r="44" spans="1:12">
      <c r="A44" s="6178"/>
      <c r="B44" s="6177"/>
      <c r="C44" s="6344" t="s">
        <v>4060</v>
      </c>
      <c r="D44" s="6177"/>
      <c r="E44" s="6177"/>
      <c r="F44" s="6177"/>
      <c r="G44" s="6332"/>
      <c r="H44" s="6177"/>
      <c r="I44" s="6385">
        <f>I34+I42</f>
        <v>0</v>
      </c>
      <c r="J44" s="6213" t="s">
        <v>2776</v>
      </c>
      <c r="K44" s="7931"/>
      <c r="L44" s="6178"/>
    </row>
    <row r="45" spans="1:12" ht="12.75" customHeight="1">
      <c r="A45" s="6178"/>
      <c r="B45" s="6177"/>
      <c r="C45" s="6344"/>
      <c r="D45" s="6177"/>
      <c r="E45" s="6177"/>
      <c r="F45" s="6177"/>
      <c r="G45" s="6332"/>
      <c r="H45" s="6177"/>
      <c r="I45" s="6347"/>
      <c r="J45" s="6213"/>
      <c r="K45" s="7931"/>
      <c r="L45" s="6178"/>
    </row>
    <row r="46" spans="1:12">
      <c r="A46" s="6178"/>
      <c r="B46" s="6177"/>
      <c r="C46" s="6344" t="s">
        <v>2768</v>
      </c>
      <c r="D46" s="6177"/>
      <c r="E46" s="6177"/>
      <c r="F46" s="6177"/>
      <c r="G46" s="6332"/>
      <c r="H46" s="6177"/>
      <c r="I46" s="6177"/>
      <c r="J46" s="6213"/>
      <c r="K46" s="7931"/>
      <c r="L46" s="6178"/>
    </row>
    <row r="47" spans="1:12">
      <c r="A47" s="6178"/>
      <c r="B47" s="6177"/>
      <c r="C47" s="6177"/>
      <c r="D47" s="6177" t="s">
        <v>2769</v>
      </c>
      <c r="E47" s="6177"/>
      <c r="F47" s="6385"/>
      <c r="G47" s="6332" t="s">
        <v>2779</v>
      </c>
      <c r="H47" s="6177"/>
      <c r="I47" s="6177"/>
      <c r="J47" s="6213"/>
      <c r="K47" s="7931" t="s">
        <v>4756</v>
      </c>
      <c r="L47" s="6178"/>
    </row>
    <row r="48" spans="1:12">
      <c r="A48" s="6178"/>
      <c r="B48" s="6177"/>
      <c r="C48" s="6177"/>
      <c r="D48" s="6177" t="s">
        <v>2770</v>
      </c>
      <c r="E48" s="6177"/>
      <c r="F48" s="6385"/>
      <c r="G48" s="6332" t="s">
        <v>2782</v>
      </c>
      <c r="H48" s="6177"/>
      <c r="I48" s="6177"/>
      <c r="J48" s="6213"/>
      <c r="K48" s="7931" t="s">
        <v>4757</v>
      </c>
      <c r="L48" s="6178"/>
    </row>
    <row r="49" spans="1:12">
      <c r="A49" s="6178"/>
      <c r="B49" s="6177"/>
      <c r="C49" s="6177"/>
      <c r="D49" s="6344" t="s">
        <v>2771</v>
      </c>
      <c r="E49" s="6177"/>
      <c r="F49" s="6385"/>
      <c r="G49" s="6332" t="s">
        <v>2784</v>
      </c>
      <c r="H49" s="6177"/>
      <c r="I49" s="6177"/>
      <c r="J49" s="6213"/>
      <c r="K49" s="7931" t="s">
        <v>4758</v>
      </c>
      <c r="L49" s="6178"/>
    </row>
    <row r="50" spans="1:12">
      <c r="A50" s="6178"/>
      <c r="B50" s="6177"/>
      <c r="C50" s="6177"/>
      <c r="D50" s="6177" t="s">
        <v>2772</v>
      </c>
      <c r="E50" s="6177"/>
      <c r="F50" s="6385"/>
      <c r="G50" s="6332" t="s">
        <v>2786</v>
      </c>
      <c r="H50" s="6177"/>
      <c r="I50" s="6177"/>
      <c r="J50" s="6213"/>
      <c r="K50" s="7931" t="s">
        <v>4759</v>
      </c>
      <c r="L50" s="6178"/>
    </row>
    <row r="51" spans="1:12">
      <c r="A51" s="6178"/>
      <c r="B51" s="6177"/>
      <c r="C51" s="6177"/>
      <c r="D51" s="6344" t="s">
        <v>2773</v>
      </c>
      <c r="E51" s="6177"/>
      <c r="F51" s="6385"/>
      <c r="G51" s="6332" t="s">
        <v>4061</v>
      </c>
      <c r="H51" s="6177"/>
      <c r="I51" s="6177"/>
      <c r="J51" s="6213"/>
      <c r="K51" s="7931" t="s">
        <v>4760</v>
      </c>
      <c r="L51" s="6178"/>
    </row>
    <row r="52" spans="1:12">
      <c r="A52" s="6178"/>
      <c r="B52" s="6177"/>
      <c r="C52" s="6177"/>
      <c r="D52" s="6177" t="s">
        <v>2774</v>
      </c>
      <c r="E52" s="6177"/>
      <c r="F52" s="6385"/>
      <c r="G52" s="6332" t="s">
        <v>4062</v>
      </c>
      <c r="H52" s="6177"/>
      <c r="I52" s="6177"/>
      <c r="J52" s="6213"/>
      <c r="K52" s="7931" t="s">
        <v>4761</v>
      </c>
      <c r="L52" s="6178"/>
    </row>
    <row r="53" spans="1:12">
      <c r="A53" s="6178"/>
      <c r="B53" s="6177"/>
      <c r="C53" s="6177"/>
      <c r="D53" s="6179" t="s">
        <v>2775</v>
      </c>
      <c r="E53" s="6177"/>
      <c r="F53" s="6385"/>
      <c r="G53" s="6332" t="s">
        <v>4063</v>
      </c>
      <c r="H53" s="6177"/>
      <c r="I53" s="6385">
        <f>SUM(F47:F53)</f>
        <v>0</v>
      </c>
      <c r="J53" s="6213" t="s">
        <v>2787</v>
      </c>
      <c r="K53" s="7931" t="s">
        <v>4762</v>
      </c>
      <c r="L53" s="6178"/>
    </row>
    <row r="54" spans="1:12" ht="10.5" customHeight="1">
      <c r="A54" s="6178"/>
      <c r="B54" s="6177"/>
      <c r="C54" s="6177"/>
      <c r="D54" s="6177"/>
      <c r="E54" s="6177"/>
      <c r="F54" s="6177"/>
      <c r="G54" s="6332"/>
      <c r="H54" s="6177"/>
      <c r="I54" s="6177"/>
      <c r="J54" s="6213"/>
      <c r="K54" s="7931"/>
      <c r="L54" s="6178"/>
    </row>
    <row r="55" spans="1:12">
      <c r="A55" s="6178"/>
      <c r="B55" s="6177"/>
      <c r="C55" s="6177" t="s">
        <v>2777</v>
      </c>
      <c r="D55" s="6177"/>
      <c r="E55" s="6177"/>
      <c r="F55" s="6177"/>
      <c r="G55" s="6332" t="s">
        <v>8</v>
      </c>
      <c r="H55" s="6177"/>
      <c r="I55" s="6177"/>
      <c r="J55" s="6213"/>
      <c r="K55" s="7931"/>
      <c r="L55" s="6178"/>
    </row>
    <row r="56" spans="1:12">
      <c r="A56" s="6178"/>
      <c r="B56" s="6177"/>
      <c r="C56" s="6177"/>
      <c r="D56" s="6344" t="s">
        <v>2778</v>
      </c>
      <c r="E56" s="6177"/>
      <c r="F56" s="6385"/>
      <c r="G56" s="6332" t="s">
        <v>4064</v>
      </c>
      <c r="H56" s="6177"/>
      <c r="I56" s="6177"/>
      <c r="J56" s="6213"/>
      <c r="K56" s="7931" t="s">
        <v>4789</v>
      </c>
      <c r="L56" s="6178"/>
    </row>
    <row r="57" spans="1:12">
      <c r="A57" s="6178"/>
      <c r="B57" s="6177"/>
      <c r="C57" s="6177"/>
      <c r="D57" s="6177" t="s">
        <v>2780</v>
      </c>
      <c r="E57" s="6177"/>
      <c r="F57" s="6177"/>
      <c r="G57" s="6332"/>
      <c r="H57" s="6177"/>
      <c r="I57" s="6177"/>
      <c r="J57" s="6213"/>
      <c r="K57" s="7930"/>
      <c r="L57" s="6178"/>
    </row>
    <row r="58" spans="1:12">
      <c r="A58" s="6178"/>
      <c r="B58" s="6177"/>
      <c r="C58" s="6177"/>
      <c r="D58" s="6344" t="s">
        <v>2781</v>
      </c>
      <c r="E58" s="6177"/>
      <c r="F58" s="6385"/>
      <c r="G58" s="6332" t="s">
        <v>4065</v>
      </c>
      <c r="H58" s="6177"/>
      <c r="I58" s="6177"/>
      <c r="J58" s="6213"/>
      <c r="K58" s="7931" t="s">
        <v>4790</v>
      </c>
      <c r="L58" s="6178"/>
    </row>
    <row r="59" spans="1:12">
      <c r="A59" s="6178"/>
      <c r="B59" s="6177"/>
      <c r="C59" s="6177"/>
      <c r="D59" s="6177" t="s">
        <v>2783</v>
      </c>
      <c r="E59" s="6177"/>
      <c r="F59" s="6385"/>
      <c r="G59" s="6332" t="s">
        <v>4066</v>
      </c>
      <c r="H59" s="6177"/>
      <c r="I59" s="6177"/>
      <c r="J59" s="6213"/>
      <c r="K59" s="7931" t="s">
        <v>4791</v>
      </c>
      <c r="L59" s="6178"/>
    </row>
    <row r="60" spans="1:12">
      <c r="A60" s="6178"/>
      <c r="B60" s="6177"/>
      <c r="C60" s="6177"/>
      <c r="D60" s="6177" t="s">
        <v>2785</v>
      </c>
      <c r="E60" s="6177"/>
      <c r="F60" s="6385"/>
      <c r="G60" s="6332" t="s">
        <v>4067</v>
      </c>
      <c r="H60" s="6177"/>
      <c r="I60" s="6385">
        <f>SUM(F56:F60)</f>
        <v>0</v>
      </c>
      <c r="J60" s="6213" t="s">
        <v>2788</v>
      </c>
      <c r="K60" s="7931"/>
      <c r="L60" s="6178"/>
    </row>
    <row r="61" spans="1:12">
      <c r="A61" s="6178"/>
      <c r="B61" s="6177"/>
      <c r="C61" s="6344" t="s">
        <v>4068</v>
      </c>
      <c r="D61" s="6177"/>
      <c r="E61" s="6177"/>
      <c r="F61" s="6177"/>
      <c r="G61" s="6332"/>
      <c r="H61" s="6177"/>
      <c r="I61" s="6385">
        <f>I53+I60</f>
        <v>0</v>
      </c>
      <c r="J61" s="6213" t="s">
        <v>2789</v>
      </c>
      <c r="K61" s="7931"/>
      <c r="L61" s="6178"/>
    </row>
    <row r="62" spans="1:12" ht="11.25" customHeight="1">
      <c r="A62" s="6178"/>
      <c r="B62" s="6177"/>
      <c r="C62" s="6344"/>
      <c r="D62" s="6177"/>
      <c r="E62" s="6177"/>
      <c r="F62" s="6177"/>
      <c r="G62" s="6332"/>
      <c r="H62" s="6177"/>
      <c r="I62" s="6350"/>
      <c r="J62" s="6213"/>
      <c r="K62" s="7931"/>
      <c r="L62" s="6178"/>
    </row>
    <row r="63" spans="1:12">
      <c r="A63" s="6178"/>
      <c r="B63" s="6177"/>
      <c r="C63" s="6177" t="s">
        <v>4069</v>
      </c>
      <c r="D63" s="6177"/>
      <c r="E63" s="6177"/>
      <c r="F63" s="6177"/>
      <c r="G63" s="6332"/>
      <c r="H63" s="6177"/>
      <c r="I63" s="6385">
        <f>I44-I61</f>
        <v>0</v>
      </c>
      <c r="J63" s="6213" t="s">
        <v>2791</v>
      </c>
      <c r="K63" s="7931"/>
      <c r="L63" s="6178"/>
    </row>
    <row r="64" spans="1:12">
      <c r="A64" s="6178"/>
      <c r="B64" s="6177"/>
      <c r="C64" s="6177" t="s">
        <v>2790</v>
      </c>
      <c r="D64" s="6177"/>
      <c r="E64" s="6177"/>
      <c r="F64" s="6177"/>
      <c r="G64" s="6332"/>
      <c r="H64" s="6177"/>
      <c r="I64" s="6385"/>
      <c r="J64" s="6213" t="s">
        <v>2792</v>
      </c>
      <c r="K64" s="7931"/>
      <c r="L64" s="6178"/>
    </row>
    <row r="65" spans="1:12">
      <c r="A65" s="6178"/>
      <c r="B65" s="6177"/>
      <c r="C65" s="6177" t="s">
        <v>4070</v>
      </c>
      <c r="D65" s="6177"/>
      <c r="E65" s="6177"/>
      <c r="F65" s="6177"/>
      <c r="G65" s="6332"/>
      <c r="H65" s="6177"/>
      <c r="I65" s="6385">
        <f>I63-I64</f>
        <v>0</v>
      </c>
      <c r="J65" s="6213" t="s">
        <v>4071</v>
      </c>
      <c r="K65" s="7932" t="s">
        <v>4752</v>
      </c>
      <c r="L65" s="6178"/>
    </row>
    <row r="66" spans="1:12" ht="9.75" customHeight="1">
      <c r="A66" s="6178"/>
      <c r="B66" s="6177"/>
      <c r="C66" s="6177"/>
      <c r="D66" s="6177"/>
      <c r="E66" s="6177"/>
      <c r="F66" s="6177"/>
      <c r="G66" s="6332"/>
      <c r="H66" s="6177"/>
      <c r="I66" s="6177"/>
      <c r="J66" s="6213"/>
      <c r="K66" s="6177"/>
      <c r="L66" s="6178"/>
    </row>
    <row r="67" spans="1:12">
      <c r="A67" s="6178"/>
      <c r="B67" s="6177"/>
      <c r="C67" s="6177"/>
      <c r="D67" s="6177"/>
      <c r="E67" s="6177"/>
      <c r="F67" s="6177"/>
      <c r="G67" s="6332"/>
      <c r="H67" s="6177"/>
      <c r="I67" s="6177"/>
      <c r="J67" s="6213"/>
      <c r="K67" s="6177"/>
      <c r="L67" s="6178"/>
    </row>
    <row r="68" spans="1:12">
      <c r="A68" s="6178"/>
      <c r="B68" s="6177"/>
      <c r="C68" s="6352"/>
      <c r="D68" s="6177"/>
      <c r="E68" s="6177"/>
      <c r="F68" s="6177"/>
      <c r="G68" s="6332"/>
      <c r="H68" s="6177"/>
      <c r="I68" s="6177"/>
      <c r="J68" s="6213"/>
      <c r="K68" s="6177"/>
      <c r="L68" s="6178"/>
    </row>
    <row r="69" spans="1:12">
      <c r="A69" s="6178"/>
      <c r="B69" s="6177"/>
      <c r="C69" s="6177"/>
      <c r="D69" s="6177"/>
      <c r="E69" s="6177"/>
      <c r="F69" s="6177"/>
      <c r="G69" s="6332"/>
      <c r="H69" s="6177"/>
      <c r="I69" s="6177"/>
      <c r="J69" s="6213"/>
      <c r="K69" s="6177"/>
      <c r="L69" s="6178"/>
    </row>
    <row r="70" spans="1:12" s="7138" customFormat="1">
      <c r="A70" s="6178"/>
      <c r="B70" s="6321" t="s">
        <v>56</v>
      </c>
      <c r="C70" s="7137"/>
      <c r="D70" s="7137"/>
      <c r="E70" s="7137"/>
      <c r="F70" s="7137"/>
      <c r="G70" s="6332"/>
      <c r="H70" s="7137"/>
      <c r="I70" s="7137"/>
      <c r="J70" s="6213"/>
      <c r="K70" s="7137"/>
      <c r="L70" s="6178"/>
    </row>
    <row r="71" spans="1:12">
      <c r="A71" s="6178"/>
      <c r="B71" s="17" t="s">
        <v>4807</v>
      </c>
      <c r="C71" s="6321"/>
      <c r="D71" s="6177"/>
      <c r="E71" s="6177"/>
      <c r="F71" s="6177"/>
      <c r="G71" s="6332"/>
      <c r="H71" s="6177"/>
      <c r="I71" s="6177"/>
      <c r="J71" s="6213"/>
      <c r="K71" s="6177"/>
      <c r="L71" s="6178"/>
    </row>
    <row r="72" spans="1:12">
      <c r="A72" s="6178"/>
      <c r="B72" s="6177"/>
      <c r="C72" s="6353"/>
      <c r="D72" s="6177"/>
      <c r="E72" s="6177"/>
      <c r="F72" s="6177"/>
      <c r="G72" s="6332"/>
      <c r="H72" s="6177"/>
      <c r="I72" s="3428" t="s">
        <v>1279</v>
      </c>
      <c r="J72" s="6213"/>
      <c r="K72" s="6177"/>
      <c r="L72" s="6178"/>
    </row>
    <row r="73" spans="1:12">
      <c r="A73" s="6178"/>
      <c r="B73" s="6177"/>
      <c r="C73" s="6177"/>
      <c r="D73" s="6177"/>
      <c r="E73" s="6177"/>
      <c r="F73" s="6177"/>
      <c r="G73" s="6332"/>
      <c r="H73" s="6177"/>
      <c r="I73" s="6177"/>
      <c r="J73" s="6213"/>
      <c r="K73" s="6177"/>
      <c r="L73" s="6178"/>
    </row>
    <row r="74" spans="1:12">
      <c r="A74" s="6178"/>
      <c r="B74" s="6178"/>
      <c r="C74" s="6178"/>
      <c r="D74" s="6178"/>
      <c r="E74" s="6178"/>
      <c r="F74" s="6178"/>
      <c r="G74" s="6354"/>
      <c r="H74" s="6178"/>
      <c r="I74" s="6180"/>
      <c r="J74" s="6355"/>
      <c r="K74" s="6178"/>
      <c r="L74" s="6178"/>
    </row>
    <row r="75" spans="1:12">
      <c r="A75" s="6178"/>
      <c r="B75" s="6178"/>
      <c r="C75" s="6178"/>
      <c r="D75" s="6178"/>
      <c r="E75" s="6178"/>
      <c r="F75" s="6178"/>
      <c r="G75" s="6354"/>
      <c r="H75" s="6178"/>
      <c r="I75" s="6178"/>
      <c r="J75" s="6355"/>
      <c r="K75" s="6178"/>
      <c r="L75" s="6178"/>
    </row>
  </sheetData>
  <phoneticPr fontId="257" type="noConversion"/>
  <hyperlinks>
    <hyperlink ref="I72" location="Index!A1" display="Index" xr:uid="{00000000-0004-0000-6A00-000000000000}"/>
  </hyperlinks>
  <pageMargins left="0.7" right="0.7" top="0.75" bottom="0.75" header="0.3" footer="0.3"/>
  <pageSetup scale="48" fitToHeight="0" orientation="portrait" r:id="rId1"/>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sheetPr>
    <tabColor theme="9" tint="-0.499984740745262"/>
  </sheetPr>
  <dimension ref="A1:V178"/>
  <sheetViews>
    <sheetView workbookViewId="0"/>
  </sheetViews>
  <sheetFormatPr defaultColWidth="0" defaultRowHeight="15" zeroHeight="1"/>
  <cols>
    <col min="1" max="2" width="9.140625" style="184" customWidth="1"/>
    <col min="3" max="3" width="10.140625" style="184" customWidth="1"/>
    <col min="4" max="4" width="6.42578125" style="184" bestFit="1" customWidth="1"/>
    <col min="5" max="5" width="6.42578125" style="184" customWidth="1"/>
    <col min="6" max="6" width="8.7109375" style="184" customWidth="1"/>
    <col min="7" max="7" width="47" style="184" customWidth="1"/>
    <col min="8" max="8" width="16.42578125" style="184" customWidth="1"/>
    <col min="9" max="10" width="17" style="7063" customWidth="1"/>
    <col min="11" max="11" width="12" style="7063" customWidth="1"/>
    <col min="12" max="12" width="11.42578125" style="7063" customWidth="1"/>
    <col min="13" max="13" width="15.42578125" style="7063" customWidth="1"/>
    <col min="14" max="14" width="20.85546875" style="7063" customWidth="1"/>
    <col min="15" max="16" width="17" style="7063" customWidth="1"/>
    <col min="17" max="17" width="19.7109375" style="7063" customWidth="1"/>
    <col min="18" max="18" width="17.140625" style="7063" customWidth="1"/>
    <col min="19" max="19" width="16.42578125" style="7063" customWidth="1"/>
    <col min="20" max="20" width="19.7109375" style="7063" customWidth="1"/>
    <col min="21" max="22" width="9.140625" style="7063" customWidth="1"/>
    <col min="23" max="16384" width="9.140625" style="7063" hidden="1"/>
  </cols>
  <sheetData>
    <row r="1" spans="1:22" s="184" customFormat="1">
      <c r="A1" s="927"/>
      <c r="B1" s="927"/>
      <c r="C1" s="927"/>
      <c r="D1" s="927"/>
      <c r="E1" s="927"/>
      <c r="F1" s="927"/>
      <c r="G1" s="927"/>
      <c r="H1" s="927"/>
      <c r="I1" s="927"/>
      <c r="J1" s="927"/>
      <c r="K1" s="927"/>
      <c r="L1" s="927"/>
      <c r="M1" s="927"/>
      <c r="N1" s="927"/>
      <c r="O1" s="927"/>
      <c r="P1" s="927"/>
      <c r="Q1" s="927"/>
      <c r="R1" s="927"/>
      <c r="S1" s="927"/>
      <c r="T1" s="927"/>
      <c r="U1" s="927"/>
      <c r="V1" s="927"/>
    </row>
    <row r="2" spans="1:22" s="184" customFormat="1" ht="15.75" thickBot="1">
      <c r="A2" s="927"/>
      <c r="B2" s="2"/>
      <c r="C2" s="2"/>
      <c r="D2" s="2"/>
      <c r="E2" s="2"/>
      <c r="F2" s="2"/>
      <c r="G2" s="2"/>
      <c r="H2" s="2"/>
      <c r="I2" s="2"/>
      <c r="J2" s="6183"/>
      <c r="K2" s="6183"/>
      <c r="L2" s="6183"/>
      <c r="M2" s="2"/>
      <c r="N2" s="2"/>
      <c r="O2" s="2"/>
      <c r="P2" s="2"/>
      <c r="Q2" s="2"/>
      <c r="R2" s="2"/>
      <c r="S2" s="2"/>
      <c r="T2" s="2"/>
      <c r="U2" s="2"/>
      <c r="V2" s="927"/>
    </row>
    <row r="3" spans="1:22" s="3090" customFormat="1" ht="17.25" thickBot="1">
      <c r="A3" s="936"/>
      <c r="B3" s="3"/>
      <c r="C3" s="2616" t="s">
        <v>3169</v>
      </c>
      <c r="D3" s="2617"/>
      <c r="E3" s="3509"/>
      <c r="F3" s="3510"/>
      <c r="G3" s="3511"/>
      <c r="H3" s="1053"/>
      <c r="I3" s="52"/>
      <c r="J3" s="52"/>
      <c r="K3" s="52"/>
      <c r="L3" s="52"/>
      <c r="M3" s="52"/>
      <c r="N3" s="52"/>
      <c r="O3" s="52"/>
      <c r="P3" s="52"/>
      <c r="Q3" s="67"/>
      <c r="R3" s="67"/>
      <c r="S3" s="3"/>
      <c r="T3" s="62" t="s">
        <v>4223</v>
      </c>
      <c r="U3" s="3"/>
      <c r="V3" s="936"/>
    </row>
    <row r="4" spans="1:22" s="6955" customFormat="1" ht="18.75">
      <c r="A4" s="932"/>
      <c r="B4" s="5"/>
      <c r="C4" s="8355" t="s">
        <v>57</v>
      </c>
      <c r="D4" s="8357"/>
      <c r="E4" s="8358" t="str">
        <f>+B.1!F4</f>
        <v>ABC Company</v>
      </c>
      <c r="F4" s="8359"/>
      <c r="G4" s="8360"/>
      <c r="H4" s="6339"/>
      <c r="I4" s="1699"/>
      <c r="J4" s="1699"/>
      <c r="K4" s="1699"/>
      <c r="L4" s="1699"/>
      <c r="M4" s="80"/>
      <c r="N4" s="1699"/>
      <c r="O4" s="1699"/>
      <c r="P4" s="1699"/>
      <c r="Q4" s="1699"/>
      <c r="R4" s="78"/>
      <c r="S4" s="78"/>
      <c r="T4" s="62"/>
      <c r="U4" s="5"/>
      <c r="V4" s="932"/>
    </row>
    <row r="5" spans="1:22" s="6955" customFormat="1" ht="18.75" customHeight="1" thickBot="1">
      <c r="A5" s="932"/>
      <c r="B5" s="5"/>
      <c r="C5" s="9245" t="s">
        <v>2719</v>
      </c>
      <c r="D5" s="9224"/>
      <c r="E5" s="9246">
        <f>+B.1!F5</f>
        <v>44196</v>
      </c>
      <c r="F5" s="9225"/>
      <c r="G5" s="9226"/>
      <c r="H5" s="5898"/>
      <c r="I5" s="79"/>
      <c r="J5" s="79"/>
      <c r="K5" s="79"/>
      <c r="L5" s="79"/>
      <c r="M5" s="81"/>
      <c r="N5" s="82"/>
      <c r="O5" s="79"/>
      <c r="P5" s="79"/>
      <c r="Q5" s="79"/>
      <c r="R5" s="78"/>
      <c r="S5" s="78"/>
      <c r="T5" s="78"/>
      <c r="U5" s="5"/>
      <c r="V5" s="932"/>
    </row>
    <row r="6" spans="1:22" s="6955" customFormat="1" ht="23.25" thickBot="1">
      <c r="A6" s="932"/>
      <c r="B6" s="3444"/>
      <c r="C6" s="2603"/>
      <c r="D6" s="2623"/>
      <c r="E6" s="78"/>
      <c r="F6" s="78"/>
      <c r="G6" s="79"/>
      <c r="H6" s="79"/>
      <c r="I6" s="79"/>
      <c r="J6" s="79"/>
      <c r="K6" s="79"/>
      <c r="L6" s="79"/>
      <c r="M6" s="81"/>
      <c r="N6" s="82"/>
      <c r="O6" s="79"/>
      <c r="P6" s="79"/>
      <c r="Q6" s="79"/>
      <c r="R6" s="78"/>
      <c r="S6" s="78"/>
      <c r="T6" s="78"/>
      <c r="U6" s="5"/>
      <c r="V6" s="932"/>
    </row>
    <row r="7" spans="1:22" s="6955" customFormat="1" ht="35.25" customHeight="1">
      <c r="A7" s="932"/>
      <c r="B7" s="5"/>
      <c r="C7" s="9247" t="s">
        <v>328</v>
      </c>
      <c r="D7" s="9239" t="s">
        <v>2278</v>
      </c>
      <c r="E7" s="9240"/>
      <c r="F7" s="9240"/>
      <c r="G7" s="9241"/>
      <c r="H7" s="9253" t="s">
        <v>3977</v>
      </c>
      <c r="I7" s="9257" t="s">
        <v>4586</v>
      </c>
      <c r="J7" s="9259" t="s">
        <v>4248</v>
      </c>
      <c r="K7" s="9260"/>
      <c r="L7" s="6884" t="s">
        <v>4243</v>
      </c>
      <c r="M7" s="9254" t="s">
        <v>4251</v>
      </c>
      <c r="N7" s="9254"/>
      <c r="O7" s="9254"/>
      <c r="P7" s="9254"/>
      <c r="Q7" s="9254"/>
      <c r="R7" s="9254" t="s">
        <v>469</v>
      </c>
      <c r="S7" s="9254"/>
      <c r="T7" s="9255" t="s">
        <v>4089</v>
      </c>
      <c r="U7" s="5"/>
      <c r="V7" s="932"/>
    </row>
    <row r="8" spans="1:22" s="6955" customFormat="1" ht="41.25" customHeight="1">
      <c r="A8" s="932"/>
      <c r="B8" s="5"/>
      <c r="C8" s="9248"/>
      <c r="D8" s="9242"/>
      <c r="E8" s="9243"/>
      <c r="F8" s="9243"/>
      <c r="G8" s="9244"/>
      <c r="H8" s="8812"/>
      <c r="I8" s="9258"/>
      <c r="J8" s="6859" t="s">
        <v>644</v>
      </c>
      <c r="K8" s="6859" t="s">
        <v>1476</v>
      </c>
      <c r="L8" s="6867" t="s">
        <v>1418</v>
      </c>
      <c r="M8" s="3459" t="s">
        <v>333</v>
      </c>
      <c r="N8" s="3459" t="s">
        <v>334</v>
      </c>
      <c r="O8" s="3459" t="s">
        <v>335</v>
      </c>
      <c r="P8" s="3459" t="s">
        <v>338</v>
      </c>
      <c r="Q8" s="3459" t="s">
        <v>337</v>
      </c>
      <c r="R8" s="3460" t="s">
        <v>490</v>
      </c>
      <c r="S8" s="3459" t="s">
        <v>491</v>
      </c>
      <c r="T8" s="9256"/>
      <c r="U8" s="5"/>
      <c r="V8" s="932"/>
    </row>
    <row r="9" spans="1:22" s="6955" customFormat="1" ht="12.75">
      <c r="A9" s="932"/>
      <c r="B9" s="5"/>
      <c r="C9" s="3137"/>
      <c r="D9" s="3462"/>
      <c r="E9" s="3462"/>
      <c r="F9" s="3462"/>
      <c r="G9" s="3512"/>
      <c r="H9" s="3523" t="s">
        <v>392</v>
      </c>
      <c r="I9" s="3457" t="s">
        <v>409</v>
      </c>
      <c r="J9" s="3457" t="s">
        <v>410</v>
      </c>
      <c r="K9" s="3457" t="s">
        <v>411</v>
      </c>
      <c r="L9" s="3458">
        <v>-5</v>
      </c>
      <c r="M9" s="3458">
        <v>-6</v>
      </c>
      <c r="N9" s="3457">
        <v>-7</v>
      </c>
      <c r="O9" s="3457">
        <v>-8</v>
      </c>
      <c r="P9" s="3458">
        <v>-9</v>
      </c>
      <c r="Q9" s="6881">
        <v>-10</v>
      </c>
      <c r="R9" s="6883">
        <v>-12</v>
      </c>
      <c r="S9" s="6883">
        <v>-13</v>
      </c>
      <c r="T9" s="6882">
        <v>-14</v>
      </c>
      <c r="U9" s="5"/>
      <c r="V9" s="932"/>
    </row>
    <row r="10" spans="1:22" s="7060" customFormat="1" ht="15.75">
      <c r="A10" s="720"/>
      <c r="B10" s="69"/>
      <c r="C10" s="3436" t="s">
        <v>901</v>
      </c>
      <c r="D10" s="3463"/>
      <c r="E10" s="3464"/>
      <c r="F10" s="3464"/>
      <c r="G10" s="3513"/>
      <c r="H10" s="3513"/>
      <c r="I10" s="3138"/>
      <c r="J10" s="6876"/>
      <c r="K10" s="6876"/>
      <c r="L10" s="6857"/>
      <c r="M10" s="3138"/>
      <c r="N10" s="3138"/>
      <c r="O10" s="3138"/>
      <c r="P10" s="3139"/>
      <c r="Q10" s="3139"/>
      <c r="R10" s="3138"/>
      <c r="S10" s="3139"/>
      <c r="T10" s="3140"/>
      <c r="U10" s="3141"/>
      <c r="V10" s="3158"/>
    </row>
    <row r="11" spans="1:22" s="7060" customFormat="1" ht="12.75">
      <c r="A11" s="720"/>
      <c r="B11" s="69"/>
      <c r="C11" s="3437">
        <v>69</v>
      </c>
      <c r="D11" s="3465" t="s">
        <v>3170</v>
      </c>
      <c r="E11" s="3466"/>
      <c r="F11" s="3467"/>
      <c r="G11" s="3514"/>
      <c r="H11" s="5883">
        <v>0</v>
      </c>
      <c r="I11" s="3503">
        <f>SUM(M11:Q11)</f>
        <v>0</v>
      </c>
      <c r="J11" s="6877">
        <f>I11-H11</f>
        <v>0</v>
      </c>
      <c r="K11" s="6885">
        <f>IFERROR(J11/H11,0)</f>
        <v>0</v>
      </c>
      <c r="L11" s="6858"/>
      <c r="M11" s="3179">
        <v>0</v>
      </c>
      <c r="N11" s="3179">
        <v>0</v>
      </c>
      <c r="O11" s="3179">
        <v>0</v>
      </c>
      <c r="P11" s="3179">
        <v>0</v>
      </c>
      <c r="Q11" s="3179">
        <v>0</v>
      </c>
      <c r="R11" s="3179">
        <v>0</v>
      </c>
      <c r="S11" s="3179">
        <v>0</v>
      </c>
      <c r="T11" s="3180">
        <v>0</v>
      </c>
      <c r="U11" s="3141"/>
      <c r="V11" s="3158"/>
    </row>
    <row r="12" spans="1:22" s="7060" customFormat="1" ht="12.75">
      <c r="A12" s="720"/>
      <c r="B12" s="69"/>
      <c r="C12" s="3437">
        <v>70</v>
      </c>
      <c r="D12" s="3449" t="s">
        <v>3171</v>
      </c>
      <c r="E12" s="3450"/>
      <c r="F12" s="198"/>
      <c r="G12" s="3515"/>
      <c r="H12" s="5883">
        <v>0</v>
      </c>
      <c r="I12" s="3503">
        <f>SUM(M12:Q12)</f>
        <v>0</v>
      </c>
      <c r="J12" s="6877">
        <f t="shared" ref="J12:J71" si="0">I12-H12</f>
        <v>0</v>
      </c>
      <c r="K12" s="6885">
        <f t="shared" ref="K12:K70" si="1">IFERROR(J12/H12,0)</f>
        <v>0</v>
      </c>
      <c r="L12" s="6858"/>
      <c r="M12" s="3179">
        <v>0</v>
      </c>
      <c r="N12" s="3179">
        <v>0</v>
      </c>
      <c r="O12" s="3179">
        <v>0</v>
      </c>
      <c r="P12" s="3179">
        <v>0</v>
      </c>
      <c r="Q12" s="3179">
        <v>0</v>
      </c>
      <c r="R12" s="3179">
        <v>0</v>
      </c>
      <c r="S12" s="3179">
        <v>0</v>
      </c>
      <c r="T12" s="3180">
        <v>0</v>
      </c>
      <c r="U12" s="3141"/>
      <c r="V12" s="3158"/>
    </row>
    <row r="13" spans="1:22" s="7060" customFormat="1" ht="12.75">
      <c r="A13" s="720"/>
      <c r="B13" s="69"/>
      <c r="C13" s="3437">
        <v>71</v>
      </c>
      <c r="D13" s="3468" t="s">
        <v>3172</v>
      </c>
      <c r="E13" s="3469"/>
      <c r="F13" s="3470"/>
      <c r="G13" s="3514"/>
      <c r="H13" s="5883">
        <v>0</v>
      </c>
      <c r="I13" s="3503">
        <f>SUM(M13:Q13)</f>
        <v>0</v>
      </c>
      <c r="J13" s="6877">
        <f>I13-H13</f>
        <v>0</v>
      </c>
      <c r="K13" s="6885">
        <f>IFERROR(J13/H13,0)</f>
        <v>0</v>
      </c>
      <c r="L13" s="6858"/>
      <c r="M13" s="3179">
        <v>0</v>
      </c>
      <c r="N13" s="3179">
        <v>0</v>
      </c>
      <c r="O13" s="3179">
        <v>0</v>
      </c>
      <c r="P13" s="3179">
        <v>0</v>
      </c>
      <c r="Q13" s="3179">
        <v>0</v>
      </c>
      <c r="R13" s="3179">
        <v>0</v>
      </c>
      <c r="S13" s="3179">
        <v>0</v>
      </c>
      <c r="T13" s="3180">
        <v>0</v>
      </c>
      <c r="U13" s="3141"/>
      <c r="V13" s="3158"/>
    </row>
    <row r="14" spans="1:22" s="7060" customFormat="1" ht="12.75">
      <c r="A14" s="720"/>
      <c r="B14" s="69"/>
      <c r="C14" s="3437">
        <v>72</v>
      </c>
      <c r="D14" s="3465" t="s">
        <v>3173</v>
      </c>
      <c r="E14" s="3466"/>
      <c r="F14" s="3471"/>
      <c r="G14" s="3515"/>
      <c r="H14" s="5883">
        <v>0</v>
      </c>
      <c r="I14" s="3503">
        <f>SUM(M14:Q14)</f>
        <v>0</v>
      </c>
      <c r="J14" s="6877">
        <f t="shared" si="0"/>
        <v>0</v>
      </c>
      <c r="K14" s="6885">
        <f>IFERROR(J14/H14,0)</f>
        <v>0</v>
      </c>
      <c r="L14" s="6858"/>
      <c r="M14" s="3179">
        <v>0</v>
      </c>
      <c r="N14" s="3179">
        <v>0</v>
      </c>
      <c r="O14" s="3179">
        <v>0</v>
      </c>
      <c r="P14" s="3179">
        <v>0</v>
      </c>
      <c r="Q14" s="3179">
        <v>0</v>
      </c>
      <c r="R14" s="3179">
        <v>0</v>
      </c>
      <c r="S14" s="3179">
        <v>0</v>
      </c>
      <c r="T14" s="3180">
        <v>0</v>
      </c>
      <c r="U14" s="3141"/>
      <c r="V14" s="3158"/>
    </row>
    <row r="15" spans="1:22" s="7060" customFormat="1" ht="15" customHeight="1">
      <c r="A15" s="720"/>
      <c r="B15" s="69"/>
      <c r="C15" s="3437" t="s">
        <v>3174</v>
      </c>
      <c r="D15" s="3466"/>
      <c r="E15" s="3466"/>
      <c r="F15" s="3466"/>
      <c r="G15" s="3514"/>
      <c r="H15" s="3503">
        <f>SUM(H11:H14)</f>
        <v>0</v>
      </c>
      <c r="I15" s="3503">
        <f>SUM(I11:I14)</f>
        <v>0</v>
      </c>
      <c r="J15" s="6877">
        <f t="shared" si="0"/>
        <v>0</v>
      </c>
      <c r="K15" s="6885">
        <f t="shared" si="1"/>
        <v>0</v>
      </c>
      <c r="L15" s="6858"/>
      <c r="M15" s="9251"/>
      <c r="N15" s="9251"/>
      <c r="O15" s="9251"/>
      <c r="P15" s="9251"/>
      <c r="Q15" s="9251"/>
      <c r="R15" s="9251"/>
      <c r="S15" s="9251"/>
      <c r="T15" s="9252"/>
      <c r="U15" s="3141"/>
      <c r="V15" s="3158"/>
    </row>
    <row r="16" spans="1:22" s="7060" customFormat="1" ht="12.75">
      <c r="A16" s="720"/>
      <c r="B16" s="69"/>
      <c r="C16" s="3472">
        <v>73</v>
      </c>
      <c r="D16" s="3449" t="s">
        <v>3175</v>
      </c>
      <c r="E16" s="3450"/>
      <c r="F16" s="198"/>
      <c r="G16" s="3456"/>
      <c r="H16" s="5883">
        <v>0</v>
      </c>
      <c r="I16" s="3503">
        <f>SUM(M16:Q16)</f>
        <v>0</v>
      </c>
      <c r="J16" s="6877">
        <f t="shared" si="0"/>
        <v>0</v>
      </c>
      <c r="K16" s="6885">
        <f t="shared" si="1"/>
        <v>0</v>
      </c>
      <c r="L16" s="6858"/>
      <c r="M16" s="3179">
        <v>0</v>
      </c>
      <c r="N16" s="3179">
        <v>0</v>
      </c>
      <c r="O16" s="3179">
        <v>0</v>
      </c>
      <c r="P16" s="3179">
        <v>0</v>
      </c>
      <c r="Q16" s="3179">
        <v>0</v>
      </c>
      <c r="R16" s="3179">
        <v>0</v>
      </c>
      <c r="S16" s="3179">
        <v>0</v>
      </c>
      <c r="T16" s="3180">
        <v>0</v>
      </c>
      <c r="U16" s="3141"/>
      <c r="V16" s="3158"/>
    </row>
    <row r="17" spans="1:22" s="7060" customFormat="1" ht="12.75">
      <c r="A17" s="720"/>
      <c r="B17" s="69"/>
      <c r="C17" s="3437">
        <v>74</v>
      </c>
      <c r="D17" s="3465" t="s">
        <v>3176</v>
      </c>
      <c r="E17" s="3466"/>
      <c r="F17" s="3471"/>
      <c r="G17" s="3514"/>
      <c r="H17" s="5883">
        <v>0</v>
      </c>
      <c r="I17" s="3503">
        <f>SUM(M17:Q17)</f>
        <v>0</v>
      </c>
      <c r="J17" s="6877">
        <f t="shared" si="0"/>
        <v>0</v>
      </c>
      <c r="K17" s="6885">
        <f t="shared" si="1"/>
        <v>0</v>
      </c>
      <c r="L17" s="6858"/>
      <c r="M17" s="3179">
        <v>0</v>
      </c>
      <c r="N17" s="3179">
        <v>0</v>
      </c>
      <c r="O17" s="3179">
        <v>0</v>
      </c>
      <c r="P17" s="3179">
        <v>0</v>
      </c>
      <c r="Q17" s="3179">
        <v>0</v>
      </c>
      <c r="R17" s="3179">
        <v>0</v>
      </c>
      <c r="S17" s="3179">
        <v>0</v>
      </c>
      <c r="T17" s="3180">
        <v>0</v>
      </c>
      <c r="U17" s="3141"/>
      <c r="V17" s="3158"/>
    </row>
    <row r="18" spans="1:22" s="7060" customFormat="1" ht="15" customHeight="1">
      <c r="A18" s="720"/>
      <c r="B18" s="69"/>
      <c r="C18" s="3473">
        <v>75</v>
      </c>
      <c r="D18" s="3465" t="s">
        <v>3177</v>
      </c>
      <c r="E18" s="3466"/>
      <c r="F18" s="3471"/>
      <c r="G18" s="3514"/>
      <c r="H18" s="3503">
        <f>SUM(H19:H20)</f>
        <v>0</v>
      </c>
      <c r="I18" s="3503">
        <f>SUM(I19:I20)</f>
        <v>0</v>
      </c>
      <c r="J18" s="6877">
        <f t="shared" si="0"/>
        <v>0</v>
      </c>
      <c r="K18" s="6885">
        <f t="shared" si="1"/>
        <v>0</v>
      </c>
      <c r="L18" s="6858"/>
      <c r="M18" s="9251"/>
      <c r="N18" s="9251"/>
      <c r="O18" s="9251"/>
      <c r="P18" s="9251"/>
      <c r="Q18" s="9251"/>
      <c r="R18" s="9251"/>
      <c r="S18" s="9251"/>
      <c r="T18" s="9252"/>
      <c r="U18" s="3141"/>
      <c r="V18" s="3158"/>
    </row>
    <row r="19" spans="1:22" s="7060" customFormat="1" ht="12.75">
      <c r="A19" s="720"/>
      <c r="B19" s="69"/>
      <c r="C19" s="3437"/>
      <c r="D19" s="3475">
        <v>75.099999999999994</v>
      </c>
      <c r="E19" s="3471" t="s">
        <v>3178</v>
      </c>
      <c r="F19" s="3466"/>
      <c r="G19" s="3515"/>
      <c r="H19" s="5883">
        <v>0</v>
      </c>
      <c r="I19" s="3503">
        <f>SUM(M19:Q19)</f>
        <v>0</v>
      </c>
      <c r="J19" s="6877">
        <f t="shared" si="0"/>
        <v>0</v>
      </c>
      <c r="K19" s="6885">
        <f t="shared" si="1"/>
        <v>0</v>
      </c>
      <c r="L19" s="6858"/>
      <c r="M19" s="3179">
        <v>0</v>
      </c>
      <c r="N19" s="3179">
        <v>0</v>
      </c>
      <c r="O19" s="3179">
        <v>0</v>
      </c>
      <c r="P19" s="3179">
        <v>0</v>
      </c>
      <c r="Q19" s="3179">
        <v>0</v>
      </c>
      <c r="R19" s="3179">
        <v>0</v>
      </c>
      <c r="S19" s="3179">
        <v>0</v>
      </c>
      <c r="T19" s="3180">
        <v>0</v>
      </c>
      <c r="U19" s="3141"/>
      <c r="V19" s="3158"/>
    </row>
    <row r="20" spans="1:22" s="7060" customFormat="1" ht="12.75">
      <c r="A20" s="720"/>
      <c r="B20" s="69"/>
      <c r="C20" s="3437"/>
      <c r="D20" s="1195">
        <v>75.2</v>
      </c>
      <c r="E20" s="3471" t="s">
        <v>3179</v>
      </c>
      <c r="F20" s="3466"/>
      <c r="G20" s="3514"/>
      <c r="H20" s="5883">
        <v>0</v>
      </c>
      <c r="I20" s="3503">
        <f>SUM(M20:Q20)</f>
        <v>0</v>
      </c>
      <c r="J20" s="6877">
        <f t="shared" si="0"/>
        <v>0</v>
      </c>
      <c r="K20" s="6885">
        <f t="shared" si="1"/>
        <v>0</v>
      </c>
      <c r="L20" s="6858"/>
      <c r="M20" s="3179">
        <v>0</v>
      </c>
      <c r="N20" s="3179">
        <v>0</v>
      </c>
      <c r="O20" s="3179">
        <v>0</v>
      </c>
      <c r="P20" s="3179">
        <v>0</v>
      </c>
      <c r="Q20" s="3179">
        <v>0</v>
      </c>
      <c r="R20" s="3179">
        <v>0</v>
      </c>
      <c r="S20" s="3179">
        <v>0</v>
      </c>
      <c r="T20" s="3180">
        <v>0</v>
      </c>
      <c r="U20" s="3141"/>
      <c r="V20" s="3158"/>
    </row>
    <row r="21" spans="1:22" s="7060" customFormat="1" ht="12.75">
      <c r="A21" s="720"/>
      <c r="B21" s="69"/>
      <c r="C21" s="3437" t="s">
        <v>3180</v>
      </c>
      <c r="D21" s="3476"/>
      <c r="E21" s="3466"/>
      <c r="F21" s="3450"/>
      <c r="G21" s="3514"/>
      <c r="H21" s="3503">
        <f>H16+H17+H18</f>
        <v>0</v>
      </c>
      <c r="I21" s="3503">
        <f>I16+I17+I18</f>
        <v>0</v>
      </c>
      <c r="J21" s="6877">
        <f t="shared" si="0"/>
        <v>0</v>
      </c>
      <c r="K21" s="6885">
        <f t="shared" si="1"/>
        <v>0</v>
      </c>
      <c r="L21" s="6858"/>
      <c r="M21" s="3179"/>
      <c r="N21" s="3179"/>
      <c r="O21" s="3179"/>
      <c r="P21" s="3142"/>
      <c r="Q21" s="3142"/>
      <c r="R21" s="3179"/>
      <c r="S21" s="3142"/>
      <c r="T21" s="3143"/>
      <c r="U21" s="3141"/>
      <c r="V21" s="3158"/>
    </row>
    <row r="22" spans="1:22" s="7060" customFormat="1" ht="12.75">
      <c r="A22" s="720"/>
      <c r="B22" s="69"/>
      <c r="C22" s="3437">
        <v>76</v>
      </c>
      <c r="D22" s="3465" t="s">
        <v>3181</v>
      </c>
      <c r="E22" s="3466"/>
      <c r="F22" s="3471"/>
      <c r="G22" s="3514"/>
      <c r="H22" s="5883">
        <v>0</v>
      </c>
      <c r="I22" s="3503">
        <f>SUM(M22:Q22)</f>
        <v>0</v>
      </c>
      <c r="J22" s="6877">
        <f t="shared" si="0"/>
        <v>0</v>
      </c>
      <c r="K22" s="6885">
        <f t="shared" si="1"/>
        <v>0</v>
      </c>
      <c r="L22" s="6858"/>
      <c r="M22" s="3179">
        <v>0</v>
      </c>
      <c r="N22" s="3179">
        <v>0</v>
      </c>
      <c r="O22" s="3179">
        <v>0</v>
      </c>
      <c r="P22" s="3179">
        <v>0</v>
      </c>
      <c r="Q22" s="3179">
        <v>0</v>
      </c>
      <c r="R22" s="3179">
        <v>0</v>
      </c>
      <c r="S22" s="3179">
        <v>0</v>
      </c>
      <c r="T22" s="3180">
        <v>0</v>
      </c>
      <c r="U22" s="3141"/>
      <c r="V22" s="3158"/>
    </row>
    <row r="23" spans="1:22" s="7060" customFormat="1" ht="12.75">
      <c r="A23" s="720"/>
      <c r="B23" s="69"/>
      <c r="C23" s="3437">
        <v>77</v>
      </c>
      <c r="D23" s="3465" t="s">
        <v>3182</v>
      </c>
      <c r="E23" s="3466"/>
      <c r="F23" s="3471"/>
      <c r="G23" s="3514"/>
      <c r="H23" s="5883">
        <v>0</v>
      </c>
      <c r="I23" s="3503">
        <f>SUM(M23:Q23)</f>
        <v>0</v>
      </c>
      <c r="J23" s="6877">
        <f t="shared" si="0"/>
        <v>0</v>
      </c>
      <c r="K23" s="6885">
        <f t="shared" si="1"/>
        <v>0</v>
      </c>
      <c r="L23" s="6858"/>
      <c r="M23" s="3179">
        <v>0</v>
      </c>
      <c r="N23" s="3179">
        <v>0</v>
      </c>
      <c r="O23" s="3179">
        <v>0</v>
      </c>
      <c r="P23" s="3179">
        <v>0</v>
      </c>
      <c r="Q23" s="3179">
        <v>0</v>
      </c>
      <c r="R23" s="3179">
        <v>0</v>
      </c>
      <c r="S23" s="3179">
        <v>0</v>
      </c>
      <c r="T23" s="3180">
        <v>0</v>
      </c>
      <c r="U23" s="3141"/>
      <c r="V23" s="3158"/>
    </row>
    <row r="24" spans="1:22" s="7060" customFormat="1" ht="12.75">
      <c r="A24" s="720"/>
      <c r="B24" s="69"/>
      <c r="C24" s="3437">
        <v>78</v>
      </c>
      <c r="D24" s="3449" t="s">
        <v>3183</v>
      </c>
      <c r="E24" s="3450"/>
      <c r="F24" s="3471"/>
      <c r="G24" s="3514"/>
      <c r="H24" s="5883">
        <v>0</v>
      </c>
      <c r="I24" s="3503">
        <f>SUM(M24:Q24)</f>
        <v>0</v>
      </c>
      <c r="J24" s="6877">
        <f t="shared" si="0"/>
        <v>0</v>
      </c>
      <c r="K24" s="6885">
        <f t="shared" si="1"/>
        <v>0</v>
      </c>
      <c r="L24" s="6858"/>
      <c r="M24" s="3179">
        <v>0</v>
      </c>
      <c r="N24" s="3179">
        <v>0</v>
      </c>
      <c r="O24" s="3179">
        <v>0</v>
      </c>
      <c r="P24" s="3179">
        <v>0</v>
      </c>
      <c r="Q24" s="3179">
        <v>0</v>
      </c>
      <c r="R24" s="3179">
        <v>0</v>
      </c>
      <c r="S24" s="3179">
        <v>0</v>
      </c>
      <c r="T24" s="3180">
        <v>0</v>
      </c>
      <c r="U24" s="3141"/>
      <c r="V24" s="3158"/>
    </row>
    <row r="25" spans="1:22" s="7060" customFormat="1" ht="12.75">
      <c r="A25" s="720"/>
      <c r="B25" s="69"/>
      <c r="C25" s="3437">
        <v>79</v>
      </c>
      <c r="D25" s="3449" t="s">
        <v>3184</v>
      </c>
      <c r="E25" s="3466"/>
      <c r="F25" s="198"/>
      <c r="G25" s="3514"/>
      <c r="H25" s="5883">
        <v>0</v>
      </c>
      <c r="I25" s="3503">
        <f>SUM(M25:Q25)</f>
        <v>0</v>
      </c>
      <c r="J25" s="6877">
        <f t="shared" si="0"/>
        <v>0</v>
      </c>
      <c r="K25" s="6885">
        <f t="shared" si="1"/>
        <v>0</v>
      </c>
      <c r="L25" s="6858"/>
      <c r="M25" s="3179">
        <v>0</v>
      </c>
      <c r="N25" s="3179">
        <v>0</v>
      </c>
      <c r="O25" s="3179">
        <v>0</v>
      </c>
      <c r="P25" s="3179">
        <v>0</v>
      </c>
      <c r="Q25" s="3179">
        <v>0</v>
      </c>
      <c r="R25" s="3179">
        <v>0</v>
      </c>
      <c r="S25" s="3179">
        <v>0</v>
      </c>
      <c r="T25" s="3180">
        <v>0</v>
      </c>
      <c r="U25" s="3141"/>
      <c r="V25" s="3158"/>
    </row>
    <row r="26" spans="1:22" s="7060" customFormat="1" ht="12.75">
      <c r="A26" s="720"/>
      <c r="B26" s="69"/>
      <c r="C26" s="3437">
        <v>80</v>
      </c>
      <c r="D26" s="3465" t="s">
        <v>3185</v>
      </c>
      <c r="E26" s="3466"/>
      <c r="F26" s="3476"/>
      <c r="G26" s="3514"/>
      <c r="H26" s="3503">
        <f>H27+H28+H35+H38+H41</f>
        <v>0</v>
      </c>
      <c r="I26" s="3503">
        <f>I27+I28+I35+I38+I41</f>
        <v>0</v>
      </c>
      <c r="J26" s="6877">
        <f t="shared" si="0"/>
        <v>0</v>
      </c>
      <c r="K26" s="6885">
        <f t="shared" si="1"/>
        <v>0</v>
      </c>
      <c r="L26" s="6858"/>
      <c r="M26" s="9251"/>
      <c r="N26" s="9251"/>
      <c r="O26" s="9251"/>
      <c r="P26" s="9251"/>
      <c r="Q26" s="9251"/>
      <c r="R26" s="9251"/>
      <c r="S26" s="9251"/>
      <c r="T26" s="9252"/>
      <c r="U26" s="3141"/>
      <c r="V26" s="3158"/>
    </row>
    <row r="27" spans="1:22" s="7060" customFormat="1" ht="12.75">
      <c r="A27" s="720"/>
      <c r="B27" s="69"/>
      <c r="C27" s="3437"/>
      <c r="D27" s="3475">
        <v>80.099999999999994</v>
      </c>
      <c r="E27" s="3471" t="s">
        <v>3186</v>
      </c>
      <c r="F27" s="3461"/>
      <c r="G27" s="3514"/>
      <c r="H27" s="5883">
        <v>0</v>
      </c>
      <c r="I27" s="3503">
        <f>SUM(M27:Q27)</f>
        <v>0</v>
      </c>
      <c r="J27" s="6877">
        <f t="shared" si="0"/>
        <v>0</v>
      </c>
      <c r="K27" s="6885">
        <f t="shared" si="1"/>
        <v>0</v>
      </c>
      <c r="L27" s="6858"/>
      <c r="M27" s="3179">
        <v>0</v>
      </c>
      <c r="N27" s="3179">
        <v>0</v>
      </c>
      <c r="O27" s="3179">
        <v>0</v>
      </c>
      <c r="P27" s="3179">
        <v>0</v>
      </c>
      <c r="Q27" s="3179">
        <v>0</v>
      </c>
      <c r="R27" s="3179">
        <v>0</v>
      </c>
      <c r="S27" s="3179">
        <v>0</v>
      </c>
      <c r="T27" s="3180">
        <v>0</v>
      </c>
      <c r="U27" s="3141"/>
      <c r="V27" s="3158"/>
    </row>
    <row r="28" spans="1:22" s="7060" customFormat="1" ht="12.75">
      <c r="A28" s="720"/>
      <c r="B28" s="69"/>
      <c r="C28" s="3437"/>
      <c r="D28" s="3475">
        <v>80.2</v>
      </c>
      <c r="E28" s="3471" t="s">
        <v>3187</v>
      </c>
      <c r="F28" s="3466"/>
      <c r="G28" s="3514"/>
      <c r="H28" s="3503">
        <f>H29+H32</f>
        <v>0</v>
      </c>
      <c r="I28" s="3503">
        <f>I29+I32</f>
        <v>0</v>
      </c>
      <c r="J28" s="6877">
        <f t="shared" si="0"/>
        <v>0</v>
      </c>
      <c r="K28" s="6885">
        <f t="shared" si="1"/>
        <v>0</v>
      </c>
      <c r="L28" s="6858"/>
      <c r="M28" s="9251"/>
      <c r="N28" s="9251"/>
      <c r="O28" s="9251"/>
      <c r="P28" s="9251"/>
      <c r="Q28" s="9251"/>
      <c r="R28" s="9251"/>
      <c r="S28" s="9251"/>
      <c r="T28" s="9252"/>
      <c r="U28" s="3141"/>
      <c r="V28" s="3158"/>
    </row>
    <row r="29" spans="1:22" s="7060" customFormat="1" ht="12.75">
      <c r="A29" s="720"/>
      <c r="B29" s="69"/>
      <c r="C29" s="3437"/>
      <c r="D29" s="3471"/>
      <c r="E29" s="3475" t="s">
        <v>3188</v>
      </c>
      <c r="F29" s="3471" t="s">
        <v>1773</v>
      </c>
      <c r="G29" s="3514"/>
      <c r="H29" s="3503">
        <f>SUM(H30:H31)</f>
        <v>0</v>
      </c>
      <c r="I29" s="3503">
        <f>SUM(I30:I31)</f>
        <v>0</v>
      </c>
      <c r="J29" s="6877">
        <f t="shared" si="0"/>
        <v>0</v>
      </c>
      <c r="K29" s="6885">
        <f t="shared" si="1"/>
        <v>0</v>
      </c>
      <c r="L29" s="6858"/>
      <c r="M29" s="9251"/>
      <c r="N29" s="9251"/>
      <c r="O29" s="9251"/>
      <c r="P29" s="9251"/>
      <c r="Q29" s="9251"/>
      <c r="R29" s="9251"/>
      <c r="S29" s="9251"/>
      <c r="T29" s="9252"/>
      <c r="U29" s="3141"/>
      <c r="V29" s="3158"/>
    </row>
    <row r="30" spans="1:22" s="7060" customFormat="1" ht="12.75">
      <c r="A30" s="720"/>
      <c r="B30" s="69"/>
      <c r="C30" s="3437"/>
      <c r="D30" s="3471"/>
      <c r="E30" s="3466"/>
      <c r="F30" s="3475" t="s">
        <v>3189</v>
      </c>
      <c r="G30" s="3516" t="s">
        <v>108</v>
      </c>
      <c r="H30" s="5883">
        <v>0</v>
      </c>
      <c r="I30" s="3503">
        <f>SUM(M30:Q30)</f>
        <v>0</v>
      </c>
      <c r="J30" s="6877">
        <f t="shared" si="0"/>
        <v>0</v>
      </c>
      <c r="K30" s="6885">
        <f t="shared" si="1"/>
        <v>0</v>
      </c>
      <c r="L30" s="6858"/>
      <c r="M30" s="3179">
        <v>0</v>
      </c>
      <c r="N30" s="3179">
        <v>0</v>
      </c>
      <c r="O30" s="3179">
        <v>0</v>
      </c>
      <c r="P30" s="3179">
        <v>0</v>
      </c>
      <c r="Q30" s="3179">
        <v>0</v>
      </c>
      <c r="R30" s="3179">
        <v>0</v>
      </c>
      <c r="S30" s="3179">
        <v>0</v>
      </c>
      <c r="T30" s="3180">
        <v>0</v>
      </c>
      <c r="U30" s="3141"/>
      <c r="V30" s="3158"/>
    </row>
    <row r="31" spans="1:22" s="7060" customFormat="1" ht="12.75">
      <c r="A31" s="720"/>
      <c r="B31" s="69"/>
      <c r="C31" s="3437"/>
      <c r="D31" s="3471"/>
      <c r="E31" s="3466"/>
      <c r="F31" s="3475" t="s">
        <v>3190</v>
      </c>
      <c r="G31" s="3516" t="s">
        <v>110</v>
      </c>
      <c r="H31" s="5883">
        <v>0</v>
      </c>
      <c r="I31" s="3503">
        <f>SUM(M31:Q31)</f>
        <v>0</v>
      </c>
      <c r="J31" s="6877">
        <f t="shared" si="0"/>
        <v>0</v>
      </c>
      <c r="K31" s="6885">
        <f t="shared" si="1"/>
        <v>0</v>
      </c>
      <c r="L31" s="6858"/>
      <c r="M31" s="3179">
        <v>0</v>
      </c>
      <c r="N31" s="3179">
        <v>0</v>
      </c>
      <c r="O31" s="3179">
        <v>0</v>
      </c>
      <c r="P31" s="3179">
        <v>0</v>
      </c>
      <c r="Q31" s="3179">
        <v>0</v>
      </c>
      <c r="R31" s="3179">
        <v>0</v>
      </c>
      <c r="S31" s="3179">
        <v>0</v>
      </c>
      <c r="T31" s="3180">
        <v>0</v>
      </c>
      <c r="U31" s="3141"/>
      <c r="V31" s="3158"/>
    </row>
    <row r="32" spans="1:22" s="7060" customFormat="1" ht="12.75">
      <c r="A32" s="720"/>
      <c r="B32" s="69"/>
      <c r="C32" s="3437"/>
      <c r="D32" s="3471"/>
      <c r="E32" s="3475" t="s">
        <v>3191</v>
      </c>
      <c r="F32" s="3471" t="s">
        <v>153</v>
      </c>
      <c r="G32" s="3514"/>
      <c r="H32" s="3503">
        <f>SUM(H33:H34)</f>
        <v>0</v>
      </c>
      <c r="I32" s="3503">
        <f>SUM(I33:I34)</f>
        <v>0</v>
      </c>
      <c r="J32" s="6877">
        <f t="shared" si="0"/>
        <v>0</v>
      </c>
      <c r="K32" s="6885">
        <f t="shared" si="1"/>
        <v>0</v>
      </c>
      <c r="L32" s="6858"/>
      <c r="M32" s="9251"/>
      <c r="N32" s="9251"/>
      <c r="O32" s="9251"/>
      <c r="P32" s="9251"/>
      <c r="Q32" s="9251"/>
      <c r="R32" s="9251"/>
      <c r="S32" s="9251"/>
      <c r="T32" s="9252"/>
      <c r="U32" s="3141"/>
      <c r="V32" s="3158"/>
    </row>
    <row r="33" spans="1:22" s="7060" customFormat="1" ht="12.75">
      <c r="A33" s="720"/>
      <c r="B33" s="69"/>
      <c r="C33" s="3437"/>
      <c r="D33" s="3471"/>
      <c r="E33" s="3465" t="s">
        <v>2619</v>
      </c>
      <c r="F33" s="3475" t="s">
        <v>3192</v>
      </c>
      <c r="G33" s="3516" t="s">
        <v>108</v>
      </c>
      <c r="H33" s="5883">
        <v>0</v>
      </c>
      <c r="I33" s="3503">
        <f>SUM(M33:Q33)</f>
        <v>0</v>
      </c>
      <c r="J33" s="6877">
        <f t="shared" si="0"/>
        <v>0</v>
      </c>
      <c r="K33" s="6885">
        <f t="shared" si="1"/>
        <v>0</v>
      </c>
      <c r="L33" s="6858"/>
      <c r="M33" s="3179">
        <v>0</v>
      </c>
      <c r="N33" s="3179">
        <v>0</v>
      </c>
      <c r="O33" s="3179">
        <v>0</v>
      </c>
      <c r="P33" s="3179">
        <v>0</v>
      </c>
      <c r="Q33" s="3179">
        <v>0</v>
      </c>
      <c r="R33" s="3179">
        <v>0</v>
      </c>
      <c r="S33" s="3179">
        <v>0</v>
      </c>
      <c r="T33" s="3180">
        <v>0</v>
      </c>
      <c r="U33" s="3141"/>
      <c r="V33" s="3158"/>
    </row>
    <row r="34" spans="1:22" s="7060" customFormat="1" ht="12.75">
      <c r="A34" s="720"/>
      <c r="B34" s="69"/>
      <c r="C34" s="3437"/>
      <c r="D34" s="3471"/>
      <c r="E34" s="3465" t="s">
        <v>2619</v>
      </c>
      <c r="F34" s="3475" t="s">
        <v>3193</v>
      </c>
      <c r="G34" s="3516" t="s">
        <v>110</v>
      </c>
      <c r="H34" s="5883">
        <v>0</v>
      </c>
      <c r="I34" s="3503">
        <f>SUM(M34:Q34)</f>
        <v>0</v>
      </c>
      <c r="J34" s="6877">
        <f t="shared" si="0"/>
        <v>0</v>
      </c>
      <c r="K34" s="6885">
        <f t="shared" si="1"/>
        <v>0</v>
      </c>
      <c r="L34" s="6858"/>
      <c r="M34" s="3179">
        <v>0</v>
      </c>
      <c r="N34" s="3179">
        <v>0</v>
      </c>
      <c r="O34" s="3179">
        <v>0</v>
      </c>
      <c r="P34" s="3179">
        <v>0</v>
      </c>
      <c r="Q34" s="3179">
        <v>0</v>
      </c>
      <c r="R34" s="3179">
        <v>0</v>
      </c>
      <c r="S34" s="3179">
        <v>0</v>
      </c>
      <c r="T34" s="3180">
        <v>0</v>
      </c>
      <c r="U34" s="3141"/>
      <c r="V34" s="3158"/>
    </row>
    <row r="35" spans="1:22" s="7060" customFormat="1" ht="12.75">
      <c r="A35" s="720"/>
      <c r="B35" s="69"/>
      <c r="C35" s="3437"/>
      <c r="D35" s="3475">
        <v>80.3</v>
      </c>
      <c r="E35" s="3471" t="s">
        <v>3194</v>
      </c>
      <c r="F35" s="3466"/>
      <c r="G35" s="3514"/>
      <c r="H35" s="3503">
        <f>SUM(H36:H37)</f>
        <v>0</v>
      </c>
      <c r="I35" s="3503">
        <f>SUM(I36:I37)</f>
        <v>0</v>
      </c>
      <c r="J35" s="6877">
        <f t="shared" si="0"/>
        <v>0</v>
      </c>
      <c r="K35" s="6885">
        <f t="shared" si="1"/>
        <v>0</v>
      </c>
      <c r="L35" s="6858"/>
      <c r="M35" s="9251"/>
      <c r="N35" s="9251"/>
      <c r="O35" s="9251"/>
      <c r="P35" s="9251"/>
      <c r="Q35" s="9251"/>
      <c r="R35" s="9251"/>
      <c r="S35" s="9251"/>
      <c r="T35" s="9252"/>
      <c r="U35" s="3141"/>
      <c r="V35" s="3158"/>
    </row>
    <row r="36" spans="1:22" s="7060" customFormat="1" ht="12.75">
      <c r="A36" s="720"/>
      <c r="B36" s="69"/>
      <c r="C36" s="3437"/>
      <c r="D36" s="3471"/>
      <c r="E36" s="3475" t="s">
        <v>3195</v>
      </c>
      <c r="F36" s="3471" t="s">
        <v>3196</v>
      </c>
      <c r="G36" s="3514"/>
      <c r="H36" s="5883">
        <v>0</v>
      </c>
      <c r="I36" s="3503">
        <f>SUM(M36:Q36)</f>
        <v>0</v>
      </c>
      <c r="J36" s="6877">
        <f t="shared" si="0"/>
        <v>0</v>
      </c>
      <c r="K36" s="6885">
        <f t="shared" si="1"/>
        <v>0</v>
      </c>
      <c r="L36" s="6858"/>
      <c r="M36" s="3179">
        <v>0</v>
      </c>
      <c r="N36" s="3179">
        <v>0</v>
      </c>
      <c r="O36" s="3179">
        <v>0</v>
      </c>
      <c r="P36" s="3179">
        <v>0</v>
      </c>
      <c r="Q36" s="3179">
        <v>0</v>
      </c>
      <c r="R36" s="3179">
        <v>0</v>
      </c>
      <c r="S36" s="3179">
        <v>0</v>
      </c>
      <c r="T36" s="3180">
        <v>0</v>
      </c>
      <c r="U36" s="3141"/>
      <c r="V36" s="3158"/>
    </row>
    <row r="37" spans="1:22" s="7060" customFormat="1" ht="12.75">
      <c r="A37" s="720"/>
      <c r="B37" s="69"/>
      <c r="C37" s="3437"/>
      <c r="D37" s="3471"/>
      <c r="E37" s="3475" t="s">
        <v>3197</v>
      </c>
      <c r="F37" s="3471" t="s">
        <v>143</v>
      </c>
      <c r="G37" s="3514"/>
      <c r="H37" s="5883">
        <v>0</v>
      </c>
      <c r="I37" s="3503">
        <f>SUM(M37:Q37)</f>
        <v>0</v>
      </c>
      <c r="J37" s="6877">
        <f t="shared" si="0"/>
        <v>0</v>
      </c>
      <c r="K37" s="6885">
        <f t="shared" si="1"/>
        <v>0</v>
      </c>
      <c r="L37" s="6858"/>
      <c r="M37" s="3179">
        <v>0</v>
      </c>
      <c r="N37" s="3179">
        <v>0</v>
      </c>
      <c r="O37" s="3179">
        <v>0</v>
      </c>
      <c r="P37" s="3179">
        <v>0</v>
      </c>
      <c r="Q37" s="3179">
        <v>0</v>
      </c>
      <c r="R37" s="3179">
        <v>0</v>
      </c>
      <c r="S37" s="3179">
        <v>0</v>
      </c>
      <c r="T37" s="3180">
        <v>0</v>
      </c>
      <c r="U37" s="3141"/>
      <c r="V37" s="3158"/>
    </row>
    <row r="38" spans="1:22" s="7060" customFormat="1" ht="12.75">
      <c r="A38" s="720"/>
      <c r="B38" s="69"/>
      <c r="C38" s="3437"/>
      <c r="D38" s="3475">
        <v>80.400000000000006</v>
      </c>
      <c r="E38" s="3471" t="s">
        <v>3198</v>
      </c>
      <c r="F38" s="3466"/>
      <c r="G38" s="3514"/>
      <c r="H38" s="3503">
        <f>SUM(H39:H40)</f>
        <v>0</v>
      </c>
      <c r="I38" s="3503">
        <f>SUM(I39:I40)</f>
        <v>0</v>
      </c>
      <c r="J38" s="6877">
        <f t="shared" si="0"/>
        <v>0</v>
      </c>
      <c r="K38" s="6885">
        <f t="shared" si="1"/>
        <v>0</v>
      </c>
      <c r="L38" s="6858"/>
      <c r="M38" s="9251"/>
      <c r="N38" s="9251"/>
      <c r="O38" s="9251"/>
      <c r="P38" s="9251"/>
      <c r="Q38" s="9251"/>
      <c r="R38" s="9251"/>
      <c r="S38" s="9251"/>
      <c r="T38" s="9252"/>
      <c r="U38" s="3141"/>
      <c r="V38" s="3158"/>
    </row>
    <row r="39" spans="1:22" s="7060" customFormat="1" ht="12.75">
      <c r="A39" s="720"/>
      <c r="B39" s="69"/>
      <c r="C39" s="3437"/>
      <c r="D39" s="198"/>
      <c r="E39" s="3475" t="s">
        <v>3199</v>
      </c>
      <c r="F39" s="3471" t="s">
        <v>120</v>
      </c>
      <c r="G39" s="3514"/>
      <c r="H39" s="5883">
        <v>0</v>
      </c>
      <c r="I39" s="3503">
        <f>SUM(M39:Q39)</f>
        <v>0</v>
      </c>
      <c r="J39" s="6877">
        <f t="shared" si="0"/>
        <v>0</v>
      </c>
      <c r="K39" s="6885">
        <f t="shared" si="1"/>
        <v>0</v>
      </c>
      <c r="L39" s="6858"/>
      <c r="M39" s="3179">
        <v>0</v>
      </c>
      <c r="N39" s="3179">
        <v>0</v>
      </c>
      <c r="O39" s="3179">
        <v>0</v>
      </c>
      <c r="P39" s="3179">
        <v>0</v>
      </c>
      <c r="Q39" s="3179">
        <v>0</v>
      </c>
      <c r="R39" s="3179">
        <v>0</v>
      </c>
      <c r="S39" s="3179">
        <v>0</v>
      </c>
      <c r="T39" s="3180">
        <v>0</v>
      </c>
      <c r="U39" s="3141"/>
      <c r="V39" s="3158"/>
    </row>
    <row r="40" spans="1:22" s="7060" customFormat="1" ht="12.75">
      <c r="A40" s="720"/>
      <c r="B40" s="69"/>
      <c r="C40" s="3437"/>
      <c r="D40" s="3476"/>
      <c r="E40" s="3475" t="s">
        <v>3200</v>
      </c>
      <c r="F40" s="3471" t="s">
        <v>123</v>
      </c>
      <c r="G40" s="3514"/>
      <c r="H40" s="5883">
        <v>0</v>
      </c>
      <c r="I40" s="3503">
        <f>SUM(M40:Q40)</f>
        <v>0</v>
      </c>
      <c r="J40" s="6877">
        <f t="shared" si="0"/>
        <v>0</v>
      </c>
      <c r="K40" s="6885">
        <f t="shared" si="1"/>
        <v>0</v>
      </c>
      <c r="L40" s="6858"/>
      <c r="M40" s="3179">
        <v>0</v>
      </c>
      <c r="N40" s="3179">
        <v>0</v>
      </c>
      <c r="O40" s="3179">
        <v>0</v>
      </c>
      <c r="P40" s="3179">
        <v>0</v>
      </c>
      <c r="Q40" s="3179">
        <v>0</v>
      </c>
      <c r="R40" s="3179">
        <v>0</v>
      </c>
      <c r="S40" s="3179">
        <v>0</v>
      </c>
      <c r="T40" s="3180">
        <v>0</v>
      </c>
      <c r="U40" s="3141"/>
      <c r="V40" s="3158"/>
    </row>
    <row r="41" spans="1:22" s="7060" customFormat="1" ht="12.75">
      <c r="A41" s="720"/>
      <c r="B41" s="69"/>
      <c r="C41" s="3437"/>
      <c r="D41" s="3477">
        <v>80.5</v>
      </c>
      <c r="E41" s="198" t="s">
        <v>3201</v>
      </c>
      <c r="F41" s="3450"/>
      <c r="G41" s="3514"/>
      <c r="H41" s="3503">
        <f>SUM(H42:H55)</f>
        <v>0</v>
      </c>
      <c r="I41" s="3503">
        <f>SUM(I42:I55)</f>
        <v>0</v>
      </c>
      <c r="J41" s="6877">
        <f t="shared" si="0"/>
        <v>0</v>
      </c>
      <c r="K41" s="6885">
        <f t="shared" si="1"/>
        <v>0</v>
      </c>
      <c r="L41" s="6858"/>
      <c r="M41" s="3144"/>
      <c r="N41" s="3144"/>
      <c r="O41" s="3144"/>
      <c r="P41" s="3144"/>
      <c r="Q41" s="3144"/>
      <c r="R41" s="3144"/>
      <c r="S41" s="3144"/>
      <c r="T41" s="1702"/>
      <c r="U41" s="3141"/>
      <c r="V41" s="3158"/>
    </row>
    <row r="42" spans="1:22" s="7060" customFormat="1" ht="12.75">
      <c r="A42" s="720"/>
      <c r="B42" s="69"/>
      <c r="C42" s="3437"/>
      <c r="D42" s="3476"/>
      <c r="E42" s="3475" t="s">
        <v>3202</v>
      </c>
      <c r="F42" s="3471" t="s">
        <v>126</v>
      </c>
      <c r="G42" s="3514"/>
      <c r="H42" s="5883">
        <v>0</v>
      </c>
      <c r="I42" s="3503">
        <f t="shared" ref="I42:I56" si="2">SUM(M42:Q42)</f>
        <v>0</v>
      </c>
      <c r="J42" s="6877">
        <f t="shared" si="0"/>
        <v>0</v>
      </c>
      <c r="K42" s="6885">
        <f t="shared" si="1"/>
        <v>0</v>
      </c>
      <c r="L42" s="6858"/>
      <c r="M42" s="3179">
        <v>0</v>
      </c>
      <c r="N42" s="3179">
        <v>0</v>
      </c>
      <c r="O42" s="3179">
        <v>0</v>
      </c>
      <c r="P42" s="3179">
        <v>0</v>
      </c>
      <c r="Q42" s="3179">
        <v>0</v>
      </c>
      <c r="R42" s="3179">
        <v>0</v>
      </c>
      <c r="S42" s="3179">
        <v>0</v>
      </c>
      <c r="T42" s="3180">
        <v>0</v>
      </c>
      <c r="U42" s="3141"/>
      <c r="V42" s="3158"/>
    </row>
    <row r="43" spans="1:22" s="7060" customFormat="1" ht="12.75">
      <c r="A43" s="720"/>
      <c r="B43" s="69"/>
      <c r="C43" s="3437"/>
      <c r="D43" s="3476"/>
      <c r="E43" s="1195" t="s">
        <v>3203</v>
      </c>
      <c r="F43" s="3471" t="s">
        <v>127</v>
      </c>
      <c r="G43" s="3514"/>
      <c r="H43" s="5883">
        <v>0</v>
      </c>
      <c r="I43" s="3503">
        <f t="shared" si="2"/>
        <v>0</v>
      </c>
      <c r="J43" s="6877">
        <f t="shared" si="0"/>
        <v>0</v>
      </c>
      <c r="K43" s="6885">
        <f t="shared" si="1"/>
        <v>0</v>
      </c>
      <c r="L43" s="6858"/>
      <c r="M43" s="3179">
        <v>0</v>
      </c>
      <c r="N43" s="3179">
        <v>0</v>
      </c>
      <c r="O43" s="3179">
        <v>0</v>
      </c>
      <c r="P43" s="3179">
        <v>0</v>
      </c>
      <c r="Q43" s="3179">
        <v>0</v>
      </c>
      <c r="R43" s="3179">
        <v>0</v>
      </c>
      <c r="S43" s="3179">
        <v>0</v>
      </c>
      <c r="T43" s="3180">
        <v>0</v>
      </c>
      <c r="U43" s="3141"/>
      <c r="V43" s="3158"/>
    </row>
    <row r="44" spans="1:22" s="7060" customFormat="1" ht="12.75">
      <c r="A44" s="720"/>
      <c r="B44" s="69"/>
      <c r="C44" s="3437"/>
      <c r="D44" s="3471"/>
      <c r="E44" s="3477" t="s">
        <v>3204</v>
      </c>
      <c r="F44" s="3471" t="s">
        <v>128</v>
      </c>
      <c r="G44" s="3514"/>
      <c r="H44" s="5883">
        <v>0</v>
      </c>
      <c r="I44" s="3503">
        <f t="shared" si="2"/>
        <v>0</v>
      </c>
      <c r="J44" s="6877">
        <f t="shared" si="0"/>
        <v>0</v>
      </c>
      <c r="K44" s="6885">
        <f t="shared" si="1"/>
        <v>0</v>
      </c>
      <c r="L44" s="6858"/>
      <c r="M44" s="3179">
        <v>0</v>
      </c>
      <c r="N44" s="3179">
        <v>0</v>
      </c>
      <c r="O44" s="3179">
        <v>0</v>
      </c>
      <c r="P44" s="3179">
        <v>0</v>
      </c>
      <c r="Q44" s="3179">
        <v>0</v>
      </c>
      <c r="R44" s="3179">
        <v>0</v>
      </c>
      <c r="S44" s="3179">
        <v>0</v>
      </c>
      <c r="T44" s="3180">
        <v>0</v>
      </c>
      <c r="U44" s="3141"/>
      <c r="V44" s="3158"/>
    </row>
    <row r="45" spans="1:22" s="7060" customFormat="1" ht="12.75">
      <c r="A45" s="720"/>
      <c r="B45" s="69"/>
      <c r="C45" s="3437"/>
      <c r="D45" s="198"/>
      <c r="E45" s="3475" t="s">
        <v>3205</v>
      </c>
      <c r="F45" s="198" t="s">
        <v>129</v>
      </c>
      <c r="G45" s="3514"/>
      <c r="H45" s="5883">
        <v>0</v>
      </c>
      <c r="I45" s="3503">
        <f t="shared" si="2"/>
        <v>0</v>
      </c>
      <c r="J45" s="6877">
        <f t="shared" si="0"/>
        <v>0</v>
      </c>
      <c r="K45" s="6885">
        <f t="shared" si="1"/>
        <v>0</v>
      </c>
      <c r="L45" s="6858"/>
      <c r="M45" s="3179">
        <v>0</v>
      </c>
      <c r="N45" s="3179">
        <v>0</v>
      </c>
      <c r="O45" s="3179">
        <v>0</v>
      </c>
      <c r="P45" s="3179">
        <v>0</v>
      </c>
      <c r="Q45" s="3179">
        <v>0</v>
      </c>
      <c r="R45" s="3179">
        <v>0</v>
      </c>
      <c r="S45" s="3179">
        <v>0</v>
      </c>
      <c r="T45" s="3180">
        <v>0</v>
      </c>
      <c r="U45" s="3141"/>
      <c r="V45" s="3158"/>
    </row>
    <row r="46" spans="1:22" s="7060" customFormat="1" ht="12.75">
      <c r="A46" s="720"/>
      <c r="B46" s="69"/>
      <c r="C46" s="3437"/>
      <c r="D46" s="3471"/>
      <c r="E46" s="3475" t="s">
        <v>3206</v>
      </c>
      <c r="F46" s="3471" t="s">
        <v>130</v>
      </c>
      <c r="G46" s="3514"/>
      <c r="H46" s="5883">
        <v>0</v>
      </c>
      <c r="I46" s="3503">
        <f t="shared" si="2"/>
        <v>0</v>
      </c>
      <c r="J46" s="6877">
        <f t="shared" si="0"/>
        <v>0</v>
      </c>
      <c r="K46" s="6885">
        <f t="shared" si="1"/>
        <v>0</v>
      </c>
      <c r="L46" s="6858"/>
      <c r="M46" s="3179">
        <v>0</v>
      </c>
      <c r="N46" s="3179">
        <v>0</v>
      </c>
      <c r="O46" s="3179">
        <v>0</v>
      </c>
      <c r="P46" s="3179">
        <v>0</v>
      </c>
      <c r="Q46" s="3179">
        <v>0</v>
      </c>
      <c r="R46" s="3179">
        <v>0</v>
      </c>
      <c r="S46" s="3179">
        <v>0</v>
      </c>
      <c r="T46" s="3180">
        <v>0</v>
      </c>
      <c r="U46" s="3141"/>
      <c r="V46" s="3158"/>
    </row>
    <row r="47" spans="1:22" s="7060" customFormat="1" ht="12.75">
      <c r="A47" s="720"/>
      <c r="B47" s="69"/>
      <c r="C47" s="3437"/>
      <c r="D47" s="3471"/>
      <c r="E47" s="3475" t="s">
        <v>3207</v>
      </c>
      <c r="F47" s="3471" t="s">
        <v>132</v>
      </c>
      <c r="G47" s="3514"/>
      <c r="H47" s="5883">
        <v>0</v>
      </c>
      <c r="I47" s="3503">
        <f t="shared" si="2"/>
        <v>0</v>
      </c>
      <c r="J47" s="6877">
        <f t="shared" si="0"/>
        <v>0</v>
      </c>
      <c r="K47" s="6885">
        <f t="shared" si="1"/>
        <v>0</v>
      </c>
      <c r="L47" s="6858"/>
      <c r="M47" s="3179">
        <v>0</v>
      </c>
      <c r="N47" s="3179">
        <v>0</v>
      </c>
      <c r="O47" s="3179">
        <v>0</v>
      </c>
      <c r="P47" s="3179">
        <v>0</v>
      </c>
      <c r="Q47" s="3179">
        <v>0</v>
      </c>
      <c r="R47" s="3179">
        <v>0</v>
      </c>
      <c r="S47" s="3179">
        <v>0</v>
      </c>
      <c r="T47" s="3180">
        <v>0</v>
      </c>
      <c r="U47" s="3141"/>
      <c r="V47" s="3158"/>
    </row>
    <row r="48" spans="1:22" s="7060" customFormat="1" ht="12.75">
      <c r="A48" s="720"/>
      <c r="B48" s="69"/>
      <c r="C48" s="3437"/>
      <c r="D48" s="3471"/>
      <c r="E48" s="3475" t="s">
        <v>3208</v>
      </c>
      <c r="F48" s="198" t="s">
        <v>133</v>
      </c>
      <c r="G48" s="3514"/>
      <c r="H48" s="5883">
        <v>0</v>
      </c>
      <c r="I48" s="3503">
        <f t="shared" si="2"/>
        <v>0</v>
      </c>
      <c r="J48" s="6877">
        <f t="shared" si="0"/>
        <v>0</v>
      </c>
      <c r="K48" s="6885">
        <f t="shared" si="1"/>
        <v>0</v>
      </c>
      <c r="L48" s="6858"/>
      <c r="M48" s="3179">
        <v>0</v>
      </c>
      <c r="N48" s="3179">
        <v>0</v>
      </c>
      <c r="O48" s="3179">
        <v>0</v>
      </c>
      <c r="P48" s="3179">
        <v>0</v>
      </c>
      <c r="Q48" s="3179">
        <v>0</v>
      </c>
      <c r="R48" s="3179">
        <v>0</v>
      </c>
      <c r="S48" s="3179">
        <v>0</v>
      </c>
      <c r="T48" s="3180">
        <v>0</v>
      </c>
      <c r="U48" s="3141"/>
      <c r="V48" s="3158"/>
    </row>
    <row r="49" spans="1:22" s="7060" customFormat="1" ht="12.75">
      <c r="A49" s="720"/>
      <c r="B49" s="69"/>
      <c r="C49" s="3437"/>
      <c r="D49" s="198"/>
      <c r="E49" s="3475" t="s">
        <v>3209</v>
      </c>
      <c r="F49" s="3471" t="s">
        <v>134</v>
      </c>
      <c r="G49" s="3514"/>
      <c r="H49" s="5883">
        <v>0</v>
      </c>
      <c r="I49" s="3503">
        <f t="shared" si="2"/>
        <v>0</v>
      </c>
      <c r="J49" s="6877">
        <f t="shared" si="0"/>
        <v>0</v>
      </c>
      <c r="K49" s="6885">
        <f t="shared" si="1"/>
        <v>0</v>
      </c>
      <c r="L49" s="6858"/>
      <c r="M49" s="3179">
        <v>0</v>
      </c>
      <c r="N49" s="3179">
        <v>0</v>
      </c>
      <c r="O49" s="3179">
        <v>0</v>
      </c>
      <c r="P49" s="3179">
        <v>0</v>
      </c>
      <c r="Q49" s="3179">
        <v>0</v>
      </c>
      <c r="R49" s="3179">
        <v>0</v>
      </c>
      <c r="S49" s="3179">
        <v>0</v>
      </c>
      <c r="T49" s="3180">
        <v>0</v>
      </c>
      <c r="U49" s="3141"/>
      <c r="V49" s="3158"/>
    </row>
    <row r="50" spans="1:22" s="7060" customFormat="1" ht="12.75">
      <c r="A50" s="720"/>
      <c r="B50" s="69"/>
      <c r="C50" s="3437"/>
      <c r="D50" s="3476"/>
      <c r="E50" s="1195" t="s">
        <v>3210</v>
      </c>
      <c r="F50" s="198" t="s">
        <v>172</v>
      </c>
      <c r="G50" s="3514"/>
      <c r="H50" s="5883">
        <v>0</v>
      </c>
      <c r="I50" s="3503">
        <f t="shared" si="2"/>
        <v>0</v>
      </c>
      <c r="J50" s="6877">
        <f t="shared" si="0"/>
        <v>0</v>
      </c>
      <c r="K50" s="6885">
        <f t="shared" si="1"/>
        <v>0</v>
      </c>
      <c r="L50" s="6858"/>
      <c r="M50" s="3179">
        <v>0</v>
      </c>
      <c r="N50" s="3179">
        <v>0</v>
      </c>
      <c r="O50" s="3179">
        <v>0</v>
      </c>
      <c r="P50" s="3179">
        <v>0</v>
      </c>
      <c r="Q50" s="3179">
        <v>0</v>
      </c>
      <c r="R50" s="3179">
        <v>0</v>
      </c>
      <c r="S50" s="3179">
        <v>0</v>
      </c>
      <c r="T50" s="3180">
        <v>0</v>
      </c>
      <c r="U50" s="3141"/>
      <c r="V50" s="3158"/>
    </row>
    <row r="51" spans="1:22" s="7060" customFormat="1" ht="12.75">
      <c r="A51" s="720"/>
      <c r="B51" s="69"/>
      <c r="C51" s="3437"/>
      <c r="D51" s="3476"/>
      <c r="E51" s="3475" t="s">
        <v>3211</v>
      </c>
      <c r="F51" s="3471" t="s">
        <v>3212</v>
      </c>
      <c r="G51" s="3514"/>
      <c r="H51" s="5883">
        <v>0</v>
      </c>
      <c r="I51" s="3503">
        <f t="shared" si="2"/>
        <v>0</v>
      </c>
      <c r="J51" s="6877">
        <f t="shared" si="0"/>
        <v>0</v>
      </c>
      <c r="K51" s="6885">
        <f t="shared" si="1"/>
        <v>0</v>
      </c>
      <c r="L51" s="6858"/>
      <c r="M51" s="3179">
        <v>0</v>
      </c>
      <c r="N51" s="3179">
        <v>0</v>
      </c>
      <c r="O51" s="3179">
        <v>0</v>
      </c>
      <c r="P51" s="3179">
        <v>0</v>
      </c>
      <c r="Q51" s="3179">
        <v>0</v>
      </c>
      <c r="R51" s="3179">
        <v>0</v>
      </c>
      <c r="S51" s="3179">
        <v>0</v>
      </c>
      <c r="T51" s="3180">
        <v>0</v>
      </c>
      <c r="U51" s="3141"/>
      <c r="V51" s="3158"/>
    </row>
    <row r="52" spans="1:22" s="7060" customFormat="1" ht="12.75">
      <c r="A52" s="720"/>
      <c r="B52" s="69"/>
      <c r="C52" s="3437"/>
      <c r="D52" s="3476"/>
      <c r="E52" s="1195" t="s">
        <v>3213</v>
      </c>
      <c r="F52" s="3471" t="s">
        <v>3214</v>
      </c>
      <c r="G52" s="3514"/>
      <c r="H52" s="5883">
        <v>0</v>
      </c>
      <c r="I52" s="3503">
        <f t="shared" si="2"/>
        <v>0</v>
      </c>
      <c r="J52" s="6877">
        <f t="shared" si="0"/>
        <v>0</v>
      </c>
      <c r="K52" s="6885">
        <f t="shared" si="1"/>
        <v>0</v>
      </c>
      <c r="L52" s="6858"/>
      <c r="M52" s="3179">
        <v>0</v>
      </c>
      <c r="N52" s="3179">
        <v>0</v>
      </c>
      <c r="O52" s="3179">
        <v>0</v>
      </c>
      <c r="P52" s="3179">
        <v>0</v>
      </c>
      <c r="Q52" s="3179">
        <v>0</v>
      </c>
      <c r="R52" s="3179">
        <v>0</v>
      </c>
      <c r="S52" s="3179">
        <v>0</v>
      </c>
      <c r="T52" s="3180">
        <v>0</v>
      </c>
      <c r="U52" s="3141"/>
      <c r="V52" s="3158"/>
    </row>
    <row r="53" spans="1:22" s="7060" customFormat="1" ht="12.75">
      <c r="A53" s="720"/>
      <c r="B53" s="69"/>
      <c r="C53" s="3437"/>
      <c r="D53" s="3476"/>
      <c r="E53" s="3475" t="s">
        <v>3215</v>
      </c>
      <c r="F53" s="3471" t="s">
        <v>139</v>
      </c>
      <c r="G53" s="3514"/>
      <c r="H53" s="5883">
        <v>0</v>
      </c>
      <c r="I53" s="3503">
        <f t="shared" si="2"/>
        <v>0</v>
      </c>
      <c r="J53" s="6877">
        <f t="shared" si="0"/>
        <v>0</v>
      </c>
      <c r="K53" s="6885">
        <f t="shared" si="1"/>
        <v>0</v>
      </c>
      <c r="L53" s="6858"/>
      <c r="M53" s="3179">
        <v>0</v>
      </c>
      <c r="N53" s="3179">
        <v>0</v>
      </c>
      <c r="O53" s="3179">
        <v>0</v>
      </c>
      <c r="P53" s="3179">
        <v>0</v>
      </c>
      <c r="Q53" s="3179">
        <v>0</v>
      </c>
      <c r="R53" s="3179">
        <v>0</v>
      </c>
      <c r="S53" s="3179">
        <v>0</v>
      </c>
      <c r="T53" s="3180">
        <v>0</v>
      </c>
      <c r="U53" s="3141"/>
      <c r="V53" s="3158"/>
    </row>
    <row r="54" spans="1:22" s="7060" customFormat="1" ht="12.75">
      <c r="A54" s="720"/>
      <c r="B54" s="69"/>
      <c r="C54" s="3437"/>
      <c r="D54" s="3476"/>
      <c r="E54" s="3475" t="s">
        <v>3216</v>
      </c>
      <c r="F54" s="3471" t="s">
        <v>138</v>
      </c>
      <c r="G54" s="3514"/>
      <c r="H54" s="5883">
        <v>0</v>
      </c>
      <c r="I54" s="3503">
        <f t="shared" si="2"/>
        <v>0</v>
      </c>
      <c r="J54" s="6877">
        <f t="shared" si="0"/>
        <v>0</v>
      </c>
      <c r="K54" s="6885">
        <f t="shared" si="1"/>
        <v>0</v>
      </c>
      <c r="L54" s="6858"/>
      <c r="M54" s="3179">
        <v>0</v>
      </c>
      <c r="N54" s="3179">
        <v>0</v>
      </c>
      <c r="O54" s="3179">
        <v>0</v>
      </c>
      <c r="P54" s="3179">
        <v>0</v>
      </c>
      <c r="Q54" s="3179">
        <v>0</v>
      </c>
      <c r="R54" s="3179">
        <v>0</v>
      </c>
      <c r="S54" s="3179">
        <v>0</v>
      </c>
      <c r="T54" s="3180">
        <v>0</v>
      </c>
      <c r="U54" s="3141"/>
      <c r="V54" s="3158"/>
    </row>
    <row r="55" spans="1:22" s="7060" customFormat="1" ht="12.75">
      <c r="A55" s="720"/>
      <c r="B55" s="69"/>
      <c r="C55" s="3437"/>
      <c r="D55" s="3471"/>
      <c r="E55" s="3475" t="s">
        <v>3217</v>
      </c>
      <c r="F55" s="3471" t="s">
        <v>178</v>
      </c>
      <c r="G55" s="3514"/>
      <c r="H55" s="5883">
        <v>0</v>
      </c>
      <c r="I55" s="3503">
        <f t="shared" si="2"/>
        <v>0</v>
      </c>
      <c r="J55" s="6877">
        <f t="shared" si="0"/>
        <v>0</v>
      </c>
      <c r="K55" s="6885">
        <f t="shared" si="1"/>
        <v>0</v>
      </c>
      <c r="L55" s="6866">
        <f>IFERROR(I55/I41,0)</f>
        <v>0</v>
      </c>
      <c r="M55" s="3179">
        <v>0</v>
      </c>
      <c r="N55" s="3179">
        <v>0</v>
      </c>
      <c r="O55" s="3179">
        <v>0</v>
      </c>
      <c r="P55" s="3179">
        <v>0</v>
      </c>
      <c r="Q55" s="3179">
        <v>0</v>
      </c>
      <c r="R55" s="3179">
        <v>0</v>
      </c>
      <c r="S55" s="3179">
        <v>0</v>
      </c>
      <c r="T55" s="3180">
        <v>0</v>
      </c>
      <c r="U55" s="3141"/>
      <c r="V55" s="3158"/>
    </row>
    <row r="56" spans="1:22" s="7060" customFormat="1" ht="12.75">
      <c r="A56" s="720"/>
      <c r="B56" s="69"/>
      <c r="C56" s="3437">
        <v>81</v>
      </c>
      <c r="D56" s="198"/>
      <c r="E56" s="3465" t="s">
        <v>2753</v>
      </c>
      <c r="F56" s="198"/>
      <c r="G56" s="3514"/>
      <c r="H56" s="5883">
        <v>0</v>
      </c>
      <c r="I56" s="3503">
        <f t="shared" si="2"/>
        <v>0</v>
      </c>
      <c r="J56" s="6877">
        <f t="shared" si="0"/>
        <v>0</v>
      </c>
      <c r="K56" s="6885">
        <f t="shared" si="1"/>
        <v>0</v>
      </c>
      <c r="L56" s="6858"/>
      <c r="M56" s="3179">
        <v>0</v>
      </c>
      <c r="N56" s="3179">
        <v>0</v>
      </c>
      <c r="O56" s="3179">
        <v>0</v>
      </c>
      <c r="P56" s="3179">
        <v>0</v>
      </c>
      <c r="Q56" s="3179">
        <v>0</v>
      </c>
      <c r="R56" s="3179">
        <v>0</v>
      </c>
      <c r="S56" s="3179">
        <v>0</v>
      </c>
      <c r="T56" s="3180">
        <v>0</v>
      </c>
      <c r="U56" s="3141"/>
      <c r="V56" s="3158"/>
    </row>
    <row r="57" spans="1:22" s="7060" customFormat="1" ht="12.75">
      <c r="A57" s="720"/>
      <c r="B57" s="69"/>
      <c r="C57" s="3437">
        <v>82</v>
      </c>
      <c r="D57" s="3471"/>
      <c r="E57" s="3465" t="s">
        <v>3218</v>
      </c>
      <c r="F57" s="3471"/>
      <c r="G57" s="3514"/>
      <c r="H57" s="3503">
        <f>SUM(H58:H62)</f>
        <v>0</v>
      </c>
      <c r="I57" s="3503">
        <f>SUM(I58:I62)</f>
        <v>0</v>
      </c>
      <c r="J57" s="6877">
        <f t="shared" si="0"/>
        <v>0</v>
      </c>
      <c r="K57" s="6885">
        <f t="shared" si="1"/>
        <v>0</v>
      </c>
      <c r="L57" s="6858"/>
      <c r="M57" s="3144"/>
      <c r="N57" s="3144"/>
      <c r="O57" s="3144"/>
      <c r="P57" s="3144"/>
      <c r="Q57" s="3144"/>
      <c r="R57" s="3144"/>
      <c r="S57" s="3144"/>
      <c r="T57" s="1702"/>
      <c r="U57" s="3141"/>
      <c r="V57" s="3158"/>
    </row>
    <row r="58" spans="1:22" s="7060" customFormat="1" ht="12.75">
      <c r="A58" s="720"/>
      <c r="B58" s="69"/>
      <c r="C58" s="3437"/>
      <c r="D58" s="3475">
        <v>82.1</v>
      </c>
      <c r="E58" s="3471" t="s">
        <v>3219</v>
      </c>
      <c r="F58" s="3450"/>
      <c r="G58" s="3514"/>
      <c r="H58" s="5883">
        <v>0</v>
      </c>
      <c r="I58" s="3503">
        <f t="shared" ref="I58:I63" si="3">SUM(M58:Q58)</f>
        <v>0</v>
      </c>
      <c r="J58" s="6877">
        <f t="shared" si="0"/>
        <v>0</v>
      </c>
      <c r="K58" s="6885">
        <f t="shared" si="1"/>
        <v>0</v>
      </c>
      <c r="L58" s="6858"/>
      <c r="M58" s="3179">
        <v>0</v>
      </c>
      <c r="N58" s="3179">
        <v>0</v>
      </c>
      <c r="O58" s="3179">
        <v>0</v>
      </c>
      <c r="P58" s="3179">
        <v>0</v>
      </c>
      <c r="Q58" s="3179">
        <v>0</v>
      </c>
      <c r="R58" s="3179">
        <v>0</v>
      </c>
      <c r="S58" s="3179">
        <v>0</v>
      </c>
      <c r="T58" s="3180">
        <v>0</v>
      </c>
      <c r="U58" s="3141"/>
      <c r="V58" s="3158"/>
    </row>
    <row r="59" spans="1:22" s="7060" customFormat="1" ht="12.75">
      <c r="A59" s="720"/>
      <c r="B59" s="69"/>
      <c r="C59" s="3437"/>
      <c r="D59" s="3475">
        <v>82.2</v>
      </c>
      <c r="E59" s="3465" t="s">
        <v>3220</v>
      </c>
      <c r="F59" s="3466"/>
      <c r="G59" s="3514"/>
      <c r="H59" s="5883">
        <v>0</v>
      </c>
      <c r="I59" s="3503">
        <f t="shared" si="3"/>
        <v>0</v>
      </c>
      <c r="J59" s="6877">
        <f t="shared" si="0"/>
        <v>0</v>
      </c>
      <c r="K59" s="6885">
        <f t="shared" si="1"/>
        <v>0</v>
      </c>
      <c r="L59" s="6858"/>
      <c r="M59" s="3179">
        <v>0</v>
      </c>
      <c r="N59" s="3179">
        <v>0</v>
      </c>
      <c r="O59" s="3179">
        <v>0</v>
      </c>
      <c r="P59" s="3179">
        <v>0</v>
      </c>
      <c r="Q59" s="3179">
        <v>0</v>
      </c>
      <c r="R59" s="3179">
        <v>0</v>
      </c>
      <c r="S59" s="3179">
        <v>0</v>
      </c>
      <c r="T59" s="3180">
        <v>0</v>
      </c>
      <c r="U59" s="3141"/>
      <c r="V59" s="3158"/>
    </row>
    <row r="60" spans="1:22" s="7060" customFormat="1" ht="12.75">
      <c r="A60" s="720"/>
      <c r="B60" s="69"/>
      <c r="C60" s="3437"/>
      <c r="D60" s="3475">
        <v>82.3</v>
      </c>
      <c r="E60" s="3471" t="s">
        <v>3221</v>
      </c>
      <c r="F60" s="3466"/>
      <c r="G60" s="3514"/>
      <c r="H60" s="5883">
        <v>0</v>
      </c>
      <c r="I60" s="3503">
        <f t="shared" si="3"/>
        <v>0</v>
      </c>
      <c r="J60" s="6877">
        <f t="shared" si="0"/>
        <v>0</v>
      </c>
      <c r="K60" s="6885">
        <f t="shared" si="1"/>
        <v>0</v>
      </c>
      <c r="L60" s="6858"/>
      <c r="M60" s="3179">
        <v>0</v>
      </c>
      <c r="N60" s="3179">
        <v>0</v>
      </c>
      <c r="O60" s="3179">
        <v>0</v>
      </c>
      <c r="P60" s="3179">
        <v>0</v>
      </c>
      <c r="Q60" s="3179">
        <v>0</v>
      </c>
      <c r="R60" s="3179">
        <v>0</v>
      </c>
      <c r="S60" s="3179">
        <v>0</v>
      </c>
      <c r="T60" s="3180">
        <v>0</v>
      </c>
      <c r="U60" s="3141"/>
      <c r="V60" s="3158"/>
    </row>
    <row r="61" spans="1:22" s="7060" customFormat="1" ht="12.75">
      <c r="A61" s="720"/>
      <c r="B61" s="69"/>
      <c r="C61" s="3437"/>
      <c r="D61" s="3475">
        <v>82.4</v>
      </c>
      <c r="E61" s="3471" t="s">
        <v>3222</v>
      </c>
      <c r="F61" s="3466"/>
      <c r="G61" s="3514"/>
      <c r="H61" s="5883">
        <v>0</v>
      </c>
      <c r="I61" s="3503">
        <f t="shared" si="3"/>
        <v>0</v>
      </c>
      <c r="J61" s="6877">
        <f t="shared" si="0"/>
        <v>0</v>
      </c>
      <c r="K61" s="6885">
        <f t="shared" si="1"/>
        <v>0</v>
      </c>
      <c r="L61" s="6858"/>
      <c r="M61" s="3179">
        <v>0</v>
      </c>
      <c r="N61" s="3179">
        <v>0</v>
      </c>
      <c r="O61" s="3179">
        <v>0</v>
      </c>
      <c r="P61" s="3179">
        <v>0</v>
      </c>
      <c r="Q61" s="3179">
        <v>0</v>
      </c>
      <c r="R61" s="3179">
        <v>0</v>
      </c>
      <c r="S61" s="3179">
        <v>0</v>
      </c>
      <c r="T61" s="3180">
        <v>0</v>
      </c>
      <c r="U61" s="3141"/>
      <c r="V61" s="3158"/>
    </row>
    <row r="62" spans="1:22" s="7060" customFormat="1" ht="12.75">
      <c r="A62" s="720"/>
      <c r="B62" s="69"/>
      <c r="C62" s="3437"/>
      <c r="D62" s="3475">
        <v>82.5</v>
      </c>
      <c r="E62" s="3471" t="s">
        <v>178</v>
      </c>
      <c r="F62" s="3466"/>
      <c r="G62" s="3514"/>
      <c r="H62" s="5883">
        <v>0</v>
      </c>
      <c r="I62" s="3503">
        <f t="shared" si="3"/>
        <v>0</v>
      </c>
      <c r="J62" s="6877">
        <f t="shared" si="0"/>
        <v>0</v>
      </c>
      <c r="K62" s="6885">
        <f t="shared" si="1"/>
        <v>0</v>
      </c>
      <c r="L62" s="6866">
        <f>IFERROR(I62/I57,0)</f>
        <v>0</v>
      </c>
      <c r="M62" s="3179">
        <v>0</v>
      </c>
      <c r="N62" s="3179">
        <v>0</v>
      </c>
      <c r="O62" s="3179">
        <v>0</v>
      </c>
      <c r="P62" s="3179">
        <v>0</v>
      </c>
      <c r="Q62" s="3179">
        <v>0</v>
      </c>
      <c r="R62" s="3179">
        <v>0</v>
      </c>
      <c r="S62" s="3179">
        <v>0</v>
      </c>
      <c r="T62" s="3180">
        <v>0</v>
      </c>
      <c r="U62" s="3141"/>
      <c r="V62" s="3158"/>
    </row>
    <row r="63" spans="1:22" s="7060" customFormat="1" ht="12.75">
      <c r="A63" s="720"/>
      <c r="B63" s="69"/>
      <c r="C63" s="3437">
        <v>83</v>
      </c>
      <c r="D63" s="3465" t="s">
        <v>3223</v>
      </c>
      <c r="E63" s="3466"/>
      <c r="F63" s="3471"/>
      <c r="G63" s="3514"/>
      <c r="H63" s="6824">
        <v>0</v>
      </c>
      <c r="I63" s="3503">
        <f t="shared" si="3"/>
        <v>0</v>
      </c>
      <c r="J63" s="6877">
        <f>I63-H63</f>
        <v>0</v>
      </c>
      <c r="K63" s="6885">
        <f t="shared" si="1"/>
        <v>0</v>
      </c>
      <c r="L63" s="6858"/>
      <c r="M63" s="3179"/>
      <c r="N63" s="3179"/>
      <c r="O63" s="3179"/>
      <c r="P63" s="3142"/>
      <c r="Q63" s="3142"/>
      <c r="R63" s="3179"/>
      <c r="S63" s="3142"/>
      <c r="T63" s="3143"/>
      <c r="U63" s="3141"/>
      <c r="V63" s="3158"/>
    </row>
    <row r="64" spans="1:22" s="7060" customFormat="1" ht="12.75">
      <c r="A64" s="720"/>
      <c r="B64" s="69"/>
      <c r="C64" s="3473">
        <v>84</v>
      </c>
      <c r="D64" s="3465" t="s">
        <v>3224</v>
      </c>
      <c r="E64" s="3466"/>
      <c r="F64" s="3471"/>
      <c r="G64" s="3514"/>
      <c r="H64" s="3503">
        <f>SUM(H65:H68)</f>
        <v>0</v>
      </c>
      <c r="I64" s="3503">
        <f>SUM(I65:I68)</f>
        <v>0</v>
      </c>
      <c r="J64" s="6877">
        <f t="shared" si="0"/>
        <v>0</v>
      </c>
      <c r="K64" s="6885">
        <f t="shared" si="1"/>
        <v>0</v>
      </c>
      <c r="L64" s="6858"/>
      <c r="M64" s="9249"/>
      <c r="N64" s="9249"/>
      <c r="O64" s="9249"/>
      <c r="P64" s="9249"/>
      <c r="Q64" s="9249"/>
      <c r="R64" s="9249"/>
      <c r="S64" s="9249"/>
      <c r="T64" s="9250"/>
      <c r="U64" s="3141"/>
      <c r="V64" s="3158"/>
    </row>
    <row r="65" spans="1:22" s="7060" customFormat="1" ht="12.75">
      <c r="A65" s="720"/>
      <c r="B65" s="69"/>
      <c r="C65" s="3437"/>
      <c r="D65" s="3475">
        <v>84.1</v>
      </c>
      <c r="E65" s="3471" t="s">
        <v>3225</v>
      </c>
      <c r="F65" s="3466"/>
      <c r="G65" s="3514"/>
      <c r="H65" s="5883">
        <v>0</v>
      </c>
      <c r="I65" s="3503">
        <f t="shared" ref="I65:I70" si="4">SUM(M65:Q65)</f>
        <v>0</v>
      </c>
      <c r="J65" s="6877">
        <f t="shared" si="0"/>
        <v>0</v>
      </c>
      <c r="K65" s="6885">
        <f t="shared" si="1"/>
        <v>0</v>
      </c>
      <c r="L65" s="6858"/>
      <c r="M65" s="3179">
        <v>0</v>
      </c>
      <c r="N65" s="3179">
        <v>0</v>
      </c>
      <c r="O65" s="3179">
        <v>0</v>
      </c>
      <c r="P65" s="3179">
        <v>0</v>
      </c>
      <c r="Q65" s="3179">
        <v>0</v>
      </c>
      <c r="R65" s="3179">
        <v>0</v>
      </c>
      <c r="S65" s="3179">
        <v>0</v>
      </c>
      <c r="T65" s="3180">
        <v>0</v>
      </c>
      <c r="U65" s="3141"/>
      <c r="V65" s="3158"/>
    </row>
    <row r="66" spans="1:22" s="7060" customFormat="1" ht="12.75">
      <c r="A66" s="720"/>
      <c r="B66" s="69"/>
      <c r="C66" s="3437"/>
      <c r="D66" s="3475">
        <v>84.2</v>
      </c>
      <c r="E66" s="3465" t="s">
        <v>3226</v>
      </c>
      <c r="F66" s="3466"/>
      <c r="G66" s="3514"/>
      <c r="H66" s="5883">
        <v>0</v>
      </c>
      <c r="I66" s="3503">
        <f t="shared" si="4"/>
        <v>0</v>
      </c>
      <c r="J66" s="6877">
        <f t="shared" si="0"/>
        <v>0</v>
      </c>
      <c r="K66" s="6885">
        <f t="shared" si="1"/>
        <v>0</v>
      </c>
      <c r="L66" s="6858"/>
      <c r="M66" s="3179">
        <v>0</v>
      </c>
      <c r="N66" s="3179">
        <v>0</v>
      </c>
      <c r="O66" s="3179">
        <v>0</v>
      </c>
      <c r="P66" s="3179">
        <v>0</v>
      </c>
      <c r="Q66" s="3179">
        <v>0</v>
      </c>
      <c r="R66" s="3179">
        <v>0</v>
      </c>
      <c r="S66" s="3179">
        <v>0</v>
      </c>
      <c r="T66" s="3180">
        <v>0</v>
      </c>
      <c r="U66" s="3141"/>
      <c r="V66" s="3158"/>
    </row>
    <row r="67" spans="1:22" s="7060" customFormat="1" ht="12.75">
      <c r="A67" s="720"/>
      <c r="B67" s="69"/>
      <c r="C67" s="3437"/>
      <c r="D67" s="3475">
        <v>84.3</v>
      </c>
      <c r="E67" s="3471" t="s">
        <v>3227</v>
      </c>
      <c r="F67" s="3466"/>
      <c r="G67" s="3515"/>
      <c r="H67" s="5883">
        <v>0</v>
      </c>
      <c r="I67" s="3503">
        <f t="shared" si="4"/>
        <v>0</v>
      </c>
      <c r="J67" s="6877">
        <f t="shared" si="0"/>
        <v>0</v>
      </c>
      <c r="K67" s="6885">
        <f t="shared" si="1"/>
        <v>0</v>
      </c>
      <c r="L67" s="6858"/>
      <c r="M67" s="3179">
        <v>0</v>
      </c>
      <c r="N67" s="3179">
        <v>0</v>
      </c>
      <c r="O67" s="3179">
        <v>0</v>
      </c>
      <c r="P67" s="3179">
        <v>0</v>
      </c>
      <c r="Q67" s="3179">
        <v>0</v>
      </c>
      <c r="R67" s="3179">
        <v>0</v>
      </c>
      <c r="S67" s="3179">
        <v>0</v>
      </c>
      <c r="T67" s="3180">
        <v>0</v>
      </c>
      <c r="U67" s="3141"/>
      <c r="V67" s="3158"/>
    </row>
    <row r="68" spans="1:22" s="7060" customFormat="1" ht="12.75">
      <c r="A68" s="720"/>
      <c r="B68" s="69"/>
      <c r="C68" s="3437"/>
      <c r="D68" s="3475">
        <v>84.4</v>
      </c>
      <c r="E68" s="3471" t="s">
        <v>214</v>
      </c>
      <c r="F68" s="3466"/>
      <c r="G68" s="3514"/>
      <c r="H68" s="5883">
        <v>0</v>
      </c>
      <c r="I68" s="3503">
        <f t="shared" si="4"/>
        <v>0</v>
      </c>
      <c r="J68" s="6877">
        <f t="shared" si="0"/>
        <v>0</v>
      </c>
      <c r="K68" s="6885">
        <f t="shared" si="1"/>
        <v>0</v>
      </c>
      <c r="L68" s="6858"/>
      <c r="M68" s="3179">
        <v>0</v>
      </c>
      <c r="N68" s="3179">
        <v>0</v>
      </c>
      <c r="O68" s="3179">
        <v>0</v>
      </c>
      <c r="P68" s="3179">
        <v>0</v>
      </c>
      <c r="Q68" s="3179">
        <v>0</v>
      </c>
      <c r="R68" s="3179">
        <v>0</v>
      </c>
      <c r="S68" s="3179">
        <v>0</v>
      </c>
      <c r="T68" s="3180">
        <v>0</v>
      </c>
      <c r="U68" s="3141"/>
      <c r="V68" s="3158"/>
    </row>
    <row r="69" spans="1:22" s="7060" customFormat="1" ht="12.75">
      <c r="A69" s="720"/>
      <c r="B69" s="69"/>
      <c r="C69" s="3473">
        <v>85</v>
      </c>
      <c r="D69" s="3465" t="s">
        <v>2754</v>
      </c>
      <c r="E69" s="3466"/>
      <c r="F69" s="3471"/>
      <c r="G69" s="3515"/>
      <c r="H69" s="5883">
        <v>0</v>
      </c>
      <c r="I69" s="3503">
        <f t="shared" si="4"/>
        <v>0</v>
      </c>
      <c r="J69" s="6877">
        <f t="shared" si="0"/>
        <v>0</v>
      </c>
      <c r="K69" s="6885">
        <f t="shared" si="1"/>
        <v>0</v>
      </c>
      <c r="L69" s="6858"/>
      <c r="M69" s="3179">
        <v>0</v>
      </c>
      <c r="N69" s="3179">
        <v>0</v>
      </c>
      <c r="O69" s="3179">
        <v>0</v>
      </c>
      <c r="P69" s="3179">
        <v>0</v>
      </c>
      <c r="Q69" s="3179">
        <v>0</v>
      </c>
      <c r="R69" s="3179">
        <v>0</v>
      </c>
      <c r="S69" s="3179">
        <v>0</v>
      </c>
      <c r="T69" s="3180">
        <v>0</v>
      </c>
      <c r="U69" s="3141"/>
      <c r="V69" s="3158"/>
    </row>
    <row r="70" spans="1:22" s="7060" customFormat="1" ht="12.75">
      <c r="A70" s="720"/>
      <c r="B70" s="69"/>
      <c r="C70" s="3437">
        <v>86</v>
      </c>
      <c r="D70" s="3465" t="s">
        <v>3228</v>
      </c>
      <c r="E70" s="3466"/>
      <c r="F70" s="3471"/>
      <c r="G70" s="3514"/>
      <c r="H70" s="5883">
        <v>0</v>
      </c>
      <c r="I70" s="3503">
        <f t="shared" si="4"/>
        <v>0</v>
      </c>
      <c r="J70" s="6877">
        <f t="shared" si="0"/>
        <v>0</v>
      </c>
      <c r="K70" s="6885">
        <f t="shared" si="1"/>
        <v>0</v>
      </c>
      <c r="L70" s="6866">
        <f>IFERROR(I70/I71,0)</f>
        <v>0</v>
      </c>
      <c r="M70" s="3179">
        <v>0</v>
      </c>
      <c r="N70" s="3179">
        <v>0</v>
      </c>
      <c r="O70" s="3179">
        <v>0</v>
      </c>
      <c r="P70" s="3179">
        <v>0</v>
      </c>
      <c r="Q70" s="3179">
        <v>0</v>
      </c>
      <c r="R70" s="3179">
        <v>0</v>
      </c>
      <c r="S70" s="3179">
        <v>0</v>
      </c>
      <c r="T70" s="3180">
        <v>0</v>
      </c>
      <c r="U70" s="3141"/>
      <c r="V70" s="3158"/>
    </row>
    <row r="71" spans="1:22" s="7061" customFormat="1" ht="15.75">
      <c r="A71" s="720"/>
      <c r="B71" s="69"/>
      <c r="C71" s="3478" t="s">
        <v>348</v>
      </c>
      <c r="D71" s="3445"/>
      <c r="E71" s="3446"/>
      <c r="F71" s="3446"/>
      <c r="G71" s="3456"/>
      <c r="H71" s="3503">
        <f>H15+H21+H22+H23+H24+H25+H26+H56+H57+H63+H64+H69+H70</f>
        <v>0</v>
      </c>
      <c r="I71" s="3503">
        <f>I15+I21+I22+I23+I24+I25+I26+I56+I57+I63+I64+I69+I70</f>
        <v>0</v>
      </c>
      <c r="J71" s="6877">
        <f t="shared" si="0"/>
        <v>0</v>
      </c>
      <c r="K71" s="6885">
        <f>IFERROR(J71/H71,0)</f>
        <v>0</v>
      </c>
      <c r="L71" s="6858"/>
      <c r="M71" s="3179"/>
      <c r="N71" s="3179"/>
      <c r="O71" s="3179"/>
      <c r="P71" s="3142"/>
      <c r="Q71" s="3142"/>
      <c r="R71" s="3179"/>
      <c r="S71" s="3142"/>
      <c r="T71" s="3143"/>
      <c r="U71" s="3145"/>
      <c r="V71" s="3159"/>
    </row>
    <row r="72" spans="1:22" s="7062" customFormat="1" ht="12.75">
      <c r="A72" s="720"/>
      <c r="B72" s="69"/>
      <c r="C72" s="3437"/>
      <c r="D72" s="3479"/>
      <c r="E72" s="3467"/>
      <c r="F72" s="3467"/>
      <c r="G72" s="3517"/>
      <c r="H72" s="3146"/>
      <c r="I72" s="3146"/>
      <c r="J72" s="6878"/>
      <c r="K72" s="6878"/>
      <c r="L72" s="6858"/>
      <c r="M72" s="3146"/>
      <c r="N72" s="3146"/>
      <c r="O72" s="3146"/>
      <c r="P72" s="3147"/>
      <c r="Q72" s="3147"/>
      <c r="R72" s="3146"/>
      <c r="S72" s="3147"/>
      <c r="T72" s="3143"/>
      <c r="U72" s="3148"/>
      <c r="V72" s="3160"/>
    </row>
    <row r="73" spans="1:22" s="7062" customFormat="1" ht="15.75">
      <c r="A73" s="720"/>
      <c r="B73" s="69"/>
      <c r="C73" s="3438" t="s">
        <v>492</v>
      </c>
      <c r="D73" s="3480"/>
      <c r="E73" s="3481"/>
      <c r="F73" s="3466"/>
      <c r="G73" s="3518"/>
      <c r="H73" s="3149"/>
      <c r="I73" s="3149"/>
      <c r="J73" s="6879"/>
      <c r="K73" s="6879"/>
      <c r="L73" s="6860"/>
      <c r="M73" s="3149"/>
      <c r="N73" s="3149"/>
      <c r="O73" s="3149"/>
      <c r="P73" s="3149"/>
      <c r="Q73" s="3149"/>
      <c r="R73" s="3149"/>
      <c r="S73" s="3149"/>
      <c r="T73" s="3143"/>
      <c r="U73" s="3148"/>
      <c r="V73" s="3160"/>
    </row>
    <row r="74" spans="1:22" s="7061" customFormat="1" ht="15" customHeight="1">
      <c r="A74" s="720"/>
      <c r="B74" s="69"/>
      <c r="C74" s="3437">
        <v>87</v>
      </c>
      <c r="D74" s="3481" t="s">
        <v>493</v>
      </c>
      <c r="E74" s="3482"/>
      <c r="F74" s="3466"/>
      <c r="G74" s="3518"/>
      <c r="H74" s="3504">
        <f>SUM(H75:H79)</f>
        <v>0</v>
      </c>
      <c r="I74" s="3504">
        <f>SUM(I75:I79)</f>
        <v>0</v>
      </c>
      <c r="J74" s="6877">
        <f>I74-H74</f>
        <v>0</v>
      </c>
      <c r="K74" s="6885">
        <f>IFERROR(J74/H74,0)</f>
        <v>0</v>
      </c>
      <c r="L74" s="6860"/>
      <c r="M74" s="9249"/>
      <c r="N74" s="9249"/>
      <c r="O74" s="9249"/>
      <c r="P74" s="9249"/>
      <c r="Q74" s="9249"/>
      <c r="R74" s="9249"/>
      <c r="S74" s="9249"/>
      <c r="T74" s="9250"/>
      <c r="U74" s="3145"/>
      <c r="V74" s="3159"/>
    </row>
    <row r="75" spans="1:22" s="7061" customFormat="1">
      <c r="A75" s="720"/>
      <c r="B75" s="69"/>
      <c r="C75" s="3483"/>
      <c r="D75" s="3453">
        <v>87.1</v>
      </c>
      <c r="E75" s="3454" t="s">
        <v>494</v>
      </c>
      <c r="F75" s="3455"/>
      <c r="G75" s="1790"/>
      <c r="H75" s="5883">
        <v>0</v>
      </c>
      <c r="I75" s="3505">
        <f t="shared" ref="I75:I81" si="5">SUM($M75:$Q75)</f>
        <v>0</v>
      </c>
      <c r="J75" s="6877">
        <f>I75-H75</f>
        <v>0</v>
      </c>
      <c r="K75" s="6885">
        <f>IFERROR(J75/H75,0)</f>
        <v>0</v>
      </c>
      <c r="L75" s="6861"/>
      <c r="M75" s="3179">
        <v>0</v>
      </c>
      <c r="N75" s="3179">
        <v>0</v>
      </c>
      <c r="O75" s="3179">
        <v>0</v>
      </c>
      <c r="P75" s="3179">
        <v>0</v>
      </c>
      <c r="Q75" s="3179">
        <v>0</v>
      </c>
      <c r="R75" s="3179">
        <v>0</v>
      </c>
      <c r="S75" s="3179">
        <v>0</v>
      </c>
      <c r="T75" s="3180">
        <v>0</v>
      </c>
      <c r="U75" s="3145"/>
      <c r="V75" s="3159"/>
    </row>
    <row r="76" spans="1:22" s="7061" customFormat="1">
      <c r="A76" s="720"/>
      <c r="B76" s="69"/>
      <c r="C76" s="3437"/>
      <c r="D76" s="3484">
        <v>87.2</v>
      </c>
      <c r="E76" s="3485" t="s">
        <v>495</v>
      </c>
      <c r="F76" s="3486"/>
      <c r="G76" s="3519"/>
      <c r="H76" s="5883">
        <v>0</v>
      </c>
      <c r="I76" s="3505">
        <f t="shared" si="5"/>
        <v>0</v>
      </c>
      <c r="J76" s="6877">
        <f t="shared" ref="J76:J106" si="6">I76-H76</f>
        <v>0</v>
      </c>
      <c r="K76" s="6885">
        <f t="shared" ref="K76:K105" si="7">IFERROR(J76/H76,0)</f>
        <v>0</v>
      </c>
      <c r="L76" s="6861"/>
      <c r="M76" s="3179">
        <v>0</v>
      </c>
      <c r="N76" s="3179">
        <v>0</v>
      </c>
      <c r="O76" s="3179">
        <v>0</v>
      </c>
      <c r="P76" s="3179">
        <v>0</v>
      </c>
      <c r="Q76" s="3179">
        <v>0</v>
      </c>
      <c r="R76" s="3179">
        <v>0</v>
      </c>
      <c r="S76" s="3179">
        <v>0</v>
      </c>
      <c r="T76" s="3180">
        <v>0</v>
      </c>
      <c r="U76" s="3145"/>
      <c r="V76" s="3159"/>
    </row>
    <row r="77" spans="1:22" s="7061" customFormat="1">
      <c r="A77" s="720"/>
      <c r="B77" s="69"/>
      <c r="C77" s="3483"/>
      <c r="D77" s="3453">
        <v>87.3</v>
      </c>
      <c r="E77" s="3454" t="s">
        <v>496</v>
      </c>
      <c r="F77" s="3455"/>
      <c r="G77" s="1790"/>
      <c r="H77" s="5883">
        <v>0</v>
      </c>
      <c r="I77" s="3505">
        <f t="shared" si="5"/>
        <v>0</v>
      </c>
      <c r="J77" s="6877">
        <f t="shared" si="6"/>
        <v>0</v>
      </c>
      <c r="K77" s="6885">
        <f t="shared" si="7"/>
        <v>0</v>
      </c>
      <c r="L77" s="6861"/>
      <c r="M77" s="3179">
        <v>0</v>
      </c>
      <c r="N77" s="3179">
        <v>0</v>
      </c>
      <c r="O77" s="3179">
        <v>0</v>
      </c>
      <c r="P77" s="3179">
        <v>0</v>
      </c>
      <c r="Q77" s="3179">
        <v>0</v>
      </c>
      <c r="R77" s="3179">
        <v>0</v>
      </c>
      <c r="S77" s="3179">
        <v>0</v>
      </c>
      <c r="T77" s="3180">
        <v>0</v>
      </c>
      <c r="U77" s="3145"/>
      <c r="V77" s="3159"/>
    </row>
    <row r="78" spans="1:22" s="7061" customFormat="1">
      <c r="A78" s="932"/>
      <c r="B78" s="5"/>
      <c r="C78" s="3439"/>
      <c r="D78" s="3484">
        <v>87.4</v>
      </c>
      <c r="E78" s="3485" t="s">
        <v>497</v>
      </c>
      <c r="F78" s="3486"/>
      <c r="G78" s="3519"/>
      <c r="H78" s="5883">
        <v>0</v>
      </c>
      <c r="I78" s="3505">
        <f t="shared" si="5"/>
        <v>0</v>
      </c>
      <c r="J78" s="6877">
        <f t="shared" si="6"/>
        <v>0</v>
      </c>
      <c r="K78" s="6885">
        <f t="shared" si="7"/>
        <v>0</v>
      </c>
      <c r="L78" s="6861"/>
      <c r="M78" s="3179">
        <v>0</v>
      </c>
      <c r="N78" s="3179">
        <v>0</v>
      </c>
      <c r="O78" s="3179">
        <v>0</v>
      </c>
      <c r="P78" s="3179">
        <v>0</v>
      </c>
      <c r="Q78" s="3179">
        <v>0</v>
      </c>
      <c r="R78" s="3179">
        <v>0</v>
      </c>
      <c r="S78" s="3179">
        <v>0</v>
      </c>
      <c r="T78" s="3180">
        <v>0</v>
      </c>
      <c r="U78" s="3145"/>
      <c r="V78" s="3159"/>
    </row>
    <row r="79" spans="1:22" s="7061" customFormat="1">
      <c r="A79" s="932"/>
      <c r="B79" s="5"/>
      <c r="C79" s="3439"/>
      <c r="D79" s="3484">
        <v>87.5</v>
      </c>
      <c r="E79" s="3485" t="s">
        <v>498</v>
      </c>
      <c r="F79" s="3486"/>
      <c r="G79" s="3520"/>
      <c r="H79" s="5883">
        <v>0</v>
      </c>
      <c r="I79" s="3505">
        <f t="shared" si="5"/>
        <v>0</v>
      </c>
      <c r="J79" s="6877">
        <f t="shared" si="6"/>
        <v>0</v>
      </c>
      <c r="K79" s="6885">
        <f t="shared" si="7"/>
        <v>0</v>
      </c>
      <c r="L79" s="6861"/>
      <c r="M79" s="3179">
        <v>0</v>
      </c>
      <c r="N79" s="3179">
        <v>0</v>
      </c>
      <c r="O79" s="3179">
        <v>0</v>
      </c>
      <c r="P79" s="3179">
        <v>0</v>
      </c>
      <c r="Q79" s="3179">
        <v>0</v>
      </c>
      <c r="R79" s="3179">
        <v>0</v>
      </c>
      <c r="S79" s="3179">
        <v>0</v>
      </c>
      <c r="T79" s="3180">
        <v>0</v>
      </c>
      <c r="U79" s="3145"/>
      <c r="V79" s="3159"/>
    </row>
    <row r="80" spans="1:22" s="7061" customFormat="1" ht="14.25">
      <c r="A80" s="932"/>
      <c r="B80" s="5"/>
      <c r="C80" s="3488">
        <v>88</v>
      </c>
      <c r="D80" s="3452" t="s">
        <v>499</v>
      </c>
      <c r="E80" s="3482"/>
      <c r="F80" s="3450"/>
      <c r="G80" s="3518"/>
      <c r="H80" s="5883">
        <v>0</v>
      </c>
      <c r="I80" s="3504">
        <f t="shared" si="5"/>
        <v>0</v>
      </c>
      <c r="J80" s="6877">
        <f t="shared" si="6"/>
        <v>0</v>
      </c>
      <c r="K80" s="6885">
        <f t="shared" si="7"/>
        <v>0</v>
      </c>
      <c r="L80" s="6860"/>
      <c r="M80" s="3179">
        <v>0</v>
      </c>
      <c r="N80" s="3179">
        <v>0</v>
      </c>
      <c r="O80" s="3179">
        <v>0</v>
      </c>
      <c r="P80" s="3179">
        <v>0</v>
      </c>
      <c r="Q80" s="3179">
        <v>0</v>
      </c>
      <c r="R80" s="3179">
        <v>0</v>
      </c>
      <c r="S80" s="3179">
        <v>0</v>
      </c>
      <c r="T80" s="3180">
        <v>0</v>
      </c>
      <c r="U80" s="3145"/>
      <c r="V80" s="3159"/>
    </row>
    <row r="81" spans="1:22" s="7061" customFormat="1" ht="14.25">
      <c r="A81" s="932"/>
      <c r="B81" s="5"/>
      <c r="C81" s="3440">
        <v>89</v>
      </c>
      <c r="D81" s="3481" t="s">
        <v>500</v>
      </c>
      <c r="E81" s="3482"/>
      <c r="F81" s="3466"/>
      <c r="G81" s="3518"/>
      <c r="H81" s="5883">
        <v>0</v>
      </c>
      <c r="I81" s="3504">
        <f t="shared" si="5"/>
        <v>0</v>
      </c>
      <c r="J81" s="6877">
        <f>I81-H81</f>
        <v>0</v>
      </c>
      <c r="K81" s="6885">
        <f t="shared" si="7"/>
        <v>0</v>
      </c>
      <c r="L81" s="6860"/>
      <c r="M81" s="3179">
        <v>0</v>
      </c>
      <c r="N81" s="3179">
        <v>0</v>
      </c>
      <c r="O81" s="3179">
        <v>0</v>
      </c>
      <c r="P81" s="3179">
        <v>0</v>
      </c>
      <c r="Q81" s="3179">
        <v>0</v>
      </c>
      <c r="R81" s="3179">
        <v>0</v>
      </c>
      <c r="S81" s="3179">
        <v>0</v>
      </c>
      <c r="T81" s="3180">
        <v>0</v>
      </c>
      <c r="U81" s="3145"/>
      <c r="V81" s="3159"/>
    </row>
    <row r="82" spans="1:22" s="7061" customFormat="1" ht="14.25">
      <c r="A82" s="932"/>
      <c r="B82" s="5"/>
      <c r="C82" s="3440">
        <v>90</v>
      </c>
      <c r="D82" s="3481" t="s">
        <v>501</v>
      </c>
      <c r="E82" s="3482"/>
      <c r="F82" s="3466"/>
      <c r="G82" s="3521"/>
      <c r="H82" s="3504">
        <f>SUM(H83:H86)</f>
        <v>0</v>
      </c>
      <c r="I82" s="3504">
        <f>SUM(I83:I86)</f>
        <v>0</v>
      </c>
      <c r="J82" s="6877">
        <f t="shared" si="6"/>
        <v>0</v>
      </c>
      <c r="K82" s="6885">
        <f t="shared" si="7"/>
        <v>0</v>
      </c>
      <c r="L82" s="6860"/>
      <c r="M82" s="3179">
        <v>0</v>
      </c>
      <c r="N82" s="3179">
        <v>0</v>
      </c>
      <c r="O82" s="3179">
        <v>0</v>
      </c>
      <c r="P82" s="3179">
        <v>0</v>
      </c>
      <c r="Q82" s="3179">
        <v>0</v>
      </c>
      <c r="R82" s="3179">
        <v>0</v>
      </c>
      <c r="S82" s="3179">
        <v>0</v>
      </c>
      <c r="T82" s="3180">
        <v>0</v>
      </c>
      <c r="U82" s="3145"/>
      <c r="V82" s="3159"/>
    </row>
    <row r="83" spans="1:22" s="7061" customFormat="1" ht="14.25">
      <c r="A83" s="932"/>
      <c r="B83" s="6187"/>
      <c r="C83" s="3440"/>
      <c r="D83" s="3481">
        <v>90.1</v>
      </c>
      <c r="E83" s="3485" t="s">
        <v>4131</v>
      </c>
      <c r="F83" s="3466"/>
      <c r="G83" s="3521"/>
      <c r="H83" s="6824">
        <v>0</v>
      </c>
      <c r="I83" s="3504">
        <f t="shared" ref="I83:I88" si="8">SUM($M83:$Q83)</f>
        <v>0</v>
      </c>
      <c r="J83" s="6877">
        <f t="shared" si="6"/>
        <v>0</v>
      </c>
      <c r="K83" s="6885">
        <f t="shared" si="7"/>
        <v>0</v>
      </c>
      <c r="L83" s="6860"/>
      <c r="M83" s="6061"/>
      <c r="N83" s="6061"/>
      <c r="O83" s="6061"/>
      <c r="P83" s="6061"/>
      <c r="Q83" s="6061"/>
      <c r="R83" s="6061"/>
      <c r="S83" s="6061"/>
      <c r="T83" s="6062"/>
      <c r="U83" s="3145"/>
      <c r="V83" s="3159"/>
    </row>
    <row r="84" spans="1:22" s="7061" customFormat="1" ht="14.25">
      <c r="A84" s="932"/>
      <c r="B84" s="6187"/>
      <c r="C84" s="3440"/>
      <c r="D84" s="3481">
        <v>90.2</v>
      </c>
      <c r="E84" s="3485" t="s">
        <v>4132</v>
      </c>
      <c r="F84" s="3466"/>
      <c r="G84" s="3521"/>
      <c r="H84" s="6824">
        <v>0</v>
      </c>
      <c r="I84" s="3504">
        <f t="shared" si="8"/>
        <v>0</v>
      </c>
      <c r="J84" s="6877">
        <f t="shared" si="6"/>
        <v>0</v>
      </c>
      <c r="K84" s="6885">
        <f t="shared" si="7"/>
        <v>0</v>
      </c>
      <c r="L84" s="6860"/>
      <c r="M84" s="6061"/>
      <c r="N84" s="6061"/>
      <c r="O84" s="6061"/>
      <c r="P84" s="6061"/>
      <c r="Q84" s="6061"/>
      <c r="R84" s="6061"/>
      <c r="S84" s="6061"/>
      <c r="T84" s="6062"/>
      <c r="U84" s="3145"/>
      <c r="V84" s="3159"/>
    </row>
    <row r="85" spans="1:22" s="7061" customFormat="1" ht="14.25">
      <c r="A85" s="932"/>
      <c r="B85" s="6187"/>
      <c r="C85" s="3440"/>
      <c r="D85" s="3481">
        <v>90.3</v>
      </c>
      <c r="E85" s="3485" t="s">
        <v>4133</v>
      </c>
      <c r="F85" s="3466"/>
      <c r="G85" s="3521"/>
      <c r="H85" s="6824">
        <v>0</v>
      </c>
      <c r="I85" s="3504">
        <f t="shared" si="8"/>
        <v>0</v>
      </c>
      <c r="J85" s="6877">
        <f>I85-H85</f>
        <v>0</v>
      </c>
      <c r="K85" s="6885">
        <f t="shared" si="7"/>
        <v>0</v>
      </c>
      <c r="L85" s="6860"/>
      <c r="M85" s="6061"/>
      <c r="N85" s="6061"/>
      <c r="O85" s="6061"/>
      <c r="P85" s="6061"/>
      <c r="Q85" s="6061"/>
      <c r="R85" s="6061"/>
      <c r="S85" s="6061"/>
      <c r="T85" s="6062"/>
      <c r="U85" s="3145"/>
      <c r="V85" s="3159"/>
    </row>
    <row r="86" spans="1:22" s="7061" customFormat="1" ht="14.25">
      <c r="A86" s="932"/>
      <c r="B86" s="6187"/>
      <c r="C86" s="3440"/>
      <c r="D86" s="3481">
        <v>90.4</v>
      </c>
      <c r="E86" s="3485" t="s">
        <v>4134</v>
      </c>
      <c r="F86" s="3466"/>
      <c r="G86" s="3521"/>
      <c r="H86" s="6824">
        <v>0</v>
      </c>
      <c r="I86" s="3504">
        <f t="shared" si="8"/>
        <v>0</v>
      </c>
      <c r="J86" s="6877">
        <f t="shared" si="6"/>
        <v>0</v>
      </c>
      <c r="K86" s="6885">
        <f t="shared" si="7"/>
        <v>0</v>
      </c>
      <c r="L86" s="6860"/>
      <c r="M86" s="6061"/>
      <c r="N86" s="6061"/>
      <c r="O86" s="6061"/>
      <c r="P86" s="6061"/>
      <c r="Q86" s="6061"/>
      <c r="R86" s="6061"/>
      <c r="S86" s="6061"/>
      <c r="T86" s="6062"/>
      <c r="U86" s="3145"/>
      <c r="V86" s="3159"/>
    </row>
    <row r="87" spans="1:22" s="7061" customFormat="1" ht="14.25">
      <c r="A87" s="932"/>
      <c r="B87" s="5"/>
      <c r="C87" s="3440">
        <v>91</v>
      </c>
      <c r="D87" s="3481" t="s">
        <v>502</v>
      </c>
      <c r="E87" s="3482"/>
      <c r="F87" s="3466"/>
      <c r="G87" s="3518"/>
      <c r="H87" s="5883">
        <v>0</v>
      </c>
      <c r="I87" s="3504">
        <f t="shared" si="8"/>
        <v>0</v>
      </c>
      <c r="J87" s="6877">
        <f t="shared" si="6"/>
        <v>0</v>
      </c>
      <c r="K87" s="6885">
        <f t="shared" si="7"/>
        <v>0</v>
      </c>
      <c r="L87" s="6860"/>
      <c r="M87" s="3179">
        <v>0</v>
      </c>
      <c r="N87" s="3179">
        <v>0</v>
      </c>
      <c r="O87" s="3179">
        <v>0</v>
      </c>
      <c r="P87" s="3179">
        <v>0</v>
      </c>
      <c r="Q87" s="3179">
        <v>0</v>
      </c>
      <c r="R87" s="3179">
        <v>0</v>
      </c>
      <c r="S87" s="3179">
        <v>0</v>
      </c>
      <c r="T87" s="3180">
        <v>0</v>
      </c>
      <c r="U87" s="3145"/>
      <c r="V87" s="3159"/>
    </row>
    <row r="88" spans="1:22" s="7061" customFormat="1" ht="14.25">
      <c r="A88" s="932"/>
      <c r="B88" s="5"/>
      <c r="C88" s="3488">
        <v>92</v>
      </c>
      <c r="D88" s="3452" t="s">
        <v>503</v>
      </c>
      <c r="E88" s="3482"/>
      <c r="F88" s="3450"/>
      <c r="G88" s="3518"/>
      <c r="H88" s="5883">
        <v>0</v>
      </c>
      <c r="I88" s="3504">
        <f t="shared" si="8"/>
        <v>0</v>
      </c>
      <c r="J88" s="6877">
        <f t="shared" si="6"/>
        <v>0</v>
      </c>
      <c r="K88" s="6885">
        <f t="shared" si="7"/>
        <v>0</v>
      </c>
      <c r="L88" s="6860"/>
      <c r="M88" s="3179">
        <v>0</v>
      </c>
      <c r="N88" s="3179">
        <v>0</v>
      </c>
      <c r="O88" s="3179">
        <v>0</v>
      </c>
      <c r="P88" s="3179">
        <v>0</v>
      </c>
      <c r="Q88" s="3179">
        <v>0</v>
      </c>
      <c r="R88" s="3179">
        <v>0</v>
      </c>
      <c r="S88" s="3179">
        <v>0</v>
      </c>
      <c r="T88" s="3180">
        <v>0</v>
      </c>
      <c r="U88" s="3145"/>
      <c r="V88" s="3159"/>
    </row>
    <row r="89" spans="1:22" s="7061" customFormat="1" ht="14.25">
      <c r="A89" s="932"/>
      <c r="B89" s="5"/>
      <c r="C89" s="3440">
        <v>93</v>
      </c>
      <c r="D89" s="3490" t="s">
        <v>504</v>
      </c>
      <c r="E89" s="3482"/>
      <c r="F89" s="3461"/>
      <c r="G89" s="3518"/>
      <c r="H89" s="3504">
        <f>SUM(H90:H93)</f>
        <v>0</v>
      </c>
      <c r="I89" s="3504">
        <f>SUM(I90:I93)</f>
        <v>0</v>
      </c>
      <c r="J89" s="6877">
        <f t="shared" si="6"/>
        <v>0</v>
      </c>
      <c r="K89" s="6885">
        <f t="shared" si="7"/>
        <v>0</v>
      </c>
      <c r="L89" s="6860"/>
      <c r="M89" s="9249"/>
      <c r="N89" s="9249"/>
      <c r="O89" s="9249"/>
      <c r="P89" s="9249"/>
      <c r="Q89" s="9249"/>
      <c r="R89" s="9249"/>
      <c r="S89" s="9249"/>
      <c r="T89" s="9250"/>
      <c r="U89" s="3145"/>
      <c r="V89" s="3159"/>
    </row>
    <row r="90" spans="1:22" s="7061" customFormat="1">
      <c r="A90" s="932"/>
      <c r="B90" s="5"/>
      <c r="C90" s="3439"/>
      <c r="D90" s="3491">
        <v>93.1</v>
      </c>
      <c r="E90" s="3485" t="s">
        <v>505</v>
      </c>
      <c r="F90" s="3486"/>
      <c r="G90" s="3519"/>
      <c r="H90" s="5883">
        <v>0</v>
      </c>
      <c r="I90" s="3505">
        <f t="shared" ref="I90:I96" si="9">SUM($M90:$Q90)</f>
        <v>0</v>
      </c>
      <c r="J90" s="6877">
        <f t="shared" si="6"/>
        <v>0</v>
      </c>
      <c r="K90" s="6885">
        <f t="shared" si="7"/>
        <v>0</v>
      </c>
      <c r="L90" s="6861"/>
      <c r="M90" s="3179">
        <v>0</v>
      </c>
      <c r="N90" s="3179">
        <v>0</v>
      </c>
      <c r="O90" s="3179">
        <v>0</v>
      </c>
      <c r="P90" s="3179">
        <v>0</v>
      </c>
      <c r="Q90" s="3179">
        <v>0</v>
      </c>
      <c r="R90" s="3179">
        <v>0</v>
      </c>
      <c r="S90" s="3179">
        <v>0</v>
      </c>
      <c r="T90" s="3180">
        <v>0</v>
      </c>
      <c r="U90" s="3145"/>
      <c r="V90" s="3159"/>
    </row>
    <row r="91" spans="1:22" s="7061" customFormat="1">
      <c r="A91" s="932"/>
      <c r="B91" s="5"/>
      <c r="C91" s="3439"/>
      <c r="D91" s="3484">
        <v>93.2</v>
      </c>
      <c r="E91" s="3454" t="s">
        <v>506</v>
      </c>
      <c r="F91" s="3455"/>
      <c r="G91" s="3519"/>
      <c r="H91" s="5883">
        <v>0</v>
      </c>
      <c r="I91" s="3505">
        <f t="shared" si="9"/>
        <v>0</v>
      </c>
      <c r="J91" s="6877">
        <f t="shared" si="6"/>
        <v>0</v>
      </c>
      <c r="K91" s="6885">
        <f t="shared" si="7"/>
        <v>0</v>
      </c>
      <c r="L91" s="6861"/>
      <c r="M91" s="3179">
        <v>0</v>
      </c>
      <c r="N91" s="3179">
        <v>0</v>
      </c>
      <c r="O91" s="3179">
        <v>0</v>
      </c>
      <c r="P91" s="3179">
        <v>0</v>
      </c>
      <c r="Q91" s="3179">
        <v>0</v>
      </c>
      <c r="R91" s="3179">
        <v>0</v>
      </c>
      <c r="S91" s="3179">
        <v>0</v>
      </c>
      <c r="T91" s="3180">
        <v>0</v>
      </c>
      <c r="U91" s="3145"/>
      <c r="V91" s="3159"/>
    </row>
    <row r="92" spans="1:22" s="7061" customFormat="1">
      <c r="A92" s="932"/>
      <c r="B92" s="5"/>
      <c r="C92" s="3439"/>
      <c r="D92" s="3484">
        <v>93.3</v>
      </c>
      <c r="E92" s="3493" t="s">
        <v>507</v>
      </c>
      <c r="F92" s="3492"/>
      <c r="G92" s="3519"/>
      <c r="H92" s="5883">
        <v>0</v>
      </c>
      <c r="I92" s="3505">
        <f t="shared" si="9"/>
        <v>0</v>
      </c>
      <c r="J92" s="6877">
        <f t="shared" si="6"/>
        <v>0</v>
      </c>
      <c r="K92" s="6885">
        <f t="shared" si="7"/>
        <v>0</v>
      </c>
      <c r="L92" s="6861"/>
      <c r="M92" s="3179">
        <v>0</v>
      </c>
      <c r="N92" s="3179">
        <v>0</v>
      </c>
      <c r="O92" s="3179">
        <v>0</v>
      </c>
      <c r="P92" s="3179">
        <v>0</v>
      </c>
      <c r="Q92" s="3179">
        <v>0</v>
      </c>
      <c r="R92" s="3179">
        <v>0</v>
      </c>
      <c r="S92" s="3179">
        <v>0</v>
      </c>
      <c r="T92" s="3180">
        <v>0</v>
      </c>
      <c r="U92" s="3145"/>
      <c r="V92" s="3159"/>
    </row>
    <row r="93" spans="1:22" s="7061" customFormat="1">
      <c r="A93" s="932"/>
      <c r="B93" s="5"/>
      <c r="C93" s="3439"/>
      <c r="D93" s="3484">
        <v>93.4</v>
      </c>
      <c r="E93" s="3485" t="s">
        <v>508</v>
      </c>
      <c r="F93" s="3486"/>
      <c r="G93" s="3519"/>
      <c r="H93" s="5883">
        <v>0</v>
      </c>
      <c r="I93" s="3505">
        <f t="shared" si="9"/>
        <v>0</v>
      </c>
      <c r="J93" s="6877">
        <f t="shared" si="6"/>
        <v>0</v>
      </c>
      <c r="K93" s="6885">
        <f t="shared" si="7"/>
        <v>0</v>
      </c>
      <c r="L93" s="6861"/>
      <c r="M93" s="3179">
        <v>0</v>
      </c>
      <c r="N93" s="3179">
        <v>0</v>
      </c>
      <c r="O93" s="3179">
        <v>0</v>
      </c>
      <c r="P93" s="3179">
        <v>0</v>
      </c>
      <c r="Q93" s="3179">
        <v>0</v>
      </c>
      <c r="R93" s="3179">
        <v>0</v>
      </c>
      <c r="S93" s="3179">
        <v>0</v>
      </c>
      <c r="T93" s="3180">
        <v>0</v>
      </c>
      <c r="U93" s="3145"/>
      <c r="V93" s="3159"/>
    </row>
    <row r="94" spans="1:22" s="7061" customFormat="1" ht="14.25">
      <c r="A94" s="932"/>
      <c r="B94" s="5"/>
      <c r="C94" s="3440">
        <v>94</v>
      </c>
      <c r="D94" s="3452" t="s">
        <v>509</v>
      </c>
      <c r="E94" s="3448"/>
      <c r="F94" s="3450"/>
      <c r="G94" s="3518"/>
      <c r="H94" s="5883">
        <v>0</v>
      </c>
      <c r="I94" s="3504">
        <f t="shared" si="9"/>
        <v>0</v>
      </c>
      <c r="J94" s="6877">
        <f t="shared" si="6"/>
        <v>0</v>
      </c>
      <c r="K94" s="6885">
        <f t="shared" si="7"/>
        <v>0</v>
      </c>
      <c r="L94" s="6860"/>
      <c r="M94" s="3179">
        <v>0</v>
      </c>
      <c r="N94" s="3179">
        <v>0</v>
      </c>
      <c r="O94" s="3179">
        <v>0</v>
      </c>
      <c r="P94" s="3179">
        <v>0</v>
      </c>
      <c r="Q94" s="3179">
        <v>0</v>
      </c>
      <c r="R94" s="3179">
        <v>0</v>
      </c>
      <c r="S94" s="3179">
        <v>0</v>
      </c>
      <c r="T94" s="3180">
        <v>0</v>
      </c>
      <c r="U94" s="3145"/>
      <c r="V94" s="3159"/>
    </row>
    <row r="95" spans="1:22" s="7061" customFormat="1" ht="14.25">
      <c r="A95" s="932"/>
      <c r="B95" s="5"/>
      <c r="C95" s="3440">
        <v>95</v>
      </c>
      <c r="D95" s="3495" t="s">
        <v>510</v>
      </c>
      <c r="E95" s="3482"/>
      <c r="F95" s="3461"/>
      <c r="G95" s="3518"/>
      <c r="H95" s="5883">
        <v>0</v>
      </c>
      <c r="I95" s="3504">
        <f t="shared" si="9"/>
        <v>0</v>
      </c>
      <c r="J95" s="6877">
        <f t="shared" si="6"/>
        <v>0</v>
      </c>
      <c r="K95" s="6885">
        <f t="shared" si="7"/>
        <v>0</v>
      </c>
      <c r="L95" s="6860"/>
      <c r="M95" s="3179">
        <v>0</v>
      </c>
      <c r="N95" s="3179">
        <v>0</v>
      </c>
      <c r="O95" s="3179">
        <v>0</v>
      </c>
      <c r="P95" s="3179">
        <v>0</v>
      </c>
      <c r="Q95" s="3179">
        <v>0</v>
      </c>
      <c r="R95" s="3179">
        <v>0</v>
      </c>
      <c r="S95" s="3179">
        <v>0</v>
      </c>
      <c r="T95" s="3180">
        <v>0</v>
      </c>
      <c r="U95" s="3145"/>
      <c r="V95" s="3159"/>
    </row>
    <row r="96" spans="1:22" s="7061" customFormat="1" ht="14.25">
      <c r="A96" s="932"/>
      <c r="B96" s="5"/>
      <c r="C96" s="3440">
        <v>96</v>
      </c>
      <c r="D96" s="3452" t="s">
        <v>511</v>
      </c>
      <c r="E96" s="3447"/>
      <c r="F96" s="3466"/>
      <c r="G96" s="3518"/>
      <c r="H96" s="5883">
        <v>0</v>
      </c>
      <c r="I96" s="3504">
        <f t="shared" si="9"/>
        <v>0</v>
      </c>
      <c r="J96" s="6877">
        <f t="shared" si="6"/>
        <v>0</v>
      </c>
      <c r="K96" s="6885">
        <f t="shared" si="7"/>
        <v>0</v>
      </c>
      <c r="L96" s="6860"/>
      <c r="M96" s="3179">
        <v>0</v>
      </c>
      <c r="N96" s="3179">
        <v>0</v>
      </c>
      <c r="O96" s="3179">
        <v>0</v>
      </c>
      <c r="P96" s="3179">
        <v>0</v>
      </c>
      <c r="Q96" s="3179">
        <v>0</v>
      </c>
      <c r="R96" s="3179">
        <v>0</v>
      </c>
      <c r="S96" s="3179">
        <v>0</v>
      </c>
      <c r="T96" s="3180">
        <v>0</v>
      </c>
      <c r="U96" s="3145"/>
      <c r="V96" s="3159"/>
    </row>
    <row r="97" spans="1:22" s="7061" customFormat="1" ht="14.25">
      <c r="A97" s="932"/>
      <c r="B97" s="5"/>
      <c r="C97" s="3440">
        <v>97</v>
      </c>
      <c r="D97" s="3490" t="s">
        <v>512</v>
      </c>
      <c r="E97" s="3448"/>
      <c r="F97" s="3450"/>
      <c r="G97" s="3518"/>
      <c r="H97" s="3504">
        <f>SUM(H98:H102)</f>
        <v>0</v>
      </c>
      <c r="I97" s="3504">
        <f>SUM(I98:I102)</f>
        <v>0</v>
      </c>
      <c r="J97" s="6877">
        <f t="shared" si="6"/>
        <v>0</v>
      </c>
      <c r="K97" s="6885">
        <f t="shared" si="7"/>
        <v>0</v>
      </c>
      <c r="L97" s="6860"/>
      <c r="M97" s="9249"/>
      <c r="N97" s="9249"/>
      <c r="O97" s="9249"/>
      <c r="P97" s="9249"/>
      <c r="Q97" s="9249"/>
      <c r="R97" s="9249"/>
      <c r="S97" s="9249"/>
      <c r="T97" s="9250"/>
      <c r="U97" s="3145"/>
      <c r="V97" s="3159"/>
    </row>
    <row r="98" spans="1:22" s="7061" customFormat="1">
      <c r="A98" s="932"/>
      <c r="B98" s="5"/>
      <c r="C98" s="3439"/>
      <c r="D98" s="3484">
        <v>97.1</v>
      </c>
      <c r="E98" s="3493" t="s">
        <v>513</v>
      </c>
      <c r="F98" s="3492"/>
      <c r="G98" s="3519"/>
      <c r="H98" s="5883">
        <v>0</v>
      </c>
      <c r="I98" s="3505">
        <f t="shared" ref="I98:I105" si="10">SUM($M98:$Q98)</f>
        <v>0</v>
      </c>
      <c r="J98" s="6877">
        <f t="shared" si="6"/>
        <v>0</v>
      </c>
      <c r="K98" s="6885">
        <f t="shared" si="7"/>
        <v>0</v>
      </c>
      <c r="L98" s="6861"/>
      <c r="M98" s="3179">
        <v>0</v>
      </c>
      <c r="N98" s="3179">
        <v>0</v>
      </c>
      <c r="O98" s="3179">
        <v>0</v>
      </c>
      <c r="P98" s="3179">
        <v>0</v>
      </c>
      <c r="Q98" s="3179">
        <v>0</v>
      </c>
      <c r="R98" s="3179">
        <v>0</v>
      </c>
      <c r="S98" s="3179">
        <v>0</v>
      </c>
      <c r="T98" s="3180">
        <v>0</v>
      </c>
      <c r="U98" s="3145"/>
      <c r="V98" s="3159"/>
    </row>
    <row r="99" spans="1:22" s="7061" customFormat="1">
      <c r="A99" s="932"/>
      <c r="B99" s="5"/>
      <c r="C99" s="3439"/>
      <c r="D99" s="3453">
        <v>97.2</v>
      </c>
      <c r="E99" s="3485" t="s">
        <v>514</v>
      </c>
      <c r="F99" s="3486"/>
      <c r="G99" s="3519"/>
      <c r="H99" s="5883">
        <v>0</v>
      </c>
      <c r="I99" s="3505">
        <f t="shared" si="10"/>
        <v>0</v>
      </c>
      <c r="J99" s="6877">
        <f t="shared" si="6"/>
        <v>0</v>
      </c>
      <c r="K99" s="6885">
        <f t="shared" si="7"/>
        <v>0</v>
      </c>
      <c r="L99" s="6861"/>
      <c r="M99" s="3179">
        <v>0</v>
      </c>
      <c r="N99" s="3179">
        <v>0</v>
      </c>
      <c r="O99" s="3179">
        <v>0</v>
      </c>
      <c r="P99" s="3179">
        <v>0</v>
      </c>
      <c r="Q99" s="3179">
        <v>0</v>
      </c>
      <c r="R99" s="3179">
        <v>0</v>
      </c>
      <c r="S99" s="3179">
        <v>0</v>
      </c>
      <c r="T99" s="3180">
        <v>0</v>
      </c>
      <c r="U99" s="3145"/>
      <c r="V99" s="3159"/>
    </row>
    <row r="100" spans="1:22" s="7061" customFormat="1">
      <c r="A100" s="932"/>
      <c r="B100" s="5"/>
      <c r="C100" s="3439"/>
      <c r="D100" s="3491">
        <v>97.3</v>
      </c>
      <c r="E100" s="3454" t="s">
        <v>515</v>
      </c>
      <c r="F100" s="3455"/>
      <c r="G100" s="3519"/>
      <c r="H100" s="5883">
        <v>0</v>
      </c>
      <c r="I100" s="3505">
        <f t="shared" si="10"/>
        <v>0</v>
      </c>
      <c r="J100" s="6877">
        <f t="shared" si="6"/>
        <v>0</v>
      </c>
      <c r="K100" s="6885">
        <f t="shared" si="7"/>
        <v>0</v>
      </c>
      <c r="L100" s="6861"/>
      <c r="M100" s="3179">
        <v>0</v>
      </c>
      <c r="N100" s="3179">
        <v>0</v>
      </c>
      <c r="O100" s="3179">
        <v>0</v>
      </c>
      <c r="P100" s="3179">
        <v>0</v>
      </c>
      <c r="Q100" s="3179">
        <v>0</v>
      </c>
      <c r="R100" s="3179">
        <v>0</v>
      </c>
      <c r="S100" s="3179">
        <v>0</v>
      </c>
      <c r="T100" s="3180">
        <v>0</v>
      </c>
      <c r="U100" s="3145"/>
      <c r="V100" s="3159"/>
    </row>
    <row r="101" spans="1:22" s="7061" customFormat="1">
      <c r="A101" s="932"/>
      <c r="B101" s="5"/>
      <c r="C101" s="3439"/>
      <c r="D101" s="3491">
        <v>97.4</v>
      </c>
      <c r="E101" s="3485" t="s">
        <v>516</v>
      </c>
      <c r="F101" s="3492"/>
      <c r="G101" s="3519"/>
      <c r="H101" s="5883">
        <v>0</v>
      </c>
      <c r="I101" s="3505">
        <f t="shared" si="10"/>
        <v>0</v>
      </c>
      <c r="J101" s="6877">
        <f t="shared" si="6"/>
        <v>0</v>
      </c>
      <c r="K101" s="6885">
        <f t="shared" si="7"/>
        <v>0</v>
      </c>
      <c r="L101" s="6861"/>
      <c r="M101" s="3179">
        <v>0</v>
      </c>
      <c r="N101" s="3179">
        <v>0</v>
      </c>
      <c r="O101" s="3179">
        <v>0</v>
      </c>
      <c r="P101" s="3179">
        <v>0</v>
      </c>
      <c r="Q101" s="3179">
        <v>0</v>
      </c>
      <c r="R101" s="3179">
        <v>0</v>
      </c>
      <c r="S101" s="3179">
        <v>0</v>
      </c>
      <c r="T101" s="3180">
        <v>0</v>
      </c>
      <c r="U101" s="3145"/>
      <c r="V101" s="3159"/>
    </row>
    <row r="102" spans="1:22" s="7061" customFormat="1">
      <c r="A102" s="932"/>
      <c r="B102" s="5"/>
      <c r="C102" s="3439"/>
      <c r="D102" s="3484">
        <v>97.5</v>
      </c>
      <c r="E102" s="3485" t="s">
        <v>517</v>
      </c>
      <c r="F102" s="3486"/>
      <c r="G102" s="3519"/>
      <c r="H102" s="5883">
        <v>0</v>
      </c>
      <c r="I102" s="3505">
        <f t="shared" si="10"/>
        <v>0</v>
      </c>
      <c r="J102" s="6877">
        <f t="shared" si="6"/>
        <v>0</v>
      </c>
      <c r="K102" s="6885">
        <f t="shared" si="7"/>
        <v>0</v>
      </c>
      <c r="L102" s="6861"/>
      <c r="M102" s="3179">
        <v>0</v>
      </c>
      <c r="N102" s="3179">
        <v>0</v>
      </c>
      <c r="O102" s="3179">
        <v>0</v>
      </c>
      <c r="P102" s="3179">
        <v>0</v>
      </c>
      <c r="Q102" s="3179">
        <v>0</v>
      </c>
      <c r="R102" s="3179">
        <v>0</v>
      </c>
      <c r="S102" s="3179">
        <v>0</v>
      </c>
      <c r="T102" s="3180">
        <v>0</v>
      </c>
      <c r="U102" s="3145"/>
      <c r="V102" s="3159"/>
    </row>
    <row r="103" spans="1:22" s="7061" customFormat="1" ht="14.25">
      <c r="A103" s="932"/>
      <c r="B103" s="5"/>
      <c r="C103" s="3440">
        <v>98</v>
      </c>
      <c r="D103" s="3452" t="s">
        <v>518</v>
      </c>
      <c r="E103" s="3482"/>
      <c r="F103" s="3466"/>
      <c r="G103" s="3518"/>
      <c r="H103" s="5883">
        <v>0</v>
      </c>
      <c r="I103" s="3504">
        <f t="shared" si="10"/>
        <v>0</v>
      </c>
      <c r="J103" s="6877">
        <f t="shared" si="6"/>
        <v>0</v>
      </c>
      <c r="K103" s="6885">
        <f t="shared" si="7"/>
        <v>0</v>
      </c>
      <c r="L103" s="6860"/>
      <c r="M103" s="3179">
        <v>0</v>
      </c>
      <c r="N103" s="3179">
        <v>0</v>
      </c>
      <c r="O103" s="3179">
        <v>0</v>
      </c>
      <c r="P103" s="3179">
        <v>0</v>
      </c>
      <c r="Q103" s="3179">
        <v>0</v>
      </c>
      <c r="R103" s="3179">
        <v>0</v>
      </c>
      <c r="S103" s="3179">
        <v>0</v>
      </c>
      <c r="T103" s="3180">
        <v>0</v>
      </c>
      <c r="U103" s="3145"/>
      <c r="V103" s="3159"/>
    </row>
    <row r="104" spans="1:22" s="7061" customFormat="1" ht="14.25">
      <c r="A104" s="932"/>
      <c r="B104" s="5"/>
      <c r="C104" s="3440">
        <v>99</v>
      </c>
      <c r="D104" s="3490" t="s">
        <v>519</v>
      </c>
      <c r="E104" s="3482"/>
      <c r="F104" s="3450"/>
      <c r="G104" s="3518"/>
      <c r="H104" s="5883">
        <v>0</v>
      </c>
      <c r="I104" s="3504">
        <f t="shared" si="10"/>
        <v>0</v>
      </c>
      <c r="J104" s="6877">
        <f t="shared" si="6"/>
        <v>0</v>
      </c>
      <c r="K104" s="6885">
        <f t="shared" si="7"/>
        <v>0</v>
      </c>
      <c r="L104" s="6860"/>
      <c r="M104" s="3179">
        <v>0</v>
      </c>
      <c r="N104" s="3179">
        <v>0</v>
      </c>
      <c r="O104" s="3179">
        <v>0</v>
      </c>
      <c r="P104" s="3179">
        <v>0</v>
      </c>
      <c r="Q104" s="3179">
        <v>0</v>
      </c>
      <c r="R104" s="3179">
        <v>0</v>
      </c>
      <c r="S104" s="3179">
        <v>0</v>
      </c>
      <c r="T104" s="3180">
        <v>0</v>
      </c>
      <c r="U104" s="3145"/>
      <c r="V104" s="3159"/>
    </row>
    <row r="105" spans="1:22" s="7061" customFormat="1" ht="14.25">
      <c r="A105" s="932"/>
      <c r="B105" s="5"/>
      <c r="C105" s="3440" t="s">
        <v>520</v>
      </c>
      <c r="D105" s="3490" t="s">
        <v>521</v>
      </c>
      <c r="E105" s="3482"/>
      <c r="F105" s="3461"/>
      <c r="G105" s="3518"/>
      <c r="H105" s="5883">
        <v>0</v>
      </c>
      <c r="I105" s="3504">
        <f t="shared" si="10"/>
        <v>0</v>
      </c>
      <c r="J105" s="6877">
        <f t="shared" si="6"/>
        <v>0</v>
      </c>
      <c r="K105" s="6885">
        <f t="shared" si="7"/>
        <v>0</v>
      </c>
      <c r="L105" s="6866">
        <f>IFERROR(I105/I106,0)</f>
        <v>0</v>
      </c>
      <c r="M105" s="3179">
        <v>0</v>
      </c>
      <c r="N105" s="3179">
        <v>0</v>
      </c>
      <c r="O105" s="3179">
        <v>0</v>
      </c>
      <c r="P105" s="3179">
        <v>0</v>
      </c>
      <c r="Q105" s="3179">
        <v>0</v>
      </c>
      <c r="R105" s="3179">
        <v>0</v>
      </c>
      <c r="S105" s="3179">
        <v>0</v>
      </c>
      <c r="T105" s="3180">
        <v>0</v>
      </c>
      <c r="U105" s="3145"/>
      <c r="V105" s="3159"/>
    </row>
    <row r="106" spans="1:22" s="7061" customFormat="1" ht="15.75">
      <c r="A106" s="932"/>
      <c r="B106" s="5"/>
      <c r="C106" s="3441" t="s">
        <v>3229</v>
      </c>
      <c r="D106" s="3480"/>
      <c r="E106" s="3481"/>
      <c r="F106" s="3466"/>
      <c r="G106" s="3518"/>
      <c r="H106" s="3504">
        <f>H74+H80+H81+H82+H87+H88+H89+H94+H95+H96+H97+H103+H104+H105</f>
        <v>0</v>
      </c>
      <c r="I106" s="3504">
        <f>I74+I80+I81+I82+I87+I88+I89+I94+I95+I96+I97+I103+I104+I105</f>
        <v>0</v>
      </c>
      <c r="J106" s="6877">
        <f t="shared" si="6"/>
        <v>0</v>
      </c>
      <c r="K106" s="6885">
        <f>IFERROR(J106/H106,0)</f>
        <v>0</v>
      </c>
      <c r="L106" s="6860"/>
      <c r="M106" s="3144"/>
      <c r="N106" s="3144"/>
      <c r="O106" s="3144"/>
      <c r="P106" s="3144"/>
      <c r="Q106" s="3150"/>
      <c r="R106" s="3150"/>
      <c r="S106" s="3150"/>
      <c r="T106" s="1702"/>
      <c r="U106" s="3145"/>
      <c r="V106" s="3159"/>
    </row>
    <row r="107" spans="1:22" s="7061" customFormat="1" ht="14.25">
      <c r="A107" s="932"/>
      <c r="B107" s="5"/>
      <c r="C107" s="3440"/>
      <c r="D107" s="3451"/>
      <c r="E107" s="3452"/>
      <c r="F107" s="3466"/>
      <c r="G107" s="3518"/>
      <c r="H107" s="3149"/>
      <c r="I107" s="3149"/>
      <c r="J107" s="6879"/>
      <c r="K107" s="6879"/>
      <c r="L107" s="6860"/>
      <c r="M107" s="3144"/>
      <c r="N107" s="3144"/>
      <c r="O107" s="3144"/>
      <c r="P107" s="3144"/>
      <c r="Q107" s="3150"/>
      <c r="R107" s="3150"/>
      <c r="S107" s="3150"/>
      <c r="T107" s="1702"/>
      <c r="U107" s="3145"/>
      <c r="V107" s="3159"/>
    </row>
    <row r="108" spans="1:22" s="7061" customFormat="1" ht="15.75">
      <c r="A108" s="932"/>
      <c r="B108" s="5"/>
      <c r="C108" s="3441" t="s">
        <v>522</v>
      </c>
      <c r="D108" s="3480"/>
      <c r="E108" s="3481"/>
      <c r="F108" s="3450"/>
      <c r="G108" s="3518"/>
      <c r="H108" s="3149"/>
      <c r="I108" s="3149"/>
      <c r="J108" s="6879"/>
      <c r="K108" s="6879"/>
      <c r="L108" s="6860"/>
      <c r="M108" s="3144"/>
      <c r="N108" s="3144"/>
      <c r="O108" s="3144"/>
      <c r="P108" s="3144"/>
      <c r="Q108" s="3150"/>
      <c r="R108" s="3149"/>
      <c r="S108" s="3149"/>
      <c r="T108" s="3151"/>
      <c r="U108" s="3145"/>
      <c r="V108" s="3159"/>
    </row>
    <row r="109" spans="1:22" s="7061" customFormat="1" ht="14.25">
      <c r="A109" s="932"/>
      <c r="B109" s="5"/>
      <c r="C109" s="3440">
        <v>100</v>
      </c>
      <c r="D109" s="3452" t="s">
        <v>523</v>
      </c>
      <c r="E109" s="3448"/>
      <c r="F109" s="3461"/>
      <c r="G109" s="3518"/>
      <c r="H109" s="5883">
        <v>0</v>
      </c>
      <c r="I109" s="3504">
        <f t="shared" ref="I109:I144" si="11">SUM($M109:$Q109)</f>
        <v>0</v>
      </c>
      <c r="J109" s="6877">
        <f t="shared" ref="J109:J159" si="12">I109-H109</f>
        <v>0</v>
      </c>
      <c r="K109" s="6885">
        <f t="shared" ref="K109:K155" si="13">IFERROR(J109/H109,0)</f>
        <v>0</v>
      </c>
      <c r="L109" s="6860"/>
      <c r="M109" s="3179">
        <v>0</v>
      </c>
      <c r="N109" s="3179">
        <v>0</v>
      </c>
      <c r="O109" s="3179">
        <v>0</v>
      </c>
      <c r="P109" s="3179">
        <v>0</v>
      </c>
      <c r="Q109" s="3179">
        <v>0</v>
      </c>
      <c r="R109" s="3179">
        <v>0</v>
      </c>
      <c r="S109" s="3179">
        <v>0</v>
      </c>
      <c r="T109" s="3180">
        <v>0</v>
      </c>
      <c r="U109" s="3145"/>
      <c r="V109" s="3159"/>
    </row>
    <row r="110" spans="1:22" s="7061" customFormat="1" ht="14.25">
      <c r="A110" s="932"/>
      <c r="B110" s="5"/>
      <c r="C110" s="3440">
        <v>101</v>
      </c>
      <c r="D110" s="3490" t="s">
        <v>524</v>
      </c>
      <c r="E110" s="3494"/>
      <c r="F110" s="3466"/>
      <c r="G110" s="3518"/>
      <c r="H110" s="5883">
        <v>0</v>
      </c>
      <c r="I110" s="3504">
        <f t="shared" si="11"/>
        <v>0</v>
      </c>
      <c r="J110" s="6877">
        <f t="shared" si="12"/>
        <v>0</v>
      </c>
      <c r="K110" s="6885">
        <f t="shared" si="13"/>
        <v>0</v>
      </c>
      <c r="L110" s="6860"/>
      <c r="M110" s="3179">
        <v>0</v>
      </c>
      <c r="N110" s="3179">
        <v>0</v>
      </c>
      <c r="O110" s="3179">
        <v>0</v>
      </c>
      <c r="P110" s="3179">
        <v>0</v>
      </c>
      <c r="Q110" s="3179">
        <v>0</v>
      </c>
      <c r="R110" s="3179">
        <v>0</v>
      </c>
      <c r="S110" s="3179">
        <v>0</v>
      </c>
      <c r="T110" s="3180">
        <v>0</v>
      </c>
      <c r="U110" s="3145"/>
      <c r="V110" s="3159"/>
    </row>
    <row r="111" spans="1:22" s="7061" customFormat="1" ht="14.25">
      <c r="A111" s="932"/>
      <c r="B111" s="5"/>
      <c r="C111" s="3440">
        <v>102</v>
      </c>
      <c r="D111" s="3481" t="s">
        <v>525</v>
      </c>
      <c r="E111" s="3482"/>
      <c r="F111" s="3466"/>
      <c r="G111" s="3518"/>
      <c r="H111" s="5883">
        <v>0</v>
      </c>
      <c r="I111" s="3504">
        <f t="shared" si="11"/>
        <v>0</v>
      </c>
      <c r="J111" s="6877">
        <f t="shared" si="12"/>
        <v>0</v>
      </c>
      <c r="K111" s="6885">
        <f t="shared" si="13"/>
        <v>0</v>
      </c>
      <c r="L111" s="6860"/>
      <c r="M111" s="3179">
        <v>0</v>
      </c>
      <c r="N111" s="3179">
        <v>0</v>
      </c>
      <c r="O111" s="3179">
        <v>0</v>
      </c>
      <c r="P111" s="3179">
        <v>0</v>
      </c>
      <c r="Q111" s="3179">
        <v>0</v>
      </c>
      <c r="R111" s="3179">
        <v>0</v>
      </c>
      <c r="S111" s="3179">
        <v>0</v>
      </c>
      <c r="T111" s="3180">
        <v>0</v>
      </c>
      <c r="U111" s="3145"/>
      <c r="V111" s="3159"/>
    </row>
    <row r="112" spans="1:22" s="7061" customFormat="1" ht="14.25">
      <c r="A112" s="932"/>
      <c r="B112" s="5"/>
      <c r="C112" s="3440">
        <v>103</v>
      </c>
      <c r="D112" s="3481" t="s">
        <v>526</v>
      </c>
      <c r="E112" s="3482"/>
      <c r="F112" s="3466"/>
      <c r="G112" s="3518"/>
      <c r="H112" s="5883">
        <v>0</v>
      </c>
      <c r="I112" s="3504">
        <f t="shared" si="11"/>
        <v>0</v>
      </c>
      <c r="J112" s="6877">
        <f t="shared" si="12"/>
        <v>0</v>
      </c>
      <c r="K112" s="6885">
        <f t="shared" si="13"/>
        <v>0</v>
      </c>
      <c r="L112" s="6860"/>
      <c r="M112" s="3179">
        <v>0</v>
      </c>
      <c r="N112" s="3179">
        <v>0</v>
      </c>
      <c r="O112" s="3179">
        <v>0</v>
      </c>
      <c r="P112" s="3179">
        <v>0</v>
      </c>
      <c r="Q112" s="3179">
        <v>0</v>
      </c>
      <c r="R112" s="3179">
        <v>0</v>
      </c>
      <c r="S112" s="3179">
        <v>0</v>
      </c>
      <c r="T112" s="3180">
        <v>0</v>
      </c>
      <c r="U112" s="3145"/>
      <c r="V112" s="3159"/>
    </row>
    <row r="113" spans="1:22" s="7061" customFormat="1" ht="14.25">
      <c r="A113" s="932"/>
      <c r="B113" s="5"/>
      <c r="C113" s="3440">
        <v>104</v>
      </c>
      <c r="D113" s="3481" t="s">
        <v>527</v>
      </c>
      <c r="E113" s="3482"/>
      <c r="F113" s="3466"/>
      <c r="G113" s="3518"/>
      <c r="H113" s="5883">
        <v>0</v>
      </c>
      <c r="I113" s="3504">
        <f t="shared" si="11"/>
        <v>0</v>
      </c>
      <c r="J113" s="6877">
        <f t="shared" si="12"/>
        <v>0</v>
      </c>
      <c r="K113" s="6885">
        <f t="shared" si="13"/>
        <v>0</v>
      </c>
      <c r="L113" s="6860"/>
      <c r="M113" s="3179">
        <v>0</v>
      </c>
      <c r="N113" s="3179">
        <v>0</v>
      </c>
      <c r="O113" s="3179">
        <v>0</v>
      </c>
      <c r="P113" s="3179">
        <v>0</v>
      </c>
      <c r="Q113" s="3179">
        <v>0</v>
      </c>
      <c r="R113" s="3179">
        <v>0</v>
      </c>
      <c r="S113" s="3179">
        <v>0</v>
      </c>
      <c r="T113" s="3180">
        <v>0</v>
      </c>
      <c r="U113" s="3145"/>
      <c r="V113" s="3159"/>
    </row>
    <row r="114" spans="1:22" s="7061" customFormat="1" ht="14.25">
      <c r="A114" s="932"/>
      <c r="B114" s="5"/>
      <c r="C114" s="3440">
        <v>105</v>
      </c>
      <c r="D114" s="3481" t="s">
        <v>528</v>
      </c>
      <c r="E114" s="3482"/>
      <c r="F114" s="3466"/>
      <c r="G114" s="3521"/>
      <c r="H114" s="5883">
        <v>0</v>
      </c>
      <c r="I114" s="3504">
        <f t="shared" si="11"/>
        <v>0</v>
      </c>
      <c r="J114" s="6877">
        <f t="shared" si="12"/>
        <v>0</v>
      </c>
      <c r="K114" s="6885">
        <f t="shared" si="13"/>
        <v>0</v>
      </c>
      <c r="L114" s="6860"/>
      <c r="M114" s="3179">
        <v>0</v>
      </c>
      <c r="N114" s="3179">
        <v>0</v>
      </c>
      <c r="O114" s="3179">
        <v>0</v>
      </c>
      <c r="P114" s="3179">
        <v>0</v>
      </c>
      <c r="Q114" s="3179">
        <v>0</v>
      </c>
      <c r="R114" s="3179">
        <v>0</v>
      </c>
      <c r="S114" s="3179">
        <v>0</v>
      </c>
      <c r="T114" s="3180">
        <v>0</v>
      </c>
      <c r="U114" s="3145"/>
      <c r="V114" s="3159"/>
    </row>
    <row r="115" spans="1:22" s="7061" customFormat="1" ht="14.25">
      <c r="A115" s="932"/>
      <c r="B115" s="5"/>
      <c r="C115" s="3440">
        <v>106</v>
      </c>
      <c r="D115" s="3481" t="s">
        <v>529</v>
      </c>
      <c r="E115" s="3482"/>
      <c r="F115" s="3466"/>
      <c r="G115" s="3518"/>
      <c r="H115" s="5883">
        <v>0</v>
      </c>
      <c r="I115" s="3504">
        <f t="shared" si="11"/>
        <v>0</v>
      </c>
      <c r="J115" s="6877">
        <f t="shared" si="12"/>
        <v>0</v>
      </c>
      <c r="K115" s="6885">
        <f t="shared" si="13"/>
        <v>0</v>
      </c>
      <c r="L115" s="6860"/>
      <c r="M115" s="3179">
        <v>0</v>
      </c>
      <c r="N115" s="3179">
        <v>0</v>
      </c>
      <c r="O115" s="3179">
        <v>0</v>
      </c>
      <c r="P115" s="3179">
        <v>0</v>
      </c>
      <c r="Q115" s="3179">
        <v>0</v>
      </c>
      <c r="R115" s="3179">
        <v>0</v>
      </c>
      <c r="S115" s="3179">
        <v>0</v>
      </c>
      <c r="T115" s="3180">
        <v>0</v>
      </c>
      <c r="U115" s="3145"/>
      <c r="V115" s="3159"/>
    </row>
    <row r="116" spans="1:22" s="7061" customFormat="1" ht="14.25">
      <c r="A116" s="932"/>
      <c r="B116" s="5"/>
      <c r="C116" s="3488">
        <v>107</v>
      </c>
      <c r="D116" s="3495" t="s">
        <v>530</v>
      </c>
      <c r="E116" s="3447"/>
      <c r="F116" s="3469"/>
      <c r="G116" s="3521"/>
      <c r="H116" s="5883">
        <v>0</v>
      </c>
      <c r="I116" s="3504">
        <f t="shared" si="11"/>
        <v>0</v>
      </c>
      <c r="J116" s="6877">
        <f t="shared" si="12"/>
        <v>0</v>
      </c>
      <c r="K116" s="6885">
        <f t="shared" si="13"/>
        <v>0</v>
      </c>
      <c r="L116" s="6860"/>
      <c r="M116" s="3179">
        <v>0</v>
      </c>
      <c r="N116" s="3179">
        <v>0</v>
      </c>
      <c r="O116" s="3179">
        <v>0</v>
      </c>
      <c r="P116" s="3179">
        <v>0</v>
      </c>
      <c r="Q116" s="3179">
        <v>0</v>
      </c>
      <c r="R116" s="3179">
        <v>0</v>
      </c>
      <c r="S116" s="3179">
        <v>0</v>
      </c>
      <c r="T116" s="3180">
        <v>0</v>
      </c>
      <c r="U116" s="3145"/>
      <c r="V116" s="3159"/>
    </row>
    <row r="117" spans="1:22" s="7061" customFormat="1" ht="14.25">
      <c r="A117" s="932"/>
      <c r="B117" s="5"/>
      <c r="C117" s="3440">
        <v>108</v>
      </c>
      <c r="D117" s="3497" t="s">
        <v>531</v>
      </c>
      <c r="E117" s="3498"/>
      <c r="F117" s="3450"/>
      <c r="G117" s="3521"/>
      <c r="H117" s="5883">
        <v>0</v>
      </c>
      <c r="I117" s="3504">
        <f t="shared" si="11"/>
        <v>0</v>
      </c>
      <c r="J117" s="6877">
        <f t="shared" si="12"/>
        <v>0</v>
      </c>
      <c r="K117" s="6885">
        <f t="shared" si="13"/>
        <v>0</v>
      </c>
      <c r="L117" s="6860"/>
      <c r="M117" s="3179">
        <v>0</v>
      </c>
      <c r="N117" s="3179">
        <v>0</v>
      </c>
      <c r="O117" s="3179">
        <v>0</v>
      </c>
      <c r="P117" s="3179">
        <v>0</v>
      </c>
      <c r="Q117" s="3179">
        <v>0</v>
      </c>
      <c r="R117" s="3179">
        <v>0</v>
      </c>
      <c r="S117" s="3179">
        <v>0</v>
      </c>
      <c r="T117" s="3180">
        <v>0</v>
      </c>
      <c r="U117" s="3145"/>
      <c r="V117" s="3159"/>
    </row>
    <row r="118" spans="1:22" s="7061" customFormat="1" ht="14.25">
      <c r="A118" s="932"/>
      <c r="B118" s="5"/>
      <c r="C118" s="3488">
        <v>109</v>
      </c>
      <c r="D118" s="3481" t="s">
        <v>532</v>
      </c>
      <c r="E118" s="3482"/>
      <c r="F118" s="3466"/>
      <c r="G118" s="3518"/>
      <c r="H118" s="5883">
        <v>0</v>
      </c>
      <c r="I118" s="3504">
        <f t="shared" si="11"/>
        <v>0</v>
      </c>
      <c r="J118" s="6877">
        <f t="shared" si="12"/>
        <v>0</v>
      </c>
      <c r="K118" s="6885">
        <f t="shared" si="13"/>
        <v>0</v>
      </c>
      <c r="L118" s="6860"/>
      <c r="M118" s="3179">
        <v>0</v>
      </c>
      <c r="N118" s="3179">
        <v>0</v>
      </c>
      <c r="O118" s="3179">
        <v>0</v>
      </c>
      <c r="P118" s="3179">
        <v>0</v>
      </c>
      <c r="Q118" s="3179">
        <v>0</v>
      </c>
      <c r="R118" s="3179">
        <v>0</v>
      </c>
      <c r="S118" s="3179">
        <v>0</v>
      </c>
      <c r="T118" s="3180">
        <v>0</v>
      </c>
      <c r="U118" s="3145"/>
      <c r="V118" s="3159"/>
    </row>
    <row r="119" spans="1:22" s="7061" customFormat="1" ht="14.25">
      <c r="A119" s="932"/>
      <c r="B119" s="5"/>
      <c r="C119" s="3440">
        <v>110</v>
      </c>
      <c r="D119" s="3481" t="s">
        <v>533</v>
      </c>
      <c r="E119" s="3498"/>
      <c r="F119" s="3466"/>
      <c r="G119" s="3518"/>
      <c r="H119" s="5883">
        <v>0</v>
      </c>
      <c r="I119" s="3504">
        <f t="shared" si="11"/>
        <v>0</v>
      </c>
      <c r="J119" s="6877">
        <f t="shared" si="12"/>
        <v>0</v>
      </c>
      <c r="K119" s="6885">
        <f t="shared" si="13"/>
        <v>0</v>
      </c>
      <c r="L119" s="6860"/>
      <c r="M119" s="3179">
        <v>0</v>
      </c>
      <c r="N119" s="3179">
        <v>0</v>
      </c>
      <c r="O119" s="3179">
        <v>0</v>
      </c>
      <c r="P119" s="3179">
        <v>0</v>
      </c>
      <c r="Q119" s="3179">
        <v>0</v>
      </c>
      <c r="R119" s="3179">
        <v>0</v>
      </c>
      <c r="S119" s="3179">
        <v>0</v>
      </c>
      <c r="T119" s="3180">
        <v>0</v>
      </c>
      <c r="U119" s="3145"/>
      <c r="V119" s="3159"/>
    </row>
    <row r="120" spans="1:22" s="7061" customFormat="1" ht="14.25">
      <c r="A120" s="932"/>
      <c r="B120" s="5"/>
      <c r="C120" s="3440">
        <v>111</v>
      </c>
      <c r="D120" s="3481" t="s">
        <v>534</v>
      </c>
      <c r="E120" s="3482"/>
      <c r="F120" s="3466"/>
      <c r="G120" s="3518"/>
      <c r="H120" s="5883">
        <v>0</v>
      </c>
      <c r="I120" s="3504">
        <f t="shared" si="11"/>
        <v>0</v>
      </c>
      <c r="J120" s="6877">
        <f t="shared" si="12"/>
        <v>0</v>
      </c>
      <c r="K120" s="6885">
        <f t="shared" si="13"/>
        <v>0</v>
      </c>
      <c r="L120" s="6860"/>
      <c r="M120" s="3179">
        <v>0</v>
      </c>
      <c r="N120" s="3179">
        <v>0</v>
      </c>
      <c r="O120" s="3179">
        <v>0</v>
      </c>
      <c r="P120" s="3179">
        <v>0</v>
      </c>
      <c r="Q120" s="3179">
        <v>0</v>
      </c>
      <c r="R120" s="3179">
        <v>0</v>
      </c>
      <c r="S120" s="3179">
        <v>0</v>
      </c>
      <c r="T120" s="3180">
        <v>0</v>
      </c>
      <c r="U120" s="3145"/>
      <c r="V120" s="3159"/>
    </row>
    <row r="121" spans="1:22" s="7061" customFormat="1" ht="14.25">
      <c r="A121" s="932"/>
      <c r="B121" s="5"/>
      <c r="C121" s="3440">
        <v>112</v>
      </c>
      <c r="D121" s="3481" t="s">
        <v>535</v>
      </c>
      <c r="E121" s="3482"/>
      <c r="F121" s="3466"/>
      <c r="G121" s="3518"/>
      <c r="H121" s="5883">
        <v>0</v>
      </c>
      <c r="I121" s="3504">
        <f t="shared" si="11"/>
        <v>0</v>
      </c>
      <c r="J121" s="6877">
        <f t="shared" si="12"/>
        <v>0</v>
      </c>
      <c r="K121" s="6885">
        <f t="shared" si="13"/>
        <v>0</v>
      </c>
      <c r="L121" s="6860"/>
      <c r="M121" s="3179">
        <v>0</v>
      </c>
      <c r="N121" s="3179">
        <v>0</v>
      </c>
      <c r="O121" s="3179">
        <v>0</v>
      </c>
      <c r="P121" s="3179">
        <v>0</v>
      </c>
      <c r="Q121" s="3179">
        <v>0</v>
      </c>
      <c r="R121" s="3179">
        <v>0</v>
      </c>
      <c r="S121" s="3179">
        <v>0</v>
      </c>
      <c r="T121" s="3180">
        <v>0</v>
      </c>
      <c r="U121" s="3145"/>
      <c r="V121" s="3159"/>
    </row>
    <row r="122" spans="1:22" s="7061" customFormat="1" ht="14.25">
      <c r="A122" s="932"/>
      <c r="B122" s="5"/>
      <c r="C122" s="3488">
        <v>113</v>
      </c>
      <c r="D122" s="3481" t="s">
        <v>536</v>
      </c>
      <c r="E122" s="3482"/>
      <c r="F122" s="3466"/>
      <c r="G122" s="3518"/>
      <c r="H122" s="5883">
        <v>0</v>
      </c>
      <c r="I122" s="3504">
        <f t="shared" si="11"/>
        <v>0</v>
      </c>
      <c r="J122" s="6877">
        <f t="shared" si="12"/>
        <v>0</v>
      </c>
      <c r="K122" s="6885">
        <f t="shared" si="13"/>
        <v>0</v>
      </c>
      <c r="L122" s="6860"/>
      <c r="M122" s="3179">
        <v>0</v>
      </c>
      <c r="N122" s="3179">
        <v>0</v>
      </c>
      <c r="O122" s="3179">
        <v>0</v>
      </c>
      <c r="P122" s="3179">
        <v>0</v>
      </c>
      <c r="Q122" s="3179">
        <v>0</v>
      </c>
      <c r="R122" s="3179">
        <v>0</v>
      </c>
      <c r="S122" s="3179">
        <v>0</v>
      </c>
      <c r="T122" s="3180">
        <v>0</v>
      </c>
      <c r="U122" s="3145"/>
      <c r="V122" s="3159"/>
    </row>
    <row r="123" spans="1:22" s="7061" customFormat="1" ht="14.25">
      <c r="A123" s="932"/>
      <c r="B123" s="5"/>
      <c r="C123" s="3440">
        <v>114</v>
      </c>
      <c r="D123" s="3481" t="s">
        <v>537</v>
      </c>
      <c r="E123" s="3482"/>
      <c r="F123" s="3466"/>
      <c r="G123" s="3518"/>
      <c r="H123" s="5883">
        <v>0</v>
      </c>
      <c r="I123" s="3504">
        <f t="shared" si="11"/>
        <v>0</v>
      </c>
      <c r="J123" s="6877">
        <f t="shared" si="12"/>
        <v>0</v>
      </c>
      <c r="K123" s="6885">
        <f t="shared" si="13"/>
        <v>0</v>
      </c>
      <c r="L123" s="6860"/>
      <c r="M123" s="3179">
        <v>0</v>
      </c>
      <c r="N123" s="3179">
        <v>0</v>
      </c>
      <c r="O123" s="3179">
        <v>0</v>
      </c>
      <c r="P123" s="3179">
        <v>0</v>
      </c>
      <c r="Q123" s="3179">
        <v>0</v>
      </c>
      <c r="R123" s="3179">
        <v>0</v>
      </c>
      <c r="S123" s="3179">
        <v>0</v>
      </c>
      <c r="T123" s="3180">
        <v>0</v>
      </c>
      <c r="U123" s="3145"/>
      <c r="V123" s="3159"/>
    </row>
    <row r="124" spans="1:22" s="7061" customFormat="1" ht="14.25">
      <c r="A124" s="932"/>
      <c r="B124" s="5"/>
      <c r="C124" s="3440">
        <v>115</v>
      </c>
      <c r="D124" s="3481" t="s">
        <v>538</v>
      </c>
      <c r="E124" s="3482"/>
      <c r="F124" s="3466"/>
      <c r="G124" s="3521"/>
      <c r="H124" s="5883">
        <v>0</v>
      </c>
      <c r="I124" s="3504">
        <f t="shared" si="11"/>
        <v>0</v>
      </c>
      <c r="J124" s="6877">
        <f t="shared" si="12"/>
        <v>0</v>
      </c>
      <c r="K124" s="6885">
        <f t="shared" si="13"/>
        <v>0</v>
      </c>
      <c r="L124" s="6860"/>
      <c r="M124" s="3179">
        <v>0</v>
      </c>
      <c r="N124" s="3179">
        <v>0</v>
      </c>
      <c r="O124" s="3179">
        <v>0</v>
      </c>
      <c r="P124" s="3179">
        <v>0</v>
      </c>
      <c r="Q124" s="3179">
        <v>0</v>
      </c>
      <c r="R124" s="3179">
        <v>0</v>
      </c>
      <c r="S124" s="3179">
        <v>0</v>
      </c>
      <c r="T124" s="3180">
        <v>0</v>
      </c>
      <c r="U124" s="3145"/>
      <c r="V124" s="3159"/>
    </row>
    <row r="125" spans="1:22" s="7061" customFormat="1" ht="14.25">
      <c r="A125" s="932"/>
      <c r="B125" s="5"/>
      <c r="C125" s="3440">
        <v>116</v>
      </c>
      <c r="D125" s="3481" t="s">
        <v>539</v>
      </c>
      <c r="E125" s="3482"/>
      <c r="F125" s="3466"/>
      <c r="G125" s="3518"/>
      <c r="H125" s="5883">
        <v>0</v>
      </c>
      <c r="I125" s="3504">
        <f t="shared" si="11"/>
        <v>0</v>
      </c>
      <c r="J125" s="6877">
        <f t="shared" si="12"/>
        <v>0</v>
      </c>
      <c r="K125" s="6885">
        <f t="shared" si="13"/>
        <v>0</v>
      </c>
      <c r="L125" s="6860"/>
      <c r="M125" s="3179">
        <v>0</v>
      </c>
      <c r="N125" s="3179">
        <v>0</v>
      </c>
      <c r="O125" s="3179">
        <v>0</v>
      </c>
      <c r="P125" s="3179">
        <v>0</v>
      </c>
      <c r="Q125" s="3179">
        <v>0</v>
      </c>
      <c r="R125" s="3179">
        <v>0</v>
      </c>
      <c r="S125" s="3179">
        <v>0</v>
      </c>
      <c r="T125" s="3180">
        <v>0</v>
      </c>
      <c r="U125" s="3145"/>
      <c r="V125" s="3159"/>
    </row>
    <row r="126" spans="1:22" s="7061" customFormat="1" ht="14.25">
      <c r="A126" s="932"/>
      <c r="B126" s="5"/>
      <c r="C126" s="3440">
        <v>117</v>
      </c>
      <c r="D126" s="3481" t="s">
        <v>540</v>
      </c>
      <c r="E126" s="3482"/>
      <c r="F126" s="3466"/>
      <c r="G126" s="3518"/>
      <c r="H126" s="5883">
        <v>0</v>
      </c>
      <c r="I126" s="3504">
        <f t="shared" si="11"/>
        <v>0</v>
      </c>
      <c r="J126" s="6877">
        <f t="shared" si="12"/>
        <v>0</v>
      </c>
      <c r="K126" s="6885">
        <f t="shared" si="13"/>
        <v>0</v>
      </c>
      <c r="L126" s="6860"/>
      <c r="M126" s="3179">
        <v>0</v>
      </c>
      <c r="N126" s="3179">
        <v>0</v>
      </c>
      <c r="O126" s="3179">
        <v>0</v>
      </c>
      <c r="P126" s="3179">
        <v>0</v>
      </c>
      <c r="Q126" s="3179">
        <v>0</v>
      </c>
      <c r="R126" s="3179">
        <v>0</v>
      </c>
      <c r="S126" s="3179">
        <v>0</v>
      </c>
      <c r="T126" s="3180">
        <v>0</v>
      </c>
      <c r="U126" s="3145"/>
      <c r="V126" s="3159"/>
    </row>
    <row r="127" spans="1:22" s="7061" customFormat="1" ht="14.25">
      <c r="A127" s="932"/>
      <c r="B127" s="5"/>
      <c r="C127" s="3440">
        <v>118</v>
      </c>
      <c r="D127" s="3481" t="s">
        <v>541</v>
      </c>
      <c r="E127" s="3482"/>
      <c r="F127" s="3466"/>
      <c r="G127" s="3518"/>
      <c r="H127" s="5883">
        <v>0</v>
      </c>
      <c r="I127" s="3504">
        <f t="shared" si="11"/>
        <v>0</v>
      </c>
      <c r="J127" s="6877">
        <f t="shared" si="12"/>
        <v>0</v>
      </c>
      <c r="K127" s="6885">
        <f t="shared" si="13"/>
        <v>0</v>
      </c>
      <c r="L127" s="6860"/>
      <c r="M127" s="3179">
        <v>0</v>
      </c>
      <c r="N127" s="3179">
        <v>0</v>
      </c>
      <c r="O127" s="3179">
        <v>0</v>
      </c>
      <c r="P127" s="3179">
        <v>0</v>
      </c>
      <c r="Q127" s="3179">
        <v>0</v>
      </c>
      <c r="R127" s="3179">
        <v>0</v>
      </c>
      <c r="S127" s="3179">
        <v>0</v>
      </c>
      <c r="T127" s="3180">
        <v>0</v>
      </c>
      <c r="U127" s="3145"/>
      <c r="V127" s="3159"/>
    </row>
    <row r="128" spans="1:22" s="7061" customFormat="1" ht="14.25">
      <c r="A128" s="932"/>
      <c r="B128" s="5"/>
      <c r="C128" s="3440">
        <v>119</v>
      </c>
      <c r="D128" s="3481" t="s">
        <v>542</v>
      </c>
      <c r="E128" s="3482"/>
      <c r="F128" s="3466"/>
      <c r="G128" s="3518"/>
      <c r="H128" s="5883">
        <v>0</v>
      </c>
      <c r="I128" s="3504">
        <f t="shared" si="11"/>
        <v>0</v>
      </c>
      <c r="J128" s="6877">
        <f t="shared" si="12"/>
        <v>0</v>
      </c>
      <c r="K128" s="6885">
        <f t="shared" si="13"/>
        <v>0</v>
      </c>
      <c r="L128" s="6860"/>
      <c r="M128" s="3179">
        <v>0</v>
      </c>
      <c r="N128" s="3179">
        <v>0</v>
      </c>
      <c r="O128" s="3179">
        <v>0</v>
      </c>
      <c r="P128" s="3179">
        <v>0</v>
      </c>
      <c r="Q128" s="3179">
        <v>0</v>
      </c>
      <c r="R128" s="3179">
        <v>0</v>
      </c>
      <c r="S128" s="3179">
        <v>0</v>
      </c>
      <c r="T128" s="3180">
        <v>0</v>
      </c>
      <c r="U128" s="3145"/>
      <c r="V128" s="3159"/>
    </row>
    <row r="129" spans="1:22" s="7061" customFormat="1" ht="14.25">
      <c r="A129" s="932"/>
      <c r="B129" s="5"/>
      <c r="C129" s="3489">
        <v>120</v>
      </c>
      <c r="D129" s="3452" t="s">
        <v>543</v>
      </c>
      <c r="E129" s="3448"/>
      <c r="F129" s="3450"/>
      <c r="G129" s="15"/>
      <c r="H129" s="5883">
        <v>0</v>
      </c>
      <c r="I129" s="3504">
        <f t="shared" si="11"/>
        <v>0</v>
      </c>
      <c r="J129" s="6877">
        <f t="shared" si="12"/>
        <v>0</v>
      </c>
      <c r="K129" s="6885">
        <f t="shared" si="13"/>
        <v>0</v>
      </c>
      <c r="L129" s="6860"/>
      <c r="M129" s="3179">
        <v>0</v>
      </c>
      <c r="N129" s="3179">
        <v>0</v>
      </c>
      <c r="O129" s="3179">
        <v>0</v>
      </c>
      <c r="P129" s="3179">
        <v>0</v>
      </c>
      <c r="Q129" s="3179">
        <v>0</v>
      </c>
      <c r="R129" s="3179">
        <v>0</v>
      </c>
      <c r="S129" s="3179">
        <v>0</v>
      </c>
      <c r="T129" s="3180">
        <v>0</v>
      </c>
      <c r="U129" s="3145"/>
      <c r="V129" s="3159"/>
    </row>
    <row r="130" spans="1:22" s="7061" customFormat="1" ht="14.25">
      <c r="A130" s="932"/>
      <c r="B130" s="5"/>
      <c r="C130" s="3440">
        <v>121</v>
      </c>
      <c r="D130" s="3481" t="s">
        <v>544</v>
      </c>
      <c r="E130" s="3482"/>
      <c r="F130" s="3466"/>
      <c r="G130" s="3518"/>
      <c r="H130" s="5883">
        <v>0</v>
      </c>
      <c r="I130" s="3504">
        <f t="shared" si="11"/>
        <v>0</v>
      </c>
      <c r="J130" s="6877">
        <f t="shared" si="12"/>
        <v>0</v>
      </c>
      <c r="K130" s="6885">
        <f t="shared" si="13"/>
        <v>0</v>
      </c>
      <c r="L130" s="6860"/>
      <c r="M130" s="3179">
        <v>0</v>
      </c>
      <c r="N130" s="3179">
        <v>0</v>
      </c>
      <c r="O130" s="3179">
        <v>0</v>
      </c>
      <c r="P130" s="3179">
        <v>0</v>
      </c>
      <c r="Q130" s="3179">
        <v>0</v>
      </c>
      <c r="R130" s="3179">
        <v>0</v>
      </c>
      <c r="S130" s="3179">
        <v>0</v>
      </c>
      <c r="T130" s="3180">
        <v>0</v>
      </c>
      <c r="U130" s="3145"/>
      <c r="V130" s="3159"/>
    </row>
    <row r="131" spans="1:22" s="7061" customFormat="1" ht="14.25">
      <c r="A131" s="932"/>
      <c r="B131" s="5"/>
      <c r="C131" s="3440">
        <v>122</v>
      </c>
      <c r="D131" s="3481" t="s">
        <v>545</v>
      </c>
      <c r="E131" s="3482"/>
      <c r="F131" s="3466"/>
      <c r="G131" s="3518"/>
      <c r="H131" s="5883">
        <v>0</v>
      </c>
      <c r="I131" s="3504">
        <f t="shared" si="11"/>
        <v>0</v>
      </c>
      <c r="J131" s="6877">
        <f t="shared" si="12"/>
        <v>0</v>
      </c>
      <c r="K131" s="6885">
        <f t="shared" si="13"/>
        <v>0</v>
      </c>
      <c r="L131" s="6860"/>
      <c r="M131" s="3179">
        <v>0</v>
      </c>
      <c r="N131" s="3179">
        <v>0</v>
      </c>
      <c r="O131" s="3179">
        <v>0</v>
      </c>
      <c r="P131" s="3179">
        <v>0</v>
      </c>
      <c r="Q131" s="3179">
        <v>0</v>
      </c>
      <c r="R131" s="3179">
        <v>0</v>
      </c>
      <c r="S131" s="3179">
        <v>0</v>
      </c>
      <c r="T131" s="3180">
        <v>0</v>
      </c>
      <c r="U131" s="3145"/>
      <c r="V131" s="3159"/>
    </row>
    <row r="132" spans="1:22" s="7061" customFormat="1" ht="14.25">
      <c r="A132" s="932"/>
      <c r="B132" s="5"/>
      <c r="C132" s="3440">
        <v>123</v>
      </c>
      <c r="D132" s="3481" t="s">
        <v>546</v>
      </c>
      <c r="E132" s="3482"/>
      <c r="F132" s="3466"/>
      <c r="G132" s="3521"/>
      <c r="H132" s="5883">
        <v>0</v>
      </c>
      <c r="I132" s="3504">
        <f t="shared" si="11"/>
        <v>0</v>
      </c>
      <c r="J132" s="6877">
        <f t="shared" si="12"/>
        <v>0</v>
      </c>
      <c r="K132" s="6885">
        <f t="shared" si="13"/>
        <v>0</v>
      </c>
      <c r="L132" s="6860"/>
      <c r="M132" s="3179">
        <v>0</v>
      </c>
      <c r="N132" s="3179">
        <v>0</v>
      </c>
      <c r="O132" s="3179">
        <v>0</v>
      </c>
      <c r="P132" s="3179">
        <v>0</v>
      </c>
      <c r="Q132" s="3179">
        <v>0</v>
      </c>
      <c r="R132" s="3179">
        <v>0</v>
      </c>
      <c r="S132" s="3179">
        <v>0</v>
      </c>
      <c r="T132" s="3180">
        <v>0</v>
      </c>
      <c r="U132" s="3145"/>
      <c r="V132" s="3159"/>
    </row>
    <row r="133" spans="1:22" s="7061" customFormat="1" ht="14.25">
      <c r="A133" s="932"/>
      <c r="B133" s="5"/>
      <c r="C133" s="3440">
        <v>124</v>
      </c>
      <c r="D133" s="3481" t="s">
        <v>547</v>
      </c>
      <c r="E133" s="3482"/>
      <c r="F133" s="3466"/>
      <c r="G133" s="3518"/>
      <c r="H133" s="5883">
        <v>0</v>
      </c>
      <c r="I133" s="3504">
        <f t="shared" si="11"/>
        <v>0</v>
      </c>
      <c r="J133" s="6877">
        <f t="shared" si="12"/>
        <v>0</v>
      </c>
      <c r="K133" s="6885">
        <f t="shared" si="13"/>
        <v>0</v>
      </c>
      <c r="L133" s="6860"/>
      <c r="M133" s="3179">
        <v>0</v>
      </c>
      <c r="N133" s="3179">
        <v>0</v>
      </c>
      <c r="O133" s="3179">
        <v>0</v>
      </c>
      <c r="P133" s="3179">
        <v>0</v>
      </c>
      <c r="Q133" s="3179">
        <v>0</v>
      </c>
      <c r="R133" s="3179">
        <v>0</v>
      </c>
      <c r="S133" s="3179">
        <v>0</v>
      </c>
      <c r="T133" s="3180">
        <v>0</v>
      </c>
      <c r="U133" s="3145"/>
      <c r="V133" s="3159"/>
    </row>
    <row r="134" spans="1:22" s="7061" customFormat="1" ht="14.25">
      <c r="A134" s="932"/>
      <c r="B134" s="5"/>
      <c r="C134" s="3489">
        <v>125</v>
      </c>
      <c r="D134" s="3452" t="s">
        <v>548</v>
      </c>
      <c r="E134" s="3448"/>
      <c r="F134" s="3450"/>
      <c r="G134" s="3521"/>
      <c r="H134" s="5883">
        <v>0</v>
      </c>
      <c r="I134" s="3504">
        <f t="shared" si="11"/>
        <v>0</v>
      </c>
      <c r="J134" s="6877">
        <f t="shared" si="12"/>
        <v>0</v>
      </c>
      <c r="K134" s="6885">
        <f t="shared" si="13"/>
        <v>0</v>
      </c>
      <c r="L134" s="6860"/>
      <c r="M134" s="3179">
        <v>0</v>
      </c>
      <c r="N134" s="3179">
        <v>0</v>
      </c>
      <c r="O134" s="3179">
        <v>0</v>
      </c>
      <c r="P134" s="3179">
        <v>0</v>
      </c>
      <c r="Q134" s="3179">
        <v>0</v>
      </c>
      <c r="R134" s="3179">
        <v>0</v>
      </c>
      <c r="S134" s="3179">
        <v>0</v>
      </c>
      <c r="T134" s="3180">
        <v>0</v>
      </c>
      <c r="U134" s="3145"/>
      <c r="V134" s="3159"/>
    </row>
    <row r="135" spans="1:22" s="7061" customFormat="1" ht="14.25">
      <c r="A135" s="932"/>
      <c r="B135" s="5"/>
      <c r="C135" s="3440">
        <v>126</v>
      </c>
      <c r="D135" s="3481" t="s">
        <v>549</v>
      </c>
      <c r="E135" s="3482"/>
      <c r="F135" s="3474"/>
      <c r="G135" s="3518"/>
      <c r="H135" s="5883">
        <v>0</v>
      </c>
      <c r="I135" s="3504">
        <f t="shared" si="11"/>
        <v>0</v>
      </c>
      <c r="J135" s="6877">
        <f t="shared" si="12"/>
        <v>0</v>
      </c>
      <c r="K135" s="6885">
        <f t="shared" si="13"/>
        <v>0</v>
      </c>
      <c r="L135" s="6860"/>
      <c r="M135" s="3179">
        <v>0</v>
      </c>
      <c r="N135" s="3179">
        <v>0</v>
      </c>
      <c r="O135" s="3179">
        <v>0</v>
      </c>
      <c r="P135" s="3179">
        <v>0</v>
      </c>
      <c r="Q135" s="3179">
        <v>0</v>
      </c>
      <c r="R135" s="3179">
        <v>0</v>
      </c>
      <c r="S135" s="3179">
        <v>0</v>
      </c>
      <c r="T135" s="3180">
        <v>0</v>
      </c>
      <c r="U135" s="3145"/>
      <c r="V135" s="3159"/>
    </row>
    <row r="136" spans="1:22" s="7061" customFormat="1" ht="14.25">
      <c r="A136" s="932"/>
      <c r="B136" s="5"/>
      <c r="C136" s="3440">
        <v>127</v>
      </c>
      <c r="D136" s="3481" t="s">
        <v>550</v>
      </c>
      <c r="E136" s="3482"/>
      <c r="F136" s="3466"/>
      <c r="G136" s="3518"/>
      <c r="H136" s="5883">
        <v>0</v>
      </c>
      <c r="I136" s="3504">
        <f t="shared" si="11"/>
        <v>0</v>
      </c>
      <c r="J136" s="6877">
        <f t="shared" si="12"/>
        <v>0</v>
      </c>
      <c r="K136" s="6885">
        <f t="shared" si="13"/>
        <v>0</v>
      </c>
      <c r="L136" s="6860"/>
      <c r="M136" s="3179">
        <v>0</v>
      </c>
      <c r="N136" s="3179">
        <v>0</v>
      </c>
      <c r="O136" s="3179">
        <v>0</v>
      </c>
      <c r="P136" s="3179">
        <v>0</v>
      </c>
      <c r="Q136" s="3179">
        <v>0</v>
      </c>
      <c r="R136" s="3179">
        <v>0</v>
      </c>
      <c r="S136" s="3179">
        <v>0</v>
      </c>
      <c r="T136" s="3180">
        <v>0</v>
      </c>
      <c r="U136" s="3145"/>
      <c r="V136" s="3159"/>
    </row>
    <row r="137" spans="1:22" s="7061" customFormat="1" ht="14.25">
      <c r="A137" s="932"/>
      <c r="B137" s="5"/>
      <c r="C137" s="3488">
        <v>128</v>
      </c>
      <c r="D137" s="3495" t="s">
        <v>551</v>
      </c>
      <c r="E137" s="3447"/>
      <c r="F137" s="3469"/>
      <c r="G137" s="3518"/>
      <c r="H137" s="5883">
        <v>0</v>
      </c>
      <c r="I137" s="3504">
        <f t="shared" si="11"/>
        <v>0</v>
      </c>
      <c r="J137" s="6877">
        <f t="shared" si="12"/>
        <v>0</v>
      </c>
      <c r="K137" s="6885">
        <f t="shared" si="13"/>
        <v>0</v>
      </c>
      <c r="L137" s="6860"/>
      <c r="M137" s="3179">
        <v>0</v>
      </c>
      <c r="N137" s="3179">
        <v>0</v>
      </c>
      <c r="O137" s="3179">
        <v>0</v>
      </c>
      <c r="P137" s="3179">
        <v>0</v>
      </c>
      <c r="Q137" s="3179">
        <v>0</v>
      </c>
      <c r="R137" s="3179">
        <v>0</v>
      </c>
      <c r="S137" s="3179">
        <v>0</v>
      </c>
      <c r="T137" s="3180">
        <v>0</v>
      </c>
      <c r="U137" s="3145"/>
      <c r="V137" s="3159"/>
    </row>
    <row r="138" spans="1:22" s="7061" customFormat="1" ht="14.25">
      <c r="A138" s="932"/>
      <c r="B138" s="5"/>
      <c r="C138" s="3440">
        <v>129</v>
      </c>
      <c r="D138" s="3481" t="s">
        <v>552</v>
      </c>
      <c r="E138" s="3482"/>
      <c r="F138" s="3466"/>
      <c r="G138" s="3518"/>
      <c r="H138" s="5883">
        <v>0</v>
      </c>
      <c r="I138" s="3504">
        <f t="shared" si="11"/>
        <v>0</v>
      </c>
      <c r="J138" s="6877">
        <f t="shared" si="12"/>
        <v>0</v>
      </c>
      <c r="K138" s="6885">
        <f t="shared" si="13"/>
        <v>0</v>
      </c>
      <c r="L138" s="6860"/>
      <c r="M138" s="3179">
        <v>0</v>
      </c>
      <c r="N138" s="3179">
        <v>0</v>
      </c>
      <c r="O138" s="3179">
        <v>0</v>
      </c>
      <c r="P138" s="3179">
        <v>0</v>
      </c>
      <c r="Q138" s="3179">
        <v>0</v>
      </c>
      <c r="R138" s="3179">
        <v>0</v>
      </c>
      <c r="S138" s="3179">
        <v>0</v>
      </c>
      <c r="T138" s="3180">
        <v>0</v>
      </c>
      <c r="U138" s="3145"/>
      <c r="V138" s="3159"/>
    </row>
    <row r="139" spans="1:22" s="7061" customFormat="1" ht="14.25">
      <c r="A139" s="932"/>
      <c r="B139" s="5"/>
      <c r="C139" s="3440">
        <v>130</v>
      </c>
      <c r="D139" s="3481" t="s">
        <v>553</v>
      </c>
      <c r="E139" s="3482"/>
      <c r="F139" s="3466"/>
      <c r="G139" s="3518"/>
      <c r="H139" s="5883">
        <v>0</v>
      </c>
      <c r="I139" s="3504">
        <f t="shared" si="11"/>
        <v>0</v>
      </c>
      <c r="J139" s="6877">
        <f t="shared" si="12"/>
        <v>0</v>
      </c>
      <c r="K139" s="6885">
        <f t="shared" si="13"/>
        <v>0</v>
      </c>
      <c r="L139" s="6860"/>
      <c r="M139" s="3179">
        <v>0</v>
      </c>
      <c r="N139" s="3179">
        <v>0</v>
      </c>
      <c r="O139" s="3179">
        <v>0</v>
      </c>
      <c r="P139" s="3179">
        <v>0</v>
      </c>
      <c r="Q139" s="3179">
        <v>0</v>
      </c>
      <c r="R139" s="3179">
        <v>0</v>
      </c>
      <c r="S139" s="3179">
        <v>0</v>
      </c>
      <c r="T139" s="3180">
        <v>0</v>
      </c>
      <c r="U139" s="3145"/>
      <c r="V139" s="3159"/>
    </row>
    <row r="140" spans="1:22" s="7061" customFormat="1" ht="14.25">
      <c r="A140" s="932"/>
      <c r="B140" s="5"/>
      <c r="C140" s="3440">
        <v>131</v>
      </c>
      <c r="D140" s="3481" t="s">
        <v>554</v>
      </c>
      <c r="E140" s="3482"/>
      <c r="F140" s="3466"/>
      <c r="G140" s="3518"/>
      <c r="H140" s="5883">
        <v>0</v>
      </c>
      <c r="I140" s="3504">
        <f t="shared" si="11"/>
        <v>0</v>
      </c>
      <c r="J140" s="6877">
        <f t="shared" si="12"/>
        <v>0</v>
      </c>
      <c r="K140" s="6885">
        <f t="shared" si="13"/>
        <v>0</v>
      </c>
      <c r="L140" s="6860"/>
      <c r="M140" s="3179">
        <v>0</v>
      </c>
      <c r="N140" s="3179">
        <v>0</v>
      </c>
      <c r="O140" s="3179">
        <v>0</v>
      </c>
      <c r="P140" s="3179">
        <v>0</v>
      </c>
      <c r="Q140" s="3179">
        <v>0</v>
      </c>
      <c r="R140" s="3179">
        <v>0</v>
      </c>
      <c r="S140" s="3179">
        <v>0</v>
      </c>
      <c r="T140" s="3180">
        <v>0</v>
      </c>
      <c r="U140" s="3145"/>
      <c r="V140" s="3159"/>
    </row>
    <row r="141" spans="1:22" s="7061" customFormat="1" ht="14.25">
      <c r="A141" s="932"/>
      <c r="B141" s="5"/>
      <c r="C141" s="3440">
        <v>132</v>
      </c>
      <c r="D141" s="3481" t="s">
        <v>555</v>
      </c>
      <c r="E141" s="3482"/>
      <c r="F141" s="3466"/>
      <c r="G141" s="3518"/>
      <c r="H141" s="5883">
        <v>0</v>
      </c>
      <c r="I141" s="3504">
        <f t="shared" si="11"/>
        <v>0</v>
      </c>
      <c r="J141" s="6877">
        <f t="shared" si="12"/>
        <v>0</v>
      </c>
      <c r="K141" s="6885">
        <f t="shared" si="13"/>
        <v>0</v>
      </c>
      <c r="L141" s="6860"/>
      <c r="M141" s="3179">
        <v>0</v>
      </c>
      <c r="N141" s="3179">
        <v>0</v>
      </c>
      <c r="O141" s="3179">
        <v>0</v>
      </c>
      <c r="P141" s="3179">
        <v>0</v>
      </c>
      <c r="Q141" s="3179">
        <v>0</v>
      </c>
      <c r="R141" s="3179">
        <v>0</v>
      </c>
      <c r="S141" s="3179">
        <v>0</v>
      </c>
      <c r="T141" s="3180">
        <v>0</v>
      </c>
      <c r="U141" s="3145"/>
      <c r="V141" s="3159"/>
    </row>
    <row r="142" spans="1:22" s="7061" customFormat="1" ht="14.25">
      <c r="A142" s="932"/>
      <c r="B142" s="5"/>
      <c r="C142" s="3440">
        <v>133</v>
      </c>
      <c r="D142" s="3481" t="s">
        <v>556</v>
      </c>
      <c r="E142" s="3482"/>
      <c r="F142" s="3466"/>
      <c r="G142" s="3518"/>
      <c r="H142" s="5883">
        <v>0</v>
      </c>
      <c r="I142" s="3504">
        <f t="shared" si="11"/>
        <v>0</v>
      </c>
      <c r="J142" s="6877">
        <f t="shared" si="12"/>
        <v>0</v>
      </c>
      <c r="K142" s="6885">
        <f t="shared" si="13"/>
        <v>0</v>
      </c>
      <c r="L142" s="6860"/>
      <c r="M142" s="3179">
        <v>0</v>
      </c>
      <c r="N142" s="3179">
        <v>0</v>
      </c>
      <c r="O142" s="3179">
        <v>0</v>
      </c>
      <c r="P142" s="3179">
        <v>0</v>
      </c>
      <c r="Q142" s="3179">
        <v>0</v>
      </c>
      <c r="R142" s="3179">
        <v>0</v>
      </c>
      <c r="S142" s="3179">
        <v>0</v>
      </c>
      <c r="T142" s="3180">
        <v>0</v>
      </c>
      <c r="U142" s="3145"/>
      <c r="V142" s="3159"/>
    </row>
    <row r="143" spans="1:22" s="7061" customFormat="1" ht="14.25">
      <c r="A143" s="932"/>
      <c r="B143" s="5"/>
      <c r="C143" s="3440">
        <v>134</v>
      </c>
      <c r="D143" s="3481" t="s">
        <v>557</v>
      </c>
      <c r="E143" s="3482"/>
      <c r="F143" s="3466"/>
      <c r="G143" s="3521"/>
      <c r="H143" s="5883">
        <v>0</v>
      </c>
      <c r="I143" s="3504">
        <f t="shared" si="11"/>
        <v>0</v>
      </c>
      <c r="J143" s="6877">
        <f t="shared" si="12"/>
        <v>0</v>
      </c>
      <c r="K143" s="6885">
        <f t="shared" si="13"/>
        <v>0</v>
      </c>
      <c r="L143" s="6860"/>
      <c r="M143" s="3179">
        <v>0</v>
      </c>
      <c r="N143" s="3179">
        <v>0</v>
      </c>
      <c r="O143" s="3179">
        <v>0</v>
      </c>
      <c r="P143" s="3179">
        <v>0</v>
      </c>
      <c r="Q143" s="3179">
        <v>0</v>
      </c>
      <c r="R143" s="3179">
        <v>0</v>
      </c>
      <c r="S143" s="3179">
        <v>0</v>
      </c>
      <c r="T143" s="3180">
        <v>0</v>
      </c>
      <c r="U143" s="3145"/>
      <c r="V143" s="3159"/>
    </row>
    <row r="144" spans="1:22" s="7061" customFormat="1" ht="14.25">
      <c r="A144" s="932"/>
      <c r="B144" s="5"/>
      <c r="C144" s="3500">
        <v>135</v>
      </c>
      <c r="D144" s="3496" t="s">
        <v>558</v>
      </c>
      <c r="E144" s="3494"/>
      <c r="F144" s="3461"/>
      <c r="G144" s="3518"/>
      <c r="H144" s="3504">
        <f>SUM($M144:$Q144)</f>
        <v>0</v>
      </c>
      <c r="I144" s="3504">
        <f t="shared" si="11"/>
        <v>0</v>
      </c>
      <c r="J144" s="6877">
        <f t="shared" si="12"/>
        <v>0</v>
      </c>
      <c r="K144" s="6885">
        <f t="shared" si="13"/>
        <v>0</v>
      </c>
      <c r="L144" s="6860"/>
      <c r="M144" s="3144"/>
      <c r="N144" s="3144"/>
      <c r="O144" s="3144"/>
      <c r="P144" s="3144"/>
      <c r="Q144" s="3150"/>
      <c r="R144" s="3152"/>
      <c r="S144" s="3152"/>
      <c r="T144" s="3153"/>
      <c r="U144" s="3145"/>
      <c r="V144" s="3159"/>
    </row>
    <row r="145" spans="1:22" s="7061" customFormat="1" ht="14.25">
      <c r="A145" s="932"/>
      <c r="B145" s="5"/>
      <c r="C145" s="3488">
        <v>136</v>
      </c>
      <c r="D145" s="3499" t="s">
        <v>559</v>
      </c>
      <c r="E145" s="3447"/>
      <c r="F145" s="3469"/>
      <c r="G145" s="3518"/>
      <c r="H145" s="3504">
        <f>SUM(H146:H155)</f>
        <v>0</v>
      </c>
      <c r="I145" s="3504">
        <f>SUM(I146:I155)</f>
        <v>0</v>
      </c>
      <c r="J145" s="6877">
        <f t="shared" si="12"/>
        <v>0</v>
      </c>
      <c r="K145" s="6885">
        <f t="shared" si="13"/>
        <v>0</v>
      </c>
      <c r="L145" s="6860"/>
      <c r="M145" s="9249"/>
      <c r="N145" s="9249"/>
      <c r="O145" s="9249"/>
      <c r="P145" s="9249"/>
      <c r="Q145" s="9249"/>
      <c r="R145" s="9249"/>
      <c r="S145" s="9249"/>
      <c r="T145" s="9250"/>
      <c r="U145" s="3145"/>
      <c r="V145" s="3159"/>
    </row>
    <row r="146" spans="1:22" s="7061" customFormat="1" ht="14.25">
      <c r="A146" s="932"/>
      <c r="B146" s="5"/>
      <c r="C146" s="3439"/>
      <c r="D146" s="3484">
        <v>136.1</v>
      </c>
      <c r="E146" s="3485" t="s">
        <v>560</v>
      </c>
      <c r="F146" s="3486"/>
      <c r="G146" s="3519"/>
      <c r="H146" s="5883">
        <v>0</v>
      </c>
      <c r="I146" s="3504">
        <f t="shared" ref="I146:I157" si="14">SUM($M146:$Q146)</f>
        <v>0</v>
      </c>
      <c r="J146" s="6877">
        <f t="shared" si="12"/>
        <v>0</v>
      </c>
      <c r="K146" s="6885">
        <f t="shared" si="13"/>
        <v>0</v>
      </c>
      <c r="L146" s="6860"/>
      <c r="M146" s="3179">
        <v>0</v>
      </c>
      <c r="N146" s="3179">
        <v>0</v>
      </c>
      <c r="O146" s="3179">
        <v>0</v>
      </c>
      <c r="P146" s="3179">
        <v>0</v>
      </c>
      <c r="Q146" s="3179">
        <v>0</v>
      </c>
      <c r="R146" s="3179">
        <v>0</v>
      </c>
      <c r="S146" s="3179">
        <v>0</v>
      </c>
      <c r="T146" s="3180">
        <v>0</v>
      </c>
      <c r="U146" s="3145"/>
      <c r="V146" s="3159"/>
    </row>
    <row r="147" spans="1:22" s="7061" customFormat="1" ht="14.25">
      <c r="A147" s="932"/>
      <c r="B147" s="5"/>
      <c r="C147" s="3439"/>
      <c r="D147" s="3484">
        <v>136.19999999999999</v>
      </c>
      <c r="E147" s="3485" t="s">
        <v>561</v>
      </c>
      <c r="F147" s="3486"/>
      <c r="G147" s="3519"/>
      <c r="H147" s="5883">
        <v>0</v>
      </c>
      <c r="I147" s="3504">
        <f t="shared" si="14"/>
        <v>0</v>
      </c>
      <c r="J147" s="6877">
        <f t="shared" si="12"/>
        <v>0</v>
      </c>
      <c r="K147" s="6885">
        <f t="shared" si="13"/>
        <v>0</v>
      </c>
      <c r="L147" s="6860"/>
      <c r="M147" s="3179">
        <v>0</v>
      </c>
      <c r="N147" s="3179">
        <v>0</v>
      </c>
      <c r="O147" s="3179">
        <v>0</v>
      </c>
      <c r="P147" s="3179">
        <v>0</v>
      </c>
      <c r="Q147" s="3179">
        <v>0</v>
      </c>
      <c r="R147" s="3179">
        <v>0</v>
      </c>
      <c r="S147" s="3179">
        <v>0</v>
      </c>
      <c r="T147" s="3180">
        <v>0</v>
      </c>
      <c r="U147" s="3145"/>
      <c r="V147" s="3159"/>
    </row>
    <row r="148" spans="1:22" s="7061" customFormat="1" ht="14.25">
      <c r="A148" s="932"/>
      <c r="B148" s="5"/>
      <c r="C148" s="3439"/>
      <c r="D148" s="3484">
        <v>136.30000000000001</v>
      </c>
      <c r="E148" s="3485" t="s">
        <v>562</v>
      </c>
      <c r="F148" s="3486"/>
      <c r="G148" s="3520"/>
      <c r="H148" s="5883">
        <v>0</v>
      </c>
      <c r="I148" s="3504">
        <f t="shared" si="14"/>
        <v>0</v>
      </c>
      <c r="J148" s="6877">
        <f t="shared" si="12"/>
        <v>0</v>
      </c>
      <c r="K148" s="6885">
        <f t="shared" si="13"/>
        <v>0</v>
      </c>
      <c r="L148" s="6860"/>
      <c r="M148" s="3179">
        <v>0</v>
      </c>
      <c r="N148" s="3179">
        <v>0</v>
      </c>
      <c r="O148" s="3179">
        <v>0</v>
      </c>
      <c r="P148" s="3179">
        <v>0</v>
      </c>
      <c r="Q148" s="3179">
        <v>0</v>
      </c>
      <c r="R148" s="3179">
        <v>0</v>
      </c>
      <c r="S148" s="3179">
        <v>0</v>
      </c>
      <c r="T148" s="3180">
        <v>0</v>
      </c>
      <c r="U148" s="3145"/>
      <c r="V148" s="3159"/>
    </row>
    <row r="149" spans="1:22" s="7061" customFormat="1" ht="14.25">
      <c r="A149" s="932"/>
      <c r="B149" s="5"/>
      <c r="C149" s="3501"/>
      <c r="D149" s="3453">
        <v>136.4</v>
      </c>
      <c r="E149" s="3454" t="s">
        <v>563</v>
      </c>
      <c r="F149" s="3455"/>
      <c r="G149" s="3522"/>
      <c r="H149" s="5883">
        <v>0</v>
      </c>
      <c r="I149" s="3504">
        <f t="shared" si="14"/>
        <v>0</v>
      </c>
      <c r="J149" s="6877">
        <f t="shared" si="12"/>
        <v>0</v>
      </c>
      <c r="K149" s="6885">
        <f t="shared" si="13"/>
        <v>0</v>
      </c>
      <c r="L149" s="6860"/>
      <c r="M149" s="3179">
        <v>0</v>
      </c>
      <c r="N149" s="3179">
        <v>0</v>
      </c>
      <c r="O149" s="3179">
        <v>0</v>
      </c>
      <c r="P149" s="3179">
        <v>0</v>
      </c>
      <c r="Q149" s="3179">
        <v>0</v>
      </c>
      <c r="R149" s="3179">
        <v>0</v>
      </c>
      <c r="S149" s="3179">
        <v>0</v>
      </c>
      <c r="T149" s="3180">
        <v>0</v>
      </c>
      <c r="U149" s="3145"/>
      <c r="V149" s="3159"/>
    </row>
    <row r="150" spans="1:22" s="7061" customFormat="1" ht="14.25">
      <c r="A150" s="932"/>
      <c r="B150" s="5"/>
      <c r="C150" s="3439"/>
      <c r="D150" s="3484">
        <v>136.5</v>
      </c>
      <c r="E150" s="3485" t="s">
        <v>125</v>
      </c>
      <c r="F150" s="3486"/>
      <c r="G150" s="3519"/>
      <c r="H150" s="5883">
        <v>0</v>
      </c>
      <c r="I150" s="3504">
        <f t="shared" si="14"/>
        <v>0</v>
      </c>
      <c r="J150" s="6877">
        <f t="shared" si="12"/>
        <v>0</v>
      </c>
      <c r="K150" s="6885">
        <f t="shared" si="13"/>
        <v>0</v>
      </c>
      <c r="L150" s="6860"/>
      <c r="M150" s="3179">
        <v>0</v>
      </c>
      <c r="N150" s="3179">
        <v>0</v>
      </c>
      <c r="O150" s="3179">
        <v>0</v>
      </c>
      <c r="P150" s="3179">
        <v>0</v>
      </c>
      <c r="Q150" s="3179">
        <v>0</v>
      </c>
      <c r="R150" s="3179">
        <v>0</v>
      </c>
      <c r="S150" s="3179">
        <v>0</v>
      </c>
      <c r="T150" s="3180">
        <v>0</v>
      </c>
      <c r="U150" s="3145"/>
      <c r="V150" s="3159"/>
    </row>
    <row r="151" spans="1:22" s="7061" customFormat="1" ht="14.25">
      <c r="A151" s="932"/>
      <c r="B151" s="5"/>
      <c r="C151" s="3439"/>
      <c r="D151" s="3484">
        <v>136.6</v>
      </c>
      <c r="E151" s="3485" t="s">
        <v>564</v>
      </c>
      <c r="F151" s="3486"/>
      <c r="G151" s="3520"/>
      <c r="H151" s="5883">
        <v>0</v>
      </c>
      <c r="I151" s="3504">
        <f t="shared" si="14"/>
        <v>0</v>
      </c>
      <c r="J151" s="6877">
        <f t="shared" si="12"/>
        <v>0</v>
      </c>
      <c r="K151" s="6885">
        <f t="shared" si="13"/>
        <v>0</v>
      </c>
      <c r="L151" s="6860"/>
      <c r="M151" s="3179">
        <v>0</v>
      </c>
      <c r="N151" s="3179">
        <v>0</v>
      </c>
      <c r="O151" s="3179">
        <v>0</v>
      </c>
      <c r="P151" s="3179">
        <v>0</v>
      </c>
      <c r="Q151" s="3179">
        <v>0</v>
      </c>
      <c r="R151" s="3179">
        <v>0</v>
      </c>
      <c r="S151" s="3179">
        <v>0</v>
      </c>
      <c r="T151" s="3180">
        <v>0</v>
      </c>
      <c r="U151" s="3145"/>
      <c r="V151" s="3159"/>
    </row>
    <row r="152" spans="1:22" s="7061" customFormat="1" ht="14.25">
      <c r="A152" s="932"/>
      <c r="B152" s="5"/>
      <c r="C152" s="3487"/>
      <c r="D152" s="3484">
        <v>136.69999999999999</v>
      </c>
      <c r="E152" s="3485" t="s">
        <v>190</v>
      </c>
      <c r="F152" s="3486"/>
      <c r="G152" s="3519"/>
      <c r="H152" s="5883">
        <v>0</v>
      </c>
      <c r="I152" s="3504">
        <f t="shared" si="14"/>
        <v>0</v>
      </c>
      <c r="J152" s="6877">
        <f t="shared" si="12"/>
        <v>0</v>
      </c>
      <c r="K152" s="6885">
        <f t="shared" si="13"/>
        <v>0</v>
      </c>
      <c r="L152" s="6860"/>
      <c r="M152" s="3179">
        <v>0</v>
      </c>
      <c r="N152" s="3179">
        <v>0</v>
      </c>
      <c r="O152" s="3179">
        <v>0</v>
      </c>
      <c r="P152" s="3179">
        <v>0</v>
      </c>
      <c r="Q152" s="3179">
        <v>0</v>
      </c>
      <c r="R152" s="3179">
        <v>0</v>
      </c>
      <c r="S152" s="3179">
        <v>0</v>
      </c>
      <c r="T152" s="3180">
        <v>0</v>
      </c>
      <c r="U152" s="3145"/>
      <c r="V152" s="3159"/>
    </row>
    <row r="153" spans="1:22" s="7061" customFormat="1" ht="14.25">
      <c r="A153" s="932"/>
      <c r="B153" s="5"/>
      <c r="C153" s="3502"/>
      <c r="D153" s="3453">
        <v>136.80000000000001</v>
      </c>
      <c r="E153" s="3454" t="s">
        <v>565</v>
      </c>
      <c r="F153" s="3455"/>
      <c r="G153" s="3522"/>
      <c r="H153" s="5883">
        <v>0</v>
      </c>
      <c r="I153" s="3504">
        <f t="shared" si="14"/>
        <v>0</v>
      </c>
      <c r="J153" s="6877">
        <f t="shared" si="12"/>
        <v>0</v>
      </c>
      <c r="K153" s="6885">
        <f t="shared" si="13"/>
        <v>0</v>
      </c>
      <c r="L153" s="6860"/>
      <c r="M153" s="3179">
        <v>0</v>
      </c>
      <c r="N153" s="3179">
        <v>0</v>
      </c>
      <c r="O153" s="3179">
        <v>0</v>
      </c>
      <c r="P153" s="3179">
        <v>0</v>
      </c>
      <c r="Q153" s="3179">
        <v>0</v>
      </c>
      <c r="R153" s="3179">
        <v>0</v>
      </c>
      <c r="S153" s="3179">
        <v>0</v>
      </c>
      <c r="T153" s="3180">
        <v>0</v>
      </c>
      <c r="U153" s="3145"/>
      <c r="V153" s="3159"/>
    </row>
    <row r="154" spans="1:22" s="7061" customFormat="1" ht="14.25">
      <c r="A154" s="932"/>
      <c r="B154" s="5"/>
      <c r="C154" s="3439"/>
      <c r="D154" s="3484">
        <v>136.9</v>
      </c>
      <c r="E154" s="3485" t="s">
        <v>566</v>
      </c>
      <c r="F154" s="3486"/>
      <c r="G154" s="3519"/>
      <c r="H154" s="5883">
        <v>0</v>
      </c>
      <c r="I154" s="3504">
        <f t="shared" si="14"/>
        <v>0</v>
      </c>
      <c r="J154" s="6877">
        <f t="shared" si="12"/>
        <v>0</v>
      </c>
      <c r="K154" s="6885">
        <f t="shared" si="13"/>
        <v>0</v>
      </c>
      <c r="L154" s="6860"/>
      <c r="M154" s="3179">
        <v>0</v>
      </c>
      <c r="N154" s="3179">
        <v>0</v>
      </c>
      <c r="O154" s="3179">
        <v>0</v>
      </c>
      <c r="P154" s="3179">
        <v>0</v>
      </c>
      <c r="Q154" s="3179">
        <v>0</v>
      </c>
      <c r="R154" s="3179">
        <v>0</v>
      </c>
      <c r="S154" s="3179">
        <v>0</v>
      </c>
      <c r="T154" s="3180">
        <v>0</v>
      </c>
      <c r="U154" s="3145"/>
      <c r="V154" s="3159"/>
    </row>
    <row r="155" spans="1:22" s="7061" customFormat="1" ht="14.25">
      <c r="A155" s="932"/>
      <c r="B155" s="5"/>
      <c r="C155" s="3501"/>
      <c r="D155" s="3453" t="s">
        <v>567</v>
      </c>
      <c r="E155" s="3454" t="s">
        <v>178</v>
      </c>
      <c r="F155" s="3455"/>
      <c r="G155" s="1790"/>
      <c r="H155" s="5883">
        <v>0</v>
      </c>
      <c r="I155" s="3504">
        <f t="shared" si="14"/>
        <v>0</v>
      </c>
      <c r="J155" s="6877">
        <f t="shared" si="12"/>
        <v>0</v>
      </c>
      <c r="K155" s="6885">
        <f t="shared" si="13"/>
        <v>0</v>
      </c>
      <c r="L155" s="6866">
        <f>IFERROR(I155/I145,0)</f>
        <v>0</v>
      </c>
      <c r="M155" s="3179">
        <v>0</v>
      </c>
      <c r="N155" s="3179">
        <v>0</v>
      </c>
      <c r="O155" s="3179">
        <v>0</v>
      </c>
      <c r="P155" s="3179">
        <v>0</v>
      </c>
      <c r="Q155" s="3179">
        <v>0</v>
      </c>
      <c r="R155" s="3179">
        <v>0</v>
      </c>
      <c r="S155" s="3179">
        <v>0</v>
      </c>
      <c r="T155" s="3180">
        <v>0</v>
      </c>
      <c r="U155" s="3145"/>
      <c r="V155" s="3159"/>
    </row>
    <row r="156" spans="1:22" s="7061" customFormat="1" ht="14.25">
      <c r="A156" s="932"/>
      <c r="B156" s="5"/>
      <c r="C156" s="3440">
        <v>137</v>
      </c>
      <c r="D156" s="3481" t="s">
        <v>568</v>
      </c>
      <c r="E156" s="3482"/>
      <c r="F156" s="3466"/>
      <c r="G156" s="3518"/>
      <c r="H156" s="5883">
        <v>0</v>
      </c>
      <c r="I156" s="3504">
        <f t="shared" si="14"/>
        <v>0</v>
      </c>
      <c r="J156" s="6877">
        <f t="shared" si="12"/>
        <v>0</v>
      </c>
      <c r="K156" s="6885">
        <f>IFERROR(J156/H156,0)</f>
        <v>0</v>
      </c>
      <c r="L156" s="6866">
        <f>IFERROR(I156/I158,0)</f>
        <v>0</v>
      </c>
      <c r="M156" s="3179">
        <v>0</v>
      </c>
      <c r="N156" s="3179">
        <v>0</v>
      </c>
      <c r="O156" s="3179">
        <v>0</v>
      </c>
      <c r="P156" s="3179">
        <v>0</v>
      </c>
      <c r="Q156" s="3179">
        <v>0</v>
      </c>
      <c r="R156" s="3179">
        <v>0</v>
      </c>
      <c r="S156" s="3179">
        <v>0</v>
      </c>
      <c r="T156" s="3180">
        <v>0</v>
      </c>
      <c r="U156" s="3145"/>
      <c r="V156" s="3159"/>
    </row>
    <row r="157" spans="1:22" s="7061" customFormat="1" ht="14.25">
      <c r="A157" s="932"/>
      <c r="B157" s="5"/>
      <c r="C157" s="3489">
        <v>138</v>
      </c>
      <c r="D157" s="3452" t="s">
        <v>569</v>
      </c>
      <c r="E157" s="3448"/>
      <c r="F157" s="3450"/>
      <c r="G157" s="15"/>
      <c r="H157" s="5883">
        <v>0</v>
      </c>
      <c r="I157" s="3504">
        <f t="shared" si="14"/>
        <v>0</v>
      </c>
      <c r="J157" s="6877">
        <f t="shared" si="12"/>
        <v>0</v>
      </c>
      <c r="K157" s="6885">
        <f>IFERROR(J157/H157,0)</f>
        <v>0</v>
      </c>
      <c r="L157" s="6866">
        <f>IFERROR(I157/I158,0)</f>
        <v>0</v>
      </c>
      <c r="M157" s="3179">
        <v>0</v>
      </c>
      <c r="N157" s="3179">
        <v>0</v>
      </c>
      <c r="O157" s="3179">
        <v>0</v>
      </c>
      <c r="P157" s="3179">
        <v>0</v>
      </c>
      <c r="Q157" s="3179">
        <v>0</v>
      </c>
      <c r="R157" s="3179">
        <v>0</v>
      </c>
      <c r="S157" s="3179">
        <v>0</v>
      </c>
      <c r="T157" s="3180">
        <v>0</v>
      </c>
      <c r="U157" s="3145"/>
      <c r="V157" s="3159"/>
    </row>
    <row r="158" spans="1:22" s="7061" customFormat="1" ht="15.75">
      <c r="A158" s="932"/>
      <c r="B158" s="5"/>
      <c r="C158" s="3441" t="s">
        <v>3230</v>
      </c>
      <c r="D158" s="3481"/>
      <c r="E158" s="3482"/>
      <c r="F158" s="3466"/>
      <c r="G158" s="3518"/>
      <c r="H158" s="3504">
        <f>SUM(H109:H145,H156,H157)</f>
        <v>0</v>
      </c>
      <c r="I158" s="3504">
        <f>SUM(I109:I145,I156,I157)</f>
        <v>0</v>
      </c>
      <c r="J158" s="6877">
        <f t="shared" si="12"/>
        <v>0</v>
      </c>
      <c r="K158" s="6885">
        <f>IFERROR(J158/H158,0)</f>
        <v>0</v>
      </c>
      <c r="L158" s="6860"/>
      <c r="M158" s="3179"/>
      <c r="N158" s="3179"/>
      <c r="O158" s="3179"/>
      <c r="P158" s="3179"/>
      <c r="Q158" s="3179"/>
      <c r="R158" s="3179"/>
      <c r="S158" s="3179"/>
      <c r="T158" s="3180"/>
      <c r="U158" s="3145"/>
      <c r="V158" s="3159"/>
    </row>
    <row r="159" spans="1:22" s="7061" customFormat="1" ht="15.75">
      <c r="A159" s="932"/>
      <c r="B159" s="5"/>
      <c r="C159" s="3438" t="s">
        <v>3231</v>
      </c>
      <c r="D159" s="3481"/>
      <c r="E159" s="3482"/>
      <c r="F159" s="3466"/>
      <c r="G159" s="3518"/>
      <c r="H159" s="3504">
        <f>H71-H106-H158</f>
        <v>0</v>
      </c>
      <c r="I159" s="3504">
        <f>I71-I106-I158</f>
        <v>0</v>
      </c>
      <c r="J159" s="6877">
        <f t="shared" si="12"/>
        <v>0</v>
      </c>
      <c r="K159" s="6885">
        <f>IFERROR(J159/H159,0)</f>
        <v>0</v>
      </c>
      <c r="L159" s="6860"/>
      <c r="M159" s="3179"/>
      <c r="N159" s="3179"/>
      <c r="O159" s="3179"/>
      <c r="P159" s="3179"/>
      <c r="Q159" s="3179"/>
      <c r="R159" s="3179"/>
      <c r="S159" s="3179"/>
      <c r="T159" s="3180"/>
      <c r="U159" s="3145"/>
      <c r="V159" s="3159"/>
    </row>
    <row r="160" spans="1:22" s="7061" customFormat="1" ht="15.75">
      <c r="A160" s="932"/>
      <c r="B160" s="5"/>
      <c r="C160" s="3438"/>
      <c r="D160" s="3481"/>
      <c r="E160" s="3482"/>
      <c r="F160" s="3466"/>
      <c r="G160" s="3518"/>
      <c r="H160" s="3149"/>
      <c r="I160" s="3149"/>
      <c r="J160" s="6879"/>
      <c r="K160" s="6879"/>
      <c r="L160" s="6860"/>
      <c r="M160" s="3179"/>
      <c r="N160" s="3179"/>
      <c r="O160" s="3179"/>
      <c r="P160" s="3179"/>
      <c r="Q160" s="3179"/>
      <c r="R160" s="3179"/>
      <c r="S160" s="3179"/>
      <c r="T160" s="3180"/>
      <c r="U160" s="3145"/>
      <c r="V160" s="3159"/>
    </row>
    <row r="161" spans="1:22" s="7061" customFormat="1" ht="14.25">
      <c r="A161" s="932"/>
      <c r="B161" s="5"/>
      <c r="C161" s="3440">
        <v>139</v>
      </c>
      <c r="D161" s="3481" t="s">
        <v>2921</v>
      </c>
      <c r="E161" s="3482"/>
      <c r="F161" s="3466"/>
      <c r="G161" s="3518"/>
      <c r="H161" s="3504">
        <f>SUM(H162:H164)</f>
        <v>0</v>
      </c>
      <c r="I161" s="3504">
        <f>SUM(I162:I164)</f>
        <v>0</v>
      </c>
      <c r="J161" s="6877">
        <f>I161-H161</f>
        <v>0</v>
      </c>
      <c r="K161" s="6885">
        <f>IFERROR(J161/H161,0)</f>
        <v>0</v>
      </c>
      <c r="L161" s="6860"/>
      <c r="M161" s="9249"/>
      <c r="N161" s="9249"/>
      <c r="O161" s="9249"/>
      <c r="P161" s="9249"/>
      <c r="Q161" s="9249"/>
      <c r="R161" s="9249"/>
      <c r="S161" s="9249"/>
      <c r="T161" s="9250"/>
      <c r="U161" s="3145"/>
      <c r="V161" s="3159"/>
    </row>
    <row r="162" spans="1:22" s="7061" customFormat="1" ht="14.25">
      <c r="A162" s="932"/>
      <c r="B162" s="5"/>
      <c r="C162" s="3440"/>
      <c r="D162" s="3484">
        <v>139.1</v>
      </c>
      <c r="E162" s="3485" t="s">
        <v>2922</v>
      </c>
      <c r="F162" s="3466"/>
      <c r="G162" s="3518"/>
      <c r="H162" s="5883">
        <v>0</v>
      </c>
      <c r="I162" s="3504">
        <f>SUM($M162:$Q162)</f>
        <v>0</v>
      </c>
      <c r="J162" s="6877">
        <f>I162-H162</f>
        <v>0</v>
      </c>
      <c r="K162" s="6885">
        <f>IFERROR(J162/H162,0)</f>
        <v>0</v>
      </c>
      <c r="L162" s="6860"/>
      <c r="M162" s="3179">
        <v>0</v>
      </c>
      <c r="N162" s="3179">
        <v>0</v>
      </c>
      <c r="O162" s="3179">
        <v>0</v>
      </c>
      <c r="P162" s="3179">
        <v>0</v>
      </c>
      <c r="Q162" s="3179">
        <v>0</v>
      </c>
      <c r="R162" s="3179">
        <v>0</v>
      </c>
      <c r="S162" s="3179">
        <v>0</v>
      </c>
      <c r="T162" s="3180">
        <v>0</v>
      </c>
      <c r="U162" s="3145"/>
      <c r="V162" s="3159"/>
    </row>
    <row r="163" spans="1:22" s="7061" customFormat="1" ht="14.25">
      <c r="A163" s="932"/>
      <c r="B163" s="5"/>
      <c r="C163" s="3440"/>
      <c r="D163" s="3484">
        <v>139.19999999999999</v>
      </c>
      <c r="E163" s="3485" t="s">
        <v>2923</v>
      </c>
      <c r="F163" s="3466"/>
      <c r="G163" s="3518"/>
      <c r="H163" s="5883">
        <v>0</v>
      </c>
      <c r="I163" s="3504">
        <f>SUM($M163:$Q163)</f>
        <v>0</v>
      </c>
      <c r="J163" s="6877">
        <f>I163-H163</f>
        <v>0</v>
      </c>
      <c r="K163" s="6885">
        <f>IFERROR(J163/H163,0)</f>
        <v>0</v>
      </c>
      <c r="L163" s="6860"/>
      <c r="M163" s="3179">
        <v>0</v>
      </c>
      <c r="N163" s="3179">
        <v>0</v>
      </c>
      <c r="O163" s="3179">
        <v>0</v>
      </c>
      <c r="P163" s="3179">
        <v>0</v>
      </c>
      <c r="Q163" s="3179">
        <v>0</v>
      </c>
      <c r="R163" s="3179">
        <v>0</v>
      </c>
      <c r="S163" s="3179">
        <v>0</v>
      </c>
      <c r="T163" s="3180">
        <v>0</v>
      </c>
      <c r="U163" s="3145"/>
      <c r="V163" s="3159"/>
    </row>
    <row r="164" spans="1:22" s="7061" customFormat="1" ht="14.25">
      <c r="A164" s="932"/>
      <c r="B164" s="5"/>
      <c r="C164" s="3440"/>
      <c r="D164" s="3484">
        <v>139.30000000000001</v>
      </c>
      <c r="E164" s="3485" t="s">
        <v>2924</v>
      </c>
      <c r="F164" s="3466"/>
      <c r="G164" s="3518"/>
      <c r="H164" s="5883">
        <v>0</v>
      </c>
      <c r="I164" s="3504">
        <f>SUM($M164:$Q164)</f>
        <v>0</v>
      </c>
      <c r="J164" s="6877">
        <f>I164-H164</f>
        <v>0</v>
      </c>
      <c r="K164" s="6885">
        <f>IFERROR(J164/H164,0)</f>
        <v>0</v>
      </c>
      <c r="L164" s="6860"/>
      <c r="M164" s="3179">
        <v>0</v>
      </c>
      <c r="N164" s="3179">
        <v>0</v>
      </c>
      <c r="O164" s="3179">
        <v>0</v>
      </c>
      <c r="P164" s="3179">
        <v>0</v>
      </c>
      <c r="Q164" s="3179">
        <v>0</v>
      </c>
      <c r="R164" s="3179">
        <v>0</v>
      </c>
      <c r="S164" s="3179">
        <v>0</v>
      </c>
      <c r="T164" s="3180">
        <v>0</v>
      </c>
      <c r="U164" s="3145"/>
      <c r="V164" s="3159"/>
    </row>
    <row r="165" spans="1:22" s="7061" customFormat="1" ht="12.75">
      <c r="A165" s="932"/>
      <c r="B165" s="5"/>
      <c r="C165" s="3442"/>
      <c r="D165" s="3484"/>
      <c r="E165" s="3485"/>
      <c r="F165" s="3466"/>
      <c r="G165" s="3518"/>
      <c r="H165" s="3154"/>
      <c r="I165" s="3154"/>
      <c r="J165" s="6880"/>
      <c r="K165" s="6880"/>
      <c r="L165" s="6862"/>
      <c r="M165" s="3179"/>
      <c r="N165" s="3179"/>
      <c r="O165" s="3179"/>
      <c r="P165" s="3179"/>
      <c r="Q165" s="3179"/>
      <c r="R165" s="3179"/>
      <c r="S165" s="3179"/>
      <c r="T165" s="3180"/>
      <c r="U165" s="3145"/>
      <c r="V165" s="3159"/>
    </row>
    <row r="166" spans="1:22" s="7061" customFormat="1" ht="14.25">
      <c r="A166" s="932"/>
      <c r="B166" s="5"/>
      <c r="C166" s="3488"/>
      <c r="D166" s="3484"/>
      <c r="E166" s="3485"/>
      <c r="F166" s="3466"/>
      <c r="G166" s="3518"/>
      <c r="H166" s="3149"/>
      <c r="I166" s="3149"/>
      <c r="J166" s="6879"/>
      <c r="K166" s="6879"/>
      <c r="L166" s="6860"/>
      <c r="M166" s="3179"/>
      <c r="N166" s="3179"/>
      <c r="O166" s="3179"/>
      <c r="P166" s="3179"/>
      <c r="Q166" s="3179"/>
      <c r="R166" s="3179"/>
      <c r="S166" s="3179"/>
      <c r="T166" s="3180"/>
      <c r="U166" s="3145"/>
      <c r="V166" s="3159"/>
    </row>
    <row r="167" spans="1:22" s="7061" customFormat="1" ht="15.75">
      <c r="A167" s="932"/>
      <c r="B167" s="5"/>
      <c r="C167" s="6388" t="s">
        <v>3232</v>
      </c>
      <c r="D167" s="3451"/>
      <c r="E167" s="6387"/>
      <c r="F167" s="3450"/>
      <c r="G167" s="6144"/>
      <c r="H167" s="6389">
        <f>H159-H161</f>
        <v>0</v>
      </c>
      <c r="I167" s="6389">
        <f>I159-I161</f>
        <v>0</v>
      </c>
      <c r="J167" s="6877">
        <f>I167-H167</f>
        <v>0</v>
      </c>
      <c r="K167" s="6885">
        <f>IFERROR(J167/H167,0)</f>
        <v>0</v>
      </c>
      <c r="L167" s="6863"/>
      <c r="M167" s="6390">
        <f>SUM(M11:M14,M16:M17,M19:M20,M22:M25,M27,M30:M31,M33:M34,M36:M37,M39:M40,M42:M56,M58:M62,M65:M70)-SUM(M75:M88,M90:M96,M98:M105)-SUM(M109:M144,M146:M157)-SUM(M162:M164)</f>
        <v>0</v>
      </c>
      <c r="N167" s="6390">
        <f t="shared" ref="N167:T167" si="15">SUM(N11:N14,N16:N17,N19:N20,N22:N25,N27,N30:N31,N33:N34,N36:N37,N39:N40,N42:N56,N58:N62,N65:N70)-SUM(N75:N88,N90:N96,N98:N105)-SUM(N109:N144,N146:N157)-SUM(N162:N164)</f>
        <v>0</v>
      </c>
      <c r="O167" s="6390">
        <f t="shared" si="15"/>
        <v>0</v>
      </c>
      <c r="P167" s="6390">
        <f t="shared" si="15"/>
        <v>0</v>
      </c>
      <c r="Q167" s="6390">
        <f t="shared" si="15"/>
        <v>0</v>
      </c>
      <c r="R167" s="6390">
        <f t="shared" si="15"/>
        <v>0</v>
      </c>
      <c r="S167" s="6390">
        <f t="shared" si="15"/>
        <v>0</v>
      </c>
      <c r="T167" s="6391">
        <f t="shared" si="15"/>
        <v>0</v>
      </c>
      <c r="U167" s="3145"/>
      <c r="V167" s="3159"/>
    </row>
    <row r="168" spans="1:22" s="7061" customFormat="1" ht="15.75">
      <c r="A168" s="932"/>
      <c r="B168" s="5"/>
      <c r="C168" s="3438" t="s">
        <v>4087</v>
      </c>
      <c r="D168" s="6392"/>
      <c r="E168" s="3518"/>
      <c r="F168" s="3518"/>
      <c r="G168" s="3518"/>
      <c r="H168" s="3210">
        <f>CC!I20</f>
        <v>0</v>
      </c>
      <c r="I168" s="3504">
        <f>SUM($M168:$Q168)</f>
        <v>0</v>
      </c>
      <c r="J168" s="6877">
        <f>I168-H168</f>
        <v>0</v>
      </c>
      <c r="K168" s="6885">
        <f>IFERROR(J168/H168,0)</f>
        <v>0</v>
      </c>
      <c r="L168" s="6864"/>
      <c r="M168" s="3210">
        <f>CC!K20</f>
        <v>0</v>
      </c>
      <c r="N168" s="3210">
        <f>CC!L20</f>
        <v>0</v>
      </c>
      <c r="O168" s="3210">
        <f>CC!M20</f>
        <v>0</v>
      </c>
      <c r="P168" s="3210">
        <f>CC!N20</f>
        <v>0</v>
      </c>
      <c r="Q168" s="3210">
        <f>CC!O20</f>
        <v>0</v>
      </c>
      <c r="R168" s="3210">
        <f>CC!P20</f>
        <v>0</v>
      </c>
      <c r="S168" s="3210">
        <f>CC!Q20</f>
        <v>0</v>
      </c>
      <c r="T168" s="6397">
        <f>CC!R20</f>
        <v>0</v>
      </c>
      <c r="U168" s="3145"/>
      <c r="V168" s="3159"/>
    </row>
    <row r="169" spans="1:22" s="7061" customFormat="1" ht="16.5" thickBot="1">
      <c r="A169" s="932"/>
      <c r="B169" s="6187"/>
      <c r="C169" s="3443" t="s">
        <v>4088</v>
      </c>
      <c r="D169" s="6393"/>
      <c r="E169" s="6394"/>
      <c r="F169" s="6395"/>
      <c r="G169" s="6396"/>
      <c r="H169" s="3506">
        <f>H167+H168</f>
        <v>0</v>
      </c>
      <c r="I169" s="3506">
        <f>I167+I168</f>
        <v>0</v>
      </c>
      <c r="J169" s="3506">
        <f>I169-H169</f>
        <v>0</v>
      </c>
      <c r="K169" s="6886">
        <f>IFERROR(J169/H169,0)</f>
        <v>0</v>
      </c>
      <c r="L169" s="6865"/>
      <c r="M169" s="3507">
        <f>M167+M168</f>
        <v>0</v>
      </c>
      <c r="N169" s="3507">
        <f t="shared" ref="N169:S169" si="16">N167+N168</f>
        <v>0</v>
      </c>
      <c r="O169" s="3507">
        <f t="shared" si="16"/>
        <v>0</v>
      </c>
      <c r="P169" s="3507">
        <f t="shared" si="16"/>
        <v>0</v>
      </c>
      <c r="Q169" s="3507">
        <f t="shared" si="16"/>
        <v>0</v>
      </c>
      <c r="R169" s="3507">
        <f t="shared" si="16"/>
        <v>0</v>
      </c>
      <c r="S169" s="3507">
        <f t="shared" si="16"/>
        <v>0</v>
      </c>
      <c r="T169" s="3508">
        <f>T167+T168</f>
        <v>0</v>
      </c>
      <c r="U169" s="3145"/>
      <c r="V169" s="3159"/>
    </row>
    <row r="170" spans="1:22" s="7061" customFormat="1" ht="12.75">
      <c r="A170" s="932"/>
      <c r="B170" s="6187"/>
      <c r="C170" s="102"/>
      <c r="D170" s="102"/>
      <c r="E170" s="6152"/>
      <c r="F170" s="6152"/>
      <c r="G170" s="6152"/>
      <c r="H170" s="6152"/>
      <c r="I170" s="3155"/>
      <c r="J170" s="3155"/>
      <c r="K170" s="3155"/>
      <c r="L170" s="3155"/>
      <c r="M170" s="3155"/>
      <c r="N170" s="3155"/>
      <c r="O170" s="3155"/>
      <c r="P170" s="3155"/>
      <c r="Q170" s="3155"/>
      <c r="R170" s="3141"/>
      <c r="S170" s="3145"/>
      <c r="T170" s="3145"/>
      <c r="U170" s="3145"/>
      <c r="V170" s="3159"/>
    </row>
    <row r="171" spans="1:22" s="7061" customFormat="1" ht="12.75">
      <c r="A171" s="932"/>
      <c r="B171" s="6187"/>
      <c r="C171" s="102"/>
      <c r="D171" s="102"/>
      <c r="E171" s="6152"/>
      <c r="F171" s="6152"/>
      <c r="G171" s="6152"/>
      <c r="H171" s="6152"/>
      <c r="I171" s="3155"/>
      <c r="J171" s="3155"/>
      <c r="K171" s="3155"/>
      <c r="L171" s="3155"/>
      <c r="M171" s="3155"/>
      <c r="N171" s="3155"/>
      <c r="O171" s="3155"/>
      <c r="P171" s="3155"/>
      <c r="Q171" s="3155"/>
      <c r="R171" s="3141"/>
      <c r="S171" s="3145"/>
      <c r="T171" s="3145"/>
      <c r="U171" s="3145"/>
      <c r="V171" s="3159"/>
    </row>
    <row r="172" spans="1:22" s="7061" customFormat="1" ht="12.75">
      <c r="A172" s="932"/>
      <c r="B172" s="6187"/>
      <c r="C172" s="102"/>
      <c r="D172" s="102"/>
      <c r="E172" s="6152"/>
      <c r="F172" s="6152"/>
      <c r="G172" s="237" t="s">
        <v>56</v>
      </c>
      <c r="H172" s="6174" t="s">
        <v>4245</v>
      </c>
      <c r="I172" s="3155"/>
      <c r="J172" s="3155"/>
      <c r="K172" s="3155"/>
      <c r="L172" s="3155"/>
      <c r="M172" s="3155"/>
      <c r="N172" s="3155"/>
      <c r="O172" s="3155"/>
      <c r="P172" s="3155"/>
      <c r="Q172" s="3155"/>
      <c r="R172" s="3141"/>
      <c r="S172" s="3145"/>
      <c r="T172" s="3145"/>
      <c r="U172" s="3145"/>
      <c r="V172" s="3159"/>
    </row>
    <row r="173" spans="1:22" s="7061" customFormat="1" ht="12.75">
      <c r="A173" s="932"/>
      <c r="B173" s="6187"/>
      <c r="C173" s="102"/>
      <c r="D173" s="102"/>
      <c r="E173" s="6152"/>
      <c r="F173" s="6152"/>
      <c r="G173" s="6152"/>
      <c r="H173" s="6152"/>
      <c r="I173" s="3155"/>
      <c r="J173" s="3155"/>
      <c r="K173" s="3155"/>
      <c r="L173" s="3155"/>
      <c r="M173" s="3155"/>
      <c r="N173" s="3155"/>
      <c r="O173" s="3155"/>
      <c r="P173" s="3155"/>
      <c r="Q173" s="3155"/>
      <c r="R173" s="3141"/>
      <c r="S173" s="3145"/>
      <c r="T173" s="3145"/>
      <c r="U173" s="3145"/>
      <c r="V173" s="3159"/>
    </row>
    <row r="174" spans="1:22" s="7061" customFormat="1" ht="12.75">
      <c r="A174" s="932"/>
      <c r="B174" s="6187"/>
      <c r="C174" s="102"/>
      <c r="D174" s="102"/>
      <c r="E174" s="6152"/>
      <c r="F174" s="6152"/>
      <c r="G174" s="6152"/>
      <c r="H174" s="6152"/>
      <c r="I174" s="3155"/>
      <c r="J174" s="3155"/>
      <c r="K174" s="3155"/>
      <c r="L174" s="3155"/>
      <c r="M174" s="3155"/>
      <c r="N174" s="3155"/>
      <c r="O174" s="3155"/>
      <c r="P174" s="3155"/>
      <c r="Q174" s="3155"/>
      <c r="R174" s="3141"/>
      <c r="S174" s="3145"/>
      <c r="T174" s="3145"/>
      <c r="U174" s="3145"/>
      <c r="V174" s="3159"/>
    </row>
    <row r="175" spans="1:22">
      <c r="A175" s="927"/>
      <c r="B175" s="2"/>
      <c r="C175" s="2377"/>
      <c r="D175" s="2"/>
      <c r="E175" s="2"/>
      <c r="F175" s="2"/>
      <c r="G175" s="2"/>
      <c r="H175" s="2"/>
      <c r="I175" s="3156"/>
      <c r="J175" s="3156"/>
      <c r="K175" s="3156"/>
      <c r="L175" s="3156"/>
      <c r="M175" s="3156"/>
      <c r="N175" s="3156"/>
      <c r="O175" s="3156"/>
      <c r="P175" s="3156"/>
      <c r="Q175" s="3156"/>
      <c r="R175" s="3156"/>
      <c r="S175" s="3156"/>
      <c r="T175" s="3428" t="s">
        <v>1279</v>
      </c>
      <c r="U175" s="3156"/>
      <c r="V175" s="3157"/>
    </row>
    <row r="176" spans="1:22">
      <c r="A176" s="927"/>
      <c r="B176" s="2"/>
      <c r="C176" s="76"/>
      <c r="D176" s="2"/>
      <c r="E176" s="2"/>
      <c r="F176" s="2"/>
      <c r="G176" s="2"/>
      <c r="H176" s="2"/>
      <c r="I176" s="3156"/>
      <c r="J176" s="3156"/>
      <c r="K176" s="3156"/>
      <c r="L176" s="3156"/>
      <c r="M176" s="3156"/>
      <c r="N176" s="3156"/>
      <c r="O176" s="3156"/>
      <c r="P176" s="3156"/>
      <c r="Q176" s="3156"/>
      <c r="R176" s="3156"/>
      <c r="S176" s="3156"/>
      <c r="T176" s="3156"/>
      <c r="U176" s="3156"/>
      <c r="V176" s="3157"/>
    </row>
    <row r="177" spans="1:22">
      <c r="A177" s="927"/>
      <c r="B177" s="927"/>
      <c r="C177" s="927"/>
      <c r="D177" s="927"/>
      <c r="E177" s="927"/>
      <c r="F177" s="927"/>
      <c r="G177" s="927"/>
      <c r="H177" s="927"/>
      <c r="I177" s="3157"/>
      <c r="J177" s="3157"/>
      <c r="K177" s="3157"/>
      <c r="L177" s="3157"/>
      <c r="M177" s="3157"/>
      <c r="N177" s="3157"/>
      <c r="O177" s="3157"/>
      <c r="P177" s="3157"/>
      <c r="Q177" s="3157"/>
      <c r="R177" s="3157"/>
      <c r="S177" s="3157"/>
      <c r="T177" s="3157"/>
      <c r="U177" s="3157"/>
      <c r="V177" s="3157"/>
    </row>
    <row r="178" spans="1:22">
      <c r="A178" s="927"/>
      <c r="B178" s="927"/>
      <c r="C178" s="927"/>
      <c r="D178" s="927"/>
      <c r="E178" s="927"/>
      <c r="F178" s="927"/>
      <c r="G178" s="927"/>
      <c r="H178" s="927"/>
      <c r="I178" s="3157"/>
      <c r="J178" s="3157"/>
      <c r="K178" s="3157"/>
      <c r="L178" s="3157"/>
      <c r="M178" s="3157"/>
      <c r="N178" s="3157"/>
      <c r="O178" s="3157"/>
      <c r="P178" s="3157"/>
      <c r="Q178" s="3157"/>
      <c r="R178" s="3157"/>
      <c r="S178" s="3157"/>
      <c r="T178" s="3157"/>
      <c r="U178" s="3157"/>
      <c r="V178" s="3157"/>
    </row>
  </sheetData>
  <customSheetViews>
    <customSheetView guid="{CC70D5D3-3A1F-46AA-BDCE-F692C2C36BEE}">
      <selection activeCell="C14" sqref="C14"/>
      <pageMargins left="0.7" right="0.7" top="0.75" bottom="0.75" header="0.3" footer="0.3"/>
      <pageSetup paperSize="9" orientation="portrait" r:id="rId1"/>
    </customSheetView>
  </customSheetViews>
  <mergeCells count="26">
    <mergeCell ref="H7:H8"/>
    <mergeCell ref="M35:T35"/>
    <mergeCell ref="M7:Q7"/>
    <mergeCell ref="R7:S7"/>
    <mergeCell ref="T7:T8"/>
    <mergeCell ref="M15:T15"/>
    <mergeCell ref="M18:T18"/>
    <mergeCell ref="M26:T26"/>
    <mergeCell ref="M28:T28"/>
    <mergeCell ref="M29:T29"/>
    <mergeCell ref="M32:T32"/>
    <mergeCell ref="I7:I8"/>
    <mergeCell ref="J7:K7"/>
    <mergeCell ref="M161:T161"/>
    <mergeCell ref="M38:T38"/>
    <mergeCell ref="M64:T64"/>
    <mergeCell ref="M74:T74"/>
    <mergeCell ref="M89:T89"/>
    <mergeCell ref="M97:T97"/>
    <mergeCell ref="M145:T145"/>
    <mergeCell ref="D7:G8"/>
    <mergeCell ref="C4:D4"/>
    <mergeCell ref="C5:D5"/>
    <mergeCell ref="E4:G4"/>
    <mergeCell ref="E5:G5"/>
    <mergeCell ref="C7:C8"/>
  </mergeCells>
  <hyperlinks>
    <hyperlink ref="T175" location="Index!A1" display="Index" xr:uid="{00000000-0004-0000-6B00-000000000000}"/>
  </hyperlinks>
  <pageMargins left="0.7" right="0.7" top="0.75" bottom="0.75" header="0.3" footer="0.3"/>
  <pageSetup paperSize="9" orientation="portrait" r:id="rId2"/>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sheetPr>
    <tabColor theme="9" tint="-0.499984740745262"/>
  </sheetPr>
  <dimension ref="A1:T25"/>
  <sheetViews>
    <sheetView workbookViewId="0"/>
  </sheetViews>
  <sheetFormatPr defaultColWidth="0" defaultRowHeight="14.25" zeroHeight="1"/>
  <cols>
    <col min="1" max="1" width="9.140625" style="6827" customWidth="1"/>
    <col min="2" max="2" width="4.28515625" style="6827" customWidth="1"/>
    <col min="3" max="3" width="8.85546875" style="6827" customWidth="1"/>
    <col min="4" max="8" width="9.140625" style="6827" customWidth="1"/>
    <col min="9" max="9" width="30.28515625" style="6827" customWidth="1"/>
    <col min="10" max="10" width="28.42578125" style="6827" customWidth="1"/>
    <col min="11" max="11" width="26" style="6827" customWidth="1"/>
    <col min="12" max="12" width="18.28515625" style="6827" customWidth="1"/>
    <col min="13" max="13" width="16.140625" style="6827" customWidth="1"/>
    <col min="14" max="14" width="14.85546875" style="6827" customWidth="1"/>
    <col min="15" max="15" width="25.42578125" style="6827" customWidth="1"/>
    <col min="16" max="16" width="37" style="6827" bestFit="1" customWidth="1"/>
    <col min="17" max="20" width="17.85546875" style="6827" customWidth="1"/>
    <col min="21" max="16384" width="9.140625" style="6827" hidden="1"/>
  </cols>
  <sheetData>
    <row r="1" spans="1:20">
      <c r="A1" s="5892"/>
      <c r="B1" s="5892"/>
      <c r="C1" s="5892"/>
      <c r="D1" s="5892"/>
      <c r="E1" s="5892"/>
      <c r="F1" s="5892"/>
      <c r="G1" s="5892"/>
      <c r="H1" s="5892"/>
      <c r="I1" s="5892"/>
      <c r="J1" s="5892"/>
      <c r="K1" s="5892"/>
      <c r="L1" s="5892"/>
      <c r="M1" s="5892"/>
      <c r="N1" s="5892"/>
      <c r="O1" s="5892"/>
      <c r="P1" s="5892"/>
      <c r="Q1" s="5892"/>
      <c r="R1" s="5892"/>
      <c r="S1" s="5892"/>
      <c r="T1" s="5892"/>
    </row>
    <row r="2" spans="1:20" ht="15" thickBot="1">
      <c r="A2" s="5892"/>
      <c r="B2" s="6674"/>
      <c r="C2" s="6674"/>
      <c r="D2" s="6674"/>
      <c r="E2" s="6674"/>
      <c r="F2" s="6674"/>
      <c r="G2" s="6674"/>
      <c r="H2" s="6674"/>
      <c r="I2" s="6674"/>
      <c r="J2" s="6674"/>
      <c r="K2" s="6674"/>
      <c r="L2" s="6674"/>
      <c r="M2" s="6674"/>
      <c r="N2" s="6674"/>
      <c r="O2" s="6674"/>
      <c r="P2" s="6674"/>
      <c r="Q2" s="6674"/>
      <c r="R2" s="6674"/>
      <c r="S2" s="6674"/>
      <c r="T2" s="5892"/>
    </row>
    <row r="3" spans="1:20" ht="15.75" thickBot="1">
      <c r="A3" s="5892"/>
      <c r="B3" s="974"/>
      <c r="C3" s="9261" t="s">
        <v>4074</v>
      </c>
      <c r="D3" s="9262"/>
      <c r="E3" s="9262"/>
      <c r="F3" s="9262"/>
      <c r="G3" s="9262"/>
      <c r="H3" s="9262"/>
      <c r="I3" s="9262"/>
      <c r="J3" s="9262"/>
      <c r="K3" s="9263"/>
      <c r="L3" s="981"/>
      <c r="M3" s="981"/>
      <c r="N3" s="974"/>
      <c r="O3" s="974"/>
      <c r="P3" s="974"/>
      <c r="Q3" s="974"/>
      <c r="R3" s="974"/>
      <c r="S3" s="6715" t="s">
        <v>4225</v>
      </c>
      <c r="T3" s="5892"/>
    </row>
    <row r="4" spans="1:20" ht="15">
      <c r="A4" s="5892"/>
      <c r="B4" s="974"/>
      <c r="C4" s="9264" t="s">
        <v>57</v>
      </c>
      <c r="D4" s="9265"/>
      <c r="E4" s="9266"/>
      <c r="F4" s="9267" t="str">
        <f>+B.1!F4</f>
        <v>ABC Company</v>
      </c>
      <c r="G4" s="9268"/>
      <c r="H4" s="9268"/>
      <c r="I4" s="9268"/>
      <c r="J4" s="9268"/>
      <c r="K4" s="9269"/>
      <c r="L4" s="981"/>
      <c r="M4" s="981"/>
      <c r="N4" s="974"/>
      <c r="O4" s="974"/>
      <c r="P4" s="974"/>
      <c r="Q4" s="974"/>
      <c r="R4" s="974"/>
      <c r="S4" s="974"/>
      <c r="T4" s="5892"/>
    </row>
    <row r="5" spans="1:20" ht="16.5" thickBot="1">
      <c r="A5" s="5892"/>
      <c r="B5" s="974"/>
      <c r="C5" s="9270" t="s">
        <v>4075</v>
      </c>
      <c r="D5" s="9271"/>
      <c r="E5" s="9272"/>
      <c r="F5" s="9273">
        <f>+B.1!F5</f>
        <v>44196</v>
      </c>
      <c r="G5" s="9274"/>
      <c r="H5" s="9274"/>
      <c r="I5" s="9274"/>
      <c r="J5" s="9274"/>
      <c r="K5" s="9275"/>
      <c r="L5" s="981"/>
      <c r="M5" s="981"/>
      <c r="N5" s="974"/>
      <c r="O5" s="974"/>
      <c r="P5" s="974"/>
      <c r="Q5" s="974"/>
      <c r="R5" s="974"/>
      <c r="S5" s="974"/>
      <c r="T5" s="5892"/>
    </row>
    <row r="6" spans="1:20" ht="15.75" thickBot="1">
      <c r="A6" s="5892"/>
      <c r="B6" s="974"/>
      <c r="C6" s="3278"/>
      <c r="D6" s="3278"/>
      <c r="E6" s="6697"/>
      <c r="F6" s="981"/>
      <c r="G6" s="981"/>
      <c r="H6" s="981"/>
      <c r="I6" s="981"/>
      <c r="J6" s="981"/>
      <c r="K6" s="981"/>
      <c r="L6" s="981"/>
      <c r="M6" s="981"/>
      <c r="N6" s="974"/>
      <c r="O6" s="974"/>
      <c r="P6" s="974"/>
      <c r="Q6" s="974"/>
      <c r="R6" s="974"/>
      <c r="S6" s="974"/>
      <c r="T6" s="5892"/>
    </row>
    <row r="7" spans="1:20" ht="15">
      <c r="A7" s="5892"/>
      <c r="B7" s="974"/>
      <c r="C7" s="9278" t="s">
        <v>329</v>
      </c>
      <c r="D7" s="9279"/>
      <c r="E7" s="9279"/>
      <c r="F7" s="9279"/>
      <c r="G7" s="9279"/>
      <c r="H7" s="9279"/>
      <c r="I7" s="9280" t="s">
        <v>3977</v>
      </c>
      <c r="J7" s="9282" t="s">
        <v>4586</v>
      </c>
      <c r="K7" s="9284" t="s">
        <v>4251</v>
      </c>
      <c r="L7" s="9284"/>
      <c r="M7" s="9284"/>
      <c r="N7" s="9284"/>
      <c r="O7" s="9284"/>
      <c r="P7" s="9284" t="s">
        <v>469</v>
      </c>
      <c r="Q7" s="9284"/>
      <c r="R7" s="9276" t="s">
        <v>4089</v>
      </c>
      <c r="S7" s="6674"/>
      <c r="T7" s="5892"/>
    </row>
    <row r="8" spans="1:20" ht="42.75">
      <c r="A8" s="5892"/>
      <c r="B8" s="974"/>
      <c r="C8" s="6698"/>
      <c r="D8" s="6699"/>
      <c r="E8" s="6699"/>
      <c r="F8" s="6699"/>
      <c r="G8" s="6699"/>
      <c r="H8" s="6699"/>
      <c r="I8" s="9281"/>
      <c r="J8" s="9283"/>
      <c r="K8" s="6716" t="s">
        <v>333</v>
      </c>
      <c r="L8" s="6718" t="s">
        <v>334</v>
      </c>
      <c r="M8" s="6719" t="s">
        <v>335</v>
      </c>
      <c r="N8" s="6719" t="s">
        <v>338</v>
      </c>
      <c r="O8" s="6719" t="s">
        <v>337</v>
      </c>
      <c r="P8" s="6720" t="s">
        <v>490</v>
      </c>
      <c r="Q8" s="6719" t="s">
        <v>491</v>
      </c>
      <c r="R8" s="9277"/>
      <c r="S8" s="6674"/>
      <c r="T8" s="5892"/>
    </row>
    <row r="9" spans="1:20" ht="15">
      <c r="A9" s="5892"/>
      <c r="B9" s="974"/>
      <c r="C9" s="6730"/>
      <c r="D9" s="6725"/>
      <c r="E9" s="6725"/>
      <c r="F9" s="6725"/>
      <c r="G9" s="6725"/>
      <c r="H9" s="6725"/>
      <c r="I9" s="6726" t="s">
        <v>392</v>
      </c>
      <c r="J9" s="6727" t="s">
        <v>409</v>
      </c>
      <c r="K9" s="6726" t="s">
        <v>410</v>
      </c>
      <c r="L9" s="6727" t="s">
        <v>411</v>
      </c>
      <c r="M9" s="6728">
        <v>-5</v>
      </c>
      <c r="N9" s="6729">
        <v>-6</v>
      </c>
      <c r="O9" s="6726">
        <v>-7</v>
      </c>
      <c r="P9" s="6728">
        <v>-9</v>
      </c>
      <c r="Q9" s="6728">
        <v>-10</v>
      </c>
      <c r="R9" s="6731">
        <v>-11</v>
      </c>
      <c r="S9" s="6674"/>
      <c r="T9" s="5892"/>
    </row>
    <row r="10" spans="1:20" ht="15">
      <c r="A10" s="5892"/>
      <c r="B10" s="974"/>
      <c r="C10" s="6549"/>
      <c r="D10" s="6544" t="s">
        <v>4076</v>
      </c>
      <c r="E10" s="6700"/>
      <c r="F10" s="6544"/>
      <c r="G10" s="6544"/>
      <c r="H10" s="6544"/>
      <c r="I10" s="6721">
        <v>0</v>
      </c>
      <c r="J10" s="6722">
        <f t="shared" ref="J10:J19" si="0">SUM(K10:O10)</f>
        <v>0</v>
      </c>
      <c r="K10" s="6721">
        <v>0</v>
      </c>
      <c r="L10" s="6723">
        <v>0</v>
      </c>
      <c r="M10" s="6721">
        <v>0</v>
      </c>
      <c r="N10" s="6723">
        <v>0</v>
      </c>
      <c r="O10" s="6721">
        <v>0</v>
      </c>
      <c r="P10" s="6721">
        <v>0</v>
      </c>
      <c r="Q10" s="6721">
        <v>0</v>
      </c>
      <c r="R10" s="6724">
        <v>0</v>
      </c>
      <c r="S10" s="6674"/>
      <c r="T10" s="5892"/>
    </row>
    <row r="11" spans="1:20" ht="15">
      <c r="A11" s="5892"/>
      <c r="B11" s="974"/>
      <c r="C11" s="6549"/>
      <c r="D11" s="6544" t="s">
        <v>4077</v>
      </c>
      <c r="E11" s="6700"/>
      <c r="F11" s="6544"/>
      <c r="G11" s="6544"/>
      <c r="H11" s="6544"/>
      <c r="I11" s="6701">
        <v>0</v>
      </c>
      <c r="J11" s="6702">
        <f t="shared" si="0"/>
        <v>0</v>
      </c>
      <c r="K11" s="6701">
        <v>0</v>
      </c>
      <c r="L11" s="6703">
        <v>0</v>
      </c>
      <c r="M11" s="6701">
        <v>0</v>
      </c>
      <c r="N11" s="6703">
        <v>0</v>
      </c>
      <c r="O11" s="6701">
        <v>0</v>
      </c>
      <c r="P11" s="6701">
        <v>0</v>
      </c>
      <c r="Q11" s="6701">
        <v>0</v>
      </c>
      <c r="R11" s="6704">
        <v>0</v>
      </c>
      <c r="S11" s="6674"/>
      <c r="T11" s="5892"/>
    </row>
    <row r="12" spans="1:20" ht="15">
      <c r="A12" s="5892"/>
      <c r="B12" s="974"/>
      <c r="C12" s="6549"/>
      <c r="D12" s="6544" t="s">
        <v>4078</v>
      </c>
      <c r="E12" s="6700"/>
      <c r="F12" s="6544"/>
      <c r="G12" s="6544"/>
      <c r="H12" s="6544"/>
      <c r="I12" s="6701">
        <v>0</v>
      </c>
      <c r="J12" s="6702">
        <f t="shared" si="0"/>
        <v>0</v>
      </c>
      <c r="K12" s="6701">
        <v>0</v>
      </c>
      <c r="L12" s="6703">
        <v>0</v>
      </c>
      <c r="M12" s="6701">
        <v>0</v>
      </c>
      <c r="N12" s="6703">
        <v>0</v>
      </c>
      <c r="O12" s="6701">
        <v>0</v>
      </c>
      <c r="P12" s="6701">
        <v>0</v>
      </c>
      <c r="Q12" s="6701">
        <v>0</v>
      </c>
      <c r="R12" s="6704">
        <v>0</v>
      </c>
      <c r="S12" s="6674"/>
      <c r="T12" s="5892"/>
    </row>
    <row r="13" spans="1:20" ht="15">
      <c r="A13" s="5892"/>
      <c r="B13" s="974"/>
      <c r="C13" s="6549"/>
      <c r="D13" s="6544" t="s">
        <v>4079</v>
      </c>
      <c r="E13" s="6700"/>
      <c r="F13" s="6544"/>
      <c r="G13" s="6544"/>
      <c r="H13" s="6544"/>
      <c r="I13" s="6701">
        <v>0</v>
      </c>
      <c r="J13" s="6702">
        <f t="shared" si="0"/>
        <v>0</v>
      </c>
      <c r="K13" s="6701">
        <v>0</v>
      </c>
      <c r="L13" s="6703">
        <v>0</v>
      </c>
      <c r="M13" s="6701">
        <v>0</v>
      </c>
      <c r="N13" s="6703">
        <v>0</v>
      </c>
      <c r="O13" s="6701">
        <v>0</v>
      </c>
      <c r="P13" s="6701">
        <v>0</v>
      </c>
      <c r="Q13" s="6701">
        <v>0</v>
      </c>
      <c r="R13" s="6704">
        <v>0</v>
      </c>
      <c r="S13" s="6674"/>
      <c r="T13" s="5892"/>
    </row>
    <row r="14" spans="1:20" ht="15">
      <c r="A14" s="5892"/>
      <c r="B14" s="974"/>
      <c r="C14" s="6549"/>
      <c r="D14" s="6544" t="s">
        <v>4080</v>
      </c>
      <c r="E14" s="6700"/>
      <c r="F14" s="6544"/>
      <c r="G14" s="6544"/>
      <c r="H14" s="6544"/>
      <c r="I14" s="6701">
        <v>0</v>
      </c>
      <c r="J14" s="6702">
        <f t="shared" si="0"/>
        <v>0</v>
      </c>
      <c r="K14" s="6701">
        <v>0</v>
      </c>
      <c r="L14" s="6703">
        <v>0</v>
      </c>
      <c r="M14" s="6701">
        <v>0</v>
      </c>
      <c r="N14" s="6703">
        <v>0</v>
      </c>
      <c r="O14" s="6701">
        <v>0</v>
      </c>
      <c r="P14" s="6701">
        <v>0</v>
      </c>
      <c r="Q14" s="6701">
        <v>0</v>
      </c>
      <c r="R14" s="6704">
        <v>0</v>
      </c>
      <c r="S14" s="6674"/>
      <c r="T14" s="5892"/>
    </row>
    <row r="15" spans="1:20" ht="15">
      <c r="A15" s="5892"/>
      <c r="B15" s="974"/>
      <c r="C15" s="6549"/>
      <c r="D15" s="6544" t="s">
        <v>4081</v>
      </c>
      <c r="E15" s="6700"/>
      <c r="F15" s="6544"/>
      <c r="G15" s="6544"/>
      <c r="H15" s="6544"/>
      <c r="I15" s="6701">
        <v>0</v>
      </c>
      <c r="J15" s="6702">
        <f t="shared" si="0"/>
        <v>0</v>
      </c>
      <c r="K15" s="6701">
        <v>0</v>
      </c>
      <c r="L15" s="6703">
        <v>0</v>
      </c>
      <c r="M15" s="6701">
        <v>0</v>
      </c>
      <c r="N15" s="6703">
        <v>0</v>
      </c>
      <c r="O15" s="6701">
        <v>0</v>
      </c>
      <c r="P15" s="6701">
        <v>0</v>
      </c>
      <c r="Q15" s="6701">
        <v>0</v>
      </c>
      <c r="R15" s="6704">
        <v>0</v>
      </c>
      <c r="S15" s="6674"/>
      <c r="T15" s="5892"/>
    </row>
    <row r="16" spans="1:20" ht="15">
      <c r="A16" s="5892"/>
      <c r="B16" s="974"/>
      <c r="C16" s="6549"/>
      <c r="D16" s="6544" t="s">
        <v>4082</v>
      </c>
      <c r="E16" s="6700"/>
      <c r="F16" s="6544"/>
      <c r="G16" s="6544"/>
      <c r="H16" s="6544"/>
      <c r="I16" s="6701">
        <v>0</v>
      </c>
      <c r="J16" s="6702">
        <f t="shared" si="0"/>
        <v>0</v>
      </c>
      <c r="K16" s="6701">
        <v>0</v>
      </c>
      <c r="L16" s="6703">
        <v>0</v>
      </c>
      <c r="M16" s="6701">
        <v>0</v>
      </c>
      <c r="N16" s="6703">
        <v>0</v>
      </c>
      <c r="O16" s="6701">
        <v>0</v>
      </c>
      <c r="P16" s="6701">
        <v>0</v>
      </c>
      <c r="Q16" s="6701">
        <v>0</v>
      </c>
      <c r="R16" s="6704">
        <v>0</v>
      </c>
      <c r="S16" s="6674"/>
      <c r="T16" s="5892"/>
    </row>
    <row r="17" spans="1:20" ht="15">
      <c r="A17" s="5892"/>
      <c r="B17" s="974"/>
      <c r="C17" s="6549"/>
      <c r="D17" s="6544" t="s">
        <v>4083</v>
      </c>
      <c r="E17" s="6700"/>
      <c r="F17" s="6544"/>
      <c r="G17" s="6544"/>
      <c r="H17" s="6544"/>
      <c r="I17" s="6701">
        <v>0</v>
      </c>
      <c r="J17" s="6702">
        <f t="shared" si="0"/>
        <v>0</v>
      </c>
      <c r="K17" s="6701">
        <v>0</v>
      </c>
      <c r="L17" s="6703">
        <v>0</v>
      </c>
      <c r="M17" s="6701">
        <v>0</v>
      </c>
      <c r="N17" s="6703">
        <v>0</v>
      </c>
      <c r="O17" s="6701">
        <v>0</v>
      </c>
      <c r="P17" s="6701">
        <v>0</v>
      </c>
      <c r="Q17" s="6701">
        <v>0</v>
      </c>
      <c r="R17" s="6704">
        <v>0</v>
      </c>
      <c r="S17" s="6674"/>
      <c r="T17" s="5892"/>
    </row>
    <row r="18" spans="1:20" ht="15">
      <c r="A18" s="5892"/>
      <c r="B18" s="974"/>
      <c r="C18" s="6549"/>
      <c r="D18" s="6544" t="s">
        <v>4084</v>
      </c>
      <c r="E18" s="6700"/>
      <c r="F18" s="6544"/>
      <c r="G18" s="6544"/>
      <c r="H18" s="6544"/>
      <c r="I18" s="6701">
        <v>0</v>
      </c>
      <c r="J18" s="6702">
        <f t="shared" si="0"/>
        <v>0</v>
      </c>
      <c r="K18" s="6701">
        <v>0</v>
      </c>
      <c r="L18" s="6703">
        <v>0</v>
      </c>
      <c r="M18" s="6701">
        <v>0</v>
      </c>
      <c r="N18" s="6703">
        <v>0</v>
      </c>
      <c r="O18" s="6701">
        <v>0</v>
      </c>
      <c r="P18" s="6701">
        <v>0</v>
      </c>
      <c r="Q18" s="6701">
        <v>0</v>
      </c>
      <c r="R18" s="6704">
        <v>0</v>
      </c>
      <c r="S18" s="6674"/>
      <c r="T18" s="5892"/>
    </row>
    <row r="19" spans="1:20" ht="15.75" thickBot="1">
      <c r="A19" s="5892"/>
      <c r="B19" s="974"/>
      <c r="C19" s="6705"/>
      <c r="D19" s="6706" t="s">
        <v>4085</v>
      </c>
      <c r="E19" s="6707"/>
      <c r="F19" s="6706"/>
      <c r="G19" s="6706"/>
      <c r="H19" s="6706"/>
      <c r="I19" s="6708">
        <v>0</v>
      </c>
      <c r="J19" s="6732">
        <f t="shared" si="0"/>
        <v>0</v>
      </c>
      <c r="K19" s="6708">
        <v>0</v>
      </c>
      <c r="L19" s="6733">
        <v>0</v>
      </c>
      <c r="M19" s="6708">
        <v>0</v>
      </c>
      <c r="N19" s="6733">
        <v>0</v>
      </c>
      <c r="O19" s="6708">
        <v>0</v>
      </c>
      <c r="P19" s="6708">
        <v>0</v>
      </c>
      <c r="Q19" s="6708">
        <v>0</v>
      </c>
      <c r="R19" s="6734">
        <v>0</v>
      </c>
      <c r="S19" s="6674"/>
      <c r="T19" s="5892"/>
    </row>
    <row r="20" spans="1:20" ht="15.75" thickBot="1">
      <c r="A20" s="5892"/>
      <c r="B20" s="974"/>
      <c r="C20" s="6709" t="s">
        <v>4086</v>
      </c>
      <c r="D20" s="6710"/>
      <c r="E20" s="6711"/>
      <c r="F20" s="6712"/>
      <c r="G20" s="6712"/>
      <c r="H20" s="6712"/>
      <c r="I20" s="6713">
        <f>SUM(I10:I19)</f>
        <v>0</v>
      </c>
      <c r="J20" s="6714">
        <f>SUM(J10:J19)</f>
        <v>0</v>
      </c>
      <c r="K20" s="6713">
        <f>SUM(K10:K19)</f>
        <v>0</v>
      </c>
      <c r="L20" s="6714">
        <f>SUM(L10:L19)</f>
        <v>0</v>
      </c>
      <c r="M20" s="6713">
        <f t="shared" ref="M20:R20" si="1">SUM(M10:M19)</f>
        <v>0</v>
      </c>
      <c r="N20" s="6714">
        <f t="shared" si="1"/>
        <v>0</v>
      </c>
      <c r="O20" s="6713">
        <f>SUM(O10:O19)</f>
        <v>0</v>
      </c>
      <c r="P20" s="6713">
        <f t="shared" si="1"/>
        <v>0</v>
      </c>
      <c r="Q20" s="6713">
        <f t="shared" si="1"/>
        <v>0</v>
      </c>
      <c r="R20" s="6717">
        <f t="shared" si="1"/>
        <v>0</v>
      </c>
      <c r="S20" s="6674"/>
      <c r="T20" s="5892"/>
    </row>
    <row r="21" spans="1:20" ht="15">
      <c r="A21" s="5892"/>
      <c r="B21" s="6674"/>
      <c r="C21" s="6694"/>
      <c r="D21" s="6694"/>
      <c r="E21" s="6695"/>
      <c r="F21" s="6696"/>
      <c r="G21" s="6696"/>
      <c r="H21" s="6696"/>
      <c r="I21" s="6696"/>
      <c r="J21" s="6696"/>
      <c r="K21" s="6696"/>
      <c r="L21" s="6696"/>
      <c r="M21" s="6696"/>
      <c r="N21" s="6674"/>
      <c r="O21" s="6674"/>
      <c r="P21" s="6674"/>
      <c r="Q21" s="6674"/>
      <c r="R21" s="6674"/>
      <c r="S21" s="3428" t="s">
        <v>1279</v>
      </c>
      <c r="T21" s="5892"/>
    </row>
    <row r="22" spans="1:20">
      <c r="A22" s="5892"/>
      <c r="B22" s="5892"/>
      <c r="C22" s="5892"/>
      <c r="D22" s="5892"/>
      <c r="E22" s="5892"/>
      <c r="F22" s="5892"/>
      <c r="G22" s="5892"/>
      <c r="H22" s="5892"/>
      <c r="I22" s="5892"/>
      <c r="J22" s="5892"/>
      <c r="K22" s="5892"/>
      <c r="L22" s="5892"/>
      <c r="M22" s="5892"/>
      <c r="N22" s="5892"/>
      <c r="O22" s="5892"/>
      <c r="P22" s="5892"/>
      <c r="Q22" s="5892"/>
      <c r="R22" s="5892"/>
      <c r="S22" s="5892"/>
      <c r="T22" s="5892"/>
    </row>
    <row r="23" spans="1:20">
      <c r="A23" s="5892"/>
      <c r="B23" s="5892"/>
      <c r="C23" s="5892"/>
      <c r="D23" s="5892"/>
      <c r="E23" s="5892"/>
      <c r="F23" s="5892"/>
      <c r="G23" s="5892"/>
      <c r="H23" s="5892"/>
      <c r="I23" s="5892"/>
      <c r="J23" s="5892"/>
      <c r="K23" s="5892"/>
      <c r="L23" s="5892"/>
      <c r="M23" s="5892"/>
      <c r="N23" s="5892"/>
      <c r="O23" s="5892"/>
      <c r="P23" s="5892"/>
      <c r="Q23" s="5892"/>
      <c r="R23" s="5892"/>
      <c r="S23" s="5892"/>
      <c r="T23" s="5892"/>
    </row>
    <row r="24" spans="1:20">
      <c r="A24" s="5892"/>
      <c r="B24" s="5892"/>
      <c r="C24" s="5892"/>
      <c r="D24" s="5892"/>
      <c r="E24" s="5892"/>
      <c r="F24" s="5892"/>
      <c r="G24" s="5892"/>
      <c r="H24" s="5892"/>
      <c r="I24" s="5892"/>
      <c r="J24" s="5892"/>
      <c r="K24" s="5892"/>
      <c r="L24" s="5892"/>
      <c r="M24" s="5892"/>
      <c r="N24" s="5892"/>
      <c r="O24" s="5892"/>
      <c r="P24" s="5892"/>
      <c r="Q24" s="5892"/>
      <c r="R24" s="5892"/>
      <c r="S24" s="5892"/>
      <c r="T24" s="5892"/>
    </row>
    <row r="25" spans="1:20">
      <c r="A25" s="5892"/>
      <c r="B25" s="5892"/>
      <c r="C25" s="5892"/>
      <c r="D25" s="5892"/>
      <c r="E25" s="5892"/>
      <c r="F25" s="5892"/>
      <c r="G25" s="5892"/>
      <c r="H25" s="5892"/>
      <c r="I25" s="5892"/>
      <c r="J25" s="5892"/>
      <c r="K25" s="5892"/>
      <c r="L25" s="5892"/>
      <c r="M25" s="5892"/>
      <c r="N25" s="5892"/>
      <c r="O25" s="5892"/>
      <c r="P25" s="5892"/>
      <c r="Q25" s="5892"/>
      <c r="R25" s="5892"/>
      <c r="S25" s="5892"/>
      <c r="T25" s="5892"/>
    </row>
  </sheetData>
  <mergeCells count="11">
    <mergeCell ref="R7:R8"/>
    <mergeCell ref="C7:H7"/>
    <mergeCell ref="I7:I8"/>
    <mergeCell ref="J7:J8"/>
    <mergeCell ref="K7:O7"/>
    <mergeCell ref="P7:Q7"/>
    <mergeCell ref="C3:K3"/>
    <mergeCell ref="C4:E4"/>
    <mergeCell ref="F4:K4"/>
    <mergeCell ref="C5:E5"/>
    <mergeCell ref="F5:K5"/>
  </mergeCells>
  <hyperlinks>
    <hyperlink ref="S21" location="Index!A1" display="Index" xr:uid="{00000000-0004-0000-6C00-000000000000}"/>
  </hyperlinks>
  <pageMargins left="0.7" right="0.7" top="0.75" bottom="0.75" header="0.3" footer="0.3"/>
  <pageSetup paperSize="9" scale="58"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6">
    <tabColor rgb="FFFFC000"/>
  </sheetPr>
  <dimension ref="A1:U63"/>
  <sheetViews>
    <sheetView topLeftCell="E3" workbookViewId="0">
      <pane ySplit="7" topLeftCell="A10" activePane="bottomLeft" state="frozen"/>
      <selection activeCell="A3" sqref="A3"/>
      <selection pane="bottomLeft" activeCell="E10" sqref="E10"/>
    </sheetView>
  </sheetViews>
  <sheetFormatPr defaultColWidth="0" defaultRowHeight="15" zeroHeight="1"/>
  <cols>
    <col min="1" max="3" width="9.140625" style="6944" customWidth="1"/>
    <col min="4" max="4" width="77.85546875" style="6944" bestFit="1" customWidth="1"/>
    <col min="5" max="19" width="18.42578125" style="6944" customWidth="1"/>
    <col min="20" max="21" width="9.140625" style="6944" customWidth="1"/>
    <col min="22" max="16384" width="9.140625" style="6944" hidden="1"/>
  </cols>
  <sheetData>
    <row r="1" spans="1:21">
      <c r="A1" s="1043"/>
      <c r="B1" s="1043"/>
      <c r="C1" s="1043"/>
      <c r="D1" s="1043"/>
      <c r="E1" s="1043"/>
      <c r="F1" s="1043"/>
      <c r="G1" s="1043"/>
      <c r="H1" s="1043"/>
      <c r="I1" s="1043"/>
      <c r="J1" s="1043"/>
      <c r="K1" s="1043"/>
      <c r="L1" s="1043"/>
      <c r="M1" s="1043"/>
      <c r="N1" s="1043"/>
      <c r="O1" s="1043"/>
      <c r="P1" s="1043"/>
      <c r="Q1" s="1043"/>
      <c r="R1" s="1043"/>
      <c r="S1" s="1043"/>
      <c r="T1" s="1043"/>
      <c r="U1" s="1043"/>
    </row>
    <row r="2" spans="1:21" ht="15.75">
      <c r="A2" s="1043"/>
      <c r="B2" s="85"/>
      <c r="C2" s="11"/>
      <c r="D2" s="85"/>
      <c r="E2" s="63"/>
      <c r="F2" s="5"/>
      <c r="G2" s="56"/>
      <c r="H2" s="56"/>
      <c r="I2" s="56"/>
      <c r="J2" s="56"/>
      <c r="K2" s="56"/>
      <c r="L2" s="56"/>
      <c r="M2" s="69"/>
      <c r="N2" s="70"/>
      <c r="O2" s="71"/>
      <c r="P2" s="71"/>
      <c r="Q2" s="71"/>
      <c r="R2" s="72"/>
      <c r="S2" s="5"/>
      <c r="T2" s="108"/>
      <c r="U2" s="1043"/>
    </row>
    <row r="3" spans="1:21" ht="20.25">
      <c r="A3" s="1043"/>
      <c r="B3" s="85"/>
      <c r="C3" s="1398" t="s">
        <v>394</v>
      </c>
      <c r="D3" s="1398"/>
      <c r="E3" s="1787"/>
      <c r="F3" s="1787"/>
      <c r="G3" s="1787"/>
      <c r="H3" s="78"/>
      <c r="I3" s="78"/>
      <c r="J3" s="78"/>
      <c r="K3" s="78"/>
      <c r="L3" s="78"/>
      <c r="M3" s="78"/>
      <c r="N3" s="78"/>
      <c r="O3" s="78"/>
      <c r="P3" s="78"/>
      <c r="Q3" s="78"/>
      <c r="R3" s="78"/>
      <c r="S3" s="62" t="s">
        <v>2800</v>
      </c>
      <c r="T3" s="108"/>
      <c r="U3" s="1043"/>
    </row>
    <row r="4" spans="1:21" ht="16.5" thickBot="1">
      <c r="A4" s="1043"/>
      <c r="B4" s="85"/>
      <c r="C4" s="73"/>
      <c r="D4" s="56"/>
      <c r="E4" s="74"/>
      <c r="F4" s="5"/>
      <c r="G4" s="56"/>
      <c r="H4" s="56"/>
      <c r="I4" s="56"/>
      <c r="J4" s="56"/>
      <c r="K4" s="56"/>
      <c r="L4" s="56"/>
      <c r="M4" s="56"/>
      <c r="N4" s="56"/>
      <c r="O4" s="56"/>
      <c r="P4" s="56"/>
      <c r="Q4" s="56"/>
      <c r="R4" s="72"/>
      <c r="S4" s="5"/>
      <c r="T4" s="108"/>
      <c r="U4" s="1043"/>
    </row>
    <row r="5" spans="1:21" ht="31.5">
      <c r="A5" s="1043"/>
      <c r="B5" s="85"/>
      <c r="C5" s="1831"/>
      <c r="D5" s="1832"/>
      <c r="E5" s="1828" t="s">
        <v>386</v>
      </c>
      <c r="F5" s="1829" t="s">
        <v>387</v>
      </c>
      <c r="G5" s="8383" t="s">
        <v>395</v>
      </c>
      <c r="H5" s="8383"/>
      <c r="I5" s="8383"/>
      <c r="J5" s="8383"/>
      <c r="K5" s="8383"/>
      <c r="L5" s="8384" t="s">
        <v>335</v>
      </c>
      <c r="M5" s="8385"/>
      <c r="N5" s="8386" t="s">
        <v>336</v>
      </c>
      <c r="O5" s="8387"/>
      <c r="P5" s="8386" t="s">
        <v>337</v>
      </c>
      <c r="Q5" s="8387"/>
      <c r="R5" s="1824" t="s">
        <v>331</v>
      </c>
      <c r="S5" s="1825" t="s">
        <v>332</v>
      </c>
      <c r="T5" s="6"/>
      <c r="U5" s="1043"/>
    </row>
    <row r="6" spans="1:21" ht="15.75">
      <c r="A6" s="1043"/>
      <c r="B6" s="85"/>
      <c r="C6" s="1833"/>
      <c r="D6" s="1834"/>
      <c r="E6" s="1830" t="s">
        <v>2214</v>
      </c>
      <c r="F6" s="1818"/>
      <c r="G6" s="1816" t="s">
        <v>396</v>
      </c>
      <c r="H6" s="1816" t="s">
        <v>397</v>
      </c>
      <c r="I6" s="1816" t="s">
        <v>398</v>
      </c>
      <c r="J6" s="1816" t="s">
        <v>399</v>
      </c>
      <c r="K6" s="1816" t="s">
        <v>400</v>
      </c>
      <c r="L6" s="1817" t="s">
        <v>396</v>
      </c>
      <c r="M6" s="1818" t="s">
        <v>401</v>
      </c>
      <c r="N6" s="1839" t="s">
        <v>402</v>
      </c>
      <c r="O6" s="1840" t="s">
        <v>399</v>
      </c>
      <c r="P6" s="1839" t="s">
        <v>402</v>
      </c>
      <c r="Q6" s="1840" t="s">
        <v>399</v>
      </c>
      <c r="R6" s="1826"/>
      <c r="S6" s="1827"/>
      <c r="T6" s="108"/>
      <c r="U6" s="1043"/>
    </row>
    <row r="7" spans="1:21" ht="18.75">
      <c r="A7" s="1043"/>
      <c r="B7" s="85"/>
      <c r="C7" s="1833"/>
      <c r="D7" s="1834"/>
      <c r="E7" s="1814"/>
      <c r="F7" s="1815"/>
      <c r="G7" s="1816" t="s">
        <v>403</v>
      </c>
      <c r="H7" s="1816" t="s">
        <v>404</v>
      </c>
      <c r="I7" s="1816" t="s">
        <v>405</v>
      </c>
      <c r="J7" s="1816" t="s">
        <v>401</v>
      </c>
      <c r="K7" s="1816" t="s">
        <v>406</v>
      </c>
      <c r="L7" s="1817" t="s">
        <v>403</v>
      </c>
      <c r="M7" s="1818"/>
      <c r="N7" s="1821"/>
      <c r="O7" s="1822"/>
      <c r="P7" s="1821"/>
      <c r="Q7" s="1822"/>
      <c r="R7" s="1819"/>
      <c r="S7" s="1820"/>
      <c r="T7" s="108"/>
      <c r="U7" s="1043"/>
    </row>
    <row r="8" spans="1:21" ht="15.75">
      <c r="A8" s="1043"/>
      <c r="B8" s="85"/>
      <c r="C8" s="1833"/>
      <c r="D8" s="1834"/>
      <c r="E8" s="1813"/>
      <c r="F8" s="1785"/>
      <c r="G8" s="1823"/>
      <c r="H8" s="1823" t="s">
        <v>407</v>
      </c>
      <c r="I8" s="1823" t="s">
        <v>408</v>
      </c>
      <c r="J8" s="1823"/>
      <c r="K8" s="1823"/>
      <c r="L8" s="1783"/>
      <c r="M8" s="1783"/>
      <c r="N8" s="1783"/>
      <c r="O8" s="1784"/>
      <c r="P8" s="1783"/>
      <c r="Q8" s="1784"/>
      <c r="R8" s="1837" t="s">
        <v>344</v>
      </c>
      <c r="S8" s="1838" t="s">
        <v>344</v>
      </c>
      <c r="T8" s="108"/>
      <c r="U8" s="1043"/>
    </row>
    <row r="9" spans="1:21">
      <c r="A9" s="1043"/>
      <c r="B9" s="85"/>
      <c r="C9" s="1835" t="s">
        <v>328</v>
      </c>
      <c r="D9" s="1836" t="s">
        <v>391</v>
      </c>
      <c r="E9" s="1796" t="s">
        <v>392</v>
      </c>
      <c r="F9" s="1797" t="s">
        <v>409</v>
      </c>
      <c r="G9" s="1798" t="s">
        <v>410</v>
      </c>
      <c r="H9" s="1799" t="s">
        <v>411</v>
      </c>
      <c r="I9" s="1799" t="s">
        <v>412</v>
      </c>
      <c r="J9" s="1799" t="s">
        <v>413</v>
      </c>
      <c r="K9" s="1799" t="s">
        <v>414</v>
      </c>
      <c r="L9" s="1799" t="s">
        <v>415</v>
      </c>
      <c r="M9" s="1799" t="s">
        <v>416</v>
      </c>
      <c r="N9" s="1798" t="s">
        <v>417</v>
      </c>
      <c r="O9" s="1800" t="s">
        <v>418</v>
      </c>
      <c r="P9" s="1798" t="s">
        <v>419</v>
      </c>
      <c r="Q9" s="1800" t="s">
        <v>420</v>
      </c>
      <c r="R9" s="1801" t="s">
        <v>421</v>
      </c>
      <c r="S9" s="1802" t="s">
        <v>422</v>
      </c>
      <c r="T9" s="108"/>
      <c r="U9" s="1043"/>
    </row>
    <row r="10" spans="1:21">
      <c r="A10" s="1043"/>
      <c r="B10" s="85"/>
      <c r="C10" s="1803"/>
      <c r="D10" s="1804" t="s">
        <v>423</v>
      </c>
      <c r="E10" s="1805"/>
      <c r="F10" s="1475"/>
      <c r="G10" s="1805" t="s">
        <v>423</v>
      </c>
      <c r="H10" s="1475"/>
      <c r="I10" s="1475"/>
      <c r="J10" s="1475"/>
      <c r="K10" s="1475"/>
      <c r="L10" s="1475"/>
      <c r="M10" s="1475"/>
      <c r="N10" s="1806"/>
      <c r="O10" s="1807"/>
      <c r="P10" s="1475"/>
      <c r="Q10" s="1475"/>
      <c r="R10" s="1808"/>
      <c r="S10" s="1809"/>
      <c r="T10" s="108"/>
      <c r="U10" s="1043"/>
    </row>
    <row r="11" spans="1:21">
      <c r="A11" s="1043"/>
      <c r="B11" s="85"/>
      <c r="C11" s="1841"/>
      <c r="D11" s="1842" t="s">
        <v>424</v>
      </c>
      <c r="E11" s="1411"/>
      <c r="F11" s="1790"/>
      <c r="G11" s="1791"/>
      <c r="H11" s="1790"/>
      <c r="I11" s="1792"/>
      <c r="J11" s="1790"/>
      <c r="K11" s="1790"/>
      <c r="L11" s="1790"/>
      <c r="M11" s="1790"/>
      <c r="N11" s="1790"/>
      <c r="O11" s="1793"/>
      <c r="P11" s="1790"/>
      <c r="Q11" s="1790"/>
      <c r="R11" s="1794"/>
      <c r="S11" s="1795"/>
      <c r="T11" s="108"/>
      <c r="U11" s="1043"/>
    </row>
    <row r="12" spans="1:21">
      <c r="A12" s="1043"/>
      <c r="B12" s="85"/>
      <c r="C12" s="1843">
        <v>1</v>
      </c>
      <c r="D12" s="1844" t="s">
        <v>425</v>
      </c>
      <c r="E12" s="5555">
        <f>SUM($F12:$Q12)</f>
        <v>0</v>
      </c>
      <c r="F12" s="5556"/>
      <c r="G12" s="5557"/>
      <c r="H12" s="5556"/>
      <c r="I12" s="5556"/>
      <c r="J12" s="5556"/>
      <c r="K12" s="5556"/>
      <c r="L12" s="5556"/>
      <c r="M12" s="5556"/>
      <c r="N12" s="5556"/>
      <c r="O12" s="5558"/>
      <c r="P12" s="5556"/>
      <c r="Q12" s="5558"/>
      <c r="R12" s="5559"/>
      <c r="S12" s="5560"/>
      <c r="T12" s="108"/>
      <c r="U12" s="1043"/>
    </row>
    <row r="13" spans="1:21">
      <c r="A13" s="1043"/>
      <c r="B13" s="85"/>
      <c r="C13" s="1843">
        <v>2</v>
      </c>
      <c r="D13" s="1844" t="s">
        <v>426</v>
      </c>
      <c r="E13" s="5555">
        <f>SUM($F13:$Q13)</f>
        <v>0</v>
      </c>
      <c r="F13" s="5556"/>
      <c r="G13" s="5557"/>
      <c r="H13" s="5556"/>
      <c r="I13" s="5556"/>
      <c r="J13" s="5556"/>
      <c r="K13" s="5556"/>
      <c r="L13" s="5556"/>
      <c r="M13" s="5556"/>
      <c r="N13" s="5556"/>
      <c r="O13" s="5558"/>
      <c r="P13" s="5556"/>
      <c r="Q13" s="5558"/>
      <c r="R13" s="5559"/>
      <c r="S13" s="5560"/>
      <c r="T13" s="108"/>
      <c r="U13" s="1043"/>
    </row>
    <row r="14" spans="1:21">
      <c r="A14" s="1043"/>
      <c r="B14" s="85"/>
      <c r="C14" s="1845">
        <v>3</v>
      </c>
      <c r="D14" s="1846" t="s">
        <v>427</v>
      </c>
      <c r="E14" s="5555">
        <f>SUM($F14:$Q14)</f>
        <v>0</v>
      </c>
      <c r="F14" s="5561">
        <f>F12-F13</f>
        <v>0</v>
      </c>
      <c r="G14" s="5555">
        <f t="shared" ref="G14:M14" si="0">G12-G13</f>
        <v>0</v>
      </c>
      <c r="H14" s="5555">
        <f t="shared" si="0"/>
        <v>0</v>
      </c>
      <c r="I14" s="5555">
        <f t="shared" si="0"/>
        <v>0</v>
      </c>
      <c r="J14" s="5555">
        <f t="shared" si="0"/>
        <v>0</v>
      </c>
      <c r="K14" s="5555">
        <f t="shared" si="0"/>
        <v>0</v>
      </c>
      <c r="L14" s="5555">
        <f t="shared" si="0"/>
        <v>0</v>
      </c>
      <c r="M14" s="5555">
        <f t="shared" si="0"/>
        <v>0</v>
      </c>
      <c r="N14" s="5562">
        <f t="shared" ref="N14:S14" si="1">N12-N13</f>
        <v>0</v>
      </c>
      <c r="O14" s="5563">
        <f t="shared" si="1"/>
        <v>0</v>
      </c>
      <c r="P14" s="5562">
        <f>P12-P13</f>
        <v>0</v>
      </c>
      <c r="Q14" s="5563">
        <f>Q12-Q13</f>
        <v>0</v>
      </c>
      <c r="R14" s="5564">
        <f>R12-R13</f>
        <v>0</v>
      </c>
      <c r="S14" s="5565">
        <f t="shared" si="1"/>
        <v>0</v>
      </c>
      <c r="T14" s="108"/>
      <c r="U14" s="1043"/>
    </row>
    <row r="15" spans="1:21">
      <c r="A15" s="1043"/>
      <c r="B15" s="85"/>
      <c r="C15" s="1843">
        <v>4</v>
      </c>
      <c r="D15" s="1844" t="s">
        <v>428</v>
      </c>
      <c r="E15" s="5555">
        <f t="shared" ref="E15:E20" si="2">SUM($F15:$Q15)</f>
        <v>0</v>
      </c>
      <c r="F15" s="5556"/>
      <c r="G15" s="5557"/>
      <c r="H15" s="5556"/>
      <c r="I15" s="5556"/>
      <c r="J15" s="5556"/>
      <c r="K15" s="5556"/>
      <c r="L15" s="5556"/>
      <c r="M15" s="5556"/>
      <c r="N15" s="5556"/>
      <c r="O15" s="5558"/>
      <c r="P15" s="5556"/>
      <c r="Q15" s="5558"/>
      <c r="R15" s="5559"/>
      <c r="S15" s="5560"/>
      <c r="T15" s="108"/>
      <c r="U15" s="1043"/>
    </row>
    <row r="16" spans="1:21">
      <c r="A16" s="1043"/>
      <c r="B16" s="85"/>
      <c r="C16" s="1845">
        <v>5</v>
      </c>
      <c r="D16" s="1846" t="s">
        <v>429</v>
      </c>
      <c r="E16" s="5555">
        <f>SUM($F16:$Q16)</f>
        <v>0</v>
      </c>
      <c r="F16" s="5561">
        <f t="shared" ref="F16:M16" si="3">F14+F15</f>
        <v>0</v>
      </c>
      <c r="G16" s="5555">
        <f t="shared" si="3"/>
        <v>0</v>
      </c>
      <c r="H16" s="5555">
        <f t="shared" si="3"/>
        <v>0</v>
      </c>
      <c r="I16" s="5555">
        <f t="shared" si="3"/>
        <v>0</v>
      </c>
      <c r="J16" s="5555">
        <f t="shared" si="3"/>
        <v>0</v>
      </c>
      <c r="K16" s="5555">
        <f t="shared" si="3"/>
        <v>0</v>
      </c>
      <c r="L16" s="5555">
        <f t="shared" si="3"/>
        <v>0</v>
      </c>
      <c r="M16" s="5555">
        <f t="shared" si="3"/>
        <v>0</v>
      </c>
      <c r="N16" s="5562">
        <f t="shared" ref="N16:S16" si="4">N14+N15</f>
        <v>0</v>
      </c>
      <c r="O16" s="5563">
        <f t="shared" si="4"/>
        <v>0</v>
      </c>
      <c r="P16" s="5562">
        <f t="shared" si="4"/>
        <v>0</v>
      </c>
      <c r="Q16" s="5563">
        <f t="shared" si="4"/>
        <v>0</v>
      </c>
      <c r="R16" s="5564">
        <f t="shared" si="4"/>
        <v>0</v>
      </c>
      <c r="S16" s="5565">
        <f t="shared" si="4"/>
        <v>0</v>
      </c>
      <c r="T16" s="108"/>
      <c r="U16" s="1043"/>
    </row>
    <row r="17" spans="1:21">
      <c r="A17" s="1043"/>
      <c r="B17" s="85"/>
      <c r="C17" s="1843">
        <v>6</v>
      </c>
      <c r="D17" s="1844" t="s">
        <v>430</v>
      </c>
      <c r="E17" s="5555">
        <f t="shared" si="2"/>
        <v>0</v>
      </c>
      <c r="F17" s="5556"/>
      <c r="G17" s="5557"/>
      <c r="H17" s="5556"/>
      <c r="I17" s="5556"/>
      <c r="J17" s="5556"/>
      <c r="K17" s="5556"/>
      <c r="L17" s="5556"/>
      <c r="M17" s="5556"/>
      <c r="N17" s="5556"/>
      <c r="O17" s="5558"/>
      <c r="P17" s="5556"/>
      <c r="Q17" s="5558"/>
      <c r="R17" s="5559"/>
      <c r="S17" s="5560"/>
      <c r="T17" s="108"/>
      <c r="U17" s="1043"/>
    </row>
    <row r="18" spans="1:21">
      <c r="A18" s="1043"/>
      <c r="B18" s="85"/>
      <c r="C18" s="1845">
        <v>7</v>
      </c>
      <c r="D18" s="1846" t="s">
        <v>431</v>
      </c>
      <c r="E18" s="5555">
        <f t="shared" si="2"/>
        <v>0</v>
      </c>
      <c r="F18" s="5561">
        <f t="shared" ref="F18:M18" si="5">F16-F17</f>
        <v>0</v>
      </c>
      <c r="G18" s="5555">
        <f t="shared" si="5"/>
        <v>0</v>
      </c>
      <c r="H18" s="5555">
        <f t="shared" si="5"/>
        <v>0</v>
      </c>
      <c r="I18" s="5555">
        <f t="shared" si="5"/>
        <v>0</v>
      </c>
      <c r="J18" s="5555">
        <f t="shared" si="5"/>
        <v>0</v>
      </c>
      <c r="K18" s="5555">
        <f t="shared" si="5"/>
        <v>0</v>
      </c>
      <c r="L18" s="5555">
        <f t="shared" si="5"/>
        <v>0</v>
      </c>
      <c r="M18" s="5555">
        <f t="shared" si="5"/>
        <v>0</v>
      </c>
      <c r="N18" s="5562">
        <f t="shared" ref="N18:S18" si="6">N16-N17</f>
        <v>0</v>
      </c>
      <c r="O18" s="5563">
        <f t="shared" si="6"/>
        <v>0</v>
      </c>
      <c r="P18" s="5562">
        <f t="shared" si="6"/>
        <v>0</v>
      </c>
      <c r="Q18" s="5563">
        <f t="shared" si="6"/>
        <v>0</v>
      </c>
      <c r="R18" s="5564">
        <f t="shared" si="6"/>
        <v>0</v>
      </c>
      <c r="S18" s="5565">
        <f t="shared" si="6"/>
        <v>0</v>
      </c>
      <c r="T18" s="108"/>
      <c r="U18" s="1043"/>
    </row>
    <row r="19" spans="1:21">
      <c r="A19" s="1043"/>
      <c r="B19" s="85"/>
      <c r="C19" s="1843">
        <v>8</v>
      </c>
      <c r="D19" s="1844" t="s">
        <v>432</v>
      </c>
      <c r="E19" s="5555">
        <f t="shared" si="2"/>
        <v>0</v>
      </c>
      <c r="F19" s="5556"/>
      <c r="G19" s="5557"/>
      <c r="H19" s="5556"/>
      <c r="I19" s="5556"/>
      <c r="J19" s="5556"/>
      <c r="K19" s="5556"/>
      <c r="L19" s="5556"/>
      <c r="M19" s="5556"/>
      <c r="N19" s="5556"/>
      <c r="O19" s="5558"/>
      <c r="P19" s="5556"/>
      <c r="Q19" s="5558"/>
      <c r="R19" s="5559"/>
      <c r="S19" s="5560"/>
      <c r="T19" s="108"/>
      <c r="U19" s="1043"/>
    </row>
    <row r="20" spans="1:21">
      <c r="A20" s="1043"/>
      <c r="B20" s="85"/>
      <c r="C20" s="1843">
        <v>9</v>
      </c>
      <c r="D20" s="1844" t="s">
        <v>433</v>
      </c>
      <c r="E20" s="5555">
        <f t="shared" si="2"/>
        <v>0</v>
      </c>
      <c r="F20" s="5556"/>
      <c r="G20" s="5557"/>
      <c r="H20" s="5556"/>
      <c r="I20" s="5556"/>
      <c r="J20" s="5556"/>
      <c r="K20" s="5556"/>
      <c r="L20" s="5556"/>
      <c r="M20" s="5556"/>
      <c r="N20" s="5556"/>
      <c r="O20" s="5558"/>
      <c r="P20" s="5556"/>
      <c r="Q20" s="5558"/>
      <c r="R20" s="5559"/>
      <c r="S20" s="5560"/>
      <c r="T20" s="108"/>
      <c r="U20" s="1043"/>
    </row>
    <row r="21" spans="1:21">
      <c r="A21" s="1043"/>
      <c r="B21" s="85"/>
      <c r="C21" s="1845">
        <v>10</v>
      </c>
      <c r="D21" s="1846" t="s">
        <v>434</v>
      </c>
      <c r="E21" s="5555">
        <f>SUM($F21:$Q21)</f>
        <v>0</v>
      </c>
      <c r="F21" s="5561">
        <f>F18+F19-F20</f>
        <v>0</v>
      </c>
      <c r="G21" s="5555">
        <f t="shared" ref="G21:M21" si="7">G18+G19-G20</f>
        <v>0</v>
      </c>
      <c r="H21" s="5555">
        <f t="shared" si="7"/>
        <v>0</v>
      </c>
      <c r="I21" s="5555">
        <f t="shared" si="7"/>
        <v>0</v>
      </c>
      <c r="J21" s="5555">
        <f t="shared" si="7"/>
        <v>0</v>
      </c>
      <c r="K21" s="5555">
        <f t="shared" si="7"/>
        <v>0</v>
      </c>
      <c r="L21" s="5555">
        <f t="shared" si="7"/>
        <v>0</v>
      </c>
      <c r="M21" s="5555">
        <f t="shared" si="7"/>
        <v>0</v>
      </c>
      <c r="N21" s="5562">
        <f t="shared" ref="N21:S21" si="8">N18+N19-N20</f>
        <v>0</v>
      </c>
      <c r="O21" s="5563">
        <f t="shared" si="8"/>
        <v>0</v>
      </c>
      <c r="P21" s="5562">
        <f t="shared" si="8"/>
        <v>0</v>
      </c>
      <c r="Q21" s="5563">
        <f t="shared" si="8"/>
        <v>0</v>
      </c>
      <c r="R21" s="5564">
        <f t="shared" si="8"/>
        <v>0</v>
      </c>
      <c r="S21" s="5565">
        <f t="shared" si="8"/>
        <v>0</v>
      </c>
      <c r="T21" s="108"/>
      <c r="U21" s="1043"/>
    </row>
    <row r="22" spans="1:21">
      <c r="A22" s="1043"/>
      <c r="B22" s="85"/>
      <c r="C22" s="1841"/>
      <c r="D22" s="1842" t="s">
        <v>435</v>
      </c>
      <c r="E22" s="5566"/>
      <c r="F22" s="5567"/>
      <c r="G22" s="5567"/>
      <c r="H22" s="5567"/>
      <c r="I22" s="5567"/>
      <c r="J22" s="5567"/>
      <c r="K22" s="5567"/>
      <c r="L22" s="5567"/>
      <c r="M22" s="5567"/>
      <c r="N22" s="5568"/>
      <c r="O22" s="5569"/>
      <c r="P22" s="5568"/>
      <c r="Q22" s="5569"/>
      <c r="R22" s="5570"/>
      <c r="S22" s="5571"/>
      <c r="T22" s="108"/>
      <c r="U22" s="1043"/>
    </row>
    <row r="23" spans="1:21">
      <c r="A23" s="1043"/>
      <c r="B23" s="85"/>
      <c r="C23" s="1843">
        <v>11</v>
      </c>
      <c r="D23" s="1844" t="s">
        <v>436</v>
      </c>
      <c r="E23" s="5555">
        <f>SUM($F23:$Q23)</f>
        <v>0</v>
      </c>
      <c r="F23" s="5556"/>
      <c r="G23" s="5557"/>
      <c r="H23" s="5556"/>
      <c r="I23" s="5556"/>
      <c r="J23" s="5556"/>
      <c r="K23" s="5556"/>
      <c r="L23" s="5556"/>
      <c r="M23" s="5556"/>
      <c r="N23" s="5556"/>
      <c r="O23" s="5558"/>
      <c r="P23" s="5556"/>
      <c r="Q23" s="5558"/>
      <c r="R23" s="5559"/>
      <c r="S23" s="5560"/>
      <c r="T23" s="108"/>
      <c r="U23" s="1043"/>
    </row>
    <row r="24" spans="1:21">
      <c r="A24" s="1043"/>
      <c r="B24" s="85"/>
      <c r="C24" s="1843">
        <v>12</v>
      </c>
      <c r="D24" s="1844" t="s">
        <v>437</v>
      </c>
      <c r="E24" s="5555">
        <f>SUM($F24:$Q24)</f>
        <v>0</v>
      </c>
      <c r="F24" s="5556"/>
      <c r="G24" s="5557"/>
      <c r="H24" s="5556"/>
      <c r="I24" s="5556"/>
      <c r="J24" s="5556"/>
      <c r="K24" s="5556"/>
      <c r="L24" s="5556"/>
      <c r="M24" s="5556"/>
      <c r="N24" s="5556"/>
      <c r="O24" s="5558"/>
      <c r="P24" s="5556"/>
      <c r="Q24" s="5558"/>
      <c r="R24" s="5559"/>
      <c r="S24" s="5560"/>
      <c r="T24" s="108"/>
      <c r="U24" s="1043"/>
    </row>
    <row r="25" spans="1:21">
      <c r="A25" s="1043"/>
      <c r="B25" s="85"/>
      <c r="C25" s="1843">
        <v>13</v>
      </c>
      <c r="D25" s="1844" t="s">
        <v>438</v>
      </c>
      <c r="E25" s="5555">
        <f>SUM($F25:$Q25)</f>
        <v>0</v>
      </c>
      <c r="F25" s="5556"/>
      <c r="G25" s="5557"/>
      <c r="H25" s="5556"/>
      <c r="I25" s="5556"/>
      <c r="J25" s="5556"/>
      <c r="K25" s="5556"/>
      <c r="L25" s="5556"/>
      <c r="M25" s="5556"/>
      <c r="N25" s="5556"/>
      <c r="O25" s="5558"/>
      <c r="P25" s="5556"/>
      <c r="Q25" s="5558"/>
      <c r="R25" s="5559"/>
      <c r="S25" s="5560"/>
      <c r="T25" s="108"/>
      <c r="U25" s="1043"/>
    </row>
    <row r="26" spans="1:21">
      <c r="A26" s="1043"/>
      <c r="B26" s="85"/>
      <c r="C26" s="1845">
        <v>14</v>
      </c>
      <c r="D26" s="1846" t="s">
        <v>439</v>
      </c>
      <c r="E26" s="5555">
        <f>SUM($F26:$Q26)</f>
        <v>0</v>
      </c>
      <c r="F26" s="5561">
        <f>F23+F24-F25</f>
        <v>0</v>
      </c>
      <c r="G26" s="5555">
        <f t="shared" ref="G26:M26" si="9">G23+G24-G25</f>
        <v>0</v>
      </c>
      <c r="H26" s="5555">
        <f>H23+H24-H25</f>
        <v>0</v>
      </c>
      <c r="I26" s="5555">
        <f t="shared" si="9"/>
        <v>0</v>
      </c>
      <c r="J26" s="5555">
        <f t="shared" si="9"/>
        <v>0</v>
      </c>
      <c r="K26" s="5555">
        <f t="shared" si="9"/>
        <v>0</v>
      </c>
      <c r="L26" s="5555">
        <f t="shared" si="9"/>
        <v>0</v>
      </c>
      <c r="M26" s="5555">
        <f t="shared" si="9"/>
        <v>0</v>
      </c>
      <c r="N26" s="5562">
        <f t="shared" ref="N26:S26" si="10">N23+N24-N25</f>
        <v>0</v>
      </c>
      <c r="O26" s="5563">
        <f t="shared" si="10"/>
        <v>0</v>
      </c>
      <c r="P26" s="5562">
        <f t="shared" si="10"/>
        <v>0</v>
      </c>
      <c r="Q26" s="5563">
        <f t="shared" si="10"/>
        <v>0</v>
      </c>
      <c r="R26" s="5564">
        <f t="shared" si="10"/>
        <v>0</v>
      </c>
      <c r="S26" s="5565">
        <f t="shared" si="10"/>
        <v>0</v>
      </c>
      <c r="T26" s="108"/>
      <c r="U26" s="1043"/>
    </row>
    <row r="27" spans="1:21">
      <c r="A27" s="1043"/>
      <c r="B27" s="85"/>
      <c r="C27" s="1841"/>
      <c r="D27" s="1842" t="s">
        <v>440</v>
      </c>
      <c r="E27" s="5566"/>
      <c r="F27" s="5567"/>
      <c r="G27" s="5567"/>
      <c r="H27" s="5567"/>
      <c r="I27" s="5567"/>
      <c r="J27" s="5567"/>
      <c r="K27" s="5567"/>
      <c r="L27" s="5567"/>
      <c r="M27" s="5567"/>
      <c r="N27" s="5568"/>
      <c r="O27" s="5569"/>
      <c r="P27" s="5568"/>
      <c r="Q27" s="5569"/>
      <c r="R27" s="5570"/>
      <c r="S27" s="5571"/>
      <c r="T27" s="108"/>
      <c r="U27" s="1043"/>
    </row>
    <row r="28" spans="1:21">
      <c r="A28" s="1043"/>
      <c r="B28" s="85"/>
      <c r="C28" s="1843">
        <v>15</v>
      </c>
      <c r="D28" s="1844" t="s">
        <v>425</v>
      </c>
      <c r="E28" s="5555">
        <f t="shared" ref="E28:E36" si="11">SUM($F28:$Q28)</f>
        <v>0</v>
      </c>
      <c r="F28" s="5556"/>
      <c r="G28" s="5557"/>
      <c r="H28" s="5556"/>
      <c r="I28" s="5556"/>
      <c r="J28" s="5556"/>
      <c r="K28" s="5556"/>
      <c r="L28" s="5556"/>
      <c r="M28" s="5556"/>
      <c r="N28" s="5556"/>
      <c r="O28" s="5558"/>
      <c r="P28" s="5556"/>
      <c r="Q28" s="5558"/>
      <c r="R28" s="5559"/>
      <c r="S28" s="5560"/>
      <c r="T28" s="108"/>
      <c r="U28" s="1043"/>
    </row>
    <row r="29" spans="1:21">
      <c r="A29" s="1043"/>
      <c r="B29" s="85"/>
      <c r="C29" s="1843">
        <v>16</v>
      </c>
      <c r="D29" s="1844" t="s">
        <v>426</v>
      </c>
      <c r="E29" s="5555">
        <f t="shared" si="11"/>
        <v>0</v>
      </c>
      <c r="F29" s="5556"/>
      <c r="G29" s="5557"/>
      <c r="H29" s="5556"/>
      <c r="I29" s="5556"/>
      <c r="J29" s="5556"/>
      <c r="K29" s="5556"/>
      <c r="L29" s="5556"/>
      <c r="M29" s="5556"/>
      <c r="N29" s="5556"/>
      <c r="O29" s="5558"/>
      <c r="P29" s="5556"/>
      <c r="Q29" s="5558"/>
      <c r="R29" s="5559"/>
      <c r="S29" s="5560"/>
      <c r="T29" s="108"/>
      <c r="U29" s="1043"/>
    </row>
    <row r="30" spans="1:21">
      <c r="A30" s="1043"/>
      <c r="B30" s="85"/>
      <c r="C30" s="1845">
        <v>17</v>
      </c>
      <c r="D30" s="1846" t="s">
        <v>441</v>
      </c>
      <c r="E30" s="5555">
        <f>SUM($F30:$Q30)</f>
        <v>0</v>
      </c>
      <c r="F30" s="5561">
        <f t="shared" ref="F30:M30" si="12">F28-F29</f>
        <v>0</v>
      </c>
      <c r="G30" s="5555">
        <f t="shared" si="12"/>
        <v>0</v>
      </c>
      <c r="H30" s="5555">
        <f t="shared" si="12"/>
        <v>0</v>
      </c>
      <c r="I30" s="5555">
        <f t="shared" si="12"/>
        <v>0</v>
      </c>
      <c r="J30" s="5555">
        <f t="shared" si="12"/>
        <v>0</v>
      </c>
      <c r="K30" s="5555">
        <f t="shared" si="12"/>
        <v>0</v>
      </c>
      <c r="L30" s="5555">
        <f t="shared" si="12"/>
        <v>0</v>
      </c>
      <c r="M30" s="5555">
        <f t="shared" si="12"/>
        <v>0</v>
      </c>
      <c r="N30" s="5562">
        <f t="shared" ref="N30:S30" si="13">N28-N29</f>
        <v>0</v>
      </c>
      <c r="O30" s="5563">
        <f t="shared" si="13"/>
        <v>0</v>
      </c>
      <c r="P30" s="5562">
        <f t="shared" si="13"/>
        <v>0</v>
      </c>
      <c r="Q30" s="5563">
        <f t="shared" si="13"/>
        <v>0</v>
      </c>
      <c r="R30" s="5564">
        <f t="shared" si="13"/>
        <v>0</v>
      </c>
      <c r="S30" s="5565">
        <f t="shared" si="13"/>
        <v>0</v>
      </c>
      <c r="T30" s="108"/>
      <c r="U30" s="1043"/>
    </row>
    <row r="31" spans="1:21">
      <c r="A31" s="1043"/>
      <c r="B31" s="85"/>
      <c r="C31" s="1843">
        <v>18</v>
      </c>
      <c r="D31" s="1844" t="s">
        <v>428</v>
      </c>
      <c r="E31" s="5555">
        <f t="shared" si="11"/>
        <v>0</v>
      </c>
      <c r="F31" s="5556"/>
      <c r="G31" s="5557"/>
      <c r="H31" s="5556"/>
      <c r="I31" s="5556"/>
      <c r="J31" s="5556"/>
      <c r="K31" s="5556"/>
      <c r="L31" s="5556"/>
      <c r="M31" s="5556"/>
      <c r="N31" s="5556"/>
      <c r="O31" s="5558"/>
      <c r="P31" s="5556"/>
      <c r="Q31" s="5558"/>
      <c r="R31" s="5559"/>
      <c r="S31" s="5560"/>
      <c r="T31" s="108"/>
      <c r="U31" s="1043"/>
    </row>
    <row r="32" spans="1:21">
      <c r="A32" s="1043"/>
      <c r="B32" s="85"/>
      <c r="C32" s="1845">
        <v>19</v>
      </c>
      <c r="D32" s="1846" t="s">
        <v>442</v>
      </c>
      <c r="E32" s="5555">
        <f t="shared" si="11"/>
        <v>0</v>
      </c>
      <c r="F32" s="5561">
        <f t="shared" ref="F32:M32" si="14">F31+F30</f>
        <v>0</v>
      </c>
      <c r="G32" s="5555">
        <f t="shared" si="14"/>
        <v>0</v>
      </c>
      <c r="H32" s="5555">
        <f t="shared" si="14"/>
        <v>0</v>
      </c>
      <c r="I32" s="5555">
        <f t="shared" si="14"/>
        <v>0</v>
      </c>
      <c r="J32" s="5555">
        <f t="shared" si="14"/>
        <v>0</v>
      </c>
      <c r="K32" s="5555">
        <f t="shared" si="14"/>
        <v>0</v>
      </c>
      <c r="L32" s="5555">
        <f t="shared" si="14"/>
        <v>0</v>
      </c>
      <c r="M32" s="5555">
        <f t="shared" si="14"/>
        <v>0</v>
      </c>
      <c r="N32" s="5562">
        <f t="shared" ref="N32:S32" si="15">N31+N30</f>
        <v>0</v>
      </c>
      <c r="O32" s="5563">
        <f t="shared" si="15"/>
        <v>0</v>
      </c>
      <c r="P32" s="5562">
        <f t="shared" si="15"/>
        <v>0</v>
      </c>
      <c r="Q32" s="5563">
        <f t="shared" si="15"/>
        <v>0</v>
      </c>
      <c r="R32" s="5564">
        <f t="shared" si="15"/>
        <v>0</v>
      </c>
      <c r="S32" s="5565">
        <f t="shared" si="15"/>
        <v>0</v>
      </c>
      <c r="T32" s="108"/>
      <c r="U32" s="1043"/>
    </row>
    <row r="33" spans="1:21">
      <c r="A33" s="1043"/>
      <c r="B33" s="85"/>
      <c r="C33" s="1843">
        <v>20</v>
      </c>
      <c r="D33" s="1844" t="s">
        <v>443</v>
      </c>
      <c r="E33" s="5555">
        <f t="shared" si="11"/>
        <v>0</v>
      </c>
      <c r="F33" s="5556"/>
      <c r="G33" s="5557"/>
      <c r="H33" s="5556"/>
      <c r="I33" s="5556"/>
      <c r="J33" s="5556"/>
      <c r="K33" s="5556"/>
      <c r="L33" s="5556"/>
      <c r="M33" s="5556"/>
      <c r="N33" s="5556"/>
      <c r="O33" s="5558"/>
      <c r="P33" s="5556"/>
      <c r="Q33" s="5558"/>
      <c r="R33" s="5559"/>
      <c r="S33" s="5560"/>
      <c r="T33" s="108"/>
      <c r="U33" s="1043"/>
    </row>
    <row r="34" spans="1:21">
      <c r="A34" s="1043"/>
      <c r="B34" s="85"/>
      <c r="C34" s="1845">
        <v>21</v>
      </c>
      <c r="D34" s="1846" t="s">
        <v>444</v>
      </c>
      <c r="E34" s="5555">
        <f t="shared" si="11"/>
        <v>0</v>
      </c>
      <c r="F34" s="5561">
        <f t="shared" ref="F34:M34" si="16">F32-F33</f>
        <v>0</v>
      </c>
      <c r="G34" s="5555">
        <f t="shared" si="16"/>
        <v>0</v>
      </c>
      <c r="H34" s="5555">
        <f t="shared" si="16"/>
        <v>0</v>
      </c>
      <c r="I34" s="5555">
        <f t="shared" si="16"/>
        <v>0</v>
      </c>
      <c r="J34" s="5555">
        <f t="shared" si="16"/>
        <v>0</v>
      </c>
      <c r="K34" s="5555">
        <f t="shared" si="16"/>
        <v>0</v>
      </c>
      <c r="L34" s="5555">
        <f t="shared" si="16"/>
        <v>0</v>
      </c>
      <c r="M34" s="5555">
        <f t="shared" si="16"/>
        <v>0</v>
      </c>
      <c r="N34" s="5562">
        <f t="shared" ref="N34:S34" si="17">N32-N33</f>
        <v>0</v>
      </c>
      <c r="O34" s="5563">
        <f t="shared" si="17"/>
        <v>0</v>
      </c>
      <c r="P34" s="5562">
        <f t="shared" si="17"/>
        <v>0</v>
      </c>
      <c r="Q34" s="5563">
        <f t="shared" si="17"/>
        <v>0</v>
      </c>
      <c r="R34" s="5564">
        <f t="shared" si="17"/>
        <v>0</v>
      </c>
      <c r="S34" s="5565">
        <f t="shared" si="17"/>
        <v>0</v>
      </c>
      <c r="T34" s="108"/>
      <c r="U34" s="1043"/>
    </row>
    <row r="35" spans="1:21">
      <c r="A35" s="1043"/>
      <c r="B35" s="85"/>
      <c r="C35" s="1843">
        <v>22</v>
      </c>
      <c r="D35" s="1844" t="s">
        <v>445</v>
      </c>
      <c r="E35" s="5555">
        <f t="shared" si="11"/>
        <v>0</v>
      </c>
      <c r="F35" s="5556"/>
      <c r="G35" s="5557"/>
      <c r="H35" s="5556"/>
      <c r="I35" s="5556"/>
      <c r="J35" s="5556"/>
      <c r="K35" s="5556"/>
      <c r="L35" s="5556"/>
      <c r="M35" s="5556"/>
      <c r="N35" s="5556"/>
      <c r="O35" s="5558"/>
      <c r="P35" s="5556"/>
      <c r="Q35" s="5558"/>
      <c r="R35" s="5559"/>
      <c r="S35" s="5560"/>
      <c r="T35" s="108"/>
      <c r="U35" s="1043"/>
    </row>
    <row r="36" spans="1:21">
      <c r="A36" s="1043"/>
      <c r="B36" s="85"/>
      <c r="C36" s="1843">
        <v>23</v>
      </c>
      <c r="D36" s="1844" t="s">
        <v>446</v>
      </c>
      <c r="E36" s="5555">
        <f t="shared" si="11"/>
        <v>0</v>
      </c>
      <c r="F36" s="5556"/>
      <c r="G36" s="5557"/>
      <c r="H36" s="5556"/>
      <c r="I36" s="5556"/>
      <c r="J36" s="5556"/>
      <c r="K36" s="5556"/>
      <c r="L36" s="5556"/>
      <c r="M36" s="5556"/>
      <c r="N36" s="5556"/>
      <c r="O36" s="5558"/>
      <c r="P36" s="5556"/>
      <c r="Q36" s="5558"/>
      <c r="R36" s="5559"/>
      <c r="S36" s="5560"/>
      <c r="T36" s="108"/>
      <c r="U36" s="1043"/>
    </row>
    <row r="37" spans="1:21">
      <c r="A37" s="1043"/>
      <c r="B37" s="85"/>
      <c r="C37" s="1845">
        <v>24</v>
      </c>
      <c r="D37" s="1846" t="s">
        <v>447</v>
      </c>
      <c r="E37" s="5555">
        <f>SUM($F37:$Q37)</f>
        <v>0</v>
      </c>
      <c r="F37" s="5561">
        <f t="shared" ref="F37:M37" si="18">F34+F35-F36</f>
        <v>0</v>
      </c>
      <c r="G37" s="5555">
        <f t="shared" si="18"/>
        <v>0</v>
      </c>
      <c r="H37" s="5555">
        <f t="shared" si="18"/>
        <v>0</v>
      </c>
      <c r="I37" s="5555">
        <f t="shared" si="18"/>
        <v>0</v>
      </c>
      <c r="J37" s="5555">
        <f t="shared" si="18"/>
        <v>0</v>
      </c>
      <c r="K37" s="5555">
        <f t="shared" si="18"/>
        <v>0</v>
      </c>
      <c r="L37" s="5555">
        <f t="shared" si="18"/>
        <v>0</v>
      </c>
      <c r="M37" s="5555">
        <f t="shared" si="18"/>
        <v>0</v>
      </c>
      <c r="N37" s="5562">
        <f t="shared" ref="N37:S37" si="19">N34+N35-N36</f>
        <v>0</v>
      </c>
      <c r="O37" s="5563">
        <f t="shared" si="19"/>
        <v>0</v>
      </c>
      <c r="P37" s="5562">
        <f t="shared" si="19"/>
        <v>0</v>
      </c>
      <c r="Q37" s="5563">
        <f t="shared" si="19"/>
        <v>0</v>
      </c>
      <c r="R37" s="5564">
        <f t="shared" si="19"/>
        <v>0</v>
      </c>
      <c r="S37" s="5565">
        <f t="shared" si="19"/>
        <v>0</v>
      </c>
      <c r="T37" s="108"/>
      <c r="U37" s="1043"/>
    </row>
    <row r="38" spans="1:21">
      <c r="A38" s="1043"/>
      <c r="B38" s="85"/>
      <c r="C38" s="1841"/>
      <c r="D38" s="1842" t="s">
        <v>321</v>
      </c>
      <c r="E38" s="5566"/>
      <c r="F38" s="5567"/>
      <c r="G38" s="5567"/>
      <c r="H38" s="5567"/>
      <c r="I38" s="5567"/>
      <c r="J38" s="5567"/>
      <c r="K38" s="5567"/>
      <c r="L38" s="5567"/>
      <c r="M38" s="5567"/>
      <c r="N38" s="5568"/>
      <c r="O38" s="5569"/>
      <c r="P38" s="5568"/>
      <c r="Q38" s="5569"/>
      <c r="R38" s="5570"/>
      <c r="S38" s="5571"/>
      <c r="T38" s="108"/>
      <c r="U38" s="1043"/>
    </row>
    <row r="39" spans="1:21">
      <c r="A39" s="1043"/>
      <c r="B39" s="85"/>
      <c r="C39" s="1845">
        <v>25</v>
      </c>
      <c r="D39" s="1847" t="s">
        <v>2283</v>
      </c>
      <c r="E39" s="5555">
        <f>SUM($F39:$Q39)</f>
        <v>0</v>
      </c>
      <c r="F39" s="5561">
        <f t="shared" ref="F39:M39" si="20">F34+F23+F18</f>
        <v>0</v>
      </c>
      <c r="G39" s="5555">
        <f t="shared" si="20"/>
        <v>0</v>
      </c>
      <c r="H39" s="5555">
        <f t="shared" si="20"/>
        <v>0</v>
      </c>
      <c r="I39" s="5555">
        <f t="shared" si="20"/>
        <v>0</v>
      </c>
      <c r="J39" s="5555">
        <f t="shared" si="20"/>
        <v>0</v>
      </c>
      <c r="K39" s="5555">
        <f t="shared" si="20"/>
        <v>0</v>
      </c>
      <c r="L39" s="5555">
        <f t="shared" si="20"/>
        <v>0</v>
      </c>
      <c r="M39" s="5555">
        <f t="shared" si="20"/>
        <v>0</v>
      </c>
      <c r="N39" s="5562">
        <f t="shared" ref="N39:S39" si="21">N34+N23+N18</f>
        <v>0</v>
      </c>
      <c r="O39" s="5563">
        <f t="shared" si="21"/>
        <v>0</v>
      </c>
      <c r="P39" s="5562">
        <f t="shared" si="21"/>
        <v>0</v>
      </c>
      <c r="Q39" s="5563">
        <f t="shared" si="21"/>
        <v>0</v>
      </c>
      <c r="R39" s="5564">
        <f t="shared" si="21"/>
        <v>0</v>
      </c>
      <c r="S39" s="5565">
        <f t="shared" si="21"/>
        <v>0</v>
      </c>
      <c r="T39" s="108"/>
      <c r="U39" s="1043"/>
    </row>
    <row r="40" spans="1:21">
      <c r="A40" s="1043"/>
      <c r="B40" s="85"/>
      <c r="C40" s="1845">
        <v>26</v>
      </c>
      <c r="D40" s="1846" t="s">
        <v>448</v>
      </c>
      <c r="E40" s="5555">
        <f>SUM($F40:$Q40)</f>
        <v>0</v>
      </c>
      <c r="F40" s="5561">
        <f t="shared" ref="F40:M40" si="22">F19+F24+F35</f>
        <v>0</v>
      </c>
      <c r="G40" s="5555">
        <f t="shared" si="22"/>
        <v>0</v>
      </c>
      <c r="H40" s="5555">
        <f t="shared" si="22"/>
        <v>0</v>
      </c>
      <c r="I40" s="5555">
        <f t="shared" si="22"/>
        <v>0</v>
      </c>
      <c r="J40" s="5555">
        <f t="shared" si="22"/>
        <v>0</v>
      </c>
      <c r="K40" s="5555">
        <f t="shared" si="22"/>
        <v>0</v>
      </c>
      <c r="L40" s="5555">
        <f t="shared" si="22"/>
        <v>0</v>
      </c>
      <c r="M40" s="5555">
        <f t="shared" si="22"/>
        <v>0</v>
      </c>
      <c r="N40" s="5562">
        <f t="shared" ref="N40:S40" si="23">N19+N24+N35</f>
        <v>0</v>
      </c>
      <c r="O40" s="5563">
        <f t="shared" si="23"/>
        <v>0</v>
      </c>
      <c r="P40" s="5562">
        <f t="shared" si="23"/>
        <v>0</v>
      </c>
      <c r="Q40" s="5563">
        <f t="shared" si="23"/>
        <v>0</v>
      </c>
      <c r="R40" s="5564">
        <f t="shared" si="23"/>
        <v>0</v>
      </c>
      <c r="S40" s="5565">
        <f t="shared" si="23"/>
        <v>0</v>
      </c>
      <c r="T40" s="108"/>
      <c r="U40" s="1043"/>
    </row>
    <row r="41" spans="1:21">
      <c r="A41" s="1043"/>
      <c r="B41" s="85"/>
      <c r="C41" s="1845">
        <v>27</v>
      </c>
      <c r="D41" s="1846" t="s">
        <v>449</v>
      </c>
      <c r="E41" s="5555">
        <f>SUM($F41:$Q41)</f>
        <v>0</v>
      </c>
      <c r="F41" s="5561">
        <f t="shared" ref="F41:M42" si="24">F36+F25+F20</f>
        <v>0</v>
      </c>
      <c r="G41" s="5555">
        <f t="shared" si="24"/>
        <v>0</v>
      </c>
      <c r="H41" s="5555">
        <f t="shared" si="24"/>
        <v>0</v>
      </c>
      <c r="I41" s="5555">
        <f t="shared" si="24"/>
        <v>0</v>
      </c>
      <c r="J41" s="5555">
        <f t="shared" si="24"/>
        <v>0</v>
      </c>
      <c r="K41" s="5555">
        <f t="shared" si="24"/>
        <v>0</v>
      </c>
      <c r="L41" s="5555">
        <f t="shared" si="24"/>
        <v>0</v>
      </c>
      <c r="M41" s="5555">
        <f t="shared" si="24"/>
        <v>0</v>
      </c>
      <c r="N41" s="5562">
        <f t="shared" ref="N41:S42" si="25">N36+N25+N20</f>
        <v>0</v>
      </c>
      <c r="O41" s="5563">
        <f t="shared" si="25"/>
        <v>0</v>
      </c>
      <c r="P41" s="5562">
        <f t="shared" si="25"/>
        <v>0</v>
      </c>
      <c r="Q41" s="5563">
        <f t="shared" si="25"/>
        <v>0</v>
      </c>
      <c r="R41" s="5564">
        <f t="shared" si="25"/>
        <v>0</v>
      </c>
      <c r="S41" s="5565">
        <f t="shared" si="25"/>
        <v>0</v>
      </c>
      <c r="T41" s="108"/>
      <c r="U41" s="1043"/>
    </row>
    <row r="42" spans="1:21">
      <c r="A42" s="1043"/>
      <c r="B42" s="85"/>
      <c r="C42" s="1845">
        <v>28</v>
      </c>
      <c r="D42" s="1846" t="s">
        <v>450</v>
      </c>
      <c r="E42" s="5555">
        <f>SUM($F42:$Q42)</f>
        <v>0</v>
      </c>
      <c r="F42" s="5561">
        <f t="shared" si="24"/>
        <v>0</v>
      </c>
      <c r="G42" s="5555">
        <f t="shared" si="24"/>
        <v>0</v>
      </c>
      <c r="H42" s="5555">
        <f t="shared" si="24"/>
        <v>0</v>
      </c>
      <c r="I42" s="5555">
        <f t="shared" si="24"/>
        <v>0</v>
      </c>
      <c r="J42" s="5555">
        <f t="shared" si="24"/>
        <v>0</v>
      </c>
      <c r="K42" s="5555">
        <f t="shared" si="24"/>
        <v>0</v>
      </c>
      <c r="L42" s="5555">
        <f t="shared" si="24"/>
        <v>0</v>
      </c>
      <c r="M42" s="5555">
        <f t="shared" si="24"/>
        <v>0</v>
      </c>
      <c r="N42" s="5572">
        <f t="shared" si="25"/>
        <v>0</v>
      </c>
      <c r="O42" s="5573">
        <f t="shared" si="25"/>
        <v>0</v>
      </c>
      <c r="P42" s="5572">
        <f t="shared" si="25"/>
        <v>0</v>
      </c>
      <c r="Q42" s="5573">
        <f t="shared" si="25"/>
        <v>0</v>
      </c>
      <c r="R42" s="5564">
        <f t="shared" si="25"/>
        <v>0</v>
      </c>
      <c r="S42" s="5565">
        <f t="shared" si="25"/>
        <v>0</v>
      </c>
      <c r="T42" s="108"/>
      <c r="U42" s="1043"/>
    </row>
    <row r="43" spans="1:21" ht="15.75" thickBot="1">
      <c r="A43" s="1043"/>
      <c r="B43" s="85"/>
      <c r="C43" s="1848"/>
      <c r="D43" s="1849"/>
      <c r="E43" s="5574"/>
      <c r="F43" s="5575"/>
      <c r="G43" s="5575"/>
      <c r="H43" s="5575"/>
      <c r="I43" s="5575"/>
      <c r="J43" s="5575"/>
      <c r="K43" s="5574"/>
      <c r="L43" s="5575"/>
      <c r="M43" s="5575"/>
      <c r="N43" s="5576"/>
      <c r="O43" s="5577"/>
      <c r="P43" s="5576"/>
      <c r="Q43" s="5577"/>
      <c r="R43" s="5578"/>
      <c r="S43" s="5579"/>
      <c r="T43" s="108"/>
      <c r="U43" s="1043"/>
    </row>
    <row r="44" spans="1:21">
      <c r="A44" s="1043"/>
      <c r="B44" s="85"/>
      <c r="C44" s="1803"/>
      <c r="D44" s="1804" t="s">
        <v>451</v>
      </c>
      <c r="E44" s="5580"/>
      <c r="F44" s="5581"/>
      <c r="G44" s="5582" t="s">
        <v>451</v>
      </c>
      <c r="H44" s="5581"/>
      <c r="I44" s="5581"/>
      <c r="J44" s="5581"/>
      <c r="K44" s="5581"/>
      <c r="L44" s="5581"/>
      <c r="M44" s="5581"/>
      <c r="N44" s="5583"/>
      <c r="O44" s="5584"/>
      <c r="P44" s="5583"/>
      <c r="Q44" s="5584"/>
      <c r="R44" s="5585"/>
      <c r="S44" s="5586"/>
      <c r="T44" s="108"/>
      <c r="U44" s="1043"/>
    </row>
    <row r="45" spans="1:21">
      <c r="A45" s="1043"/>
      <c r="B45" s="85"/>
      <c r="C45" s="1843">
        <v>29</v>
      </c>
      <c r="D45" s="1844" t="s">
        <v>452</v>
      </c>
      <c r="E45" s="5555">
        <f t="shared" ref="E45:E50" si="26">SUM($F45:$Q45)</f>
        <v>0</v>
      </c>
      <c r="F45" s="5556"/>
      <c r="G45" s="5557"/>
      <c r="H45" s="5556"/>
      <c r="I45" s="5556"/>
      <c r="J45" s="5556"/>
      <c r="K45" s="5556"/>
      <c r="L45" s="5556"/>
      <c r="M45" s="5556"/>
      <c r="N45" s="5556"/>
      <c r="O45" s="5558"/>
      <c r="P45" s="5556"/>
      <c r="Q45" s="5558"/>
      <c r="R45" s="5559"/>
      <c r="S45" s="5560"/>
      <c r="T45" s="108"/>
      <c r="U45" s="1043"/>
    </row>
    <row r="46" spans="1:21">
      <c r="A46" s="1043"/>
      <c r="B46" s="85"/>
      <c r="C46" s="1843">
        <v>30</v>
      </c>
      <c r="D46" s="1844" t="s">
        <v>453</v>
      </c>
      <c r="E46" s="5555">
        <f t="shared" si="26"/>
        <v>0</v>
      </c>
      <c r="F46" s="5556"/>
      <c r="G46" s="5557"/>
      <c r="H46" s="5556"/>
      <c r="I46" s="5556"/>
      <c r="J46" s="5556"/>
      <c r="K46" s="5556"/>
      <c r="L46" s="5556"/>
      <c r="M46" s="5556"/>
      <c r="N46" s="5556"/>
      <c r="O46" s="5558"/>
      <c r="P46" s="5556"/>
      <c r="Q46" s="5558"/>
      <c r="R46" s="5559"/>
      <c r="S46" s="5560"/>
      <c r="T46" s="108"/>
      <c r="U46" s="1043"/>
    </row>
    <row r="47" spans="1:21">
      <c r="A47" s="1043"/>
      <c r="B47" s="85"/>
      <c r="C47" s="1843">
        <v>31</v>
      </c>
      <c r="D47" s="1844" t="s">
        <v>454</v>
      </c>
      <c r="E47" s="5555">
        <f t="shared" si="26"/>
        <v>0</v>
      </c>
      <c r="F47" s="5556"/>
      <c r="G47" s="5557"/>
      <c r="H47" s="5556"/>
      <c r="I47" s="5556"/>
      <c r="J47" s="5556"/>
      <c r="K47" s="5556"/>
      <c r="L47" s="5556"/>
      <c r="M47" s="5556"/>
      <c r="N47" s="5556"/>
      <c r="O47" s="5558"/>
      <c r="P47" s="5556"/>
      <c r="Q47" s="5558"/>
      <c r="R47" s="5559"/>
      <c r="S47" s="5560"/>
      <c r="T47" s="108"/>
      <c r="U47" s="1043"/>
    </row>
    <row r="48" spans="1:21">
      <c r="A48" s="1043"/>
      <c r="B48" s="85"/>
      <c r="C48" s="1843">
        <v>32</v>
      </c>
      <c r="D48" s="1844" t="s">
        <v>455</v>
      </c>
      <c r="E48" s="5555">
        <f t="shared" si="26"/>
        <v>0</v>
      </c>
      <c r="F48" s="5556"/>
      <c r="G48" s="5557"/>
      <c r="H48" s="5556"/>
      <c r="I48" s="5556"/>
      <c r="J48" s="5556"/>
      <c r="K48" s="5556"/>
      <c r="L48" s="5556"/>
      <c r="M48" s="5556"/>
      <c r="N48" s="5556"/>
      <c r="O48" s="5558"/>
      <c r="P48" s="5556"/>
      <c r="Q48" s="5558"/>
      <c r="R48" s="5559"/>
      <c r="S48" s="5560"/>
      <c r="T48" s="108"/>
      <c r="U48" s="1043"/>
    </row>
    <row r="49" spans="1:21">
      <c r="A49" s="1043"/>
      <c r="B49" s="85"/>
      <c r="C49" s="1843">
        <v>33</v>
      </c>
      <c r="D49" s="1844" t="s">
        <v>456</v>
      </c>
      <c r="E49" s="5555">
        <f t="shared" si="26"/>
        <v>0</v>
      </c>
      <c r="F49" s="5556"/>
      <c r="G49" s="5557"/>
      <c r="H49" s="5556"/>
      <c r="I49" s="5556"/>
      <c r="J49" s="5556"/>
      <c r="K49" s="5556"/>
      <c r="L49" s="5556"/>
      <c r="M49" s="5556"/>
      <c r="N49" s="5556"/>
      <c r="O49" s="5558"/>
      <c r="P49" s="5556"/>
      <c r="Q49" s="5558"/>
      <c r="R49" s="5559"/>
      <c r="S49" s="5560"/>
      <c r="T49" s="108"/>
      <c r="U49" s="1043"/>
    </row>
    <row r="50" spans="1:21">
      <c r="A50" s="1043"/>
      <c r="B50" s="85"/>
      <c r="C50" s="1845">
        <v>34</v>
      </c>
      <c r="D50" s="1846" t="s">
        <v>457</v>
      </c>
      <c r="E50" s="5555">
        <f t="shared" si="26"/>
        <v>0</v>
      </c>
      <c r="F50" s="5561">
        <f>SUM(F45:F48)-F49</f>
        <v>0</v>
      </c>
      <c r="G50" s="5555">
        <f t="shared" ref="G50:M50" si="27">SUM(G45:G48)-G49</f>
        <v>0</v>
      </c>
      <c r="H50" s="5555">
        <f t="shared" si="27"/>
        <v>0</v>
      </c>
      <c r="I50" s="5555">
        <f t="shared" si="27"/>
        <v>0</v>
      </c>
      <c r="J50" s="5555">
        <f t="shared" si="27"/>
        <v>0</v>
      </c>
      <c r="K50" s="5555">
        <f t="shared" si="27"/>
        <v>0</v>
      </c>
      <c r="L50" s="5555">
        <f t="shared" si="27"/>
        <v>0</v>
      </c>
      <c r="M50" s="5555">
        <f t="shared" si="27"/>
        <v>0</v>
      </c>
      <c r="N50" s="5562">
        <f t="shared" ref="N50:S50" si="28">SUM(N45:N48)-N49</f>
        <v>0</v>
      </c>
      <c r="O50" s="5563">
        <f t="shared" si="28"/>
        <v>0</v>
      </c>
      <c r="P50" s="5562">
        <f t="shared" si="28"/>
        <v>0</v>
      </c>
      <c r="Q50" s="5563">
        <f t="shared" si="28"/>
        <v>0</v>
      </c>
      <c r="R50" s="5564">
        <f t="shared" si="28"/>
        <v>0</v>
      </c>
      <c r="S50" s="5565">
        <f t="shared" si="28"/>
        <v>0</v>
      </c>
      <c r="T50" s="108"/>
      <c r="U50" s="1043"/>
    </row>
    <row r="51" spans="1:21" ht="15.75">
      <c r="A51" s="1043"/>
      <c r="B51" s="85"/>
      <c r="C51" s="1810"/>
      <c r="D51" s="56"/>
      <c r="E51" s="5587"/>
      <c r="F51" s="5588"/>
      <c r="G51" s="5587"/>
      <c r="H51" s="5587"/>
      <c r="I51" s="5587"/>
      <c r="J51" s="5587"/>
      <c r="K51" s="5587"/>
      <c r="L51" s="5587"/>
      <c r="M51" s="5587"/>
      <c r="N51" s="5589"/>
      <c r="O51" s="5590"/>
      <c r="P51" s="5589"/>
      <c r="Q51" s="5590"/>
      <c r="R51" s="5591"/>
      <c r="S51" s="5592"/>
      <c r="T51" s="108"/>
      <c r="U51" s="1043"/>
    </row>
    <row r="52" spans="1:21">
      <c r="A52" s="1043"/>
      <c r="B52" s="85"/>
      <c r="C52" s="1803"/>
      <c r="D52" s="1811" t="s">
        <v>458</v>
      </c>
      <c r="E52" s="5593"/>
      <c r="F52" s="5594"/>
      <c r="G52" s="5595" t="s">
        <v>459</v>
      </c>
      <c r="H52" s="5594"/>
      <c r="I52" s="5594"/>
      <c r="J52" s="5594"/>
      <c r="K52" s="5594"/>
      <c r="L52" s="5594"/>
      <c r="M52" s="5594"/>
      <c r="N52" s="5596"/>
      <c r="O52" s="5597"/>
      <c r="P52" s="5596"/>
      <c r="Q52" s="5597"/>
      <c r="R52" s="5598"/>
      <c r="S52" s="5599"/>
      <c r="T52" s="108"/>
      <c r="U52" s="1043"/>
    </row>
    <row r="53" spans="1:21">
      <c r="A53" s="1043"/>
      <c r="B53" s="85"/>
      <c r="C53" s="1843">
        <v>40</v>
      </c>
      <c r="D53" s="1844" t="s">
        <v>460</v>
      </c>
      <c r="E53" s="5555">
        <f>SUM($F53:$Q53)</f>
        <v>0</v>
      </c>
      <c r="F53" s="5556"/>
      <c r="G53" s="5557"/>
      <c r="H53" s="5556"/>
      <c r="I53" s="5556"/>
      <c r="J53" s="5556"/>
      <c r="K53" s="5556"/>
      <c r="L53" s="5556"/>
      <c r="M53" s="5556"/>
      <c r="N53" s="5600"/>
      <c r="O53" s="5601"/>
      <c r="P53" s="5600"/>
      <c r="Q53" s="5601"/>
      <c r="R53" s="5559"/>
      <c r="S53" s="5560"/>
      <c r="T53" s="108"/>
      <c r="U53" s="1043"/>
    </row>
    <row r="54" spans="1:21" ht="15.75" thickBot="1">
      <c r="A54" s="1043"/>
      <c r="B54" s="85"/>
      <c r="C54" s="1850">
        <v>41</v>
      </c>
      <c r="D54" s="1851" t="s">
        <v>461</v>
      </c>
      <c r="E54" s="5602">
        <f>SUM($F54:$Q54)</f>
        <v>0</v>
      </c>
      <c r="F54" s="5603">
        <f t="shared" ref="F54:M54" si="29">F15+F23+F31</f>
        <v>0</v>
      </c>
      <c r="G54" s="5604">
        <f t="shared" si="29"/>
        <v>0</v>
      </c>
      <c r="H54" s="5604">
        <f t="shared" si="29"/>
        <v>0</v>
      </c>
      <c r="I54" s="5604">
        <f t="shared" si="29"/>
        <v>0</v>
      </c>
      <c r="J54" s="5604">
        <f t="shared" si="29"/>
        <v>0</v>
      </c>
      <c r="K54" s="5604">
        <f t="shared" si="29"/>
        <v>0</v>
      </c>
      <c r="L54" s="5604">
        <f t="shared" si="29"/>
        <v>0</v>
      </c>
      <c r="M54" s="5604">
        <f t="shared" si="29"/>
        <v>0</v>
      </c>
      <c r="N54" s="5603">
        <f t="shared" ref="N54:S54" si="30">N15+N23+N31</f>
        <v>0</v>
      </c>
      <c r="O54" s="5605">
        <f t="shared" si="30"/>
        <v>0</v>
      </c>
      <c r="P54" s="5603">
        <f t="shared" si="30"/>
        <v>0</v>
      </c>
      <c r="Q54" s="5605">
        <f t="shared" si="30"/>
        <v>0</v>
      </c>
      <c r="R54" s="5606">
        <f t="shared" si="30"/>
        <v>0</v>
      </c>
      <c r="S54" s="5607">
        <f t="shared" si="30"/>
        <v>0</v>
      </c>
      <c r="T54" s="108"/>
      <c r="U54" s="1043"/>
    </row>
    <row r="55" spans="1:21">
      <c r="A55" s="1043"/>
      <c r="B55" s="85"/>
      <c r="C55" s="5"/>
      <c r="D55" s="58" t="s">
        <v>56</v>
      </c>
      <c r="E55" s="1852"/>
      <c r="F55" s="1788"/>
      <c r="G55" s="1788"/>
      <c r="H55" s="1853"/>
      <c r="I55" s="11"/>
      <c r="J55" s="1853"/>
      <c r="K55" s="123"/>
      <c r="L55" s="11"/>
      <c r="M55" s="123"/>
      <c r="N55" s="11"/>
      <c r="O55" s="10"/>
      <c r="P55" s="10"/>
      <c r="Q55" s="10"/>
      <c r="R55" s="1788"/>
      <c r="S55" s="1788"/>
      <c r="T55" s="108"/>
      <c r="U55" s="1043"/>
    </row>
    <row r="56" spans="1:21">
      <c r="A56" s="1043"/>
      <c r="B56" s="85"/>
      <c r="C56" s="5"/>
      <c r="D56" s="60" t="s">
        <v>462</v>
      </c>
      <c r="E56" s="1854"/>
      <c r="F56" s="3371"/>
      <c r="G56" s="3372"/>
      <c r="H56" s="3373"/>
      <c r="I56" s="92"/>
      <c r="J56" s="3373"/>
      <c r="K56" s="123"/>
      <c r="L56" s="11"/>
      <c r="M56" s="123"/>
      <c r="N56" s="11"/>
      <c r="O56" s="10"/>
      <c r="P56" s="10"/>
      <c r="Q56" s="10"/>
      <c r="R56" s="1788"/>
      <c r="S56" s="11"/>
      <c r="T56" s="108"/>
      <c r="U56" s="1043"/>
    </row>
    <row r="57" spans="1:21">
      <c r="A57" s="1043"/>
      <c r="B57" s="85"/>
      <c r="C57" s="5"/>
      <c r="D57" s="76" t="s">
        <v>393</v>
      </c>
      <c r="E57" s="1854"/>
      <c r="F57" s="3371"/>
      <c r="G57" s="3374"/>
      <c r="H57" s="3373"/>
      <c r="I57" s="92"/>
      <c r="J57" s="3375"/>
      <c r="K57" s="123"/>
      <c r="L57" s="1855"/>
      <c r="M57" s="123"/>
      <c r="N57" s="11"/>
      <c r="O57" s="10"/>
      <c r="P57" s="10"/>
      <c r="Q57" s="10"/>
      <c r="R57" s="1788"/>
      <c r="S57" s="11"/>
      <c r="T57" s="108"/>
      <c r="U57" s="1043"/>
    </row>
    <row r="58" spans="1:21" ht="18.75">
      <c r="A58" s="1043"/>
      <c r="B58" s="85"/>
      <c r="C58" s="5"/>
      <c r="D58" s="76" t="s">
        <v>463</v>
      </c>
      <c r="E58" s="5"/>
      <c r="F58" s="3371"/>
      <c r="G58" s="3374"/>
      <c r="H58" s="92"/>
      <c r="I58" s="92"/>
      <c r="J58" s="3375"/>
      <c r="K58" s="123"/>
      <c r="L58" s="11"/>
      <c r="M58" s="123"/>
      <c r="N58" s="11"/>
      <c r="O58" s="10"/>
      <c r="P58" s="10"/>
      <c r="Q58" s="10"/>
      <c r="R58" s="1788"/>
      <c r="S58" s="1812"/>
      <c r="T58" s="1698"/>
      <c r="U58" s="1043"/>
    </row>
    <row r="59" spans="1:21" ht="18.75">
      <c r="A59" s="1043"/>
      <c r="B59" s="85"/>
      <c r="C59" s="5"/>
      <c r="D59" s="76" t="s">
        <v>464</v>
      </c>
      <c r="E59" s="5"/>
      <c r="F59" s="1788"/>
      <c r="G59" s="1789"/>
      <c r="H59" s="65"/>
      <c r="I59" s="65"/>
      <c r="J59" s="11"/>
      <c r="K59" s="123"/>
      <c r="L59" s="11"/>
      <c r="M59" s="123"/>
      <c r="N59" s="11"/>
      <c r="O59" s="10"/>
      <c r="P59" s="10"/>
      <c r="Q59" s="10"/>
      <c r="R59" s="1788"/>
      <c r="S59" s="1812"/>
      <c r="T59" s="108"/>
      <c r="U59" s="1043"/>
    </row>
    <row r="60" spans="1:21" ht="18.75">
      <c r="A60" s="1043"/>
      <c r="B60" s="85"/>
      <c r="C60" s="5"/>
      <c r="D60" s="60" t="s">
        <v>465</v>
      </c>
      <c r="E60" s="5"/>
      <c r="F60" s="1788"/>
      <c r="G60" s="1788"/>
      <c r="H60" s="11"/>
      <c r="I60" s="11"/>
      <c r="J60" s="1853"/>
      <c r="K60" s="123"/>
      <c r="L60" s="11"/>
      <c r="M60" s="123"/>
      <c r="N60" s="11"/>
      <c r="O60" s="10"/>
      <c r="P60" s="10"/>
      <c r="Q60" s="10"/>
      <c r="R60" s="1788"/>
      <c r="S60" s="1812"/>
      <c r="T60" s="1698"/>
      <c r="U60" s="1043"/>
    </row>
    <row r="61" spans="1:21">
      <c r="A61" s="1043"/>
      <c r="B61" s="85"/>
      <c r="C61" s="289"/>
      <c r="D61" s="17"/>
      <c r="E61" s="289"/>
      <c r="F61" s="1701"/>
      <c r="G61" s="1701"/>
      <c r="H61" s="1701"/>
      <c r="I61" s="1701"/>
      <c r="J61" s="1701"/>
      <c r="K61" s="1701"/>
      <c r="L61" s="1701"/>
      <c r="M61" s="1701"/>
      <c r="N61" s="1701"/>
      <c r="O61" s="1701"/>
      <c r="P61" s="1701"/>
      <c r="Q61" s="1701"/>
      <c r="R61" s="1701"/>
      <c r="S61" s="3427" t="s">
        <v>1279</v>
      </c>
      <c r="T61" s="1698"/>
      <c r="U61" s="1043"/>
    </row>
    <row r="62" spans="1:21">
      <c r="A62" s="1043"/>
      <c r="B62" s="85"/>
      <c r="C62" s="85"/>
      <c r="D62" s="85"/>
      <c r="E62" s="85"/>
      <c r="F62" s="85"/>
      <c r="G62" s="85"/>
      <c r="H62" s="85"/>
      <c r="I62" s="85"/>
      <c r="J62" s="85"/>
      <c r="K62" s="85"/>
      <c r="L62" s="85"/>
      <c r="M62" s="85"/>
      <c r="N62" s="85"/>
      <c r="O62" s="85"/>
      <c r="P62" s="85"/>
      <c r="Q62" s="85"/>
      <c r="R62" s="85"/>
      <c r="S62" s="85"/>
      <c r="T62" s="85"/>
      <c r="U62" s="1043"/>
    </row>
    <row r="63" spans="1:21">
      <c r="A63" s="1043"/>
      <c r="B63" s="1043"/>
      <c r="C63" s="1043"/>
      <c r="D63" s="1043"/>
      <c r="E63" s="1043"/>
      <c r="F63" s="1043"/>
      <c r="G63" s="1043"/>
      <c r="H63" s="1043"/>
      <c r="I63" s="1043"/>
      <c r="J63" s="1043"/>
      <c r="K63" s="1043"/>
      <c r="L63" s="1043"/>
      <c r="M63" s="1043"/>
      <c r="N63" s="1043"/>
      <c r="O63" s="1043"/>
      <c r="P63" s="1043"/>
      <c r="Q63" s="1043"/>
      <c r="R63" s="1043"/>
      <c r="S63" s="1043"/>
      <c r="T63" s="1043"/>
      <c r="U63" s="1043"/>
    </row>
  </sheetData>
  <customSheetViews>
    <customSheetView guid="{CC70D5D3-3A1F-46AA-BDCE-F692C2C36BEE}" topLeftCell="F1">
      <selection activeCell="S4" sqref="S4"/>
      <pageMargins left="0.7" right="0.7" top="0.75" bottom="0.75" header="0.3" footer="0.3"/>
    </customSheetView>
    <customSheetView guid="{41E394DC-1FDD-4D1F-8620-137B7012DC10}" scale="64">
      <pane xSplit="3" ySplit="11" topLeftCell="D12" activePane="bottomRight" state="frozen"/>
      <selection pane="bottomRight" activeCell="E35" sqref="E35"/>
      <pageMargins left="0.7" right="0.7" top="0.75" bottom="0.75" header="0.3" footer="0.3"/>
    </customSheetView>
    <customSheetView guid="{DD364770-73A1-4C6D-9516-629A57F0EB18}">
      <pane xSplit="3" ySplit="11" topLeftCell="D21" activePane="bottomRight" state="frozen"/>
      <selection pane="bottomRight" activeCell="E13" sqref="E13"/>
      <pageMargins left="0.7" right="0.7" top="0.75" bottom="0.75" header="0.3" footer="0.3"/>
    </customSheetView>
    <customSheetView guid="{E14211BF-3959-45CF-A937-AD36AACCEFAC}" scale="64">
      <pane xSplit="3" ySplit="11" topLeftCell="D12" activePane="bottomRight" state="frozen"/>
      <selection pane="bottomRight" activeCell="D18" sqref="D18"/>
      <pageMargins left="0.7" right="0.7" top="0.75" bottom="0.75" header="0.3" footer="0.3"/>
    </customSheetView>
    <customSheetView guid="{F416BD5B-C3AD-4F61-AAB2-55950A9B7E72}" topLeftCell="A16">
      <selection activeCell="C16" sqref="C16"/>
      <pageMargins left="0.7" right="0.7" top="0.75" bottom="0.75" header="0.3" footer="0.3"/>
    </customSheetView>
  </customSheetViews>
  <mergeCells count="4">
    <mergeCell ref="G5:K5"/>
    <mergeCell ref="L5:M5"/>
    <mergeCell ref="N5:O5"/>
    <mergeCell ref="P5:Q5"/>
  </mergeCells>
  <conditionalFormatting sqref="J57:J58">
    <cfRule type="expression" dxfId="1" priority="1">
      <formula>ABS(J56)&gt;0</formula>
    </cfRule>
  </conditionalFormatting>
  <conditionalFormatting sqref="J57:J58">
    <cfRule type="expression" dxfId="0" priority="2">
      <formula>ABS(J57)&gt;0.001</formula>
    </cfRule>
  </conditionalFormatting>
  <hyperlinks>
    <hyperlink ref="S61" location="Index!A1" display="Index" xr:uid="{00000000-0004-0000-0A00-000000000000}"/>
  </hyperlinks>
  <pageMargins left="0.7" right="0.7" top="0.75" bottom="0.75" header="0.3" footer="0.3"/>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sheetPr>
    <tabColor theme="9" tint="-0.499984740745262"/>
  </sheetPr>
  <dimension ref="A1:N121"/>
  <sheetViews>
    <sheetView workbookViewId="0"/>
  </sheetViews>
  <sheetFormatPr defaultColWidth="0" defaultRowHeight="14.25" zeroHeight="1"/>
  <cols>
    <col min="1" max="1" width="5" style="6674" customWidth="1"/>
    <col min="2" max="2" width="26.7109375" style="6832" customWidth="1"/>
    <col min="3" max="3" width="37.42578125" style="6832" customWidth="1"/>
    <col min="4" max="4" width="9.140625" style="6832" customWidth="1"/>
    <col min="5" max="5" width="36" style="6832" customWidth="1"/>
    <col min="6" max="6" width="31.7109375" style="6832" customWidth="1"/>
    <col min="7" max="7" width="23" style="6832" customWidth="1"/>
    <col min="8" max="9" width="21" style="6832" customWidth="1"/>
    <col min="10" max="10" width="16" style="6832" customWidth="1"/>
    <col min="11" max="11" width="9.140625" style="6827" customWidth="1"/>
    <col min="12" max="12" width="30.140625" style="6832" customWidth="1"/>
    <col min="13" max="13" width="24.140625" style="6832" customWidth="1"/>
    <col min="14" max="14" width="9.140625" style="6674" customWidth="1"/>
    <col min="15" max="16384" width="9.140625" style="6832" hidden="1"/>
  </cols>
  <sheetData>
    <row r="1" spans="1:14" s="6825" customFormat="1" ht="17.25" customHeight="1" thickBot="1">
      <c r="A1" s="6696"/>
      <c r="B1" s="6868"/>
      <c r="C1" s="6869"/>
      <c r="D1" s="6870"/>
      <c r="E1" s="6870"/>
      <c r="F1" s="6696"/>
      <c r="G1" s="6696"/>
      <c r="H1" s="6696"/>
      <c r="I1" s="6696"/>
      <c r="J1" s="6696"/>
      <c r="K1" s="6696"/>
      <c r="L1" s="6696"/>
      <c r="M1" s="6696"/>
      <c r="N1" s="6696"/>
    </row>
    <row r="2" spans="1:14" s="6825" customFormat="1" ht="17.25" customHeight="1" thickBot="1">
      <c r="A2" s="6696"/>
      <c r="B2" s="9289" t="s">
        <v>4244</v>
      </c>
      <c r="C2" s="9290"/>
      <c r="D2" s="9290"/>
      <c r="E2" s="9291"/>
      <c r="F2" s="6696"/>
      <c r="G2" s="6696"/>
      <c r="H2" s="6696"/>
      <c r="I2" s="6696"/>
      <c r="J2" s="6696"/>
      <c r="K2" s="6696"/>
      <c r="L2" s="6696"/>
      <c r="M2" s="6111" t="s">
        <v>4226</v>
      </c>
      <c r="N2" s="6696"/>
    </row>
    <row r="3" spans="1:14" s="6827" customFormat="1" ht="18.75" customHeight="1">
      <c r="A3" s="6674"/>
      <c r="B3" s="6826" t="s">
        <v>57</v>
      </c>
      <c r="C3" s="9292" t="str">
        <f>CC!F4</f>
        <v>ABC Company</v>
      </c>
      <c r="D3" s="9293"/>
      <c r="E3" s="9294"/>
      <c r="F3" s="6674"/>
      <c r="G3" s="6674"/>
      <c r="H3" s="6674"/>
      <c r="I3" s="6674"/>
      <c r="J3" s="6674"/>
      <c r="K3" s="6674"/>
      <c r="L3" s="6674"/>
      <c r="M3" s="6674"/>
      <c r="N3" s="6674"/>
    </row>
    <row r="4" spans="1:14" s="6827" customFormat="1" ht="15.75" thickBot="1">
      <c r="A4" s="6674"/>
      <c r="B4" s="6828" t="s">
        <v>4075</v>
      </c>
      <c r="C4" s="9295">
        <f>CC!F5</f>
        <v>44196</v>
      </c>
      <c r="D4" s="9296"/>
      <c r="E4" s="9297"/>
      <c r="F4" s="6674"/>
      <c r="G4" s="6674"/>
      <c r="H4" s="6674"/>
      <c r="I4" s="6674"/>
      <c r="J4" s="6674"/>
      <c r="K4" s="6674"/>
      <c r="L4" s="6674"/>
      <c r="M4" s="6674"/>
      <c r="N4" s="6674"/>
    </row>
    <row r="5" spans="1:14" s="6827" customFormat="1" ht="15" thickBot="1">
      <c r="A5" s="6674"/>
      <c r="B5" s="6674"/>
      <c r="C5" s="6674"/>
      <c r="D5" s="6674"/>
      <c r="E5" s="6674"/>
      <c r="F5" s="6674"/>
      <c r="G5" s="6674"/>
      <c r="H5" s="6674"/>
      <c r="I5" s="6674"/>
      <c r="J5" s="6674"/>
      <c r="K5" s="6674"/>
      <c r="L5" s="6674"/>
      <c r="M5" s="6674"/>
      <c r="N5" s="6674"/>
    </row>
    <row r="6" spans="1:14" s="6827" customFormat="1" ht="15.75" thickBot="1">
      <c r="A6" s="6674"/>
      <c r="B6" s="6674"/>
      <c r="C6" s="6674"/>
      <c r="D6" s="6674"/>
      <c r="E6" s="6674"/>
      <c r="F6" s="6674"/>
      <c r="G6" s="6674"/>
      <c r="H6" s="6674"/>
      <c r="I6" s="6674"/>
      <c r="J6" s="6674"/>
      <c r="K6" s="6674"/>
      <c r="L6" s="9298" t="s">
        <v>4234</v>
      </c>
      <c r="M6" s="9299"/>
      <c r="N6" s="6674"/>
    </row>
    <row r="7" spans="1:14" ht="33.75" customHeight="1" thickBot="1">
      <c r="B7" s="6829" t="s">
        <v>4235</v>
      </c>
      <c r="C7" s="6829" t="s">
        <v>4236</v>
      </c>
      <c r="D7" s="6830" t="s">
        <v>62</v>
      </c>
      <c r="E7" s="6830" t="s">
        <v>4237</v>
      </c>
      <c r="F7" s="6830" t="s">
        <v>4238</v>
      </c>
      <c r="G7" s="6830" t="s">
        <v>4239</v>
      </c>
      <c r="H7" s="6830" t="s">
        <v>4240</v>
      </c>
      <c r="I7" s="6830" t="s">
        <v>44</v>
      </c>
      <c r="J7" s="6830" t="s">
        <v>62</v>
      </c>
      <c r="K7" s="6674"/>
      <c r="L7" s="6831" t="s">
        <v>4241</v>
      </c>
      <c r="M7" s="6831" t="s">
        <v>4242</v>
      </c>
    </row>
    <row r="8" spans="1:14" ht="15">
      <c r="A8" s="6871">
        <v>1</v>
      </c>
      <c r="B8" s="9285"/>
      <c r="C8" s="9286"/>
      <c r="D8" s="9286"/>
      <c r="E8" s="6833"/>
      <c r="F8" s="6833"/>
      <c r="G8" s="6834">
        <v>0</v>
      </c>
      <c r="H8" s="6835">
        <v>0</v>
      </c>
      <c r="I8" s="6836">
        <f t="shared" ref="I8:I22" si="0">G8+H8</f>
        <v>0</v>
      </c>
      <c r="J8" s="6837">
        <f t="shared" ref="J8:J23" si="1">IFERROR(I8/$I$23,0)</f>
        <v>0</v>
      </c>
      <c r="K8" s="6674"/>
      <c r="L8" s="6674"/>
      <c r="M8" s="6674"/>
    </row>
    <row r="9" spans="1:14" ht="15">
      <c r="A9" s="6871">
        <f>+A8+1</f>
        <v>2</v>
      </c>
      <c r="B9" s="9287"/>
      <c r="C9" s="9288"/>
      <c r="D9" s="9288"/>
      <c r="E9" s="6838"/>
      <c r="F9" s="6838"/>
      <c r="G9" s="6835">
        <v>0</v>
      </c>
      <c r="H9" s="6835">
        <v>0</v>
      </c>
      <c r="I9" s="6839">
        <f t="shared" si="0"/>
        <v>0</v>
      </c>
      <c r="J9" s="6837">
        <f t="shared" si="1"/>
        <v>0</v>
      </c>
      <c r="K9" s="6696"/>
      <c r="L9" s="6696"/>
      <c r="M9" s="6696"/>
    </row>
    <row r="10" spans="1:14" ht="15">
      <c r="A10" s="6871">
        <f t="shared" ref="A10:A22" si="2">+A9+1</f>
        <v>3</v>
      </c>
      <c r="B10" s="9287"/>
      <c r="C10" s="9288"/>
      <c r="D10" s="9288"/>
      <c r="E10" s="6838"/>
      <c r="F10" s="6838"/>
      <c r="G10" s="6835">
        <v>0</v>
      </c>
      <c r="H10" s="6835">
        <v>0</v>
      </c>
      <c r="I10" s="6839">
        <f t="shared" si="0"/>
        <v>0</v>
      </c>
      <c r="J10" s="6837">
        <f t="shared" si="1"/>
        <v>0</v>
      </c>
      <c r="K10" s="6696"/>
      <c r="L10" s="6696"/>
      <c r="M10" s="6696"/>
    </row>
    <row r="11" spans="1:14" ht="15">
      <c r="A11" s="6871">
        <f t="shared" si="2"/>
        <v>4</v>
      </c>
      <c r="B11" s="9287"/>
      <c r="C11" s="9288"/>
      <c r="D11" s="9288"/>
      <c r="E11" s="6838"/>
      <c r="F11" s="6838"/>
      <c r="G11" s="6835">
        <v>0</v>
      </c>
      <c r="H11" s="6835">
        <v>0</v>
      </c>
      <c r="I11" s="6839">
        <f t="shared" si="0"/>
        <v>0</v>
      </c>
      <c r="J11" s="6837">
        <f t="shared" si="1"/>
        <v>0</v>
      </c>
      <c r="K11" s="6696"/>
      <c r="L11" s="6696"/>
      <c r="M11" s="6696"/>
    </row>
    <row r="12" spans="1:14" ht="15">
      <c r="A12" s="6871">
        <f t="shared" si="2"/>
        <v>5</v>
      </c>
      <c r="B12" s="9287"/>
      <c r="C12" s="9288"/>
      <c r="D12" s="9288"/>
      <c r="E12" s="6838"/>
      <c r="F12" s="6838"/>
      <c r="G12" s="6835">
        <v>0</v>
      </c>
      <c r="H12" s="6835">
        <v>0</v>
      </c>
      <c r="I12" s="6839">
        <f t="shared" si="0"/>
        <v>0</v>
      </c>
      <c r="J12" s="6837">
        <f t="shared" si="1"/>
        <v>0</v>
      </c>
      <c r="K12" s="6696"/>
      <c r="L12" s="6696"/>
      <c r="M12" s="6696"/>
    </row>
    <row r="13" spans="1:14" ht="15">
      <c r="A13" s="6871">
        <f t="shared" si="2"/>
        <v>6</v>
      </c>
      <c r="B13" s="9287"/>
      <c r="C13" s="9288"/>
      <c r="D13" s="9288"/>
      <c r="E13" s="6838"/>
      <c r="F13" s="6838"/>
      <c r="G13" s="6835">
        <v>0</v>
      </c>
      <c r="H13" s="6835">
        <v>0</v>
      </c>
      <c r="I13" s="6839">
        <f t="shared" si="0"/>
        <v>0</v>
      </c>
      <c r="J13" s="6837">
        <f t="shared" si="1"/>
        <v>0</v>
      </c>
      <c r="K13" s="6696"/>
      <c r="L13" s="6696"/>
      <c r="M13" s="6696"/>
    </row>
    <row r="14" spans="1:14" ht="15">
      <c r="A14" s="6871">
        <f t="shared" si="2"/>
        <v>7</v>
      </c>
      <c r="B14" s="9287"/>
      <c r="C14" s="9288"/>
      <c r="D14" s="9288"/>
      <c r="E14" s="6838"/>
      <c r="F14" s="6838"/>
      <c r="G14" s="6835">
        <v>0</v>
      </c>
      <c r="H14" s="6835">
        <v>0</v>
      </c>
      <c r="I14" s="6839">
        <f t="shared" si="0"/>
        <v>0</v>
      </c>
      <c r="J14" s="6837">
        <f t="shared" si="1"/>
        <v>0</v>
      </c>
      <c r="K14" s="6696"/>
      <c r="L14" s="6696"/>
      <c r="M14" s="6696"/>
    </row>
    <row r="15" spans="1:14" ht="15">
      <c r="A15" s="6871">
        <f t="shared" si="2"/>
        <v>8</v>
      </c>
      <c r="B15" s="9287"/>
      <c r="C15" s="9288"/>
      <c r="D15" s="9288"/>
      <c r="E15" s="6838"/>
      <c r="F15" s="6838"/>
      <c r="G15" s="6835">
        <v>0</v>
      </c>
      <c r="H15" s="6835">
        <v>0</v>
      </c>
      <c r="I15" s="6839">
        <f t="shared" si="0"/>
        <v>0</v>
      </c>
      <c r="J15" s="6837">
        <f t="shared" si="1"/>
        <v>0</v>
      </c>
      <c r="K15" s="6696"/>
      <c r="L15" s="6696"/>
      <c r="M15" s="6696"/>
    </row>
    <row r="16" spans="1:14" ht="15">
      <c r="A16" s="6871">
        <f t="shared" si="2"/>
        <v>9</v>
      </c>
      <c r="B16" s="9287"/>
      <c r="C16" s="9288"/>
      <c r="D16" s="9288"/>
      <c r="E16" s="6838"/>
      <c r="F16" s="6838"/>
      <c r="G16" s="6835">
        <v>0</v>
      </c>
      <c r="H16" s="6835">
        <v>0</v>
      </c>
      <c r="I16" s="6839">
        <f t="shared" si="0"/>
        <v>0</v>
      </c>
      <c r="J16" s="6837">
        <f t="shared" si="1"/>
        <v>0</v>
      </c>
      <c r="K16" s="6696"/>
      <c r="L16" s="6696"/>
      <c r="M16" s="6696"/>
    </row>
    <row r="17" spans="1:13" ht="15">
      <c r="A17" s="6871">
        <f t="shared" si="2"/>
        <v>10</v>
      </c>
      <c r="B17" s="9287"/>
      <c r="C17" s="9288"/>
      <c r="D17" s="9288"/>
      <c r="E17" s="6838"/>
      <c r="F17" s="6838"/>
      <c r="G17" s="6835">
        <v>0</v>
      </c>
      <c r="H17" s="6835">
        <v>0</v>
      </c>
      <c r="I17" s="6839">
        <f t="shared" si="0"/>
        <v>0</v>
      </c>
      <c r="J17" s="6837">
        <f t="shared" si="1"/>
        <v>0</v>
      </c>
      <c r="K17" s="6696"/>
      <c r="L17" s="6696"/>
      <c r="M17" s="6696"/>
    </row>
    <row r="18" spans="1:13" ht="15">
      <c r="A18" s="6871">
        <f t="shared" si="2"/>
        <v>11</v>
      </c>
      <c r="B18" s="9287"/>
      <c r="C18" s="9288"/>
      <c r="D18" s="9288"/>
      <c r="E18" s="6838"/>
      <c r="F18" s="6838"/>
      <c r="G18" s="6835">
        <v>0</v>
      </c>
      <c r="H18" s="6835">
        <v>0</v>
      </c>
      <c r="I18" s="6839">
        <f t="shared" si="0"/>
        <v>0</v>
      </c>
      <c r="J18" s="6837">
        <f t="shared" si="1"/>
        <v>0</v>
      </c>
      <c r="K18" s="6696"/>
      <c r="L18" s="6696"/>
      <c r="M18" s="6696"/>
    </row>
    <row r="19" spans="1:13" ht="15">
      <c r="A19" s="6871">
        <f t="shared" si="2"/>
        <v>12</v>
      </c>
      <c r="B19" s="9287"/>
      <c r="C19" s="9288"/>
      <c r="D19" s="9288"/>
      <c r="E19" s="6838"/>
      <c r="F19" s="6838"/>
      <c r="G19" s="6835">
        <v>0</v>
      </c>
      <c r="H19" s="6835">
        <v>0</v>
      </c>
      <c r="I19" s="6839">
        <f t="shared" si="0"/>
        <v>0</v>
      </c>
      <c r="J19" s="6837">
        <f t="shared" si="1"/>
        <v>0</v>
      </c>
      <c r="K19" s="6696"/>
      <c r="L19" s="6696"/>
      <c r="M19" s="6696"/>
    </row>
    <row r="20" spans="1:13" ht="15">
      <c r="A20" s="6871">
        <f t="shared" si="2"/>
        <v>13</v>
      </c>
      <c r="B20" s="9287"/>
      <c r="C20" s="9288"/>
      <c r="D20" s="9288"/>
      <c r="E20" s="6838"/>
      <c r="F20" s="6838"/>
      <c r="G20" s="6835">
        <v>0</v>
      </c>
      <c r="H20" s="6835">
        <v>0</v>
      </c>
      <c r="I20" s="6839">
        <f t="shared" si="0"/>
        <v>0</v>
      </c>
      <c r="J20" s="6837">
        <f t="shared" si="1"/>
        <v>0</v>
      </c>
      <c r="K20" s="6696"/>
      <c r="L20" s="6696"/>
      <c r="M20" s="6696"/>
    </row>
    <row r="21" spans="1:13" ht="15">
      <c r="A21" s="6871">
        <f t="shared" si="2"/>
        <v>14</v>
      </c>
      <c r="B21" s="9287"/>
      <c r="C21" s="9288"/>
      <c r="D21" s="9288"/>
      <c r="E21" s="6838"/>
      <c r="F21" s="6838"/>
      <c r="G21" s="6835">
        <v>0</v>
      </c>
      <c r="H21" s="6835">
        <v>0</v>
      </c>
      <c r="I21" s="6839">
        <f t="shared" si="0"/>
        <v>0</v>
      </c>
      <c r="J21" s="6837">
        <f t="shared" si="1"/>
        <v>0</v>
      </c>
      <c r="K21" s="6696"/>
      <c r="L21" s="6696"/>
      <c r="M21" s="6696"/>
    </row>
    <row r="22" spans="1:13" ht="15.75" thickBot="1">
      <c r="A22" s="6871">
        <f t="shared" si="2"/>
        <v>15</v>
      </c>
      <c r="B22" s="9287"/>
      <c r="C22" s="9288"/>
      <c r="D22" s="9288"/>
      <c r="E22" s="6838"/>
      <c r="F22" s="6838"/>
      <c r="G22" s="6835">
        <v>0</v>
      </c>
      <c r="H22" s="6835">
        <v>0</v>
      </c>
      <c r="I22" s="6839">
        <f t="shared" si="0"/>
        <v>0</v>
      </c>
      <c r="J22" s="6837">
        <f t="shared" si="1"/>
        <v>0</v>
      </c>
      <c r="K22" s="6696"/>
      <c r="L22" s="6696"/>
      <c r="M22" s="6696"/>
    </row>
    <row r="23" spans="1:13" ht="15.75" thickBot="1">
      <c r="B23" s="6840" t="str">
        <f>[13]SOCI!D54</f>
        <v>80.5.13</v>
      </c>
      <c r="C23" s="6841" t="str">
        <f>[13]SOCI!F54</f>
        <v>Others</v>
      </c>
      <c r="D23" s="6842">
        <f>[13]SOCI!L54</f>
        <v>0</v>
      </c>
      <c r="E23" s="6843"/>
      <c r="F23" s="6843"/>
      <c r="G23" s="6844">
        <f>SUM(G8:G22)</f>
        <v>0</v>
      </c>
      <c r="H23" s="6844">
        <f>SUM(H8:H22)</f>
        <v>0</v>
      </c>
      <c r="I23" s="6844">
        <f>SUM(I8:I22)</f>
        <v>0</v>
      </c>
      <c r="J23" s="6837">
        <f t="shared" si="1"/>
        <v>0</v>
      </c>
      <c r="K23" s="6696"/>
      <c r="L23" s="6845">
        <f>SUM(I8:I22)-I23</f>
        <v>0</v>
      </c>
      <c r="M23" s="6846">
        <f>SUM(J8:J22)-J23</f>
        <v>0</v>
      </c>
    </row>
    <row r="24" spans="1:13" ht="15">
      <c r="A24" s="6871">
        <v>1</v>
      </c>
      <c r="B24" s="9285"/>
      <c r="C24" s="9286"/>
      <c r="D24" s="9286"/>
      <c r="E24" s="6833"/>
      <c r="F24" s="6833"/>
      <c r="G24" s="6834">
        <v>0</v>
      </c>
      <c r="H24" s="6834">
        <v>0</v>
      </c>
      <c r="I24" s="6836">
        <f t="shared" ref="I24:I38" si="3">G24+H24</f>
        <v>0</v>
      </c>
      <c r="J24" s="6847">
        <f t="shared" ref="J24:J39" si="4">IFERROR(I24/$I$39,0)</f>
        <v>0</v>
      </c>
      <c r="K24" s="6696"/>
      <c r="L24" s="6696"/>
      <c r="M24" s="6696"/>
    </row>
    <row r="25" spans="1:13" ht="15">
      <c r="A25" s="6871">
        <f>+A24+1</f>
        <v>2</v>
      </c>
      <c r="B25" s="9287"/>
      <c r="C25" s="9288"/>
      <c r="D25" s="9288"/>
      <c r="E25" s="6838"/>
      <c r="F25" s="6838"/>
      <c r="G25" s="6835">
        <v>0</v>
      </c>
      <c r="H25" s="6835">
        <v>0</v>
      </c>
      <c r="I25" s="6839">
        <f t="shared" si="3"/>
        <v>0</v>
      </c>
      <c r="J25" s="6837">
        <f t="shared" si="4"/>
        <v>0</v>
      </c>
      <c r="K25" s="6696"/>
      <c r="L25" s="6696"/>
      <c r="M25" s="6696"/>
    </row>
    <row r="26" spans="1:13" ht="15">
      <c r="A26" s="6871">
        <f t="shared" ref="A26:A38" si="5">+A25+1</f>
        <v>3</v>
      </c>
      <c r="B26" s="9287"/>
      <c r="C26" s="9288"/>
      <c r="D26" s="9288"/>
      <c r="E26" s="6838"/>
      <c r="F26" s="6838"/>
      <c r="G26" s="6835">
        <v>0</v>
      </c>
      <c r="H26" s="6835">
        <v>0</v>
      </c>
      <c r="I26" s="6839">
        <f t="shared" si="3"/>
        <v>0</v>
      </c>
      <c r="J26" s="6837">
        <f t="shared" si="4"/>
        <v>0</v>
      </c>
      <c r="K26" s="6696"/>
      <c r="L26" s="6696"/>
      <c r="M26" s="6696"/>
    </row>
    <row r="27" spans="1:13" ht="15">
      <c r="A27" s="6871">
        <f t="shared" si="5"/>
        <v>4</v>
      </c>
      <c r="B27" s="9287"/>
      <c r="C27" s="9288"/>
      <c r="D27" s="9288"/>
      <c r="E27" s="6838"/>
      <c r="F27" s="6838"/>
      <c r="G27" s="6835">
        <v>0</v>
      </c>
      <c r="H27" s="6835">
        <v>0</v>
      </c>
      <c r="I27" s="6839">
        <f t="shared" si="3"/>
        <v>0</v>
      </c>
      <c r="J27" s="6837">
        <f t="shared" si="4"/>
        <v>0</v>
      </c>
      <c r="K27" s="6696"/>
      <c r="L27" s="6696"/>
      <c r="M27" s="6696"/>
    </row>
    <row r="28" spans="1:13" ht="15">
      <c r="A28" s="6871">
        <f t="shared" si="5"/>
        <v>5</v>
      </c>
      <c r="B28" s="9287"/>
      <c r="C28" s="9288"/>
      <c r="D28" s="9288"/>
      <c r="E28" s="6838"/>
      <c r="F28" s="6838"/>
      <c r="G28" s="6835">
        <v>0</v>
      </c>
      <c r="H28" s="6835">
        <v>0</v>
      </c>
      <c r="I28" s="6839">
        <f t="shared" si="3"/>
        <v>0</v>
      </c>
      <c r="J28" s="6837">
        <f t="shared" si="4"/>
        <v>0</v>
      </c>
      <c r="K28" s="6696"/>
      <c r="L28" s="6696"/>
      <c r="M28" s="6696"/>
    </row>
    <row r="29" spans="1:13" ht="15">
      <c r="A29" s="6871">
        <f t="shared" si="5"/>
        <v>6</v>
      </c>
      <c r="B29" s="9287"/>
      <c r="C29" s="9288"/>
      <c r="D29" s="9288"/>
      <c r="E29" s="6838"/>
      <c r="F29" s="6838"/>
      <c r="G29" s="6835">
        <v>0</v>
      </c>
      <c r="H29" s="6835">
        <v>0</v>
      </c>
      <c r="I29" s="6839">
        <f t="shared" si="3"/>
        <v>0</v>
      </c>
      <c r="J29" s="6837">
        <f t="shared" si="4"/>
        <v>0</v>
      </c>
      <c r="K29" s="6696"/>
      <c r="L29" s="6696"/>
      <c r="M29" s="6696"/>
    </row>
    <row r="30" spans="1:13" ht="15">
      <c r="A30" s="6871">
        <f t="shared" si="5"/>
        <v>7</v>
      </c>
      <c r="B30" s="9287"/>
      <c r="C30" s="9288"/>
      <c r="D30" s="9288"/>
      <c r="E30" s="6838"/>
      <c r="F30" s="6838"/>
      <c r="G30" s="6835">
        <v>0</v>
      </c>
      <c r="H30" s="6835">
        <v>0</v>
      </c>
      <c r="I30" s="6839">
        <f t="shared" si="3"/>
        <v>0</v>
      </c>
      <c r="J30" s="6837">
        <f t="shared" si="4"/>
        <v>0</v>
      </c>
      <c r="K30" s="6696"/>
      <c r="L30" s="6696"/>
      <c r="M30" s="6696"/>
    </row>
    <row r="31" spans="1:13" ht="15">
      <c r="A31" s="6871">
        <f t="shared" si="5"/>
        <v>8</v>
      </c>
      <c r="B31" s="9287"/>
      <c r="C31" s="9288"/>
      <c r="D31" s="9288"/>
      <c r="E31" s="6838"/>
      <c r="F31" s="6838"/>
      <c r="G31" s="6835">
        <v>0</v>
      </c>
      <c r="H31" s="6835">
        <v>0</v>
      </c>
      <c r="I31" s="6839">
        <f t="shared" si="3"/>
        <v>0</v>
      </c>
      <c r="J31" s="6837">
        <f t="shared" si="4"/>
        <v>0</v>
      </c>
      <c r="K31" s="6696"/>
      <c r="L31" s="6696"/>
      <c r="M31" s="6696"/>
    </row>
    <row r="32" spans="1:13" ht="15">
      <c r="A32" s="6871">
        <f t="shared" si="5"/>
        <v>9</v>
      </c>
      <c r="B32" s="9287"/>
      <c r="C32" s="9288"/>
      <c r="D32" s="9288"/>
      <c r="E32" s="6838"/>
      <c r="F32" s="6838"/>
      <c r="G32" s="6835">
        <v>0</v>
      </c>
      <c r="H32" s="6835">
        <v>0</v>
      </c>
      <c r="I32" s="6839">
        <f t="shared" si="3"/>
        <v>0</v>
      </c>
      <c r="J32" s="6837">
        <f t="shared" si="4"/>
        <v>0</v>
      </c>
      <c r="K32" s="6696"/>
      <c r="L32" s="6696"/>
      <c r="M32" s="6696"/>
    </row>
    <row r="33" spans="1:13" ht="15">
      <c r="A33" s="6871">
        <f t="shared" si="5"/>
        <v>10</v>
      </c>
      <c r="B33" s="9287"/>
      <c r="C33" s="9288"/>
      <c r="D33" s="9288"/>
      <c r="E33" s="6838"/>
      <c r="F33" s="6838"/>
      <c r="G33" s="6835">
        <v>0</v>
      </c>
      <c r="H33" s="6835">
        <v>0</v>
      </c>
      <c r="I33" s="6839">
        <f t="shared" si="3"/>
        <v>0</v>
      </c>
      <c r="J33" s="6837">
        <f t="shared" si="4"/>
        <v>0</v>
      </c>
      <c r="K33" s="6696"/>
      <c r="L33" s="6696"/>
      <c r="M33" s="6696"/>
    </row>
    <row r="34" spans="1:13" ht="15">
      <c r="A34" s="6871">
        <f t="shared" si="5"/>
        <v>11</v>
      </c>
      <c r="B34" s="9287"/>
      <c r="C34" s="9288"/>
      <c r="D34" s="9288"/>
      <c r="E34" s="6838"/>
      <c r="F34" s="6838"/>
      <c r="G34" s="6835">
        <v>0</v>
      </c>
      <c r="H34" s="6835">
        <v>0</v>
      </c>
      <c r="I34" s="6839">
        <f t="shared" si="3"/>
        <v>0</v>
      </c>
      <c r="J34" s="6837">
        <f t="shared" si="4"/>
        <v>0</v>
      </c>
      <c r="K34" s="6696"/>
      <c r="L34" s="6696"/>
      <c r="M34" s="6696"/>
    </row>
    <row r="35" spans="1:13" ht="15">
      <c r="A35" s="6871">
        <f t="shared" si="5"/>
        <v>12</v>
      </c>
      <c r="B35" s="9287"/>
      <c r="C35" s="9288"/>
      <c r="D35" s="9288"/>
      <c r="E35" s="6838"/>
      <c r="F35" s="6838"/>
      <c r="G35" s="6835">
        <v>0</v>
      </c>
      <c r="H35" s="6835">
        <v>0</v>
      </c>
      <c r="I35" s="6839">
        <f t="shared" si="3"/>
        <v>0</v>
      </c>
      <c r="J35" s="6837">
        <f t="shared" si="4"/>
        <v>0</v>
      </c>
      <c r="K35" s="6696"/>
      <c r="L35" s="6696"/>
      <c r="M35" s="6696"/>
    </row>
    <row r="36" spans="1:13" ht="15">
      <c r="A36" s="6871">
        <f t="shared" si="5"/>
        <v>13</v>
      </c>
      <c r="B36" s="9287"/>
      <c r="C36" s="9288"/>
      <c r="D36" s="9288"/>
      <c r="E36" s="6838"/>
      <c r="F36" s="6838"/>
      <c r="G36" s="6835">
        <v>0</v>
      </c>
      <c r="H36" s="6835">
        <v>0</v>
      </c>
      <c r="I36" s="6839">
        <f t="shared" si="3"/>
        <v>0</v>
      </c>
      <c r="J36" s="6837">
        <f t="shared" si="4"/>
        <v>0</v>
      </c>
      <c r="K36" s="6696"/>
      <c r="L36" s="6696"/>
      <c r="M36" s="6696"/>
    </row>
    <row r="37" spans="1:13" ht="15">
      <c r="A37" s="6871">
        <f t="shared" si="5"/>
        <v>14</v>
      </c>
      <c r="B37" s="9287"/>
      <c r="C37" s="9288"/>
      <c r="D37" s="9288"/>
      <c r="E37" s="6838"/>
      <c r="F37" s="6838"/>
      <c r="G37" s="6835">
        <v>0</v>
      </c>
      <c r="H37" s="6835">
        <v>0</v>
      </c>
      <c r="I37" s="6839">
        <f t="shared" si="3"/>
        <v>0</v>
      </c>
      <c r="J37" s="6837">
        <f t="shared" si="4"/>
        <v>0</v>
      </c>
      <c r="K37" s="6696"/>
      <c r="L37" s="6696"/>
      <c r="M37" s="6696"/>
    </row>
    <row r="38" spans="1:13" ht="15.75" thickBot="1">
      <c r="A38" s="6871">
        <f t="shared" si="5"/>
        <v>15</v>
      </c>
      <c r="B38" s="9287"/>
      <c r="C38" s="9288"/>
      <c r="D38" s="9288"/>
      <c r="E38" s="6838"/>
      <c r="F38" s="6838"/>
      <c r="G38" s="6835">
        <v>0</v>
      </c>
      <c r="H38" s="6835">
        <v>0</v>
      </c>
      <c r="I38" s="6839">
        <f t="shared" si="3"/>
        <v>0</v>
      </c>
      <c r="J38" s="6837">
        <f t="shared" si="4"/>
        <v>0</v>
      </c>
      <c r="K38" s="6696"/>
      <c r="L38" s="6696"/>
      <c r="M38" s="6696"/>
    </row>
    <row r="39" spans="1:13" ht="15.75" thickBot="1">
      <c r="B39" s="6848">
        <f>[13]SOCI!C61</f>
        <v>82.5</v>
      </c>
      <c r="C39" s="6849" t="str">
        <f>[13]SOCI!E61</f>
        <v>Others</v>
      </c>
      <c r="D39" s="6850">
        <f>[13]SOCI!L61</f>
        <v>0</v>
      </c>
      <c r="E39" s="6851"/>
      <c r="F39" s="6851"/>
      <c r="G39" s="6852">
        <f>SUM(G24:G38)</f>
        <v>0</v>
      </c>
      <c r="H39" s="6852">
        <f>SUM(H24:H38)</f>
        <v>0</v>
      </c>
      <c r="I39" s="6852">
        <f>SUM(I24:I38)</f>
        <v>0</v>
      </c>
      <c r="J39" s="6853">
        <f t="shared" si="4"/>
        <v>0</v>
      </c>
      <c r="K39" s="6674"/>
      <c r="L39" s="6845">
        <f>SUM(I24:I38)-I39</f>
        <v>0</v>
      </c>
      <c r="M39" s="6846">
        <f>SUM(J24:J38)-J39</f>
        <v>0</v>
      </c>
    </row>
    <row r="40" spans="1:13" ht="15">
      <c r="A40" s="6871">
        <v>1</v>
      </c>
      <c r="B40" s="9285"/>
      <c r="C40" s="9286"/>
      <c r="D40" s="9286"/>
      <c r="E40" s="6833"/>
      <c r="F40" s="6833"/>
      <c r="G40" s="6834">
        <v>0</v>
      </c>
      <c r="H40" s="6834">
        <v>0</v>
      </c>
      <c r="I40" s="6836">
        <f t="shared" ref="I40:I54" si="6">G40+H40</f>
        <v>0</v>
      </c>
      <c r="J40" s="6847">
        <f t="shared" ref="J40:J54" si="7">IFERROR(I40/$I$55,0)</f>
        <v>0</v>
      </c>
      <c r="K40" s="6674"/>
      <c r="L40" s="6674"/>
      <c r="M40" s="6674"/>
    </row>
    <row r="41" spans="1:13" ht="15">
      <c r="A41" s="6871">
        <f>+A40+1</f>
        <v>2</v>
      </c>
      <c r="B41" s="9287"/>
      <c r="C41" s="9288"/>
      <c r="D41" s="9288"/>
      <c r="E41" s="6838"/>
      <c r="F41" s="6838"/>
      <c r="G41" s="6835">
        <v>0</v>
      </c>
      <c r="H41" s="6835">
        <v>0</v>
      </c>
      <c r="I41" s="6839">
        <f t="shared" si="6"/>
        <v>0</v>
      </c>
      <c r="J41" s="6837">
        <f t="shared" si="7"/>
        <v>0</v>
      </c>
      <c r="K41" s="6674"/>
      <c r="L41" s="6674"/>
      <c r="M41" s="6674"/>
    </row>
    <row r="42" spans="1:13" ht="15">
      <c r="A42" s="6871">
        <f t="shared" ref="A42:A54" si="8">+A41+1</f>
        <v>3</v>
      </c>
      <c r="B42" s="9287"/>
      <c r="C42" s="9288"/>
      <c r="D42" s="9288"/>
      <c r="E42" s="6838"/>
      <c r="F42" s="6838"/>
      <c r="G42" s="6835">
        <v>0</v>
      </c>
      <c r="H42" s="6835">
        <v>0</v>
      </c>
      <c r="I42" s="6839">
        <f t="shared" si="6"/>
        <v>0</v>
      </c>
      <c r="J42" s="6837">
        <f t="shared" si="7"/>
        <v>0</v>
      </c>
      <c r="K42" s="6674"/>
      <c r="L42" s="6674"/>
      <c r="M42" s="6674"/>
    </row>
    <row r="43" spans="1:13" ht="15">
      <c r="A43" s="6871">
        <f t="shared" si="8"/>
        <v>4</v>
      </c>
      <c r="B43" s="9287"/>
      <c r="C43" s="9288"/>
      <c r="D43" s="9288"/>
      <c r="E43" s="6838"/>
      <c r="F43" s="6838"/>
      <c r="G43" s="6835">
        <v>0</v>
      </c>
      <c r="H43" s="6835">
        <v>0</v>
      </c>
      <c r="I43" s="6839">
        <f t="shared" si="6"/>
        <v>0</v>
      </c>
      <c r="J43" s="6837">
        <f t="shared" si="7"/>
        <v>0</v>
      </c>
      <c r="K43" s="6674"/>
      <c r="L43" s="6674"/>
      <c r="M43" s="6674"/>
    </row>
    <row r="44" spans="1:13" ht="15">
      <c r="A44" s="6871">
        <f t="shared" si="8"/>
        <v>5</v>
      </c>
      <c r="B44" s="9287"/>
      <c r="C44" s="9288"/>
      <c r="D44" s="9288"/>
      <c r="E44" s="6838"/>
      <c r="F44" s="6838"/>
      <c r="G44" s="6835">
        <v>0</v>
      </c>
      <c r="H44" s="6835">
        <v>0</v>
      </c>
      <c r="I44" s="6839">
        <f t="shared" si="6"/>
        <v>0</v>
      </c>
      <c r="J44" s="6837">
        <f t="shared" si="7"/>
        <v>0</v>
      </c>
      <c r="K44" s="6674"/>
      <c r="L44" s="6674"/>
      <c r="M44" s="6674"/>
    </row>
    <row r="45" spans="1:13" ht="15">
      <c r="A45" s="6871">
        <f t="shared" si="8"/>
        <v>6</v>
      </c>
      <c r="B45" s="9287"/>
      <c r="C45" s="9288"/>
      <c r="D45" s="9288"/>
      <c r="E45" s="6838"/>
      <c r="F45" s="6838"/>
      <c r="G45" s="6835">
        <v>0</v>
      </c>
      <c r="H45" s="6835">
        <v>0</v>
      </c>
      <c r="I45" s="6839">
        <f t="shared" si="6"/>
        <v>0</v>
      </c>
      <c r="J45" s="6837">
        <f t="shared" si="7"/>
        <v>0</v>
      </c>
      <c r="K45" s="6674"/>
      <c r="L45" s="6674"/>
      <c r="M45" s="6674"/>
    </row>
    <row r="46" spans="1:13" ht="15">
      <c r="A46" s="6871">
        <f t="shared" si="8"/>
        <v>7</v>
      </c>
      <c r="B46" s="9287"/>
      <c r="C46" s="9288"/>
      <c r="D46" s="9288"/>
      <c r="E46" s="6838"/>
      <c r="F46" s="6838"/>
      <c r="G46" s="6835">
        <v>0</v>
      </c>
      <c r="H46" s="6835">
        <v>0</v>
      </c>
      <c r="I46" s="6839">
        <f t="shared" si="6"/>
        <v>0</v>
      </c>
      <c r="J46" s="6837">
        <f t="shared" si="7"/>
        <v>0</v>
      </c>
      <c r="K46" s="6674"/>
      <c r="L46" s="6674"/>
      <c r="M46" s="6674"/>
    </row>
    <row r="47" spans="1:13" ht="15">
      <c r="A47" s="6871">
        <f t="shared" si="8"/>
        <v>8</v>
      </c>
      <c r="B47" s="9287"/>
      <c r="C47" s="9288"/>
      <c r="D47" s="9288"/>
      <c r="E47" s="6838"/>
      <c r="F47" s="6838"/>
      <c r="G47" s="6835">
        <v>0</v>
      </c>
      <c r="H47" s="6835">
        <v>0</v>
      </c>
      <c r="I47" s="6839">
        <f t="shared" si="6"/>
        <v>0</v>
      </c>
      <c r="J47" s="6837">
        <f t="shared" si="7"/>
        <v>0</v>
      </c>
      <c r="K47" s="6674"/>
      <c r="L47" s="6674"/>
      <c r="M47" s="6674"/>
    </row>
    <row r="48" spans="1:13" ht="15">
      <c r="A48" s="6871">
        <f t="shared" si="8"/>
        <v>9</v>
      </c>
      <c r="B48" s="9287"/>
      <c r="C48" s="9288"/>
      <c r="D48" s="9288"/>
      <c r="E48" s="6838"/>
      <c r="F48" s="6838"/>
      <c r="G48" s="6835">
        <v>0</v>
      </c>
      <c r="H48" s="6835">
        <v>0</v>
      </c>
      <c r="I48" s="6839">
        <f t="shared" si="6"/>
        <v>0</v>
      </c>
      <c r="J48" s="6837">
        <f t="shared" si="7"/>
        <v>0</v>
      </c>
      <c r="K48" s="6674"/>
      <c r="L48" s="6674"/>
      <c r="M48" s="6674"/>
    </row>
    <row r="49" spans="1:13" ht="15">
      <c r="A49" s="6871">
        <f t="shared" si="8"/>
        <v>10</v>
      </c>
      <c r="B49" s="9287"/>
      <c r="C49" s="9288"/>
      <c r="D49" s="9288"/>
      <c r="E49" s="6838"/>
      <c r="F49" s="6838"/>
      <c r="G49" s="6835">
        <v>0</v>
      </c>
      <c r="H49" s="6835">
        <v>0</v>
      </c>
      <c r="I49" s="6839">
        <f t="shared" si="6"/>
        <v>0</v>
      </c>
      <c r="J49" s="6837">
        <f t="shared" si="7"/>
        <v>0</v>
      </c>
      <c r="K49" s="6674"/>
      <c r="L49" s="6674"/>
      <c r="M49" s="6674"/>
    </row>
    <row r="50" spans="1:13" ht="15">
      <c r="A50" s="6871">
        <f t="shared" si="8"/>
        <v>11</v>
      </c>
      <c r="B50" s="9287"/>
      <c r="C50" s="9288"/>
      <c r="D50" s="9288"/>
      <c r="E50" s="6838"/>
      <c r="F50" s="6838"/>
      <c r="G50" s="6835">
        <v>0</v>
      </c>
      <c r="H50" s="6835">
        <v>0</v>
      </c>
      <c r="I50" s="6839">
        <f t="shared" si="6"/>
        <v>0</v>
      </c>
      <c r="J50" s="6837">
        <f t="shared" si="7"/>
        <v>0</v>
      </c>
      <c r="K50" s="6674"/>
      <c r="L50" s="6674"/>
      <c r="M50" s="6674"/>
    </row>
    <row r="51" spans="1:13" ht="15">
      <c r="A51" s="6871">
        <f t="shared" si="8"/>
        <v>12</v>
      </c>
      <c r="B51" s="9287"/>
      <c r="C51" s="9288"/>
      <c r="D51" s="9288"/>
      <c r="E51" s="6838"/>
      <c r="F51" s="6838"/>
      <c r="G51" s="6835">
        <v>0</v>
      </c>
      <c r="H51" s="6835">
        <v>0</v>
      </c>
      <c r="I51" s="6839">
        <f t="shared" si="6"/>
        <v>0</v>
      </c>
      <c r="J51" s="6837">
        <f t="shared" si="7"/>
        <v>0</v>
      </c>
      <c r="K51" s="6674"/>
      <c r="L51" s="6674"/>
      <c r="M51" s="6674"/>
    </row>
    <row r="52" spans="1:13" ht="15">
      <c r="A52" s="6871">
        <f t="shared" si="8"/>
        <v>13</v>
      </c>
      <c r="B52" s="9287"/>
      <c r="C52" s="9288"/>
      <c r="D52" s="9288"/>
      <c r="E52" s="6838"/>
      <c r="F52" s="6838"/>
      <c r="G52" s="6835">
        <v>0</v>
      </c>
      <c r="H52" s="6835">
        <v>0</v>
      </c>
      <c r="I52" s="6839">
        <f t="shared" si="6"/>
        <v>0</v>
      </c>
      <c r="J52" s="6837">
        <f t="shared" si="7"/>
        <v>0</v>
      </c>
      <c r="K52" s="6674"/>
      <c r="L52" s="6674"/>
      <c r="M52" s="6674"/>
    </row>
    <row r="53" spans="1:13" ht="15">
      <c r="A53" s="6871">
        <f t="shared" si="8"/>
        <v>14</v>
      </c>
      <c r="B53" s="9287"/>
      <c r="C53" s="9288"/>
      <c r="D53" s="9288"/>
      <c r="E53" s="6838"/>
      <c r="F53" s="6838"/>
      <c r="G53" s="6835">
        <v>0</v>
      </c>
      <c r="H53" s="6835">
        <v>0</v>
      </c>
      <c r="I53" s="6839">
        <f t="shared" si="6"/>
        <v>0</v>
      </c>
      <c r="J53" s="6837">
        <f t="shared" si="7"/>
        <v>0</v>
      </c>
      <c r="K53" s="6674"/>
      <c r="L53" s="6674"/>
      <c r="M53" s="6674"/>
    </row>
    <row r="54" spans="1:13" ht="15.75" thickBot="1">
      <c r="A54" s="6871">
        <f t="shared" si="8"/>
        <v>15</v>
      </c>
      <c r="B54" s="9287"/>
      <c r="C54" s="9288"/>
      <c r="D54" s="9288"/>
      <c r="E54" s="6838"/>
      <c r="F54" s="6838"/>
      <c r="G54" s="6835">
        <v>0</v>
      </c>
      <c r="H54" s="6835">
        <v>0</v>
      </c>
      <c r="I54" s="6839">
        <f t="shared" si="6"/>
        <v>0</v>
      </c>
      <c r="J54" s="6837">
        <f t="shared" si="7"/>
        <v>0</v>
      </c>
      <c r="K54" s="6674"/>
      <c r="L54" s="6674"/>
      <c r="M54" s="6674"/>
    </row>
    <row r="55" spans="1:13" ht="15.75" thickBot="1">
      <c r="B55" s="6848">
        <f>[13]SOCI!B69</f>
        <v>86</v>
      </c>
      <c r="C55" s="6849" t="str">
        <f>[13]SOCI!D69</f>
        <v>Miscellaneous Income</v>
      </c>
      <c r="D55" s="6850">
        <f>[13]SOCI!L69</f>
        <v>0</v>
      </c>
      <c r="E55" s="6851"/>
      <c r="F55" s="6851"/>
      <c r="G55" s="6852">
        <f>SUM(G40:G54)</f>
        <v>0</v>
      </c>
      <c r="H55" s="6852">
        <f>SUM(H40:H54)</f>
        <v>0</v>
      </c>
      <c r="I55" s="6852">
        <f>SUM(I40:I54)</f>
        <v>0</v>
      </c>
      <c r="J55" s="6853">
        <f>IFERROR(I55/$I$55,0)</f>
        <v>0</v>
      </c>
      <c r="K55" s="6674"/>
      <c r="L55" s="6845">
        <f>SUM(I40:I54)-I55</f>
        <v>0</v>
      </c>
      <c r="M55" s="6846">
        <f>SUM(J40:J54)-J55</f>
        <v>0</v>
      </c>
    </row>
    <row r="56" spans="1:13" ht="15">
      <c r="A56" s="6872">
        <v>1</v>
      </c>
      <c r="B56" s="9285"/>
      <c r="C56" s="9286"/>
      <c r="D56" s="9286"/>
      <c r="E56" s="6833"/>
      <c r="F56" s="6833"/>
      <c r="G56" s="6834">
        <v>0</v>
      </c>
      <c r="H56" s="6834">
        <v>0</v>
      </c>
      <c r="I56" s="6836">
        <f>G56+H56</f>
        <v>0</v>
      </c>
      <c r="J56" s="6847">
        <f t="shared" ref="J56:J71" si="9">IFERROR(I56/$I$71,0)</f>
        <v>0</v>
      </c>
      <c r="K56" s="6674"/>
      <c r="L56" s="6674"/>
      <c r="M56" s="6674"/>
    </row>
    <row r="57" spans="1:13" ht="15">
      <c r="A57" s="6873">
        <f>+A56+1</f>
        <v>2</v>
      </c>
      <c r="B57" s="9287"/>
      <c r="C57" s="9288"/>
      <c r="D57" s="9288"/>
      <c r="E57" s="6838"/>
      <c r="F57" s="6838"/>
      <c r="G57" s="6835">
        <v>0</v>
      </c>
      <c r="H57" s="6835">
        <v>0</v>
      </c>
      <c r="I57" s="6839">
        <f>G57+H57</f>
        <v>0</v>
      </c>
      <c r="J57" s="6837">
        <f t="shared" si="9"/>
        <v>0</v>
      </c>
      <c r="K57" s="6674"/>
      <c r="L57" s="6674"/>
      <c r="M57" s="6674"/>
    </row>
    <row r="58" spans="1:13" ht="15">
      <c r="A58" s="6873">
        <f t="shared" ref="A58:A70" si="10">+A57+1</f>
        <v>3</v>
      </c>
      <c r="B58" s="9287"/>
      <c r="C58" s="9288"/>
      <c r="D58" s="9288"/>
      <c r="E58" s="6838"/>
      <c r="F58" s="6838"/>
      <c r="G58" s="6835">
        <v>0</v>
      </c>
      <c r="H58" s="6835">
        <v>0</v>
      </c>
      <c r="I58" s="6839">
        <f t="shared" ref="I58:I70" si="11">G58+H58</f>
        <v>0</v>
      </c>
      <c r="J58" s="6837">
        <f t="shared" si="9"/>
        <v>0</v>
      </c>
      <c r="K58" s="6674"/>
      <c r="L58" s="6674"/>
      <c r="M58" s="6674"/>
    </row>
    <row r="59" spans="1:13" ht="15">
      <c r="A59" s="6873">
        <f t="shared" si="10"/>
        <v>4</v>
      </c>
      <c r="B59" s="9287"/>
      <c r="C59" s="9288"/>
      <c r="D59" s="9288"/>
      <c r="E59" s="6838"/>
      <c r="F59" s="6838"/>
      <c r="G59" s="6835">
        <v>0</v>
      </c>
      <c r="H59" s="6835">
        <v>0</v>
      </c>
      <c r="I59" s="6839">
        <f t="shared" si="11"/>
        <v>0</v>
      </c>
      <c r="J59" s="6837">
        <f t="shared" si="9"/>
        <v>0</v>
      </c>
      <c r="K59" s="6674"/>
      <c r="L59" s="6674"/>
      <c r="M59" s="6674"/>
    </row>
    <row r="60" spans="1:13" ht="15">
      <c r="A60" s="6873">
        <f t="shared" si="10"/>
        <v>5</v>
      </c>
      <c r="B60" s="9287"/>
      <c r="C60" s="9288"/>
      <c r="D60" s="9288"/>
      <c r="E60" s="6838"/>
      <c r="F60" s="6838"/>
      <c r="G60" s="6835">
        <v>0</v>
      </c>
      <c r="H60" s="6835">
        <v>0</v>
      </c>
      <c r="I60" s="6839">
        <f t="shared" si="11"/>
        <v>0</v>
      </c>
      <c r="J60" s="6837">
        <f t="shared" si="9"/>
        <v>0</v>
      </c>
      <c r="K60" s="6674"/>
      <c r="L60" s="6674"/>
      <c r="M60" s="6674"/>
    </row>
    <row r="61" spans="1:13" ht="15">
      <c r="A61" s="6873">
        <f t="shared" si="10"/>
        <v>6</v>
      </c>
      <c r="B61" s="9287"/>
      <c r="C61" s="9288"/>
      <c r="D61" s="9288"/>
      <c r="E61" s="6838"/>
      <c r="F61" s="6838"/>
      <c r="G61" s="6835">
        <v>0</v>
      </c>
      <c r="H61" s="6835">
        <v>0</v>
      </c>
      <c r="I61" s="6839">
        <f t="shared" si="11"/>
        <v>0</v>
      </c>
      <c r="J61" s="6837">
        <f t="shared" si="9"/>
        <v>0</v>
      </c>
      <c r="K61" s="6674"/>
      <c r="L61" s="6674"/>
      <c r="M61" s="6674"/>
    </row>
    <row r="62" spans="1:13" ht="15">
      <c r="A62" s="6873">
        <f t="shared" si="10"/>
        <v>7</v>
      </c>
      <c r="B62" s="9287"/>
      <c r="C62" s="9288"/>
      <c r="D62" s="9288"/>
      <c r="E62" s="6838"/>
      <c r="F62" s="6838"/>
      <c r="G62" s="6835">
        <v>0</v>
      </c>
      <c r="H62" s="6835">
        <v>0</v>
      </c>
      <c r="I62" s="6839">
        <f t="shared" si="11"/>
        <v>0</v>
      </c>
      <c r="J62" s="6837">
        <f t="shared" si="9"/>
        <v>0</v>
      </c>
      <c r="K62" s="6674"/>
      <c r="L62" s="6674"/>
      <c r="M62" s="6674"/>
    </row>
    <row r="63" spans="1:13" ht="15">
      <c r="A63" s="6873">
        <f t="shared" si="10"/>
        <v>8</v>
      </c>
      <c r="B63" s="9287"/>
      <c r="C63" s="9288"/>
      <c r="D63" s="9288"/>
      <c r="E63" s="6838"/>
      <c r="F63" s="6838"/>
      <c r="G63" s="6835">
        <v>0</v>
      </c>
      <c r="H63" s="6835">
        <v>0</v>
      </c>
      <c r="I63" s="6839">
        <f t="shared" si="11"/>
        <v>0</v>
      </c>
      <c r="J63" s="6837">
        <f t="shared" si="9"/>
        <v>0</v>
      </c>
      <c r="K63" s="6674"/>
      <c r="L63" s="6674"/>
      <c r="M63" s="6674"/>
    </row>
    <row r="64" spans="1:13" ht="15">
      <c r="A64" s="6873">
        <f t="shared" si="10"/>
        <v>9</v>
      </c>
      <c r="B64" s="9287"/>
      <c r="C64" s="9288"/>
      <c r="D64" s="9288"/>
      <c r="E64" s="6838"/>
      <c r="F64" s="6838"/>
      <c r="G64" s="6835">
        <v>0</v>
      </c>
      <c r="H64" s="6835">
        <v>0</v>
      </c>
      <c r="I64" s="6839">
        <f t="shared" si="11"/>
        <v>0</v>
      </c>
      <c r="J64" s="6837">
        <f t="shared" si="9"/>
        <v>0</v>
      </c>
      <c r="K64" s="6674"/>
      <c r="L64" s="6674"/>
      <c r="M64" s="6674"/>
    </row>
    <row r="65" spans="1:13" ht="15">
      <c r="A65" s="6873">
        <f t="shared" si="10"/>
        <v>10</v>
      </c>
      <c r="B65" s="9287"/>
      <c r="C65" s="9288"/>
      <c r="D65" s="9288"/>
      <c r="E65" s="6838"/>
      <c r="F65" s="6838"/>
      <c r="G65" s="6835">
        <v>0</v>
      </c>
      <c r="H65" s="6835">
        <v>0</v>
      </c>
      <c r="I65" s="6839">
        <f t="shared" si="11"/>
        <v>0</v>
      </c>
      <c r="J65" s="6837">
        <f t="shared" si="9"/>
        <v>0</v>
      </c>
      <c r="K65" s="6674"/>
      <c r="L65" s="6674"/>
      <c r="M65" s="6674"/>
    </row>
    <row r="66" spans="1:13" ht="15">
      <c r="A66" s="6873">
        <f t="shared" si="10"/>
        <v>11</v>
      </c>
      <c r="B66" s="9287"/>
      <c r="C66" s="9288"/>
      <c r="D66" s="9288"/>
      <c r="E66" s="6838"/>
      <c r="F66" s="6838"/>
      <c r="G66" s="6835">
        <v>0</v>
      </c>
      <c r="H66" s="6835">
        <v>0</v>
      </c>
      <c r="I66" s="6839">
        <f t="shared" si="11"/>
        <v>0</v>
      </c>
      <c r="J66" s="6837">
        <f t="shared" si="9"/>
        <v>0</v>
      </c>
      <c r="K66" s="6674"/>
      <c r="L66" s="6674"/>
      <c r="M66" s="6674"/>
    </row>
    <row r="67" spans="1:13" ht="15">
      <c r="A67" s="6873">
        <f t="shared" si="10"/>
        <v>12</v>
      </c>
      <c r="B67" s="9287"/>
      <c r="C67" s="9288"/>
      <c r="D67" s="9288"/>
      <c r="E67" s="6838"/>
      <c r="F67" s="6838"/>
      <c r="G67" s="6835">
        <v>0</v>
      </c>
      <c r="H67" s="6835">
        <v>0</v>
      </c>
      <c r="I67" s="6839">
        <f t="shared" si="11"/>
        <v>0</v>
      </c>
      <c r="J67" s="6837">
        <f t="shared" si="9"/>
        <v>0</v>
      </c>
      <c r="K67" s="6674"/>
      <c r="L67" s="6674"/>
      <c r="M67" s="6674"/>
    </row>
    <row r="68" spans="1:13" ht="15">
      <c r="A68" s="6873">
        <f t="shared" si="10"/>
        <v>13</v>
      </c>
      <c r="B68" s="9287"/>
      <c r="C68" s="9288"/>
      <c r="D68" s="9288"/>
      <c r="E68" s="6838"/>
      <c r="F68" s="6838"/>
      <c r="G68" s="6835">
        <v>0</v>
      </c>
      <c r="H68" s="6835">
        <v>0</v>
      </c>
      <c r="I68" s="6839">
        <f t="shared" si="11"/>
        <v>0</v>
      </c>
      <c r="J68" s="6837">
        <f t="shared" si="9"/>
        <v>0</v>
      </c>
      <c r="K68" s="6674"/>
      <c r="L68" s="6674"/>
      <c r="M68" s="6674"/>
    </row>
    <row r="69" spans="1:13" ht="15">
      <c r="A69" s="6873">
        <f t="shared" si="10"/>
        <v>14</v>
      </c>
      <c r="B69" s="9287"/>
      <c r="C69" s="9288"/>
      <c r="D69" s="9288"/>
      <c r="E69" s="6838"/>
      <c r="F69" s="6838"/>
      <c r="G69" s="6835">
        <v>0</v>
      </c>
      <c r="H69" s="6835">
        <v>0</v>
      </c>
      <c r="I69" s="6839">
        <f t="shared" si="11"/>
        <v>0</v>
      </c>
      <c r="J69" s="6837">
        <f t="shared" si="9"/>
        <v>0</v>
      </c>
      <c r="K69" s="6674"/>
      <c r="L69" s="6674"/>
      <c r="M69" s="6674"/>
    </row>
    <row r="70" spans="1:13" ht="15.75" thickBot="1">
      <c r="A70" s="6873">
        <f t="shared" si="10"/>
        <v>15</v>
      </c>
      <c r="B70" s="9287"/>
      <c r="C70" s="9288"/>
      <c r="D70" s="9288"/>
      <c r="E70" s="6838"/>
      <c r="F70" s="6838"/>
      <c r="G70" s="6835">
        <v>0</v>
      </c>
      <c r="H70" s="6835">
        <v>0</v>
      </c>
      <c r="I70" s="6839">
        <f t="shared" si="11"/>
        <v>0</v>
      </c>
      <c r="J70" s="6837">
        <f t="shared" si="9"/>
        <v>0</v>
      </c>
      <c r="K70" s="6674"/>
      <c r="L70" s="6674"/>
      <c r="M70" s="6674"/>
    </row>
    <row r="71" spans="1:13" ht="15.75" thickBot="1">
      <c r="A71" s="6874"/>
      <c r="B71" s="6848" t="str">
        <f>[13]SOCI!B100</f>
        <v>99 (A)</v>
      </c>
      <c r="C71" s="6854" t="str">
        <f>[13]SOCI!D100</f>
        <v>Other Underwriting Expense</v>
      </c>
      <c r="D71" s="6850">
        <f>[13]SOCI!L100</f>
        <v>0</v>
      </c>
      <c r="E71" s="6851"/>
      <c r="F71" s="6851"/>
      <c r="G71" s="6852">
        <f>SUM(G56:G70)</f>
        <v>0</v>
      </c>
      <c r="H71" s="6852">
        <f>SUM(H56:H70)</f>
        <v>0</v>
      </c>
      <c r="I71" s="6852">
        <f>SUM(I56:I70)</f>
        <v>0</v>
      </c>
      <c r="J71" s="6853">
        <f t="shared" si="9"/>
        <v>0</v>
      </c>
      <c r="K71" s="6674"/>
      <c r="L71" s="6845">
        <f>SUM(I56:I70)-I71</f>
        <v>0</v>
      </c>
      <c r="M71" s="6846">
        <f>SUM(J56:J70)-J71</f>
        <v>0</v>
      </c>
    </row>
    <row r="72" spans="1:13" ht="15">
      <c r="A72" s="6871">
        <v>1</v>
      </c>
      <c r="B72" s="9287"/>
      <c r="C72" s="9288"/>
      <c r="D72" s="9288"/>
      <c r="E72" s="6838"/>
      <c r="F72" s="6838"/>
      <c r="G72" s="6835">
        <v>0</v>
      </c>
      <c r="H72" s="6835">
        <v>0</v>
      </c>
      <c r="I72" s="6839">
        <f>G72+H72</f>
        <v>0</v>
      </c>
      <c r="J72" s="6837">
        <f t="shared" ref="J72:J86" si="12">IFERROR(I72/$I$87,0)</f>
        <v>0</v>
      </c>
      <c r="K72" s="6674"/>
      <c r="L72" s="6674"/>
      <c r="M72" s="6674"/>
    </row>
    <row r="73" spans="1:13" ht="15">
      <c r="A73" s="6871">
        <f>+A72+1</f>
        <v>2</v>
      </c>
      <c r="B73" s="9287"/>
      <c r="C73" s="9288"/>
      <c r="D73" s="9288"/>
      <c r="E73" s="6838"/>
      <c r="F73" s="6838"/>
      <c r="G73" s="6835">
        <v>0</v>
      </c>
      <c r="H73" s="6835">
        <v>0</v>
      </c>
      <c r="I73" s="6839">
        <f>G73+H73</f>
        <v>0</v>
      </c>
      <c r="J73" s="6837">
        <f t="shared" si="12"/>
        <v>0</v>
      </c>
      <c r="K73" s="6674"/>
      <c r="L73" s="6674"/>
      <c r="M73" s="6674"/>
    </row>
    <row r="74" spans="1:13" ht="15">
      <c r="A74" s="6871">
        <f t="shared" ref="A74:A86" si="13">+A73+1</f>
        <v>3</v>
      </c>
      <c r="B74" s="9287"/>
      <c r="C74" s="9288"/>
      <c r="D74" s="9288"/>
      <c r="E74" s="6838"/>
      <c r="F74" s="6838"/>
      <c r="G74" s="6835">
        <v>0</v>
      </c>
      <c r="H74" s="6835">
        <v>0</v>
      </c>
      <c r="I74" s="6839">
        <f t="shared" ref="I74:I86" si="14">G74+H74</f>
        <v>0</v>
      </c>
      <c r="J74" s="6837">
        <f t="shared" si="12"/>
        <v>0</v>
      </c>
      <c r="K74" s="6674"/>
      <c r="L74" s="6674"/>
      <c r="M74" s="6674"/>
    </row>
    <row r="75" spans="1:13" ht="15">
      <c r="A75" s="6871">
        <f t="shared" si="13"/>
        <v>4</v>
      </c>
      <c r="B75" s="9287"/>
      <c r="C75" s="9288"/>
      <c r="D75" s="9288"/>
      <c r="E75" s="6838"/>
      <c r="F75" s="6838"/>
      <c r="G75" s="6835">
        <v>0</v>
      </c>
      <c r="H75" s="6835">
        <v>0</v>
      </c>
      <c r="I75" s="6839">
        <f t="shared" si="14"/>
        <v>0</v>
      </c>
      <c r="J75" s="6837">
        <f t="shared" si="12"/>
        <v>0</v>
      </c>
      <c r="K75" s="6674"/>
      <c r="L75" s="6674"/>
      <c r="M75" s="6674"/>
    </row>
    <row r="76" spans="1:13" ht="15">
      <c r="A76" s="6871">
        <f t="shared" si="13"/>
        <v>5</v>
      </c>
      <c r="B76" s="9287"/>
      <c r="C76" s="9288"/>
      <c r="D76" s="9288"/>
      <c r="E76" s="6838"/>
      <c r="F76" s="6838"/>
      <c r="G76" s="6835">
        <v>0</v>
      </c>
      <c r="H76" s="6835">
        <v>0</v>
      </c>
      <c r="I76" s="6839">
        <f t="shared" si="14"/>
        <v>0</v>
      </c>
      <c r="J76" s="6837">
        <f t="shared" si="12"/>
        <v>0</v>
      </c>
      <c r="K76" s="6674"/>
      <c r="L76" s="6674"/>
      <c r="M76" s="6674"/>
    </row>
    <row r="77" spans="1:13" ht="15">
      <c r="A77" s="6871">
        <f t="shared" si="13"/>
        <v>6</v>
      </c>
      <c r="B77" s="9287"/>
      <c r="C77" s="9288"/>
      <c r="D77" s="9288"/>
      <c r="E77" s="6838"/>
      <c r="F77" s="6838"/>
      <c r="G77" s="6835">
        <v>0</v>
      </c>
      <c r="H77" s="6835">
        <v>0</v>
      </c>
      <c r="I77" s="6839">
        <f t="shared" si="14"/>
        <v>0</v>
      </c>
      <c r="J77" s="6837">
        <f t="shared" si="12"/>
        <v>0</v>
      </c>
      <c r="K77" s="6674"/>
      <c r="L77" s="6674"/>
      <c r="M77" s="6674"/>
    </row>
    <row r="78" spans="1:13" ht="15">
      <c r="A78" s="6871">
        <f t="shared" si="13"/>
        <v>7</v>
      </c>
      <c r="B78" s="9287"/>
      <c r="C78" s="9288"/>
      <c r="D78" s="9288"/>
      <c r="E78" s="6838"/>
      <c r="F78" s="6838"/>
      <c r="G78" s="6835">
        <v>0</v>
      </c>
      <c r="H78" s="6835">
        <v>0</v>
      </c>
      <c r="I78" s="6839">
        <f t="shared" si="14"/>
        <v>0</v>
      </c>
      <c r="J78" s="6837">
        <f t="shared" si="12"/>
        <v>0</v>
      </c>
      <c r="K78" s="6674"/>
      <c r="L78" s="6674"/>
      <c r="M78" s="6674"/>
    </row>
    <row r="79" spans="1:13" ht="15">
      <c r="A79" s="6871">
        <f t="shared" si="13"/>
        <v>8</v>
      </c>
      <c r="B79" s="9287"/>
      <c r="C79" s="9288"/>
      <c r="D79" s="9288"/>
      <c r="E79" s="6838"/>
      <c r="F79" s="6838"/>
      <c r="G79" s="6835">
        <v>0</v>
      </c>
      <c r="H79" s="6835">
        <v>0</v>
      </c>
      <c r="I79" s="6839">
        <f t="shared" si="14"/>
        <v>0</v>
      </c>
      <c r="J79" s="6837">
        <f t="shared" si="12"/>
        <v>0</v>
      </c>
      <c r="K79" s="6674"/>
      <c r="L79" s="6674"/>
      <c r="M79" s="6674"/>
    </row>
    <row r="80" spans="1:13" ht="15">
      <c r="A80" s="6871">
        <f t="shared" si="13"/>
        <v>9</v>
      </c>
      <c r="B80" s="9287"/>
      <c r="C80" s="9288"/>
      <c r="D80" s="9288"/>
      <c r="E80" s="6838"/>
      <c r="F80" s="6838"/>
      <c r="G80" s="6835">
        <v>0</v>
      </c>
      <c r="H80" s="6835">
        <v>0</v>
      </c>
      <c r="I80" s="6839">
        <f t="shared" si="14"/>
        <v>0</v>
      </c>
      <c r="J80" s="6837">
        <f t="shared" si="12"/>
        <v>0</v>
      </c>
      <c r="K80" s="6674"/>
      <c r="L80" s="6674"/>
      <c r="M80" s="6674"/>
    </row>
    <row r="81" spans="1:13" ht="15">
      <c r="A81" s="6871">
        <f t="shared" si="13"/>
        <v>10</v>
      </c>
      <c r="B81" s="9287"/>
      <c r="C81" s="9288"/>
      <c r="D81" s="9288"/>
      <c r="E81" s="6838"/>
      <c r="F81" s="6838"/>
      <c r="G81" s="6835">
        <v>0</v>
      </c>
      <c r="H81" s="6835">
        <v>0</v>
      </c>
      <c r="I81" s="6839">
        <f t="shared" si="14"/>
        <v>0</v>
      </c>
      <c r="J81" s="6837">
        <f t="shared" si="12"/>
        <v>0</v>
      </c>
      <c r="K81" s="6674"/>
      <c r="L81" s="6674"/>
      <c r="M81" s="6674"/>
    </row>
    <row r="82" spans="1:13" ht="15">
      <c r="A82" s="6871">
        <f t="shared" si="13"/>
        <v>11</v>
      </c>
      <c r="B82" s="9287"/>
      <c r="C82" s="9288"/>
      <c r="D82" s="9288"/>
      <c r="E82" s="6838"/>
      <c r="F82" s="6838"/>
      <c r="G82" s="6835">
        <v>0</v>
      </c>
      <c r="H82" s="6835">
        <v>0</v>
      </c>
      <c r="I82" s="6839">
        <f t="shared" si="14"/>
        <v>0</v>
      </c>
      <c r="J82" s="6837">
        <f t="shared" si="12"/>
        <v>0</v>
      </c>
      <c r="K82" s="6674"/>
      <c r="L82" s="6674"/>
      <c r="M82" s="6674"/>
    </row>
    <row r="83" spans="1:13" ht="15">
      <c r="A83" s="6871">
        <f t="shared" si="13"/>
        <v>12</v>
      </c>
      <c r="B83" s="9287"/>
      <c r="C83" s="9288"/>
      <c r="D83" s="9288"/>
      <c r="E83" s="6838"/>
      <c r="F83" s="6838"/>
      <c r="G83" s="6835">
        <v>0</v>
      </c>
      <c r="H83" s="6835">
        <v>0</v>
      </c>
      <c r="I83" s="6839">
        <f t="shared" si="14"/>
        <v>0</v>
      </c>
      <c r="J83" s="6837">
        <f t="shared" si="12"/>
        <v>0</v>
      </c>
      <c r="K83" s="6674"/>
      <c r="L83" s="6674"/>
      <c r="M83" s="6674"/>
    </row>
    <row r="84" spans="1:13" ht="15">
      <c r="A84" s="6871">
        <f t="shared" si="13"/>
        <v>13</v>
      </c>
      <c r="B84" s="9287"/>
      <c r="C84" s="9288"/>
      <c r="D84" s="9288"/>
      <c r="E84" s="6838"/>
      <c r="F84" s="6838"/>
      <c r="G84" s="6835">
        <v>0</v>
      </c>
      <c r="H84" s="6835">
        <v>0</v>
      </c>
      <c r="I84" s="6839">
        <f t="shared" si="14"/>
        <v>0</v>
      </c>
      <c r="J84" s="6837">
        <f t="shared" si="12"/>
        <v>0</v>
      </c>
      <c r="K84" s="6674"/>
      <c r="L84" s="6674"/>
      <c r="M84" s="6674"/>
    </row>
    <row r="85" spans="1:13" ht="15">
      <c r="A85" s="6871">
        <f t="shared" si="13"/>
        <v>14</v>
      </c>
      <c r="B85" s="9287"/>
      <c r="C85" s="9288"/>
      <c r="D85" s="9288"/>
      <c r="E85" s="6838"/>
      <c r="F85" s="6838"/>
      <c r="G85" s="6835">
        <v>0</v>
      </c>
      <c r="H85" s="6835">
        <v>0</v>
      </c>
      <c r="I85" s="6839">
        <f t="shared" si="14"/>
        <v>0</v>
      </c>
      <c r="J85" s="6837">
        <f t="shared" si="12"/>
        <v>0</v>
      </c>
      <c r="K85" s="6674"/>
      <c r="L85" s="6674"/>
      <c r="M85" s="6674"/>
    </row>
    <row r="86" spans="1:13" ht="15.75" thickBot="1">
      <c r="A86" s="6871">
        <f t="shared" si="13"/>
        <v>15</v>
      </c>
      <c r="B86" s="9287"/>
      <c r="C86" s="9288"/>
      <c r="D86" s="9288"/>
      <c r="E86" s="6838"/>
      <c r="F86" s="6838"/>
      <c r="G86" s="6835">
        <v>0</v>
      </c>
      <c r="H86" s="6835">
        <v>0</v>
      </c>
      <c r="I86" s="6839">
        <f t="shared" si="14"/>
        <v>0</v>
      </c>
      <c r="J86" s="6837">
        <f t="shared" si="12"/>
        <v>0</v>
      </c>
      <c r="K86" s="6674"/>
      <c r="L86" s="6674"/>
      <c r="M86" s="6674"/>
    </row>
    <row r="87" spans="1:13" ht="15.75" thickBot="1">
      <c r="B87" s="6855" t="str">
        <f>[13]SOCI!C150</f>
        <v>136.10</v>
      </c>
      <c r="C87" s="6849" t="str">
        <f>[13]SOCI!E150</f>
        <v>Others</v>
      </c>
      <c r="D87" s="6850">
        <f>[13]SOCI!L150</f>
        <v>0</v>
      </c>
      <c r="E87" s="6851"/>
      <c r="F87" s="6851"/>
      <c r="G87" s="6852">
        <f>SUM(G72:G86)</f>
        <v>0</v>
      </c>
      <c r="H87" s="6852">
        <f>SUM(H72:H86)</f>
        <v>0</v>
      </c>
      <c r="I87" s="6852">
        <f>SUM(I72:I86)</f>
        <v>0</v>
      </c>
      <c r="J87" s="6853">
        <f>IFERROR(I87/$I$87,0)</f>
        <v>0</v>
      </c>
      <c r="K87" s="6674"/>
      <c r="L87" s="6845">
        <f>SUM(I72:I86)-I87</f>
        <v>0</v>
      </c>
      <c r="M87" s="6846">
        <f>SUM(J72:J86)-J87</f>
        <v>0</v>
      </c>
    </row>
    <row r="88" spans="1:13" ht="15">
      <c r="A88" s="6871">
        <v>1</v>
      </c>
      <c r="B88" s="9300"/>
      <c r="C88" s="9301"/>
      <c r="D88" s="9301"/>
      <c r="E88" s="6838"/>
      <c r="F88" s="6838"/>
      <c r="G88" s="6835">
        <v>0</v>
      </c>
      <c r="H88" s="6835">
        <v>0</v>
      </c>
      <c r="I88" s="6839">
        <f>G88+H88</f>
        <v>0</v>
      </c>
      <c r="J88" s="6837">
        <f t="shared" ref="J88:J103" si="15">IFERROR(I88/$I$103,0)</f>
        <v>0</v>
      </c>
      <c r="K88" s="6674"/>
      <c r="L88" s="6674"/>
      <c r="M88" s="6674"/>
    </row>
    <row r="89" spans="1:13" ht="15">
      <c r="A89" s="6871">
        <f>+A88+1</f>
        <v>2</v>
      </c>
      <c r="B89" s="9300"/>
      <c r="C89" s="9301"/>
      <c r="D89" s="9301"/>
      <c r="E89" s="6838"/>
      <c r="F89" s="6838"/>
      <c r="G89" s="6835">
        <v>0</v>
      </c>
      <c r="H89" s="6835">
        <v>0</v>
      </c>
      <c r="I89" s="6839">
        <f>G89+H89</f>
        <v>0</v>
      </c>
      <c r="J89" s="6837">
        <f t="shared" si="15"/>
        <v>0</v>
      </c>
      <c r="K89" s="6674"/>
      <c r="L89" s="6674"/>
      <c r="M89" s="6674"/>
    </row>
    <row r="90" spans="1:13" ht="15">
      <c r="A90" s="6871">
        <f t="shared" ref="A90:A102" si="16">+A89+1</f>
        <v>3</v>
      </c>
      <c r="B90" s="9300"/>
      <c r="C90" s="9301"/>
      <c r="D90" s="9301"/>
      <c r="E90" s="6838"/>
      <c r="F90" s="6838"/>
      <c r="G90" s="6835">
        <v>0</v>
      </c>
      <c r="H90" s="6835">
        <v>0</v>
      </c>
      <c r="I90" s="6839">
        <f t="shared" ref="I90:I102" si="17">G90+H90</f>
        <v>0</v>
      </c>
      <c r="J90" s="6837">
        <f t="shared" si="15"/>
        <v>0</v>
      </c>
      <c r="K90" s="6674"/>
      <c r="L90" s="6674"/>
      <c r="M90" s="6674"/>
    </row>
    <row r="91" spans="1:13" ht="15">
      <c r="A91" s="6871">
        <f t="shared" si="16"/>
        <v>4</v>
      </c>
      <c r="B91" s="9300"/>
      <c r="C91" s="9301"/>
      <c r="D91" s="9301"/>
      <c r="E91" s="6838"/>
      <c r="F91" s="6838"/>
      <c r="G91" s="6835">
        <v>0</v>
      </c>
      <c r="H91" s="6835">
        <v>0</v>
      </c>
      <c r="I91" s="6839">
        <f t="shared" si="17"/>
        <v>0</v>
      </c>
      <c r="J91" s="6837">
        <f t="shared" si="15"/>
        <v>0</v>
      </c>
      <c r="K91" s="6674"/>
      <c r="L91" s="6674"/>
      <c r="M91" s="6674"/>
    </row>
    <row r="92" spans="1:13" ht="15">
      <c r="A92" s="6871">
        <f t="shared" si="16"/>
        <v>5</v>
      </c>
      <c r="B92" s="9300"/>
      <c r="C92" s="9301"/>
      <c r="D92" s="9301"/>
      <c r="E92" s="6838"/>
      <c r="F92" s="6838"/>
      <c r="G92" s="6835">
        <v>0</v>
      </c>
      <c r="H92" s="6835">
        <v>0</v>
      </c>
      <c r="I92" s="6839">
        <f t="shared" si="17"/>
        <v>0</v>
      </c>
      <c r="J92" s="6837">
        <f t="shared" si="15"/>
        <v>0</v>
      </c>
      <c r="K92" s="6674"/>
      <c r="L92" s="6674"/>
      <c r="M92" s="6674"/>
    </row>
    <row r="93" spans="1:13" ht="15">
      <c r="A93" s="6871">
        <f t="shared" si="16"/>
        <v>6</v>
      </c>
      <c r="B93" s="9300"/>
      <c r="C93" s="9301"/>
      <c r="D93" s="9301"/>
      <c r="E93" s="6838"/>
      <c r="F93" s="6838"/>
      <c r="G93" s="6835">
        <v>0</v>
      </c>
      <c r="H93" s="6835">
        <v>0</v>
      </c>
      <c r="I93" s="6839">
        <f t="shared" si="17"/>
        <v>0</v>
      </c>
      <c r="J93" s="6837">
        <f t="shared" si="15"/>
        <v>0</v>
      </c>
      <c r="K93" s="6674"/>
      <c r="L93" s="6674"/>
      <c r="M93" s="6674"/>
    </row>
    <row r="94" spans="1:13" ht="15">
      <c r="A94" s="6871">
        <f t="shared" si="16"/>
        <v>7</v>
      </c>
      <c r="B94" s="9300"/>
      <c r="C94" s="9301"/>
      <c r="D94" s="9301"/>
      <c r="E94" s="6838"/>
      <c r="F94" s="6838"/>
      <c r="G94" s="6835">
        <v>0</v>
      </c>
      <c r="H94" s="6835">
        <v>0</v>
      </c>
      <c r="I94" s="6839">
        <f t="shared" si="17"/>
        <v>0</v>
      </c>
      <c r="J94" s="6837">
        <f t="shared" si="15"/>
        <v>0</v>
      </c>
      <c r="K94" s="6674"/>
      <c r="L94" s="6674"/>
      <c r="M94" s="6674"/>
    </row>
    <row r="95" spans="1:13" ht="15">
      <c r="A95" s="6871">
        <f t="shared" si="16"/>
        <v>8</v>
      </c>
      <c r="B95" s="9300"/>
      <c r="C95" s="9301"/>
      <c r="D95" s="9301"/>
      <c r="E95" s="6838"/>
      <c r="F95" s="6838"/>
      <c r="G95" s="6835">
        <v>0</v>
      </c>
      <c r="H95" s="6835">
        <v>0</v>
      </c>
      <c r="I95" s="6839">
        <f t="shared" si="17"/>
        <v>0</v>
      </c>
      <c r="J95" s="6837">
        <f t="shared" si="15"/>
        <v>0</v>
      </c>
      <c r="K95" s="6674"/>
      <c r="L95" s="6674"/>
      <c r="M95" s="6674"/>
    </row>
    <row r="96" spans="1:13" ht="15">
      <c r="A96" s="6871">
        <f t="shared" si="16"/>
        <v>9</v>
      </c>
      <c r="B96" s="9300"/>
      <c r="C96" s="9301"/>
      <c r="D96" s="9301"/>
      <c r="E96" s="6838"/>
      <c r="F96" s="6838"/>
      <c r="G96" s="6835">
        <v>0</v>
      </c>
      <c r="H96" s="6835">
        <v>0</v>
      </c>
      <c r="I96" s="6839">
        <f t="shared" si="17"/>
        <v>0</v>
      </c>
      <c r="J96" s="6837">
        <f t="shared" si="15"/>
        <v>0</v>
      </c>
      <c r="K96" s="6674"/>
      <c r="L96" s="6674"/>
      <c r="M96" s="6674"/>
    </row>
    <row r="97" spans="1:13" ht="15">
      <c r="A97" s="6871">
        <f t="shared" si="16"/>
        <v>10</v>
      </c>
      <c r="B97" s="9300"/>
      <c r="C97" s="9301"/>
      <c r="D97" s="9301"/>
      <c r="E97" s="6838"/>
      <c r="F97" s="6838"/>
      <c r="G97" s="6835">
        <v>0</v>
      </c>
      <c r="H97" s="6835">
        <v>0</v>
      </c>
      <c r="I97" s="6839">
        <f t="shared" si="17"/>
        <v>0</v>
      </c>
      <c r="J97" s="6837">
        <f t="shared" si="15"/>
        <v>0</v>
      </c>
      <c r="K97" s="6674"/>
      <c r="L97" s="6674"/>
      <c r="M97" s="6674"/>
    </row>
    <row r="98" spans="1:13" ht="15">
      <c r="A98" s="6871">
        <f t="shared" si="16"/>
        <v>11</v>
      </c>
      <c r="B98" s="9300"/>
      <c r="C98" s="9301"/>
      <c r="D98" s="9301"/>
      <c r="E98" s="6838"/>
      <c r="F98" s="6838"/>
      <c r="G98" s="6835">
        <v>0</v>
      </c>
      <c r="H98" s="6835">
        <v>0</v>
      </c>
      <c r="I98" s="6839">
        <f t="shared" si="17"/>
        <v>0</v>
      </c>
      <c r="J98" s="6837">
        <f t="shared" si="15"/>
        <v>0</v>
      </c>
      <c r="K98" s="6674"/>
      <c r="L98" s="6674"/>
      <c r="M98" s="6674"/>
    </row>
    <row r="99" spans="1:13" ht="15">
      <c r="A99" s="6871">
        <f t="shared" si="16"/>
        <v>12</v>
      </c>
      <c r="B99" s="9300"/>
      <c r="C99" s="9301"/>
      <c r="D99" s="9301"/>
      <c r="E99" s="6838"/>
      <c r="F99" s="6838"/>
      <c r="G99" s="6835">
        <v>0</v>
      </c>
      <c r="H99" s="6835">
        <v>0</v>
      </c>
      <c r="I99" s="6839">
        <f t="shared" si="17"/>
        <v>0</v>
      </c>
      <c r="J99" s="6837">
        <f t="shared" si="15"/>
        <v>0</v>
      </c>
      <c r="K99" s="6674"/>
      <c r="L99" s="6674"/>
      <c r="M99" s="6674"/>
    </row>
    <row r="100" spans="1:13" ht="15">
      <c r="A100" s="6871">
        <f t="shared" si="16"/>
        <v>13</v>
      </c>
      <c r="B100" s="9300"/>
      <c r="C100" s="9301"/>
      <c r="D100" s="9301"/>
      <c r="E100" s="6838"/>
      <c r="F100" s="6838"/>
      <c r="G100" s="6835">
        <v>0</v>
      </c>
      <c r="H100" s="6835">
        <v>0</v>
      </c>
      <c r="I100" s="6839">
        <f t="shared" si="17"/>
        <v>0</v>
      </c>
      <c r="J100" s="6837">
        <f t="shared" si="15"/>
        <v>0</v>
      </c>
      <c r="K100" s="6674"/>
      <c r="L100" s="6674"/>
      <c r="M100" s="6674"/>
    </row>
    <row r="101" spans="1:13" ht="15">
      <c r="A101" s="6871">
        <f t="shared" si="16"/>
        <v>14</v>
      </c>
      <c r="B101" s="9300"/>
      <c r="C101" s="9301"/>
      <c r="D101" s="9301"/>
      <c r="E101" s="6838"/>
      <c r="F101" s="6838"/>
      <c r="G101" s="6835">
        <v>0</v>
      </c>
      <c r="H101" s="6835">
        <v>0</v>
      </c>
      <c r="I101" s="6839">
        <f t="shared" si="17"/>
        <v>0</v>
      </c>
      <c r="J101" s="6837">
        <f t="shared" si="15"/>
        <v>0</v>
      </c>
      <c r="K101" s="6674"/>
      <c r="L101" s="6674"/>
      <c r="M101" s="6674"/>
    </row>
    <row r="102" spans="1:13" ht="15.75" thickBot="1">
      <c r="A102" s="6871">
        <f t="shared" si="16"/>
        <v>15</v>
      </c>
      <c r="B102" s="9300"/>
      <c r="C102" s="9301"/>
      <c r="D102" s="9301"/>
      <c r="E102" s="6838"/>
      <c r="F102" s="6838"/>
      <c r="G102" s="6835">
        <v>0</v>
      </c>
      <c r="H102" s="6835">
        <v>0</v>
      </c>
      <c r="I102" s="6839">
        <f t="shared" si="17"/>
        <v>0</v>
      </c>
      <c r="J102" s="6837">
        <f t="shared" si="15"/>
        <v>0</v>
      </c>
      <c r="K102" s="6674"/>
      <c r="L102" s="6674"/>
      <c r="M102" s="6674"/>
    </row>
    <row r="103" spans="1:13" ht="15.75" thickBot="1">
      <c r="B103" s="6848">
        <f>[13]SOCI!B151</f>
        <v>137</v>
      </c>
      <c r="C103" s="6854" t="str">
        <f>[13]SOCI!D151</f>
        <v>Miscellaneous Expense</v>
      </c>
      <c r="D103" s="6850">
        <f>[13]SOCI!L151</f>
        <v>0</v>
      </c>
      <c r="E103" s="6851"/>
      <c r="F103" s="6851"/>
      <c r="G103" s="6852">
        <f>SUM(G88:G102)</f>
        <v>0</v>
      </c>
      <c r="H103" s="6852">
        <f>SUM(H88:H102)</f>
        <v>0</v>
      </c>
      <c r="I103" s="6852">
        <f>SUM(I88:I102)</f>
        <v>0</v>
      </c>
      <c r="J103" s="6853">
        <f t="shared" si="15"/>
        <v>0</v>
      </c>
      <c r="K103" s="6674"/>
      <c r="L103" s="6845">
        <f>SUM(I88:I102)-I103</f>
        <v>0</v>
      </c>
      <c r="M103" s="6846">
        <f>SUM(J88:J102)-J103</f>
        <v>0</v>
      </c>
    </row>
    <row r="104" spans="1:13" ht="15">
      <c r="A104" s="6871">
        <v>1</v>
      </c>
      <c r="B104" s="9285"/>
      <c r="C104" s="9286"/>
      <c r="D104" s="9286"/>
      <c r="E104" s="6833"/>
      <c r="F104" s="6833"/>
      <c r="G104" s="6834">
        <v>0</v>
      </c>
      <c r="H104" s="6834">
        <v>0</v>
      </c>
      <c r="I104" s="6836">
        <f>G104+H104</f>
        <v>0</v>
      </c>
      <c r="J104" s="6847">
        <f t="shared" ref="J104:J119" si="18">IFERROR(I104/$I$119,0)</f>
        <v>0</v>
      </c>
      <c r="K104" s="6674"/>
      <c r="L104" s="6674"/>
      <c r="M104" s="6674"/>
    </row>
    <row r="105" spans="1:13" ht="15">
      <c r="A105" s="6871">
        <f>+A104+1</f>
        <v>2</v>
      </c>
      <c r="B105" s="9287"/>
      <c r="C105" s="9288"/>
      <c r="D105" s="9288"/>
      <c r="E105" s="6838"/>
      <c r="F105" s="6838"/>
      <c r="G105" s="6835">
        <v>0</v>
      </c>
      <c r="H105" s="6835">
        <v>0</v>
      </c>
      <c r="I105" s="6839">
        <f>G105+H105</f>
        <v>0</v>
      </c>
      <c r="J105" s="6837">
        <f t="shared" si="18"/>
        <v>0</v>
      </c>
      <c r="K105" s="6674"/>
      <c r="L105" s="6674"/>
      <c r="M105" s="6674"/>
    </row>
    <row r="106" spans="1:13" ht="15">
      <c r="A106" s="6871">
        <f t="shared" ref="A106:A118" si="19">+A105+1</f>
        <v>3</v>
      </c>
      <c r="B106" s="9287"/>
      <c r="C106" s="9288"/>
      <c r="D106" s="9288"/>
      <c r="E106" s="6838"/>
      <c r="F106" s="6838"/>
      <c r="G106" s="6835">
        <v>0</v>
      </c>
      <c r="H106" s="6835">
        <v>0</v>
      </c>
      <c r="I106" s="6839">
        <f t="shared" ref="I106:I118" si="20">G106+H106</f>
        <v>0</v>
      </c>
      <c r="J106" s="6837">
        <f t="shared" si="18"/>
        <v>0</v>
      </c>
      <c r="K106" s="6674"/>
      <c r="L106" s="6674"/>
      <c r="M106" s="6674"/>
    </row>
    <row r="107" spans="1:13" ht="15">
      <c r="A107" s="6871">
        <f t="shared" si="19"/>
        <v>4</v>
      </c>
      <c r="B107" s="9287"/>
      <c r="C107" s="9288"/>
      <c r="D107" s="9288"/>
      <c r="E107" s="6838"/>
      <c r="F107" s="6838"/>
      <c r="G107" s="6835">
        <v>0</v>
      </c>
      <c r="H107" s="6835">
        <v>0</v>
      </c>
      <c r="I107" s="6839">
        <f t="shared" si="20"/>
        <v>0</v>
      </c>
      <c r="J107" s="6837">
        <f t="shared" si="18"/>
        <v>0</v>
      </c>
      <c r="K107" s="6674"/>
      <c r="L107" s="6674"/>
      <c r="M107" s="6674"/>
    </row>
    <row r="108" spans="1:13" ht="15">
      <c r="A108" s="6871">
        <f t="shared" si="19"/>
        <v>5</v>
      </c>
      <c r="B108" s="9287"/>
      <c r="C108" s="9288"/>
      <c r="D108" s="9288"/>
      <c r="E108" s="6838"/>
      <c r="F108" s="6838"/>
      <c r="G108" s="6835">
        <v>0</v>
      </c>
      <c r="H108" s="6835">
        <v>0</v>
      </c>
      <c r="I108" s="6839">
        <f t="shared" si="20"/>
        <v>0</v>
      </c>
      <c r="J108" s="6837">
        <f t="shared" si="18"/>
        <v>0</v>
      </c>
      <c r="K108" s="6674"/>
      <c r="L108" s="6674"/>
      <c r="M108" s="6674"/>
    </row>
    <row r="109" spans="1:13" ht="15">
      <c r="A109" s="6871">
        <f t="shared" si="19"/>
        <v>6</v>
      </c>
      <c r="B109" s="9287"/>
      <c r="C109" s="9288"/>
      <c r="D109" s="9288"/>
      <c r="E109" s="6838"/>
      <c r="F109" s="6838"/>
      <c r="G109" s="6835">
        <v>0</v>
      </c>
      <c r="H109" s="6835">
        <v>0</v>
      </c>
      <c r="I109" s="6839">
        <f t="shared" si="20"/>
        <v>0</v>
      </c>
      <c r="J109" s="6837">
        <f t="shared" si="18"/>
        <v>0</v>
      </c>
      <c r="K109" s="6674"/>
      <c r="L109" s="6674"/>
      <c r="M109" s="6674"/>
    </row>
    <row r="110" spans="1:13" ht="15">
      <c r="A110" s="6871">
        <f t="shared" si="19"/>
        <v>7</v>
      </c>
      <c r="B110" s="9287"/>
      <c r="C110" s="9288"/>
      <c r="D110" s="9288"/>
      <c r="E110" s="6838"/>
      <c r="F110" s="6838"/>
      <c r="G110" s="6835">
        <v>0</v>
      </c>
      <c r="H110" s="6835">
        <v>0</v>
      </c>
      <c r="I110" s="6839">
        <f t="shared" si="20"/>
        <v>0</v>
      </c>
      <c r="J110" s="6837">
        <f t="shared" si="18"/>
        <v>0</v>
      </c>
      <c r="K110" s="6674"/>
      <c r="L110" s="6674"/>
      <c r="M110" s="6674"/>
    </row>
    <row r="111" spans="1:13" ht="15">
      <c r="A111" s="6871">
        <f t="shared" si="19"/>
        <v>8</v>
      </c>
      <c r="B111" s="9287"/>
      <c r="C111" s="9288"/>
      <c r="D111" s="9288"/>
      <c r="E111" s="6838"/>
      <c r="F111" s="6838"/>
      <c r="G111" s="6835">
        <v>0</v>
      </c>
      <c r="H111" s="6835">
        <v>0</v>
      </c>
      <c r="I111" s="6839">
        <f t="shared" si="20"/>
        <v>0</v>
      </c>
      <c r="J111" s="6837">
        <f t="shared" si="18"/>
        <v>0</v>
      </c>
      <c r="K111" s="6674"/>
      <c r="L111" s="6674"/>
      <c r="M111" s="6674"/>
    </row>
    <row r="112" spans="1:13" ht="15">
      <c r="A112" s="6871">
        <f t="shared" si="19"/>
        <v>9</v>
      </c>
      <c r="B112" s="9287"/>
      <c r="C112" s="9288"/>
      <c r="D112" s="9288"/>
      <c r="E112" s="6838"/>
      <c r="F112" s="6838"/>
      <c r="G112" s="6835">
        <v>0</v>
      </c>
      <c r="H112" s="6835">
        <v>0</v>
      </c>
      <c r="I112" s="6839">
        <f t="shared" si="20"/>
        <v>0</v>
      </c>
      <c r="J112" s="6837">
        <f t="shared" si="18"/>
        <v>0</v>
      </c>
      <c r="K112" s="6674"/>
      <c r="L112" s="6674"/>
      <c r="M112" s="6674"/>
    </row>
    <row r="113" spans="1:14" ht="15">
      <c r="A113" s="6871">
        <f t="shared" si="19"/>
        <v>10</v>
      </c>
      <c r="B113" s="9287"/>
      <c r="C113" s="9288"/>
      <c r="D113" s="9288"/>
      <c r="E113" s="6838"/>
      <c r="F113" s="6838"/>
      <c r="G113" s="6835">
        <v>0</v>
      </c>
      <c r="H113" s="6835">
        <v>0</v>
      </c>
      <c r="I113" s="6839">
        <f t="shared" si="20"/>
        <v>0</v>
      </c>
      <c r="J113" s="6837">
        <f t="shared" si="18"/>
        <v>0</v>
      </c>
      <c r="K113" s="6674"/>
      <c r="L113" s="6674"/>
      <c r="M113" s="6674"/>
    </row>
    <row r="114" spans="1:14" ht="15">
      <c r="A114" s="6871">
        <f t="shared" si="19"/>
        <v>11</v>
      </c>
      <c r="B114" s="9287"/>
      <c r="C114" s="9288"/>
      <c r="D114" s="9288"/>
      <c r="E114" s="6838"/>
      <c r="F114" s="6838"/>
      <c r="G114" s="6835">
        <v>0</v>
      </c>
      <c r="H114" s="6835">
        <v>0</v>
      </c>
      <c r="I114" s="6839">
        <f t="shared" si="20"/>
        <v>0</v>
      </c>
      <c r="J114" s="6837">
        <f t="shared" si="18"/>
        <v>0</v>
      </c>
      <c r="K114" s="6674"/>
      <c r="L114" s="6674"/>
      <c r="M114" s="6674"/>
    </row>
    <row r="115" spans="1:14" ht="15">
      <c r="A115" s="6871">
        <f t="shared" si="19"/>
        <v>12</v>
      </c>
      <c r="B115" s="9287"/>
      <c r="C115" s="9288"/>
      <c r="D115" s="9288"/>
      <c r="E115" s="6838"/>
      <c r="F115" s="6838"/>
      <c r="G115" s="6835">
        <v>0</v>
      </c>
      <c r="H115" s="6835">
        <v>0</v>
      </c>
      <c r="I115" s="6839">
        <f t="shared" si="20"/>
        <v>0</v>
      </c>
      <c r="J115" s="6837">
        <f t="shared" si="18"/>
        <v>0</v>
      </c>
      <c r="K115" s="6674"/>
      <c r="L115" s="6674"/>
      <c r="M115" s="6674"/>
    </row>
    <row r="116" spans="1:14" ht="15">
      <c r="A116" s="6871">
        <f t="shared" si="19"/>
        <v>13</v>
      </c>
      <c r="B116" s="9287"/>
      <c r="C116" s="9288"/>
      <c r="D116" s="9288"/>
      <c r="E116" s="6838"/>
      <c r="F116" s="6838"/>
      <c r="G116" s="6835">
        <v>0</v>
      </c>
      <c r="H116" s="6835">
        <v>0</v>
      </c>
      <c r="I116" s="6839">
        <f t="shared" si="20"/>
        <v>0</v>
      </c>
      <c r="J116" s="6837">
        <f t="shared" si="18"/>
        <v>0</v>
      </c>
      <c r="K116" s="6674"/>
      <c r="L116" s="6674"/>
      <c r="M116" s="6674"/>
    </row>
    <row r="117" spans="1:14" ht="15">
      <c r="A117" s="6871">
        <f t="shared" si="19"/>
        <v>14</v>
      </c>
      <c r="B117" s="9287"/>
      <c r="C117" s="9288"/>
      <c r="D117" s="9288"/>
      <c r="E117" s="6838"/>
      <c r="F117" s="6838"/>
      <c r="G117" s="6835">
        <v>0</v>
      </c>
      <c r="H117" s="6835">
        <v>0</v>
      </c>
      <c r="I117" s="6839">
        <f t="shared" si="20"/>
        <v>0</v>
      </c>
      <c r="J117" s="6837">
        <f t="shared" si="18"/>
        <v>0</v>
      </c>
      <c r="K117" s="6674"/>
      <c r="L117" s="6674"/>
      <c r="M117" s="6674"/>
    </row>
    <row r="118" spans="1:14" ht="15.75" thickBot="1">
      <c r="A118" s="6871">
        <f t="shared" si="19"/>
        <v>15</v>
      </c>
      <c r="B118" s="9287"/>
      <c r="C118" s="9288"/>
      <c r="D118" s="9288"/>
      <c r="E118" s="6838"/>
      <c r="F118" s="6838"/>
      <c r="G118" s="6835">
        <v>0</v>
      </c>
      <c r="H118" s="6835">
        <v>0</v>
      </c>
      <c r="I118" s="6839">
        <f t="shared" si="20"/>
        <v>0</v>
      </c>
      <c r="J118" s="6837">
        <f t="shared" si="18"/>
        <v>0</v>
      </c>
      <c r="K118" s="6674"/>
      <c r="L118" s="6674"/>
      <c r="M118" s="6674"/>
    </row>
    <row r="119" spans="1:14" ht="15.75" thickBot="1">
      <c r="B119" s="6848">
        <f>[13]SOCI!B152</f>
        <v>138</v>
      </c>
      <c r="C119" s="6854" t="str">
        <f>[13]SOCI!D152</f>
        <v>Suspense</v>
      </c>
      <c r="D119" s="6850">
        <f>[13]SOCI!L152</f>
        <v>0</v>
      </c>
      <c r="E119" s="6851"/>
      <c r="F119" s="6851"/>
      <c r="G119" s="6852">
        <f>SUM(G104:G118)</f>
        <v>0</v>
      </c>
      <c r="H119" s="6852">
        <f>SUM(H104:H118)</f>
        <v>0</v>
      </c>
      <c r="I119" s="6852">
        <f>SUM(I104:I118)</f>
        <v>0</v>
      </c>
      <c r="J119" s="6853">
        <f t="shared" si="18"/>
        <v>0</v>
      </c>
      <c r="K119" s="6674"/>
      <c r="L119" s="6845">
        <f>SUM(I104:I118)-I119</f>
        <v>0</v>
      </c>
      <c r="M119" s="6846">
        <f>SUM(J104:J118)-J119</f>
        <v>0</v>
      </c>
    </row>
    <row r="120" spans="1:14" s="6674" customFormat="1">
      <c r="J120" s="6875"/>
      <c r="M120" s="3428" t="s">
        <v>1279</v>
      </c>
    </row>
    <row r="121" spans="1:14" s="6827" customFormat="1" hidden="1">
      <c r="A121" s="6674"/>
      <c r="J121" s="6856"/>
      <c r="N121" s="3428" t="s">
        <v>1279</v>
      </c>
    </row>
  </sheetData>
  <mergeCells count="11">
    <mergeCell ref="B104:D118"/>
    <mergeCell ref="B2:E2"/>
    <mergeCell ref="C3:E3"/>
    <mergeCell ref="C4:E4"/>
    <mergeCell ref="L6:M6"/>
    <mergeCell ref="B8:D22"/>
    <mergeCell ref="B24:D38"/>
    <mergeCell ref="B40:D54"/>
    <mergeCell ref="B56:D70"/>
    <mergeCell ref="B72:D86"/>
    <mergeCell ref="B88:D102"/>
  </mergeCells>
  <hyperlinks>
    <hyperlink ref="N121" location="Index!A1" display="Index" xr:uid="{00000000-0004-0000-6D00-000000000000}"/>
    <hyperlink ref="M120" location="Index!A1" display="Index" xr:uid="{00000000-0004-0000-6D00-000001000000}"/>
  </hyperlinks>
  <pageMargins left="0.7" right="0.7" top="0.75" bottom="0.75" header="0.3" footer="0.3"/>
  <pageSetup paperSize="9" scale="59" orientation="portrait" r:id="rId1"/>
  <colBreaks count="1" manualBreakCount="1">
    <brk id="6" min="1" max="119" man="1"/>
  </colBreaks>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sheetPr>
    <tabColor theme="9" tint="-0.499984740745262"/>
  </sheetPr>
  <dimension ref="A1:R59"/>
  <sheetViews>
    <sheetView workbookViewId="0"/>
  </sheetViews>
  <sheetFormatPr defaultColWidth="0" defaultRowHeight="15" zeroHeight="1"/>
  <cols>
    <col min="1" max="10" width="9.140625" style="6944" customWidth="1"/>
    <col min="11" max="11" width="27.42578125" style="6944" customWidth="1"/>
    <col min="12" max="14" width="18.7109375" style="6944" customWidth="1"/>
    <col min="15" max="18" width="9.140625" style="6944" customWidth="1"/>
    <col min="19" max="16384" width="9.140625" style="6944" hidden="1"/>
  </cols>
  <sheetData>
    <row r="1" spans="1:18">
      <c r="A1" s="6675"/>
      <c r="B1" s="6675"/>
      <c r="C1" s="6675"/>
      <c r="D1" s="6675"/>
      <c r="E1" s="6675"/>
      <c r="F1" s="6675"/>
      <c r="G1" s="6675"/>
      <c r="H1" s="6675"/>
      <c r="I1" s="6675"/>
      <c r="J1" s="6675"/>
      <c r="K1" s="6675"/>
      <c r="L1" s="6675"/>
      <c r="M1" s="6675"/>
      <c r="N1" s="6675"/>
      <c r="O1" s="6675"/>
      <c r="P1" s="6675"/>
      <c r="Q1" s="6675"/>
      <c r="R1" s="6675"/>
    </row>
    <row r="2" spans="1:18" ht="15.75" thickBot="1">
      <c r="A2" s="6675"/>
      <c r="B2" s="6181"/>
      <c r="C2" s="6181"/>
      <c r="D2" s="6181"/>
      <c r="E2" s="6181"/>
      <c r="F2" s="6181"/>
      <c r="G2" s="6181"/>
      <c r="H2" s="6181"/>
      <c r="I2" s="6181"/>
      <c r="J2" s="6181"/>
      <c r="K2" s="6181"/>
      <c r="L2" s="6181"/>
      <c r="M2" s="6181"/>
      <c r="N2" s="6181"/>
      <c r="O2" s="6181"/>
      <c r="P2" s="6181"/>
      <c r="Q2" s="6675"/>
      <c r="R2" s="6675"/>
    </row>
    <row r="3" spans="1:18" ht="16.5" thickBot="1">
      <c r="A3" s="6675"/>
      <c r="B3" s="6181"/>
      <c r="C3" s="9303" t="s">
        <v>4149</v>
      </c>
      <c r="D3" s="9304"/>
      <c r="E3" s="9304"/>
      <c r="F3" s="9304"/>
      <c r="G3" s="9304"/>
      <c r="H3" s="9304"/>
      <c r="I3" s="9304"/>
      <c r="J3" s="9304"/>
      <c r="K3" s="9304"/>
      <c r="L3" s="9305"/>
      <c r="M3" s="6181"/>
      <c r="N3" s="6181"/>
      <c r="O3" s="6181"/>
      <c r="P3" s="6111" t="s">
        <v>4227</v>
      </c>
      <c r="Q3" s="6675"/>
      <c r="R3" s="6675"/>
    </row>
    <row r="4" spans="1:18" ht="15.75">
      <c r="A4" s="6675"/>
      <c r="B4" s="6181"/>
      <c r="C4" s="9217" t="s">
        <v>57</v>
      </c>
      <c r="D4" s="9218"/>
      <c r="E4" s="9219"/>
      <c r="F4" s="9220" t="str">
        <f>+B.1!F4</f>
        <v>ABC Company</v>
      </c>
      <c r="G4" s="9164"/>
      <c r="H4" s="9164"/>
      <c r="I4" s="9164"/>
      <c r="J4" s="9164"/>
      <c r="K4" s="9164"/>
      <c r="L4" s="9221"/>
      <c r="M4" s="6181"/>
      <c r="N4" s="6181"/>
      <c r="O4" s="6181"/>
      <c r="P4" s="6181"/>
      <c r="Q4" s="6675"/>
      <c r="R4" s="6675"/>
    </row>
    <row r="5" spans="1:18" ht="16.5" thickBot="1">
      <c r="A5" s="6675"/>
      <c r="B5" s="6181"/>
      <c r="C5" s="9222" t="s">
        <v>2719</v>
      </c>
      <c r="D5" s="9223"/>
      <c r="E5" s="9224"/>
      <c r="F5" s="9166">
        <f>+B.1!F5</f>
        <v>44196</v>
      </c>
      <c r="G5" s="9225"/>
      <c r="H5" s="9225"/>
      <c r="I5" s="9225"/>
      <c r="J5" s="9225"/>
      <c r="K5" s="9225"/>
      <c r="L5" s="9226"/>
      <c r="M5" s="6181"/>
      <c r="N5" s="6181"/>
      <c r="O5" s="6181"/>
      <c r="P5" s="6181"/>
      <c r="Q5" s="6675"/>
      <c r="R5" s="6675"/>
    </row>
    <row r="6" spans="1:18">
      <c r="A6" s="6675"/>
      <c r="B6" s="6181"/>
      <c r="C6" s="6181"/>
      <c r="D6" s="6181"/>
      <c r="E6" s="6181"/>
      <c r="F6" s="6181"/>
      <c r="G6" s="6181"/>
      <c r="H6" s="6181"/>
      <c r="I6" s="6181"/>
      <c r="J6" s="6181"/>
      <c r="K6" s="6181"/>
      <c r="L6" s="6181"/>
      <c r="M6" s="6181"/>
      <c r="N6" s="6181"/>
      <c r="O6" s="6181"/>
      <c r="P6" s="6181"/>
      <c r="Q6" s="6675"/>
      <c r="R6" s="6675"/>
    </row>
    <row r="7" spans="1:18" ht="15.75" thickBot="1">
      <c r="A7" s="6675"/>
      <c r="B7" s="6181"/>
      <c r="C7" s="6181"/>
      <c r="D7" s="6181"/>
      <c r="E7" s="6181"/>
      <c r="F7" s="6181"/>
      <c r="G7" s="6181"/>
      <c r="H7" s="6181"/>
      <c r="I7" s="6181"/>
      <c r="J7" s="6181"/>
      <c r="K7" s="6181"/>
      <c r="L7" s="6181"/>
      <c r="M7" s="6181"/>
      <c r="N7" s="6181"/>
      <c r="O7" s="6181"/>
      <c r="P7" s="6181"/>
      <c r="Q7" s="6675"/>
      <c r="R7" s="6675"/>
    </row>
    <row r="8" spans="1:18" ht="15.75" thickBot="1">
      <c r="A8" s="6675"/>
      <c r="B8" s="6181"/>
      <c r="C8" s="6181"/>
      <c r="D8" s="6181"/>
      <c r="E8" s="9306" t="s">
        <v>4148</v>
      </c>
      <c r="F8" s="9306"/>
      <c r="G8" s="9306"/>
      <c r="H8" s="9306"/>
      <c r="I8" s="9306"/>
      <c r="J8" s="9306"/>
      <c r="K8" s="9306"/>
      <c r="L8" s="9306" t="s">
        <v>4146</v>
      </c>
      <c r="M8" s="9302" t="s">
        <v>4147</v>
      </c>
      <c r="N8" s="9302"/>
      <c r="O8" s="6181"/>
      <c r="P8" s="6181"/>
      <c r="Q8" s="6675"/>
      <c r="R8" s="6675"/>
    </row>
    <row r="9" spans="1:18" ht="15.75" thickBot="1">
      <c r="A9" s="6675"/>
      <c r="B9" s="6181"/>
      <c r="C9" s="6181"/>
      <c r="D9" s="6181"/>
      <c r="E9" s="9307"/>
      <c r="F9" s="9307"/>
      <c r="G9" s="9307"/>
      <c r="H9" s="9307"/>
      <c r="I9" s="9307"/>
      <c r="J9" s="9307"/>
      <c r="K9" s="9307"/>
      <c r="L9" s="9307"/>
      <c r="M9" s="6480" t="s">
        <v>4584</v>
      </c>
      <c r="N9" s="6480" t="s">
        <v>4585</v>
      </c>
      <c r="O9" s="6181"/>
      <c r="P9" s="6181"/>
      <c r="Q9" s="6675"/>
      <c r="R9" s="6675"/>
    </row>
    <row r="10" spans="1:18">
      <c r="A10" s="6675"/>
      <c r="B10" s="6181"/>
      <c r="C10" s="6181"/>
      <c r="D10" s="6181"/>
      <c r="E10" s="6468">
        <v>80</v>
      </c>
      <c r="F10" s="6469" t="s">
        <v>3185</v>
      </c>
      <c r="G10" s="6470"/>
      <c r="H10" s="6473"/>
      <c r="I10" s="6471"/>
      <c r="J10" s="6474"/>
      <c r="K10" s="6474"/>
      <c r="L10" s="6481">
        <f>CB!I26</f>
        <v>0</v>
      </c>
      <c r="M10" s="6481">
        <f>SUM(M11:M12,M19,M22,M25)</f>
        <v>0</v>
      </c>
      <c r="N10" s="6486">
        <f>L10-M10</f>
        <v>0</v>
      </c>
      <c r="O10" s="6181"/>
      <c r="P10" s="6181"/>
      <c r="Q10" s="6675"/>
      <c r="R10" s="6675"/>
    </row>
    <row r="11" spans="1:18">
      <c r="A11" s="6675"/>
      <c r="B11" s="6181"/>
      <c r="C11" s="6181"/>
      <c r="D11" s="6181"/>
      <c r="E11" s="3437"/>
      <c r="F11" s="3475">
        <v>80.099999999999994</v>
      </c>
      <c r="G11" s="3471" t="s">
        <v>3186</v>
      </c>
      <c r="H11" s="3466"/>
      <c r="I11" s="3514"/>
      <c r="J11" s="6475"/>
      <c r="K11" s="6475"/>
      <c r="L11" s="6482">
        <f>CB!I27</f>
        <v>0</v>
      </c>
      <c r="M11" s="6483">
        <f>Q!P17</f>
        <v>0</v>
      </c>
      <c r="N11" s="6487">
        <f t="shared" ref="N11:N41" si="0">L11-M11</f>
        <v>0</v>
      </c>
      <c r="O11" s="6181"/>
      <c r="P11" s="6181"/>
      <c r="Q11" s="6675"/>
      <c r="R11" s="6675"/>
    </row>
    <row r="12" spans="1:18">
      <c r="A12" s="6675"/>
      <c r="B12" s="6181"/>
      <c r="C12" s="6181"/>
      <c r="D12" s="6181"/>
      <c r="E12" s="3437"/>
      <c r="F12" s="3475">
        <v>80.2</v>
      </c>
      <c r="G12" s="3471" t="s">
        <v>3187</v>
      </c>
      <c r="H12" s="3466"/>
      <c r="I12" s="3514"/>
      <c r="J12" s="6475"/>
      <c r="K12" s="6475"/>
      <c r="L12" s="6482">
        <f>CB!I28</f>
        <v>0</v>
      </c>
      <c r="M12" s="6483">
        <f>M13+M16</f>
        <v>0</v>
      </c>
      <c r="N12" s="6487">
        <f t="shared" si="0"/>
        <v>0</v>
      </c>
      <c r="O12" s="6181"/>
      <c r="P12" s="6181"/>
      <c r="Q12" s="6675"/>
      <c r="R12" s="6675"/>
    </row>
    <row r="13" spans="1:18">
      <c r="A13" s="6675"/>
      <c r="B13" s="6181"/>
      <c r="C13" s="6181"/>
      <c r="D13" s="6181"/>
      <c r="E13" s="3437"/>
      <c r="F13" s="3471"/>
      <c r="G13" s="3475" t="s">
        <v>3188</v>
      </c>
      <c r="H13" s="3471" t="s">
        <v>1773</v>
      </c>
      <c r="I13" s="3514"/>
      <c r="J13" s="6475"/>
      <c r="K13" s="6475"/>
      <c r="L13" s="6482">
        <f>CB!I29</f>
        <v>0</v>
      </c>
      <c r="M13" s="6483">
        <f>SUM(M14:M15)</f>
        <v>0</v>
      </c>
      <c r="N13" s="6487">
        <f t="shared" si="0"/>
        <v>0</v>
      </c>
      <c r="O13" s="6181"/>
      <c r="P13" s="6181"/>
      <c r="Q13" s="6675"/>
      <c r="R13" s="6675"/>
    </row>
    <row r="14" spans="1:18">
      <c r="A14" s="6675"/>
      <c r="B14" s="6181"/>
      <c r="C14" s="6181"/>
      <c r="D14" s="6181"/>
      <c r="E14" s="3437"/>
      <c r="F14" s="3471"/>
      <c r="G14" s="3466"/>
      <c r="H14" s="3475" t="s">
        <v>3189</v>
      </c>
      <c r="I14" s="3516" t="s">
        <v>108</v>
      </c>
      <c r="J14" s="6475"/>
      <c r="K14" s="6475"/>
      <c r="L14" s="6482">
        <f>CB!I30</f>
        <v>0</v>
      </c>
      <c r="M14" s="6483">
        <f>Q!P24</f>
        <v>0</v>
      </c>
      <c r="N14" s="6487">
        <f t="shared" si="0"/>
        <v>0</v>
      </c>
      <c r="O14" s="6181"/>
      <c r="P14" s="6181"/>
      <c r="Q14" s="6675"/>
      <c r="R14" s="6675"/>
    </row>
    <row r="15" spans="1:18">
      <c r="A15" s="6675"/>
      <c r="B15" s="6181"/>
      <c r="C15" s="6181"/>
      <c r="D15" s="6181"/>
      <c r="E15" s="3437"/>
      <c r="F15" s="3471"/>
      <c r="G15" s="3466"/>
      <c r="H15" s="3475" t="s">
        <v>3190</v>
      </c>
      <c r="I15" s="3516" t="s">
        <v>110</v>
      </c>
      <c r="J15" s="6475"/>
      <c r="K15" s="6475"/>
      <c r="L15" s="6482">
        <f>CB!I31</f>
        <v>0</v>
      </c>
      <c r="M15" s="6483">
        <f>Q!P26</f>
        <v>0</v>
      </c>
      <c r="N15" s="6487">
        <f t="shared" si="0"/>
        <v>0</v>
      </c>
      <c r="O15" s="6181"/>
      <c r="P15" s="6181"/>
      <c r="Q15" s="6675"/>
      <c r="R15" s="6675"/>
    </row>
    <row r="16" spans="1:18">
      <c r="A16" s="6675"/>
      <c r="B16" s="6181"/>
      <c r="C16" s="6181"/>
      <c r="D16" s="6181"/>
      <c r="E16" s="3437"/>
      <c r="F16" s="3471"/>
      <c r="G16" s="3475" t="s">
        <v>3191</v>
      </c>
      <c r="H16" s="3471" t="s">
        <v>153</v>
      </c>
      <c r="I16" s="3514"/>
      <c r="J16" s="6475"/>
      <c r="K16" s="6475"/>
      <c r="L16" s="6482">
        <f>CB!I32</f>
        <v>0</v>
      </c>
      <c r="M16" s="6483">
        <f>SUM(M17:M18)</f>
        <v>0</v>
      </c>
      <c r="N16" s="6487">
        <f t="shared" si="0"/>
        <v>0</v>
      </c>
      <c r="O16" s="6181"/>
      <c r="P16" s="6181"/>
      <c r="Q16" s="6675"/>
      <c r="R16" s="6675"/>
    </row>
    <row r="17" spans="1:18">
      <c r="A17" s="6675"/>
      <c r="B17" s="6181"/>
      <c r="C17" s="6181"/>
      <c r="D17" s="6181"/>
      <c r="E17" s="3437"/>
      <c r="F17" s="3471"/>
      <c r="G17" s="3465" t="s">
        <v>2619</v>
      </c>
      <c r="H17" s="3475" t="s">
        <v>3192</v>
      </c>
      <c r="I17" s="3516" t="s">
        <v>108</v>
      </c>
      <c r="J17" s="6475"/>
      <c r="K17" s="6475"/>
      <c r="L17" s="6482">
        <f>CB!I33</f>
        <v>0</v>
      </c>
      <c r="M17" s="6483">
        <f>Q!P28</f>
        <v>0</v>
      </c>
      <c r="N17" s="6487">
        <f t="shared" si="0"/>
        <v>0</v>
      </c>
      <c r="O17" s="6181"/>
      <c r="P17" s="6181"/>
      <c r="Q17" s="6675"/>
      <c r="R17" s="6675"/>
    </row>
    <row r="18" spans="1:18">
      <c r="A18" s="6675"/>
      <c r="B18" s="6181"/>
      <c r="C18" s="6181"/>
      <c r="D18" s="6181"/>
      <c r="E18" s="3437"/>
      <c r="F18" s="3471"/>
      <c r="G18" s="3465" t="s">
        <v>2619</v>
      </c>
      <c r="H18" s="3475" t="s">
        <v>3193</v>
      </c>
      <c r="I18" s="3516" t="s">
        <v>110</v>
      </c>
      <c r="J18" s="6475"/>
      <c r="K18" s="6475"/>
      <c r="L18" s="6482">
        <f>CB!I34</f>
        <v>0</v>
      </c>
      <c r="M18" s="6483">
        <f>Q!P30</f>
        <v>0</v>
      </c>
      <c r="N18" s="6487">
        <f t="shared" si="0"/>
        <v>0</v>
      </c>
      <c r="O18" s="6181"/>
      <c r="P18" s="6181"/>
      <c r="Q18" s="6675"/>
      <c r="R18" s="6675"/>
    </row>
    <row r="19" spans="1:18">
      <c r="A19" s="6675"/>
      <c r="B19" s="6181"/>
      <c r="C19" s="6181"/>
      <c r="D19" s="6181"/>
      <c r="E19" s="3437"/>
      <c r="F19" s="3475">
        <v>80.3</v>
      </c>
      <c r="G19" s="3471" t="s">
        <v>3194</v>
      </c>
      <c r="H19" s="3466"/>
      <c r="I19" s="3514"/>
      <c r="J19" s="6475"/>
      <c r="K19" s="6475"/>
      <c r="L19" s="6482">
        <f>CB!I35</f>
        <v>0</v>
      </c>
      <c r="M19" s="6483">
        <f>SUM(M20:M21)</f>
        <v>0</v>
      </c>
      <c r="N19" s="6487">
        <f t="shared" si="0"/>
        <v>0</v>
      </c>
      <c r="O19" s="6181"/>
      <c r="P19" s="6181"/>
      <c r="Q19" s="6675"/>
      <c r="R19" s="6675"/>
    </row>
    <row r="20" spans="1:18">
      <c r="A20" s="6675"/>
      <c r="B20" s="6181"/>
      <c r="C20" s="6181"/>
      <c r="D20" s="6181"/>
      <c r="E20" s="3437"/>
      <c r="F20" s="3471"/>
      <c r="G20" s="3475" t="s">
        <v>3195</v>
      </c>
      <c r="H20" s="3471" t="s">
        <v>3196</v>
      </c>
      <c r="I20" s="3514"/>
      <c r="J20" s="6475"/>
      <c r="K20" s="6475"/>
      <c r="L20" s="6482">
        <f>CB!I36</f>
        <v>0</v>
      </c>
      <c r="M20" s="6483">
        <f>Q!P34</f>
        <v>0</v>
      </c>
      <c r="N20" s="6487">
        <f t="shared" si="0"/>
        <v>0</v>
      </c>
      <c r="O20" s="6181"/>
      <c r="P20" s="6181"/>
      <c r="Q20" s="6675"/>
      <c r="R20" s="6675"/>
    </row>
    <row r="21" spans="1:18">
      <c r="A21" s="6675"/>
      <c r="B21" s="6181"/>
      <c r="C21" s="6181"/>
      <c r="D21" s="6181"/>
      <c r="E21" s="3437"/>
      <c r="F21" s="3471"/>
      <c r="G21" s="3475" t="s">
        <v>3197</v>
      </c>
      <c r="H21" s="3471" t="s">
        <v>143</v>
      </c>
      <c r="I21" s="3514"/>
      <c r="J21" s="6475"/>
      <c r="K21" s="6475"/>
      <c r="L21" s="6482">
        <f>CB!I37</f>
        <v>0</v>
      </c>
      <c r="M21" s="6483">
        <f>Q!P36</f>
        <v>0</v>
      </c>
      <c r="N21" s="6487">
        <f t="shared" si="0"/>
        <v>0</v>
      </c>
      <c r="O21" s="6181"/>
      <c r="P21" s="6181"/>
      <c r="Q21" s="6675"/>
      <c r="R21" s="6675"/>
    </row>
    <row r="22" spans="1:18">
      <c r="A22" s="6675"/>
      <c r="B22" s="6181"/>
      <c r="C22" s="6181"/>
      <c r="D22" s="6181"/>
      <c r="E22" s="3437"/>
      <c r="F22" s="3475">
        <v>80.400000000000006</v>
      </c>
      <c r="G22" s="3471" t="s">
        <v>3198</v>
      </c>
      <c r="H22" s="3466"/>
      <c r="I22" s="3514"/>
      <c r="J22" s="6475"/>
      <c r="K22" s="6475"/>
      <c r="L22" s="6482">
        <f>CB!I38</f>
        <v>0</v>
      </c>
      <c r="M22" s="6483">
        <f>SUM(M23:M24)</f>
        <v>0</v>
      </c>
      <c r="N22" s="6487">
        <f t="shared" si="0"/>
        <v>0</v>
      </c>
      <c r="O22" s="6181"/>
      <c r="P22" s="6181"/>
      <c r="Q22" s="6675"/>
      <c r="R22" s="6675"/>
    </row>
    <row r="23" spans="1:18">
      <c r="A23" s="6675"/>
      <c r="B23" s="6181"/>
      <c r="C23" s="6181"/>
      <c r="D23" s="6181"/>
      <c r="E23" s="3437"/>
      <c r="F23" s="3471"/>
      <c r="G23" s="3475" t="s">
        <v>3199</v>
      </c>
      <c r="H23" s="3471" t="s">
        <v>120</v>
      </c>
      <c r="I23" s="3514"/>
      <c r="J23" s="6475"/>
      <c r="K23" s="6475"/>
      <c r="L23" s="6482">
        <f>CB!I39</f>
        <v>0</v>
      </c>
      <c r="M23" s="6483">
        <f>Q!P40</f>
        <v>0</v>
      </c>
      <c r="N23" s="6487">
        <f t="shared" si="0"/>
        <v>0</v>
      </c>
      <c r="O23" s="6181"/>
      <c r="P23" s="6181"/>
      <c r="Q23" s="6675"/>
      <c r="R23" s="6675"/>
    </row>
    <row r="24" spans="1:18">
      <c r="A24" s="6675"/>
      <c r="B24" s="6181"/>
      <c r="C24" s="6181"/>
      <c r="D24" s="6181"/>
      <c r="E24" s="3437"/>
      <c r="F24" s="3471"/>
      <c r="G24" s="3475" t="s">
        <v>3200</v>
      </c>
      <c r="H24" s="3471" t="s">
        <v>123</v>
      </c>
      <c r="I24" s="3514"/>
      <c r="J24" s="6475"/>
      <c r="K24" s="6475"/>
      <c r="L24" s="6482">
        <f>CB!I40</f>
        <v>0</v>
      </c>
      <c r="M24" s="6483">
        <f>Q!P42</f>
        <v>0</v>
      </c>
      <c r="N24" s="6487">
        <f t="shared" si="0"/>
        <v>0</v>
      </c>
      <c r="O24" s="6181"/>
      <c r="P24" s="6181"/>
      <c r="Q24" s="6675"/>
      <c r="R24" s="6675"/>
    </row>
    <row r="25" spans="1:18">
      <c r="A25" s="6675"/>
      <c r="B25" s="6181"/>
      <c r="C25" s="6181"/>
      <c r="D25" s="6181"/>
      <c r="E25" s="3437"/>
      <c r="F25" s="3475">
        <v>80.5</v>
      </c>
      <c r="G25" s="3471" t="s">
        <v>3201</v>
      </c>
      <c r="H25" s="3466"/>
      <c r="I25" s="3514"/>
      <c r="J25" s="6475"/>
      <c r="K25" s="6475"/>
      <c r="L25" s="6482">
        <f>CB!I41</f>
        <v>0</v>
      </c>
      <c r="M25" s="6483">
        <f>SUM(M26:M39)</f>
        <v>0</v>
      </c>
      <c r="N25" s="6487">
        <f t="shared" si="0"/>
        <v>0</v>
      </c>
      <c r="O25" s="6181"/>
      <c r="P25" s="6181"/>
      <c r="Q25" s="6675"/>
      <c r="R25" s="6675"/>
    </row>
    <row r="26" spans="1:18">
      <c r="A26" s="6675"/>
      <c r="B26" s="6181"/>
      <c r="C26" s="6181"/>
      <c r="D26" s="6181"/>
      <c r="E26" s="3437"/>
      <c r="F26" s="3471"/>
      <c r="G26" s="3475" t="s">
        <v>3202</v>
      </c>
      <c r="H26" s="3471" t="s">
        <v>126</v>
      </c>
      <c r="I26" s="3514"/>
      <c r="J26" s="6475"/>
      <c r="K26" s="6475"/>
      <c r="L26" s="6482">
        <f>CB!I42</f>
        <v>0</v>
      </c>
      <c r="M26" s="6483">
        <f>Q!P46</f>
        <v>0</v>
      </c>
      <c r="N26" s="6487">
        <f t="shared" si="0"/>
        <v>0</v>
      </c>
      <c r="O26" s="6181"/>
      <c r="P26" s="6181"/>
      <c r="Q26" s="6675"/>
      <c r="R26" s="6675"/>
    </row>
    <row r="27" spans="1:18">
      <c r="A27" s="6675"/>
      <c r="B27" s="6181"/>
      <c r="C27" s="6181"/>
      <c r="D27" s="6181"/>
      <c r="E27" s="3437"/>
      <c r="F27" s="3471"/>
      <c r="G27" s="3475" t="s">
        <v>3203</v>
      </c>
      <c r="H27" s="3471" t="s">
        <v>127</v>
      </c>
      <c r="I27" s="3514"/>
      <c r="J27" s="6475"/>
      <c r="K27" s="6475"/>
      <c r="L27" s="6482">
        <f>CB!I43</f>
        <v>0</v>
      </c>
      <c r="M27" s="6483">
        <f>Q!P48</f>
        <v>0</v>
      </c>
      <c r="N27" s="6487">
        <f t="shared" si="0"/>
        <v>0</v>
      </c>
      <c r="O27" s="6181"/>
      <c r="P27" s="6181"/>
      <c r="Q27" s="6675"/>
      <c r="R27" s="6675"/>
    </row>
    <row r="28" spans="1:18">
      <c r="A28" s="6675"/>
      <c r="B28" s="6181"/>
      <c r="C28" s="6181"/>
      <c r="D28" s="6181"/>
      <c r="E28" s="3437"/>
      <c r="F28" s="3471"/>
      <c r="G28" s="3475" t="s">
        <v>3204</v>
      </c>
      <c r="H28" s="3471" t="s">
        <v>128</v>
      </c>
      <c r="I28" s="3514"/>
      <c r="J28" s="6475"/>
      <c r="K28" s="6475"/>
      <c r="L28" s="6482">
        <f>CB!I44</f>
        <v>0</v>
      </c>
      <c r="M28" s="6483">
        <f>Q!P50</f>
        <v>0</v>
      </c>
      <c r="N28" s="6487">
        <f t="shared" si="0"/>
        <v>0</v>
      </c>
      <c r="O28" s="6181"/>
      <c r="P28" s="6181"/>
      <c r="Q28" s="6675"/>
      <c r="R28" s="6675"/>
    </row>
    <row r="29" spans="1:18">
      <c r="A29" s="6675"/>
      <c r="B29" s="6181"/>
      <c r="C29" s="6181"/>
      <c r="D29" s="6181"/>
      <c r="E29" s="3437"/>
      <c r="F29" s="3471"/>
      <c r="G29" s="3475" t="s">
        <v>3205</v>
      </c>
      <c r="H29" s="3471" t="s">
        <v>129</v>
      </c>
      <c r="I29" s="3514"/>
      <c r="J29" s="6475"/>
      <c r="K29" s="6475"/>
      <c r="L29" s="6482">
        <f>CB!I45</f>
        <v>0</v>
      </c>
      <c r="M29" s="6483">
        <f>Q!P52</f>
        <v>0</v>
      </c>
      <c r="N29" s="6487">
        <f t="shared" si="0"/>
        <v>0</v>
      </c>
      <c r="O29" s="6181"/>
      <c r="P29" s="6181"/>
      <c r="Q29" s="6675"/>
      <c r="R29" s="6675"/>
    </row>
    <row r="30" spans="1:18">
      <c r="A30" s="6675"/>
      <c r="B30" s="6181"/>
      <c r="C30" s="6181"/>
      <c r="D30" s="6181"/>
      <c r="E30" s="3437"/>
      <c r="F30" s="3471"/>
      <c r="G30" s="3475" t="s">
        <v>3206</v>
      </c>
      <c r="H30" s="3471" t="s">
        <v>130</v>
      </c>
      <c r="I30" s="3514"/>
      <c r="J30" s="6475"/>
      <c r="K30" s="6475"/>
      <c r="L30" s="6482">
        <f>CB!I46</f>
        <v>0</v>
      </c>
      <c r="M30" s="6483">
        <f>Q!P54</f>
        <v>0</v>
      </c>
      <c r="N30" s="6487">
        <f t="shared" si="0"/>
        <v>0</v>
      </c>
      <c r="O30" s="6181"/>
      <c r="P30" s="6181"/>
      <c r="Q30" s="6675"/>
      <c r="R30" s="6675"/>
    </row>
    <row r="31" spans="1:18">
      <c r="A31" s="6675"/>
      <c r="B31" s="6181"/>
      <c r="C31" s="6181"/>
      <c r="D31" s="6181"/>
      <c r="E31" s="3437"/>
      <c r="F31" s="3471"/>
      <c r="G31" s="3475" t="s">
        <v>3207</v>
      </c>
      <c r="H31" s="3471" t="s">
        <v>132</v>
      </c>
      <c r="I31" s="3514"/>
      <c r="J31" s="6475"/>
      <c r="K31" s="6475"/>
      <c r="L31" s="6482">
        <f>CB!I47</f>
        <v>0</v>
      </c>
      <c r="M31" s="6483">
        <f>Q!P56</f>
        <v>0</v>
      </c>
      <c r="N31" s="6487">
        <f t="shared" si="0"/>
        <v>0</v>
      </c>
      <c r="O31" s="6181"/>
      <c r="P31" s="6181"/>
      <c r="Q31" s="6675"/>
      <c r="R31" s="6675"/>
    </row>
    <row r="32" spans="1:18">
      <c r="A32" s="6675"/>
      <c r="B32" s="6181"/>
      <c r="C32" s="6181"/>
      <c r="D32" s="6181"/>
      <c r="E32" s="3437"/>
      <c r="F32" s="3471"/>
      <c r="G32" s="3475" t="s">
        <v>3208</v>
      </c>
      <c r="H32" s="3471" t="s">
        <v>133</v>
      </c>
      <c r="I32" s="3514"/>
      <c r="J32" s="6475"/>
      <c r="K32" s="6475"/>
      <c r="L32" s="6482">
        <f>CB!I48</f>
        <v>0</v>
      </c>
      <c r="M32" s="6483">
        <f>Q!P58</f>
        <v>0</v>
      </c>
      <c r="N32" s="6487">
        <f t="shared" si="0"/>
        <v>0</v>
      </c>
      <c r="O32" s="6181"/>
      <c r="P32" s="6181"/>
      <c r="Q32" s="6675"/>
      <c r="R32" s="6675"/>
    </row>
    <row r="33" spans="1:18">
      <c r="A33" s="6675"/>
      <c r="B33" s="6181"/>
      <c r="C33" s="6181"/>
      <c r="D33" s="6181"/>
      <c r="E33" s="3437"/>
      <c r="F33" s="3471"/>
      <c r="G33" s="3475" t="s">
        <v>3209</v>
      </c>
      <c r="H33" s="3471" t="s">
        <v>134</v>
      </c>
      <c r="I33" s="3514"/>
      <c r="J33" s="6475"/>
      <c r="K33" s="6475"/>
      <c r="L33" s="6482">
        <f>CB!I49</f>
        <v>0</v>
      </c>
      <c r="M33" s="6483">
        <f>Q!P60</f>
        <v>0</v>
      </c>
      <c r="N33" s="6487">
        <f t="shared" si="0"/>
        <v>0</v>
      </c>
      <c r="O33" s="6181"/>
      <c r="P33" s="6181"/>
      <c r="Q33" s="6675"/>
      <c r="R33" s="6675"/>
    </row>
    <row r="34" spans="1:18">
      <c r="A34" s="6675"/>
      <c r="B34" s="6181"/>
      <c r="C34" s="6181"/>
      <c r="D34" s="6181"/>
      <c r="E34" s="3437"/>
      <c r="F34" s="3471"/>
      <c r="G34" s="3475" t="s">
        <v>3210</v>
      </c>
      <c r="H34" s="3471" t="s">
        <v>172</v>
      </c>
      <c r="I34" s="3514"/>
      <c r="J34" s="6475"/>
      <c r="K34" s="6475"/>
      <c r="L34" s="6482">
        <f>CB!I50</f>
        <v>0</v>
      </c>
      <c r="M34" s="6483">
        <f>Q!P62</f>
        <v>0</v>
      </c>
      <c r="N34" s="6487">
        <f t="shared" si="0"/>
        <v>0</v>
      </c>
      <c r="O34" s="6181"/>
      <c r="P34" s="6181"/>
      <c r="Q34" s="6675"/>
      <c r="R34" s="6675"/>
    </row>
    <row r="35" spans="1:18">
      <c r="A35" s="6675"/>
      <c r="B35" s="6181"/>
      <c r="C35" s="6181"/>
      <c r="D35" s="6181"/>
      <c r="E35" s="3437"/>
      <c r="F35" s="3471"/>
      <c r="G35" s="3475" t="s">
        <v>3211</v>
      </c>
      <c r="H35" s="3471" t="s">
        <v>3212</v>
      </c>
      <c r="I35" s="3514"/>
      <c r="J35" s="6475"/>
      <c r="K35" s="6475"/>
      <c r="L35" s="6482">
        <f>CB!I51</f>
        <v>0</v>
      </c>
      <c r="M35" s="6483">
        <f>Q!P64</f>
        <v>0</v>
      </c>
      <c r="N35" s="6487">
        <f t="shared" si="0"/>
        <v>0</v>
      </c>
      <c r="O35" s="6181"/>
      <c r="P35" s="6181"/>
      <c r="Q35" s="6675"/>
      <c r="R35" s="6675"/>
    </row>
    <row r="36" spans="1:18">
      <c r="A36" s="6675"/>
      <c r="B36" s="6181"/>
      <c r="C36" s="6181"/>
      <c r="D36" s="6181"/>
      <c r="E36" s="3437"/>
      <c r="F36" s="3471"/>
      <c r="G36" s="3475" t="s">
        <v>3213</v>
      </c>
      <c r="H36" s="3471" t="s">
        <v>3214</v>
      </c>
      <c r="I36" s="3514"/>
      <c r="J36" s="6475"/>
      <c r="K36" s="6475"/>
      <c r="L36" s="6482">
        <f>CB!I52</f>
        <v>0</v>
      </c>
      <c r="M36" s="6483">
        <f>Q!P66</f>
        <v>0</v>
      </c>
      <c r="N36" s="6487">
        <f t="shared" si="0"/>
        <v>0</v>
      </c>
      <c r="O36" s="6181"/>
      <c r="P36" s="6181"/>
      <c r="Q36" s="6675"/>
      <c r="R36" s="6675"/>
    </row>
    <row r="37" spans="1:18">
      <c r="A37" s="6675"/>
      <c r="B37" s="6181"/>
      <c r="C37" s="6181"/>
      <c r="D37" s="6181"/>
      <c r="E37" s="3437"/>
      <c r="F37" s="3471"/>
      <c r="G37" s="3475" t="s">
        <v>3215</v>
      </c>
      <c r="H37" s="3471" t="s">
        <v>139</v>
      </c>
      <c r="I37" s="3514"/>
      <c r="J37" s="6475"/>
      <c r="K37" s="6475"/>
      <c r="L37" s="6482">
        <f>CB!I53</f>
        <v>0</v>
      </c>
      <c r="M37" s="6483">
        <f>Q!P70</f>
        <v>0</v>
      </c>
      <c r="N37" s="6487">
        <f t="shared" si="0"/>
        <v>0</v>
      </c>
      <c r="O37" s="6181"/>
      <c r="P37" s="6181"/>
      <c r="Q37" s="6675"/>
      <c r="R37" s="6675"/>
    </row>
    <row r="38" spans="1:18">
      <c r="A38" s="6675"/>
      <c r="B38" s="6181"/>
      <c r="C38" s="6181"/>
      <c r="D38" s="6181"/>
      <c r="E38" s="3437"/>
      <c r="F38" s="3471"/>
      <c r="G38" s="3475" t="s">
        <v>3216</v>
      </c>
      <c r="H38" s="3471" t="s">
        <v>138</v>
      </c>
      <c r="I38" s="3514"/>
      <c r="J38" s="6475"/>
      <c r="K38" s="6475"/>
      <c r="L38" s="6482">
        <f>CB!I54</f>
        <v>0</v>
      </c>
      <c r="M38" s="6483">
        <f>Q!P68</f>
        <v>0</v>
      </c>
      <c r="N38" s="6487">
        <f t="shared" si="0"/>
        <v>0</v>
      </c>
      <c r="O38" s="6181"/>
      <c r="P38" s="6181"/>
      <c r="Q38" s="6675"/>
      <c r="R38" s="6675"/>
    </row>
    <row r="39" spans="1:18">
      <c r="A39" s="6675"/>
      <c r="B39" s="6181"/>
      <c r="C39" s="6181"/>
      <c r="D39" s="6181"/>
      <c r="E39" s="3437"/>
      <c r="F39" s="3471"/>
      <c r="G39" s="3475" t="s">
        <v>3217</v>
      </c>
      <c r="H39" s="3471" t="s">
        <v>178</v>
      </c>
      <c r="I39" s="3514"/>
      <c r="J39" s="6475"/>
      <c r="K39" s="6475"/>
      <c r="L39" s="6482">
        <f>CB!I55</f>
        <v>0</v>
      </c>
      <c r="M39" s="6483">
        <f>Q!P83+Q!P89</f>
        <v>0</v>
      </c>
      <c r="N39" s="6487">
        <f t="shared" si="0"/>
        <v>0</v>
      </c>
      <c r="O39" s="6181"/>
      <c r="P39" s="6181"/>
      <c r="Q39" s="6675"/>
      <c r="R39" s="6675"/>
    </row>
    <row r="40" spans="1:18">
      <c r="A40" s="6675"/>
      <c r="B40" s="6181"/>
      <c r="C40" s="6181"/>
      <c r="D40" s="6181"/>
      <c r="E40" s="3437">
        <v>81</v>
      </c>
      <c r="F40" s="3471"/>
      <c r="G40" s="3465" t="s">
        <v>2753</v>
      </c>
      <c r="H40" s="3471"/>
      <c r="I40" s="3514"/>
      <c r="J40" s="6475"/>
      <c r="K40" s="6475"/>
      <c r="L40" s="6482">
        <f>CB!I56</f>
        <v>0</v>
      </c>
      <c r="M40" s="6483">
        <f>Q!P76+Q!P78+Q!P80</f>
        <v>0</v>
      </c>
      <c r="N40" s="6487">
        <f t="shared" si="0"/>
        <v>0</v>
      </c>
      <c r="O40" s="6181"/>
      <c r="P40" s="6181"/>
      <c r="Q40" s="6675"/>
      <c r="R40" s="6675"/>
    </row>
    <row r="41" spans="1:18" ht="15.75" thickBot="1">
      <c r="A41" s="6675"/>
      <c r="B41" s="6181"/>
      <c r="C41" s="6181"/>
      <c r="D41" s="6181"/>
      <c r="E41" s="6476">
        <v>85</v>
      </c>
      <c r="F41" s="6477" t="s">
        <v>2754</v>
      </c>
      <c r="G41" s="6478"/>
      <c r="H41" s="6478"/>
      <c r="I41" s="6478"/>
      <c r="J41" s="6478"/>
      <c r="K41" s="6478"/>
      <c r="L41" s="6484">
        <f>CB!I69</f>
        <v>0</v>
      </c>
      <c r="M41" s="6485">
        <f>Q!P86</f>
        <v>0</v>
      </c>
      <c r="N41" s="6488">
        <f t="shared" si="0"/>
        <v>0</v>
      </c>
      <c r="O41" s="6181"/>
      <c r="P41" s="6181"/>
      <c r="Q41" s="6675"/>
      <c r="R41" s="6675"/>
    </row>
    <row r="42" spans="1:18" ht="15.75" thickBot="1">
      <c r="A42" s="6675"/>
      <c r="B42" s="6181"/>
      <c r="C42" s="6181"/>
      <c r="D42" s="6181"/>
      <c r="E42" s="6479" t="s">
        <v>4150</v>
      </c>
      <c r="F42" s="6472"/>
      <c r="G42" s="6472"/>
      <c r="H42" s="6472"/>
      <c r="I42" s="6472"/>
      <c r="J42" s="6472"/>
      <c r="K42" s="6472"/>
      <c r="L42" s="7642">
        <f>SUM(L10,L40:L41)</f>
        <v>0</v>
      </c>
      <c r="M42" s="7642">
        <f>SUM(M10,M40:M41)</f>
        <v>0</v>
      </c>
      <c r="N42" s="7642">
        <f>SUM(N10,N40:N41)</f>
        <v>0</v>
      </c>
      <c r="O42" s="6181"/>
      <c r="P42" s="6181"/>
      <c r="Q42" s="6675"/>
      <c r="R42" s="6675"/>
    </row>
    <row r="43" spans="1:18">
      <c r="A43" s="6675"/>
      <c r="B43" s="6181"/>
      <c r="C43" s="6181"/>
      <c r="D43" s="6181"/>
      <c r="E43" s="6181"/>
      <c r="F43" s="6181"/>
      <c r="G43" s="6181"/>
      <c r="H43" s="6181"/>
      <c r="I43" s="6181"/>
      <c r="J43" s="6181"/>
      <c r="K43" s="6181"/>
      <c r="L43" s="6181"/>
      <c r="M43" s="6181"/>
      <c r="N43" s="6181"/>
      <c r="O43" s="6181"/>
      <c r="P43" s="6181"/>
      <c r="Q43" s="6675"/>
      <c r="R43" s="6675"/>
    </row>
    <row r="44" spans="1:18" ht="15.75" thickBot="1">
      <c r="A44" s="6675"/>
      <c r="B44" s="6181"/>
      <c r="C44" s="6181"/>
      <c r="D44" s="6181"/>
      <c r="E44" s="6181"/>
      <c r="F44" s="6181"/>
      <c r="G44" s="6181"/>
      <c r="H44" s="6181"/>
      <c r="I44" s="6181"/>
      <c r="J44" s="6181"/>
      <c r="K44" s="6181"/>
      <c r="L44" s="6181"/>
      <c r="M44" s="6181"/>
      <c r="N44" s="6181"/>
      <c r="O44" s="6181"/>
      <c r="P44" s="6181"/>
      <c r="Q44" s="6675"/>
      <c r="R44" s="6675"/>
    </row>
    <row r="45" spans="1:18">
      <c r="A45" s="6675"/>
      <c r="B45" s="6181"/>
      <c r="C45" s="6181"/>
      <c r="D45" s="6181"/>
      <c r="E45" s="6468">
        <v>82</v>
      </c>
      <c r="F45" s="6473"/>
      <c r="G45" s="6469" t="s">
        <v>3218</v>
      </c>
      <c r="H45" s="6473"/>
      <c r="I45" s="6471"/>
      <c r="J45" s="6474"/>
      <c r="K45" s="6474"/>
      <c r="L45" s="6482">
        <f>CB!I57</f>
        <v>0</v>
      </c>
      <c r="M45" s="6494"/>
      <c r="N45" s="6481">
        <f t="shared" ref="N45:N50" si="1">L45</f>
        <v>0</v>
      </c>
      <c r="O45" s="6181"/>
      <c r="P45" s="6181"/>
      <c r="Q45" s="6675"/>
      <c r="R45" s="6675"/>
    </row>
    <row r="46" spans="1:18">
      <c r="A46" s="6675"/>
      <c r="B46" s="6181"/>
      <c r="C46" s="6181"/>
      <c r="D46" s="6181"/>
      <c r="E46" s="3437"/>
      <c r="F46" s="3475">
        <v>82.1</v>
      </c>
      <c r="G46" s="3471" t="s">
        <v>3219</v>
      </c>
      <c r="H46" s="3466"/>
      <c r="I46" s="3514"/>
      <c r="J46" s="6475"/>
      <c r="K46" s="6475"/>
      <c r="L46" s="6482">
        <f>CB!I58</f>
        <v>0</v>
      </c>
      <c r="M46" s="6495"/>
      <c r="N46" s="6482">
        <f t="shared" si="1"/>
        <v>0</v>
      </c>
      <c r="O46" s="6181"/>
      <c r="P46" s="6181"/>
      <c r="Q46" s="6675"/>
      <c r="R46" s="6675"/>
    </row>
    <row r="47" spans="1:18">
      <c r="A47" s="6675"/>
      <c r="B47" s="6181"/>
      <c r="C47" s="6181"/>
      <c r="D47" s="6181"/>
      <c r="E47" s="3437"/>
      <c r="F47" s="3475">
        <v>82.2</v>
      </c>
      <c r="G47" s="3465" t="s">
        <v>3220</v>
      </c>
      <c r="H47" s="3466"/>
      <c r="I47" s="3514"/>
      <c r="J47" s="6475"/>
      <c r="K47" s="6475"/>
      <c r="L47" s="6482">
        <f>CB!I59</f>
        <v>0</v>
      </c>
      <c r="M47" s="6495"/>
      <c r="N47" s="6482">
        <f t="shared" si="1"/>
        <v>0</v>
      </c>
      <c r="O47" s="6181"/>
      <c r="P47" s="6181"/>
      <c r="Q47" s="6675"/>
      <c r="R47" s="6675"/>
    </row>
    <row r="48" spans="1:18">
      <c r="A48" s="6675"/>
      <c r="B48" s="6181"/>
      <c r="C48" s="6181"/>
      <c r="D48" s="6181"/>
      <c r="E48" s="3437"/>
      <c r="F48" s="3475">
        <v>82.3</v>
      </c>
      <c r="G48" s="3471" t="s">
        <v>3221</v>
      </c>
      <c r="H48" s="3466"/>
      <c r="I48" s="3514"/>
      <c r="J48" s="6475"/>
      <c r="K48" s="6475"/>
      <c r="L48" s="6482">
        <f>CB!I60</f>
        <v>0</v>
      </c>
      <c r="M48" s="6495"/>
      <c r="N48" s="6482">
        <f t="shared" si="1"/>
        <v>0</v>
      </c>
      <c r="O48" s="6181"/>
      <c r="P48" s="6181"/>
      <c r="Q48" s="6675"/>
      <c r="R48" s="6675"/>
    </row>
    <row r="49" spans="1:18">
      <c r="A49" s="6675"/>
      <c r="B49" s="6181"/>
      <c r="C49" s="6181"/>
      <c r="D49" s="6181"/>
      <c r="E49" s="3437"/>
      <c r="F49" s="3475">
        <v>82.4</v>
      </c>
      <c r="G49" s="3471" t="s">
        <v>3222</v>
      </c>
      <c r="H49" s="3466"/>
      <c r="I49" s="3514"/>
      <c r="J49" s="6475"/>
      <c r="K49" s="6475"/>
      <c r="L49" s="6482">
        <f>CB!I61</f>
        <v>0</v>
      </c>
      <c r="M49" s="6495"/>
      <c r="N49" s="6482">
        <f t="shared" si="1"/>
        <v>0</v>
      </c>
      <c r="O49" s="6181"/>
      <c r="P49" s="6181"/>
      <c r="Q49" s="6675"/>
      <c r="R49" s="6675"/>
    </row>
    <row r="50" spans="1:18">
      <c r="A50" s="6675"/>
      <c r="B50" s="6181"/>
      <c r="C50" s="6181"/>
      <c r="D50" s="6181"/>
      <c r="E50" s="3437"/>
      <c r="F50" s="3475">
        <v>82.5</v>
      </c>
      <c r="G50" s="3471" t="s">
        <v>178</v>
      </c>
      <c r="H50" s="3466"/>
      <c r="I50" s="3514"/>
      <c r="J50" s="6475"/>
      <c r="K50" s="6475"/>
      <c r="L50" s="6482">
        <f>CB!I62</f>
        <v>0</v>
      </c>
      <c r="M50" s="6495"/>
      <c r="N50" s="6482">
        <f t="shared" si="1"/>
        <v>0</v>
      </c>
      <c r="O50" s="6181"/>
      <c r="P50" s="6181"/>
      <c r="Q50" s="6675"/>
      <c r="R50" s="6675"/>
    </row>
    <row r="51" spans="1:18">
      <c r="A51" s="6675"/>
      <c r="B51" s="6181"/>
      <c r="C51" s="6181"/>
      <c r="D51" s="6181"/>
      <c r="E51" s="3437">
        <v>84</v>
      </c>
      <c r="F51" s="3465" t="s">
        <v>3224</v>
      </c>
      <c r="G51" s="3466"/>
      <c r="H51" s="3471"/>
      <c r="I51" s="3514"/>
      <c r="J51" s="6475"/>
      <c r="K51" s="6475"/>
      <c r="L51" s="6482">
        <f>CB!I64</f>
        <v>0</v>
      </c>
      <c r="M51" s="6482">
        <f>L51</f>
        <v>0</v>
      </c>
      <c r="N51" s="6495"/>
      <c r="O51" s="6181"/>
      <c r="P51" s="6181"/>
      <c r="Q51" s="6675"/>
      <c r="R51" s="6675"/>
    </row>
    <row r="52" spans="1:18">
      <c r="A52" s="6675"/>
      <c r="B52" s="6181"/>
      <c r="C52" s="6181"/>
      <c r="D52" s="6181"/>
      <c r="E52" s="3437"/>
      <c r="F52" s="3475">
        <v>84.1</v>
      </c>
      <c r="G52" s="3471" t="s">
        <v>3225</v>
      </c>
      <c r="H52" s="3466"/>
      <c r="I52" s="3514"/>
      <c r="J52" s="6475"/>
      <c r="K52" s="6475"/>
      <c r="L52" s="6482">
        <f>CB!I65</f>
        <v>0</v>
      </c>
      <c r="M52" s="6482">
        <f>L52</f>
        <v>0</v>
      </c>
      <c r="N52" s="6495"/>
      <c r="O52" s="6181"/>
      <c r="P52" s="6181"/>
      <c r="Q52" s="6675"/>
      <c r="R52" s="6675"/>
    </row>
    <row r="53" spans="1:18">
      <c r="A53" s="6675"/>
      <c r="B53" s="6181"/>
      <c r="C53" s="6181"/>
      <c r="D53" s="6181"/>
      <c r="E53" s="3437"/>
      <c r="F53" s="3475">
        <v>84.2</v>
      </c>
      <c r="G53" s="3465" t="s">
        <v>3226</v>
      </c>
      <c r="H53" s="3466"/>
      <c r="I53" s="3514"/>
      <c r="J53" s="6475"/>
      <c r="K53" s="6475"/>
      <c r="L53" s="6482">
        <f>CB!I66</f>
        <v>0</v>
      </c>
      <c r="M53" s="6482">
        <f>L53</f>
        <v>0</v>
      </c>
      <c r="N53" s="6495"/>
      <c r="O53" s="6181"/>
      <c r="P53" s="6181"/>
      <c r="Q53" s="6675"/>
      <c r="R53" s="6675"/>
    </row>
    <row r="54" spans="1:18">
      <c r="A54" s="6675"/>
      <c r="B54" s="6181"/>
      <c r="C54" s="6181"/>
      <c r="D54" s="6181"/>
      <c r="E54" s="3437"/>
      <c r="F54" s="3475">
        <v>84.3</v>
      </c>
      <c r="G54" s="3471" t="s">
        <v>3227</v>
      </c>
      <c r="H54" s="3466"/>
      <c r="I54" s="3514"/>
      <c r="J54" s="6475"/>
      <c r="K54" s="6475"/>
      <c r="L54" s="6482">
        <f>CB!I67</f>
        <v>0</v>
      </c>
      <c r="M54" s="6482">
        <f>L54</f>
        <v>0</v>
      </c>
      <c r="N54" s="6495"/>
      <c r="O54" s="6181"/>
      <c r="P54" s="6181"/>
      <c r="Q54" s="6675"/>
      <c r="R54" s="6675"/>
    </row>
    <row r="55" spans="1:18" ht="15.75" thickBot="1">
      <c r="A55" s="6675"/>
      <c r="B55" s="6181"/>
      <c r="C55" s="6181"/>
      <c r="D55" s="6181"/>
      <c r="E55" s="6476"/>
      <c r="F55" s="6489">
        <v>84.4</v>
      </c>
      <c r="G55" s="6490" t="s">
        <v>214</v>
      </c>
      <c r="H55" s="6395"/>
      <c r="I55" s="6491"/>
      <c r="J55" s="6478"/>
      <c r="K55" s="6478"/>
      <c r="L55" s="6482">
        <f>CB!I68</f>
        <v>0</v>
      </c>
      <c r="M55" s="6484">
        <f>L55</f>
        <v>0</v>
      </c>
      <c r="N55" s="6496"/>
      <c r="O55" s="6181"/>
      <c r="P55" s="6181"/>
      <c r="Q55" s="6675"/>
      <c r="R55" s="6675"/>
    </row>
    <row r="56" spans="1:18" s="7005" customFormat="1" ht="15.75" thickBot="1">
      <c r="A56" s="6693"/>
      <c r="B56" s="1034"/>
      <c r="C56" s="1034"/>
      <c r="D56" s="1034"/>
      <c r="E56" s="6492" t="s">
        <v>44</v>
      </c>
      <c r="F56" s="6493"/>
      <c r="G56" s="6493"/>
      <c r="H56" s="6493"/>
      <c r="I56" s="6493"/>
      <c r="J56" s="6493"/>
      <c r="K56" s="6493"/>
      <c r="L56" s="7643">
        <f>SUM(L42:L55)</f>
        <v>0</v>
      </c>
      <c r="M56" s="7643">
        <f>SUM(M42:M55)</f>
        <v>0</v>
      </c>
      <c r="N56" s="7643">
        <f>SUM(N42:N55)</f>
        <v>0</v>
      </c>
      <c r="O56" s="1034"/>
      <c r="P56" s="1034"/>
      <c r="Q56" s="6693"/>
      <c r="R56" s="6693"/>
    </row>
    <row r="57" spans="1:18">
      <c r="A57" s="6675"/>
      <c r="B57" s="6181"/>
      <c r="C57" s="6181"/>
      <c r="D57" s="6181"/>
      <c r="E57" s="6181"/>
      <c r="F57" s="6181"/>
      <c r="G57" s="6181"/>
      <c r="H57" s="6181"/>
      <c r="I57" s="6181"/>
      <c r="J57" s="6181"/>
      <c r="K57" s="6181"/>
      <c r="L57" s="6181"/>
      <c r="M57" s="6181"/>
      <c r="N57" s="6181"/>
      <c r="O57" s="6181"/>
      <c r="P57" s="3428" t="s">
        <v>1279</v>
      </c>
      <c r="Q57" s="6675"/>
      <c r="R57" s="6675"/>
    </row>
    <row r="58" spans="1:18">
      <c r="A58" s="6675"/>
      <c r="B58" s="6675"/>
      <c r="C58" s="6675"/>
      <c r="D58" s="6675"/>
      <c r="E58" s="6675"/>
      <c r="F58" s="6675"/>
      <c r="G58" s="6675"/>
      <c r="H58" s="6675"/>
      <c r="I58" s="6675"/>
      <c r="J58" s="6675"/>
      <c r="K58" s="6675"/>
      <c r="L58" s="6675"/>
      <c r="M58" s="6675"/>
      <c r="N58" s="6675"/>
      <c r="O58" s="6675"/>
      <c r="P58" s="6675"/>
      <c r="Q58" s="6675"/>
      <c r="R58" s="6675"/>
    </row>
    <row r="59" spans="1:18">
      <c r="A59" s="6675"/>
      <c r="B59" s="6675"/>
      <c r="C59" s="6675"/>
      <c r="D59" s="6675"/>
      <c r="E59" s="6675"/>
      <c r="F59" s="6675"/>
      <c r="G59" s="6675"/>
      <c r="H59" s="6675"/>
      <c r="I59" s="6675"/>
      <c r="J59" s="6675"/>
      <c r="K59" s="6675"/>
      <c r="L59" s="6675"/>
      <c r="M59" s="6675"/>
      <c r="N59" s="6675"/>
      <c r="O59" s="6675"/>
      <c r="P59" s="6675"/>
      <c r="Q59" s="6675"/>
      <c r="R59" s="6675"/>
    </row>
  </sheetData>
  <mergeCells count="8">
    <mergeCell ref="M8:N8"/>
    <mergeCell ref="C3:L3"/>
    <mergeCell ref="C4:E4"/>
    <mergeCell ref="F4:L4"/>
    <mergeCell ref="C5:E5"/>
    <mergeCell ref="F5:L5"/>
    <mergeCell ref="E8:K9"/>
    <mergeCell ref="L8:L9"/>
  </mergeCells>
  <hyperlinks>
    <hyperlink ref="P57" location="Index!A1" display="Index" xr:uid="{00000000-0004-0000-6E00-000000000000}"/>
  </hyperlinks>
  <pageMargins left="0.7" right="0.7" top="0.75" bottom="0.75" header="0.3" footer="0.3"/>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sheetPr>
    <tabColor theme="9" tint="-0.499984740745262"/>
  </sheetPr>
  <dimension ref="A1:K87"/>
  <sheetViews>
    <sheetView workbookViewId="0"/>
  </sheetViews>
  <sheetFormatPr defaultColWidth="0" defaultRowHeight="15" zeroHeight="1"/>
  <cols>
    <col min="1" max="1" width="9.140625" style="149" customWidth="1"/>
    <col min="2" max="2" width="9.140625" style="6944" customWidth="1"/>
    <col min="3" max="3" width="20.140625" style="6944" customWidth="1"/>
    <col min="4" max="11" width="23.42578125" style="6944" customWidth="1"/>
    <col min="12" max="16384" width="9.140625" style="6944" hidden="1"/>
  </cols>
  <sheetData>
    <row r="1" spans="1:11">
      <c r="A1" s="6550"/>
      <c r="B1" s="6675"/>
      <c r="C1" s="6675"/>
      <c r="D1" s="6675"/>
      <c r="E1" s="6675"/>
      <c r="F1" s="6675"/>
      <c r="G1" s="6675"/>
      <c r="H1" s="6675"/>
      <c r="I1" s="6675"/>
      <c r="J1" s="6675"/>
      <c r="K1" s="6675"/>
    </row>
    <row r="2" spans="1:11" ht="15.75" thickBot="1">
      <c r="A2" s="6550"/>
      <c r="B2" s="6181"/>
      <c r="C2" s="6181"/>
      <c r="D2" s="6181"/>
      <c r="E2" s="6181"/>
      <c r="F2" s="6181"/>
      <c r="G2" s="6181"/>
      <c r="H2" s="6181"/>
      <c r="I2" s="6181"/>
      <c r="J2" s="6181"/>
      <c r="K2" s="6675"/>
    </row>
    <row r="3" spans="1:11" ht="16.5" thickBot="1">
      <c r="A3" s="6550"/>
      <c r="B3" s="6181"/>
      <c r="C3" s="9303" t="s">
        <v>4254</v>
      </c>
      <c r="D3" s="9304"/>
      <c r="E3" s="9304"/>
      <c r="F3" s="9304"/>
      <c r="G3" s="9304"/>
      <c r="H3" s="9305"/>
      <c r="I3" s="6181"/>
      <c r="J3" s="6111" t="s">
        <v>4229</v>
      </c>
      <c r="K3" s="6675"/>
    </row>
    <row r="4" spans="1:11" ht="15.75">
      <c r="A4" s="6550"/>
      <c r="B4" s="6181"/>
      <c r="C4" s="6528" t="s">
        <v>57</v>
      </c>
      <c r="D4" s="9220" t="str">
        <f>+B.1!F4</f>
        <v>ABC Company</v>
      </c>
      <c r="E4" s="9164"/>
      <c r="F4" s="9164"/>
      <c r="G4" s="9164"/>
      <c r="H4" s="9221"/>
      <c r="I4" s="6181"/>
      <c r="J4" s="6181"/>
      <c r="K4" s="6675"/>
    </row>
    <row r="5" spans="1:11" ht="16.5" thickBot="1">
      <c r="A5" s="6550"/>
      <c r="B5" s="6181"/>
      <c r="C5" s="6529" t="s">
        <v>2719</v>
      </c>
      <c r="D5" s="9246">
        <f>+B.1!F5</f>
        <v>44196</v>
      </c>
      <c r="E5" s="9225"/>
      <c r="F5" s="9225"/>
      <c r="G5" s="9225"/>
      <c r="H5" s="9226"/>
      <c r="I5" s="6181"/>
      <c r="J5" s="6181"/>
      <c r="K5" s="6675"/>
    </row>
    <row r="6" spans="1:11">
      <c r="A6" s="6550"/>
      <c r="B6" s="6181"/>
      <c r="C6" s="6181"/>
      <c r="D6" s="6181"/>
      <c r="E6" s="6181"/>
      <c r="F6" s="6181"/>
      <c r="G6" s="6181"/>
      <c r="H6" s="6181"/>
      <c r="I6" s="6181"/>
      <c r="J6" s="6181"/>
      <c r="K6" s="6675"/>
    </row>
    <row r="7" spans="1:11" ht="15.75" thickBot="1">
      <c r="A7" s="6550"/>
      <c r="B7" s="6181"/>
      <c r="C7" s="6181"/>
      <c r="D7" s="6181"/>
      <c r="E7" s="6181"/>
      <c r="F7" s="6181"/>
      <c r="G7" s="6181"/>
      <c r="H7" s="6181"/>
      <c r="I7" s="6181"/>
      <c r="J7" s="6181"/>
      <c r="K7" s="6675"/>
    </row>
    <row r="8" spans="1:11" ht="15.75" thickBot="1">
      <c r="A8" s="6550"/>
      <c r="B8" s="6181"/>
      <c r="C8" s="6181"/>
      <c r="D8" s="6677" t="s">
        <v>4212</v>
      </c>
      <c r="E8" s="6177"/>
      <c r="F8" s="6177"/>
      <c r="G8" s="6177"/>
      <c r="H8" s="6177"/>
      <c r="I8" s="6181"/>
      <c r="J8" s="6181"/>
      <c r="K8" s="6675"/>
    </row>
    <row r="9" spans="1:11">
      <c r="A9" s="6550"/>
      <c r="B9" s="6181"/>
      <c r="C9" s="6181"/>
      <c r="D9" s="9309" t="s">
        <v>4210</v>
      </c>
      <c r="E9" s="9311" t="s">
        <v>4211</v>
      </c>
      <c r="F9" s="9308" t="s">
        <v>644</v>
      </c>
      <c r="G9" s="8636"/>
      <c r="H9" s="6177"/>
      <c r="I9" s="6181"/>
      <c r="J9" s="6181"/>
      <c r="K9" s="6675"/>
    </row>
    <row r="10" spans="1:11">
      <c r="A10" s="6550"/>
      <c r="B10" s="6181"/>
      <c r="C10" s="6181"/>
      <c r="D10" s="9310"/>
      <c r="E10" s="9312"/>
      <c r="F10" s="6678" t="s">
        <v>4216</v>
      </c>
      <c r="G10" s="6679" t="s">
        <v>4217</v>
      </c>
      <c r="H10" s="6332"/>
      <c r="I10" s="6676"/>
      <c r="J10" s="6676"/>
      <c r="K10" s="6675"/>
    </row>
    <row r="11" spans="1:11">
      <c r="A11" s="6550"/>
      <c r="B11" s="6181"/>
      <c r="C11" s="6181"/>
      <c r="D11" s="6680" t="s">
        <v>4215</v>
      </c>
      <c r="E11" s="6559"/>
      <c r="F11" s="6559"/>
      <c r="G11" s="6578"/>
      <c r="H11" s="6177"/>
      <c r="I11" s="6181"/>
      <c r="J11" s="6181"/>
      <c r="K11" s="6675"/>
    </row>
    <row r="12" spans="1:11">
      <c r="A12" s="6550"/>
      <c r="B12" s="6181"/>
      <c r="C12" s="6181"/>
      <c r="D12" s="6681" t="s">
        <v>4204</v>
      </c>
      <c r="E12" s="6559"/>
      <c r="F12" s="6559"/>
      <c r="G12" s="6578"/>
      <c r="H12" s="6177"/>
      <c r="I12" s="6181"/>
      <c r="J12" s="6181"/>
      <c r="K12" s="6675"/>
    </row>
    <row r="13" spans="1:11">
      <c r="A13" s="6550"/>
      <c r="B13" s="6181"/>
      <c r="C13" s="6181"/>
      <c r="D13" s="6681" t="s">
        <v>4205</v>
      </c>
      <c r="E13" s="6559"/>
      <c r="F13" s="6559"/>
      <c r="G13" s="6578"/>
      <c r="H13" s="6177"/>
      <c r="I13" s="6181"/>
      <c r="J13" s="6181"/>
      <c r="K13" s="6675"/>
    </row>
    <row r="14" spans="1:11">
      <c r="A14" s="6550"/>
      <c r="B14" s="6181"/>
      <c r="C14" s="6181"/>
      <c r="D14" s="6681" t="s">
        <v>4206</v>
      </c>
      <c r="E14" s="6559"/>
      <c r="F14" s="6559"/>
      <c r="G14" s="6578"/>
      <c r="H14" s="6177"/>
      <c r="I14" s="6181"/>
      <c r="J14" s="6181"/>
      <c r="K14" s="6675"/>
    </row>
    <row r="15" spans="1:11">
      <c r="A15" s="6550"/>
      <c r="B15" s="6181"/>
      <c r="C15" s="6181"/>
      <c r="D15" s="6681" t="s">
        <v>4207</v>
      </c>
      <c r="E15" s="6559"/>
      <c r="F15" s="6559"/>
      <c r="G15" s="6578"/>
      <c r="H15" s="6177"/>
      <c r="I15" s="6181"/>
      <c r="J15" s="6181"/>
      <c r="K15" s="6675"/>
    </row>
    <row r="16" spans="1:11">
      <c r="A16" s="6550"/>
      <c r="B16" s="6181"/>
      <c r="C16" s="6181"/>
      <c r="D16" s="6681" t="s">
        <v>4208</v>
      </c>
      <c r="E16" s="6559"/>
      <c r="F16" s="6559"/>
      <c r="G16" s="6578"/>
      <c r="H16" s="6177"/>
      <c r="I16" s="6181"/>
      <c r="J16" s="6181"/>
      <c r="K16" s="6675"/>
    </row>
    <row r="17" spans="1:11">
      <c r="A17" s="6550"/>
      <c r="B17" s="6181"/>
      <c r="C17" s="6181"/>
      <c r="D17" s="6681" t="s">
        <v>4209</v>
      </c>
      <c r="E17" s="6559"/>
      <c r="F17" s="6559"/>
      <c r="G17" s="6578"/>
      <c r="H17" s="6177"/>
      <c r="I17" s="6181"/>
      <c r="J17" s="6181"/>
      <c r="K17" s="6675"/>
    </row>
    <row r="18" spans="1:11" ht="15.75" thickBot="1">
      <c r="A18" s="6550"/>
      <c r="B18" s="6181"/>
      <c r="C18" s="6181"/>
      <c r="D18" s="6682" t="s">
        <v>44</v>
      </c>
      <c r="E18" s="6687">
        <f>SUM(E11:E17)</f>
        <v>0</v>
      </c>
      <c r="F18" s="6687">
        <f>SUM(F11:F17)</f>
        <v>0</v>
      </c>
      <c r="G18" s="6688">
        <f>SUM(G11:G17)</f>
        <v>0</v>
      </c>
      <c r="H18" s="6177"/>
      <c r="I18" s="6181"/>
      <c r="J18" s="6181"/>
      <c r="K18" s="6675"/>
    </row>
    <row r="19" spans="1:11" ht="16.5" thickTop="1" thickBot="1">
      <c r="A19" s="6550"/>
      <c r="B19" s="6181"/>
      <c r="C19" s="6181"/>
      <c r="D19" s="6683" t="s">
        <v>3863</v>
      </c>
      <c r="E19" s="6580"/>
      <c r="F19" s="6689">
        <f>F18-'X12'!M22</f>
        <v>0</v>
      </c>
      <c r="G19" s="6690">
        <f>G18-'X12'!N22</f>
        <v>0</v>
      </c>
      <c r="H19" s="6177"/>
      <c r="I19" s="6181"/>
      <c r="J19" s="6181"/>
      <c r="K19" s="6675"/>
    </row>
    <row r="20" spans="1:11" ht="15.75" thickBot="1">
      <c r="A20" s="6550"/>
      <c r="B20" s="6181"/>
      <c r="C20" s="6181"/>
      <c r="D20" s="6177"/>
      <c r="E20" s="6177"/>
      <c r="F20" s="6177"/>
      <c r="G20" s="6177"/>
      <c r="H20" s="6177"/>
      <c r="I20" s="6181"/>
      <c r="J20" s="6181"/>
      <c r="K20" s="6675"/>
    </row>
    <row r="21" spans="1:11" ht="15.75" thickBot="1">
      <c r="A21" s="6550"/>
      <c r="B21" s="6181"/>
      <c r="C21" s="6181"/>
      <c r="D21" s="6686" t="s">
        <v>4213</v>
      </c>
      <c r="E21" s="6177"/>
      <c r="F21" s="6177"/>
      <c r="G21" s="6177"/>
      <c r="H21" s="6177"/>
      <c r="I21" s="6181"/>
      <c r="J21" s="6181"/>
      <c r="K21" s="6675"/>
    </row>
    <row r="22" spans="1:11" ht="15" customHeight="1">
      <c r="A22" s="6550"/>
      <c r="B22" s="6181"/>
      <c r="C22" s="6181"/>
      <c r="D22" s="9309" t="s">
        <v>4210</v>
      </c>
      <c r="E22" s="9311" t="s">
        <v>4211</v>
      </c>
      <c r="F22" s="9308" t="s">
        <v>644</v>
      </c>
      <c r="G22" s="8636"/>
      <c r="H22" s="6177"/>
      <c r="I22" s="6181"/>
      <c r="J22" s="6181"/>
      <c r="K22" s="6675"/>
    </row>
    <row r="23" spans="1:11">
      <c r="A23" s="6550"/>
      <c r="B23" s="6181"/>
      <c r="C23" s="6181"/>
      <c r="D23" s="9310"/>
      <c r="E23" s="9312"/>
      <c r="F23" s="6678" t="s">
        <v>4216</v>
      </c>
      <c r="G23" s="6679" t="s">
        <v>4217</v>
      </c>
      <c r="H23" s="6177"/>
      <c r="I23" s="6181"/>
      <c r="J23" s="6181"/>
      <c r="K23" s="6675"/>
    </row>
    <row r="24" spans="1:11">
      <c r="A24" s="6550"/>
      <c r="B24" s="6181"/>
      <c r="C24" s="6181"/>
      <c r="D24" s="6680" t="s">
        <v>4203</v>
      </c>
      <c r="E24" s="6559"/>
      <c r="F24" s="6559"/>
      <c r="G24" s="6578"/>
      <c r="H24" s="6177"/>
      <c r="I24" s="6181"/>
      <c r="J24" s="6181"/>
      <c r="K24" s="6675"/>
    </row>
    <row r="25" spans="1:11">
      <c r="A25" s="6550"/>
      <c r="B25" s="6181"/>
      <c r="C25" s="6181"/>
      <c r="D25" s="6681" t="s">
        <v>4204</v>
      </c>
      <c r="E25" s="6559"/>
      <c r="F25" s="6559"/>
      <c r="G25" s="6578"/>
      <c r="H25" s="6177"/>
      <c r="I25" s="6181"/>
      <c r="J25" s="6181"/>
      <c r="K25" s="6675"/>
    </row>
    <row r="26" spans="1:11">
      <c r="A26" s="6550"/>
      <c r="B26" s="6181"/>
      <c r="C26" s="6181"/>
      <c r="D26" s="6681" t="s">
        <v>4205</v>
      </c>
      <c r="E26" s="6559"/>
      <c r="F26" s="6559"/>
      <c r="G26" s="6578"/>
      <c r="H26" s="6177"/>
      <c r="I26" s="6181"/>
      <c r="J26" s="6181"/>
      <c r="K26" s="6675"/>
    </row>
    <row r="27" spans="1:11">
      <c r="A27" s="6550"/>
      <c r="B27" s="6181"/>
      <c r="C27" s="6181"/>
      <c r="D27" s="6681" t="s">
        <v>4206</v>
      </c>
      <c r="E27" s="6559"/>
      <c r="F27" s="6559"/>
      <c r="G27" s="6578"/>
      <c r="H27" s="6177"/>
      <c r="I27" s="6181"/>
      <c r="J27" s="6181"/>
      <c r="K27" s="6675"/>
    </row>
    <row r="28" spans="1:11">
      <c r="A28" s="6550"/>
      <c r="B28" s="6181"/>
      <c r="C28" s="6181"/>
      <c r="D28" s="6681" t="s">
        <v>4207</v>
      </c>
      <c r="E28" s="6559"/>
      <c r="F28" s="6559"/>
      <c r="G28" s="6578"/>
      <c r="H28" s="6177"/>
      <c r="I28" s="6181"/>
      <c r="J28" s="6181"/>
      <c r="K28" s="6675"/>
    </row>
    <row r="29" spans="1:11">
      <c r="A29" s="6550"/>
      <c r="B29" s="6181"/>
      <c r="C29" s="6181"/>
      <c r="D29" s="6681" t="s">
        <v>4208</v>
      </c>
      <c r="E29" s="6559"/>
      <c r="F29" s="6559"/>
      <c r="G29" s="6578"/>
      <c r="H29" s="6177"/>
      <c r="I29" s="6181"/>
      <c r="J29" s="6181"/>
      <c r="K29" s="6675"/>
    </row>
    <row r="30" spans="1:11">
      <c r="A30" s="6550"/>
      <c r="B30" s="6181"/>
      <c r="C30" s="6181"/>
      <c r="D30" s="6681" t="s">
        <v>4209</v>
      </c>
      <c r="E30" s="6559"/>
      <c r="F30" s="6559"/>
      <c r="G30" s="6578"/>
      <c r="H30" s="6177"/>
      <c r="I30" s="6181"/>
      <c r="J30" s="6181"/>
      <c r="K30" s="6675"/>
    </row>
    <row r="31" spans="1:11" ht="15.75" thickBot="1">
      <c r="A31" s="6550"/>
      <c r="B31" s="6181"/>
      <c r="C31" s="6181"/>
      <c r="D31" s="6682" t="s">
        <v>44</v>
      </c>
      <c r="E31" s="6687">
        <f>SUM(E24:E30)</f>
        <v>0</v>
      </c>
      <c r="F31" s="6687">
        <f>SUM(F24:F30)</f>
        <v>0</v>
      </c>
      <c r="G31" s="6688">
        <f>SUM(G24:G30)</f>
        <v>0</v>
      </c>
      <c r="H31" s="6177"/>
      <c r="I31" s="6181"/>
      <c r="J31" s="6181"/>
      <c r="K31" s="6675"/>
    </row>
    <row r="32" spans="1:11" ht="16.5" thickTop="1" thickBot="1">
      <c r="A32" s="6550"/>
      <c r="B32" s="6181"/>
      <c r="C32" s="6181"/>
      <c r="D32" s="6683" t="s">
        <v>3863</v>
      </c>
      <c r="E32" s="6580"/>
      <c r="F32" s="6691">
        <f>F31-'X12'!M71</f>
        <v>0</v>
      </c>
      <c r="G32" s="6692">
        <f>G31-'X12'!N71</f>
        <v>0</v>
      </c>
      <c r="H32" s="6177"/>
      <c r="I32" s="6181"/>
      <c r="J32" s="6181"/>
      <c r="K32" s="6675"/>
    </row>
    <row r="33" spans="1:11" ht="15.75" thickBot="1">
      <c r="A33" s="6550"/>
      <c r="B33" s="6181"/>
      <c r="C33" s="6181"/>
      <c r="D33" s="6177"/>
      <c r="E33" s="6177"/>
      <c r="F33" s="6177"/>
      <c r="G33" s="6177"/>
      <c r="H33" s="6177"/>
      <c r="I33" s="6181"/>
      <c r="J33" s="6181"/>
      <c r="K33" s="6675"/>
    </row>
    <row r="34" spans="1:11" ht="15.75" thickBot="1">
      <c r="A34" s="6550"/>
      <c r="B34" s="6181"/>
      <c r="C34" s="6181"/>
      <c r="D34" s="6685" t="s">
        <v>132</v>
      </c>
      <c r="E34" s="6177"/>
      <c r="F34" s="6177"/>
      <c r="G34" s="6177"/>
      <c r="H34" s="6177"/>
      <c r="I34" s="6181"/>
      <c r="J34" s="6181"/>
      <c r="K34" s="6675"/>
    </row>
    <row r="35" spans="1:11" ht="15" customHeight="1">
      <c r="A35" s="6550"/>
      <c r="B35" s="6181"/>
      <c r="C35" s="6181"/>
      <c r="D35" s="9309" t="s">
        <v>4210</v>
      </c>
      <c r="E35" s="9311" t="s">
        <v>4211</v>
      </c>
      <c r="F35" s="9308" t="s">
        <v>644</v>
      </c>
      <c r="G35" s="8636"/>
      <c r="H35" s="6177"/>
      <c r="I35" s="6181"/>
      <c r="J35" s="6181"/>
      <c r="K35" s="6675"/>
    </row>
    <row r="36" spans="1:11">
      <c r="A36" s="6550"/>
      <c r="B36" s="6181"/>
      <c r="C36" s="6181"/>
      <c r="D36" s="9310"/>
      <c r="E36" s="9312"/>
      <c r="F36" s="6678" t="s">
        <v>4216</v>
      </c>
      <c r="G36" s="6679" t="s">
        <v>4217</v>
      </c>
      <c r="H36" s="6177"/>
      <c r="I36" s="6181"/>
      <c r="J36" s="6181"/>
      <c r="K36" s="6675"/>
    </row>
    <row r="37" spans="1:11">
      <c r="A37" s="6550"/>
      <c r="B37" s="6181"/>
      <c r="C37" s="6181"/>
      <c r="D37" s="6680" t="s">
        <v>4203</v>
      </c>
      <c r="E37" s="6559"/>
      <c r="F37" s="6559"/>
      <c r="G37" s="6578"/>
      <c r="H37" s="6177"/>
      <c r="I37" s="6181"/>
      <c r="J37" s="6181"/>
      <c r="K37" s="6675"/>
    </row>
    <row r="38" spans="1:11">
      <c r="A38" s="6550"/>
      <c r="B38" s="6181"/>
      <c r="C38" s="6181"/>
      <c r="D38" s="6681" t="s">
        <v>4204</v>
      </c>
      <c r="E38" s="6559"/>
      <c r="F38" s="6559"/>
      <c r="G38" s="6578"/>
      <c r="H38" s="6177"/>
      <c r="I38" s="6181"/>
      <c r="J38" s="6181"/>
      <c r="K38" s="6675"/>
    </row>
    <row r="39" spans="1:11">
      <c r="A39" s="6550"/>
      <c r="B39" s="6181"/>
      <c r="C39" s="6181"/>
      <c r="D39" s="6681" t="s">
        <v>4205</v>
      </c>
      <c r="E39" s="6559"/>
      <c r="F39" s="6559"/>
      <c r="G39" s="6578"/>
      <c r="H39" s="6177"/>
      <c r="I39" s="6181"/>
      <c r="J39" s="6181"/>
      <c r="K39" s="6675"/>
    </row>
    <row r="40" spans="1:11">
      <c r="A40" s="6550"/>
      <c r="B40" s="6181"/>
      <c r="C40" s="6181"/>
      <c r="D40" s="6681" t="s">
        <v>4206</v>
      </c>
      <c r="E40" s="6559"/>
      <c r="F40" s="6559"/>
      <c r="G40" s="6578"/>
      <c r="H40" s="6177"/>
      <c r="I40" s="6181"/>
      <c r="J40" s="6181"/>
      <c r="K40" s="6675"/>
    </row>
    <row r="41" spans="1:11">
      <c r="A41" s="6550"/>
      <c r="B41" s="6181"/>
      <c r="C41" s="6181"/>
      <c r="D41" s="6681" t="s">
        <v>4207</v>
      </c>
      <c r="E41" s="6559"/>
      <c r="F41" s="6559"/>
      <c r="G41" s="6578"/>
      <c r="H41" s="6177"/>
      <c r="I41" s="6181"/>
      <c r="J41" s="6181"/>
      <c r="K41" s="6675"/>
    </row>
    <row r="42" spans="1:11">
      <c r="A42" s="6550"/>
      <c r="B42" s="6181"/>
      <c r="C42" s="6181"/>
      <c r="D42" s="6681" t="s">
        <v>4208</v>
      </c>
      <c r="E42" s="6559"/>
      <c r="F42" s="6559"/>
      <c r="G42" s="6578"/>
      <c r="H42" s="6177"/>
      <c r="I42" s="6181"/>
      <c r="J42" s="6181"/>
      <c r="K42" s="6675"/>
    </row>
    <row r="43" spans="1:11">
      <c r="A43" s="6550"/>
      <c r="B43" s="6181"/>
      <c r="C43" s="6181"/>
      <c r="D43" s="6681" t="s">
        <v>4209</v>
      </c>
      <c r="E43" s="6559"/>
      <c r="F43" s="6559"/>
      <c r="G43" s="6578"/>
      <c r="H43" s="6177"/>
      <c r="I43" s="6181"/>
      <c r="J43" s="6181"/>
      <c r="K43" s="6675"/>
    </row>
    <row r="44" spans="1:11" ht="15.75" thickBot="1">
      <c r="A44" s="6550"/>
      <c r="B44" s="6181"/>
      <c r="C44" s="6181"/>
      <c r="D44" s="6682" t="s">
        <v>44</v>
      </c>
      <c r="E44" s="6687">
        <f>SUM(E37:E43)</f>
        <v>0</v>
      </c>
      <c r="F44" s="6687">
        <f>SUM(F37:F43)</f>
        <v>0</v>
      </c>
      <c r="G44" s="6688">
        <f>SUM(G37:G43)</f>
        <v>0</v>
      </c>
      <c r="H44" s="6177"/>
      <c r="I44" s="6181"/>
      <c r="J44" s="6181"/>
      <c r="K44" s="6675"/>
    </row>
    <row r="45" spans="1:11" ht="16.5" thickTop="1" thickBot="1">
      <c r="A45" s="6550"/>
      <c r="B45" s="6181"/>
      <c r="C45" s="6181"/>
      <c r="D45" s="6683" t="s">
        <v>3863</v>
      </c>
      <c r="E45" s="6580"/>
      <c r="F45" s="6691">
        <f>F44-'X12'!M72</f>
        <v>0</v>
      </c>
      <c r="G45" s="6692">
        <f>G44-'X12'!N72</f>
        <v>0</v>
      </c>
      <c r="H45" s="6177"/>
      <c r="I45" s="6181"/>
      <c r="J45" s="6181"/>
      <c r="K45" s="6675"/>
    </row>
    <row r="46" spans="1:11" ht="15.75" thickBot="1">
      <c r="A46" s="6550"/>
      <c r="B46" s="6181"/>
      <c r="C46" s="6181"/>
      <c r="D46" s="6177"/>
      <c r="E46" s="6177"/>
      <c r="F46" s="6177"/>
      <c r="G46" s="6177"/>
      <c r="H46" s="6177"/>
      <c r="I46" s="6181"/>
      <c r="J46" s="6181"/>
      <c r="K46" s="6675"/>
    </row>
    <row r="47" spans="1:11" ht="15.75" thickBot="1">
      <c r="A47" s="6550"/>
      <c r="B47" s="6181"/>
      <c r="C47" s="6181"/>
      <c r="D47" s="6685" t="s">
        <v>137</v>
      </c>
      <c r="E47" s="6177"/>
      <c r="F47" s="6177"/>
      <c r="G47" s="6177"/>
      <c r="H47" s="6177"/>
      <c r="I47" s="6181"/>
      <c r="J47" s="6181"/>
      <c r="K47" s="6675"/>
    </row>
    <row r="48" spans="1:11" ht="15" customHeight="1">
      <c r="A48" s="6550"/>
      <c r="B48" s="6181"/>
      <c r="C48" s="6181"/>
      <c r="D48" s="9309" t="s">
        <v>4210</v>
      </c>
      <c r="E48" s="9311" t="s">
        <v>4211</v>
      </c>
      <c r="F48" s="9308" t="s">
        <v>644</v>
      </c>
      <c r="G48" s="8636"/>
      <c r="H48" s="6177"/>
      <c r="I48" s="6181"/>
      <c r="J48" s="6181"/>
      <c r="K48" s="6675"/>
    </row>
    <row r="49" spans="1:11">
      <c r="A49" s="6550"/>
      <c r="B49" s="6181"/>
      <c r="C49" s="6181"/>
      <c r="D49" s="9310"/>
      <c r="E49" s="9312"/>
      <c r="F49" s="6678" t="s">
        <v>4216</v>
      </c>
      <c r="G49" s="6679" t="s">
        <v>4217</v>
      </c>
      <c r="H49" s="6177"/>
      <c r="I49" s="6181"/>
      <c r="J49" s="6181"/>
      <c r="K49" s="6675"/>
    </row>
    <row r="50" spans="1:11">
      <c r="A50" s="6550"/>
      <c r="B50" s="6181"/>
      <c r="C50" s="6181"/>
      <c r="D50" s="6680" t="s">
        <v>4203</v>
      </c>
      <c r="E50" s="6559"/>
      <c r="F50" s="6559"/>
      <c r="G50" s="6578"/>
      <c r="H50" s="6177"/>
      <c r="I50" s="6181"/>
      <c r="J50" s="6181"/>
      <c r="K50" s="6675"/>
    </row>
    <row r="51" spans="1:11">
      <c r="A51" s="6550"/>
      <c r="B51" s="6181"/>
      <c r="C51" s="6181"/>
      <c r="D51" s="6681" t="s">
        <v>4204</v>
      </c>
      <c r="E51" s="6559"/>
      <c r="F51" s="6559"/>
      <c r="G51" s="6578"/>
      <c r="H51" s="6177"/>
      <c r="I51" s="6181"/>
      <c r="J51" s="6181"/>
      <c r="K51" s="6675"/>
    </row>
    <row r="52" spans="1:11">
      <c r="A52" s="6550"/>
      <c r="B52" s="6181"/>
      <c r="C52" s="6181"/>
      <c r="D52" s="6681" t="s">
        <v>4205</v>
      </c>
      <c r="E52" s="6559"/>
      <c r="F52" s="6559"/>
      <c r="G52" s="6578"/>
      <c r="H52" s="6177"/>
      <c r="I52" s="6181"/>
      <c r="J52" s="6181"/>
      <c r="K52" s="6675"/>
    </row>
    <row r="53" spans="1:11">
      <c r="A53" s="6550"/>
      <c r="B53" s="6181"/>
      <c r="C53" s="6181"/>
      <c r="D53" s="6681" t="s">
        <v>4206</v>
      </c>
      <c r="E53" s="6559"/>
      <c r="F53" s="6559"/>
      <c r="G53" s="6578"/>
      <c r="H53" s="6177"/>
      <c r="I53" s="6181"/>
      <c r="J53" s="6181"/>
      <c r="K53" s="6675"/>
    </row>
    <row r="54" spans="1:11">
      <c r="A54" s="6550"/>
      <c r="B54" s="6181"/>
      <c r="C54" s="6181"/>
      <c r="D54" s="6681" t="s">
        <v>4207</v>
      </c>
      <c r="E54" s="6559"/>
      <c r="F54" s="6559"/>
      <c r="G54" s="6578"/>
      <c r="H54" s="6177"/>
      <c r="I54" s="6181"/>
      <c r="J54" s="6181"/>
      <c r="K54" s="6675"/>
    </row>
    <row r="55" spans="1:11">
      <c r="A55" s="6550"/>
      <c r="B55" s="6181"/>
      <c r="C55" s="6181"/>
      <c r="D55" s="6681" t="s">
        <v>4208</v>
      </c>
      <c r="E55" s="6559"/>
      <c r="F55" s="6559"/>
      <c r="G55" s="6578"/>
      <c r="H55" s="6177"/>
      <c r="I55" s="6181"/>
      <c r="J55" s="6181"/>
      <c r="K55" s="6675"/>
    </row>
    <row r="56" spans="1:11">
      <c r="A56" s="6550"/>
      <c r="B56" s="6181"/>
      <c r="C56" s="6181"/>
      <c r="D56" s="6681" t="s">
        <v>4209</v>
      </c>
      <c r="E56" s="6559"/>
      <c r="F56" s="6559"/>
      <c r="G56" s="6578"/>
      <c r="H56" s="6177"/>
      <c r="I56" s="6181"/>
      <c r="J56" s="6181"/>
      <c r="K56" s="6675"/>
    </row>
    <row r="57" spans="1:11" ht="15.75" thickBot="1">
      <c r="A57" s="6550"/>
      <c r="B57" s="6181"/>
      <c r="C57" s="6181"/>
      <c r="D57" s="6682" t="s">
        <v>44</v>
      </c>
      <c r="E57" s="6687">
        <f>SUM(E50:E56)</f>
        <v>0</v>
      </c>
      <c r="F57" s="6687">
        <f>SUM(F50:F56)</f>
        <v>0</v>
      </c>
      <c r="G57" s="6688">
        <f>SUM(G50:G56)</f>
        <v>0</v>
      </c>
      <c r="H57" s="6177"/>
      <c r="I57" s="6181"/>
      <c r="J57" s="6181"/>
      <c r="K57" s="6675"/>
    </row>
    <row r="58" spans="1:11" ht="16.5" thickTop="1" thickBot="1">
      <c r="A58" s="6550"/>
      <c r="B58" s="6181"/>
      <c r="C58" s="6181"/>
      <c r="D58" s="6683" t="s">
        <v>3863</v>
      </c>
      <c r="E58" s="6580"/>
      <c r="F58" s="6691">
        <f>F57-'X12'!M77</f>
        <v>0</v>
      </c>
      <c r="G58" s="6692">
        <f>G57-'X12'!N77</f>
        <v>0</v>
      </c>
      <c r="H58" s="6177"/>
      <c r="I58" s="6181"/>
      <c r="J58" s="6181"/>
      <c r="K58" s="6675"/>
    </row>
    <row r="59" spans="1:11" ht="15.75" thickBot="1">
      <c r="A59" s="6550"/>
      <c r="B59" s="6181"/>
      <c r="C59" s="6181"/>
      <c r="D59" s="6177"/>
      <c r="E59" s="6177"/>
      <c r="F59" s="6177"/>
      <c r="G59" s="6177"/>
      <c r="H59" s="6177"/>
      <c r="I59" s="6181"/>
      <c r="J59" s="6181"/>
      <c r="K59" s="6675"/>
    </row>
    <row r="60" spans="1:11" ht="15.75" thickBot="1">
      <c r="A60" s="6550"/>
      <c r="B60" s="6181"/>
      <c r="C60" s="6181"/>
      <c r="D60" s="6685" t="s">
        <v>4214</v>
      </c>
      <c r="E60" s="6177"/>
      <c r="F60" s="6177"/>
      <c r="G60" s="6177"/>
      <c r="H60" s="6177"/>
      <c r="I60" s="6181"/>
      <c r="J60" s="6181"/>
      <c r="K60" s="6675"/>
    </row>
    <row r="61" spans="1:11" ht="15" customHeight="1">
      <c r="A61" s="6550"/>
      <c r="B61" s="6181"/>
      <c r="C61" s="6181"/>
      <c r="D61" s="9309" t="s">
        <v>4210</v>
      </c>
      <c r="E61" s="9311" t="s">
        <v>4211</v>
      </c>
      <c r="F61" s="9308" t="s">
        <v>644</v>
      </c>
      <c r="G61" s="8636"/>
      <c r="H61" s="6177"/>
      <c r="I61" s="6181"/>
      <c r="J61" s="6181"/>
      <c r="K61" s="6675"/>
    </row>
    <row r="62" spans="1:11">
      <c r="A62" s="6550"/>
      <c r="B62" s="6181"/>
      <c r="C62" s="6181"/>
      <c r="D62" s="9310"/>
      <c r="E62" s="9312"/>
      <c r="F62" s="6678" t="s">
        <v>4216</v>
      </c>
      <c r="G62" s="6679" t="s">
        <v>4217</v>
      </c>
      <c r="H62" s="6177"/>
      <c r="I62" s="6181"/>
      <c r="J62" s="6181"/>
      <c r="K62" s="6675"/>
    </row>
    <row r="63" spans="1:11">
      <c r="A63" s="6550"/>
      <c r="B63" s="6181"/>
      <c r="C63" s="6181"/>
      <c r="D63" s="6680" t="s">
        <v>4215</v>
      </c>
      <c r="E63" s="6559"/>
      <c r="F63" s="6559"/>
      <c r="G63" s="6578"/>
      <c r="H63" s="6177"/>
      <c r="I63" s="6181"/>
      <c r="J63" s="6181"/>
      <c r="K63" s="6675"/>
    </row>
    <row r="64" spans="1:11">
      <c r="A64" s="6550"/>
      <c r="B64" s="6181"/>
      <c r="C64" s="6181"/>
      <c r="D64" s="6681" t="s">
        <v>4204</v>
      </c>
      <c r="E64" s="6559"/>
      <c r="F64" s="6559"/>
      <c r="G64" s="6578"/>
      <c r="H64" s="6177"/>
      <c r="I64" s="6181"/>
      <c r="J64" s="6181"/>
      <c r="K64" s="6675"/>
    </row>
    <row r="65" spans="1:11">
      <c r="A65" s="6550"/>
      <c r="B65" s="6181"/>
      <c r="C65" s="6181"/>
      <c r="D65" s="6681" t="s">
        <v>4205</v>
      </c>
      <c r="E65" s="6559"/>
      <c r="F65" s="6559"/>
      <c r="G65" s="6578"/>
      <c r="H65" s="6177"/>
      <c r="I65" s="6181"/>
      <c r="J65" s="6181"/>
      <c r="K65" s="6675"/>
    </row>
    <row r="66" spans="1:11">
      <c r="A66" s="6550"/>
      <c r="B66" s="6181"/>
      <c r="C66" s="6181"/>
      <c r="D66" s="6681" t="s">
        <v>4206</v>
      </c>
      <c r="E66" s="6559"/>
      <c r="F66" s="6559"/>
      <c r="G66" s="6578"/>
      <c r="H66" s="6177"/>
      <c r="I66" s="6181"/>
      <c r="J66" s="6181"/>
      <c r="K66" s="6675"/>
    </row>
    <row r="67" spans="1:11">
      <c r="A67" s="6550"/>
      <c r="B67" s="6181"/>
      <c r="C67" s="6181"/>
      <c r="D67" s="6681" t="s">
        <v>4207</v>
      </c>
      <c r="E67" s="6559"/>
      <c r="F67" s="6559"/>
      <c r="G67" s="6578"/>
      <c r="H67" s="6177"/>
      <c r="I67" s="6181"/>
      <c r="J67" s="6181"/>
      <c r="K67" s="6675"/>
    </row>
    <row r="68" spans="1:11">
      <c r="A68" s="6550"/>
      <c r="B68" s="6181"/>
      <c r="C68" s="6181"/>
      <c r="D68" s="6681" t="s">
        <v>4208</v>
      </c>
      <c r="E68" s="6559"/>
      <c r="F68" s="6559"/>
      <c r="G68" s="6578"/>
      <c r="H68" s="6177"/>
      <c r="I68" s="6181"/>
      <c r="J68" s="6181"/>
      <c r="K68" s="6675"/>
    </row>
    <row r="69" spans="1:11">
      <c r="A69" s="6550"/>
      <c r="B69" s="6181"/>
      <c r="C69" s="6181"/>
      <c r="D69" s="6681" t="s">
        <v>4209</v>
      </c>
      <c r="E69" s="6559"/>
      <c r="F69" s="6559"/>
      <c r="G69" s="6578"/>
      <c r="H69" s="6177"/>
      <c r="I69" s="6181"/>
      <c r="J69" s="6181"/>
      <c r="K69" s="6675"/>
    </row>
    <row r="70" spans="1:11" ht="15.75" thickBot="1">
      <c r="A70" s="6550"/>
      <c r="B70" s="6181"/>
      <c r="C70" s="6181"/>
      <c r="D70" s="6682" t="s">
        <v>44</v>
      </c>
      <c r="E70" s="6687">
        <f>SUM(E63:E69)</f>
        <v>0</v>
      </c>
      <c r="F70" s="6687">
        <f>SUM(F63:F69)</f>
        <v>0</v>
      </c>
      <c r="G70" s="6688">
        <f>SUM(G63:G69)</f>
        <v>0</v>
      </c>
      <c r="H70" s="6177"/>
      <c r="I70" s="6181"/>
      <c r="J70" s="6181"/>
      <c r="K70" s="6675"/>
    </row>
    <row r="71" spans="1:11" ht="16.5" thickTop="1" thickBot="1">
      <c r="A71" s="6550"/>
      <c r="B71" s="6181"/>
      <c r="C71" s="6181"/>
      <c r="D71" s="6683" t="s">
        <v>3863</v>
      </c>
      <c r="E71" s="6580"/>
      <c r="F71" s="6691">
        <f>F70-'X12'!M80</f>
        <v>0</v>
      </c>
      <c r="G71" s="6692">
        <f>G70-'X12'!N80</f>
        <v>0</v>
      </c>
      <c r="H71" s="6177"/>
      <c r="I71" s="6181"/>
      <c r="J71" s="6181"/>
      <c r="K71" s="6675"/>
    </row>
    <row r="72" spans="1:11" ht="15.75" thickBot="1">
      <c r="A72" s="6550"/>
      <c r="B72" s="6181"/>
      <c r="C72" s="6181"/>
      <c r="D72" s="6177"/>
      <c r="E72" s="6177"/>
      <c r="F72" s="6177"/>
      <c r="G72" s="6177"/>
      <c r="H72" s="6177"/>
      <c r="I72" s="6181"/>
      <c r="J72" s="6181"/>
      <c r="K72" s="6675"/>
    </row>
    <row r="73" spans="1:11" ht="15.75" thickBot="1">
      <c r="A73" s="6550"/>
      <c r="B73" s="6181"/>
      <c r="C73" s="6181"/>
      <c r="D73" s="6684" t="s">
        <v>564</v>
      </c>
      <c r="E73" s="6177"/>
      <c r="F73" s="6177"/>
      <c r="G73" s="6177"/>
      <c r="H73" s="6177"/>
      <c r="I73" s="6181"/>
      <c r="J73" s="6181"/>
      <c r="K73" s="6675"/>
    </row>
    <row r="74" spans="1:11" ht="15" customHeight="1">
      <c r="A74" s="6550"/>
      <c r="B74" s="6181"/>
      <c r="C74" s="6181"/>
      <c r="D74" s="9309" t="s">
        <v>4210</v>
      </c>
      <c r="E74" s="9311" t="s">
        <v>4211</v>
      </c>
      <c r="F74" s="9308" t="s">
        <v>644</v>
      </c>
      <c r="G74" s="8636"/>
      <c r="H74" s="6177"/>
      <c r="I74" s="6181"/>
      <c r="J74" s="6181"/>
      <c r="K74" s="6675"/>
    </row>
    <row r="75" spans="1:11">
      <c r="A75" s="6550"/>
      <c r="B75" s="6181"/>
      <c r="C75" s="6181"/>
      <c r="D75" s="9310"/>
      <c r="E75" s="9312"/>
      <c r="F75" s="6678" t="s">
        <v>4216</v>
      </c>
      <c r="G75" s="6679" t="s">
        <v>4217</v>
      </c>
      <c r="H75" s="6177"/>
      <c r="I75" s="6181"/>
      <c r="J75" s="6181"/>
      <c r="K75" s="6675"/>
    </row>
    <row r="76" spans="1:11">
      <c r="A76" s="6550"/>
      <c r="B76" s="6181"/>
      <c r="C76" s="6181"/>
      <c r="D76" s="6680" t="s">
        <v>4215</v>
      </c>
      <c r="E76" s="6559"/>
      <c r="F76" s="6559"/>
      <c r="G76" s="6578"/>
      <c r="H76" s="6177"/>
      <c r="I76" s="6181"/>
      <c r="J76" s="6181"/>
      <c r="K76" s="6675"/>
    </row>
    <row r="77" spans="1:11">
      <c r="A77" s="6550"/>
      <c r="B77" s="6181"/>
      <c r="C77" s="6181"/>
      <c r="D77" s="6681" t="s">
        <v>4204</v>
      </c>
      <c r="E77" s="6559"/>
      <c r="F77" s="6559"/>
      <c r="G77" s="6578"/>
      <c r="H77" s="6177"/>
      <c r="I77" s="6181"/>
      <c r="J77" s="6181"/>
      <c r="K77" s="6675"/>
    </row>
    <row r="78" spans="1:11">
      <c r="A78" s="6550"/>
      <c r="B78" s="6181"/>
      <c r="C78" s="6181"/>
      <c r="D78" s="6681" t="s">
        <v>4205</v>
      </c>
      <c r="E78" s="6559"/>
      <c r="F78" s="6559"/>
      <c r="G78" s="6578"/>
      <c r="H78" s="6177"/>
      <c r="I78" s="6181"/>
      <c r="J78" s="6181"/>
      <c r="K78" s="6675"/>
    </row>
    <row r="79" spans="1:11">
      <c r="A79" s="6550"/>
      <c r="B79" s="6181"/>
      <c r="C79" s="6181"/>
      <c r="D79" s="6681" t="s">
        <v>4206</v>
      </c>
      <c r="E79" s="6559"/>
      <c r="F79" s="6559"/>
      <c r="G79" s="6578"/>
      <c r="H79" s="6177"/>
      <c r="I79" s="6181"/>
      <c r="J79" s="6181"/>
      <c r="K79" s="6675"/>
    </row>
    <row r="80" spans="1:11">
      <c r="A80" s="6550"/>
      <c r="B80" s="6181"/>
      <c r="C80" s="6181"/>
      <c r="D80" s="6681" t="s">
        <v>4207</v>
      </c>
      <c r="E80" s="6559"/>
      <c r="F80" s="6559"/>
      <c r="G80" s="6578"/>
      <c r="H80" s="6177"/>
      <c r="I80" s="6181"/>
      <c r="J80" s="6181"/>
      <c r="K80" s="6675"/>
    </row>
    <row r="81" spans="1:11">
      <c r="A81" s="6550"/>
      <c r="B81" s="6181"/>
      <c r="C81" s="6181"/>
      <c r="D81" s="6681" t="s">
        <v>4208</v>
      </c>
      <c r="E81" s="6559"/>
      <c r="F81" s="6559"/>
      <c r="G81" s="6578"/>
      <c r="H81" s="6177"/>
      <c r="I81" s="6181"/>
      <c r="J81" s="6181"/>
      <c r="K81" s="6675"/>
    </row>
    <row r="82" spans="1:11">
      <c r="A82" s="6550"/>
      <c r="B82" s="6181"/>
      <c r="C82" s="6181"/>
      <c r="D82" s="6681" t="s">
        <v>4209</v>
      </c>
      <c r="E82" s="6559"/>
      <c r="F82" s="6559"/>
      <c r="G82" s="6578"/>
      <c r="H82" s="6177"/>
      <c r="I82" s="6181"/>
      <c r="J82" s="6181"/>
      <c r="K82" s="6675"/>
    </row>
    <row r="83" spans="1:11" ht="15.75" thickBot="1">
      <c r="A83" s="6550"/>
      <c r="B83" s="6181"/>
      <c r="C83" s="6181"/>
      <c r="D83" s="6682" t="s">
        <v>44</v>
      </c>
      <c r="E83" s="6687">
        <f>SUM(E76:E82)</f>
        <v>0</v>
      </c>
      <c r="F83" s="6687">
        <f>SUM(F76:F82)</f>
        <v>0</v>
      </c>
      <c r="G83" s="6688">
        <f>SUM(G76:G82)</f>
        <v>0</v>
      </c>
      <c r="H83" s="6177"/>
      <c r="I83" s="6181"/>
      <c r="J83" s="6181"/>
      <c r="K83" s="6675"/>
    </row>
    <row r="84" spans="1:11" ht="16.5" thickTop="1" thickBot="1">
      <c r="A84" s="6550"/>
      <c r="B84" s="6181"/>
      <c r="C84" s="6181"/>
      <c r="D84" s="6683" t="s">
        <v>3863</v>
      </c>
      <c r="E84" s="6580"/>
      <c r="F84" s="6691">
        <f>F83-'X12'!M128</f>
        <v>0</v>
      </c>
      <c r="G84" s="6692">
        <f>G83-'X12'!N128</f>
        <v>0</v>
      </c>
      <c r="H84" s="6177"/>
      <c r="I84" s="6181"/>
      <c r="J84" s="6181"/>
      <c r="K84" s="6675"/>
    </row>
    <row r="85" spans="1:11">
      <c r="A85" s="6550"/>
      <c r="B85" s="6181"/>
      <c r="C85" s="6181"/>
      <c r="D85" s="6177"/>
      <c r="E85" s="6177"/>
      <c r="F85" s="6177"/>
      <c r="G85" s="6177"/>
      <c r="H85" s="6177"/>
      <c r="I85" s="6181"/>
      <c r="J85" s="3428" t="s">
        <v>1279</v>
      </c>
      <c r="K85" s="6675"/>
    </row>
    <row r="86" spans="1:11">
      <c r="A86" s="6550"/>
      <c r="B86" s="6675"/>
      <c r="C86" s="6675"/>
      <c r="D86" s="6675"/>
      <c r="E86" s="6675"/>
      <c r="F86" s="6675"/>
      <c r="G86" s="6675"/>
      <c r="H86" s="6675"/>
      <c r="I86" s="6675"/>
      <c r="J86" s="6675"/>
      <c r="K86" s="6675"/>
    </row>
    <row r="87" spans="1:11">
      <c r="A87" s="6550"/>
      <c r="B87" s="6675"/>
      <c r="C87" s="6675"/>
      <c r="D87" s="6675"/>
      <c r="E87" s="6675"/>
      <c r="F87" s="6675"/>
      <c r="G87" s="6675"/>
      <c r="H87" s="6675"/>
      <c r="I87" s="6675"/>
      <c r="J87" s="6675"/>
      <c r="K87" s="6675"/>
    </row>
  </sheetData>
  <mergeCells count="21">
    <mergeCell ref="D4:H4"/>
    <mergeCell ref="D5:H5"/>
    <mergeCell ref="C3:H3"/>
    <mergeCell ref="E9:E10"/>
    <mergeCell ref="D9:D10"/>
    <mergeCell ref="F9:G9"/>
    <mergeCell ref="D22:D23"/>
    <mergeCell ref="E22:E23"/>
    <mergeCell ref="D35:D36"/>
    <mergeCell ref="E35:E36"/>
    <mergeCell ref="F22:G22"/>
    <mergeCell ref="F35:G35"/>
    <mergeCell ref="F48:G48"/>
    <mergeCell ref="F61:G61"/>
    <mergeCell ref="F74:G74"/>
    <mergeCell ref="D74:D75"/>
    <mergeCell ref="E74:E75"/>
    <mergeCell ref="D48:D49"/>
    <mergeCell ref="E48:E49"/>
    <mergeCell ref="D61:D62"/>
    <mergeCell ref="E61:E62"/>
  </mergeCells>
  <hyperlinks>
    <hyperlink ref="J85" location="Index!A1" display="Index" xr:uid="{00000000-0004-0000-6F00-000000000000}"/>
  </hyperlinks>
  <pageMargins left="0.7" right="0.7" top="0.75" bottom="0.75" header="0.3" footer="0.3"/>
  <pageSetup paperSize="9" orientation="portrait" r:id="rId1"/>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sheetPr>
    <tabColor theme="9" tint="-0.499984740745262"/>
  </sheetPr>
  <dimension ref="A1:O74"/>
  <sheetViews>
    <sheetView workbookViewId="0"/>
  </sheetViews>
  <sheetFormatPr defaultColWidth="0" defaultRowHeight="15" zeroHeight="1"/>
  <cols>
    <col min="1" max="2" width="9.140625" style="6944" customWidth="1"/>
    <col min="3" max="3" width="19.140625" style="6944" customWidth="1"/>
    <col min="4" max="4" width="17" style="6944" customWidth="1"/>
    <col min="5" max="5" width="17.7109375" style="6944" customWidth="1"/>
    <col min="6" max="7" width="17.42578125" style="6944" customWidth="1"/>
    <col min="8" max="9" width="28.28515625" style="6944" customWidth="1"/>
    <col min="10" max="10" width="19.28515625" style="6944" bestFit="1" customWidth="1"/>
    <col min="11" max="11" width="22.28515625" style="6944" bestFit="1" customWidth="1"/>
    <col min="12" max="12" width="22.28515625" style="6944" customWidth="1"/>
    <col min="13" max="13" width="21.140625" style="6944" customWidth="1"/>
    <col min="14" max="15" width="9.140625" style="6944" customWidth="1"/>
    <col min="16" max="16384" width="9.140625" style="6944" hidden="1"/>
  </cols>
  <sheetData>
    <row r="1" spans="1:15">
      <c r="A1" s="1043"/>
      <c r="B1" s="1043"/>
      <c r="C1" s="1043"/>
      <c r="D1" s="1043"/>
      <c r="E1" s="1043"/>
      <c r="F1" s="1043"/>
      <c r="G1" s="1043"/>
      <c r="H1" s="1043"/>
      <c r="I1" s="1043"/>
      <c r="J1" s="1043"/>
      <c r="K1" s="1043"/>
      <c r="L1" s="1043"/>
      <c r="M1" s="1043"/>
      <c r="N1" s="1043"/>
      <c r="O1" s="1043"/>
    </row>
    <row r="2" spans="1:15" ht="15.75" thickBot="1">
      <c r="A2" s="1043"/>
      <c r="B2" s="85"/>
      <c r="C2" s="85"/>
      <c r="D2" s="85"/>
      <c r="E2" s="85"/>
      <c r="F2" s="85"/>
      <c r="G2" s="85"/>
      <c r="H2" s="85"/>
      <c r="I2" s="85"/>
      <c r="J2" s="85"/>
      <c r="K2" s="85"/>
      <c r="L2" s="85"/>
      <c r="M2" s="85"/>
      <c r="N2" s="85"/>
      <c r="O2" s="1043"/>
    </row>
    <row r="3" spans="1:15" ht="16.5" thickBot="1">
      <c r="A3" s="1043"/>
      <c r="B3" s="85"/>
      <c r="C3" s="4006" t="s">
        <v>3641</v>
      </c>
      <c r="D3" s="4007"/>
      <c r="E3" s="4007"/>
      <c r="F3" s="4007"/>
      <c r="G3" s="4007"/>
      <c r="H3" s="4008"/>
      <c r="I3" s="85"/>
      <c r="J3" s="85"/>
      <c r="K3" s="85"/>
      <c r="L3" s="85"/>
      <c r="M3" s="62" t="s">
        <v>4247</v>
      </c>
      <c r="N3" s="85"/>
      <c r="O3" s="1043"/>
    </row>
    <row r="4" spans="1:15" ht="15.75">
      <c r="A4" s="1043"/>
      <c r="B4" s="85"/>
      <c r="C4" s="3688" t="s">
        <v>57</v>
      </c>
      <c r="D4" s="9220" t="str">
        <f>+B.1!F4</f>
        <v>ABC Company</v>
      </c>
      <c r="E4" s="9164"/>
      <c r="F4" s="9164"/>
      <c r="G4" s="9164"/>
      <c r="H4" s="9221"/>
      <c r="I4" s="85"/>
      <c r="J4" s="85"/>
      <c r="K4" s="85"/>
      <c r="L4" s="85"/>
      <c r="M4" s="85"/>
      <c r="N4" s="85"/>
      <c r="O4" s="1043"/>
    </row>
    <row r="5" spans="1:15" ht="16.5" thickBot="1">
      <c r="A5" s="1043"/>
      <c r="B5" s="85"/>
      <c r="C5" s="3528" t="s">
        <v>2719</v>
      </c>
      <c r="D5" s="9246">
        <f>+B.1!F5</f>
        <v>44196</v>
      </c>
      <c r="E5" s="9225"/>
      <c r="F5" s="9225"/>
      <c r="G5" s="9225"/>
      <c r="H5" s="9226"/>
      <c r="I5" s="85"/>
      <c r="J5" s="85"/>
      <c r="K5" s="85"/>
      <c r="L5" s="85"/>
      <c r="M5" s="85"/>
      <c r="N5" s="85"/>
      <c r="O5" s="1043"/>
    </row>
    <row r="6" spans="1:15">
      <c r="A6" s="1043"/>
      <c r="B6" s="85"/>
      <c r="C6" s="85"/>
      <c r="D6" s="85"/>
      <c r="E6" s="85"/>
      <c r="F6" s="85"/>
      <c r="G6" s="85"/>
      <c r="H6" s="85"/>
      <c r="I6" s="85"/>
      <c r="J6" s="85"/>
      <c r="K6" s="85"/>
      <c r="L6" s="85"/>
      <c r="M6" s="85"/>
      <c r="N6" s="85"/>
      <c r="O6" s="1043"/>
    </row>
    <row r="7" spans="1:15" ht="15.75" thickBot="1">
      <c r="A7" s="1043"/>
      <c r="B7" s="85"/>
      <c r="C7" s="85"/>
      <c r="D7" s="85"/>
      <c r="E7" s="85"/>
      <c r="F7" s="85"/>
      <c r="G7" s="85"/>
      <c r="H7" s="85"/>
      <c r="I7" s="85"/>
      <c r="J7" s="85"/>
      <c r="K7" s="85"/>
      <c r="L7" s="85"/>
      <c r="M7" s="85"/>
      <c r="N7" s="85"/>
      <c r="O7" s="1043"/>
    </row>
    <row r="8" spans="1:15" s="180" customFormat="1" ht="48.75" customHeight="1" thickBot="1">
      <c r="A8" s="756"/>
      <c r="B8" s="974"/>
      <c r="C8" s="9313" t="s">
        <v>3642</v>
      </c>
      <c r="D8" s="6545" t="s">
        <v>3643</v>
      </c>
      <c r="E8" s="6821" t="s">
        <v>3644</v>
      </c>
      <c r="F8" s="6821" t="s">
        <v>3645</v>
      </c>
      <c r="G8" s="6821" t="s">
        <v>3646</v>
      </c>
      <c r="H8" s="9315" t="s">
        <v>3647</v>
      </c>
      <c r="I8" s="9315"/>
      <c r="J8" s="9315"/>
      <c r="K8" s="9315" t="s">
        <v>3648</v>
      </c>
      <c r="L8" s="9315"/>
      <c r="M8" s="9315"/>
      <c r="N8" s="974"/>
      <c r="O8" s="756"/>
    </row>
    <row r="9" spans="1:15" s="180" customFormat="1" ht="36" customHeight="1">
      <c r="A9" s="756"/>
      <c r="B9" s="974"/>
      <c r="C9" s="9314"/>
      <c r="D9" s="6822" t="s">
        <v>4230</v>
      </c>
      <c r="E9" s="6822" t="s">
        <v>4230</v>
      </c>
      <c r="F9" s="6822" t="s">
        <v>4230</v>
      </c>
      <c r="G9" s="6822" t="s">
        <v>3649</v>
      </c>
      <c r="H9" s="6545" t="s">
        <v>3650</v>
      </c>
      <c r="I9" s="6545" t="s">
        <v>4606</v>
      </c>
      <c r="J9" s="6545" t="s">
        <v>4809</v>
      </c>
      <c r="K9" s="6545" t="s">
        <v>3651</v>
      </c>
      <c r="L9" s="8027" t="s">
        <v>4606</v>
      </c>
      <c r="M9" s="8027" t="s">
        <v>4809</v>
      </c>
      <c r="N9" s="974"/>
      <c r="O9" s="756"/>
    </row>
    <row r="10" spans="1:15" s="180" customFormat="1">
      <c r="A10" s="756"/>
      <c r="B10" s="974">
        <v>1</v>
      </c>
      <c r="C10" s="4010"/>
      <c r="D10" s="4009"/>
      <c r="E10" s="4009"/>
      <c r="F10" s="4009"/>
      <c r="G10" s="4009"/>
      <c r="H10" s="4009"/>
      <c r="I10" s="4009"/>
      <c r="J10" s="4009"/>
      <c r="K10" s="4009"/>
      <c r="L10" s="4009"/>
      <c r="M10" s="4011"/>
      <c r="N10" s="974"/>
      <c r="O10" s="756"/>
    </row>
    <row r="11" spans="1:15" s="180" customFormat="1">
      <c r="A11" s="756"/>
      <c r="B11" s="974">
        <v>2</v>
      </c>
      <c r="C11" s="4010"/>
      <c r="D11" s="4009"/>
      <c r="E11" s="4009"/>
      <c r="F11" s="4009"/>
      <c r="G11" s="4009"/>
      <c r="H11" s="4009"/>
      <c r="I11" s="4009"/>
      <c r="J11" s="4009"/>
      <c r="K11" s="4009"/>
      <c r="L11" s="4009"/>
      <c r="M11" s="4011"/>
      <c r="N11" s="974"/>
      <c r="O11" s="756"/>
    </row>
    <row r="12" spans="1:15" s="180" customFormat="1">
      <c r="A12" s="756"/>
      <c r="B12" s="974">
        <v>3</v>
      </c>
      <c r="C12" s="4010"/>
      <c r="D12" s="4009"/>
      <c r="E12" s="4009"/>
      <c r="F12" s="4009"/>
      <c r="G12" s="4009"/>
      <c r="H12" s="4009"/>
      <c r="I12" s="4009"/>
      <c r="J12" s="4009"/>
      <c r="K12" s="4009"/>
      <c r="L12" s="4009"/>
      <c r="M12" s="4011"/>
      <c r="N12" s="974"/>
      <c r="O12" s="756"/>
    </row>
    <row r="13" spans="1:15" s="180" customFormat="1">
      <c r="A13" s="756"/>
      <c r="B13" s="974">
        <v>4</v>
      </c>
      <c r="C13" s="4010"/>
      <c r="D13" s="4009"/>
      <c r="E13" s="4009"/>
      <c r="F13" s="4009"/>
      <c r="G13" s="4009"/>
      <c r="H13" s="4009"/>
      <c r="I13" s="4009"/>
      <c r="J13" s="4009"/>
      <c r="K13" s="4009"/>
      <c r="L13" s="4009"/>
      <c r="M13" s="4011"/>
      <c r="N13" s="974"/>
      <c r="O13" s="756"/>
    </row>
    <row r="14" spans="1:15" s="180" customFormat="1">
      <c r="A14" s="756"/>
      <c r="B14" s="974">
        <v>5</v>
      </c>
      <c r="C14" s="4010"/>
      <c r="D14" s="4009"/>
      <c r="E14" s="4009"/>
      <c r="F14" s="4009"/>
      <c r="G14" s="4009"/>
      <c r="H14" s="4009"/>
      <c r="I14" s="4009"/>
      <c r="J14" s="4009"/>
      <c r="K14" s="4009"/>
      <c r="L14" s="4009"/>
      <c r="M14" s="4011"/>
      <c r="N14" s="974"/>
      <c r="O14" s="756"/>
    </row>
    <row r="15" spans="1:15" s="180" customFormat="1">
      <c r="A15" s="756"/>
      <c r="B15" s="974">
        <v>6</v>
      </c>
      <c r="C15" s="4010"/>
      <c r="D15" s="4009"/>
      <c r="E15" s="4009"/>
      <c r="F15" s="4009"/>
      <c r="G15" s="4009"/>
      <c r="H15" s="4009"/>
      <c r="I15" s="4009"/>
      <c r="J15" s="4009"/>
      <c r="K15" s="4009"/>
      <c r="L15" s="4009"/>
      <c r="M15" s="4011"/>
      <c r="N15" s="974"/>
      <c r="O15" s="756"/>
    </row>
    <row r="16" spans="1:15" s="180" customFormat="1">
      <c r="A16" s="756"/>
      <c r="B16" s="974">
        <v>7</v>
      </c>
      <c r="C16" s="4010"/>
      <c r="D16" s="4009"/>
      <c r="E16" s="4009"/>
      <c r="F16" s="4009"/>
      <c r="G16" s="4009"/>
      <c r="H16" s="4009"/>
      <c r="I16" s="4009"/>
      <c r="J16" s="4009"/>
      <c r="K16" s="4009"/>
      <c r="L16" s="4009"/>
      <c r="M16" s="4011"/>
      <c r="N16" s="974"/>
      <c r="O16" s="756"/>
    </row>
    <row r="17" spans="1:15" s="180" customFormat="1">
      <c r="A17" s="756"/>
      <c r="B17" s="974">
        <v>8</v>
      </c>
      <c r="C17" s="4010"/>
      <c r="D17" s="4009"/>
      <c r="E17" s="4009"/>
      <c r="F17" s="4009"/>
      <c r="G17" s="4009"/>
      <c r="H17" s="4009"/>
      <c r="I17" s="4009"/>
      <c r="J17" s="4009"/>
      <c r="K17" s="4009"/>
      <c r="L17" s="4009"/>
      <c r="M17" s="4011"/>
      <c r="N17" s="974"/>
      <c r="O17" s="756"/>
    </row>
    <row r="18" spans="1:15" s="180" customFormat="1">
      <c r="A18" s="756"/>
      <c r="B18" s="974">
        <v>9</v>
      </c>
      <c r="C18" s="4010"/>
      <c r="D18" s="4009"/>
      <c r="E18" s="4009"/>
      <c r="F18" s="4009"/>
      <c r="G18" s="4009"/>
      <c r="H18" s="4009"/>
      <c r="I18" s="4009"/>
      <c r="J18" s="4009"/>
      <c r="K18" s="4009"/>
      <c r="L18" s="4009"/>
      <c r="M18" s="4011"/>
      <c r="N18" s="974"/>
      <c r="O18" s="756"/>
    </row>
    <row r="19" spans="1:15" s="180" customFormat="1">
      <c r="A19" s="756"/>
      <c r="B19" s="974">
        <v>10</v>
      </c>
      <c r="C19" s="4010"/>
      <c r="D19" s="4009"/>
      <c r="E19" s="4009"/>
      <c r="F19" s="4009"/>
      <c r="G19" s="4009"/>
      <c r="H19" s="4009"/>
      <c r="I19" s="4009"/>
      <c r="J19" s="4009"/>
      <c r="K19" s="4009"/>
      <c r="L19" s="4009"/>
      <c r="M19" s="4011"/>
      <c r="N19" s="974"/>
      <c r="O19" s="756"/>
    </row>
    <row r="20" spans="1:15" s="180" customFormat="1" hidden="1">
      <c r="A20" s="756"/>
      <c r="B20" s="974">
        <v>11</v>
      </c>
      <c r="C20" s="4010"/>
      <c r="D20" s="4009"/>
      <c r="E20" s="4009"/>
      <c r="F20" s="4009"/>
      <c r="G20" s="4009"/>
      <c r="H20" s="4009"/>
      <c r="I20" s="4009"/>
      <c r="J20" s="4009"/>
      <c r="K20" s="4009"/>
      <c r="L20" s="4009"/>
      <c r="M20" s="4011"/>
      <c r="N20" s="974"/>
      <c r="O20" s="756"/>
    </row>
    <row r="21" spans="1:15" s="180" customFormat="1" hidden="1">
      <c r="A21" s="756"/>
      <c r="B21" s="974">
        <v>12</v>
      </c>
      <c r="C21" s="4010"/>
      <c r="D21" s="4009"/>
      <c r="E21" s="4009"/>
      <c r="F21" s="4009"/>
      <c r="G21" s="4009"/>
      <c r="H21" s="4009"/>
      <c r="I21" s="4009"/>
      <c r="J21" s="4009"/>
      <c r="K21" s="4009"/>
      <c r="L21" s="4009"/>
      <c r="M21" s="4011"/>
      <c r="N21" s="974"/>
      <c r="O21" s="756"/>
    </row>
    <row r="22" spans="1:15" s="180" customFormat="1" hidden="1">
      <c r="A22" s="756"/>
      <c r="B22" s="974">
        <v>13</v>
      </c>
      <c r="C22" s="4010"/>
      <c r="D22" s="4009"/>
      <c r="E22" s="4009"/>
      <c r="F22" s="4009"/>
      <c r="G22" s="4009"/>
      <c r="H22" s="4009"/>
      <c r="I22" s="4009"/>
      <c r="J22" s="4009"/>
      <c r="K22" s="4009"/>
      <c r="L22" s="4009"/>
      <c r="M22" s="4011"/>
      <c r="N22" s="974"/>
      <c r="O22" s="756"/>
    </row>
    <row r="23" spans="1:15" s="180" customFormat="1" hidden="1">
      <c r="A23" s="756"/>
      <c r="B23" s="974">
        <v>14</v>
      </c>
      <c r="C23" s="4010"/>
      <c r="D23" s="4009"/>
      <c r="E23" s="4009"/>
      <c r="F23" s="4009"/>
      <c r="G23" s="4009"/>
      <c r="H23" s="4009"/>
      <c r="I23" s="4009"/>
      <c r="J23" s="4009"/>
      <c r="K23" s="4009"/>
      <c r="L23" s="4009"/>
      <c r="M23" s="4011"/>
      <c r="N23" s="974"/>
      <c r="O23" s="756"/>
    </row>
    <row r="24" spans="1:15" s="180" customFormat="1" hidden="1">
      <c r="A24" s="756"/>
      <c r="B24" s="974">
        <v>15</v>
      </c>
      <c r="C24" s="4010"/>
      <c r="D24" s="4009"/>
      <c r="E24" s="4009"/>
      <c r="F24" s="4009"/>
      <c r="G24" s="4009"/>
      <c r="H24" s="4009"/>
      <c r="I24" s="4009"/>
      <c r="J24" s="4009"/>
      <c r="K24" s="4009"/>
      <c r="L24" s="4009"/>
      <c r="M24" s="4011"/>
      <c r="N24" s="974"/>
      <c r="O24" s="756"/>
    </row>
    <row r="25" spans="1:15" s="180" customFormat="1" hidden="1">
      <c r="A25" s="756"/>
      <c r="B25" s="974">
        <v>16</v>
      </c>
      <c r="C25" s="4010"/>
      <c r="D25" s="4009"/>
      <c r="E25" s="4009"/>
      <c r="F25" s="4009"/>
      <c r="G25" s="4009"/>
      <c r="H25" s="4009"/>
      <c r="I25" s="4009"/>
      <c r="J25" s="4009"/>
      <c r="K25" s="4009"/>
      <c r="L25" s="4009"/>
      <c r="M25" s="4011"/>
      <c r="N25" s="974"/>
      <c r="O25" s="756"/>
    </row>
    <row r="26" spans="1:15" s="180" customFormat="1" hidden="1">
      <c r="A26" s="756"/>
      <c r="B26" s="974">
        <v>17</v>
      </c>
      <c r="C26" s="4010"/>
      <c r="D26" s="4009"/>
      <c r="E26" s="4009"/>
      <c r="F26" s="4009"/>
      <c r="G26" s="4009"/>
      <c r="H26" s="4009"/>
      <c r="I26" s="4009"/>
      <c r="J26" s="4009"/>
      <c r="K26" s="4009"/>
      <c r="L26" s="4009"/>
      <c r="M26" s="4011"/>
      <c r="N26" s="974"/>
      <c r="O26" s="756"/>
    </row>
    <row r="27" spans="1:15" s="180" customFormat="1" hidden="1">
      <c r="A27" s="756"/>
      <c r="B27" s="974">
        <v>18</v>
      </c>
      <c r="C27" s="4010"/>
      <c r="D27" s="4009"/>
      <c r="E27" s="4009"/>
      <c r="F27" s="4009"/>
      <c r="G27" s="4009"/>
      <c r="H27" s="4009"/>
      <c r="I27" s="4009"/>
      <c r="J27" s="4009"/>
      <c r="K27" s="4009"/>
      <c r="L27" s="4009"/>
      <c r="M27" s="4011"/>
      <c r="N27" s="974"/>
      <c r="O27" s="756"/>
    </row>
    <row r="28" spans="1:15" s="180" customFormat="1" hidden="1">
      <c r="A28" s="756"/>
      <c r="B28" s="974">
        <v>19</v>
      </c>
      <c r="C28" s="4010"/>
      <c r="D28" s="4009"/>
      <c r="E28" s="4009"/>
      <c r="F28" s="4009"/>
      <c r="G28" s="4009"/>
      <c r="H28" s="4009"/>
      <c r="I28" s="4009"/>
      <c r="J28" s="4009"/>
      <c r="K28" s="4009"/>
      <c r="L28" s="4009"/>
      <c r="M28" s="4011"/>
      <c r="N28" s="974"/>
      <c r="O28" s="756"/>
    </row>
    <row r="29" spans="1:15" s="180" customFormat="1" hidden="1">
      <c r="A29" s="756"/>
      <c r="B29" s="974">
        <v>20</v>
      </c>
      <c r="C29" s="4010"/>
      <c r="D29" s="4009"/>
      <c r="E29" s="4009"/>
      <c r="F29" s="4009"/>
      <c r="G29" s="4009"/>
      <c r="H29" s="4009"/>
      <c r="I29" s="4009"/>
      <c r="J29" s="4009"/>
      <c r="K29" s="4009"/>
      <c r="L29" s="4009"/>
      <c r="M29" s="4011"/>
      <c r="N29" s="974"/>
      <c r="O29" s="756"/>
    </row>
    <row r="30" spans="1:15" s="180" customFormat="1" hidden="1">
      <c r="A30" s="756"/>
      <c r="B30" s="974">
        <v>21</v>
      </c>
      <c r="C30" s="4010"/>
      <c r="D30" s="4009"/>
      <c r="E30" s="4009"/>
      <c r="F30" s="4009"/>
      <c r="G30" s="4009"/>
      <c r="H30" s="4009"/>
      <c r="I30" s="4009"/>
      <c r="J30" s="4009"/>
      <c r="K30" s="4009"/>
      <c r="L30" s="4009"/>
      <c r="M30" s="4011"/>
      <c r="N30" s="974"/>
      <c r="O30" s="756"/>
    </row>
    <row r="31" spans="1:15" s="180" customFormat="1" hidden="1">
      <c r="A31" s="756"/>
      <c r="B31" s="974">
        <v>22</v>
      </c>
      <c r="C31" s="4010"/>
      <c r="D31" s="4009"/>
      <c r="E31" s="4009"/>
      <c r="F31" s="4009"/>
      <c r="G31" s="4009"/>
      <c r="H31" s="4009"/>
      <c r="I31" s="4009"/>
      <c r="J31" s="4009"/>
      <c r="K31" s="4009"/>
      <c r="L31" s="4009"/>
      <c r="M31" s="4011"/>
      <c r="N31" s="974"/>
      <c r="O31" s="756"/>
    </row>
    <row r="32" spans="1:15" s="180" customFormat="1" hidden="1">
      <c r="A32" s="756"/>
      <c r="B32" s="974">
        <v>23</v>
      </c>
      <c r="C32" s="4010"/>
      <c r="D32" s="4009"/>
      <c r="E32" s="4009"/>
      <c r="F32" s="4009"/>
      <c r="G32" s="4009"/>
      <c r="H32" s="4009"/>
      <c r="I32" s="4009"/>
      <c r="J32" s="4009"/>
      <c r="K32" s="4009"/>
      <c r="L32" s="4009"/>
      <c r="M32" s="4011"/>
      <c r="N32" s="974"/>
      <c r="O32" s="756"/>
    </row>
    <row r="33" spans="1:15" s="180" customFormat="1" hidden="1">
      <c r="A33" s="756"/>
      <c r="B33" s="974">
        <v>24</v>
      </c>
      <c r="C33" s="4010"/>
      <c r="D33" s="4009"/>
      <c r="E33" s="4009"/>
      <c r="F33" s="4009"/>
      <c r="G33" s="4009"/>
      <c r="H33" s="4009"/>
      <c r="I33" s="4009"/>
      <c r="J33" s="4009"/>
      <c r="K33" s="4009"/>
      <c r="L33" s="4009"/>
      <c r="M33" s="4011"/>
      <c r="N33" s="974"/>
      <c r="O33" s="756"/>
    </row>
    <row r="34" spans="1:15" s="180" customFormat="1" hidden="1">
      <c r="A34" s="756"/>
      <c r="B34" s="974">
        <v>25</v>
      </c>
      <c r="C34" s="4010"/>
      <c r="D34" s="4009"/>
      <c r="E34" s="4009"/>
      <c r="F34" s="4009"/>
      <c r="G34" s="4009"/>
      <c r="H34" s="4009"/>
      <c r="I34" s="4009"/>
      <c r="J34" s="4009"/>
      <c r="K34" s="4009"/>
      <c r="L34" s="4009"/>
      <c r="M34" s="4011"/>
      <c r="N34" s="974"/>
      <c r="O34" s="756"/>
    </row>
    <row r="35" spans="1:15" s="180" customFormat="1" hidden="1">
      <c r="A35" s="756"/>
      <c r="B35" s="974">
        <v>26</v>
      </c>
      <c r="C35" s="4010"/>
      <c r="D35" s="4009"/>
      <c r="E35" s="4009"/>
      <c r="F35" s="4009"/>
      <c r="G35" s="4009"/>
      <c r="H35" s="4009"/>
      <c r="I35" s="4009"/>
      <c r="J35" s="4009"/>
      <c r="K35" s="4009"/>
      <c r="L35" s="4009"/>
      <c r="M35" s="4011"/>
      <c r="N35" s="974"/>
      <c r="O35" s="756"/>
    </row>
    <row r="36" spans="1:15" s="180" customFormat="1" hidden="1">
      <c r="A36" s="756"/>
      <c r="B36" s="974">
        <v>27</v>
      </c>
      <c r="C36" s="4010"/>
      <c r="D36" s="4009"/>
      <c r="E36" s="4009"/>
      <c r="F36" s="4009"/>
      <c r="G36" s="4009"/>
      <c r="H36" s="4009"/>
      <c r="I36" s="4009"/>
      <c r="J36" s="4009"/>
      <c r="K36" s="4009"/>
      <c r="L36" s="4009"/>
      <c r="M36" s="4011"/>
      <c r="N36" s="974"/>
      <c r="O36" s="756"/>
    </row>
    <row r="37" spans="1:15" s="180" customFormat="1" hidden="1">
      <c r="A37" s="756"/>
      <c r="B37" s="974">
        <v>28</v>
      </c>
      <c r="C37" s="4010"/>
      <c r="D37" s="4009"/>
      <c r="E37" s="4009"/>
      <c r="F37" s="4009"/>
      <c r="G37" s="4009"/>
      <c r="H37" s="4009"/>
      <c r="I37" s="4009"/>
      <c r="J37" s="4009"/>
      <c r="K37" s="4009"/>
      <c r="L37" s="4009"/>
      <c r="M37" s="4011"/>
      <c r="N37" s="974"/>
      <c r="O37" s="756"/>
    </row>
    <row r="38" spans="1:15" s="180" customFormat="1" hidden="1">
      <c r="A38" s="756"/>
      <c r="B38" s="974">
        <v>29</v>
      </c>
      <c r="C38" s="4010"/>
      <c r="D38" s="4009"/>
      <c r="E38" s="4009"/>
      <c r="F38" s="4009"/>
      <c r="G38" s="4009"/>
      <c r="H38" s="4009"/>
      <c r="I38" s="4009"/>
      <c r="J38" s="4009"/>
      <c r="K38" s="4009"/>
      <c r="L38" s="4009"/>
      <c r="M38" s="4011"/>
      <c r="N38" s="974"/>
      <c r="O38" s="756"/>
    </row>
    <row r="39" spans="1:15" s="180" customFormat="1" hidden="1">
      <c r="A39" s="756"/>
      <c r="B39" s="974">
        <v>30</v>
      </c>
      <c r="C39" s="4010"/>
      <c r="D39" s="4009"/>
      <c r="E39" s="4009"/>
      <c r="F39" s="4009"/>
      <c r="G39" s="4009"/>
      <c r="H39" s="4009"/>
      <c r="I39" s="4009"/>
      <c r="J39" s="4009"/>
      <c r="K39" s="4009"/>
      <c r="L39" s="4009"/>
      <c r="M39" s="4011"/>
      <c r="N39" s="974"/>
      <c r="O39" s="756"/>
    </row>
    <row r="40" spans="1:15" s="180" customFormat="1" hidden="1">
      <c r="A40" s="756"/>
      <c r="B40" s="974">
        <v>31</v>
      </c>
      <c r="C40" s="4010"/>
      <c r="D40" s="4009"/>
      <c r="E40" s="4009"/>
      <c r="F40" s="4009"/>
      <c r="G40" s="4009"/>
      <c r="H40" s="4009"/>
      <c r="I40" s="4009"/>
      <c r="J40" s="4009"/>
      <c r="K40" s="4009"/>
      <c r="L40" s="4009"/>
      <c r="M40" s="4011"/>
      <c r="N40" s="974"/>
      <c r="O40" s="756"/>
    </row>
    <row r="41" spans="1:15" s="180" customFormat="1" hidden="1">
      <c r="A41" s="756"/>
      <c r="B41" s="974">
        <v>32</v>
      </c>
      <c r="C41" s="4010"/>
      <c r="D41" s="4009"/>
      <c r="E41" s="4009"/>
      <c r="F41" s="4009"/>
      <c r="G41" s="4009"/>
      <c r="H41" s="4009"/>
      <c r="I41" s="4009"/>
      <c r="J41" s="4009"/>
      <c r="K41" s="4009"/>
      <c r="L41" s="4009"/>
      <c r="M41" s="4011"/>
      <c r="N41" s="974"/>
      <c r="O41" s="756"/>
    </row>
    <row r="42" spans="1:15" s="180" customFormat="1" hidden="1">
      <c r="A42" s="756"/>
      <c r="B42" s="974">
        <v>33</v>
      </c>
      <c r="C42" s="4010"/>
      <c r="D42" s="4009"/>
      <c r="E42" s="4009"/>
      <c r="F42" s="4009"/>
      <c r="G42" s="4009"/>
      <c r="H42" s="4009"/>
      <c r="I42" s="4009"/>
      <c r="J42" s="4009"/>
      <c r="K42" s="4009"/>
      <c r="L42" s="4009"/>
      <c r="M42" s="4011"/>
      <c r="N42" s="974"/>
      <c r="O42" s="756"/>
    </row>
    <row r="43" spans="1:15" s="180" customFormat="1" hidden="1">
      <c r="A43" s="756"/>
      <c r="B43" s="974">
        <v>34</v>
      </c>
      <c r="C43" s="4010"/>
      <c r="D43" s="4009"/>
      <c r="E43" s="4009"/>
      <c r="F43" s="4009"/>
      <c r="G43" s="4009"/>
      <c r="H43" s="4009"/>
      <c r="I43" s="4009"/>
      <c r="J43" s="4009"/>
      <c r="K43" s="4009"/>
      <c r="L43" s="4009"/>
      <c r="M43" s="4011"/>
      <c r="N43" s="974"/>
      <c r="O43" s="756"/>
    </row>
    <row r="44" spans="1:15" s="180" customFormat="1" hidden="1">
      <c r="A44" s="756"/>
      <c r="B44" s="974">
        <v>35</v>
      </c>
      <c r="C44" s="4010"/>
      <c r="D44" s="4009"/>
      <c r="E44" s="4009"/>
      <c r="F44" s="4009"/>
      <c r="G44" s="4009"/>
      <c r="H44" s="4009"/>
      <c r="I44" s="4009"/>
      <c r="J44" s="4009"/>
      <c r="K44" s="4009"/>
      <c r="L44" s="4009"/>
      <c r="M44" s="4011"/>
      <c r="N44" s="974"/>
      <c r="O44" s="756"/>
    </row>
    <row r="45" spans="1:15" s="180" customFormat="1" hidden="1">
      <c r="A45" s="756"/>
      <c r="B45" s="974">
        <v>36</v>
      </c>
      <c r="C45" s="4010"/>
      <c r="D45" s="4009"/>
      <c r="E45" s="4009"/>
      <c r="F45" s="4009"/>
      <c r="G45" s="4009"/>
      <c r="H45" s="4009"/>
      <c r="I45" s="4009"/>
      <c r="J45" s="4009"/>
      <c r="K45" s="4009"/>
      <c r="L45" s="4009"/>
      <c r="M45" s="4011"/>
      <c r="N45" s="974"/>
      <c r="O45" s="756"/>
    </row>
    <row r="46" spans="1:15" s="180" customFormat="1" hidden="1">
      <c r="A46" s="756"/>
      <c r="B46" s="974">
        <v>37</v>
      </c>
      <c r="C46" s="4010"/>
      <c r="D46" s="4009"/>
      <c r="E46" s="4009"/>
      <c r="F46" s="4009"/>
      <c r="G46" s="4009"/>
      <c r="H46" s="4009"/>
      <c r="I46" s="4009"/>
      <c r="J46" s="4009"/>
      <c r="K46" s="4009"/>
      <c r="L46" s="4009"/>
      <c r="M46" s="4011"/>
      <c r="N46" s="974"/>
      <c r="O46" s="756"/>
    </row>
    <row r="47" spans="1:15" s="180" customFormat="1" hidden="1">
      <c r="A47" s="756"/>
      <c r="B47" s="974">
        <v>38</v>
      </c>
      <c r="C47" s="4010"/>
      <c r="D47" s="4009"/>
      <c r="E47" s="4009"/>
      <c r="F47" s="4009"/>
      <c r="G47" s="4009"/>
      <c r="H47" s="4009"/>
      <c r="I47" s="4009"/>
      <c r="J47" s="4009"/>
      <c r="K47" s="4009"/>
      <c r="L47" s="4009"/>
      <c r="M47" s="4011"/>
      <c r="N47" s="974"/>
      <c r="O47" s="756"/>
    </row>
    <row r="48" spans="1:15" s="180" customFormat="1" hidden="1">
      <c r="A48" s="756"/>
      <c r="B48" s="974">
        <v>39</v>
      </c>
      <c r="C48" s="4010"/>
      <c r="D48" s="4009"/>
      <c r="E48" s="4009"/>
      <c r="F48" s="4009"/>
      <c r="G48" s="4009"/>
      <c r="H48" s="4009"/>
      <c r="I48" s="4009"/>
      <c r="J48" s="4009"/>
      <c r="K48" s="4009"/>
      <c r="L48" s="4009"/>
      <c r="M48" s="4011"/>
      <c r="N48" s="974"/>
      <c r="O48" s="756"/>
    </row>
    <row r="49" spans="1:15" s="180" customFormat="1" hidden="1">
      <c r="A49" s="756"/>
      <c r="B49" s="974">
        <v>40</v>
      </c>
      <c r="C49" s="4010"/>
      <c r="D49" s="4009"/>
      <c r="E49" s="4009"/>
      <c r="F49" s="4009"/>
      <c r="G49" s="4009"/>
      <c r="H49" s="4009"/>
      <c r="I49" s="4009"/>
      <c r="J49" s="4009"/>
      <c r="K49" s="4009"/>
      <c r="L49" s="4009"/>
      <c r="M49" s="4011"/>
      <c r="N49" s="974"/>
      <c r="O49" s="756"/>
    </row>
    <row r="50" spans="1:15" s="180" customFormat="1" hidden="1">
      <c r="A50" s="756"/>
      <c r="B50" s="974">
        <v>41</v>
      </c>
      <c r="C50" s="4010"/>
      <c r="D50" s="4009"/>
      <c r="E50" s="4009"/>
      <c r="F50" s="4009"/>
      <c r="G50" s="4009"/>
      <c r="H50" s="4009"/>
      <c r="I50" s="4009"/>
      <c r="J50" s="4009"/>
      <c r="K50" s="4009"/>
      <c r="L50" s="4009"/>
      <c r="M50" s="4011"/>
      <c r="N50" s="974"/>
      <c r="O50" s="756"/>
    </row>
    <row r="51" spans="1:15" s="180" customFormat="1" hidden="1">
      <c r="A51" s="756"/>
      <c r="B51" s="974">
        <v>42</v>
      </c>
      <c r="C51" s="4010"/>
      <c r="D51" s="4009"/>
      <c r="E51" s="4009"/>
      <c r="F51" s="4009"/>
      <c r="G51" s="4009"/>
      <c r="H51" s="4009"/>
      <c r="I51" s="4009"/>
      <c r="J51" s="4009"/>
      <c r="K51" s="4009"/>
      <c r="L51" s="4009"/>
      <c r="M51" s="4011"/>
      <c r="N51" s="974"/>
      <c r="O51" s="756"/>
    </row>
    <row r="52" spans="1:15" s="180" customFormat="1" hidden="1">
      <c r="A52" s="756"/>
      <c r="B52" s="974">
        <v>43</v>
      </c>
      <c r="C52" s="4010"/>
      <c r="D52" s="4009"/>
      <c r="E52" s="4009"/>
      <c r="F52" s="4009"/>
      <c r="G52" s="4009"/>
      <c r="H52" s="4009"/>
      <c r="I52" s="4009"/>
      <c r="J52" s="4009"/>
      <c r="K52" s="4009"/>
      <c r="L52" s="4009"/>
      <c r="M52" s="4011"/>
      <c r="N52" s="974"/>
      <c r="O52" s="756"/>
    </row>
    <row r="53" spans="1:15" s="180" customFormat="1" hidden="1">
      <c r="A53" s="756"/>
      <c r="B53" s="974">
        <v>44</v>
      </c>
      <c r="C53" s="4010"/>
      <c r="D53" s="4009"/>
      <c r="E53" s="4009"/>
      <c r="F53" s="4009"/>
      <c r="G53" s="4009"/>
      <c r="H53" s="4009"/>
      <c r="I53" s="4009"/>
      <c r="J53" s="4009"/>
      <c r="K53" s="4009"/>
      <c r="L53" s="4009"/>
      <c r="M53" s="4011"/>
      <c r="N53" s="974"/>
      <c r="O53" s="756"/>
    </row>
    <row r="54" spans="1:15" s="180" customFormat="1" hidden="1">
      <c r="A54" s="756"/>
      <c r="B54" s="974">
        <v>45</v>
      </c>
      <c r="C54" s="4010"/>
      <c r="D54" s="4009"/>
      <c r="E54" s="4009"/>
      <c r="F54" s="4009"/>
      <c r="G54" s="4009"/>
      <c r="H54" s="4009"/>
      <c r="I54" s="4009"/>
      <c r="J54" s="4009"/>
      <c r="K54" s="4009"/>
      <c r="L54" s="4009"/>
      <c r="M54" s="4011"/>
      <c r="N54" s="974"/>
      <c r="O54" s="756"/>
    </row>
    <row r="55" spans="1:15" s="180" customFormat="1" hidden="1">
      <c r="A55" s="756"/>
      <c r="B55" s="974">
        <v>46</v>
      </c>
      <c r="C55" s="4010"/>
      <c r="D55" s="4009"/>
      <c r="E55" s="4009"/>
      <c r="F55" s="4009"/>
      <c r="G55" s="4009"/>
      <c r="H55" s="4009"/>
      <c r="I55" s="4009"/>
      <c r="J55" s="4009"/>
      <c r="K55" s="4009"/>
      <c r="L55" s="4009"/>
      <c r="M55" s="4011"/>
      <c r="N55" s="974"/>
      <c r="O55" s="756"/>
    </row>
    <row r="56" spans="1:15" s="180" customFormat="1" hidden="1">
      <c r="A56" s="756"/>
      <c r="B56" s="974">
        <v>47</v>
      </c>
      <c r="C56" s="4010"/>
      <c r="D56" s="4009"/>
      <c r="E56" s="4009"/>
      <c r="F56" s="4009"/>
      <c r="G56" s="4009"/>
      <c r="H56" s="4009"/>
      <c r="I56" s="4009"/>
      <c r="J56" s="4009"/>
      <c r="K56" s="4009"/>
      <c r="L56" s="4009"/>
      <c r="M56" s="4011"/>
      <c r="N56" s="974"/>
      <c r="O56" s="756"/>
    </row>
    <row r="57" spans="1:15" s="180" customFormat="1" hidden="1">
      <c r="A57" s="756"/>
      <c r="B57" s="974">
        <v>48</v>
      </c>
      <c r="C57" s="4010"/>
      <c r="D57" s="4009"/>
      <c r="E57" s="4009"/>
      <c r="F57" s="4009"/>
      <c r="G57" s="4009"/>
      <c r="H57" s="4009"/>
      <c r="I57" s="4009"/>
      <c r="J57" s="4009"/>
      <c r="K57" s="4009"/>
      <c r="L57" s="4009"/>
      <c r="M57" s="4011"/>
      <c r="N57" s="974"/>
      <c r="O57" s="756"/>
    </row>
    <row r="58" spans="1:15" s="180" customFormat="1" hidden="1">
      <c r="A58" s="756"/>
      <c r="B58" s="974">
        <v>49</v>
      </c>
      <c r="C58" s="4010"/>
      <c r="D58" s="4009"/>
      <c r="E58" s="4009"/>
      <c r="F58" s="4009"/>
      <c r="G58" s="4009"/>
      <c r="H58" s="4009"/>
      <c r="I58" s="4009"/>
      <c r="J58" s="4009"/>
      <c r="K58" s="4009"/>
      <c r="L58" s="4009"/>
      <c r="M58" s="4011"/>
      <c r="N58" s="974"/>
      <c r="O58" s="756"/>
    </row>
    <row r="59" spans="1:15" s="180" customFormat="1" hidden="1">
      <c r="A59" s="756"/>
      <c r="B59" s="974">
        <v>50</v>
      </c>
      <c r="C59" s="4010"/>
      <c r="D59" s="4009"/>
      <c r="E59" s="4009"/>
      <c r="F59" s="4009"/>
      <c r="G59" s="4009"/>
      <c r="H59" s="4009"/>
      <c r="I59" s="4009"/>
      <c r="J59" s="4009"/>
      <c r="K59" s="4009"/>
      <c r="L59" s="4009"/>
      <c r="M59" s="4011"/>
      <c r="N59" s="974"/>
      <c r="O59" s="756"/>
    </row>
    <row r="60" spans="1:15" s="180" customFormat="1" ht="15.75" thickBot="1">
      <c r="A60" s="756"/>
      <c r="B60" s="974"/>
      <c r="C60" s="3689" t="s">
        <v>321</v>
      </c>
      <c r="D60" s="3690"/>
      <c r="E60" s="3690"/>
      <c r="F60" s="3690"/>
      <c r="G60" s="3690"/>
      <c r="H60" s="3690"/>
      <c r="I60" s="4005">
        <f>SUM(I10:I59)</f>
        <v>0</v>
      </c>
      <c r="J60" s="4005">
        <f>SUM(J10:J59)</f>
        <v>0</v>
      </c>
      <c r="K60" s="3691"/>
      <c r="L60" s="5454">
        <f>SUM(L10:L59)</f>
        <v>0</v>
      </c>
      <c r="M60" s="5455">
        <f>SUM(M10:M59)</f>
        <v>0</v>
      </c>
      <c r="N60" s="974"/>
      <c r="O60" s="756"/>
    </row>
    <row r="61" spans="1:15">
      <c r="A61" s="1043"/>
      <c r="B61" s="85"/>
      <c r="C61" s="85"/>
      <c r="D61" s="85"/>
      <c r="E61" s="85"/>
      <c r="F61" s="85"/>
      <c r="G61" s="85"/>
      <c r="H61" s="85"/>
      <c r="I61" s="85"/>
      <c r="J61" s="85"/>
      <c r="K61" s="85"/>
      <c r="L61" s="85"/>
      <c r="M61" s="85"/>
      <c r="N61" s="85"/>
      <c r="O61" s="1043"/>
    </row>
    <row r="62" spans="1:15">
      <c r="A62" s="1043"/>
      <c r="B62" s="85"/>
      <c r="C62" s="85"/>
      <c r="D62" s="85"/>
      <c r="E62" s="85"/>
      <c r="F62" s="85"/>
      <c r="G62" s="85"/>
      <c r="H62" s="85"/>
      <c r="I62" s="85"/>
      <c r="J62" s="85"/>
      <c r="K62" s="85"/>
      <c r="L62" s="85"/>
      <c r="M62" s="3428" t="s">
        <v>1279</v>
      </c>
      <c r="N62" s="85"/>
      <c r="O62" s="1043"/>
    </row>
    <row r="63" spans="1:15">
      <c r="A63" s="1043"/>
      <c r="B63" s="85"/>
      <c r="C63" s="85"/>
      <c r="D63" s="237" t="s">
        <v>56</v>
      </c>
      <c r="E63" s="872" t="s">
        <v>3652</v>
      </c>
      <c r="F63" s="85"/>
      <c r="G63" s="85"/>
      <c r="H63" s="85"/>
      <c r="I63" s="85"/>
      <c r="J63" s="85"/>
      <c r="K63" s="85"/>
      <c r="L63" s="85"/>
      <c r="M63" s="85"/>
      <c r="N63" s="85"/>
      <c r="O63" s="1043"/>
    </row>
    <row r="64" spans="1:15">
      <c r="A64" s="1043"/>
      <c r="B64" s="85"/>
      <c r="C64" s="85"/>
      <c r="D64" s="287"/>
      <c r="E64" s="100" t="s">
        <v>3867</v>
      </c>
      <c r="F64" s="85"/>
      <c r="G64" s="85"/>
      <c r="H64" s="85"/>
      <c r="I64" s="85"/>
      <c r="J64" s="85"/>
      <c r="K64" s="85"/>
      <c r="L64" s="85"/>
      <c r="M64" s="85"/>
      <c r="N64" s="85"/>
      <c r="O64" s="1043"/>
    </row>
    <row r="65" spans="1:15">
      <c r="A65" s="1043"/>
      <c r="B65" s="85"/>
      <c r="C65" s="85"/>
      <c r="D65" s="69"/>
      <c r="E65" s="100"/>
      <c r="F65" s="85"/>
      <c r="G65" s="85"/>
      <c r="H65" s="85"/>
      <c r="I65" s="85"/>
      <c r="J65" s="85"/>
      <c r="K65" s="85"/>
      <c r="L65" s="85"/>
      <c r="M65" s="85"/>
      <c r="N65" s="85"/>
      <c r="O65" s="1043"/>
    </row>
    <row r="66" spans="1:15">
      <c r="A66" s="1043"/>
      <c r="B66" s="1043"/>
      <c r="C66" s="1043"/>
      <c r="D66" s="1043"/>
      <c r="E66" s="1043"/>
      <c r="F66" s="1043"/>
      <c r="G66" s="1043"/>
      <c r="H66" s="1043"/>
      <c r="I66" s="1043"/>
      <c r="J66" s="1043"/>
      <c r="K66" s="1043"/>
      <c r="L66" s="1043"/>
      <c r="M66" s="1043"/>
      <c r="N66" s="1043"/>
      <c r="O66" s="1043"/>
    </row>
    <row r="67" spans="1:15"/>
    <row r="68" spans="1:15"/>
    <row r="69" spans="1:15"/>
    <row r="70" spans="1:15"/>
    <row r="71" spans="1:15"/>
    <row r="72" spans="1:15"/>
    <row r="73" spans="1:15"/>
    <row r="74" spans="1:15"/>
  </sheetData>
  <mergeCells count="5">
    <mergeCell ref="D4:H4"/>
    <mergeCell ref="D5:H5"/>
    <mergeCell ref="C8:C9"/>
    <mergeCell ref="H8:J8"/>
    <mergeCell ref="K8:M8"/>
  </mergeCells>
  <hyperlinks>
    <hyperlink ref="M62" location="Index!A1" display="Index" xr:uid="{00000000-0004-0000-7000-000000000000}"/>
  </hyperlinks>
  <pageMargins left="0.7" right="0.7" top="0.75" bottom="0.75" header="0.3" footer="0.3"/>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0-000000000000}">
  <sheetPr>
    <tabColor theme="9" tint="-0.499984740745262"/>
  </sheetPr>
  <dimension ref="A1:BI270"/>
  <sheetViews>
    <sheetView workbookViewId="0"/>
  </sheetViews>
  <sheetFormatPr defaultColWidth="0" defaultRowHeight="15" zeroHeight="1"/>
  <cols>
    <col min="1" max="1" width="9.140625" style="180" customWidth="1"/>
    <col min="2" max="2" width="5.42578125" style="6059" customWidth="1"/>
    <col min="3" max="7" width="9.140625" style="6059" customWidth="1"/>
    <col min="8" max="8" width="68.42578125" style="6059" customWidth="1"/>
    <col min="9" max="49" width="21" style="6059" customWidth="1"/>
    <col min="50" max="50" width="9.42578125" style="180" customWidth="1"/>
    <col min="51" max="51" width="21" style="6059" customWidth="1"/>
    <col min="52" max="54" width="21" style="180" customWidth="1"/>
    <col min="55" max="61" width="21" style="180" hidden="1" customWidth="1"/>
    <col min="62" max="16384" width="9.140625" style="180" hidden="1"/>
  </cols>
  <sheetData>
    <row r="1" spans="1:61">
      <c r="A1" s="6542"/>
      <c r="B1" s="6542"/>
      <c r="C1" s="6542"/>
      <c r="D1" s="6542"/>
      <c r="E1" s="6542"/>
      <c r="F1" s="6542"/>
      <c r="G1" s="6542"/>
      <c r="H1" s="6542"/>
      <c r="I1" s="6542"/>
      <c r="J1" s="6542"/>
      <c r="K1" s="6542"/>
      <c r="L1" s="6542"/>
      <c r="M1" s="6542"/>
      <c r="N1" s="6542"/>
      <c r="O1" s="6542"/>
      <c r="P1" s="6542"/>
      <c r="Q1" s="6542"/>
      <c r="R1" s="6542"/>
      <c r="S1" s="6542"/>
      <c r="T1" s="6542"/>
      <c r="U1" s="6542"/>
      <c r="V1" s="6542"/>
      <c r="W1" s="6542"/>
      <c r="X1" s="6542"/>
      <c r="Y1" s="6542"/>
      <c r="Z1" s="6542"/>
      <c r="AA1" s="6542"/>
      <c r="AB1" s="6542"/>
      <c r="AC1" s="6542"/>
      <c r="AD1" s="6542"/>
      <c r="AE1" s="6542"/>
      <c r="AF1" s="6542"/>
      <c r="AG1" s="6542"/>
      <c r="AH1" s="6542"/>
      <c r="AI1" s="6542"/>
      <c r="AJ1" s="6542"/>
      <c r="AK1" s="6542"/>
      <c r="AL1" s="6542"/>
      <c r="AM1" s="6542"/>
      <c r="AN1" s="6542"/>
      <c r="AO1" s="6542"/>
      <c r="AP1" s="6542"/>
      <c r="AQ1" s="6542"/>
      <c r="AR1" s="6542"/>
      <c r="AS1" s="6542"/>
      <c r="AT1" s="6542"/>
      <c r="AU1" s="6542"/>
      <c r="AV1" s="6542"/>
      <c r="AW1" s="6542"/>
      <c r="AX1" s="6542"/>
      <c r="AY1" s="6542"/>
      <c r="AZ1" s="6542"/>
      <c r="BA1" s="6542"/>
      <c r="BB1" s="6542"/>
    </row>
    <row r="2" spans="1:61" ht="15.75" thickBot="1">
      <c r="A2" s="6542"/>
      <c r="B2" s="974"/>
      <c r="C2" s="974"/>
      <c r="D2" s="974"/>
      <c r="E2" s="974"/>
      <c r="F2" s="974"/>
      <c r="G2" s="974"/>
      <c r="H2" s="974"/>
      <c r="I2" s="974"/>
      <c r="J2" s="974"/>
      <c r="K2" s="974"/>
      <c r="L2" s="974"/>
      <c r="M2" s="974"/>
      <c r="N2" s="974"/>
      <c r="O2" s="974"/>
      <c r="P2" s="974"/>
      <c r="Q2" s="974"/>
      <c r="R2" s="974"/>
      <c r="S2" s="974"/>
      <c r="T2" s="974"/>
      <c r="U2" s="974"/>
      <c r="V2" s="974"/>
      <c r="W2" s="974"/>
      <c r="X2" s="974"/>
      <c r="Y2" s="974"/>
      <c r="Z2" s="974"/>
      <c r="AA2" s="974"/>
      <c r="AB2" s="974"/>
      <c r="AC2" s="974"/>
      <c r="AD2" s="974"/>
      <c r="AE2" s="974"/>
      <c r="AF2" s="974"/>
      <c r="AG2" s="974"/>
      <c r="AH2" s="974"/>
      <c r="AI2" s="974"/>
      <c r="AJ2" s="974"/>
      <c r="AK2" s="974"/>
      <c r="AL2" s="974"/>
      <c r="AM2" s="974"/>
      <c r="AN2" s="974"/>
      <c r="AO2" s="974"/>
      <c r="AP2" s="974"/>
      <c r="AQ2" s="974"/>
      <c r="AR2" s="974"/>
      <c r="AS2" s="974"/>
      <c r="AT2" s="974"/>
      <c r="AU2" s="974"/>
      <c r="AV2" s="974"/>
      <c r="AW2" s="974"/>
      <c r="AX2" s="974"/>
      <c r="AY2" s="974"/>
      <c r="AZ2" s="974"/>
      <c r="BA2" s="6542"/>
      <c r="BB2" s="6542"/>
    </row>
    <row r="3" spans="1:61" ht="15.75" thickBot="1">
      <c r="A3" s="6542"/>
      <c r="B3" s="974"/>
      <c r="C3" s="9322" t="s">
        <v>3855</v>
      </c>
      <c r="D3" s="9323"/>
      <c r="E3" s="9323"/>
      <c r="F3" s="9323"/>
      <c r="G3" s="9323"/>
      <c r="H3" s="9323"/>
      <c r="I3" s="9323"/>
      <c r="J3" s="9324"/>
      <c r="K3" s="974"/>
      <c r="L3" s="974"/>
      <c r="M3" s="974"/>
      <c r="N3" s="974"/>
      <c r="O3" s="974"/>
      <c r="P3" s="974"/>
      <c r="Q3" s="974"/>
      <c r="R3" s="974"/>
      <c r="S3" s="974"/>
      <c r="T3" s="974"/>
      <c r="U3" s="974"/>
      <c r="V3" s="974"/>
      <c r="W3" s="974"/>
      <c r="X3" s="974"/>
      <c r="Y3" s="974"/>
      <c r="Z3" s="974"/>
      <c r="AA3" s="974"/>
      <c r="AB3" s="974"/>
      <c r="AC3" s="974"/>
      <c r="AD3" s="974"/>
      <c r="AE3" s="974"/>
      <c r="AF3" s="974"/>
      <c r="AG3" s="974"/>
      <c r="AH3" s="974"/>
      <c r="AI3" s="974"/>
      <c r="AJ3" s="974"/>
      <c r="AK3" s="974"/>
      <c r="AL3" s="974"/>
      <c r="AM3" s="974"/>
      <c r="AN3" s="974"/>
      <c r="AO3" s="974"/>
      <c r="AP3" s="974"/>
      <c r="AQ3" s="974"/>
      <c r="AR3" s="974"/>
      <c r="AS3" s="974"/>
      <c r="AT3" s="974"/>
      <c r="AU3" s="974"/>
      <c r="AV3" s="974"/>
      <c r="AW3" s="974"/>
      <c r="AX3" s="974"/>
      <c r="AY3" s="974"/>
      <c r="AZ3" s="974"/>
      <c r="BA3" s="6542"/>
      <c r="BB3" s="6542"/>
    </row>
    <row r="4" spans="1:61">
      <c r="A4" s="6542"/>
      <c r="B4" s="974"/>
      <c r="C4" s="9325" t="s">
        <v>57</v>
      </c>
      <c r="D4" s="9326"/>
      <c r="E4" s="9327"/>
      <c r="F4" s="9267" t="str">
        <f>+B.1!F4</f>
        <v>ABC Company</v>
      </c>
      <c r="G4" s="9268"/>
      <c r="H4" s="9268"/>
      <c r="I4" s="9268"/>
      <c r="J4" s="9269"/>
      <c r="K4" s="974"/>
      <c r="L4" s="974"/>
      <c r="M4" s="974"/>
      <c r="N4" s="974"/>
      <c r="O4" s="974"/>
      <c r="P4" s="974"/>
      <c r="Q4" s="974"/>
      <c r="R4" s="974"/>
      <c r="S4" s="974"/>
      <c r="T4" s="974"/>
      <c r="U4" s="974"/>
      <c r="V4" s="974"/>
      <c r="W4" s="974"/>
      <c r="X4" s="974"/>
      <c r="Y4" s="974"/>
      <c r="Z4" s="974"/>
      <c r="AA4" s="974"/>
      <c r="AB4" s="974"/>
      <c r="AC4" s="974"/>
      <c r="AD4" s="974"/>
      <c r="AE4" s="974"/>
      <c r="AF4" s="974"/>
      <c r="AG4" s="974"/>
      <c r="AH4" s="974"/>
      <c r="AI4" s="974"/>
      <c r="AJ4" s="974"/>
      <c r="AK4" s="974"/>
      <c r="AL4" s="974"/>
      <c r="AM4" s="974"/>
      <c r="AN4" s="974"/>
      <c r="AO4" s="974"/>
      <c r="AP4" s="974"/>
      <c r="AQ4" s="974"/>
      <c r="AR4" s="974"/>
      <c r="AS4" s="974"/>
      <c r="AT4" s="974"/>
      <c r="AU4" s="974"/>
      <c r="AV4" s="974"/>
      <c r="AW4" s="974"/>
      <c r="AX4" s="974"/>
      <c r="AY4" s="6111" t="s">
        <v>4397</v>
      </c>
      <c r="AZ4" s="974"/>
      <c r="BA4" s="6542"/>
      <c r="BB4" s="6542"/>
    </row>
    <row r="5" spans="1:61" ht="16.5" thickBot="1">
      <c r="A5" s="6542"/>
      <c r="B5" s="974"/>
      <c r="C5" s="9328" t="s">
        <v>2719</v>
      </c>
      <c r="D5" s="9329"/>
      <c r="E5" s="9330"/>
      <c r="F5" s="9331">
        <f>+B.1!F5</f>
        <v>44196</v>
      </c>
      <c r="G5" s="9332"/>
      <c r="H5" s="9332"/>
      <c r="I5" s="9332"/>
      <c r="J5" s="9333"/>
      <c r="K5" s="974"/>
      <c r="L5" s="974"/>
      <c r="M5" s="974"/>
      <c r="N5" s="974"/>
      <c r="O5" s="974"/>
      <c r="P5" s="974"/>
      <c r="Q5" s="974"/>
      <c r="R5" s="974"/>
      <c r="S5" s="974"/>
      <c r="T5" s="974"/>
      <c r="U5" s="974"/>
      <c r="V5" s="974"/>
      <c r="W5" s="974"/>
      <c r="X5" s="974"/>
      <c r="Y5" s="974"/>
      <c r="Z5" s="974"/>
      <c r="AA5" s="974"/>
      <c r="AB5" s="974"/>
      <c r="AC5" s="974"/>
      <c r="AD5" s="974"/>
      <c r="AE5" s="974"/>
      <c r="AF5" s="974"/>
      <c r="AG5" s="974"/>
      <c r="AH5" s="974"/>
      <c r="AI5" s="974"/>
      <c r="AJ5" s="974"/>
      <c r="AK5" s="974"/>
      <c r="AL5" s="974"/>
      <c r="AM5" s="974"/>
      <c r="AN5" s="974"/>
      <c r="AO5" s="974"/>
      <c r="AP5" s="974"/>
      <c r="AQ5" s="974"/>
      <c r="AR5" s="974"/>
      <c r="AS5" s="974"/>
      <c r="AT5" s="974"/>
      <c r="AU5" s="974"/>
      <c r="AV5" s="974"/>
      <c r="AW5" s="974"/>
      <c r="AX5" s="974"/>
      <c r="AY5" s="974"/>
      <c r="AZ5" s="974"/>
      <c r="BA5" s="6542"/>
      <c r="BB5" s="6542"/>
    </row>
    <row r="6" spans="1:61">
      <c r="A6" s="6542"/>
      <c r="B6" s="974"/>
      <c r="C6" s="974"/>
      <c r="D6" s="974"/>
      <c r="E6" s="974"/>
      <c r="F6" s="974"/>
      <c r="G6" s="974"/>
      <c r="H6" s="974"/>
      <c r="I6" s="974"/>
      <c r="J6" s="974"/>
      <c r="K6" s="974"/>
      <c r="L6" s="974"/>
      <c r="M6" s="974"/>
      <c r="N6" s="974"/>
      <c r="O6" s="974"/>
      <c r="P6" s="974"/>
      <c r="Q6" s="974"/>
      <c r="R6" s="974"/>
      <c r="S6" s="974"/>
      <c r="T6" s="974"/>
      <c r="U6" s="974"/>
      <c r="V6" s="974"/>
      <c r="W6" s="974"/>
      <c r="X6" s="974"/>
      <c r="Y6" s="974"/>
      <c r="Z6" s="974"/>
      <c r="AA6" s="974"/>
      <c r="AB6" s="974"/>
      <c r="AC6" s="974"/>
      <c r="AD6" s="974"/>
      <c r="AE6" s="974"/>
      <c r="AF6" s="974"/>
      <c r="AG6" s="974"/>
      <c r="AH6" s="974"/>
      <c r="AI6" s="974"/>
      <c r="AJ6" s="974"/>
      <c r="AK6" s="974"/>
      <c r="AL6" s="974"/>
      <c r="AM6" s="974"/>
      <c r="AN6" s="974"/>
      <c r="AO6" s="974"/>
      <c r="AP6" s="974"/>
      <c r="AQ6" s="974"/>
      <c r="AR6" s="974"/>
      <c r="AS6" s="974"/>
      <c r="AT6" s="974"/>
      <c r="AU6" s="974"/>
      <c r="AV6" s="974"/>
      <c r="AW6" s="974"/>
      <c r="AX6" s="974"/>
      <c r="AY6" s="974"/>
      <c r="AZ6" s="974"/>
      <c r="BA6" s="6542"/>
      <c r="BB6" s="6542"/>
    </row>
    <row r="7" spans="1:61" ht="15.75" thickBot="1">
      <c r="A7" s="6542"/>
      <c r="B7" s="974"/>
      <c r="C7" s="974"/>
      <c r="D7" s="974"/>
      <c r="E7" s="974"/>
      <c r="F7" s="974"/>
      <c r="G7" s="974"/>
      <c r="H7" s="974"/>
      <c r="I7" s="974"/>
      <c r="J7" s="974"/>
      <c r="K7" s="974"/>
      <c r="L7" s="974"/>
      <c r="M7" s="974"/>
      <c r="N7" s="974"/>
      <c r="O7" s="974"/>
      <c r="P7" s="974"/>
      <c r="Q7" s="974"/>
      <c r="R7" s="974"/>
      <c r="S7" s="974"/>
      <c r="T7" s="974"/>
      <c r="U7" s="974"/>
      <c r="V7" s="974"/>
      <c r="W7" s="974"/>
      <c r="X7" s="974"/>
      <c r="Y7" s="974"/>
      <c r="Z7" s="974"/>
      <c r="AA7" s="974"/>
      <c r="AB7" s="974"/>
      <c r="AC7" s="974"/>
      <c r="AD7" s="974"/>
      <c r="AE7" s="974"/>
      <c r="AF7" s="974"/>
      <c r="AG7" s="974"/>
      <c r="AH7" s="974"/>
      <c r="AI7" s="974"/>
      <c r="AJ7" s="974"/>
      <c r="AK7" s="974"/>
      <c r="AL7" s="974"/>
      <c r="AM7" s="974"/>
      <c r="AN7" s="974"/>
      <c r="AO7" s="974"/>
      <c r="AP7" s="974"/>
      <c r="AQ7" s="974"/>
      <c r="AR7" s="974"/>
      <c r="AS7" s="974"/>
      <c r="AT7" s="974"/>
      <c r="AU7" s="974"/>
      <c r="AV7" s="974"/>
      <c r="AW7" s="974"/>
      <c r="AX7" s="974"/>
      <c r="AY7" s="974"/>
      <c r="AZ7" s="974"/>
      <c r="BA7" s="6542"/>
      <c r="BB7" s="6542"/>
    </row>
    <row r="8" spans="1:61" s="6544" customFormat="1" ht="18" customHeight="1" thickBot="1">
      <c r="A8" s="6543"/>
      <c r="B8" s="974"/>
      <c r="C8" s="9316" t="s">
        <v>3856</v>
      </c>
      <c r="D8" s="9317"/>
      <c r="E8" s="9317"/>
      <c r="F8" s="9317"/>
      <c r="G8" s="9317"/>
      <c r="H8" s="9317"/>
      <c r="I8" s="9318" t="s">
        <v>3857</v>
      </c>
      <c r="J8" s="9318"/>
      <c r="K8" s="9318"/>
      <c r="L8" s="9318"/>
      <c r="M8" s="9318"/>
      <c r="N8" s="9318"/>
      <c r="O8" s="9318"/>
      <c r="P8" s="9318"/>
      <c r="Q8" s="9318"/>
      <c r="R8" s="9318"/>
      <c r="S8" s="9318"/>
      <c r="T8" s="9318"/>
      <c r="U8" s="9318"/>
      <c r="V8" s="9318"/>
      <c r="W8" s="9318"/>
      <c r="X8" s="9318"/>
      <c r="Y8" s="9318"/>
      <c r="Z8" s="9318"/>
      <c r="AA8" s="9318"/>
      <c r="AB8" s="9318"/>
      <c r="AC8" s="9318"/>
      <c r="AD8" s="9318"/>
      <c r="AE8" s="9318"/>
      <c r="AF8" s="9318"/>
      <c r="AG8" s="9318"/>
      <c r="AH8" s="9318"/>
      <c r="AI8" s="9318"/>
      <c r="AJ8" s="9318"/>
      <c r="AK8" s="9318"/>
      <c r="AL8" s="9318"/>
      <c r="AM8" s="9318"/>
      <c r="AN8" s="9318"/>
      <c r="AO8" s="9318"/>
      <c r="AP8" s="9318"/>
      <c r="AQ8" s="9318"/>
      <c r="AR8" s="9318"/>
      <c r="AS8" s="9318"/>
      <c r="AT8" s="9318"/>
      <c r="AU8" s="9318"/>
      <c r="AV8" s="9318"/>
      <c r="AW8" s="9318"/>
      <c r="AX8" s="6736"/>
      <c r="AY8" s="9319" t="s">
        <v>3948</v>
      </c>
      <c r="AZ8" s="6736"/>
      <c r="BA8" s="6737"/>
      <c r="BB8" s="6737"/>
      <c r="BC8" s="7064"/>
      <c r="BD8" s="7064"/>
      <c r="BE8" s="7064"/>
      <c r="BF8" s="7064"/>
      <c r="BG8" s="7064"/>
      <c r="BH8" s="7064"/>
      <c r="BI8" s="7064"/>
    </row>
    <row r="9" spans="1:61" s="6544" customFormat="1" ht="15.75" thickBot="1">
      <c r="A9" s="6543"/>
      <c r="B9" s="974"/>
      <c r="C9" s="9316"/>
      <c r="D9" s="9317"/>
      <c r="E9" s="9317"/>
      <c r="F9" s="9317"/>
      <c r="G9" s="9317"/>
      <c r="H9" s="9317"/>
      <c r="I9" s="6738">
        <v>1</v>
      </c>
      <c r="J9" s="6738">
        <v>2</v>
      </c>
      <c r="K9" s="6738">
        <v>3</v>
      </c>
      <c r="L9" s="6738">
        <v>4</v>
      </c>
      <c r="M9" s="6738">
        <v>5</v>
      </c>
      <c r="N9" s="6738">
        <v>6</v>
      </c>
      <c r="O9" s="6738">
        <v>7</v>
      </c>
      <c r="P9" s="6738">
        <v>8</v>
      </c>
      <c r="Q9" s="6738">
        <v>9</v>
      </c>
      <c r="R9" s="6738">
        <v>10</v>
      </c>
      <c r="S9" s="6738">
        <v>11</v>
      </c>
      <c r="T9" s="6738">
        <v>12</v>
      </c>
      <c r="U9" s="6738">
        <v>13</v>
      </c>
      <c r="V9" s="6738">
        <v>14</v>
      </c>
      <c r="W9" s="6738">
        <v>15</v>
      </c>
      <c r="X9" s="6738">
        <v>16</v>
      </c>
      <c r="Y9" s="6738">
        <v>17</v>
      </c>
      <c r="Z9" s="6738">
        <v>18</v>
      </c>
      <c r="AA9" s="6738">
        <v>19</v>
      </c>
      <c r="AB9" s="6738">
        <v>20</v>
      </c>
      <c r="AC9" s="6738">
        <v>21</v>
      </c>
      <c r="AD9" s="6738">
        <v>22</v>
      </c>
      <c r="AE9" s="6738">
        <v>23</v>
      </c>
      <c r="AF9" s="6738">
        <v>24</v>
      </c>
      <c r="AG9" s="6738">
        <v>25</v>
      </c>
      <c r="AH9" s="6738">
        <v>26</v>
      </c>
      <c r="AI9" s="6738">
        <v>27</v>
      </c>
      <c r="AJ9" s="6738">
        <v>28</v>
      </c>
      <c r="AK9" s="6738">
        <v>29</v>
      </c>
      <c r="AL9" s="6738">
        <v>30</v>
      </c>
      <c r="AM9" s="6738">
        <v>31</v>
      </c>
      <c r="AN9" s="6738">
        <v>32</v>
      </c>
      <c r="AO9" s="6738">
        <v>33</v>
      </c>
      <c r="AP9" s="6738">
        <v>34</v>
      </c>
      <c r="AQ9" s="6738">
        <v>35</v>
      </c>
      <c r="AR9" s="6738">
        <v>36</v>
      </c>
      <c r="AS9" s="6738">
        <v>37</v>
      </c>
      <c r="AT9" s="6738">
        <v>38</v>
      </c>
      <c r="AU9" s="6738">
        <v>39</v>
      </c>
      <c r="AV9" s="6738">
        <v>40</v>
      </c>
      <c r="AW9" s="6738" t="s">
        <v>44</v>
      </c>
      <c r="AX9" s="6739"/>
      <c r="AY9" s="9320" t="s">
        <v>3948</v>
      </c>
      <c r="AZ9" s="6739"/>
      <c r="BA9" s="6740"/>
      <c r="BB9" s="6740"/>
      <c r="BC9" s="7065"/>
      <c r="BD9" s="7065"/>
      <c r="BE9" s="7065"/>
      <c r="BF9" s="7065"/>
      <c r="BG9" s="7065"/>
      <c r="BH9" s="7065"/>
      <c r="BI9" s="7065"/>
    </row>
    <row r="10" spans="1:61" s="6544" customFormat="1" ht="21.75" customHeight="1" thickBot="1">
      <c r="A10" s="6543"/>
      <c r="B10" s="974"/>
      <c r="C10" s="9316"/>
      <c r="D10" s="9317"/>
      <c r="E10" s="9317"/>
      <c r="F10" s="9317"/>
      <c r="G10" s="9317"/>
      <c r="H10" s="9317"/>
      <c r="I10" s="6741" t="s">
        <v>3858</v>
      </c>
      <c r="J10" s="6741" t="s">
        <v>3858</v>
      </c>
      <c r="K10" s="6741" t="s">
        <v>3858</v>
      </c>
      <c r="L10" s="6741" t="s">
        <v>3858</v>
      </c>
      <c r="M10" s="6741" t="s">
        <v>3858</v>
      </c>
      <c r="N10" s="6741" t="s">
        <v>3858</v>
      </c>
      <c r="O10" s="6741" t="s">
        <v>3858</v>
      </c>
      <c r="P10" s="6741" t="s">
        <v>3858</v>
      </c>
      <c r="Q10" s="6741" t="s">
        <v>3858</v>
      </c>
      <c r="R10" s="6741" t="s">
        <v>3858</v>
      </c>
      <c r="S10" s="6741" t="s">
        <v>3858</v>
      </c>
      <c r="T10" s="6741" t="s">
        <v>3858</v>
      </c>
      <c r="U10" s="6741" t="s">
        <v>3858</v>
      </c>
      <c r="V10" s="6741" t="s">
        <v>3858</v>
      </c>
      <c r="W10" s="6741" t="s">
        <v>3858</v>
      </c>
      <c r="X10" s="6741" t="s">
        <v>3858</v>
      </c>
      <c r="Y10" s="6741" t="s">
        <v>3858</v>
      </c>
      <c r="Z10" s="6741" t="s">
        <v>3858</v>
      </c>
      <c r="AA10" s="6741" t="s">
        <v>3858</v>
      </c>
      <c r="AB10" s="6741" t="s">
        <v>3858</v>
      </c>
      <c r="AC10" s="6741" t="s">
        <v>3858</v>
      </c>
      <c r="AD10" s="6741" t="s">
        <v>3858</v>
      </c>
      <c r="AE10" s="6741" t="s">
        <v>3858</v>
      </c>
      <c r="AF10" s="6741" t="s">
        <v>3858</v>
      </c>
      <c r="AG10" s="6741" t="s">
        <v>3858</v>
      </c>
      <c r="AH10" s="6741" t="s">
        <v>3858</v>
      </c>
      <c r="AI10" s="6741" t="s">
        <v>3858</v>
      </c>
      <c r="AJ10" s="6741" t="s">
        <v>3858</v>
      </c>
      <c r="AK10" s="6741" t="s">
        <v>3858</v>
      </c>
      <c r="AL10" s="6741" t="s">
        <v>3858</v>
      </c>
      <c r="AM10" s="6741" t="s">
        <v>3858</v>
      </c>
      <c r="AN10" s="6741" t="s">
        <v>3858</v>
      </c>
      <c r="AO10" s="6741" t="s">
        <v>3858</v>
      </c>
      <c r="AP10" s="6741" t="s">
        <v>3858</v>
      </c>
      <c r="AQ10" s="6741" t="s">
        <v>3858</v>
      </c>
      <c r="AR10" s="6741" t="s">
        <v>3858</v>
      </c>
      <c r="AS10" s="6741" t="s">
        <v>3858</v>
      </c>
      <c r="AT10" s="6741" t="s">
        <v>3858</v>
      </c>
      <c r="AU10" s="6741" t="s">
        <v>3858</v>
      </c>
      <c r="AV10" s="6741" t="s">
        <v>3858</v>
      </c>
      <c r="AW10" s="6741"/>
      <c r="AX10" s="6742"/>
      <c r="AY10" s="9321" t="s">
        <v>3948</v>
      </c>
      <c r="AZ10" s="6742"/>
      <c r="BA10" s="6743"/>
      <c r="BB10" s="6743"/>
      <c r="BC10" s="7066"/>
      <c r="BD10" s="7066"/>
      <c r="BE10" s="7066"/>
      <c r="BF10" s="7066"/>
      <c r="BG10" s="7066"/>
      <c r="BH10" s="7066"/>
      <c r="BI10" s="7066"/>
    </row>
    <row r="11" spans="1:61" ht="15.75" thickBot="1">
      <c r="A11" s="6542"/>
      <c r="B11" s="974"/>
      <c r="AX11" s="974"/>
      <c r="AZ11" s="974"/>
      <c r="BA11" s="6542"/>
      <c r="BB11" s="6542"/>
    </row>
    <row r="12" spans="1:61">
      <c r="A12" s="6542"/>
      <c r="B12" s="974"/>
      <c r="C12" s="6744"/>
      <c r="D12" s="6745"/>
      <c r="E12" s="6746" t="s">
        <v>68</v>
      </c>
      <c r="F12" s="6746"/>
      <c r="G12" s="6746"/>
      <c r="H12" s="6747"/>
      <c r="I12" s="6748"/>
      <c r="J12" s="6748"/>
      <c r="K12" s="6748"/>
      <c r="L12" s="6748"/>
      <c r="M12" s="6748"/>
      <c r="N12" s="6748"/>
      <c r="O12" s="6748"/>
      <c r="P12" s="6748"/>
      <c r="Q12" s="6748"/>
      <c r="R12" s="6748"/>
      <c r="S12" s="6748"/>
      <c r="T12" s="6748"/>
      <c r="U12" s="6748"/>
      <c r="V12" s="6748"/>
      <c r="W12" s="6748"/>
      <c r="X12" s="6748"/>
      <c r="Y12" s="6748"/>
      <c r="Z12" s="6748"/>
      <c r="AA12" s="6748"/>
      <c r="AB12" s="6748"/>
      <c r="AC12" s="6748"/>
      <c r="AD12" s="6748"/>
      <c r="AE12" s="6748"/>
      <c r="AF12" s="6748"/>
      <c r="AG12" s="6748"/>
      <c r="AH12" s="6748"/>
      <c r="AI12" s="6748"/>
      <c r="AJ12" s="6748"/>
      <c r="AK12" s="6748"/>
      <c r="AL12" s="6748"/>
      <c r="AM12" s="6748"/>
      <c r="AN12" s="6748"/>
      <c r="AO12" s="6748"/>
      <c r="AP12" s="6748"/>
      <c r="AQ12" s="6748"/>
      <c r="AR12" s="6748"/>
      <c r="AS12" s="6748"/>
      <c r="AT12" s="6748"/>
      <c r="AU12" s="6748"/>
      <c r="AV12" s="6748"/>
      <c r="AW12" s="6749"/>
      <c r="AX12" s="974"/>
      <c r="AY12" s="6750"/>
      <c r="AZ12" s="974"/>
      <c r="BA12" s="6542"/>
      <c r="BB12" s="6542"/>
    </row>
    <row r="13" spans="1:61">
      <c r="A13" s="6542"/>
      <c r="B13" s="974"/>
      <c r="C13" s="6751">
        <v>1</v>
      </c>
      <c r="D13" s="6752"/>
      <c r="E13" s="6752" t="s">
        <v>69</v>
      </c>
      <c r="F13" s="6753"/>
      <c r="G13" s="6753"/>
      <c r="H13" s="6754"/>
      <c r="I13" s="6755">
        <f t="shared" ref="I13:AV13" si="0">SUM(I14:I19)</f>
        <v>0</v>
      </c>
      <c r="J13" s="6755">
        <f t="shared" si="0"/>
        <v>0</v>
      </c>
      <c r="K13" s="6755">
        <f t="shared" si="0"/>
        <v>0</v>
      </c>
      <c r="L13" s="6755">
        <f t="shared" si="0"/>
        <v>0</v>
      </c>
      <c r="M13" s="6755">
        <f t="shared" si="0"/>
        <v>0</v>
      </c>
      <c r="N13" s="6755">
        <f t="shared" si="0"/>
        <v>0</v>
      </c>
      <c r="O13" s="6755">
        <f t="shared" si="0"/>
        <v>0</v>
      </c>
      <c r="P13" s="6755">
        <f t="shared" si="0"/>
        <v>0</v>
      </c>
      <c r="Q13" s="6755">
        <f t="shared" si="0"/>
        <v>0</v>
      </c>
      <c r="R13" s="6755">
        <f t="shared" si="0"/>
        <v>0</v>
      </c>
      <c r="S13" s="6755">
        <f t="shared" si="0"/>
        <v>0</v>
      </c>
      <c r="T13" s="6755">
        <f t="shared" si="0"/>
        <v>0</v>
      </c>
      <c r="U13" s="6755">
        <f t="shared" si="0"/>
        <v>0</v>
      </c>
      <c r="V13" s="6755">
        <f t="shared" si="0"/>
        <v>0</v>
      </c>
      <c r="W13" s="6755">
        <f t="shared" si="0"/>
        <v>0</v>
      </c>
      <c r="X13" s="6755">
        <f t="shared" si="0"/>
        <v>0</v>
      </c>
      <c r="Y13" s="6755">
        <f t="shared" si="0"/>
        <v>0</v>
      </c>
      <c r="Z13" s="6755">
        <f t="shared" si="0"/>
        <v>0</v>
      </c>
      <c r="AA13" s="6755">
        <f t="shared" si="0"/>
        <v>0</v>
      </c>
      <c r="AB13" s="6755">
        <f t="shared" si="0"/>
        <v>0</v>
      </c>
      <c r="AC13" s="6755">
        <f t="shared" si="0"/>
        <v>0</v>
      </c>
      <c r="AD13" s="6755">
        <f t="shared" si="0"/>
        <v>0</v>
      </c>
      <c r="AE13" s="6755">
        <f t="shared" si="0"/>
        <v>0</v>
      </c>
      <c r="AF13" s="6755">
        <f t="shared" si="0"/>
        <v>0</v>
      </c>
      <c r="AG13" s="6755">
        <f t="shared" si="0"/>
        <v>0</v>
      </c>
      <c r="AH13" s="6755">
        <f t="shared" si="0"/>
        <v>0</v>
      </c>
      <c r="AI13" s="6755">
        <f t="shared" si="0"/>
        <v>0</v>
      </c>
      <c r="AJ13" s="6755">
        <f t="shared" si="0"/>
        <v>0</v>
      </c>
      <c r="AK13" s="6755">
        <f t="shared" si="0"/>
        <v>0</v>
      </c>
      <c r="AL13" s="6755">
        <f t="shared" si="0"/>
        <v>0</v>
      </c>
      <c r="AM13" s="6755">
        <f t="shared" si="0"/>
        <v>0</v>
      </c>
      <c r="AN13" s="6755">
        <f t="shared" si="0"/>
        <v>0</v>
      </c>
      <c r="AO13" s="6755">
        <f t="shared" si="0"/>
        <v>0</v>
      </c>
      <c r="AP13" s="6755">
        <f t="shared" si="0"/>
        <v>0</v>
      </c>
      <c r="AQ13" s="6755">
        <f t="shared" si="0"/>
        <v>0</v>
      </c>
      <c r="AR13" s="6755">
        <f t="shared" si="0"/>
        <v>0</v>
      </c>
      <c r="AS13" s="6755">
        <f t="shared" si="0"/>
        <v>0</v>
      </c>
      <c r="AT13" s="6755">
        <f t="shared" si="0"/>
        <v>0</v>
      </c>
      <c r="AU13" s="6755">
        <f t="shared" si="0"/>
        <v>0</v>
      </c>
      <c r="AV13" s="6755">
        <f t="shared" si="0"/>
        <v>0</v>
      </c>
      <c r="AW13" s="6756">
        <f>SUM(I13:AV13)</f>
        <v>0</v>
      </c>
      <c r="AX13" s="6757"/>
      <c r="AY13" s="6758">
        <f>SUM(AY14:AY19)</f>
        <v>0</v>
      </c>
      <c r="AZ13" s="6757"/>
      <c r="BA13" s="6759"/>
      <c r="BB13" s="6759"/>
      <c r="BC13" s="7067"/>
      <c r="BD13" s="7067"/>
      <c r="BE13" s="7067"/>
      <c r="BF13" s="7067"/>
      <c r="BG13" s="7067"/>
      <c r="BH13" s="7067"/>
      <c r="BI13" s="7067"/>
    </row>
    <row r="14" spans="1:61">
      <c r="A14" s="6542"/>
      <c r="B14" s="974"/>
      <c r="C14" s="6760"/>
      <c r="D14" s="6761">
        <v>1.1000000000000001</v>
      </c>
      <c r="E14" s="6762"/>
      <c r="F14" s="6761" t="s">
        <v>70</v>
      </c>
      <c r="G14" s="6761"/>
      <c r="H14" s="6763"/>
      <c r="I14" s="6764">
        <v>0</v>
      </c>
      <c r="J14" s="6764">
        <v>0</v>
      </c>
      <c r="K14" s="6764">
        <v>0</v>
      </c>
      <c r="L14" s="6764">
        <v>0</v>
      </c>
      <c r="M14" s="6764">
        <v>0</v>
      </c>
      <c r="N14" s="6764">
        <v>0</v>
      </c>
      <c r="O14" s="6764">
        <v>0</v>
      </c>
      <c r="P14" s="6764">
        <v>0</v>
      </c>
      <c r="Q14" s="6764">
        <v>0</v>
      </c>
      <c r="R14" s="6764">
        <v>0</v>
      </c>
      <c r="S14" s="6764">
        <v>0</v>
      </c>
      <c r="T14" s="6764">
        <v>0</v>
      </c>
      <c r="U14" s="6764">
        <v>0</v>
      </c>
      <c r="V14" s="6764">
        <v>0</v>
      </c>
      <c r="W14" s="6764">
        <v>0</v>
      </c>
      <c r="X14" s="6764">
        <v>0</v>
      </c>
      <c r="Y14" s="6764">
        <v>0</v>
      </c>
      <c r="Z14" s="6764">
        <v>0</v>
      </c>
      <c r="AA14" s="6764">
        <v>0</v>
      </c>
      <c r="AB14" s="6764">
        <v>0</v>
      </c>
      <c r="AC14" s="6764">
        <v>0</v>
      </c>
      <c r="AD14" s="6764">
        <v>0</v>
      </c>
      <c r="AE14" s="6764">
        <v>0</v>
      </c>
      <c r="AF14" s="6764">
        <v>0</v>
      </c>
      <c r="AG14" s="6764">
        <v>0</v>
      </c>
      <c r="AH14" s="6764">
        <v>0</v>
      </c>
      <c r="AI14" s="6764">
        <v>0</v>
      </c>
      <c r="AJ14" s="6764">
        <v>0</v>
      </c>
      <c r="AK14" s="6764">
        <v>0</v>
      </c>
      <c r="AL14" s="6764">
        <v>0</v>
      </c>
      <c r="AM14" s="6764">
        <v>0</v>
      </c>
      <c r="AN14" s="6764">
        <v>0</v>
      </c>
      <c r="AO14" s="6764">
        <v>0</v>
      </c>
      <c r="AP14" s="6764">
        <v>0</v>
      </c>
      <c r="AQ14" s="6764">
        <v>0</v>
      </c>
      <c r="AR14" s="6764">
        <v>0</v>
      </c>
      <c r="AS14" s="6764">
        <v>0</v>
      </c>
      <c r="AT14" s="6764">
        <v>0</v>
      </c>
      <c r="AU14" s="6764">
        <v>0</v>
      </c>
      <c r="AV14" s="6764">
        <v>0</v>
      </c>
      <c r="AW14" s="6765">
        <f t="shared" ref="AW14:AW77" si="1">SUM(I14:AV14)</f>
        <v>0</v>
      </c>
      <c r="AX14" s="1035"/>
      <c r="AY14" s="6766">
        <v>0</v>
      </c>
      <c r="AZ14" s="1035"/>
      <c r="BA14" s="6767"/>
      <c r="BB14" s="6767"/>
      <c r="BC14" s="7068"/>
      <c r="BD14" s="7068"/>
      <c r="BE14" s="7068"/>
      <c r="BF14" s="7068"/>
      <c r="BG14" s="7068"/>
      <c r="BH14" s="7068"/>
      <c r="BI14" s="7068"/>
    </row>
    <row r="15" spans="1:61">
      <c r="A15" s="6542"/>
      <c r="B15" s="974"/>
      <c r="C15" s="6760"/>
      <c r="D15" s="6761">
        <v>1.2</v>
      </c>
      <c r="E15" s="6762"/>
      <c r="F15" s="6761" t="s">
        <v>71</v>
      </c>
      <c r="G15" s="6761"/>
      <c r="H15" s="6763"/>
      <c r="I15" s="6764">
        <v>0</v>
      </c>
      <c r="J15" s="6764">
        <v>0</v>
      </c>
      <c r="K15" s="6764">
        <v>0</v>
      </c>
      <c r="L15" s="6764">
        <v>0</v>
      </c>
      <c r="M15" s="6764">
        <v>0</v>
      </c>
      <c r="N15" s="6764">
        <v>0</v>
      </c>
      <c r="O15" s="6764">
        <v>0</v>
      </c>
      <c r="P15" s="6764">
        <v>0</v>
      </c>
      <c r="Q15" s="6764">
        <v>0</v>
      </c>
      <c r="R15" s="6764">
        <v>0</v>
      </c>
      <c r="S15" s="6764">
        <v>0</v>
      </c>
      <c r="T15" s="6764">
        <v>0</v>
      </c>
      <c r="U15" s="6764">
        <v>0</v>
      </c>
      <c r="V15" s="6764">
        <v>0</v>
      </c>
      <c r="W15" s="6764">
        <v>0</v>
      </c>
      <c r="X15" s="6764">
        <v>0</v>
      </c>
      <c r="Y15" s="6764">
        <v>0</v>
      </c>
      <c r="Z15" s="6764">
        <v>0</v>
      </c>
      <c r="AA15" s="6764">
        <v>0</v>
      </c>
      <c r="AB15" s="6764">
        <v>0</v>
      </c>
      <c r="AC15" s="6764">
        <v>0</v>
      </c>
      <c r="AD15" s="6764">
        <v>0</v>
      </c>
      <c r="AE15" s="6764">
        <v>0</v>
      </c>
      <c r="AF15" s="6764">
        <v>0</v>
      </c>
      <c r="AG15" s="6764">
        <v>0</v>
      </c>
      <c r="AH15" s="6764">
        <v>0</v>
      </c>
      <c r="AI15" s="6764">
        <v>0</v>
      </c>
      <c r="AJ15" s="6764">
        <v>0</v>
      </c>
      <c r="AK15" s="6764">
        <v>0</v>
      </c>
      <c r="AL15" s="6764">
        <v>0</v>
      </c>
      <c r="AM15" s="6764">
        <v>0</v>
      </c>
      <c r="AN15" s="6764">
        <v>0</v>
      </c>
      <c r="AO15" s="6764">
        <v>0</v>
      </c>
      <c r="AP15" s="6764">
        <v>0</v>
      </c>
      <c r="AQ15" s="6764">
        <v>0</v>
      </c>
      <c r="AR15" s="6764">
        <v>0</v>
      </c>
      <c r="AS15" s="6764">
        <v>0</v>
      </c>
      <c r="AT15" s="6764">
        <v>0</v>
      </c>
      <c r="AU15" s="6764">
        <v>0</v>
      </c>
      <c r="AV15" s="6764">
        <v>0</v>
      </c>
      <c r="AW15" s="6765">
        <f t="shared" si="1"/>
        <v>0</v>
      </c>
      <c r="AX15" s="1035"/>
      <c r="AY15" s="6766">
        <v>0</v>
      </c>
      <c r="AZ15" s="1035"/>
      <c r="BA15" s="6767"/>
      <c r="BB15" s="6767"/>
      <c r="BC15" s="7068"/>
      <c r="BD15" s="7068"/>
      <c r="BE15" s="7068"/>
      <c r="BF15" s="7068"/>
      <c r="BG15" s="7068"/>
      <c r="BH15" s="7068"/>
      <c r="BI15" s="7068"/>
    </row>
    <row r="16" spans="1:61">
      <c r="A16" s="6542"/>
      <c r="B16" s="974"/>
      <c r="C16" s="6760"/>
      <c r="D16" s="6761">
        <v>1.3</v>
      </c>
      <c r="E16" s="6762"/>
      <c r="F16" s="6761" t="s">
        <v>72</v>
      </c>
      <c r="G16" s="6761"/>
      <c r="H16" s="6763"/>
      <c r="I16" s="6764">
        <v>0</v>
      </c>
      <c r="J16" s="6764">
        <v>0</v>
      </c>
      <c r="K16" s="6764">
        <v>0</v>
      </c>
      <c r="L16" s="6764">
        <v>0</v>
      </c>
      <c r="M16" s="6764">
        <v>0</v>
      </c>
      <c r="N16" s="6764">
        <v>0</v>
      </c>
      <c r="O16" s="6764">
        <v>0</v>
      </c>
      <c r="P16" s="6764">
        <v>0</v>
      </c>
      <c r="Q16" s="6764">
        <v>0</v>
      </c>
      <c r="R16" s="6764">
        <v>0</v>
      </c>
      <c r="S16" s="6764">
        <v>0</v>
      </c>
      <c r="T16" s="6764">
        <v>0</v>
      </c>
      <c r="U16" s="6764">
        <v>0</v>
      </c>
      <c r="V16" s="6764">
        <v>0</v>
      </c>
      <c r="W16" s="6764">
        <v>0</v>
      </c>
      <c r="X16" s="6764">
        <v>0</v>
      </c>
      <c r="Y16" s="6764">
        <v>0</v>
      </c>
      <c r="Z16" s="6764">
        <v>0</v>
      </c>
      <c r="AA16" s="6764">
        <v>0</v>
      </c>
      <c r="AB16" s="6764">
        <v>0</v>
      </c>
      <c r="AC16" s="6764">
        <v>0</v>
      </c>
      <c r="AD16" s="6764">
        <v>0</v>
      </c>
      <c r="AE16" s="6764">
        <v>0</v>
      </c>
      <c r="AF16" s="6764">
        <v>0</v>
      </c>
      <c r="AG16" s="6764">
        <v>0</v>
      </c>
      <c r="AH16" s="6764">
        <v>0</v>
      </c>
      <c r="AI16" s="6764">
        <v>0</v>
      </c>
      <c r="AJ16" s="6764">
        <v>0</v>
      </c>
      <c r="AK16" s="6764">
        <v>0</v>
      </c>
      <c r="AL16" s="6764">
        <v>0</v>
      </c>
      <c r="AM16" s="6764">
        <v>0</v>
      </c>
      <c r="AN16" s="6764">
        <v>0</v>
      </c>
      <c r="AO16" s="6764">
        <v>0</v>
      </c>
      <c r="AP16" s="6764">
        <v>0</v>
      </c>
      <c r="AQ16" s="6764">
        <v>0</v>
      </c>
      <c r="AR16" s="6764">
        <v>0</v>
      </c>
      <c r="AS16" s="6764">
        <v>0</v>
      </c>
      <c r="AT16" s="6764">
        <v>0</v>
      </c>
      <c r="AU16" s="6764">
        <v>0</v>
      </c>
      <c r="AV16" s="6764">
        <v>0</v>
      </c>
      <c r="AW16" s="6765">
        <f t="shared" si="1"/>
        <v>0</v>
      </c>
      <c r="AX16" s="1035"/>
      <c r="AY16" s="6766">
        <v>0</v>
      </c>
      <c r="AZ16" s="1035"/>
      <c r="BA16" s="6767"/>
      <c r="BB16" s="6767"/>
      <c r="BC16" s="7068"/>
      <c r="BD16" s="7068"/>
      <c r="BE16" s="7068"/>
      <c r="BF16" s="7068"/>
      <c r="BG16" s="7068"/>
      <c r="BH16" s="7068"/>
      <c r="BI16" s="7068"/>
    </row>
    <row r="17" spans="1:61">
      <c r="A17" s="6542"/>
      <c r="B17" s="974"/>
      <c r="C17" s="6760"/>
      <c r="D17" s="6761">
        <v>1.4</v>
      </c>
      <c r="E17" s="6762"/>
      <c r="F17" s="6761" t="s">
        <v>73</v>
      </c>
      <c r="G17" s="6761"/>
      <c r="H17" s="6763"/>
      <c r="I17" s="6764">
        <v>0</v>
      </c>
      <c r="J17" s="6764">
        <v>0</v>
      </c>
      <c r="K17" s="6764">
        <v>0</v>
      </c>
      <c r="L17" s="6764">
        <v>0</v>
      </c>
      <c r="M17" s="6764">
        <v>0</v>
      </c>
      <c r="N17" s="6764">
        <v>0</v>
      </c>
      <c r="O17" s="6764">
        <v>0</v>
      </c>
      <c r="P17" s="6764">
        <v>0</v>
      </c>
      <c r="Q17" s="6764">
        <v>0</v>
      </c>
      <c r="R17" s="6764">
        <v>0</v>
      </c>
      <c r="S17" s="6764">
        <v>0</v>
      </c>
      <c r="T17" s="6764">
        <v>0</v>
      </c>
      <c r="U17" s="6764">
        <v>0</v>
      </c>
      <c r="V17" s="6764">
        <v>0</v>
      </c>
      <c r="W17" s="6764">
        <v>0</v>
      </c>
      <c r="X17" s="6764">
        <v>0</v>
      </c>
      <c r="Y17" s="6764">
        <v>0</v>
      </c>
      <c r="Z17" s="6764">
        <v>0</v>
      </c>
      <c r="AA17" s="6764">
        <v>0</v>
      </c>
      <c r="AB17" s="6764">
        <v>0</v>
      </c>
      <c r="AC17" s="6764">
        <v>0</v>
      </c>
      <c r="AD17" s="6764">
        <v>0</v>
      </c>
      <c r="AE17" s="6764">
        <v>0</v>
      </c>
      <c r="AF17" s="6764">
        <v>0</v>
      </c>
      <c r="AG17" s="6764">
        <v>0</v>
      </c>
      <c r="AH17" s="6764">
        <v>0</v>
      </c>
      <c r="AI17" s="6764">
        <v>0</v>
      </c>
      <c r="AJ17" s="6764">
        <v>0</v>
      </c>
      <c r="AK17" s="6764">
        <v>0</v>
      </c>
      <c r="AL17" s="6764">
        <v>0</v>
      </c>
      <c r="AM17" s="6764">
        <v>0</v>
      </c>
      <c r="AN17" s="6764">
        <v>0</v>
      </c>
      <c r="AO17" s="6764">
        <v>0</v>
      </c>
      <c r="AP17" s="6764">
        <v>0</v>
      </c>
      <c r="AQ17" s="6764">
        <v>0</v>
      </c>
      <c r="AR17" s="6764">
        <v>0</v>
      </c>
      <c r="AS17" s="6764">
        <v>0</v>
      </c>
      <c r="AT17" s="6764">
        <v>0</v>
      </c>
      <c r="AU17" s="6764">
        <v>0</v>
      </c>
      <c r="AV17" s="6764">
        <v>0</v>
      </c>
      <c r="AW17" s="6765">
        <f t="shared" si="1"/>
        <v>0</v>
      </c>
      <c r="AX17" s="1035"/>
      <c r="AY17" s="6766">
        <v>0</v>
      </c>
      <c r="AZ17" s="1035"/>
      <c r="BA17" s="6767"/>
      <c r="BB17" s="6767"/>
      <c r="BC17" s="7068"/>
      <c r="BD17" s="7068"/>
      <c r="BE17" s="7068"/>
      <c r="BF17" s="7068"/>
      <c r="BG17" s="7068"/>
      <c r="BH17" s="7068"/>
      <c r="BI17" s="7068"/>
    </row>
    <row r="18" spans="1:61">
      <c r="A18" s="6542"/>
      <c r="B18" s="974"/>
      <c r="C18" s="6760"/>
      <c r="D18" s="6761">
        <v>1.5</v>
      </c>
      <c r="E18" s="6762"/>
      <c r="F18" s="6761" t="s">
        <v>74</v>
      </c>
      <c r="G18" s="6761"/>
      <c r="H18" s="6763"/>
      <c r="I18" s="6764">
        <v>0</v>
      </c>
      <c r="J18" s="6764">
        <v>0</v>
      </c>
      <c r="K18" s="6764">
        <v>0</v>
      </c>
      <c r="L18" s="6764">
        <v>0</v>
      </c>
      <c r="M18" s="6764">
        <v>0</v>
      </c>
      <c r="N18" s="6764">
        <v>0</v>
      </c>
      <c r="O18" s="6764">
        <v>0</v>
      </c>
      <c r="P18" s="6764">
        <v>0</v>
      </c>
      <c r="Q18" s="6764">
        <v>0</v>
      </c>
      <c r="R18" s="6764">
        <v>0</v>
      </c>
      <c r="S18" s="6764">
        <v>0</v>
      </c>
      <c r="T18" s="6764">
        <v>0</v>
      </c>
      <c r="U18" s="6764">
        <v>0</v>
      </c>
      <c r="V18" s="6764">
        <v>0</v>
      </c>
      <c r="W18" s="6764">
        <v>0</v>
      </c>
      <c r="X18" s="6764">
        <v>0</v>
      </c>
      <c r="Y18" s="6764">
        <v>0</v>
      </c>
      <c r="Z18" s="6764">
        <v>0</v>
      </c>
      <c r="AA18" s="6764">
        <v>0</v>
      </c>
      <c r="AB18" s="6764">
        <v>0</v>
      </c>
      <c r="AC18" s="6764">
        <v>0</v>
      </c>
      <c r="AD18" s="6764">
        <v>0</v>
      </c>
      <c r="AE18" s="6764">
        <v>0</v>
      </c>
      <c r="AF18" s="6764">
        <v>0</v>
      </c>
      <c r="AG18" s="6764">
        <v>0</v>
      </c>
      <c r="AH18" s="6764">
        <v>0</v>
      </c>
      <c r="AI18" s="6764">
        <v>0</v>
      </c>
      <c r="AJ18" s="6764">
        <v>0</v>
      </c>
      <c r="AK18" s="6764">
        <v>0</v>
      </c>
      <c r="AL18" s="6764">
        <v>0</v>
      </c>
      <c r="AM18" s="6764">
        <v>0</v>
      </c>
      <c r="AN18" s="6764">
        <v>0</v>
      </c>
      <c r="AO18" s="6764">
        <v>0</v>
      </c>
      <c r="AP18" s="6764">
        <v>0</v>
      </c>
      <c r="AQ18" s="6764">
        <v>0</v>
      </c>
      <c r="AR18" s="6764">
        <v>0</v>
      </c>
      <c r="AS18" s="6764">
        <v>0</v>
      </c>
      <c r="AT18" s="6764">
        <v>0</v>
      </c>
      <c r="AU18" s="6764">
        <v>0</v>
      </c>
      <c r="AV18" s="6764">
        <v>0</v>
      </c>
      <c r="AW18" s="6765">
        <f t="shared" si="1"/>
        <v>0</v>
      </c>
      <c r="AX18" s="1035"/>
      <c r="AY18" s="6766">
        <v>0</v>
      </c>
      <c r="AZ18" s="1035"/>
      <c r="BA18" s="6767"/>
      <c r="BB18" s="6767"/>
      <c r="BC18" s="7068"/>
      <c r="BD18" s="7068"/>
      <c r="BE18" s="7068"/>
      <c r="BF18" s="7068"/>
      <c r="BG18" s="7068"/>
      <c r="BH18" s="7068"/>
      <c r="BI18" s="7068"/>
    </row>
    <row r="19" spans="1:61">
      <c r="A19" s="6542"/>
      <c r="B19" s="974"/>
      <c r="C19" s="6760"/>
      <c r="D19" s="6761">
        <v>1.6</v>
      </c>
      <c r="E19" s="6762"/>
      <c r="F19" s="6761" t="s">
        <v>75</v>
      </c>
      <c r="G19" s="6761"/>
      <c r="H19" s="6763"/>
      <c r="I19" s="6764">
        <v>0</v>
      </c>
      <c r="J19" s="6764">
        <v>0</v>
      </c>
      <c r="K19" s="6764">
        <v>0</v>
      </c>
      <c r="L19" s="6764">
        <v>0</v>
      </c>
      <c r="M19" s="6764">
        <v>0</v>
      </c>
      <c r="N19" s="6764">
        <v>0</v>
      </c>
      <c r="O19" s="6764">
        <v>0</v>
      </c>
      <c r="P19" s="6764">
        <v>0</v>
      </c>
      <c r="Q19" s="6764">
        <v>0</v>
      </c>
      <c r="R19" s="6764">
        <v>0</v>
      </c>
      <c r="S19" s="6764">
        <v>0</v>
      </c>
      <c r="T19" s="6764">
        <v>0</v>
      </c>
      <c r="U19" s="6764">
        <v>0</v>
      </c>
      <c r="V19" s="6764">
        <v>0</v>
      </c>
      <c r="W19" s="6764">
        <v>0</v>
      </c>
      <c r="X19" s="6764">
        <v>0</v>
      </c>
      <c r="Y19" s="6764">
        <v>0</v>
      </c>
      <c r="Z19" s="6764">
        <v>0</v>
      </c>
      <c r="AA19" s="6764">
        <v>0</v>
      </c>
      <c r="AB19" s="6764">
        <v>0</v>
      </c>
      <c r="AC19" s="6764">
        <v>0</v>
      </c>
      <c r="AD19" s="6764">
        <v>0</v>
      </c>
      <c r="AE19" s="6764">
        <v>0</v>
      </c>
      <c r="AF19" s="6764">
        <v>0</v>
      </c>
      <c r="AG19" s="6764">
        <v>0</v>
      </c>
      <c r="AH19" s="6764">
        <v>0</v>
      </c>
      <c r="AI19" s="6764">
        <v>0</v>
      </c>
      <c r="AJ19" s="6764">
        <v>0</v>
      </c>
      <c r="AK19" s="6764">
        <v>0</v>
      </c>
      <c r="AL19" s="6764">
        <v>0</v>
      </c>
      <c r="AM19" s="6764">
        <v>0</v>
      </c>
      <c r="AN19" s="6764">
        <v>0</v>
      </c>
      <c r="AO19" s="6764">
        <v>0</v>
      </c>
      <c r="AP19" s="6764">
        <v>0</v>
      </c>
      <c r="AQ19" s="6764">
        <v>0</v>
      </c>
      <c r="AR19" s="6764">
        <v>0</v>
      </c>
      <c r="AS19" s="6764">
        <v>0</v>
      </c>
      <c r="AT19" s="6764">
        <v>0</v>
      </c>
      <c r="AU19" s="6764">
        <v>0</v>
      </c>
      <c r="AV19" s="6764">
        <v>0</v>
      </c>
      <c r="AW19" s="6765">
        <f t="shared" si="1"/>
        <v>0</v>
      </c>
      <c r="AX19" s="1035"/>
      <c r="AY19" s="6766">
        <v>0</v>
      </c>
      <c r="AZ19" s="1035"/>
      <c r="BA19" s="6767"/>
      <c r="BB19" s="6767"/>
      <c r="BC19" s="7068"/>
      <c r="BD19" s="7068"/>
      <c r="BE19" s="7068"/>
      <c r="BF19" s="7068"/>
      <c r="BG19" s="7068"/>
      <c r="BH19" s="7068"/>
      <c r="BI19" s="7068"/>
    </row>
    <row r="20" spans="1:61">
      <c r="A20" s="6542"/>
      <c r="B20" s="974"/>
      <c r="C20" s="6751">
        <v>2</v>
      </c>
      <c r="D20" s="6752"/>
      <c r="E20" s="6752" t="s">
        <v>76</v>
      </c>
      <c r="F20" s="6752"/>
      <c r="G20" s="6752"/>
      <c r="H20" s="6754"/>
      <c r="I20" s="6755">
        <f t="shared" ref="I20:AV20" si="2">SUM(I21:I24)</f>
        <v>0</v>
      </c>
      <c r="J20" s="6755">
        <f t="shared" si="2"/>
        <v>0</v>
      </c>
      <c r="K20" s="6755">
        <f t="shared" si="2"/>
        <v>0</v>
      </c>
      <c r="L20" s="6755">
        <f t="shared" si="2"/>
        <v>0</v>
      </c>
      <c r="M20" s="6755">
        <f t="shared" si="2"/>
        <v>0</v>
      </c>
      <c r="N20" s="6755">
        <f t="shared" si="2"/>
        <v>0</v>
      </c>
      <c r="O20" s="6755">
        <f t="shared" si="2"/>
        <v>0</v>
      </c>
      <c r="P20" s="6755">
        <f t="shared" si="2"/>
        <v>0</v>
      </c>
      <c r="Q20" s="6755">
        <f t="shared" si="2"/>
        <v>0</v>
      </c>
      <c r="R20" s="6755">
        <f t="shared" si="2"/>
        <v>0</v>
      </c>
      <c r="S20" s="6755">
        <f t="shared" si="2"/>
        <v>0</v>
      </c>
      <c r="T20" s="6755">
        <f t="shared" si="2"/>
        <v>0</v>
      </c>
      <c r="U20" s="6755">
        <f t="shared" si="2"/>
        <v>0</v>
      </c>
      <c r="V20" s="6755">
        <f t="shared" si="2"/>
        <v>0</v>
      </c>
      <c r="W20" s="6755">
        <f t="shared" si="2"/>
        <v>0</v>
      </c>
      <c r="X20" s="6755">
        <f t="shared" si="2"/>
        <v>0</v>
      </c>
      <c r="Y20" s="6755">
        <f t="shared" si="2"/>
        <v>0</v>
      </c>
      <c r="Z20" s="6755">
        <f t="shared" si="2"/>
        <v>0</v>
      </c>
      <c r="AA20" s="6755">
        <f t="shared" si="2"/>
        <v>0</v>
      </c>
      <c r="AB20" s="6755">
        <f t="shared" si="2"/>
        <v>0</v>
      </c>
      <c r="AC20" s="6755">
        <f t="shared" si="2"/>
        <v>0</v>
      </c>
      <c r="AD20" s="6755">
        <f t="shared" si="2"/>
        <v>0</v>
      </c>
      <c r="AE20" s="6755">
        <f t="shared" si="2"/>
        <v>0</v>
      </c>
      <c r="AF20" s="6755">
        <f t="shared" si="2"/>
        <v>0</v>
      </c>
      <c r="AG20" s="6755">
        <f t="shared" si="2"/>
        <v>0</v>
      </c>
      <c r="AH20" s="6755">
        <f t="shared" si="2"/>
        <v>0</v>
      </c>
      <c r="AI20" s="6755">
        <f t="shared" si="2"/>
        <v>0</v>
      </c>
      <c r="AJ20" s="6755">
        <f t="shared" si="2"/>
        <v>0</v>
      </c>
      <c r="AK20" s="6755">
        <f t="shared" si="2"/>
        <v>0</v>
      </c>
      <c r="AL20" s="6755">
        <f t="shared" si="2"/>
        <v>0</v>
      </c>
      <c r="AM20" s="6755">
        <f t="shared" si="2"/>
        <v>0</v>
      </c>
      <c r="AN20" s="6755">
        <f t="shared" si="2"/>
        <v>0</v>
      </c>
      <c r="AO20" s="6755">
        <f t="shared" si="2"/>
        <v>0</v>
      </c>
      <c r="AP20" s="6755">
        <f t="shared" si="2"/>
        <v>0</v>
      </c>
      <c r="AQ20" s="6755">
        <f t="shared" si="2"/>
        <v>0</v>
      </c>
      <c r="AR20" s="6755">
        <f t="shared" si="2"/>
        <v>0</v>
      </c>
      <c r="AS20" s="6755">
        <f t="shared" si="2"/>
        <v>0</v>
      </c>
      <c r="AT20" s="6755">
        <f t="shared" si="2"/>
        <v>0</v>
      </c>
      <c r="AU20" s="6755">
        <f t="shared" si="2"/>
        <v>0</v>
      </c>
      <c r="AV20" s="6755">
        <f t="shared" si="2"/>
        <v>0</v>
      </c>
      <c r="AW20" s="6756">
        <f t="shared" si="1"/>
        <v>0</v>
      </c>
      <c r="AX20" s="6757"/>
      <c r="AY20" s="6758">
        <f>SUM(AY21:AY24)</f>
        <v>0</v>
      </c>
      <c r="AZ20" s="6757"/>
      <c r="BA20" s="6759"/>
      <c r="BB20" s="6759"/>
      <c r="BC20" s="7067"/>
      <c r="BD20" s="7067"/>
      <c r="BE20" s="7067"/>
      <c r="BF20" s="7067"/>
      <c r="BG20" s="7067"/>
      <c r="BH20" s="7067"/>
      <c r="BI20" s="7067"/>
    </row>
    <row r="21" spans="1:61">
      <c r="A21" s="6542"/>
      <c r="B21" s="974"/>
      <c r="C21" s="6760"/>
      <c r="D21" s="6761">
        <v>2.1</v>
      </c>
      <c r="E21" s="6761"/>
      <c r="F21" s="6761" t="s">
        <v>77</v>
      </c>
      <c r="G21" s="6761"/>
      <c r="H21" s="6763"/>
      <c r="I21" s="6764">
        <v>0</v>
      </c>
      <c r="J21" s="6764">
        <v>0</v>
      </c>
      <c r="K21" s="6764">
        <v>0</v>
      </c>
      <c r="L21" s="6764">
        <v>0</v>
      </c>
      <c r="M21" s="6764">
        <v>0</v>
      </c>
      <c r="N21" s="6764">
        <v>0</v>
      </c>
      <c r="O21" s="6764">
        <v>0</v>
      </c>
      <c r="P21" s="6764">
        <v>0</v>
      </c>
      <c r="Q21" s="6764">
        <v>0</v>
      </c>
      <c r="R21" s="6764">
        <v>0</v>
      </c>
      <c r="S21" s="6764">
        <v>0</v>
      </c>
      <c r="T21" s="6764">
        <v>0</v>
      </c>
      <c r="U21" s="6764">
        <v>0</v>
      </c>
      <c r="V21" s="6764">
        <v>0</v>
      </c>
      <c r="W21" s="6764">
        <v>0</v>
      </c>
      <c r="X21" s="6764">
        <v>0</v>
      </c>
      <c r="Y21" s="6764">
        <v>0</v>
      </c>
      <c r="Z21" s="6764">
        <v>0</v>
      </c>
      <c r="AA21" s="6764">
        <v>0</v>
      </c>
      <c r="AB21" s="6764">
        <v>0</v>
      </c>
      <c r="AC21" s="6764">
        <v>0</v>
      </c>
      <c r="AD21" s="6764">
        <v>0</v>
      </c>
      <c r="AE21" s="6764">
        <v>0</v>
      </c>
      <c r="AF21" s="6764">
        <v>0</v>
      </c>
      <c r="AG21" s="6764">
        <v>0</v>
      </c>
      <c r="AH21" s="6764">
        <v>0</v>
      </c>
      <c r="AI21" s="6764">
        <v>0</v>
      </c>
      <c r="AJ21" s="6764">
        <v>0</v>
      </c>
      <c r="AK21" s="6764">
        <v>0</v>
      </c>
      <c r="AL21" s="6764">
        <v>0</v>
      </c>
      <c r="AM21" s="6764">
        <v>0</v>
      </c>
      <c r="AN21" s="6764">
        <v>0</v>
      </c>
      <c r="AO21" s="6764">
        <v>0</v>
      </c>
      <c r="AP21" s="6764">
        <v>0</v>
      </c>
      <c r="AQ21" s="6764">
        <v>0</v>
      </c>
      <c r="AR21" s="6764">
        <v>0</v>
      </c>
      <c r="AS21" s="6764">
        <v>0</v>
      </c>
      <c r="AT21" s="6764">
        <v>0</v>
      </c>
      <c r="AU21" s="6764">
        <v>0</v>
      </c>
      <c r="AV21" s="6764">
        <v>0</v>
      </c>
      <c r="AW21" s="6765">
        <f t="shared" si="1"/>
        <v>0</v>
      </c>
      <c r="AX21" s="1035"/>
      <c r="AY21" s="6766">
        <v>0</v>
      </c>
      <c r="AZ21" s="1035"/>
      <c r="BA21" s="6767"/>
      <c r="BB21" s="6767"/>
      <c r="BC21" s="7068"/>
      <c r="BD21" s="7068"/>
      <c r="BE21" s="7068"/>
      <c r="BF21" s="7068"/>
      <c r="BG21" s="7068"/>
      <c r="BH21" s="7068"/>
      <c r="BI21" s="7068"/>
    </row>
    <row r="22" spans="1:61">
      <c r="A22" s="6542"/>
      <c r="B22" s="974"/>
      <c r="C22" s="6760"/>
      <c r="D22" s="6761">
        <v>2.2000000000000002</v>
      </c>
      <c r="E22" s="6761"/>
      <c r="F22" s="6761" t="s">
        <v>78</v>
      </c>
      <c r="G22" s="6761"/>
      <c r="H22" s="6763"/>
      <c r="I22" s="6764">
        <v>0</v>
      </c>
      <c r="J22" s="6764">
        <v>0</v>
      </c>
      <c r="K22" s="6764">
        <v>0</v>
      </c>
      <c r="L22" s="6764">
        <v>0</v>
      </c>
      <c r="M22" s="6764">
        <v>0</v>
      </c>
      <c r="N22" s="6764">
        <v>0</v>
      </c>
      <c r="O22" s="6764">
        <v>0</v>
      </c>
      <c r="P22" s="6764">
        <v>0</v>
      </c>
      <c r="Q22" s="6764">
        <v>0</v>
      </c>
      <c r="R22" s="6764">
        <v>0</v>
      </c>
      <c r="S22" s="6764">
        <v>0</v>
      </c>
      <c r="T22" s="6764">
        <v>0</v>
      </c>
      <c r="U22" s="6764">
        <v>0</v>
      </c>
      <c r="V22" s="6764">
        <v>0</v>
      </c>
      <c r="W22" s="6764">
        <v>0</v>
      </c>
      <c r="X22" s="6764">
        <v>0</v>
      </c>
      <c r="Y22" s="6764">
        <v>0</v>
      </c>
      <c r="Z22" s="6764">
        <v>0</v>
      </c>
      <c r="AA22" s="6764">
        <v>0</v>
      </c>
      <c r="AB22" s="6764">
        <v>0</v>
      </c>
      <c r="AC22" s="6764">
        <v>0</v>
      </c>
      <c r="AD22" s="6764">
        <v>0</v>
      </c>
      <c r="AE22" s="6764">
        <v>0</v>
      </c>
      <c r="AF22" s="6764">
        <v>0</v>
      </c>
      <c r="AG22" s="6764">
        <v>0</v>
      </c>
      <c r="AH22" s="6764">
        <v>0</v>
      </c>
      <c r="AI22" s="6764">
        <v>0</v>
      </c>
      <c r="AJ22" s="6764">
        <v>0</v>
      </c>
      <c r="AK22" s="6764">
        <v>0</v>
      </c>
      <c r="AL22" s="6764">
        <v>0</v>
      </c>
      <c r="AM22" s="6764">
        <v>0</v>
      </c>
      <c r="AN22" s="6764">
        <v>0</v>
      </c>
      <c r="AO22" s="6764">
        <v>0</v>
      </c>
      <c r="AP22" s="6764">
        <v>0</v>
      </c>
      <c r="AQ22" s="6764">
        <v>0</v>
      </c>
      <c r="AR22" s="6764">
        <v>0</v>
      </c>
      <c r="AS22" s="6764">
        <v>0</v>
      </c>
      <c r="AT22" s="6764">
        <v>0</v>
      </c>
      <c r="AU22" s="6764">
        <v>0</v>
      </c>
      <c r="AV22" s="6764">
        <v>0</v>
      </c>
      <c r="AW22" s="6765">
        <f t="shared" si="1"/>
        <v>0</v>
      </c>
      <c r="AX22" s="1035"/>
      <c r="AY22" s="6766">
        <v>0</v>
      </c>
      <c r="AZ22" s="1035"/>
      <c r="BA22" s="6767"/>
      <c r="BB22" s="6767"/>
      <c r="BC22" s="7068"/>
      <c r="BD22" s="7068"/>
      <c r="BE22" s="7068"/>
      <c r="BF22" s="7068"/>
      <c r="BG22" s="7068"/>
      <c r="BH22" s="7068"/>
      <c r="BI22" s="7068"/>
    </row>
    <row r="23" spans="1:61">
      <c r="A23" s="6542"/>
      <c r="B23" s="974"/>
      <c r="C23" s="6760"/>
      <c r="D23" s="6761">
        <v>2.2999999999999998</v>
      </c>
      <c r="E23" s="6761"/>
      <c r="F23" s="6761" t="s">
        <v>79</v>
      </c>
      <c r="G23" s="6761"/>
      <c r="H23" s="6763"/>
      <c r="I23" s="6764">
        <v>0</v>
      </c>
      <c r="J23" s="6764">
        <v>0</v>
      </c>
      <c r="K23" s="6764">
        <v>0</v>
      </c>
      <c r="L23" s="6764">
        <v>0</v>
      </c>
      <c r="M23" s="6764">
        <v>0</v>
      </c>
      <c r="N23" s="6764">
        <v>0</v>
      </c>
      <c r="O23" s="6764">
        <v>0</v>
      </c>
      <c r="P23" s="6764">
        <v>0</v>
      </c>
      <c r="Q23" s="6764">
        <v>0</v>
      </c>
      <c r="R23" s="6764">
        <v>0</v>
      </c>
      <c r="S23" s="6764">
        <v>0</v>
      </c>
      <c r="T23" s="6764">
        <v>0</v>
      </c>
      <c r="U23" s="6764">
        <v>0</v>
      </c>
      <c r="V23" s="6764">
        <v>0</v>
      </c>
      <c r="W23" s="6764">
        <v>0</v>
      </c>
      <c r="X23" s="6764">
        <v>0</v>
      </c>
      <c r="Y23" s="6764">
        <v>0</v>
      </c>
      <c r="Z23" s="6764">
        <v>0</v>
      </c>
      <c r="AA23" s="6764">
        <v>0</v>
      </c>
      <c r="AB23" s="6764">
        <v>0</v>
      </c>
      <c r="AC23" s="6764">
        <v>0</v>
      </c>
      <c r="AD23" s="6764">
        <v>0</v>
      </c>
      <c r="AE23" s="6764">
        <v>0</v>
      </c>
      <c r="AF23" s="6764">
        <v>0</v>
      </c>
      <c r="AG23" s="6764">
        <v>0</v>
      </c>
      <c r="AH23" s="6764">
        <v>0</v>
      </c>
      <c r="AI23" s="6764">
        <v>0</v>
      </c>
      <c r="AJ23" s="6764">
        <v>0</v>
      </c>
      <c r="AK23" s="6764">
        <v>0</v>
      </c>
      <c r="AL23" s="6764">
        <v>0</v>
      </c>
      <c r="AM23" s="6764">
        <v>0</v>
      </c>
      <c r="AN23" s="6764">
        <v>0</v>
      </c>
      <c r="AO23" s="6764">
        <v>0</v>
      </c>
      <c r="AP23" s="6764">
        <v>0</v>
      </c>
      <c r="AQ23" s="6764">
        <v>0</v>
      </c>
      <c r="AR23" s="6764">
        <v>0</v>
      </c>
      <c r="AS23" s="6764">
        <v>0</v>
      </c>
      <c r="AT23" s="6764">
        <v>0</v>
      </c>
      <c r="AU23" s="6764">
        <v>0</v>
      </c>
      <c r="AV23" s="6764">
        <v>0</v>
      </c>
      <c r="AW23" s="6765">
        <f t="shared" si="1"/>
        <v>0</v>
      </c>
      <c r="AX23" s="1035"/>
      <c r="AY23" s="6766">
        <v>0</v>
      </c>
      <c r="AZ23" s="1035"/>
      <c r="BA23" s="6767"/>
      <c r="BB23" s="6767"/>
      <c r="BC23" s="7068"/>
      <c r="BD23" s="7068"/>
      <c r="BE23" s="7068"/>
      <c r="BF23" s="7068"/>
      <c r="BG23" s="7068"/>
      <c r="BH23" s="7068"/>
      <c r="BI23" s="7068"/>
    </row>
    <row r="24" spans="1:61">
      <c r="A24" s="6542"/>
      <c r="B24" s="974"/>
      <c r="C24" s="6760"/>
      <c r="D24" s="6761">
        <v>2.4</v>
      </c>
      <c r="E24" s="6761"/>
      <c r="F24" s="6761" t="s">
        <v>80</v>
      </c>
      <c r="G24" s="6761"/>
      <c r="H24" s="6763"/>
      <c r="I24" s="6764">
        <v>0</v>
      </c>
      <c r="J24" s="6764">
        <v>0</v>
      </c>
      <c r="K24" s="6764">
        <v>0</v>
      </c>
      <c r="L24" s="6764">
        <v>0</v>
      </c>
      <c r="M24" s="6764">
        <v>0</v>
      </c>
      <c r="N24" s="6764">
        <v>0</v>
      </c>
      <c r="O24" s="6764">
        <v>0</v>
      </c>
      <c r="P24" s="6764">
        <v>0</v>
      </c>
      <c r="Q24" s="6764">
        <v>0</v>
      </c>
      <c r="R24" s="6764">
        <v>0</v>
      </c>
      <c r="S24" s="6764">
        <v>0</v>
      </c>
      <c r="T24" s="6764">
        <v>0</v>
      </c>
      <c r="U24" s="6764">
        <v>0</v>
      </c>
      <c r="V24" s="6764">
        <v>0</v>
      </c>
      <c r="W24" s="6764">
        <v>0</v>
      </c>
      <c r="X24" s="6764">
        <v>0</v>
      </c>
      <c r="Y24" s="6764">
        <v>0</v>
      </c>
      <c r="Z24" s="6764">
        <v>0</v>
      </c>
      <c r="AA24" s="6764">
        <v>0</v>
      </c>
      <c r="AB24" s="6764">
        <v>0</v>
      </c>
      <c r="AC24" s="6764">
        <v>0</v>
      </c>
      <c r="AD24" s="6764">
        <v>0</v>
      </c>
      <c r="AE24" s="6764">
        <v>0</v>
      </c>
      <c r="AF24" s="6764">
        <v>0</v>
      </c>
      <c r="AG24" s="6764">
        <v>0</v>
      </c>
      <c r="AH24" s="6764">
        <v>0</v>
      </c>
      <c r="AI24" s="6764">
        <v>0</v>
      </c>
      <c r="AJ24" s="6764">
        <v>0</v>
      </c>
      <c r="AK24" s="6764">
        <v>0</v>
      </c>
      <c r="AL24" s="6764">
        <v>0</v>
      </c>
      <c r="AM24" s="6764">
        <v>0</v>
      </c>
      <c r="AN24" s="6764">
        <v>0</v>
      </c>
      <c r="AO24" s="6764">
        <v>0</v>
      </c>
      <c r="AP24" s="6764">
        <v>0</v>
      </c>
      <c r="AQ24" s="6764">
        <v>0</v>
      </c>
      <c r="AR24" s="6764">
        <v>0</v>
      </c>
      <c r="AS24" s="6764">
        <v>0</v>
      </c>
      <c r="AT24" s="6764">
        <v>0</v>
      </c>
      <c r="AU24" s="6764">
        <v>0</v>
      </c>
      <c r="AV24" s="6764">
        <v>0</v>
      </c>
      <c r="AW24" s="6765">
        <f t="shared" si="1"/>
        <v>0</v>
      </c>
      <c r="AX24" s="1035"/>
      <c r="AY24" s="6766">
        <v>0</v>
      </c>
      <c r="AZ24" s="1035"/>
      <c r="BA24" s="6767"/>
      <c r="BB24" s="6767"/>
      <c r="BC24" s="7068"/>
      <c r="BD24" s="7068"/>
      <c r="BE24" s="7068"/>
      <c r="BF24" s="7068"/>
      <c r="BG24" s="7068"/>
      <c r="BH24" s="7068"/>
      <c r="BI24" s="7068"/>
    </row>
    <row r="25" spans="1:61">
      <c r="A25" s="6542"/>
      <c r="B25" s="974"/>
      <c r="C25" s="6751">
        <v>3</v>
      </c>
      <c r="D25" s="6752"/>
      <c r="E25" s="6752" t="s">
        <v>81</v>
      </c>
      <c r="F25" s="6752"/>
      <c r="G25" s="6752"/>
      <c r="H25" s="6754"/>
      <c r="I25" s="6755">
        <f t="shared" ref="I25:AV25" si="3">SUM(I26:I27)</f>
        <v>0</v>
      </c>
      <c r="J25" s="6755">
        <f t="shared" si="3"/>
        <v>0</v>
      </c>
      <c r="K25" s="6755">
        <f t="shared" si="3"/>
        <v>0</v>
      </c>
      <c r="L25" s="6755">
        <f t="shared" si="3"/>
        <v>0</v>
      </c>
      <c r="M25" s="6755">
        <f t="shared" si="3"/>
        <v>0</v>
      </c>
      <c r="N25" s="6755">
        <f t="shared" si="3"/>
        <v>0</v>
      </c>
      <c r="O25" s="6755">
        <f t="shared" si="3"/>
        <v>0</v>
      </c>
      <c r="P25" s="6755">
        <f t="shared" si="3"/>
        <v>0</v>
      </c>
      <c r="Q25" s="6755">
        <f t="shared" si="3"/>
        <v>0</v>
      </c>
      <c r="R25" s="6755">
        <f t="shared" si="3"/>
        <v>0</v>
      </c>
      <c r="S25" s="6755">
        <f t="shared" si="3"/>
        <v>0</v>
      </c>
      <c r="T25" s="6755">
        <f t="shared" si="3"/>
        <v>0</v>
      </c>
      <c r="U25" s="6755">
        <f t="shared" si="3"/>
        <v>0</v>
      </c>
      <c r="V25" s="6755">
        <f t="shared" si="3"/>
        <v>0</v>
      </c>
      <c r="W25" s="6755">
        <f t="shared" si="3"/>
        <v>0</v>
      </c>
      <c r="X25" s="6755">
        <f t="shared" si="3"/>
        <v>0</v>
      </c>
      <c r="Y25" s="6755">
        <f t="shared" si="3"/>
        <v>0</v>
      </c>
      <c r="Z25" s="6755">
        <f t="shared" si="3"/>
        <v>0</v>
      </c>
      <c r="AA25" s="6755">
        <f t="shared" si="3"/>
        <v>0</v>
      </c>
      <c r="AB25" s="6755">
        <f t="shared" si="3"/>
        <v>0</v>
      </c>
      <c r="AC25" s="6755">
        <f t="shared" si="3"/>
        <v>0</v>
      </c>
      <c r="AD25" s="6755">
        <f t="shared" si="3"/>
        <v>0</v>
      </c>
      <c r="AE25" s="6755">
        <f t="shared" si="3"/>
        <v>0</v>
      </c>
      <c r="AF25" s="6755">
        <f t="shared" si="3"/>
        <v>0</v>
      </c>
      <c r="AG25" s="6755">
        <f t="shared" si="3"/>
        <v>0</v>
      </c>
      <c r="AH25" s="6755">
        <f t="shared" si="3"/>
        <v>0</v>
      </c>
      <c r="AI25" s="6755">
        <f t="shared" si="3"/>
        <v>0</v>
      </c>
      <c r="AJ25" s="6755">
        <f t="shared" si="3"/>
        <v>0</v>
      </c>
      <c r="AK25" s="6755">
        <f t="shared" si="3"/>
        <v>0</v>
      </c>
      <c r="AL25" s="6755">
        <f t="shared" si="3"/>
        <v>0</v>
      </c>
      <c r="AM25" s="6755">
        <f t="shared" si="3"/>
        <v>0</v>
      </c>
      <c r="AN25" s="6755">
        <f t="shared" si="3"/>
        <v>0</v>
      </c>
      <c r="AO25" s="6755">
        <f t="shared" si="3"/>
        <v>0</v>
      </c>
      <c r="AP25" s="6755">
        <f t="shared" si="3"/>
        <v>0</v>
      </c>
      <c r="AQ25" s="6755">
        <f t="shared" si="3"/>
        <v>0</v>
      </c>
      <c r="AR25" s="6755">
        <f t="shared" si="3"/>
        <v>0</v>
      </c>
      <c r="AS25" s="6755">
        <f t="shared" si="3"/>
        <v>0</v>
      </c>
      <c r="AT25" s="6755">
        <f t="shared" si="3"/>
        <v>0</v>
      </c>
      <c r="AU25" s="6755">
        <f t="shared" si="3"/>
        <v>0</v>
      </c>
      <c r="AV25" s="6755">
        <f t="shared" si="3"/>
        <v>0</v>
      </c>
      <c r="AW25" s="6756">
        <f t="shared" si="1"/>
        <v>0</v>
      </c>
      <c r="AX25" s="6757"/>
      <c r="AY25" s="6758">
        <f>SUM(AY26:AY27)</f>
        <v>0</v>
      </c>
      <c r="AZ25" s="6757"/>
      <c r="BA25" s="6759"/>
      <c r="BB25" s="6759"/>
      <c r="BC25" s="7067"/>
      <c r="BD25" s="7067"/>
      <c r="BE25" s="7067"/>
      <c r="BF25" s="7067"/>
      <c r="BG25" s="7067"/>
      <c r="BH25" s="7067"/>
      <c r="BI25" s="7067"/>
    </row>
    <row r="26" spans="1:61">
      <c r="A26" s="6542"/>
      <c r="B26" s="974"/>
      <c r="C26" s="6760"/>
      <c r="D26" s="6761">
        <v>3.1</v>
      </c>
      <c r="E26" s="6761"/>
      <c r="F26" s="6761" t="s">
        <v>82</v>
      </c>
      <c r="G26" s="6761"/>
      <c r="H26" s="6763"/>
      <c r="I26" s="6764">
        <v>0</v>
      </c>
      <c r="J26" s="6764">
        <v>0</v>
      </c>
      <c r="K26" s="6764">
        <v>0</v>
      </c>
      <c r="L26" s="6764">
        <v>0</v>
      </c>
      <c r="M26" s="6764">
        <v>0</v>
      </c>
      <c r="N26" s="6764">
        <v>0</v>
      </c>
      <c r="O26" s="6764">
        <v>0</v>
      </c>
      <c r="P26" s="6764">
        <v>0</v>
      </c>
      <c r="Q26" s="6764">
        <v>0</v>
      </c>
      <c r="R26" s="6764">
        <v>0</v>
      </c>
      <c r="S26" s="6764">
        <v>0</v>
      </c>
      <c r="T26" s="6764">
        <v>0</v>
      </c>
      <c r="U26" s="6764">
        <v>0</v>
      </c>
      <c r="V26" s="6764">
        <v>0</v>
      </c>
      <c r="W26" s="6764">
        <v>0</v>
      </c>
      <c r="X26" s="6764">
        <v>0</v>
      </c>
      <c r="Y26" s="6764">
        <v>0</v>
      </c>
      <c r="Z26" s="6764">
        <v>0</v>
      </c>
      <c r="AA26" s="6764">
        <v>0</v>
      </c>
      <c r="AB26" s="6764">
        <v>0</v>
      </c>
      <c r="AC26" s="6764">
        <v>0</v>
      </c>
      <c r="AD26" s="6764">
        <v>0</v>
      </c>
      <c r="AE26" s="6764">
        <v>0</v>
      </c>
      <c r="AF26" s="6764">
        <v>0</v>
      </c>
      <c r="AG26" s="6764">
        <v>0</v>
      </c>
      <c r="AH26" s="6764">
        <v>0</v>
      </c>
      <c r="AI26" s="6764">
        <v>0</v>
      </c>
      <c r="AJ26" s="6764">
        <v>0</v>
      </c>
      <c r="AK26" s="6764">
        <v>0</v>
      </c>
      <c r="AL26" s="6764">
        <v>0</v>
      </c>
      <c r="AM26" s="6764">
        <v>0</v>
      </c>
      <c r="AN26" s="6764">
        <v>0</v>
      </c>
      <c r="AO26" s="6764">
        <v>0</v>
      </c>
      <c r="AP26" s="6764">
        <v>0</v>
      </c>
      <c r="AQ26" s="6764">
        <v>0</v>
      </c>
      <c r="AR26" s="6764">
        <v>0</v>
      </c>
      <c r="AS26" s="6764">
        <v>0</v>
      </c>
      <c r="AT26" s="6764">
        <v>0</v>
      </c>
      <c r="AU26" s="6764">
        <v>0</v>
      </c>
      <c r="AV26" s="6764">
        <v>0</v>
      </c>
      <c r="AW26" s="6765">
        <f t="shared" si="1"/>
        <v>0</v>
      </c>
      <c r="AX26" s="1035"/>
      <c r="AY26" s="6766">
        <v>0</v>
      </c>
      <c r="AZ26" s="1035"/>
      <c r="BA26" s="6767"/>
      <c r="BB26" s="6767"/>
      <c r="BC26" s="7068"/>
      <c r="BD26" s="7068"/>
      <c r="BE26" s="7068"/>
      <c r="BF26" s="7068"/>
      <c r="BG26" s="7068"/>
      <c r="BH26" s="7068"/>
      <c r="BI26" s="7068"/>
    </row>
    <row r="27" spans="1:61">
      <c r="A27" s="6542"/>
      <c r="B27" s="974"/>
      <c r="C27" s="6760"/>
      <c r="D27" s="6761">
        <v>3.2</v>
      </c>
      <c r="E27" s="6761"/>
      <c r="F27" s="6761" t="s">
        <v>83</v>
      </c>
      <c r="G27" s="6761"/>
      <c r="H27" s="6763"/>
      <c r="I27" s="6764">
        <v>0</v>
      </c>
      <c r="J27" s="6764">
        <v>0</v>
      </c>
      <c r="K27" s="6764">
        <v>0</v>
      </c>
      <c r="L27" s="6764">
        <v>0</v>
      </c>
      <c r="M27" s="6764">
        <v>0</v>
      </c>
      <c r="N27" s="6764">
        <v>0</v>
      </c>
      <c r="O27" s="6764">
        <v>0</v>
      </c>
      <c r="P27" s="6764">
        <v>0</v>
      </c>
      <c r="Q27" s="6764">
        <v>0</v>
      </c>
      <c r="R27" s="6764">
        <v>0</v>
      </c>
      <c r="S27" s="6764">
        <v>0</v>
      </c>
      <c r="T27" s="6764">
        <v>0</v>
      </c>
      <c r="U27" s="6764">
        <v>0</v>
      </c>
      <c r="V27" s="6764">
        <v>0</v>
      </c>
      <c r="W27" s="6764">
        <v>0</v>
      </c>
      <c r="X27" s="6764">
        <v>0</v>
      </c>
      <c r="Y27" s="6764">
        <v>0</v>
      </c>
      <c r="Z27" s="6764">
        <v>0</v>
      </c>
      <c r="AA27" s="6764">
        <v>0</v>
      </c>
      <c r="AB27" s="6764">
        <v>0</v>
      </c>
      <c r="AC27" s="6764">
        <v>0</v>
      </c>
      <c r="AD27" s="6764">
        <v>0</v>
      </c>
      <c r="AE27" s="6764">
        <v>0</v>
      </c>
      <c r="AF27" s="6764">
        <v>0</v>
      </c>
      <c r="AG27" s="6764">
        <v>0</v>
      </c>
      <c r="AH27" s="6764">
        <v>0</v>
      </c>
      <c r="AI27" s="6764">
        <v>0</v>
      </c>
      <c r="AJ27" s="6764">
        <v>0</v>
      </c>
      <c r="AK27" s="6764">
        <v>0</v>
      </c>
      <c r="AL27" s="6764">
        <v>0</v>
      </c>
      <c r="AM27" s="6764">
        <v>0</v>
      </c>
      <c r="AN27" s="6764">
        <v>0</v>
      </c>
      <c r="AO27" s="6764">
        <v>0</v>
      </c>
      <c r="AP27" s="6764">
        <v>0</v>
      </c>
      <c r="AQ27" s="6764">
        <v>0</v>
      </c>
      <c r="AR27" s="6764">
        <v>0</v>
      </c>
      <c r="AS27" s="6764">
        <v>0</v>
      </c>
      <c r="AT27" s="6764">
        <v>0</v>
      </c>
      <c r="AU27" s="6764">
        <v>0</v>
      </c>
      <c r="AV27" s="6764">
        <v>0</v>
      </c>
      <c r="AW27" s="6765">
        <f t="shared" si="1"/>
        <v>0</v>
      </c>
      <c r="AX27" s="1035"/>
      <c r="AY27" s="6766">
        <v>0</v>
      </c>
      <c r="AZ27" s="1035"/>
      <c r="BA27" s="6767"/>
      <c r="BB27" s="6767"/>
      <c r="BC27" s="7068"/>
      <c r="BD27" s="7068"/>
      <c r="BE27" s="7068"/>
      <c r="BF27" s="7068"/>
      <c r="BG27" s="7068"/>
      <c r="BH27" s="7068"/>
      <c r="BI27" s="7068"/>
    </row>
    <row r="28" spans="1:61">
      <c r="A28" s="6542"/>
      <c r="B28" s="974"/>
      <c r="C28" s="6768">
        <v>4</v>
      </c>
      <c r="D28" s="6753"/>
      <c r="E28" s="6753" t="s">
        <v>84</v>
      </c>
      <c r="F28" s="6753"/>
      <c r="G28" s="6753"/>
      <c r="H28" s="6754"/>
      <c r="I28" s="6764">
        <v>0</v>
      </c>
      <c r="J28" s="6764">
        <v>0</v>
      </c>
      <c r="K28" s="6764">
        <v>0</v>
      </c>
      <c r="L28" s="6764">
        <v>0</v>
      </c>
      <c r="M28" s="6764">
        <v>0</v>
      </c>
      <c r="N28" s="6764">
        <v>0</v>
      </c>
      <c r="O28" s="6764">
        <v>0</v>
      </c>
      <c r="P28" s="6764">
        <v>0</v>
      </c>
      <c r="Q28" s="6764">
        <v>0</v>
      </c>
      <c r="R28" s="6764">
        <v>0</v>
      </c>
      <c r="S28" s="6764">
        <v>0</v>
      </c>
      <c r="T28" s="6764">
        <v>0</v>
      </c>
      <c r="U28" s="6764">
        <v>0</v>
      </c>
      <c r="V28" s="6764">
        <v>0</v>
      </c>
      <c r="W28" s="6764">
        <v>0</v>
      </c>
      <c r="X28" s="6764">
        <v>0</v>
      </c>
      <c r="Y28" s="6764">
        <v>0</v>
      </c>
      <c r="Z28" s="6764">
        <v>0</v>
      </c>
      <c r="AA28" s="6764">
        <v>0</v>
      </c>
      <c r="AB28" s="6764">
        <v>0</v>
      </c>
      <c r="AC28" s="6764">
        <v>0</v>
      </c>
      <c r="AD28" s="6764">
        <v>0</v>
      </c>
      <c r="AE28" s="6764">
        <v>0</v>
      </c>
      <c r="AF28" s="6764">
        <v>0</v>
      </c>
      <c r="AG28" s="6764">
        <v>0</v>
      </c>
      <c r="AH28" s="6764">
        <v>0</v>
      </c>
      <c r="AI28" s="6764">
        <v>0</v>
      </c>
      <c r="AJ28" s="6764">
        <v>0</v>
      </c>
      <c r="AK28" s="6764">
        <v>0</v>
      </c>
      <c r="AL28" s="6764">
        <v>0</v>
      </c>
      <c r="AM28" s="6764">
        <v>0</v>
      </c>
      <c r="AN28" s="6764">
        <v>0</v>
      </c>
      <c r="AO28" s="6764">
        <v>0</v>
      </c>
      <c r="AP28" s="6764">
        <v>0</v>
      </c>
      <c r="AQ28" s="6764">
        <v>0</v>
      </c>
      <c r="AR28" s="6764">
        <v>0</v>
      </c>
      <c r="AS28" s="6764">
        <v>0</v>
      </c>
      <c r="AT28" s="6764">
        <v>0</v>
      </c>
      <c r="AU28" s="6764">
        <v>0</v>
      </c>
      <c r="AV28" s="6764">
        <v>0</v>
      </c>
      <c r="AW28" s="6765">
        <f t="shared" si="1"/>
        <v>0</v>
      </c>
      <c r="AX28" s="1035"/>
      <c r="AY28" s="6766">
        <v>0</v>
      </c>
      <c r="AZ28" s="1035"/>
      <c r="BA28" s="6767"/>
      <c r="BB28" s="6767"/>
      <c r="BC28" s="7068"/>
      <c r="BD28" s="7068"/>
      <c r="BE28" s="7068"/>
      <c r="BF28" s="7068"/>
      <c r="BG28" s="7068"/>
      <c r="BH28" s="7068"/>
      <c r="BI28" s="7068"/>
    </row>
    <row r="29" spans="1:61">
      <c r="A29" s="6542"/>
      <c r="B29" s="974"/>
      <c r="C29" s="6751">
        <v>5</v>
      </c>
      <c r="D29" s="6752"/>
      <c r="E29" s="6752" t="s">
        <v>85</v>
      </c>
      <c r="F29" s="6752"/>
      <c r="G29" s="6752"/>
      <c r="H29" s="6754"/>
      <c r="I29" s="6755">
        <f t="shared" ref="I29:AV29" si="4">SUM(I30:I32)</f>
        <v>0</v>
      </c>
      <c r="J29" s="6755">
        <f t="shared" si="4"/>
        <v>0</v>
      </c>
      <c r="K29" s="6755">
        <f t="shared" si="4"/>
        <v>0</v>
      </c>
      <c r="L29" s="6755">
        <f t="shared" si="4"/>
        <v>0</v>
      </c>
      <c r="M29" s="6755">
        <f t="shared" si="4"/>
        <v>0</v>
      </c>
      <c r="N29" s="6755">
        <f t="shared" si="4"/>
        <v>0</v>
      </c>
      <c r="O29" s="6755">
        <f t="shared" si="4"/>
        <v>0</v>
      </c>
      <c r="P29" s="6755">
        <f t="shared" si="4"/>
        <v>0</v>
      </c>
      <c r="Q29" s="6755">
        <f t="shared" si="4"/>
        <v>0</v>
      </c>
      <c r="R29" s="6755">
        <f t="shared" si="4"/>
        <v>0</v>
      </c>
      <c r="S29" s="6755">
        <f t="shared" si="4"/>
        <v>0</v>
      </c>
      <c r="T29" s="6755">
        <f t="shared" si="4"/>
        <v>0</v>
      </c>
      <c r="U29" s="6755">
        <f t="shared" si="4"/>
        <v>0</v>
      </c>
      <c r="V29" s="6755">
        <f t="shared" si="4"/>
        <v>0</v>
      </c>
      <c r="W29" s="6755">
        <f t="shared" si="4"/>
        <v>0</v>
      </c>
      <c r="X29" s="6755">
        <f t="shared" si="4"/>
        <v>0</v>
      </c>
      <c r="Y29" s="6755">
        <f t="shared" si="4"/>
        <v>0</v>
      </c>
      <c r="Z29" s="6755">
        <f t="shared" si="4"/>
        <v>0</v>
      </c>
      <c r="AA29" s="6755">
        <f t="shared" si="4"/>
        <v>0</v>
      </c>
      <c r="AB29" s="6755">
        <f t="shared" si="4"/>
        <v>0</v>
      </c>
      <c r="AC29" s="6755">
        <f t="shared" si="4"/>
        <v>0</v>
      </c>
      <c r="AD29" s="6755">
        <f t="shared" si="4"/>
        <v>0</v>
      </c>
      <c r="AE29" s="6755">
        <f t="shared" si="4"/>
        <v>0</v>
      </c>
      <c r="AF29" s="6755">
        <f t="shared" si="4"/>
        <v>0</v>
      </c>
      <c r="AG29" s="6755">
        <f t="shared" si="4"/>
        <v>0</v>
      </c>
      <c r="AH29" s="6755">
        <f t="shared" si="4"/>
        <v>0</v>
      </c>
      <c r="AI29" s="6755">
        <f t="shared" si="4"/>
        <v>0</v>
      </c>
      <c r="AJ29" s="6755">
        <f t="shared" si="4"/>
        <v>0</v>
      </c>
      <c r="AK29" s="6755">
        <f t="shared" si="4"/>
        <v>0</v>
      </c>
      <c r="AL29" s="6755">
        <f t="shared" si="4"/>
        <v>0</v>
      </c>
      <c r="AM29" s="6755">
        <f t="shared" si="4"/>
        <v>0</v>
      </c>
      <c r="AN29" s="6755">
        <f t="shared" si="4"/>
        <v>0</v>
      </c>
      <c r="AO29" s="6755">
        <f t="shared" si="4"/>
        <v>0</v>
      </c>
      <c r="AP29" s="6755">
        <f t="shared" si="4"/>
        <v>0</v>
      </c>
      <c r="AQ29" s="6755">
        <f t="shared" si="4"/>
        <v>0</v>
      </c>
      <c r="AR29" s="6755">
        <f t="shared" si="4"/>
        <v>0</v>
      </c>
      <c r="AS29" s="6755">
        <f t="shared" si="4"/>
        <v>0</v>
      </c>
      <c r="AT29" s="6755">
        <f t="shared" si="4"/>
        <v>0</v>
      </c>
      <c r="AU29" s="6755">
        <f t="shared" si="4"/>
        <v>0</v>
      </c>
      <c r="AV29" s="6755">
        <f t="shared" si="4"/>
        <v>0</v>
      </c>
      <c r="AW29" s="6756">
        <f t="shared" si="1"/>
        <v>0</v>
      </c>
      <c r="AX29" s="6757"/>
      <c r="AY29" s="6758">
        <f>SUM(AY30:AY32)</f>
        <v>0</v>
      </c>
      <c r="AZ29" s="6757"/>
      <c r="BA29" s="6759"/>
      <c r="BB29" s="6759"/>
      <c r="BC29" s="7067"/>
      <c r="BD29" s="7067"/>
      <c r="BE29" s="7067"/>
      <c r="BF29" s="7067"/>
      <c r="BG29" s="7067"/>
      <c r="BH29" s="7067"/>
      <c r="BI29" s="7067"/>
    </row>
    <row r="30" spans="1:61">
      <c r="A30" s="6542"/>
      <c r="B30" s="974"/>
      <c r="C30" s="6760"/>
      <c r="D30" s="6761">
        <v>5.0999999999999996</v>
      </c>
      <c r="E30" s="6761"/>
      <c r="F30" s="6761" t="s">
        <v>86</v>
      </c>
      <c r="G30" s="6761"/>
      <c r="H30" s="6763"/>
      <c r="I30" s="6764">
        <v>0</v>
      </c>
      <c r="J30" s="6764">
        <v>0</v>
      </c>
      <c r="K30" s="6764">
        <v>0</v>
      </c>
      <c r="L30" s="6764">
        <v>0</v>
      </c>
      <c r="M30" s="6764">
        <v>0</v>
      </c>
      <c r="N30" s="6764">
        <v>0</v>
      </c>
      <c r="O30" s="6764">
        <v>0</v>
      </c>
      <c r="P30" s="6764">
        <v>0</v>
      </c>
      <c r="Q30" s="6764">
        <v>0</v>
      </c>
      <c r="R30" s="6764">
        <v>0</v>
      </c>
      <c r="S30" s="6764">
        <v>0</v>
      </c>
      <c r="T30" s="6764">
        <v>0</v>
      </c>
      <c r="U30" s="6764">
        <v>0</v>
      </c>
      <c r="V30" s="6764">
        <v>0</v>
      </c>
      <c r="W30" s="6764">
        <v>0</v>
      </c>
      <c r="X30" s="6764">
        <v>0</v>
      </c>
      <c r="Y30" s="6764">
        <v>0</v>
      </c>
      <c r="Z30" s="6764">
        <v>0</v>
      </c>
      <c r="AA30" s="6764">
        <v>0</v>
      </c>
      <c r="AB30" s="6764">
        <v>0</v>
      </c>
      <c r="AC30" s="6764">
        <v>0</v>
      </c>
      <c r="AD30" s="6764">
        <v>0</v>
      </c>
      <c r="AE30" s="6764">
        <v>0</v>
      </c>
      <c r="AF30" s="6764">
        <v>0</v>
      </c>
      <c r="AG30" s="6764">
        <v>0</v>
      </c>
      <c r="AH30" s="6764">
        <v>0</v>
      </c>
      <c r="AI30" s="6764">
        <v>0</v>
      </c>
      <c r="AJ30" s="6764">
        <v>0</v>
      </c>
      <c r="AK30" s="6764">
        <v>0</v>
      </c>
      <c r="AL30" s="6764">
        <v>0</v>
      </c>
      <c r="AM30" s="6764">
        <v>0</v>
      </c>
      <c r="AN30" s="6764">
        <v>0</v>
      </c>
      <c r="AO30" s="6764">
        <v>0</v>
      </c>
      <c r="AP30" s="6764">
        <v>0</v>
      </c>
      <c r="AQ30" s="6764">
        <v>0</v>
      </c>
      <c r="AR30" s="6764">
        <v>0</v>
      </c>
      <c r="AS30" s="6764">
        <v>0</v>
      </c>
      <c r="AT30" s="6764">
        <v>0</v>
      </c>
      <c r="AU30" s="6764">
        <v>0</v>
      </c>
      <c r="AV30" s="6764">
        <v>0</v>
      </c>
      <c r="AW30" s="6765">
        <f t="shared" si="1"/>
        <v>0</v>
      </c>
      <c r="AX30" s="1035"/>
      <c r="AY30" s="6766">
        <v>0</v>
      </c>
      <c r="AZ30" s="1035"/>
      <c r="BA30" s="6767"/>
      <c r="BB30" s="6767"/>
      <c r="BC30" s="7068"/>
      <c r="BD30" s="7068"/>
      <c r="BE30" s="7068"/>
      <c r="BF30" s="7068"/>
      <c r="BG30" s="7068"/>
      <c r="BH30" s="7068"/>
      <c r="BI30" s="7068"/>
    </row>
    <row r="31" spans="1:61">
      <c r="A31" s="6542"/>
      <c r="B31" s="974"/>
      <c r="C31" s="6760"/>
      <c r="D31" s="6761">
        <v>5.2</v>
      </c>
      <c r="E31" s="6761"/>
      <c r="F31" s="6761" t="s">
        <v>87</v>
      </c>
      <c r="G31" s="6761"/>
      <c r="H31" s="6763"/>
      <c r="I31" s="6764">
        <v>0</v>
      </c>
      <c r="J31" s="6764">
        <v>0</v>
      </c>
      <c r="K31" s="6764">
        <v>0</v>
      </c>
      <c r="L31" s="6764">
        <v>0</v>
      </c>
      <c r="M31" s="6764">
        <v>0</v>
      </c>
      <c r="N31" s="6764">
        <v>0</v>
      </c>
      <c r="O31" s="6764">
        <v>0</v>
      </c>
      <c r="P31" s="6764">
        <v>0</v>
      </c>
      <c r="Q31" s="6764">
        <v>0</v>
      </c>
      <c r="R31" s="6764">
        <v>0</v>
      </c>
      <c r="S31" s="6764">
        <v>0</v>
      </c>
      <c r="T31" s="6764">
        <v>0</v>
      </c>
      <c r="U31" s="6764">
        <v>0</v>
      </c>
      <c r="V31" s="6764">
        <v>0</v>
      </c>
      <c r="W31" s="6764">
        <v>0</v>
      </c>
      <c r="X31" s="6764">
        <v>0</v>
      </c>
      <c r="Y31" s="6764">
        <v>0</v>
      </c>
      <c r="Z31" s="6764">
        <v>0</v>
      </c>
      <c r="AA31" s="6764">
        <v>0</v>
      </c>
      <c r="AB31" s="6764">
        <v>0</v>
      </c>
      <c r="AC31" s="6764">
        <v>0</v>
      </c>
      <c r="AD31" s="6764">
        <v>0</v>
      </c>
      <c r="AE31" s="6764">
        <v>0</v>
      </c>
      <c r="AF31" s="6764">
        <v>0</v>
      </c>
      <c r="AG31" s="6764">
        <v>0</v>
      </c>
      <c r="AH31" s="6764">
        <v>0</v>
      </c>
      <c r="AI31" s="6764">
        <v>0</v>
      </c>
      <c r="AJ31" s="6764">
        <v>0</v>
      </c>
      <c r="AK31" s="6764">
        <v>0</v>
      </c>
      <c r="AL31" s="6764">
        <v>0</v>
      </c>
      <c r="AM31" s="6764">
        <v>0</v>
      </c>
      <c r="AN31" s="6764">
        <v>0</v>
      </c>
      <c r="AO31" s="6764">
        <v>0</v>
      </c>
      <c r="AP31" s="6764">
        <v>0</v>
      </c>
      <c r="AQ31" s="6764">
        <v>0</v>
      </c>
      <c r="AR31" s="6764">
        <v>0</v>
      </c>
      <c r="AS31" s="6764">
        <v>0</v>
      </c>
      <c r="AT31" s="6764">
        <v>0</v>
      </c>
      <c r="AU31" s="6764">
        <v>0</v>
      </c>
      <c r="AV31" s="6764">
        <v>0</v>
      </c>
      <c r="AW31" s="6765">
        <f t="shared" si="1"/>
        <v>0</v>
      </c>
      <c r="AX31" s="1035"/>
      <c r="AY31" s="6766">
        <v>0</v>
      </c>
      <c r="AZ31" s="1035"/>
      <c r="BA31" s="6767"/>
      <c r="BB31" s="6767"/>
      <c r="BC31" s="7068"/>
      <c r="BD31" s="7068"/>
      <c r="BE31" s="7068"/>
      <c r="BF31" s="7068"/>
      <c r="BG31" s="7068"/>
      <c r="BH31" s="7068"/>
      <c r="BI31" s="7068"/>
    </row>
    <row r="32" spans="1:61">
      <c r="A32" s="6542"/>
      <c r="B32" s="974"/>
      <c r="C32" s="6760"/>
      <c r="D32" s="6761">
        <v>5.3</v>
      </c>
      <c r="E32" s="6761"/>
      <c r="F32" s="6761" t="s">
        <v>88</v>
      </c>
      <c r="G32" s="6761"/>
      <c r="H32" s="6763"/>
      <c r="I32" s="6764">
        <v>0</v>
      </c>
      <c r="J32" s="6764">
        <v>0</v>
      </c>
      <c r="K32" s="6764">
        <v>0</v>
      </c>
      <c r="L32" s="6764">
        <v>0</v>
      </c>
      <c r="M32" s="6764">
        <v>0</v>
      </c>
      <c r="N32" s="6764">
        <v>0</v>
      </c>
      <c r="O32" s="6764">
        <v>0</v>
      </c>
      <c r="P32" s="6764">
        <v>0</v>
      </c>
      <c r="Q32" s="6764">
        <v>0</v>
      </c>
      <c r="R32" s="6764">
        <v>0</v>
      </c>
      <c r="S32" s="6764">
        <v>0</v>
      </c>
      <c r="T32" s="6764">
        <v>0</v>
      </c>
      <c r="U32" s="6764">
        <v>0</v>
      </c>
      <c r="V32" s="6764">
        <v>0</v>
      </c>
      <c r="W32" s="6764">
        <v>0</v>
      </c>
      <c r="X32" s="6764">
        <v>0</v>
      </c>
      <c r="Y32" s="6764">
        <v>0</v>
      </c>
      <c r="Z32" s="6764">
        <v>0</v>
      </c>
      <c r="AA32" s="6764">
        <v>0</v>
      </c>
      <c r="AB32" s="6764">
        <v>0</v>
      </c>
      <c r="AC32" s="6764">
        <v>0</v>
      </c>
      <c r="AD32" s="6764">
        <v>0</v>
      </c>
      <c r="AE32" s="6764">
        <v>0</v>
      </c>
      <c r="AF32" s="6764">
        <v>0</v>
      </c>
      <c r="AG32" s="6764">
        <v>0</v>
      </c>
      <c r="AH32" s="6764">
        <v>0</v>
      </c>
      <c r="AI32" s="6764">
        <v>0</v>
      </c>
      <c r="AJ32" s="6764">
        <v>0</v>
      </c>
      <c r="AK32" s="6764">
        <v>0</v>
      </c>
      <c r="AL32" s="6764">
        <v>0</v>
      </c>
      <c r="AM32" s="6764">
        <v>0</v>
      </c>
      <c r="AN32" s="6764">
        <v>0</v>
      </c>
      <c r="AO32" s="6764">
        <v>0</v>
      </c>
      <c r="AP32" s="6764">
        <v>0</v>
      </c>
      <c r="AQ32" s="6764">
        <v>0</v>
      </c>
      <c r="AR32" s="6764">
        <v>0</v>
      </c>
      <c r="AS32" s="6764">
        <v>0</v>
      </c>
      <c r="AT32" s="6764">
        <v>0</v>
      </c>
      <c r="AU32" s="6764">
        <v>0</v>
      </c>
      <c r="AV32" s="6764">
        <v>0</v>
      </c>
      <c r="AW32" s="6765">
        <f t="shared" si="1"/>
        <v>0</v>
      </c>
      <c r="AX32" s="1035"/>
      <c r="AY32" s="6766">
        <v>0</v>
      </c>
      <c r="AZ32" s="1035"/>
      <c r="BA32" s="6767"/>
      <c r="BB32" s="6767"/>
      <c r="BC32" s="7068"/>
      <c r="BD32" s="7068"/>
      <c r="BE32" s="7068"/>
      <c r="BF32" s="7068"/>
      <c r="BG32" s="7068"/>
      <c r="BH32" s="7068"/>
      <c r="BI32" s="7068"/>
    </row>
    <row r="33" spans="1:61">
      <c r="A33" s="6542"/>
      <c r="B33" s="974"/>
      <c r="C33" s="6751">
        <v>6</v>
      </c>
      <c r="D33" s="6752"/>
      <c r="E33" s="6752" t="s">
        <v>89</v>
      </c>
      <c r="F33" s="6752"/>
      <c r="G33" s="6752"/>
      <c r="H33" s="6754"/>
      <c r="I33" s="6755">
        <f t="shared" ref="I33:AV33" si="5">SUM(I34:I35)</f>
        <v>0</v>
      </c>
      <c r="J33" s="6755">
        <f t="shared" si="5"/>
        <v>0</v>
      </c>
      <c r="K33" s="6755">
        <f t="shared" si="5"/>
        <v>0</v>
      </c>
      <c r="L33" s="6755">
        <f t="shared" si="5"/>
        <v>0</v>
      </c>
      <c r="M33" s="6755">
        <f t="shared" si="5"/>
        <v>0</v>
      </c>
      <c r="N33" s="6755">
        <f t="shared" si="5"/>
        <v>0</v>
      </c>
      <c r="O33" s="6755">
        <f t="shared" si="5"/>
        <v>0</v>
      </c>
      <c r="P33" s="6755">
        <f t="shared" si="5"/>
        <v>0</v>
      </c>
      <c r="Q33" s="6755">
        <f t="shared" si="5"/>
        <v>0</v>
      </c>
      <c r="R33" s="6755">
        <f t="shared" si="5"/>
        <v>0</v>
      </c>
      <c r="S33" s="6755">
        <f t="shared" si="5"/>
        <v>0</v>
      </c>
      <c r="T33" s="6755">
        <f t="shared" si="5"/>
        <v>0</v>
      </c>
      <c r="U33" s="6755">
        <f t="shared" si="5"/>
        <v>0</v>
      </c>
      <c r="V33" s="6755">
        <f t="shared" si="5"/>
        <v>0</v>
      </c>
      <c r="W33" s="6755">
        <f t="shared" si="5"/>
        <v>0</v>
      </c>
      <c r="X33" s="6755">
        <f t="shared" si="5"/>
        <v>0</v>
      </c>
      <c r="Y33" s="6755">
        <f t="shared" si="5"/>
        <v>0</v>
      </c>
      <c r="Z33" s="6755">
        <f t="shared" si="5"/>
        <v>0</v>
      </c>
      <c r="AA33" s="6755">
        <f t="shared" si="5"/>
        <v>0</v>
      </c>
      <c r="AB33" s="6755">
        <f t="shared" si="5"/>
        <v>0</v>
      </c>
      <c r="AC33" s="6755">
        <f t="shared" si="5"/>
        <v>0</v>
      </c>
      <c r="AD33" s="6755">
        <f t="shared" si="5"/>
        <v>0</v>
      </c>
      <c r="AE33" s="6755">
        <f t="shared" si="5"/>
        <v>0</v>
      </c>
      <c r="AF33" s="6755">
        <f t="shared" si="5"/>
        <v>0</v>
      </c>
      <c r="AG33" s="6755">
        <f t="shared" si="5"/>
        <v>0</v>
      </c>
      <c r="AH33" s="6755">
        <f t="shared" si="5"/>
        <v>0</v>
      </c>
      <c r="AI33" s="6755">
        <f t="shared" si="5"/>
        <v>0</v>
      </c>
      <c r="AJ33" s="6755">
        <f t="shared" si="5"/>
        <v>0</v>
      </c>
      <c r="AK33" s="6755">
        <f t="shared" si="5"/>
        <v>0</v>
      </c>
      <c r="AL33" s="6755">
        <f t="shared" si="5"/>
        <v>0</v>
      </c>
      <c r="AM33" s="6755">
        <f t="shared" si="5"/>
        <v>0</v>
      </c>
      <c r="AN33" s="6755">
        <f t="shared" si="5"/>
        <v>0</v>
      </c>
      <c r="AO33" s="6755">
        <f t="shared" si="5"/>
        <v>0</v>
      </c>
      <c r="AP33" s="6755">
        <f t="shared" si="5"/>
        <v>0</v>
      </c>
      <c r="AQ33" s="6755">
        <f t="shared" si="5"/>
        <v>0</v>
      </c>
      <c r="AR33" s="6755">
        <f t="shared" si="5"/>
        <v>0</v>
      </c>
      <c r="AS33" s="6755">
        <f t="shared" si="5"/>
        <v>0</v>
      </c>
      <c r="AT33" s="6755">
        <f t="shared" si="5"/>
        <v>0</v>
      </c>
      <c r="AU33" s="6755">
        <f t="shared" si="5"/>
        <v>0</v>
      </c>
      <c r="AV33" s="6755">
        <f t="shared" si="5"/>
        <v>0</v>
      </c>
      <c r="AW33" s="6756">
        <f t="shared" si="1"/>
        <v>0</v>
      </c>
      <c r="AX33" s="6757"/>
      <c r="AY33" s="6758">
        <f>SUM(AY34:AY35)</f>
        <v>0</v>
      </c>
      <c r="AZ33" s="6757"/>
      <c r="BA33" s="6759"/>
      <c r="BB33" s="6759"/>
      <c r="BC33" s="7067"/>
      <c r="BD33" s="7067"/>
      <c r="BE33" s="7067"/>
      <c r="BF33" s="7067"/>
      <c r="BG33" s="7067"/>
      <c r="BH33" s="7067"/>
      <c r="BI33" s="7067"/>
    </row>
    <row r="34" spans="1:61">
      <c r="A34" s="6542"/>
      <c r="B34" s="974"/>
      <c r="C34" s="6760"/>
      <c r="D34" s="6761">
        <v>6.1</v>
      </c>
      <c r="E34" s="6761"/>
      <c r="F34" s="6761" t="s">
        <v>90</v>
      </c>
      <c r="G34" s="6761"/>
      <c r="H34" s="6769"/>
      <c r="I34" s="6764">
        <v>0</v>
      </c>
      <c r="J34" s="6764">
        <v>0</v>
      </c>
      <c r="K34" s="6764">
        <v>0</v>
      </c>
      <c r="L34" s="6764">
        <v>0</v>
      </c>
      <c r="M34" s="6764">
        <v>0</v>
      </c>
      <c r="N34" s="6764">
        <v>0</v>
      </c>
      <c r="O34" s="6764">
        <v>0</v>
      </c>
      <c r="P34" s="6764">
        <v>0</v>
      </c>
      <c r="Q34" s="6764">
        <v>0</v>
      </c>
      <c r="R34" s="6764">
        <v>0</v>
      </c>
      <c r="S34" s="6764">
        <v>0</v>
      </c>
      <c r="T34" s="6764">
        <v>0</v>
      </c>
      <c r="U34" s="6764">
        <v>0</v>
      </c>
      <c r="V34" s="6764">
        <v>0</v>
      </c>
      <c r="W34" s="6764">
        <v>0</v>
      </c>
      <c r="X34" s="6764">
        <v>0</v>
      </c>
      <c r="Y34" s="6764">
        <v>0</v>
      </c>
      <c r="Z34" s="6764">
        <v>0</v>
      </c>
      <c r="AA34" s="6764">
        <v>0</v>
      </c>
      <c r="AB34" s="6764">
        <v>0</v>
      </c>
      <c r="AC34" s="6764">
        <v>0</v>
      </c>
      <c r="AD34" s="6764">
        <v>0</v>
      </c>
      <c r="AE34" s="6764">
        <v>0</v>
      </c>
      <c r="AF34" s="6764">
        <v>0</v>
      </c>
      <c r="AG34" s="6764">
        <v>0</v>
      </c>
      <c r="AH34" s="6764">
        <v>0</v>
      </c>
      <c r="AI34" s="6764">
        <v>0</v>
      </c>
      <c r="AJ34" s="6764">
        <v>0</v>
      </c>
      <c r="AK34" s="6764">
        <v>0</v>
      </c>
      <c r="AL34" s="6764">
        <v>0</v>
      </c>
      <c r="AM34" s="6764">
        <v>0</v>
      </c>
      <c r="AN34" s="6764">
        <v>0</v>
      </c>
      <c r="AO34" s="6764">
        <v>0</v>
      </c>
      <c r="AP34" s="6764">
        <v>0</v>
      </c>
      <c r="AQ34" s="6764">
        <v>0</v>
      </c>
      <c r="AR34" s="6764">
        <v>0</v>
      </c>
      <c r="AS34" s="6764">
        <v>0</v>
      </c>
      <c r="AT34" s="6764">
        <v>0</v>
      </c>
      <c r="AU34" s="6764">
        <v>0</v>
      </c>
      <c r="AV34" s="6764">
        <v>0</v>
      </c>
      <c r="AW34" s="6765">
        <f t="shared" si="1"/>
        <v>0</v>
      </c>
      <c r="AX34" s="1035"/>
      <c r="AY34" s="6766">
        <v>0</v>
      </c>
      <c r="AZ34" s="1035"/>
      <c r="BA34" s="6767"/>
      <c r="BB34" s="6767"/>
      <c r="BC34" s="7068"/>
      <c r="BD34" s="7068"/>
      <c r="BE34" s="7068"/>
      <c r="BF34" s="7068"/>
      <c r="BG34" s="7068"/>
      <c r="BH34" s="7068"/>
      <c r="BI34" s="7068"/>
    </row>
    <row r="35" spans="1:61">
      <c r="A35" s="6542"/>
      <c r="B35" s="974"/>
      <c r="C35" s="6760"/>
      <c r="D35" s="6761">
        <v>6.2</v>
      </c>
      <c r="E35" s="6761"/>
      <c r="F35" s="6761" t="s">
        <v>88</v>
      </c>
      <c r="G35" s="6761"/>
      <c r="H35" s="6769"/>
      <c r="I35" s="6764">
        <v>0</v>
      </c>
      <c r="J35" s="6764">
        <v>0</v>
      </c>
      <c r="K35" s="6764">
        <v>0</v>
      </c>
      <c r="L35" s="6764">
        <v>0</v>
      </c>
      <c r="M35" s="6764">
        <v>0</v>
      </c>
      <c r="N35" s="6764">
        <v>0</v>
      </c>
      <c r="O35" s="6764">
        <v>0</v>
      </c>
      <c r="P35" s="6764">
        <v>0</v>
      </c>
      <c r="Q35" s="6764">
        <v>0</v>
      </c>
      <c r="R35" s="6764">
        <v>0</v>
      </c>
      <c r="S35" s="6764">
        <v>0</v>
      </c>
      <c r="T35" s="6764">
        <v>0</v>
      </c>
      <c r="U35" s="6764">
        <v>0</v>
      </c>
      <c r="V35" s="6764">
        <v>0</v>
      </c>
      <c r="W35" s="6764">
        <v>0</v>
      </c>
      <c r="X35" s="6764">
        <v>0</v>
      </c>
      <c r="Y35" s="6764">
        <v>0</v>
      </c>
      <c r="Z35" s="6764">
        <v>0</v>
      </c>
      <c r="AA35" s="6764">
        <v>0</v>
      </c>
      <c r="AB35" s="6764">
        <v>0</v>
      </c>
      <c r="AC35" s="6764">
        <v>0</v>
      </c>
      <c r="AD35" s="6764">
        <v>0</v>
      </c>
      <c r="AE35" s="6764">
        <v>0</v>
      </c>
      <c r="AF35" s="6764">
        <v>0</v>
      </c>
      <c r="AG35" s="6764">
        <v>0</v>
      </c>
      <c r="AH35" s="6764">
        <v>0</v>
      </c>
      <c r="AI35" s="6764">
        <v>0</v>
      </c>
      <c r="AJ35" s="6764">
        <v>0</v>
      </c>
      <c r="AK35" s="6764">
        <v>0</v>
      </c>
      <c r="AL35" s="6764">
        <v>0</v>
      </c>
      <c r="AM35" s="6764">
        <v>0</v>
      </c>
      <c r="AN35" s="6764">
        <v>0</v>
      </c>
      <c r="AO35" s="6764">
        <v>0</v>
      </c>
      <c r="AP35" s="6764">
        <v>0</v>
      </c>
      <c r="AQ35" s="6764">
        <v>0</v>
      </c>
      <c r="AR35" s="6764">
        <v>0</v>
      </c>
      <c r="AS35" s="6764">
        <v>0</v>
      </c>
      <c r="AT35" s="6764">
        <v>0</v>
      </c>
      <c r="AU35" s="6764">
        <v>0</v>
      </c>
      <c r="AV35" s="6764">
        <v>0</v>
      </c>
      <c r="AW35" s="6765">
        <f t="shared" si="1"/>
        <v>0</v>
      </c>
      <c r="AX35" s="1035"/>
      <c r="AY35" s="6766">
        <v>0</v>
      </c>
      <c r="AZ35" s="1035"/>
      <c r="BA35" s="6767"/>
      <c r="BB35" s="6767"/>
      <c r="BC35" s="7068"/>
      <c r="BD35" s="7068"/>
      <c r="BE35" s="7068"/>
      <c r="BF35" s="7068"/>
      <c r="BG35" s="7068"/>
      <c r="BH35" s="7068"/>
      <c r="BI35" s="7068"/>
    </row>
    <row r="36" spans="1:61">
      <c r="A36" s="6542"/>
      <c r="B36" s="974"/>
      <c r="C36" s="6751">
        <v>7</v>
      </c>
      <c r="D36" s="6752"/>
      <c r="E36" s="6752" t="s">
        <v>91</v>
      </c>
      <c r="F36" s="6753"/>
      <c r="G36" s="6753"/>
      <c r="H36" s="6754"/>
      <c r="I36" s="6755">
        <f t="shared" ref="I36:AV36" si="6">SUM(I37:I41)</f>
        <v>0</v>
      </c>
      <c r="J36" s="6755">
        <f t="shared" si="6"/>
        <v>0</v>
      </c>
      <c r="K36" s="6755">
        <f t="shared" si="6"/>
        <v>0</v>
      </c>
      <c r="L36" s="6755">
        <f t="shared" si="6"/>
        <v>0</v>
      </c>
      <c r="M36" s="6755">
        <f t="shared" si="6"/>
        <v>0</v>
      </c>
      <c r="N36" s="6755">
        <f t="shared" si="6"/>
        <v>0</v>
      </c>
      <c r="O36" s="6755">
        <f t="shared" si="6"/>
        <v>0</v>
      </c>
      <c r="P36" s="6755">
        <f t="shared" si="6"/>
        <v>0</v>
      </c>
      <c r="Q36" s="6755">
        <f t="shared" si="6"/>
        <v>0</v>
      </c>
      <c r="R36" s="6755">
        <f t="shared" si="6"/>
        <v>0</v>
      </c>
      <c r="S36" s="6755">
        <f t="shared" si="6"/>
        <v>0</v>
      </c>
      <c r="T36" s="6755">
        <f t="shared" si="6"/>
        <v>0</v>
      </c>
      <c r="U36" s="6755">
        <f t="shared" si="6"/>
        <v>0</v>
      </c>
      <c r="V36" s="6755">
        <f t="shared" si="6"/>
        <v>0</v>
      </c>
      <c r="W36" s="6755">
        <f t="shared" si="6"/>
        <v>0</v>
      </c>
      <c r="X36" s="6755">
        <f t="shared" si="6"/>
        <v>0</v>
      </c>
      <c r="Y36" s="6755">
        <f t="shared" si="6"/>
        <v>0</v>
      </c>
      <c r="Z36" s="6755">
        <f t="shared" si="6"/>
        <v>0</v>
      </c>
      <c r="AA36" s="6755">
        <f t="shared" si="6"/>
        <v>0</v>
      </c>
      <c r="AB36" s="6755">
        <f t="shared" si="6"/>
        <v>0</v>
      </c>
      <c r="AC36" s="6755">
        <f t="shared" si="6"/>
        <v>0</v>
      </c>
      <c r="AD36" s="6755">
        <f t="shared" si="6"/>
        <v>0</v>
      </c>
      <c r="AE36" s="6755">
        <f t="shared" si="6"/>
        <v>0</v>
      </c>
      <c r="AF36" s="6755">
        <f t="shared" si="6"/>
        <v>0</v>
      </c>
      <c r="AG36" s="6755">
        <f t="shared" si="6"/>
        <v>0</v>
      </c>
      <c r="AH36" s="6755">
        <f t="shared" si="6"/>
        <v>0</v>
      </c>
      <c r="AI36" s="6755">
        <f t="shared" si="6"/>
        <v>0</v>
      </c>
      <c r="AJ36" s="6755">
        <f t="shared" si="6"/>
        <v>0</v>
      </c>
      <c r="AK36" s="6755">
        <f t="shared" si="6"/>
        <v>0</v>
      </c>
      <c r="AL36" s="6755">
        <f t="shared" si="6"/>
        <v>0</v>
      </c>
      <c r="AM36" s="6755">
        <f t="shared" si="6"/>
        <v>0</v>
      </c>
      <c r="AN36" s="6755">
        <f t="shared" si="6"/>
        <v>0</v>
      </c>
      <c r="AO36" s="6755">
        <f t="shared" si="6"/>
        <v>0</v>
      </c>
      <c r="AP36" s="6755">
        <f t="shared" si="6"/>
        <v>0</v>
      </c>
      <c r="AQ36" s="6755">
        <f t="shared" si="6"/>
        <v>0</v>
      </c>
      <c r="AR36" s="6755">
        <f t="shared" si="6"/>
        <v>0</v>
      </c>
      <c r="AS36" s="6755">
        <f t="shared" si="6"/>
        <v>0</v>
      </c>
      <c r="AT36" s="6755">
        <f t="shared" si="6"/>
        <v>0</v>
      </c>
      <c r="AU36" s="6755">
        <f t="shared" si="6"/>
        <v>0</v>
      </c>
      <c r="AV36" s="6755">
        <f t="shared" si="6"/>
        <v>0</v>
      </c>
      <c r="AW36" s="6756">
        <f t="shared" si="1"/>
        <v>0</v>
      </c>
      <c r="AX36" s="6757"/>
      <c r="AY36" s="6758">
        <f>SUM(AY37:AY41)</f>
        <v>0</v>
      </c>
      <c r="AZ36" s="6757"/>
      <c r="BA36" s="6759"/>
      <c r="BB36" s="6759"/>
      <c r="BC36" s="7067"/>
      <c r="BD36" s="7067"/>
      <c r="BE36" s="7067"/>
      <c r="BF36" s="7067"/>
      <c r="BG36" s="7067"/>
      <c r="BH36" s="7067"/>
      <c r="BI36" s="7067"/>
    </row>
    <row r="37" spans="1:61">
      <c r="A37" s="6542"/>
      <c r="B37" s="974"/>
      <c r="C37" s="6770"/>
      <c r="D37" s="6761">
        <v>7.1</v>
      </c>
      <c r="E37" s="6762"/>
      <c r="F37" s="6761" t="s">
        <v>92</v>
      </c>
      <c r="G37" s="6761"/>
      <c r="H37" s="6763"/>
      <c r="I37" s="6764">
        <v>0</v>
      </c>
      <c r="J37" s="6764">
        <v>0</v>
      </c>
      <c r="K37" s="6764">
        <v>0</v>
      </c>
      <c r="L37" s="6764">
        <v>0</v>
      </c>
      <c r="M37" s="6764">
        <v>0</v>
      </c>
      <c r="N37" s="6764">
        <v>0</v>
      </c>
      <c r="O37" s="6764">
        <v>0</v>
      </c>
      <c r="P37" s="6764">
        <v>0</v>
      </c>
      <c r="Q37" s="6764">
        <v>0</v>
      </c>
      <c r="R37" s="6764">
        <v>0</v>
      </c>
      <c r="S37" s="6764">
        <v>0</v>
      </c>
      <c r="T37" s="6764">
        <v>0</v>
      </c>
      <c r="U37" s="6764">
        <v>0</v>
      </c>
      <c r="V37" s="6764">
        <v>0</v>
      </c>
      <c r="W37" s="6764">
        <v>0</v>
      </c>
      <c r="X37" s="6764">
        <v>0</v>
      </c>
      <c r="Y37" s="6764">
        <v>0</v>
      </c>
      <c r="Z37" s="6764">
        <v>0</v>
      </c>
      <c r="AA37" s="6764">
        <v>0</v>
      </c>
      <c r="AB37" s="6764">
        <v>0</v>
      </c>
      <c r="AC37" s="6764">
        <v>0</v>
      </c>
      <c r="AD37" s="6764">
        <v>0</v>
      </c>
      <c r="AE37" s="6764">
        <v>0</v>
      </c>
      <c r="AF37" s="6764">
        <v>0</v>
      </c>
      <c r="AG37" s="6764">
        <v>0</v>
      </c>
      <c r="AH37" s="6764">
        <v>0</v>
      </c>
      <c r="AI37" s="6764">
        <v>0</v>
      </c>
      <c r="AJ37" s="6764">
        <v>0</v>
      </c>
      <c r="AK37" s="6764">
        <v>0</v>
      </c>
      <c r="AL37" s="6764">
        <v>0</v>
      </c>
      <c r="AM37" s="6764">
        <v>0</v>
      </c>
      <c r="AN37" s="6764">
        <v>0</v>
      </c>
      <c r="AO37" s="6764">
        <v>0</v>
      </c>
      <c r="AP37" s="6764">
        <v>0</v>
      </c>
      <c r="AQ37" s="6764">
        <v>0</v>
      </c>
      <c r="AR37" s="6764">
        <v>0</v>
      </c>
      <c r="AS37" s="6764">
        <v>0</v>
      </c>
      <c r="AT37" s="6764">
        <v>0</v>
      </c>
      <c r="AU37" s="6764">
        <v>0</v>
      </c>
      <c r="AV37" s="6764">
        <v>0</v>
      </c>
      <c r="AW37" s="6765">
        <f t="shared" si="1"/>
        <v>0</v>
      </c>
      <c r="AX37" s="1035"/>
      <c r="AY37" s="6766">
        <v>0</v>
      </c>
      <c r="AZ37" s="1035"/>
      <c r="BA37" s="6767"/>
      <c r="BB37" s="6767"/>
      <c r="BC37" s="7068"/>
      <c r="BD37" s="7068"/>
      <c r="BE37" s="7068"/>
      <c r="BF37" s="7068"/>
      <c r="BG37" s="7068"/>
      <c r="BH37" s="7068"/>
      <c r="BI37" s="7068"/>
    </row>
    <row r="38" spans="1:61">
      <c r="A38" s="6542"/>
      <c r="B38" s="974"/>
      <c r="C38" s="6770"/>
      <c r="D38" s="6761">
        <v>7.2</v>
      </c>
      <c r="E38" s="6762"/>
      <c r="F38" s="6761" t="s">
        <v>93</v>
      </c>
      <c r="G38" s="6761"/>
      <c r="H38" s="6763"/>
      <c r="I38" s="6764">
        <v>0</v>
      </c>
      <c r="J38" s="6764">
        <v>0</v>
      </c>
      <c r="K38" s="6764">
        <v>0</v>
      </c>
      <c r="L38" s="6764">
        <v>0</v>
      </c>
      <c r="M38" s="6764">
        <v>0</v>
      </c>
      <c r="N38" s="6764">
        <v>0</v>
      </c>
      <c r="O38" s="6764">
        <v>0</v>
      </c>
      <c r="P38" s="6764">
        <v>0</v>
      </c>
      <c r="Q38" s="6764">
        <v>0</v>
      </c>
      <c r="R38" s="6764">
        <v>0</v>
      </c>
      <c r="S38" s="6764">
        <v>0</v>
      </c>
      <c r="T38" s="6764">
        <v>0</v>
      </c>
      <c r="U38" s="6764">
        <v>0</v>
      </c>
      <c r="V38" s="6764">
        <v>0</v>
      </c>
      <c r="W38" s="6764">
        <v>0</v>
      </c>
      <c r="X38" s="6764">
        <v>0</v>
      </c>
      <c r="Y38" s="6764">
        <v>0</v>
      </c>
      <c r="Z38" s="6764">
        <v>0</v>
      </c>
      <c r="AA38" s="6764">
        <v>0</v>
      </c>
      <c r="AB38" s="6764">
        <v>0</v>
      </c>
      <c r="AC38" s="6764">
        <v>0</v>
      </c>
      <c r="AD38" s="6764">
        <v>0</v>
      </c>
      <c r="AE38" s="6764">
        <v>0</v>
      </c>
      <c r="AF38" s="6764">
        <v>0</v>
      </c>
      <c r="AG38" s="6764">
        <v>0</v>
      </c>
      <c r="AH38" s="6764">
        <v>0</v>
      </c>
      <c r="AI38" s="6764">
        <v>0</v>
      </c>
      <c r="AJ38" s="6764">
        <v>0</v>
      </c>
      <c r="AK38" s="6764">
        <v>0</v>
      </c>
      <c r="AL38" s="6764">
        <v>0</v>
      </c>
      <c r="AM38" s="6764">
        <v>0</v>
      </c>
      <c r="AN38" s="6764">
        <v>0</v>
      </c>
      <c r="AO38" s="6764">
        <v>0</v>
      </c>
      <c r="AP38" s="6764">
        <v>0</v>
      </c>
      <c r="AQ38" s="6764">
        <v>0</v>
      </c>
      <c r="AR38" s="6764">
        <v>0</v>
      </c>
      <c r="AS38" s="6764">
        <v>0</v>
      </c>
      <c r="AT38" s="6764">
        <v>0</v>
      </c>
      <c r="AU38" s="6764">
        <v>0</v>
      </c>
      <c r="AV38" s="6764">
        <v>0</v>
      </c>
      <c r="AW38" s="6765">
        <f t="shared" si="1"/>
        <v>0</v>
      </c>
      <c r="AX38" s="1035"/>
      <c r="AY38" s="6766">
        <v>0</v>
      </c>
      <c r="AZ38" s="1035"/>
      <c r="BA38" s="6767"/>
      <c r="BB38" s="6767"/>
      <c r="BC38" s="7068"/>
      <c r="BD38" s="7068"/>
      <c r="BE38" s="7068"/>
      <c r="BF38" s="7068"/>
      <c r="BG38" s="7068"/>
      <c r="BH38" s="7068"/>
      <c r="BI38" s="7068"/>
    </row>
    <row r="39" spans="1:61">
      <c r="A39" s="6542"/>
      <c r="B39" s="974"/>
      <c r="C39" s="6770"/>
      <c r="D39" s="6761">
        <v>7.3</v>
      </c>
      <c r="E39" s="6762"/>
      <c r="F39" s="6761" t="s">
        <v>94</v>
      </c>
      <c r="G39" s="6761"/>
      <c r="H39" s="6763"/>
      <c r="I39" s="6764">
        <v>0</v>
      </c>
      <c r="J39" s="6764">
        <v>0</v>
      </c>
      <c r="K39" s="6764">
        <v>0</v>
      </c>
      <c r="L39" s="6764">
        <v>0</v>
      </c>
      <c r="M39" s="6764">
        <v>0</v>
      </c>
      <c r="N39" s="6764">
        <v>0</v>
      </c>
      <c r="O39" s="6764">
        <v>0</v>
      </c>
      <c r="P39" s="6764">
        <v>0</v>
      </c>
      <c r="Q39" s="6764">
        <v>0</v>
      </c>
      <c r="R39" s="6764">
        <v>0</v>
      </c>
      <c r="S39" s="6764">
        <v>0</v>
      </c>
      <c r="T39" s="6764">
        <v>0</v>
      </c>
      <c r="U39" s="6764">
        <v>0</v>
      </c>
      <c r="V39" s="6764">
        <v>0</v>
      </c>
      <c r="W39" s="6764">
        <v>0</v>
      </c>
      <c r="X39" s="6764">
        <v>0</v>
      </c>
      <c r="Y39" s="6764">
        <v>0</v>
      </c>
      <c r="Z39" s="6764">
        <v>0</v>
      </c>
      <c r="AA39" s="6764">
        <v>0</v>
      </c>
      <c r="AB39" s="6764">
        <v>0</v>
      </c>
      <c r="AC39" s="6764">
        <v>0</v>
      </c>
      <c r="AD39" s="6764">
        <v>0</v>
      </c>
      <c r="AE39" s="6764">
        <v>0</v>
      </c>
      <c r="AF39" s="6764">
        <v>0</v>
      </c>
      <c r="AG39" s="6764">
        <v>0</v>
      </c>
      <c r="AH39" s="6764">
        <v>0</v>
      </c>
      <c r="AI39" s="6764">
        <v>0</v>
      </c>
      <c r="AJ39" s="6764">
        <v>0</v>
      </c>
      <c r="AK39" s="6764">
        <v>0</v>
      </c>
      <c r="AL39" s="6764">
        <v>0</v>
      </c>
      <c r="AM39" s="6764">
        <v>0</v>
      </c>
      <c r="AN39" s="6764">
        <v>0</v>
      </c>
      <c r="AO39" s="6764">
        <v>0</v>
      </c>
      <c r="AP39" s="6764">
        <v>0</v>
      </c>
      <c r="AQ39" s="6764">
        <v>0</v>
      </c>
      <c r="AR39" s="6764">
        <v>0</v>
      </c>
      <c r="AS39" s="6764">
        <v>0</v>
      </c>
      <c r="AT39" s="6764">
        <v>0</v>
      </c>
      <c r="AU39" s="6764">
        <v>0</v>
      </c>
      <c r="AV39" s="6764">
        <v>0</v>
      </c>
      <c r="AW39" s="6765">
        <f t="shared" si="1"/>
        <v>0</v>
      </c>
      <c r="AX39" s="1035"/>
      <c r="AY39" s="6766">
        <v>0</v>
      </c>
      <c r="AZ39" s="1035"/>
      <c r="BA39" s="6767"/>
      <c r="BB39" s="6767"/>
      <c r="BC39" s="7068"/>
      <c r="BD39" s="7068"/>
      <c r="BE39" s="7068"/>
      <c r="BF39" s="7068"/>
      <c r="BG39" s="7068"/>
      <c r="BH39" s="7068"/>
      <c r="BI39" s="7068"/>
    </row>
    <row r="40" spans="1:61">
      <c r="A40" s="6542"/>
      <c r="B40" s="974"/>
      <c r="C40" s="6770"/>
      <c r="D40" s="6761">
        <v>7.4</v>
      </c>
      <c r="E40" s="6762"/>
      <c r="F40" s="6761" t="s">
        <v>95</v>
      </c>
      <c r="G40" s="6761"/>
      <c r="H40" s="6763"/>
      <c r="I40" s="6764">
        <v>0</v>
      </c>
      <c r="J40" s="6764">
        <v>0</v>
      </c>
      <c r="K40" s="6764">
        <v>0</v>
      </c>
      <c r="L40" s="6764">
        <v>0</v>
      </c>
      <c r="M40" s="6764">
        <v>0</v>
      </c>
      <c r="N40" s="6764">
        <v>0</v>
      </c>
      <c r="O40" s="6764">
        <v>0</v>
      </c>
      <c r="P40" s="6764">
        <v>0</v>
      </c>
      <c r="Q40" s="6764">
        <v>0</v>
      </c>
      <c r="R40" s="6764">
        <v>0</v>
      </c>
      <c r="S40" s="6764">
        <v>0</v>
      </c>
      <c r="T40" s="6764">
        <v>0</v>
      </c>
      <c r="U40" s="6764">
        <v>0</v>
      </c>
      <c r="V40" s="6764">
        <v>0</v>
      </c>
      <c r="W40" s="6764">
        <v>0</v>
      </c>
      <c r="X40" s="6764">
        <v>0</v>
      </c>
      <c r="Y40" s="6764">
        <v>0</v>
      </c>
      <c r="Z40" s="6764">
        <v>0</v>
      </c>
      <c r="AA40" s="6764">
        <v>0</v>
      </c>
      <c r="AB40" s="6764">
        <v>0</v>
      </c>
      <c r="AC40" s="6764">
        <v>0</v>
      </c>
      <c r="AD40" s="6764">
        <v>0</v>
      </c>
      <c r="AE40" s="6764">
        <v>0</v>
      </c>
      <c r="AF40" s="6764">
        <v>0</v>
      </c>
      <c r="AG40" s="6764">
        <v>0</v>
      </c>
      <c r="AH40" s="6764">
        <v>0</v>
      </c>
      <c r="AI40" s="6764">
        <v>0</v>
      </c>
      <c r="AJ40" s="6764">
        <v>0</v>
      </c>
      <c r="AK40" s="6764">
        <v>0</v>
      </c>
      <c r="AL40" s="6764">
        <v>0</v>
      </c>
      <c r="AM40" s="6764">
        <v>0</v>
      </c>
      <c r="AN40" s="6764">
        <v>0</v>
      </c>
      <c r="AO40" s="6764">
        <v>0</v>
      </c>
      <c r="AP40" s="6764">
        <v>0</v>
      </c>
      <c r="AQ40" s="6764">
        <v>0</v>
      </c>
      <c r="AR40" s="6764">
        <v>0</v>
      </c>
      <c r="AS40" s="6764">
        <v>0</v>
      </c>
      <c r="AT40" s="6764">
        <v>0</v>
      </c>
      <c r="AU40" s="6764">
        <v>0</v>
      </c>
      <c r="AV40" s="6764">
        <v>0</v>
      </c>
      <c r="AW40" s="6765">
        <f t="shared" si="1"/>
        <v>0</v>
      </c>
      <c r="AX40" s="1035"/>
      <c r="AY40" s="6766">
        <v>0</v>
      </c>
      <c r="AZ40" s="1035"/>
      <c r="BA40" s="6767"/>
      <c r="BB40" s="6767"/>
      <c r="BC40" s="7068"/>
      <c r="BD40" s="7068"/>
      <c r="BE40" s="7068"/>
      <c r="BF40" s="7068"/>
      <c r="BG40" s="7068"/>
      <c r="BH40" s="7068"/>
      <c r="BI40" s="7068"/>
    </row>
    <row r="41" spans="1:61">
      <c r="A41" s="6542"/>
      <c r="B41" s="974"/>
      <c r="C41" s="6770"/>
      <c r="D41" s="6761">
        <v>7.5</v>
      </c>
      <c r="E41" s="6762"/>
      <c r="F41" s="6761" t="s">
        <v>88</v>
      </c>
      <c r="G41" s="6761"/>
      <c r="H41" s="6763"/>
      <c r="I41" s="6764">
        <v>0</v>
      </c>
      <c r="J41" s="6764">
        <v>0</v>
      </c>
      <c r="K41" s="6764">
        <v>0</v>
      </c>
      <c r="L41" s="6764">
        <v>0</v>
      </c>
      <c r="M41" s="6764">
        <v>0</v>
      </c>
      <c r="N41" s="6764">
        <v>0</v>
      </c>
      <c r="O41" s="6764">
        <v>0</v>
      </c>
      <c r="P41" s="6764">
        <v>0</v>
      </c>
      <c r="Q41" s="6764">
        <v>0</v>
      </c>
      <c r="R41" s="6764">
        <v>0</v>
      </c>
      <c r="S41" s="6764">
        <v>0</v>
      </c>
      <c r="T41" s="6764">
        <v>0</v>
      </c>
      <c r="U41" s="6764">
        <v>0</v>
      </c>
      <c r="V41" s="6764">
        <v>0</v>
      </c>
      <c r="W41" s="6764">
        <v>0</v>
      </c>
      <c r="X41" s="6764">
        <v>0</v>
      </c>
      <c r="Y41" s="6764">
        <v>0</v>
      </c>
      <c r="Z41" s="6764">
        <v>0</v>
      </c>
      <c r="AA41" s="6764">
        <v>0</v>
      </c>
      <c r="AB41" s="6764">
        <v>0</v>
      </c>
      <c r="AC41" s="6764">
        <v>0</v>
      </c>
      <c r="AD41" s="6764">
        <v>0</v>
      </c>
      <c r="AE41" s="6764">
        <v>0</v>
      </c>
      <c r="AF41" s="6764">
        <v>0</v>
      </c>
      <c r="AG41" s="6764">
        <v>0</v>
      </c>
      <c r="AH41" s="6764">
        <v>0</v>
      </c>
      <c r="AI41" s="6764">
        <v>0</v>
      </c>
      <c r="AJ41" s="6764">
        <v>0</v>
      </c>
      <c r="AK41" s="6764">
        <v>0</v>
      </c>
      <c r="AL41" s="6764">
        <v>0</v>
      </c>
      <c r="AM41" s="6764">
        <v>0</v>
      </c>
      <c r="AN41" s="6764">
        <v>0</v>
      </c>
      <c r="AO41" s="6764">
        <v>0</v>
      </c>
      <c r="AP41" s="6764">
        <v>0</v>
      </c>
      <c r="AQ41" s="6764">
        <v>0</v>
      </c>
      <c r="AR41" s="6764">
        <v>0</v>
      </c>
      <c r="AS41" s="6764">
        <v>0</v>
      </c>
      <c r="AT41" s="6764">
        <v>0</v>
      </c>
      <c r="AU41" s="6764">
        <v>0</v>
      </c>
      <c r="AV41" s="6764">
        <v>0</v>
      </c>
      <c r="AW41" s="6765">
        <f t="shared" si="1"/>
        <v>0</v>
      </c>
      <c r="AX41" s="1035"/>
      <c r="AY41" s="6766">
        <v>0</v>
      </c>
      <c r="AZ41" s="1035"/>
      <c r="BA41" s="6767"/>
      <c r="BB41" s="6767"/>
      <c r="BC41" s="7068"/>
      <c r="BD41" s="7068"/>
      <c r="BE41" s="7068"/>
      <c r="BF41" s="7068"/>
      <c r="BG41" s="7068"/>
      <c r="BH41" s="7068"/>
      <c r="BI41" s="7068"/>
    </row>
    <row r="42" spans="1:61">
      <c r="A42" s="6542"/>
      <c r="B42" s="974"/>
      <c r="C42" s="6768">
        <v>8</v>
      </c>
      <c r="D42" s="6752"/>
      <c r="E42" s="6752" t="s">
        <v>96</v>
      </c>
      <c r="F42" s="6752"/>
      <c r="G42" s="6752"/>
      <c r="H42" s="6754"/>
      <c r="I42" s="6755">
        <f t="shared" ref="I42:AV42" si="7">SUM(I43,I48,I55)</f>
        <v>0</v>
      </c>
      <c r="J42" s="6755">
        <f t="shared" si="7"/>
        <v>0</v>
      </c>
      <c r="K42" s="6755">
        <f t="shared" si="7"/>
        <v>0</v>
      </c>
      <c r="L42" s="6755">
        <f t="shared" si="7"/>
        <v>0</v>
      </c>
      <c r="M42" s="6755">
        <f t="shared" si="7"/>
        <v>0</v>
      </c>
      <c r="N42" s="6755">
        <f t="shared" si="7"/>
        <v>0</v>
      </c>
      <c r="O42" s="6755">
        <f t="shared" si="7"/>
        <v>0</v>
      </c>
      <c r="P42" s="6755">
        <f t="shared" si="7"/>
        <v>0</v>
      </c>
      <c r="Q42" s="6755">
        <f t="shared" si="7"/>
        <v>0</v>
      </c>
      <c r="R42" s="6755">
        <f t="shared" si="7"/>
        <v>0</v>
      </c>
      <c r="S42" s="6755">
        <f t="shared" si="7"/>
        <v>0</v>
      </c>
      <c r="T42" s="6755">
        <f t="shared" si="7"/>
        <v>0</v>
      </c>
      <c r="U42" s="6755">
        <f t="shared" si="7"/>
        <v>0</v>
      </c>
      <c r="V42" s="6755">
        <f t="shared" si="7"/>
        <v>0</v>
      </c>
      <c r="W42" s="6755">
        <f t="shared" si="7"/>
        <v>0</v>
      </c>
      <c r="X42" s="6755">
        <f t="shared" si="7"/>
        <v>0</v>
      </c>
      <c r="Y42" s="6755">
        <f t="shared" si="7"/>
        <v>0</v>
      </c>
      <c r="Z42" s="6755">
        <f t="shared" si="7"/>
        <v>0</v>
      </c>
      <c r="AA42" s="6755">
        <f t="shared" si="7"/>
        <v>0</v>
      </c>
      <c r="AB42" s="6755">
        <f t="shared" si="7"/>
        <v>0</v>
      </c>
      <c r="AC42" s="6755">
        <f t="shared" si="7"/>
        <v>0</v>
      </c>
      <c r="AD42" s="6755">
        <f t="shared" si="7"/>
        <v>0</v>
      </c>
      <c r="AE42" s="6755">
        <f t="shared" si="7"/>
        <v>0</v>
      </c>
      <c r="AF42" s="6755">
        <f t="shared" si="7"/>
        <v>0</v>
      </c>
      <c r="AG42" s="6755">
        <f t="shared" si="7"/>
        <v>0</v>
      </c>
      <c r="AH42" s="6755">
        <f t="shared" si="7"/>
        <v>0</v>
      </c>
      <c r="AI42" s="6755">
        <f t="shared" si="7"/>
        <v>0</v>
      </c>
      <c r="AJ42" s="6755">
        <f t="shared" si="7"/>
        <v>0</v>
      </c>
      <c r="AK42" s="6755">
        <f t="shared" si="7"/>
        <v>0</v>
      </c>
      <c r="AL42" s="6755">
        <f t="shared" si="7"/>
        <v>0</v>
      </c>
      <c r="AM42" s="6755">
        <f t="shared" si="7"/>
        <v>0</v>
      </c>
      <c r="AN42" s="6755">
        <f t="shared" si="7"/>
        <v>0</v>
      </c>
      <c r="AO42" s="6755">
        <f t="shared" si="7"/>
        <v>0</v>
      </c>
      <c r="AP42" s="6755">
        <f t="shared" si="7"/>
        <v>0</v>
      </c>
      <c r="AQ42" s="6755">
        <f t="shared" si="7"/>
        <v>0</v>
      </c>
      <c r="AR42" s="6755">
        <f t="shared" si="7"/>
        <v>0</v>
      </c>
      <c r="AS42" s="6755">
        <f t="shared" si="7"/>
        <v>0</v>
      </c>
      <c r="AT42" s="6755">
        <f t="shared" si="7"/>
        <v>0</v>
      </c>
      <c r="AU42" s="6755">
        <f t="shared" si="7"/>
        <v>0</v>
      </c>
      <c r="AV42" s="6755">
        <f t="shared" si="7"/>
        <v>0</v>
      </c>
      <c r="AW42" s="6756">
        <f t="shared" si="1"/>
        <v>0</v>
      </c>
      <c r="AX42" s="6757"/>
      <c r="AY42" s="6758">
        <f>SUM(AY43,AY48,AY55)</f>
        <v>0</v>
      </c>
      <c r="AZ42" s="6757"/>
      <c r="BA42" s="6759"/>
      <c r="BB42" s="6759"/>
      <c r="BC42" s="7067"/>
      <c r="BD42" s="7067"/>
      <c r="BE42" s="7067"/>
      <c r="BF42" s="7067"/>
      <c r="BG42" s="7067"/>
      <c r="BH42" s="7067"/>
      <c r="BI42" s="7067"/>
    </row>
    <row r="43" spans="1:61">
      <c r="A43" s="6542"/>
      <c r="B43" s="974"/>
      <c r="C43" s="6770"/>
      <c r="D43" s="6762">
        <v>8.1</v>
      </c>
      <c r="E43" s="6761"/>
      <c r="F43" s="6761" t="s">
        <v>97</v>
      </c>
      <c r="G43" s="6761"/>
      <c r="H43" s="6771"/>
      <c r="I43" s="6755">
        <f t="shared" ref="I43:AV43" si="8">SUM(I44:I47)</f>
        <v>0</v>
      </c>
      <c r="J43" s="6755">
        <f t="shared" si="8"/>
        <v>0</v>
      </c>
      <c r="K43" s="6755">
        <f t="shared" si="8"/>
        <v>0</v>
      </c>
      <c r="L43" s="6755">
        <f t="shared" si="8"/>
        <v>0</v>
      </c>
      <c r="M43" s="6755">
        <f t="shared" si="8"/>
        <v>0</v>
      </c>
      <c r="N43" s="6755">
        <f t="shared" si="8"/>
        <v>0</v>
      </c>
      <c r="O43" s="6755">
        <f t="shared" si="8"/>
        <v>0</v>
      </c>
      <c r="P43" s="6755">
        <f t="shared" si="8"/>
        <v>0</v>
      </c>
      <c r="Q43" s="6755">
        <f t="shared" si="8"/>
        <v>0</v>
      </c>
      <c r="R43" s="6755">
        <f t="shared" si="8"/>
        <v>0</v>
      </c>
      <c r="S43" s="6755">
        <f t="shared" si="8"/>
        <v>0</v>
      </c>
      <c r="T43" s="6755">
        <f t="shared" si="8"/>
        <v>0</v>
      </c>
      <c r="U43" s="6755">
        <f t="shared" si="8"/>
        <v>0</v>
      </c>
      <c r="V43" s="6755">
        <f t="shared" si="8"/>
        <v>0</v>
      </c>
      <c r="W43" s="6755">
        <f t="shared" si="8"/>
        <v>0</v>
      </c>
      <c r="X43" s="6755">
        <f t="shared" si="8"/>
        <v>0</v>
      </c>
      <c r="Y43" s="6755">
        <f t="shared" si="8"/>
        <v>0</v>
      </c>
      <c r="Z43" s="6755">
        <f t="shared" si="8"/>
        <v>0</v>
      </c>
      <c r="AA43" s="6755">
        <f t="shared" si="8"/>
        <v>0</v>
      </c>
      <c r="AB43" s="6755">
        <f t="shared" si="8"/>
        <v>0</v>
      </c>
      <c r="AC43" s="6755">
        <f t="shared" si="8"/>
        <v>0</v>
      </c>
      <c r="AD43" s="6755">
        <f t="shared" si="8"/>
        <v>0</v>
      </c>
      <c r="AE43" s="6755">
        <f t="shared" si="8"/>
        <v>0</v>
      </c>
      <c r="AF43" s="6755">
        <f t="shared" si="8"/>
        <v>0</v>
      </c>
      <c r="AG43" s="6755">
        <f t="shared" si="8"/>
        <v>0</v>
      </c>
      <c r="AH43" s="6755">
        <f t="shared" si="8"/>
        <v>0</v>
      </c>
      <c r="AI43" s="6755">
        <f t="shared" si="8"/>
        <v>0</v>
      </c>
      <c r="AJ43" s="6755">
        <f t="shared" si="8"/>
        <v>0</v>
      </c>
      <c r="AK43" s="6755">
        <f t="shared" si="8"/>
        <v>0</v>
      </c>
      <c r="AL43" s="6755">
        <f t="shared" si="8"/>
        <v>0</v>
      </c>
      <c r="AM43" s="6755">
        <f t="shared" si="8"/>
        <v>0</v>
      </c>
      <c r="AN43" s="6755">
        <f t="shared" si="8"/>
        <v>0</v>
      </c>
      <c r="AO43" s="6755">
        <f t="shared" si="8"/>
        <v>0</v>
      </c>
      <c r="AP43" s="6755">
        <f t="shared" si="8"/>
        <v>0</v>
      </c>
      <c r="AQ43" s="6755">
        <f t="shared" si="8"/>
        <v>0</v>
      </c>
      <c r="AR43" s="6755">
        <f t="shared" si="8"/>
        <v>0</v>
      </c>
      <c r="AS43" s="6755">
        <f t="shared" si="8"/>
        <v>0</v>
      </c>
      <c r="AT43" s="6755">
        <f t="shared" si="8"/>
        <v>0</v>
      </c>
      <c r="AU43" s="6755">
        <f t="shared" si="8"/>
        <v>0</v>
      </c>
      <c r="AV43" s="6755">
        <f t="shared" si="8"/>
        <v>0</v>
      </c>
      <c r="AW43" s="6756">
        <f t="shared" si="1"/>
        <v>0</v>
      </c>
      <c r="AX43" s="6757"/>
      <c r="AY43" s="6758">
        <f>SUM(AY44:AY47)</f>
        <v>0</v>
      </c>
      <c r="AZ43" s="6757"/>
      <c r="BA43" s="6759"/>
      <c r="BB43" s="6759"/>
      <c r="BC43" s="7067"/>
      <c r="BD43" s="7067"/>
      <c r="BE43" s="7067"/>
      <c r="BF43" s="7067"/>
      <c r="BG43" s="7067"/>
      <c r="BH43" s="7067"/>
      <c r="BI43" s="7067"/>
    </row>
    <row r="44" spans="1:61">
      <c r="A44" s="6542"/>
      <c r="B44" s="974"/>
      <c r="C44" s="6770"/>
      <c r="D44" s="6762"/>
      <c r="E44" s="6762" t="s">
        <v>98</v>
      </c>
      <c r="F44" s="6761"/>
      <c r="G44" s="6761" t="s">
        <v>99</v>
      </c>
      <c r="H44" s="6772"/>
      <c r="I44" s="6764">
        <v>0</v>
      </c>
      <c r="J44" s="6764">
        <v>0</v>
      </c>
      <c r="K44" s="6764">
        <v>0</v>
      </c>
      <c r="L44" s="6764">
        <v>0</v>
      </c>
      <c r="M44" s="6764">
        <v>0</v>
      </c>
      <c r="N44" s="6764">
        <v>0</v>
      </c>
      <c r="O44" s="6764">
        <v>0</v>
      </c>
      <c r="P44" s="6764">
        <v>0</v>
      </c>
      <c r="Q44" s="6764">
        <v>0</v>
      </c>
      <c r="R44" s="6764">
        <v>0</v>
      </c>
      <c r="S44" s="6764">
        <v>0</v>
      </c>
      <c r="T44" s="6764">
        <v>0</v>
      </c>
      <c r="U44" s="6764">
        <v>0</v>
      </c>
      <c r="V44" s="6764">
        <v>0</v>
      </c>
      <c r="W44" s="6764">
        <v>0</v>
      </c>
      <c r="X44" s="6764">
        <v>0</v>
      </c>
      <c r="Y44" s="6764">
        <v>0</v>
      </c>
      <c r="Z44" s="6764">
        <v>0</v>
      </c>
      <c r="AA44" s="6764">
        <v>0</v>
      </c>
      <c r="AB44" s="6764">
        <v>0</v>
      </c>
      <c r="AC44" s="6764">
        <v>0</v>
      </c>
      <c r="AD44" s="6764">
        <v>0</v>
      </c>
      <c r="AE44" s="6764">
        <v>0</v>
      </c>
      <c r="AF44" s="6764">
        <v>0</v>
      </c>
      <c r="AG44" s="6764">
        <v>0</v>
      </c>
      <c r="AH44" s="6764">
        <v>0</v>
      </c>
      <c r="AI44" s="6764">
        <v>0</v>
      </c>
      <c r="AJ44" s="6764">
        <v>0</v>
      </c>
      <c r="AK44" s="6764">
        <v>0</v>
      </c>
      <c r="AL44" s="6764">
        <v>0</v>
      </c>
      <c r="AM44" s="6764">
        <v>0</v>
      </c>
      <c r="AN44" s="6764">
        <v>0</v>
      </c>
      <c r="AO44" s="6764">
        <v>0</v>
      </c>
      <c r="AP44" s="6764">
        <v>0</v>
      </c>
      <c r="AQ44" s="6764">
        <v>0</v>
      </c>
      <c r="AR44" s="6764">
        <v>0</v>
      </c>
      <c r="AS44" s="6764">
        <v>0</v>
      </c>
      <c r="AT44" s="6764">
        <v>0</v>
      </c>
      <c r="AU44" s="6764">
        <v>0</v>
      </c>
      <c r="AV44" s="6764">
        <v>0</v>
      </c>
      <c r="AW44" s="6765">
        <f t="shared" si="1"/>
        <v>0</v>
      </c>
      <c r="AX44" s="1035"/>
      <c r="AY44" s="6766">
        <v>0</v>
      </c>
      <c r="AZ44" s="1035"/>
      <c r="BA44" s="6767"/>
      <c r="BB44" s="6767"/>
      <c r="BC44" s="7068"/>
      <c r="BD44" s="7068"/>
      <c r="BE44" s="7068"/>
      <c r="BF44" s="7068"/>
      <c r="BG44" s="7068"/>
      <c r="BH44" s="7068"/>
      <c r="BI44" s="7068"/>
    </row>
    <row r="45" spans="1:61">
      <c r="A45" s="6542"/>
      <c r="B45" s="974"/>
      <c r="C45" s="6770"/>
      <c r="D45" s="6762"/>
      <c r="E45" s="6762" t="s">
        <v>100</v>
      </c>
      <c r="F45" s="6761"/>
      <c r="G45" s="6761" t="s">
        <v>101</v>
      </c>
      <c r="H45" s="6772"/>
      <c r="I45" s="6764">
        <v>0</v>
      </c>
      <c r="J45" s="6764">
        <v>0</v>
      </c>
      <c r="K45" s="6764">
        <v>0</v>
      </c>
      <c r="L45" s="6764">
        <v>0</v>
      </c>
      <c r="M45" s="6764">
        <v>0</v>
      </c>
      <c r="N45" s="6764">
        <v>0</v>
      </c>
      <c r="O45" s="6764">
        <v>0</v>
      </c>
      <c r="P45" s="6764">
        <v>0</v>
      </c>
      <c r="Q45" s="6764">
        <v>0</v>
      </c>
      <c r="R45" s="6764">
        <v>0</v>
      </c>
      <c r="S45" s="6764">
        <v>0</v>
      </c>
      <c r="T45" s="6764">
        <v>0</v>
      </c>
      <c r="U45" s="6764">
        <v>0</v>
      </c>
      <c r="V45" s="6764">
        <v>0</v>
      </c>
      <c r="W45" s="6764">
        <v>0</v>
      </c>
      <c r="X45" s="6764">
        <v>0</v>
      </c>
      <c r="Y45" s="6764">
        <v>0</v>
      </c>
      <c r="Z45" s="6764">
        <v>0</v>
      </c>
      <c r="AA45" s="6764">
        <v>0</v>
      </c>
      <c r="AB45" s="6764">
        <v>0</v>
      </c>
      <c r="AC45" s="6764">
        <v>0</v>
      </c>
      <c r="AD45" s="6764">
        <v>0</v>
      </c>
      <c r="AE45" s="6764">
        <v>0</v>
      </c>
      <c r="AF45" s="6764">
        <v>0</v>
      </c>
      <c r="AG45" s="6764">
        <v>0</v>
      </c>
      <c r="AH45" s="6764">
        <v>0</v>
      </c>
      <c r="AI45" s="6764">
        <v>0</v>
      </c>
      <c r="AJ45" s="6764">
        <v>0</v>
      </c>
      <c r="AK45" s="6764">
        <v>0</v>
      </c>
      <c r="AL45" s="6764">
        <v>0</v>
      </c>
      <c r="AM45" s="6764">
        <v>0</v>
      </c>
      <c r="AN45" s="6764">
        <v>0</v>
      </c>
      <c r="AO45" s="6764">
        <v>0</v>
      </c>
      <c r="AP45" s="6764">
        <v>0</v>
      </c>
      <c r="AQ45" s="6764">
        <v>0</v>
      </c>
      <c r="AR45" s="6764">
        <v>0</v>
      </c>
      <c r="AS45" s="6764">
        <v>0</v>
      </c>
      <c r="AT45" s="6764">
        <v>0</v>
      </c>
      <c r="AU45" s="6764">
        <v>0</v>
      </c>
      <c r="AV45" s="6764">
        <v>0</v>
      </c>
      <c r="AW45" s="6765">
        <f t="shared" si="1"/>
        <v>0</v>
      </c>
      <c r="AX45" s="1035"/>
      <c r="AY45" s="6766">
        <v>0</v>
      </c>
      <c r="AZ45" s="1035"/>
      <c r="BA45" s="6767"/>
      <c r="BB45" s="6767"/>
      <c r="BC45" s="7068"/>
      <c r="BD45" s="7068"/>
      <c r="BE45" s="7068"/>
      <c r="BF45" s="7068"/>
      <c r="BG45" s="7068"/>
      <c r="BH45" s="7068"/>
      <c r="BI45" s="7068"/>
    </row>
    <row r="46" spans="1:61">
      <c r="A46" s="6542"/>
      <c r="B46" s="974"/>
      <c r="C46" s="6770"/>
      <c r="D46" s="6762"/>
      <c r="E46" s="6762" t="s">
        <v>102</v>
      </c>
      <c r="F46" s="6761"/>
      <c r="G46" s="6761" t="s">
        <v>103</v>
      </c>
      <c r="H46" s="6772"/>
      <c r="I46" s="6764">
        <v>0</v>
      </c>
      <c r="J46" s="6764">
        <v>0</v>
      </c>
      <c r="K46" s="6764">
        <v>0</v>
      </c>
      <c r="L46" s="6764">
        <v>0</v>
      </c>
      <c r="M46" s="6764">
        <v>0</v>
      </c>
      <c r="N46" s="6764">
        <v>0</v>
      </c>
      <c r="O46" s="6764">
        <v>0</v>
      </c>
      <c r="P46" s="6764">
        <v>0</v>
      </c>
      <c r="Q46" s="6764">
        <v>0</v>
      </c>
      <c r="R46" s="6764">
        <v>0</v>
      </c>
      <c r="S46" s="6764">
        <v>0</v>
      </c>
      <c r="T46" s="6764">
        <v>0</v>
      </c>
      <c r="U46" s="6764">
        <v>0</v>
      </c>
      <c r="V46" s="6764">
        <v>0</v>
      </c>
      <c r="W46" s="6764">
        <v>0</v>
      </c>
      <c r="X46" s="6764">
        <v>0</v>
      </c>
      <c r="Y46" s="6764">
        <v>0</v>
      </c>
      <c r="Z46" s="6764">
        <v>0</v>
      </c>
      <c r="AA46" s="6764">
        <v>0</v>
      </c>
      <c r="AB46" s="6764">
        <v>0</v>
      </c>
      <c r="AC46" s="6764">
        <v>0</v>
      </c>
      <c r="AD46" s="6764">
        <v>0</v>
      </c>
      <c r="AE46" s="6764">
        <v>0</v>
      </c>
      <c r="AF46" s="6764">
        <v>0</v>
      </c>
      <c r="AG46" s="6764">
        <v>0</v>
      </c>
      <c r="AH46" s="6764">
        <v>0</v>
      </c>
      <c r="AI46" s="6764">
        <v>0</v>
      </c>
      <c r="AJ46" s="6764">
        <v>0</v>
      </c>
      <c r="AK46" s="6764">
        <v>0</v>
      </c>
      <c r="AL46" s="6764">
        <v>0</v>
      </c>
      <c r="AM46" s="6764">
        <v>0</v>
      </c>
      <c r="AN46" s="6764">
        <v>0</v>
      </c>
      <c r="AO46" s="6764">
        <v>0</v>
      </c>
      <c r="AP46" s="6764">
        <v>0</v>
      </c>
      <c r="AQ46" s="6764">
        <v>0</v>
      </c>
      <c r="AR46" s="6764">
        <v>0</v>
      </c>
      <c r="AS46" s="6764">
        <v>0</v>
      </c>
      <c r="AT46" s="6764">
        <v>0</v>
      </c>
      <c r="AU46" s="6764">
        <v>0</v>
      </c>
      <c r="AV46" s="6764">
        <v>0</v>
      </c>
      <c r="AW46" s="6765">
        <f t="shared" si="1"/>
        <v>0</v>
      </c>
      <c r="AX46" s="1035"/>
      <c r="AY46" s="6766">
        <v>0</v>
      </c>
      <c r="AZ46" s="1035"/>
      <c r="BA46" s="6767"/>
      <c r="BB46" s="6767"/>
      <c r="BC46" s="7068"/>
      <c r="BD46" s="7068"/>
      <c r="BE46" s="7068"/>
      <c r="BF46" s="7068"/>
      <c r="BG46" s="7068"/>
      <c r="BH46" s="7068"/>
      <c r="BI46" s="7068"/>
    </row>
    <row r="47" spans="1:61">
      <c r="A47" s="6542"/>
      <c r="B47" s="974"/>
      <c r="C47" s="6770"/>
      <c r="D47" s="6762"/>
      <c r="E47" s="6762" t="s">
        <v>104</v>
      </c>
      <c r="F47" s="6761"/>
      <c r="G47" s="6761" t="s">
        <v>105</v>
      </c>
      <c r="H47" s="6772"/>
      <c r="I47" s="6764">
        <v>0</v>
      </c>
      <c r="J47" s="6764">
        <v>0</v>
      </c>
      <c r="K47" s="6764">
        <v>0</v>
      </c>
      <c r="L47" s="6764">
        <v>0</v>
      </c>
      <c r="M47" s="6764">
        <v>0</v>
      </c>
      <c r="N47" s="6764">
        <v>0</v>
      </c>
      <c r="O47" s="6764">
        <v>0</v>
      </c>
      <c r="P47" s="6764">
        <v>0</v>
      </c>
      <c r="Q47" s="6764">
        <v>0</v>
      </c>
      <c r="R47" s="6764">
        <v>0</v>
      </c>
      <c r="S47" s="6764">
        <v>0</v>
      </c>
      <c r="T47" s="6764">
        <v>0</v>
      </c>
      <c r="U47" s="6764">
        <v>0</v>
      </c>
      <c r="V47" s="6764">
        <v>0</v>
      </c>
      <c r="W47" s="6764">
        <v>0</v>
      </c>
      <c r="X47" s="6764">
        <v>0</v>
      </c>
      <c r="Y47" s="6764">
        <v>0</v>
      </c>
      <c r="Z47" s="6764">
        <v>0</v>
      </c>
      <c r="AA47" s="6764">
        <v>0</v>
      </c>
      <c r="AB47" s="6764">
        <v>0</v>
      </c>
      <c r="AC47" s="6764">
        <v>0</v>
      </c>
      <c r="AD47" s="6764">
        <v>0</v>
      </c>
      <c r="AE47" s="6764">
        <v>0</v>
      </c>
      <c r="AF47" s="6764">
        <v>0</v>
      </c>
      <c r="AG47" s="6764">
        <v>0</v>
      </c>
      <c r="AH47" s="6764">
        <v>0</v>
      </c>
      <c r="AI47" s="6764">
        <v>0</v>
      </c>
      <c r="AJ47" s="6764">
        <v>0</v>
      </c>
      <c r="AK47" s="6764">
        <v>0</v>
      </c>
      <c r="AL47" s="6764">
        <v>0</v>
      </c>
      <c r="AM47" s="6764">
        <v>0</v>
      </c>
      <c r="AN47" s="6764">
        <v>0</v>
      </c>
      <c r="AO47" s="6764">
        <v>0</v>
      </c>
      <c r="AP47" s="6764">
        <v>0</v>
      </c>
      <c r="AQ47" s="6764">
        <v>0</v>
      </c>
      <c r="AR47" s="6764">
        <v>0</v>
      </c>
      <c r="AS47" s="6764">
        <v>0</v>
      </c>
      <c r="AT47" s="6764">
        <v>0</v>
      </c>
      <c r="AU47" s="6764">
        <v>0</v>
      </c>
      <c r="AV47" s="6764">
        <v>0</v>
      </c>
      <c r="AW47" s="6765">
        <f t="shared" si="1"/>
        <v>0</v>
      </c>
      <c r="AX47" s="1035"/>
      <c r="AY47" s="6766">
        <v>0</v>
      </c>
      <c r="AZ47" s="1035"/>
      <c r="BA47" s="6767"/>
      <c r="BB47" s="6767"/>
      <c r="BC47" s="7068"/>
      <c r="BD47" s="7068"/>
      <c r="BE47" s="7068"/>
      <c r="BF47" s="7068"/>
      <c r="BG47" s="7068"/>
      <c r="BH47" s="7068"/>
      <c r="BI47" s="7068"/>
    </row>
    <row r="48" spans="1:61">
      <c r="A48" s="6542"/>
      <c r="B48" s="974"/>
      <c r="C48" s="6770"/>
      <c r="D48" s="6762">
        <v>8.1999999999999993</v>
      </c>
      <c r="E48" s="6762"/>
      <c r="F48" s="6761" t="s">
        <v>106</v>
      </c>
      <c r="G48" s="6761"/>
      <c r="H48" s="6771"/>
      <c r="I48" s="6755">
        <f t="shared" ref="I48:AV48" si="9">SUM(I49:I54)</f>
        <v>0</v>
      </c>
      <c r="J48" s="6755">
        <f t="shared" si="9"/>
        <v>0</v>
      </c>
      <c r="K48" s="6755">
        <f t="shared" si="9"/>
        <v>0</v>
      </c>
      <c r="L48" s="6755">
        <f t="shared" si="9"/>
        <v>0</v>
      </c>
      <c r="M48" s="6755">
        <f t="shared" si="9"/>
        <v>0</v>
      </c>
      <c r="N48" s="6755">
        <f t="shared" si="9"/>
        <v>0</v>
      </c>
      <c r="O48" s="6755">
        <f t="shared" si="9"/>
        <v>0</v>
      </c>
      <c r="P48" s="6755">
        <f t="shared" si="9"/>
        <v>0</v>
      </c>
      <c r="Q48" s="6755">
        <f t="shared" si="9"/>
        <v>0</v>
      </c>
      <c r="R48" s="6755">
        <f t="shared" si="9"/>
        <v>0</v>
      </c>
      <c r="S48" s="6755">
        <f t="shared" si="9"/>
        <v>0</v>
      </c>
      <c r="T48" s="6755">
        <f t="shared" si="9"/>
        <v>0</v>
      </c>
      <c r="U48" s="6755">
        <f t="shared" si="9"/>
        <v>0</v>
      </c>
      <c r="V48" s="6755">
        <f t="shared" si="9"/>
        <v>0</v>
      </c>
      <c r="W48" s="6755">
        <f t="shared" si="9"/>
        <v>0</v>
      </c>
      <c r="X48" s="6755">
        <f t="shared" si="9"/>
        <v>0</v>
      </c>
      <c r="Y48" s="6755">
        <f t="shared" si="9"/>
        <v>0</v>
      </c>
      <c r="Z48" s="6755">
        <f t="shared" si="9"/>
        <v>0</v>
      </c>
      <c r="AA48" s="6755">
        <f t="shared" si="9"/>
        <v>0</v>
      </c>
      <c r="AB48" s="6755">
        <f t="shared" si="9"/>
        <v>0</v>
      </c>
      <c r="AC48" s="6755">
        <f t="shared" si="9"/>
        <v>0</v>
      </c>
      <c r="AD48" s="6755">
        <f t="shared" si="9"/>
        <v>0</v>
      </c>
      <c r="AE48" s="6755">
        <f t="shared" si="9"/>
        <v>0</v>
      </c>
      <c r="AF48" s="6755">
        <f t="shared" si="9"/>
        <v>0</v>
      </c>
      <c r="AG48" s="6755">
        <f t="shared" si="9"/>
        <v>0</v>
      </c>
      <c r="AH48" s="6755">
        <f t="shared" si="9"/>
        <v>0</v>
      </c>
      <c r="AI48" s="6755">
        <f t="shared" si="9"/>
        <v>0</v>
      </c>
      <c r="AJ48" s="6755">
        <f t="shared" si="9"/>
        <v>0</v>
      </c>
      <c r="AK48" s="6755">
        <f t="shared" si="9"/>
        <v>0</v>
      </c>
      <c r="AL48" s="6755">
        <f t="shared" si="9"/>
        <v>0</v>
      </c>
      <c r="AM48" s="6755">
        <f t="shared" si="9"/>
        <v>0</v>
      </c>
      <c r="AN48" s="6755">
        <f t="shared" si="9"/>
        <v>0</v>
      </c>
      <c r="AO48" s="6755">
        <f t="shared" si="9"/>
        <v>0</v>
      </c>
      <c r="AP48" s="6755">
        <f t="shared" si="9"/>
        <v>0</v>
      </c>
      <c r="AQ48" s="6755">
        <f t="shared" si="9"/>
        <v>0</v>
      </c>
      <c r="AR48" s="6755">
        <f t="shared" si="9"/>
        <v>0</v>
      </c>
      <c r="AS48" s="6755">
        <f t="shared" si="9"/>
        <v>0</v>
      </c>
      <c r="AT48" s="6755">
        <f t="shared" si="9"/>
        <v>0</v>
      </c>
      <c r="AU48" s="6755">
        <f t="shared" si="9"/>
        <v>0</v>
      </c>
      <c r="AV48" s="6755">
        <f t="shared" si="9"/>
        <v>0</v>
      </c>
      <c r="AW48" s="6756">
        <f t="shared" si="1"/>
        <v>0</v>
      </c>
      <c r="AX48" s="6757"/>
      <c r="AY48" s="6758">
        <f>SUM(AY49:AY54)</f>
        <v>0</v>
      </c>
      <c r="AZ48" s="6757"/>
      <c r="BA48" s="6759"/>
      <c r="BB48" s="6759"/>
      <c r="BC48" s="7067"/>
      <c r="BD48" s="7067"/>
      <c r="BE48" s="7067"/>
      <c r="BF48" s="7067"/>
      <c r="BG48" s="7067"/>
      <c r="BH48" s="7067"/>
      <c r="BI48" s="7067"/>
    </row>
    <row r="49" spans="1:61">
      <c r="A49" s="6542"/>
      <c r="B49" s="974"/>
      <c r="C49" s="6770"/>
      <c r="D49" s="6762"/>
      <c r="E49" s="6762" t="s">
        <v>107</v>
      </c>
      <c r="F49" s="6761"/>
      <c r="G49" s="6761" t="s">
        <v>108</v>
      </c>
      <c r="H49" s="6772"/>
      <c r="I49" s="6764">
        <v>0</v>
      </c>
      <c r="J49" s="6764">
        <v>0</v>
      </c>
      <c r="K49" s="6764">
        <v>0</v>
      </c>
      <c r="L49" s="6764">
        <v>0</v>
      </c>
      <c r="M49" s="6764">
        <v>0</v>
      </c>
      <c r="N49" s="6764">
        <v>0</v>
      </c>
      <c r="O49" s="6764">
        <v>0</v>
      </c>
      <c r="P49" s="6764">
        <v>0</v>
      </c>
      <c r="Q49" s="6764">
        <v>0</v>
      </c>
      <c r="R49" s="6764">
        <v>0</v>
      </c>
      <c r="S49" s="6764">
        <v>0</v>
      </c>
      <c r="T49" s="6764">
        <v>0</v>
      </c>
      <c r="U49" s="6764">
        <v>0</v>
      </c>
      <c r="V49" s="6764">
        <v>0</v>
      </c>
      <c r="W49" s="6764">
        <v>0</v>
      </c>
      <c r="X49" s="6764">
        <v>0</v>
      </c>
      <c r="Y49" s="6764">
        <v>0</v>
      </c>
      <c r="Z49" s="6764">
        <v>0</v>
      </c>
      <c r="AA49" s="6764">
        <v>0</v>
      </c>
      <c r="AB49" s="6764">
        <v>0</v>
      </c>
      <c r="AC49" s="6764">
        <v>0</v>
      </c>
      <c r="AD49" s="6764">
        <v>0</v>
      </c>
      <c r="AE49" s="6764">
        <v>0</v>
      </c>
      <c r="AF49" s="6764">
        <v>0</v>
      </c>
      <c r="AG49" s="6764">
        <v>0</v>
      </c>
      <c r="AH49" s="6764">
        <v>0</v>
      </c>
      <c r="AI49" s="6764">
        <v>0</v>
      </c>
      <c r="AJ49" s="6764">
        <v>0</v>
      </c>
      <c r="AK49" s="6764">
        <v>0</v>
      </c>
      <c r="AL49" s="6764">
        <v>0</v>
      </c>
      <c r="AM49" s="6764">
        <v>0</v>
      </c>
      <c r="AN49" s="6764">
        <v>0</v>
      </c>
      <c r="AO49" s="6764">
        <v>0</v>
      </c>
      <c r="AP49" s="6764">
        <v>0</v>
      </c>
      <c r="AQ49" s="6764">
        <v>0</v>
      </c>
      <c r="AR49" s="6764">
        <v>0</v>
      </c>
      <c r="AS49" s="6764">
        <v>0</v>
      </c>
      <c r="AT49" s="6764">
        <v>0</v>
      </c>
      <c r="AU49" s="6764">
        <v>0</v>
      </c>
      <c r="AV49" s="6764">
        <v>0</v>
      </c>
      <c r="AW49" s="6765">
        <f t="shared" si="1"/>
        <v>0</v>
      </c>
      <c r="AX49" s="1035"/>
      <c r="AY49" s="6766">
        <v>0</v>
      </c>
      <c r="AZ49" s="1035"/>
      <c r="BA49" s="6767"/>
      <c r="BB49" s="6767"/>
      <c r="BC49" s="7068"/>
      <c r="BD49" s="7068"/>
      <c r="BE49" s="7068"/>
      <c r="BF49" s="7068"/>
      <c r="BG49" s="7068"/>
      <c r="BH49" s="7068"/>
      <c r="BI49" s="7068"/>
    </row>
    <row r="50" spans="1:61">
      <c r="A50" s="6542"/>
      <c r="B50" s="974"/>
      <c r="C50" s="6770"/>
      <c r="D50" s="6762"/>
      <c r="E50" s="6762" t="s">
        <v>109</v>
      </c>
      <c r="F50" s="6761"/>
      <c r="G50" s="6761" t="s">
        <v>110</v>
      </c>
      <c r="H50" s="6772"/>
      <c r="I50" s="6764">
        <v>0</v>
      </c>
      <c r="J50" s="6764">
        <v>0</v>
      </c>
      <c r="K50" s="6764">
        <v>0</v>
      </c>
      <c r="L50" s="6764">
        <v>0</v>
      </c>
      <c r="M50" s="6764">
        <v>0</v>
      </c>
      <c r="N50" s="6764">
        <v>0</v>
      </c>
      <c r="O50" s="6764">
        <v>0</v>
      </c>
      <c r="P50" s="6764">
        <v>0</v>
      </c>
      <c r="Q50" s="6764">
        <v>0</v>
      </c>
      <c r="R50" s="6764">
        <v>0</v>
      </c>
      <c r="S50" s="6764">
        <v>0</v>
      </c>
      <c r="T50" s="6764">
        <v>0</v>
      </c>
      <c r="U50" s="6764">
        <v>0</v>
      </c>
      <c r="V50" s="6764">
        <v>0</v>
      </c>
      <c r="W50" s="6764">
        <v>0</v>
      </c>
      <c r="X50" s="6764">
        <v>0</v>
      </c>
      <c r="Y50" s="6764">
        <v>0</v>
      </c>
      <c r="Z50" s="6764">
        <v>0</v>
      </c>
      <c r="AA50" s="6764">
        <v>0</v>
      </c>
      <c r="AB50" s="6764">
        <v>0</v>
      </c>
      <c r="AC50" s="6764">
        <v>0</v>
      </c>
      <c r="AD50" s="6764">
        <v>0</v>
      </c>
      <c r="AE50" s="6764">
        <v>0</v>
      </c>
      <c r="AF50" s="6764">
        <v>0</v>
      </c>
      <c r="AG50" s="6764">
        <v>0</v>
      </c>
      <c r="AH50" s="6764">
        <v>0</v>
      </c>
      <c r="AI50" s="6764">
        <v>0</v>
      </c>
      <c r="AJ50" s="6764">
        <v>0</v>
      </c>
      <c r="AK50" s="6764">
        <v>0</v>
      </c>
      <c r="AL50" s="6764">
        <v>0</v>
      </c>
      <c r="AM50" s="6764">
        <v>0</v>
      </c>
      <c r="AN50" s="6764">
        <v>0</v>
      </c>
      <c r="AO50" s="6764">
        <v>0</v>
      </c>
      <c r="AP50" s="6764">
        <v>0</v>
      </c>
      <c r="AQ50" s="6764">
        <v>0</v>
      </c>
      <c r="AR50" s="6764">
        <v>0</v>
      </c>
      <c r="AS50" s="6764">
        <v>0</v>
      </c>
      <c r="AT50" s="6764">
        <v>0</v>
      </c>
      <c r="AU50" s="6764">
        <v>0</v>
      </c>
      <c r="AV50" s="6764">
        <v>0</v>
      </c>
      <c r="AW50" s="6765">
        <f t="shared" si="1"/>
        <v>0</v>
      </c>
      <c r="AX50" s="1035"/>
      <c r="AY50" s="6766">
        <v>0</v>
      </c>
      <c r="AZ50" s="1035"/>
      <c r="BA50" s="6767"/>
      <c r="BB50" s="6767"/>
      <c r="BC50" s="7068"/>
      <c r="BD50" s="7068"/>
      <c r="BE50" s="7068"/>
      <c r="BF50" s="7068"/>
      <c r="BG50" s="7068"/>
      <c r="BH50" s="7068"/>
      <c r="BI50" s="7068"/>
    </row>
    <row r="51" spans="1:61">
      <c r="A51" s="6542"/>
      <c r="B51" s="974"/>
      <c r="C51" s="6770"/>
      <c r="D51" s="6762"/>
      <c r="E51" s="6762" t="s">
        <v>111</v>
      </c>
      <c r="F51" s="6761"/>
      <c r="G51" s="6761" t="s">
        <v>112</v>
      </c>
      <c r="H51" s="6772"/>
      <c r="I51" s="6764">
        <v>0</v>
      </c>
      <c r="J51" s="6764">
        <v>0</v>
      </c>
      <c r="K51" s="6764">
        <v>0</v>
      </c>
      <c r="L51" s="6764">
        <v>0</v>
      </c>
      <c r="M51" s="6764">
        <v>0</v>
      </c>
      <c r="N51" s="6764">
        <v>0</v>
      </c>
      <c r="O51" s="6764">
        <v>0</v>
      </c>
      <c r="P51" s="6764">
        <v>0</v>
      </c>
      <c r="Q51" s="6764">
        <v>0</v>
      </c>
      <c r="R51" s="6764">
        <v>0</v>
      </c>
      <c r="S51" s="6764">
        <v>0</v>
      </c>
      <c r="T51" s="6764">
        <v>0</v>
      </c>
      <c r="U51" s="6764">
        <v>0</v>
      </c>
      <c r="V51" s="6764">
        <v>0</v>
      </c>
      <c r="W51" s="6764">
        <v>0</v>
      </c>
      <c r="X51" s="6764">
        <v>0</v>
      </c>
      <c r="Y51" s="6764">
        <v>0</v>
      </c>
      <c r="Z51" s="6764">
        <v>0</v>
      </c>
      <c r="AA51" s="6764">
        <v>0</v>
      </c>
      <c r="AB51" s="6764">
        <v>0</v>
      </c>
      <c r="AC51" s="6764">
        <v>0</v>
      </c>
      <c r="AD51" s="6764">
        <v>0</v>
      </c>
      <c r="AE51" s="6764">
        <v>0</v>
      </c>
      <c r="AF51" s="6764">
        <v>0</v>
      </c>
      <c r="AG51" s="6764">
        <v>0</v>
      </c>
      <c r="AH51" s="6764">
        <v>0</v>
      </c>
      <c r="AI51" s="6764">
        <v>0</v>
      </c>
      <c r="AJ51" s="6764">
        <v>0</v>
      </c>
      <c r="AK51" s="6764">
        <v>0</v>
      </c>
      <c r="AL51" s="6764">
        <v>0</v>
      </c>
      <c r="AM51" s="6764">
        <v>0</v>
      </c>
      <c r="AN51" s="6764">
        <v>0</v>
      </c>
      <c r="AO51" s="6764">
        <v>0</v>
      </c>
      <c r="AP51" s="6764">
        <v>0</v>
      </c>
      <c r="AQ51" s="6764">
        <v>0</v>
      </c>
      <c r="AR51" s="6764">
        <v>0</v>
      </c>
      <c r="AS51" s="6764">
        <v>0</v>
      </c>
      <c r="AT51" s="6764">
        <v>0</v>
      </c>
      <c r="AU51" s="6764">
        <v>0</v>
      </c>
      <c r="AV51" s="6764">
        <v>0</v>
      </c>
      <c r="AW51" s="6765">
        <f t="shared" si="1"/>
        <v>0</v>
      </c>
      <c r="AX51" s="1035"/>
      <c r="AY51" s="6766">
        <v>0</v>
      </c>
      <c r="AZ51" s="1035"/>
      <c r="BA51" s="6767"/>
      <c r="BB51" s="6767"/>
      <c r="BC51" s="7068"/>
      <c r="BD51" s="7068"/>
      <c r="BE51" s="7068"/>
      <c r="BF51" s="7068"/>
      <c r="BG51" s="7068"/>
      <c r="BH51" s="7068"/>
      <c r="BI51" s="7068"/>
    </row>
    <row r="52" spans="1:61">
      <c r="A52" s="6542"/>
      <c r="B52" s="974"/>
      <c r="C52" s="6770"/>
      <c r="D52" s="6762"/>
      <c r="E52" s="6762" t="s">
        <v>113</v>
      </c>
      <c r="F52" s="6761"/>
      <c r="G52" s="6761" t="s">
        <v>114</v>
      </c>
      <c r="H52" s="6772"/>
      <c r="I52" s="6764">
        <v>0</v>
      </c>
      <c r="J52" s="6764">
        <v>0</v>
      </c>
      <c r="K52" s="6764">
        <v>0</v>
      </c>
      <c r="L52" s="6764">
        <v>0</v>
      </c>
      <c r="M52" s="6764">
        <v>0</v>
      </c>
      <c r="N52" s="6764">
        <v>0</v>
      </c>
      <c r="O52" s="6764">
        <v>0</v>
      </c>
      <c r="P52" s="6764">
        <v>0</v>
      </c>
      <c r="Q52" s="6764">
        <v>0</v>
      </c>
      <c r="R52" s="6764">
        <v>0</v>
      </c>
      <c r="S52" s="6764">
        <v>0</v>
      </c>
      <c r="T52" s="6764">
        <v>0</v>
      </c>
      <c r="U52" s="6764">
        <v>0</v>
      </c>
      <c r="V52" s="6764">
        <v>0</v>
      </c>
      <c r="W52" s="6764">
        <v>0</v>
      </c>
      <c r="X52" s="6764">
        <v>0</v>
      </c>
      <c r="Y52" s="6764">
        <v>0</v>
      </c>
      <c r="Z52" s="6764">
        <v>0</v>
      </c>
      <c r="AA52" s="6764">
        <v>0</v>
      </c>
      <c r="AB52" s="6764">
        <v>0</v>
      </c>
      <c r="AC52" s="6764">
        <v>0</v>
      </c>
      <c r="AD52" s="6764">
        <v>0</v>
      </c>
      <c r="AE52" s="6764">
        <v>0</v>
      </c>
      <c r="AF52" s="6764">
        <v>0</v>
      </c>
      <c r="AG52" s="6764">
        <v>0</v>
      </c>
      <c r="AH52" s="6764">
        <v>0</v>
      </c>
      <c r="AI52" s="6764">
        <v>0</v>
      </c>
      <c r="AJ52" s="6764">
        <v>0</v>
      </c>
      <c r="AK52" s="6764">
        <v>0</v>
      </c>
      <c r="AL52" s="6764">
        <v>0</v>
      </c>
      <c r="AM52" s="6764">
        <v>0</v>
      </c>
      <c r="AN52" s="6764">
        <v>0</v>
      </c>
      <c r="AO52" s="6764">
        <v>0</v>
      </c>
      <c r="AP52" s="6764">
        <v>0</v>
      </c>
      <c r="AQ52" s="6764">
        <v>0</v>
      </c>
      <c r="AR52" s="6764">
        <v>0</v>
      </c>
      <c r="AS52" s="6764">
        <v>0</v>
      </c>
      <c r="AT52" s="6764">
        <v>0</v>
      </c>
      <c r="AU52" s="6764">
        <v>0</v>
      </c>
      <c r="AV52" s="6764">
        <v>0</v>
      </c>
      <c r="AW52" s="6765">
        <f t="shared" si="1"/>
        <v>0</v>
      </c>
      <c r="AX52" s="1035"/>
      <c r="AY52" s="6766">
        <v>0</v>
      </c>
      <c r="AZ52" s="1035"/>
      <c r="BA52" s="6767"/>
      <c r="BB52" s="6767"/>
      <c r="BC52" s="7068"/>
      <c r="BD52" s="7068"/>
      <c r="BE52" s="7068"/>
      <c r="BF52" s="7068"/>
      <c r="BG52" s="7068"/>
      <c r="BH52" s="7068"/>
      <c r="BI52" s="7068"/>
    </row>
    <row r="53" spans="1:61">
      <c r="A53" s="6542"/>
      <c r="B53" s="974"/>
      <c r="C53" s="6770"/>
      <c r="D53" s="6762"/>
      <c r="E53" s="6762" t="s">
        <v>115</v>
      </c>
      <c r="F53" s="6761"/>
      <c r="G53" s="6761" t="s">
        <v>116</v>
      </c>
      <c r="H53" s="6772"/>
      <c r="I53" s="6764">
        <v>0</v>
      </c>
      <c r="J53" s="6764">
        <v>0</v>
      </c>
      <c r="K53" s="6764">
        <v>0</v>
      </c>
      <c r="L53" s="6764">
        <v>0</v>
      </c>
      <c r="M53" s="6764">
        <v>0</v>
      </c>
      <c r="N53" s="6764">
        <v>0</v>
      </c>
      <c r="O53" s="6764">
        <v>0</v>
      </c>
      <c r="P53" s="6764">
        <v>0</v>
      </c>
      <c r="Q53" s="6764">
        <v>0</v>
      </c>
      <c r="R53" s="6764">
        <v>0</v>
      </c>
      <c r="S53" s="6764">
        <v>0</v>
      </c>
      <c r="T53" s="6764">
        <v>0</v>
      </c>
      <c r="U53" s="6764">
        <v>0</v>
      </c>
      <c r="V53" s="6764">
        <v>0</v>
      </c>
      <c r="W53" s="6764">
        <v>0</v>
      </c>
      <c r="X53" s="6764">
        <v>0</v>
      </c>
      <c r="Y53" s="6764">
        <v>0</v>
      </c>
      <c r="Z53" s="6764">
        <v>0</v>
      </c>
      <c r="AA53" s="6764">
        <v>0</v>
      </c>
      <c r="AB53" s="6764">
        <v>0</v>
      </c>
      <c r="AC53" s="6764">
        <v>0</v>
      </c>
      <c r="AD53" s="6764">
        <v>0</v>
      </c>
      <c r="AE53" s="6764">
        <v>0</v>
      </c>
      <c r="AF53" s="6764">
        <v>0</v>
      </c>
      <c r="AG53" s="6764">
        <v>0</v>
      </c>
      <c r="AH53" s="6764">
        <v>0</v>
      </c>
      <c r="AI53" s="6764">
        <v>0</v>
      </c>
      <c r="AJ53" s="6764">
        <v>0</v>
      </c>
      <c r="AK53" s="6764">
        <v>0</v>
      </c>
      <c r="AL53" s="6764">
        <v>0</v>
      </c>
      <c r="AM53" s="6764">
        <v>0</v>
      </c>
      <c r="AN53" s="6764">
        <v>0</v>
      </c>
      <c r="AO53" s="6764">
        <v>0</v>
      </c>
      <c r="AP53" s="6764">
        <v>0</v>
      </c>
      <c r="AQ53" s="6764">
        <v>0</v>
      </c>
      <c r="AR53" s="6764">
        <v>0</v>
      </c>
      <c r="AS53" s="6764">
        <v>0</v>
      </c>
      <c r="AT53" s="6764">
        <v>0</v>
      </c>
      <c r="AU53" s="6764">
        <v>0</v>
      </c>
      <c r="AV53" s="6764">
        <v>0</v>
      </c>
      <c r="AW53" s="6765">
        <f t="shared" si="1"/>
        <v>0</v>
      </c>
      <c r="AX53" s="1035"/>
      <c r="AY53" s="6766">
        <v>0</v>
      </c>
      <c r="AZ53" s="1035"/>
      <c r="BA53" s="6767"/>
      <c r="BB53" s="6767"/>
      <c r="BC53" s="7068"/>
      <c r="BD53" s="7068"/>
      <c r="BE53" s="7068"/>
      <c r="BF53" s="7068"/>
      <c r="BG53" s="7068"/>
      <c r="BH53" s="7068"/>
      <c r="BI53" s="7068"/>
    </row>
    <row r="54" spans="1:61">
      <c r="A54" s="6542"/>
      <c r="B54" s="974"/>
      <c r="C54" s="6770"/>
      <c r="D54" s="6762"/>
      <c r="E54" s="6762" t="s">
        <v>117</v>
      </c>
      <c r="F54" s="6761"/>
      <c r="G54" s="6761" t="s">
        <v>75</v>
      </c>
      <c r="H54" s="6772"/>
      <c r="I54" s="6764">
        <v>0</v>
      </c>
      <c r="J54" s="6764">
        <v>0</v>
      </c>
      <c r="K54" s="6764">
        <v>0</v>
      </c>
      <c r="L54" s="6764">
        <v>0</v>
      </c>
      <c r="M54" s="6764">
        <v>0</v>
      </c>
      <c r="N54" s="6764">
        <v>0</v>
      </c>
      <c r="O54" s="6764">
        <v>0</v>
      </c>
      <c r="P54" s="6764">
        <v>0</v>
      </c>
      <c r="Q54" s="6764">
        <v>0</v>
      </c>
      <c r="R54" s="6764">
        <v>0</v>
      </c>
      <c r="S54" s="6764">
        <v>0</v>
      </c>
      <c r="T54" s="6764">
        <v>0</v>
      </c>
      <c r="U54" s="6764">
        <v>0</v>
      </c>
      <c r="V54" s="6764">
        <v>0</v>
      </c>
      <c r="W54" s="6764">
        <v>0</v>
      </c>
      <c r="X54" s="6764">
        <v>0</v>
      </c>
      <c r="Y54" s="6764">
        <v>0</v>
      </c>
      <c r="Z54" s="6764">
        <v>0</v>
      </c>
      <c r="AA54" s="6764">
        <v>0</v>
      </c>
      <c r="AB54" s="6764">
        <v>0</v>
      </c>
      <c r="AC54" s="6764">
        <v>0</v>
      </c>
      <c r="AD54" s="6764">
        <v>0</v>
      </c>
      <c r="AE54" s="6764">
        <v>0</v>
      </c>
      <c r="AF54" s="6764">
        <v>0</v>
      </c>
      <c r="AG54" s="6764">
        <v>0</v>
      </c>
      <c r="AH54" s="6764">
        <v>0</v>
      </c>
      <c r="AI54" s="6764">
        <v>0</v>
      </c>
      <c r="AJ54" s="6764">
        <v>0</v>
      </c>
      <c r="AK54" s="6764">
        <v>0</v>
      </c>
      <c r="AL54" s="6764">
        <v>0</v>
      </c>
      <c r="AM54" s="6764">
        <v>0</v>
      </c>
      <c r="AN54" s="6764">
        <v>0</v>
      </c>
      <c r="AO54" s="6764">
        <v>0</v>
      </c>
      <c r="AP54" s="6764">
        <v>0</v>
      </c>
      <c r="AQ54" s="6764">
        <v>0</v>
      </c>
      <c r="AR54" s="6764">
        <v>0</v>
      </c>
      <c r="AS54" s="6764">
        <v>0</v>
      </c>
      <c r="AT54" s="6764">
        <v>0</v>
      </c>
      <c r="AU54" s="6764">
        <v>0</v>
      </c>
      <c r="AV54" s="6764">
        <v>0</v>
      </c>
      <c r="AW54" s="6765">
        <f t="shared" si="1"/>
        <v>0</v>
      </c>
      <c r="AX54" s="1035"/>
      <c r="AY54" s="6766">
        <v>0</v>
      </c>
      <c r="AZ54" s="1035"/>
      <c r="BA54" s="6767"/>
      <c r="BB54" s="6767"/>
      <c r="BC54" s="7068"/>
      <c r="BD54" s="7068"/>
      <c r="BE54" s="7068"/>
      <c r="BF54" s="7068"/>
      <c r="BG54" s="7068"/>
      <c r="BH54" s="7068"/>
      <c r="BI54" s="7068"/>
    </row>
    <row r="55" spans="1:61">
      <c r="A55" s="6542"/>
      <c r="B55" s="974"/>
      <c r="C55" s="6770"/>
      <c r="D55" s="6762">
        <v>8.3000000000000007</v>
      </c>
      <c r="E55" s="6762"/>
      <c r="F55" s="6761" t="s">
        <v>118</v>
      </c>
      <c r="G55" s="6761"/>
      <c r="H55" s="6771"/>
      <c r="I55" s="6755">
        <f t="shared" ref="I55:AV55" si="10">SUM(I56:I58)</f>
        <v>0</v>
      </c>
      <c r="J55" s="6755">
        <f t="shared" si="10"/>
        <v>0</v>
      </c>
      <c r="K55" s="6755">
        <f t="shared" si="10"/>
        <v>0</v>
      </c>
      <c r="L55" s="6755">
        <f t="shared" si="10"/>
        <v>0</v>
      </c>
      <c r="M55" s="6755">
        <f t="shared" si="10"/>
        <v>0</v>
      </c>
      <c r="N55" s="6755">
        <f t="shared" si="10"/>
        <v>0</v>
      </c>
      <c r="O55" s="6755">
        <f t="shared" si="10"/>
        <v>0</v>
      </c>
      <c r="P55" s="6755">
        <f t="shared" si="10"/>
        <v>0</v>
      </c>
      <c r="Q55" s="6755">
        <f t="shared" si="10"/>
        <v>0</v>
      </c>
      <c r="R55" s="6755">
        <f t="shared" si="10"/>
        <v>0</v>
      </c>
      <c r="S55" s="6755">
        <f t="shared" si="10"/>
        <v>0</v>
      </c>
      <c r="T55" s="6755">
        <f t="shared" si="10"/>
        <v>0</v>
      </c>
      <c r="U55" s="6755">
        <f t="shared" si="10"/>
        <v>0</v>
      </c>
      <c r="V55" s="6755">
        <f t="shared" si="10"/>
        <v>0</v>
      </c>
      <c r="W55" s="6755">
        <f t="shared" si="10"/>
        <v>0</v>
      </c>
      <c r="X55" s="6755">
        <f t="shared" si="10"/>
        <v>0</v>
      </c>
      <c r="Y55" s="6755">
        <f t="shared" si="10"/>
        <v>0</v>
      </c>
      <c r="Z55" s="6755">
        <f t="shared" si="10"/>
        <v>0</v>
      </c>
      <c r="AA55" s="6755">
        <f t="shared" si="10"/>
        <v>0</v>
      </c>
      <c r="AB55" s="6755">
        <f t="shared" si="10"/>
        <v>0</v>
      </c>
      <c r="AC55" s="6755">
        <f t="shared" si="10"/>
        <v>0</v>
      </c>
      <c r="AD55" s="6755">
        <f t="shared" si="10"/>
        <v>0</v>
      </c>
      <c r="AE55" s="6755">
        <f t="shared" si="10"/>
        <v>0</v>
      </c>
      <c r="AF55" s="6755">
        <f t="shared" si="10"/>
        <v>0</v>
      </c>
      <c r="AG55" s="6755">
        <f t="shared" si="10"/>
        <v>0</v>
      </c>
      <c r="AH55" s="6755">
        <f t="shared" si="10"/>
        <v>0</v>
      </c>
      <c r="AI55" s="6755">
        <f t="shared" si="10"/>
        <v>0</v>
      </c>
      <c r="AJ55" s="6755">
        <f t="shared" si="10"/>
        <v>0</v>
      </c>
      <c r="AK55" s="6755">
        <f t="shared" si="10"/>
        <v>0</v>
      </c>
      <c r="AL55" s="6755">
        <f t="shared" si="10"/>
        <v>0</v>
      </c>
      <c r="AM55" s="6755">
        <f t="shared" si="10"/>
        <v>0</v>
      </c>
      <c r="AN55" s="6755">
        <f t="shared" si="10"/>
        <v>0</v>
      </c>
      <c r="AO55" s="6755">
        <f t="shared" si="10"/>
        <v>0</v>
      </c>
      <c r="AP55" s="6755">
        <f t="shared" si="10"/>
        <v>0</v>
      </c>
      <c r="AQ55" s="6755">
        <f t="shared" si="10"/>
        <v>0</v>
      </c>
      <c r="AR55" s="6755">
        <f t="shared" si="10"/>
        <v>0</v>
      </c>
      <c r="AS55" s="6755">
        <f t="shared" si="10"/>
        <v>0</v>
      </c>
      <c r="AT55" s="6755">
        <f t="shared" si="10"/>
        <v>0</v>
      </c>
      <c r="AU55" s="6755">
        <f t="shared" si="10"/>
        <v>0</v>
      </c>
      <c r="AV55" s="6755">
        <f t="shared" si="10"/>
        <v>0</v>
      </c>
      <c r="AW55" s="6756">
        <f t="shared" si="1"/>
        <v>0</v>
      </c>
      <c r="AX55" s="6757"/>
      <c r="AY55" s="6758">
        <f>SUM(AY56:AY58)</f>
        <v>0</v>
      </c>
      <c r="AZ55" s="6757"/>
      <c r="BA55" s="6759"/>
      <c r="BB55" s="6759"/>
      <c r="BC55" s="7067"/>
      <c r="BD55" s="7067"/>
      <c r="BE55" s="7067"/>
      <c r="BF55" s="7067"/>
      <c r="BG55" s="7067"/>
      <c r="BH55" s="7067"/>
      <c r="BI55" s="7067"/>
    </row>
    <row r="56" spans="1:61">
      <c r="A56" s="6542"/>
      <c r="B56" s="974"/>
      <c r="C56" s="6770"/>
      <c r="D56" s="6762"/>
      <c r="E56" s="6762" t="s">
        <v>3949</v>
      </c>
      <c r="F56" s="6761"/>
      <c r="G56" s="6761" t="s">
        <v>3950</v>
      </c>
      <c r="H56" s="6771"/>
      <c r="I56" s="6764">
        <v>0</v>
      </c>
      <c r="J56" s="6764">
        <v>0</v>
      </c>
      <c r="K56" s="6764">
        <v>0</v>
      </c>
      <c r="L56" s="6764">
        <v>0</v>
      </c>
      <c r="M56" s="6764">
        <v>0</v>
      </c>
      <c r="N56" s="6764">
        <v>0</v>
      </c>
      <c r="O56" s="6764">
        <v>0</v>
      </c>
      <c r="P56" s="6764">
        <v>0</v>
      </c>
      <c r="Q56" s="6764">
        <v>0</v>
      </c>
      <c r="R56" s="6764">
        <v>0</v>
      </c>
      <c r="S56" s="6764">
        <v>0</v>
      </c>
      <c r="T56" s="6764">
        <v>0</v>
      </c>
      <c r="U56" s="6764">
        <v>0</v>
      </c>
      <c r="V56" s="6764">
        <v>0</v>
      </c>
      <c r="W56" s="6764">
        <v>0</v>
      </c>
      <c r="X56" s="6764">
        <v>0</v>
      </c>
      <c r="Y56" s="6764">
        <v>0</v>
      </c>
      <c r="Z56" s="6764">
        <v>0</v>
      </c>
      <c r="AA56" s="6764">
        <v>0</v>
      </c>
      <c r="AB56" s="6764">
        <v>0</v>
      </c>
      <c r="AC56" s="6764">
        <v>0</v>
      </c>
      <c r="AD56" s="6764">
        <v>0</v>
      </c>
      <c r="AE56" s="6764">
        <v>0</v>
      </c>
      <c r="AF56" s="6764">
        <v>0</v>
      </c>
      <c r="AG56" s="6764">
        <v>0</v>
      </c>
      <c r="AH56" s="6764">
        <v>0</v>
      </c>
      <c r="AI56" s="6764">
        <v>0</v>
      </c>
      <c r="AJ56" s="6764">
        <v>0</v>
      </c>
      <c r="AK56" s="6764">
        <v>0</v>
      </c>
      <c r="AL56" s="6764">
        <v>0</v>
      </c>
      <c r="AM56" s="6764">
        <v>0</v>
      </c>
      <c r="AN56" s="6764">
        <v>0</v>
      </c>
      <c r="AO56" s="6764">
        <v>0</v>
      </c>
      <c r="AP56" s="6764">
        <v>0</v>
      </c>
      <c r="AQ56" s="6764">
        <v>0</v>
      </c>
      <c r="AR56" s="6764">
        <v>0</v>
      </c>
      <c r="AS56" s="6764">
        <v>0</v>
      </c>
      <c r="AT56" s="6764">
        <v>0</v>
      </c>
      <c r="AU56" s="6764">
        <v>0</v>
      </c>
      <c r="AV56" s="6764">
        <v>0</v>
      </c>
      <c r="AW56" s="6765">
        <f t="shared" si="1"/>
        <v>0</v>
      </c>
      <c r="AX56" s="1035"/>
      <c r="AY56" s="6766">
        <v>0</v>
      </c>
      <c r="AZ56" s="1035"/>
      <c r="BA56" s="6767"/>
      <c r="BB56" s="6767"/>
      <c r="BC56" s="7068"/>
      <c r="BD56" s="7068"/>
      <c r="BE56" s="7068"/>
      <c r="BF56" s="7068"/>
      <c r="BG56" s="7068"/>
      <c r="BH56" s="7068"/>
      <c r="BI56" s="7068"/>
    </row>
    <row r="57" spans="1:61">
      <c r="A57" s="6542"/>
      <c r="B57" s="974"/>
      <c r="C57" s="6770"/>
      <c r="D57" s="6762"/>
      <c r="E57" s="6762" t="s">
        <v>3951</v>
      </c>
      <c r="F57" s="6761"/>
      <c r="G57" s="6761" t="s">
        <v>3952</v>
      </c>
      <c r="H57" s="6771"/>
      <c r="I57" s="6764">
        <v>0</v>
      </c>
      <c r="J57" s="6764">
        <v>0</v>
      </c>
      <c r="K57" s="6764">
        <v>0</v>
      </c>
      <c r="L57" s="6764">
        <v>0</v>
      </c>
      <c r="M57" s="6764">
        <v>0</v>
      </c>
      <c r="N57" s="6764">
        <v>0</v>
      </c>
      <c r="O57" s="6764">
        <v>0</v>
      </c>
      <c r="P57" s="6764">
        <v>0</v>
      </c>
      <c r="Q57" s="6764">
        <v>0</v>
      </c>
      <c r="R57" s="6764">
        <v>0</v>
      </c>
      <c r="S57" s="6764">
        <v>0</v>
      </c>
      <c r="T57" s="6764">
        <v>0</v>
      </c>
      <c r="U57" s="6764">
        <v>0</v>
      </c>
      <c r="V57" s="6764">
        <v>0</v>
      </c>
      <c r="W57" s="6764">
        <v>0</v>
      </c>
      <c r="X57" s="6764">
        <v>0</v>
      </c>
      <c r="Y57" s="6764">
        <v>0</v>
      </c>
      <c r="Z57" s="6764">
        <v>0</v>
      </c>
      <c r="AA57" s="6764">
        <v>0</v>
      </c>
      <c r="AB57" s="6764">
        <v>0</v>
      </c>
      <c r="AC57" s="6764">
        <v>0</v>
      </c>
      <c r="AD57" s="6764">
        <v>0</v>
      </c>
      <c r="AE57" s="6764">
        <v>0</v>
      </c>
      <c r="AF57" s="6764">
        <v>0</v>
      </c>
      <c r="AG57" s="6764">
        <v>0</v>
      </c>
      <c r="AH57" s="6764">
        <v>0</v>
      </c>
      <c r="AI57" s="6764">
        <v>0</v>
      </c>
      <c r="AJ57" s="6764">
        <v>0</v>
      </c>
      <c r="AK57" s="6764">
        <v>0</v>
      </c>
      <c r="AL57" s="6764">
        <v>0</v>
      </c>
      <c r="AM57" s="6764">
        <v>0</v>
      </c>
      <c r="AN57" s="6764">
        <v>0</v>
      </c>
      <c r="AO57" s="6764">
        <v>0</v>
      </c>
      <c r="AP57" s="6764">
        <v>0</v>
      </c>
      <c r="AQ57" s="6764">
        <v>0</v>
      </c>
      <c r="AR57" s="6764">
        <v>0</v>
      </c>
      <c r="AS57" s="6764">
        <v>0</v>
      </c>
      <c r="AT57" s="6764">
        <v>0</v>
      </c>
      <c r="AU57" s="6764">
        <v>0</v>
      </c>
      <c r="AV57" s="6764">
        <v>0</v>
      </c>
      <c r="AW57" s="6765">
        <f t="shared" si="1"/>
        <v>0</v>
      </c>
      <c r="AX57" s="1035"/>
      <c r="AY57" s="6766">
        <v>0</v>
      </c>
      <c r="AZ57" s="1035"/>
      <c r="BA57" s="6767"/>
      <c r="BB57" s="6767"/>
      <c r="BC57" s="7068"/>
      <c r="BD57" s="7068"/>
      <c r="BE57" s="7068"/>
      <c r="BF57" s="7068"/>
      <c r="BG57" s="7068"/>
      <c r="BH57" s="7068"/>
      <c r="BI57" s="7068"/>
    </row>
    <row r="58" spans="1:61">
      <c r="A58" s="6542"/>
      <c r="B58" s="974"/>
      <c r="C58" s="6770"/>
      <c r="D58" s="6762"/>
      <c r="E58" s="6762" t="s">
        <v>3953</v>
      </c>
      <c r="F58" s="6761"/>
      <c r="G58" s="6761" t="s">
        <v>3954</v>
      </c>
      <c r="H58" s="6771"/>
      <c r="I58" s="6764">
        <v>0</v>
      </c>
      <c r="J58" s="6764">
        <v>0</v>
      </c>
      <c r="K58" s="6764">
        <v>0</v>
      </c>
      <c r="L58" s="6764">
        <v>0</v>
      </c>
      <c r="M58" s="6764">
        <v>0</v>
      </c>
      <c r="N58" s="6764">
        <v>0</v>
      </c>
      <c r="O58" s="6764">
        <v>0</v>
      </c>
      <c r="P58" s="6764">
        <v>0</v>
      </c>
      <c r="Q58" s="6764">
        <v>0</v>
      </c>
      <c r="R58" s="6764">
        <v>0</v>
      </c>
      <c r="S58" s="6764">
        <v>0</v>
      </c>
      <c r="T58" s="6764">
        <v>0</v>
      </c>
      <c r="U58" s="6764">
        <v>0</v>
      </c>
      <c r="V58" s="6764">
        <v>0</v>
      </c>
      <c r="W58" s="6764">
        <v>0</v>
      </c>
      <c r="X58" s="6764">
        <v>0</v>
      </c>
      <c r="Y58" s="6764">
        <v>0</v>
      </c>
      <c r="Z58" s="6764">
        <v>0</v>
      </c>
      <c r="AA58" s="6764">
        <v>0</v>
      </c>
      <c r="AB58" s="6764">
        <v>0</v>
      </c>
      <c r="AC58" s="6764">
        <v>0</v>
      </c>
      <c r="AD58" s="6764">
        <v>0</v>
      </c>
      <c r="AE58" s="6764">
        <v>0</v>
      </c>
      <c r="AF58" s="6764">
        <v>0</v>
      </c>
      <c r="AG58" s="6764">
        <v>0</v>
      </c>
      <c r="AH58" s="6764">
        <v>0</v>
      </c>
      <c r="AI58" s="6764">
        <v>0</v>
      </c>
      <c r="AJ58" s="6764">
        <v>0</v>
      </c>
      <c r="AK58" s="6764">
        <v>0</v>
      </c>
      <c r="AL58" s="6764">
        <v>0</v>
      </c>
      <c r="AM58" s="6764">
        <v>0</v>
      </c>
      <c r="AN58" s="6764">
        <v>0</v>
      </c>
      <c r="AO58" s="6764">
        <v>0</v>
      </c>
      <c r="AP58" s="6764">
        <v>0</v>
      </c>
      <c r="AQ58" s="6764">
        <v>0</v>
      </c>
      <c r="AR58" s="6764">
        <v>0</v>
      </c>
      <c r="AS58" s="6764">
        <v>0</v>
      </c>
      <c r="AT58" s="6764">
        <v>0</v>
      </c>
      <c r="AU58" s="6764">
        <v>0</v>
      </c>
      <c r="AV58" s="6764">
        <v>0</v>
      </c>
      <c r="AW58" s="6765">
        <f t="shared" si="1"/>
        <v>0</v>
      </c>
      <c r="AX58" s="1035"/>
      <c r="AY58" s="6766">
        <v>0</v>
      </c>
      <c r="AZ58" s="1035"/>
      <c r="BA58" s="6767"/>
      <c r="BB58" s="6767"/>
      <c r="BC58" s="7068"/>
      <c r="BD58" s="7068"/>
      <c r="BE58" s="7068"/>
      <c r="BF58" s="7068"/>
      <c r="BG58" s="7068"/>
      <c r="BH58" s="7068"/>
      <c r="BI58" s="7068"/>
    </row>
    <row r="59" spans="1:61">
      <c r="A59" s="6542"/>
      <c r="B59" s="974"/>
      <c r="C59" s="6768">
        <v>9</v>
      </c>
      <c r="D59" s="6753"/>
      <c r="E59" s="6752" t="s">
        <v>119</v>
      </c>
      <c r="F59" s="6753"/>
      <c r="G59" s="6753"/>
      <c r="H59" s="6754"/>
      <c r="I59" s="6755">
        <f t="shared" ref="I59:AV59" si="11">SUM(I60:I64)</f>
        <v>0</v>
      </c>
      <c r="J59" s="6755">
        <f t="shared" si="11"/>
        <v>0</v>
      </c>
      <c r="K59" s="6755">
        <f t="shared" si="11"/>
        <v>0</v>
      </c>
      <c r="L59" s="6755">
        <f t="shared" si="11"/>
        <v>0</v>
      </c>
      <c r="M59" s="6755">
        <f t="shared" si="11"/>
        <v>0</v>
      </c>
      <c r="N59" s="6755">
        <f t="shared" si="11"/>
        <v>0</v>
      </c>
      <c r="O59" s="6755">
        <f t="shared" si="11"/>
        <v>0</v>
      </c>
      <c r="P59" s="6755">
        <f t="shared" si="11"/>
        <v>0</v>
      </c>
      <c r="Q59" s="6755">
        <f t="shared" si="11"/>
        <v>0</v>
      </c>
      <c r="R59" s="6755">
        <f t="shared" si="11"/>
        <v>0</v>
      </c>
      <c r="S59" s="6755">
        <f t="shared" si="11"/>
        <v>0</v>
      </c>
      <c r="T59" s="6755">
        <f t="shared" si="11"/>
        <v>0</v>
      </c>
      <c r="U59" s="6755">
        <f t="shared" si="11"/>
        <v>0</v>
      </c>
      <c r="V59" s="6755">
        <f t="shared" si="11"/>
        <v>0</v>
      </c>
      <c r="W59" s="6755">
        <f t="shared" si="11"/>
        <v>0</v>
      </c>
      <c r="X59" s="6755">
        <f t="shared" si="11"/>
        <v>0</v>
      </c>
      <c r="Y59" s="6755">
        <f t="shared" si="11"/>
        <v>0</v>
      </c>
      <c r="Z59" s="6755">
        <f t="shared" si="11"/>
        <v>0</v>
      </c>
      <c r="AA59" s="6755">
        <f t="shared" si="11"/>
        <v>0</v>
      </c>
      <c r="AB59" s="6755">
        <f t="shared" si="11"/>
        <v>0</v>
      </c>
      <c r="AC59" s="6755">
        <f t="shared" si="11"/>
        <v>0</v>
      </c>
      <c r="AD59" s="6755">
        <f t="shared" si="11"/>
        <v>0</v>
      </c>
      <c r="AE59" s="6755">
        <f t="shared" si="11"/>
        <v>0</v>
      </c>
      <c r="AF59" s="6755">
        <f t="shared" si="11"/>
        <v>0</v>
      </c>
      <c r="AG59" s="6755">
        <f t="shared" si="11"/>
        <v>0</v>
      </c>
      <c r="AH59" s="6755">
        <f t="shared" si="11"/>
        <v>0</v>
      </c>
      <c r="AI59" s="6755">
        <f t="shared" si="11"/>
        <v>0</v>
      </c>
      <c r="AJ59" s="6755">
        <f t="shared" si="11"/>
        <v>0</v>
      </c>
      <c r="AK59" s="6755">
        <f t="shared" si="11"/>
        <v>0</v>
      </c>
      <c r="AL59" s="6755">
        <f t="shared" si="11"/>
        <v>0</v>
      </c>
      <c r="AM59" s="6755">
        <f t="shared" si="11"/>
        <v>0</v>
      </c>
      <c r="AN59" s="6755">
        <f t="shared" si="11"/>
        <v>0</v>
      </c>
      <c r="AO59" s="6755">
        <f t="shared" si="11"/>
        <v>0</v>
      </c>
      <c r="AP59" s="6755">
        <f t="shared" si="11"/>
        <v>0</v>
      </c>
      <c r="AQ59" s="6755">
        <f t="shared" si="11"/>
        <v>0</v>
      </c>
      <c r="AR59" s="6755">
        <f t="shared" si="11"/>
        <v>0</v>
      </c>
      <c r="AS59" s="6755">
        <f t="shared" si="11"/>
        <v>0</v>
      </c>
      <c r="AT59" s="6755">
        <f t="shared" si="11"/>
        <v>0</v>
      </c>
      <c r="AU59" s="6755">
        <f t="shared" si="11"/>
        <v>0</v>
      </c>
      <c r="AV59" s="6755">
        <f t="shared" si="11"/>
        <v>0</v>
      </c>
      <c r="AW59" s="6756">
        <f t="shared" si="1"/>
        <v>0</v>
      </c>
      <c r="AX59" s="6757"/>
      <c r="AY59" s="6758">
        <f>SUM(AY60:AY64)</f>
        <v>0</v>
      </c>
      <c r="AZ59" s="6757"/>
      <c r="BA59" s="6759"/>
      <c r="BB59" s="6759"/>
      <c r="BC59" s="7067"/>
      <c r="BD59" s="7067"/>
      <c r="BE59" s="7067"/>
      <c r="BF59" s="7067"/>
      <c r="BG59" s="7067"/>
      <c r="BH59" s="7067"/>
      <c r="BI59" s="7067"/>
    </row>
    <row r="60" spans="1:61">
      <c r="A60" s="6542"/>
      <c r="B60" s="974"/>
      <c r="C60" s="6770"/>
      <c r="D60" s="6762">
        <v>9.1</v>
      </c>
      <c r="E60" s="6762"/>
      <c r="F60" s="6761" t="s">
        <v>120</v>
      </c>
      <c r="G60" s="6762"/>
      <c r="H60" s="6771"/>
      <c r="I60" s="6764">
        <v>0</v>
      </c>
      <c r="J60" s="6764">
        <v>0</v>
      </c>
      <c r="K60" s="6764">
        <v>0</v>
      </c>
      <c r="L60" s="6764">
        <v>0</v>
      </c>
      <c r="M60" s="6764">
        <v>0</v>
      </c>
      <c r="N60" s="6764">
        <v>0</v>
      </c>
      <c r="O60" s="6764">
        <v>0</v>
      </c>
      <c r="P60" s="6764">
        <v>0</v>
      </c>
      <c r="Q60" s="6764">
        <v>0</v>
      </c>
      <c r="R60" s="6764">
        <v>0</v>
      </c>
      <c r="S60" s="6764">
        <v>0</v>
      </c>
      <c r="T60" s="6764">
        <v>0</v>
      </c>
      <c r="U60" s="6764">
        <v>0</v>
      </c>
      <c r="V60" s="6764">
        <v>0</v>
      </c>
      <c r="W60" s="6764">
        <v>0</v>
      </c>
      <c r="X60" s="6764">
        <v>0</v>
      </c>
      <c r="Y60" s="6764">
        <v>0</v>
      </c>
      <c r="Z60" s="6764">
        <v>0</v>
      </c>
      <c r="AA60" s="6764">
        <v>0</v>
      </c>
      <c r="AB60" s="6764">
        <v>0</v>
      </c>
      <c r="AC60" s="6764">
        <v>0</v>
      </c>
      <c r="AD60" s="6764">
        <v>0</v>
      </c>
      <c r="AE60" s="6764">
        <v>0</v>
      </c>
      <c r="AF60" s="6764">
        <v>0</v>
      </c>
      <c r="AG60" s="6764">
        <v>0</v>
      </c>
      <c r="AH60" s="6764">
        <v>0</v>
      </c>
      <c r="AI60" s="6764">
        <v>0</v>
      </c>
      <c r="AJ60" s="6764">
        <v>0</v>
      </c>
      <c r="AK60" s="6764">
        <v>0</v>
      </c>
      <c r="AL60" s="6764">
        <v>0</v>
      </c>
      <c r="AM60" s="6764">
        <v>0</v>
      </c>
      <c r="AN60" s="6764">
        <v>0</v>
      </c>
      <c r="AO60" s="6764">
        <v>0</v>
      </c>
      <c r="AP60" s="6764">
        <v>0</v>
      </c>
      <c r="AQ60" s="6764">
        <v>0</v>
      </c>
      <c r="AR60" s="6764">
        <v>0</v>
      </c>
      <c r="AS60" s="6764">
        <v>0</v>
      </c>
      <c r="AT60" s="6764">
        <v>0</v>
      </c>
      <c r="AU60" s="6764">
        <v>0</v>
      </c>
      <c r="AV60" s="6764">
        <v>0</v>
      </c>
      <c r="AW60" s="6765">
        <f t="shared" si="1"/>
        <v>0</v>
      </c>
      <c r="AX60" s="1035"/>
      <c r="AY60" s="6766">
        <v>0</v>
      </c>
      <c r="AZ60" s="1035"/>
      <c r="BA60" s="6767"/>
      <c r="BB60" s="6767"/>
      <c r="BC60" s="7068"/>
      <c r="BD60" s="7068"/>
      <c r="BE60" s="7068"/>
      <c r="BF60" s="7068"/>
      <c r="BG60" s="7068"/>
      <c r="BH60" s="7068"/>
      <c r="BI60" s="7068"/>
    </row>
    <row r="61" spans="1:61">
      <c r="A61" s="6542"/>
      <c r="B61" s="974"/>
      <c r="C61" s="6770"/>
      <c r="D61" s="6762"/>
      <c r="E61" s="6762" t="s">
        <v>121</v>
      </c>
      <c r="F61" s="6761"/>
      <c r="G61" s="6761" t="s">
        <v>122</v>
      </c>
      <c r="H61" s="6772"/>
      <c r="I61" s="6764">
        <v>0</v>
      </c>
      <c r="J61" s="6764">
        <v>0</v>
      </c>
      <c r="K61" s="6764">
        <v>0</v>
      </c>
      <c r="L61" s="6764">
        <v>0</v>
      </c>
      <c r="M61" s="6764">
        <v>0</v>
      </c>
      <c r="N61" s="6764">
        <v>0</v>
      </c>
      <c r="O61" s="6764">
        <v>0</v>
      </c>
      <c r="P61" s="6764">
        <v>0</v>
      </c>
      <c r="Q61" s="6764">
        <v>0</v>
      </c>
      <c r="R61" s="6764">
        <v>0</v>
      </c>
      <c r="S61" s="6764">
        <v>0</v>
      </c>
      <c r="T61" s="6764">
        <v>0</v>
      </c>
      <c r="U61" s="6764">
        <v>0</v>
      </c>
      <c r="V61" s="6764">
        <v>0</v>
      </c>
      <c r="W61" s="6764">
        <v>0</v>
      </c>
      <c r="X61" s="6764">
        <v>0</v>
      </c>
      <c r="Y61" s="6764">
        <v>0</v>
      </c>
      <c r="Z61" s="6764">
        <v>0</v>
      </c>
      <c r="AA61" s="6764">
        <v>0</v>
      </c>
      <c r="AB61" s="6764">
        <v>0</v>
      </c>
      <c r="AC61" s="6764">
        <v>0</v>
      </c>
      <c r="AD61" s="6764">
        <v>0</v>
      </c>
      <c r="AE61" s="6764">
        <v>0</v>
      </c>
      <c r="AF61" s="6764">
        <v>0</v>
      </c>
      <c r="AG61" s="6764">
        <v>0</v>
      </c>
      <c r="AH61" s="6764">
        <v>0</v>
      </c>
      <c r="AI61" s="6764">
        <v>0</v>
      </c>
      <c r="AJ61" s="6764">
        <v>0</v>
      </c>
      <c r="AK61" s="6764">
        <v>0</v>
      </c>
      <c r="AL61" s="6764">
        <v>0</v>
      </c>
      <c r="AM61" s="6764">
        <v>0</v>
      </c>
      <c r="AN61" s="6764">
        <v>0</v>
      </c>
      <c r="AO61" s="6764">
        <v>0</v>
      </c>
      <c r="AP61" s="6764">
        <v>0</v>
      </c>
      <c r="AQ61" s="6764">
        <v>0</v>
      </c>
      <c r="AR61" s="6764">
        <v>0</v>
      </c>
      <c r="AS61" s="6764">
        <v>0</v>
      </c>
      <c r="AT61" s="6764">
        <v>0</v>
      </c>
      <c r="AU61" s="6764">
        <v>0</v>
      </c>
      <c r="AV61" s="6764">
        <v>0</v>
      </c>
      <c r="AW61" s="6765">
        <f t="shared" si="1"/>
        <v>0</v>
      </c>
      <c r="AX61" s="1035"/>
      <c r="AY61" s="6766">
        <v>0</v>
      </c>
      <c r="AZ61" s="1035"/>
      <c r="BA61" s="6767"/>
      <c r="BB61" s="6767"/>
      <c r="BC61" s="7068"/>
      <c r="BD61" s="7068"/>
      <c r="BE61" s="7068"/>
      <c r="BF61" s="7068"/>
      <c r="BG61" s="7068"/>
      <c r="BH61" s="7068"/>
      <c r="BI61" s="7068"/>
    </row>
    <row r="62" spans="1:61">
      <c r="A62" s="6542"/>
      <c r="B62" s="974"/>
      <c r="C62" s="6770"/>
      <c r="D62" s="6762">
        <v>9.1999999999999993</v>
      </c>
      <c r="E62" s="6762"/>
      <c r="F62" s="6761" t="s">
        <v>123</v>
      </c>
      <c r="G62" s="6762"/>
      <c r="H62" s="6771"/>
      <c r="I62" s="6764">
        <v>0</v>
      </c>
      <c r="J62" s="6764">
        <v>0</v>
      </c>
      <c r="K62" s="6764">
        <v>0</v>
      </c>
      <c r="L62" s="6764">
        <v>0</v>
      </c>
      <c r="M62" s="6764">
        <v>0</v>
      </c>
      <c r="N62" s="6764">
        <v>0</v>
      </c>
      <c r="O62" s="6764">
        <v>0</v>
      </c>
      <c r="P62" s="6764">
        <v>0</v>
      </c>
      <c r="Q62" s="6764">
        <v>0</v>
      </c>
      <c r="R62" s="6764">
        <v>0</v>
      </c>
      <c r="S62" s="6764">
        <v>0</v>
      </c>
      <c r="T62" s="6764">
        <v>0</v>
      </c>
      <c r="U62" s="6764">
        <v>0</v>
      </c>
      <c r="V62" s="6764">
        <v>0</v>
      </c>
      <c r="W62" s="6764">
        <v>0</v>
      </c>
      <c r="X62" s="6764">
        <v>0</v>
      </c>
      <c r="Y62" s="6764">
        <v>0</v>
      </c>
      <c r="Z62" s="6764">
        <v>0</v>
      </c>
      <c r="AA62" s="6764">
        <v>0</v>
      </c>
      <c r="AB62" s="6764">
        <v>0</v>
      </c>
      <c r="AC62" s="6764">
        <v>0</v>
      </c>
      <c r="AD62" s="6764">
        <v>0</v>
      </c>
      <c r="AE62" s="6764">
        <v>0</v>
      </c>
      <c r="AF62" s="6764">
        <v>0</v>
      </c>
      <c r="AG62" s="6764">
        <v>0</v>
      </c>
      <c r="AH62" s="6764">
        <v>0</v>
      </c>
      <c r="AI62" s="6764">
        <v>0</v>
      </c>
      <c r="AJ62" s="6764">
        <v>0</v>
      </c>
      <c r="AK62" s="6764">
        <v>0</v>
      </c>
      <c r="AL62" s="6764">
        <v>0</v>
      </c>
      <c r="AM62" s="6764">
        <v>0</v>
      </c>
      <c r="AN62" s="6764">
        <v>0</v>
      </c>
      <c r="AO62" s="6764">
        <v>0</v>
      </c>
      <c r="AP62" s="6764">
        <v>0</v>
      </c>
      <c r="AQ62" s="6764">
        <v>0</v>
      </c>
      <c r="AR62" s="6764">
        <v>0</v>
      </c>
      <c r="AS62" s="6764">
        <v>0</v>
      </c>
      <c r="AT62" s="6764">
        <v>0</v>
      </c>
      <c r="AU62" s="6764">
        <v>0</v>
      </c>
      <c r="AV62" s="6764">
        <v>0</v>
      </c>
      <c r="AW62" s="6765">
        <f t="shared" si="1"/>
        <v>0</v>
      </c>
      <c r="AX62" s="1035"/>
      <c r="AY62" s="6766">
        <v>0</v>
      </c>
      <c r="AZ62" s="1035"/>
      <c r="BA62" s="6767"/>
      <c r="BB62" s="6767"/>
      <c r="BC62" s="7068"/>
      <c r="BD62" s="7068"/>
      <c r="BE62" s="7068"/>
      <c r="BF62" s="7068"/>
      <c r="BG62" s="7068"/>
      <c r="BH62" s="7068"/>
      <c r="BI62" s="7068"/>
    </row>
    <row r="63" spans="1:61">
      <c r="A63" s="6542"/>
      <c r="B63" s="974"/>
      <c r="C63" s="6770"/>
      <c r="D63" s="6762"/>
      <c r="E63" s="6762" t="s">
        <v>124</v>
      </c>
      <c r="F63" s="6761"/>
      <c r="G63" s="6761" t="s">
        <v>122</v>
      </c>
      <c r="H63" s="6772"/>
      <c r="I63" s="6764">
        <v>0</v>
      </c>
      <c r="J63" s="6764">
        <v>0</v>
      </c>
      <c r="K63" s="6764">
        <v>0</v>
      </c>
      <c r="L63" s="6764">
        <v>0</v>
      </c>
      <c r="M63" s="6764">
        <v>0</v>
      </c>
      <c r="N63" s="6764">
        <v>0</v>
      </c>
      <c r="O63" s="6764">
        <v>0</v>
      </c>
      <c r="P63" s="6764">
        <v>0</v>
      </c>
      <c r="Q63" s="6764">
        <v>0</v>
      </c>
      <c r="R63" s="6764">
        <v>0</v>
      </c>
      <c r="S63" s="6764">
        <v>0</v>
      </c>
      <c r="T63" s="6764">
        <v>0</v>
      </c>
      <c r="U63" s="6764">
        <v>0</v>
      </c>
      <c r="V63" s="6764">
        <v>0</v>
      </c>
      <c r="W63" s="6764">
        <v>0</v>
      </c>
      <c r="X63" s="6764">
        <v>0</v>
      </c>
      <c r="Y63" s="6764">
        <v>0</v>
      </c>
      <c r="Z63" s="6764">
        <v>0</v>
      </c>
      <c r="AA63" s="6764">
        <v>0</v>
      </c>
      <c r="AB63" s="6764">
        <v>0</v>
      </c>
      <c r="AC63" s="6764">
        <v>0</v>
      </c>
      <c r="AD63" s="6764">
        <v>0</v>
      </c>
      <c r="AE63" s="6764">
        <v>0</v>
      </c>
      <c r="AF63" s="6764">
        <v>0</v>
      </c>
      <c r="AG63" s="6764">
        <v>0</v>
      </c>
      <c r="AH63" s="6764">
        <v>0</v>
      </c>
      <c r="AI63" s="6764">
        <v>0</v>
      </c>
      <c r="AJ63" s="6764">
        <v>0</v>
      </c>
      <c r="AK63" s="6764">
        <v>0</v>
      </c>
      <c r="AL63" s="6764">
        <v>0</v>
      </c>
      <c r="AM63" s="6764">
        <v>0</v>
      </c>
      <c r="AN63" s="6764">
        <v>0</v>
      </c>
      <c r="AO63" s="6764">
        <v>0</v>
      </c>
      <c r="AP63" s="6764">
        <v>0</v>
      </c>
      <c r="AQ63" s="6764">
        <v>0</v>
      </c>
      <c r="AR63" s="6764">
        <v>0</v>
      </c>
      <c r="AS63" s="6764">
        <v>0</v>
      </c>
      <c r="AT63" s="6764">
        <v>0</v>
      </c>
      <c r="AU63" s="6764">
        <v>0</v>
      </c>
      <c r="AV63" s="6764">
        <v>0</v>
      </c>
      <c r="AW63" s="6765">
        <f t="shared" si="1"/>
        <v>0</v>
      </c>
      <c r="AX63" s="1035"/>
      <c r="AY63" s="6766">
        <v>0</v>
      </c>
      <c r="AZ63" s="1035"/>
      <c r="BA63" s="6767"/>
      <c r="BB63" s="6767"/>
      <c r="BC63" s="7068"/>
      <c r="BD63" s="7068"/>
      <c r="BE63" s="7068"/>
      <c r="BF63" s="7068"/>
      <c r="BG63" s="7068"/>
      <c r="BH63" s="7068"/>
      <c r="BI63" s="7068"/>
    </row>
    <row r="64" spans="1:61">
      <c r="A64" s="6542"/>
      <c r="B64" s="974"/>
      <c r="C64" s="6770"/>
      <c r="D64" s="6762">
        <v>9.3000000000000007</v>
      </c>
      <c r="E64" s="6762"/>
      <c r="F64" s="6761" t="s">
        <v>88</v>
      </c>
      <c r="G64" s="6762"/>
      <c r="H64" s="6771"/>
      <c r="I64" s="6764">
        <v>0</v>
      </c>
      <c r="J64" s="6764">
        <v>0</v>
      </c>
      <c r="K64" s="6764">
        <v>0</v>
      </c>
      <c r="L64" s="6764">
        <v>0</v>
      </c>
      <c r="M64" s="6764">
        <v>0</v>
      </c>
      <c r="N64" s="6764">
        <v>0</v>
      </c>
      <c r="O64" s="6764">
        <v>0</v>
      </c>
      <c r="P64" s="6764">
        <v>0</v>
      </c>
      <c r="Q64" s="6764">
        <v>0</v>
      </c>
      <c r="R64" s="6764">
        <v>0</v>
      </c>
      <c r="S64" s="6764">
        <v>0</v>
      </c>
      <c r="T64" s="6764">
        <v>0</v>
      </c>
      <c r="U64" s="6764">
        <v>0</v>
      </c>
      <c r="V64" s="6764">
        <v>0</v>
      </c>
      <c r="W64" s="6764">
        <v>0</v>
      </c>
      <c r="X64" s="6764">
        <v>0</v>
      </c>
      <c r="Y64" s="6764">
        <v>0</v>
      </c>
      <c r="Z64" s="6764">
        <v>0</v>
      </c>
      <c r="AA64" s="6764">
        <v>0</v>
      </c>
      <c r="AB64" s="6764">
        <v>0</v>
      </c>
      <c r="AC64" s="6764">
        <v>0</v>
      </c>
      <c r="AD64" s="6764">
        <v>0</v>
      </c>
      <c r="AE64" s="6764">
        <v>0</v>
      </c>
      <c r="AF64" s="6764">
        <v>0</v>
      </c>
      <c r="AG64" s="6764">
        <v>0</v>
      </c>
      <c r="AH64" s="6764">
        <v>0</v>
      </c>
      <c r="AI64" s="6764">
        <v>0</v>
      </c>
      <c r="AJ64" s="6764">
        <v>0</v>
      </c>
      <c r="AK64" s="6764">
        <v>0</v>
      </c>
      <c r="AL64" s="6764">
        <v>0</v>
      </c>
      <c r="AM64" s="6764">
        <v>0</v>
      </c>
      <c r="AN64" s="6764">
        <v>0</v>
      </c>
      <c r="AO64" s="6764">
        <v>0</v>
      </c>
      <c r="AP64" s="6764">
        <v>0</v>
      </c>
      <c r="AQ64" s="6764">
        <v>0</v>
      </c>
      <c r="AR64" s="6764">
        <v>0</v>
      </c>
      <c r="AS64" s="6764">
        <v>0</v>
      </c>
      <c r="AT64" s="6764">
        <v>0</v>
      </c>
      <c r="AU64" s="6764">
        <v>0</v>
      </c>
      <c r="AV64" s="6764">
        <v>0</v>
      </c>
      <c r="AW64" s="6765">
        <f t="shared" si="1"/>
        <v>0</v>
      </c>
      <c r="AX64" s="1035"/>
      <c r="AY64" s="6766">
        <v>0</v>
      </c>
      <c r="AZ64" s="1035"/>
      <c r="BA64" s="6767"/>
      <c r="BB64" s="6767"/>
      <c r="BC64" s="7068"/>
      <c r="BD64" s="7068"/>
      <c r="BE64" s="7068"/>
      <c r="BF64" s="7068"/>
      <c r="BG64" s="7068"/>
      <c r="BH64" s="7068"/>
      <c r="BI64" s="7068"/>
    </row>
    <row r="65" spans="1:61">
      <c r="A65" s="6542"/>
      <c r="B65" s="974"/>
      <c r="C65" s="6768">
        <v>10</v>
      </c>
      <c r="D65" s="6753"/>
      <c r="E65" s="6752" t="s">
        <v>125</v>
      </c>
      <c r="F65" s="6753"/>
      <c r="G65" s="6753"/>
      <c r="H65" s="6754"/>
      <c r="I65" s="6755">
        <f t="shared" ref="I65:AV65" si="12">SUM(I66:I81)</f>
        <v>0</v>
      </c>
      <c r="J65" s="6755">
        <f t="shared" si="12"/>
        <v>0</v>
      </c>
      <c r="K65" s="6755">
        <f t="shared" si="12"/>
        <v>0</v>
      </c>
      <c r="L65" s="6755">
        <f t="shared" si="12"/>
        <v>0</v>
      </c>
      <c r="M65" s="6755">
        <f t="shared" si="12"/>
        <v>0</v>
      </c>
      <c r="N65" s="6755">
        <f t="shared" si="12"/>
        <v>0</v>
      </c>
      <c r="O65" s="6755">
        <f t="shared" si="12"/>
        <v>0</v>
      </c>
      <c r="P65" s="6755">
        <f t="shared" si="12"/>
        <v>0</v>
      </c>
      <c r="Q65" s="6755">
        <f t="shared" si="12"/>
        <v>0</v>
      </c>
      <c r="R65" s="6755">
        <f t="shared" si="12"/>
        <v>0</v>
      </c>
      <c r="S65" s="6755">
        <f t="shared" si="12"/>
        <v>0</v>
      </c>
      <c r="T65" s="6755">
        <f t="shared" si="12"/>
        <v>0</v>
      </c>
      <c r="U65" s="6755">
        <f t="shared" si="12"/>
        <v>0</v>
      </c>
      <c r="V65" s="6755">
        <f t="shared" si="12"/>
        <v>0</v>
      </c>
      <c r="W65" s="6755">
        <f t="shared" si="12"/>
        <v>0</v>
      </c>
      <c r="X65" s="6755">
        <f t="shared" si="12"/>
        <v>0</v>
      </c>
      <c r="Y65" s="6755">
        <f t="shared" si="12"/>
        <v>0</v>
      </c>
      <c r="Z65" s="6755">
        <f t="shared" si="12"/>
        <v>0</v>
      </c>
      <c r="AA65" s="6755">
        <f t="shared" si="12"/>
        <v>0</v>
      </c>
      <c r="AB65" s="6755">
        <f t="shared" si="12"/>
        <v>0</v>
      </c>
      <c r="AC65" s="6755">
        <f t="shared" si="12"/>
        <v>0</v>
      </c>
      <c r="AD65" s="6755">
        <f t="shared" si="12"/>
        <v>0</v>
      </c>
      <c r="AE65" s="6755">
        <f t="shared" si="12"/>
        <v>0</v>
      </c>
      <c r="AF65" s="6755">
        <f t="shared" si="12"/>
        <v>0</v>
      </c>
      <c r="AG65" s="6755">
        <f t="shared" si="12"/>
        <v>0</v>
      </c>
      <c r="AH65" s="6755">
        <f t="shared" si="12"/>
        <v>0</v>
      </c>
      <c r="AI65" s="6755">
        <f t="shared" si="12"/>
        <v>0</v>
      </c>
      <c r="AJ65" s="6755">
        <f t="shared" si="12"/>
        <v>0</v>
      </c>
      <c r="AK65" s="6755">
        <f t="shared" si="12"/>
        <v>0</v>
      </c>
      <c r="AL65" s="6755">
        <f t="shared" si="12"/>
        <v>0</v>
      </c>
      <c r="AM65" s="6755">
        <f t="shared" si="12"/>
        <v>0</v>
      </c>
      <c r="AN65" s="6755">
        <f t="shared" si="12"/>
        <v>0</v>
      </c>
      <c r="AO65" s="6755">
        <f t="shared" si="12"/>
        <v>0</v>
      </c>
      <c r="AP65" s="6755">
        <f t="shared" si="12"/>
        <v>0</v>
      </c>
      <c r="AQ65" s="6755">
        <f t="shared" si="12"/>
        <v>0</v>
      </c>
      <c r="AR65" s="6755">
        <f t="shared" si="12"/>
        <v>0</v>
      </c>
      <c r="AS65" s="6755">
        <f t="shared" si="12"/>
        <v>0</v>
      </c>
      <c r="AT65" s="6755">
        <f t="shared" si="12"/>
        <v>0</v>
      </c>
      <c r="AU65" s="6755">
        <f t="shared" si="12"/>
        <v>0</v>
      </c>
      <c r="AV65" s="6755">
        <f t="shared" si="12"/>
        <v>0</v>
      </c>
      <c r="AW65" s="6756">
        <f t="shared" si="1"/>
        <v>0</v>
      </c>
      <c r="AX65" s="6757"/>
      <c r="AY65" s="6758">
        <f>SUM(AY66:AY81)</f>
        <v>0</v>
      </c>
      <c r="AZ65" s="6757"/>
      <c r="BA65" s="6759"/>
      <c r="BB65" s="6759"/>
      <c r="BC65" s="7067"/>
      <c r="BD65" s="7067"/>
      <c r="BE65" s="7067"/>
      <c r="BF65" s="7067"/>
      <c r="BG65" s="7067"/>
      <c r="BH65" s="7067"/>
      <c r="BI65" s="7067"/>
    </row>
    <row r="66" spans="1:61">
      <c r="A66" s="6542"/>
      <c r="B66" s="974"/>
      <c r="C66" s="6770"/>
      <c r="D66" s="6762">
        <v>10.1</v>
      </c>
      <c r="E66" s="6762"/>
      <c r="F66" s="6761" t="s">
        <v>126</v>
      </c>
      <c r="G66" s="6762"/>
      <c r="H66" s="6771"/>
      <c r="I66" s="6764">
        <v>0</v>
      </c>
      <c r="J66" s="6764">
        <v>0</v>
      </c>
      <c r="K66" s="6764">
        <v>0</v>
      </c>
      <c r="L66" s="6764">
        <v>0</v>
      </c>
      <c r="M66" s="6764">
        <v>0</v>
      </c>
      <c r="N66" s="6764">
        <v>0</v>
      </c>
      <c r="O66" s="6764">
        <v>0</v>
      </c>
      <c r="P66" s="6764">
        <v>0</v>
      </c>
      <c r="Q66" s="6764">
        <v>0</v>
      </c>
      <c r="R66" s="6764">
        <v>0</v>
      </c>
      <c r="S66" s="6764">
        <v>0</v>
      </c>
      <c r="T66" s="6764">
        <v>0</v>
      </c>
      <c r="U66" s="6764">
        <v>0</v>
      </c>
      <c r="V66" s="6764">
        <v>0</v>
      </c>
      <c r="W66" s="6764">
        <v>0</v>
      </c>
      <c r="X66" s="6764">
        <v>0</v>
      </c>
      <c r="Y66" s="6764">
        <v>0</v>
      </c>
      <c r="Z66" s="6764">
        <v>0</v>
      </c>
      <c r="AA66" s="6764">
        <v>0</v>
      </c>
      <c r="AB66" s="6764">
        <v>0</v>
      </c>
      <c r="AC66" s="6764">
        <v>0</v>
      </c>
      <c r="AD66" s="6764">
        <v>0</v>
      </c>
      <c r="AE66" s="6764">
        <v>0</v>
      </c>
      <c r="AF66" s="6764">
        <v>0</v>
      </c>
      <c r="AG66" s="6764">
        <v>0</v>
      </c>
      <c r="AH66" s="6764">
        <v>0</v>
      </c>
      <c r="AI66" s="6764">
        <v>0</v>
      </c>
      <c r="AJ66" s="6764">
        <v>0</v>
      </c>
      <c r="AK66" s="6764">
        <v>0</v>
      </c>
      <c r="AL66" s="6764">
        <v>0</v>
      </c>
      <c r="AM66" s="6764">
        <v>0</v>
      </c>
      <c r="AN66" s="6764">
        <v>0</v>
      </c>
      <c r="AO66" s="6764">
        <v>0</v>
      </c>
      <c r="AP66" s="6764">
        <v>0</v>
      </c>
      <c r="AQ66" s="6764">
        <v>0</v>
      </c>
      <c r="AR66" s="6764">
        <v>0</v>
      </c>
      <c r="AS66" s="6764">
        <v>0</v>
      </c>
      <c r="AT66" s="6764">
        <v>0</v>
      </c>
      <c r="AU66" s="6764">
        <v>0</v>
      </c>
      <c r="AV66" s="6764">
        <v>0</v>
      </c>
      <c r="AW66" s="6765">
        <f t="shared" si="1"/>
        <v>0</v>
      </c>
      <c r="AX66" s="1035"/>
      <c r="AY66" s="6766">
        <v>0</v>
      </c>
      <c r="AZ66" s="1035"/>
      <c r="BA66" s="6767"/>
      <c r="BB66" s="6767"/>
      <c r="BC66" s="7068"/>
      <c r="BD66" s="7068"/>
      <c r="BE66" s="7068"/>
      <c r="BF66" s="7068"/>
      <c r="BG66" s="7068"/>
      <c r="BH66" s="7068"/>
      <c r="BI66" s="7068"/>
    </row>
    <row r="67" spans="1:61">
      <c r="A67" s="6542"/>
      <c r="B67" s="974"/>
      <c r="C67" s="6770"/>
      <c r="D67" s="6762">
        <v>10.199999999999999</v>
      </c>
      <c r="E67" s="6762"/>
      <c r="F67" s="6761" t="s">
        <v>127</v>
      </c>
      <c r="G67" s="6762"/>
      <c r="H67" s="6771"/>
      <c r="I67" s="6764">
        <v>0</v>
      </c>
      <c r="J67" s="6764">
        <v>0</v>
      </c>
      <c r="K67" s="6764">
        <v>0</v>
      </c>
      <c r="L67" s="6764">
        <v>0</v>
      </c>
      <c r="M67" s="6764">
        <v>0</v>
      </c>
      <c r="N67" s="6764">
        <v>0</v>
      </c>
      <c r="O67" s="6764">
        <v>0</v>
      </c>
      <c r="P67" s="6764">
        <v>0</v>
      </c>
      <c r="Q67" s="6764">
        <v>0</v>
      </c>
      <c r="R67" s="6764">
        <v>0</v>
      </c>
      <c r="S67" s="6764">
        <v>0</v>
      </c>
      <c r="T67" s="6764">
        <v>0</v>
      </c>
      <c r="U67" s="6764">
        <v>0</v>
      </c>
      <c r="V67" s="6764">
        <v>0</v>
      </c>
      <c r="W67" s="6764">
        <v>0</v>
      </c>
      <c r="X67" s="6764">
        <v>0</v>
      </c>
      <c r="Y67" s="6764">
        <v>0</v>
      </c>
      <c r="Z67" s="6764">
        <v>0</v>
      </c>
      <c r="AA67" s="6764">
        <v>0</v>
      </c>
      <c r="AB67" s="6764">
        <v>0</v>
      </c>
      <c r="AC67" s="6764">
        <v>0</v>
      </c>
      <c r="AD67" s="6764">
        <v>0</v>
      </c>
      <c r="AE67" s="6764">
        <v>0</v>
      </c>
      <c r="AF67" s="6764">
        <v>0</v>
      </c>
      <c r="AG67" s="6764">
        <v>0</v>
      </c>
      <c r="AH67" s="6764">
        <v>0</v>
      </c>
      <c r="AI67" s="6764">
        <v>0</v>
      </c>
      <c r="AJ67" s="6764">
        <v>0</v>
      </c>
      <c r="AK67" s="6764">
        <v>0</v>
      </c>
      <c r="AL67" s="6764">
        <v>0</v>
      </c>
      <c r="AM67" s="6764">
        <v>0</v>
      </c>
      <c r="AN67" s="6764">
        <v>0</v>
      </c>
      <c r="AO67" s="6764">
        <v>0</v>
      </c>
      <c r="AP67" s="6764">
        <v>0</v>
      </c>
      <c r="AQ67" s="6764">
        <v>0</v>
      </c>
      <c r="AR67" s="6764">
        <v>0</v>
      </c>
      <c r="AS67" s="6764">
        <v>0</v>
      </c>
      <c r="AT67" s="6764">
        <v>0</v>
      </c>
      <c r="AU67" s="6764">
        <v>0</v>
      </c>
      <c r="AV67" s="6764">
        <v>0</v>
      </c>
      <c r="AW67" s="6765">
        <f t="shared" si="1"/>
        <v>0</v>
      </c>
      <c r="AX67" s="1035"/>
      <c r="AY67" s="6766">
        <v>0</v>
      </c>
      <c r="AZ67" s="1035"/>
      <c r="BA67" s="6767"/>
      <c r="BB67" s="6767"/>
      <c r="BC67" s="7068"/>
      <c r="BD67" s="7068"/>
      <c r="BE67" s="7068"/>
      <c r="BF67" s="7068"/>
      <c r="BG67" s="7068"/>
      <c r="BH67" s="7068"/>
      <c r="BI67" s="7068"/>
    </row>
    <row r="68" spans="1:61">
      <c r="A68" s="6542"/>
      <c r="B68" s="974"/>
      <c r="C68" s="6770"/>
      <c r="D68" s="6762">
        <v>10.3</v>
      </c>
      <c r="E68" s="6762"/>
      <c r="F68" s="6761" t="s">
        <v>128</v>
      </c>
      <c r="G68" s="6762"/>
      <c r="H68" s="6771"/>
      <c r="I68" s="6764">
        <v>0</v>
      </c>
      <c r="J68" s="6764">
        <v>0</v>
      </c>
      <c r="K68" s="6764">
        <v>0</v>
      </c>
      <c r="L68" s="6764">
        <v>0</v>
      </c>
      <c r="M68" s="6764">
        <v>0</v>
      </c>
      <c r="N68" s="6764">
        <v>0</v>
      </c>
      <c r="O68" s="6764">
        <v>0</v>
      </c>
      <c r="P68" s="6764">
        <v>0</v>
      </c>
      <c r="Q68" s="6764">
        <v>0</v>
      </c>
      <c r="R68" s="6764">
        <v>0</v>
      </c>
      <c r="S68" s="6764">
        <v>0</v>
      </c>
      <c r="T68" s="6764">
        <v>0</v>
      </c>
      <c r="U68" s="6764">
        <v>0</v>
      </c>
      <c r="V68" s="6764">
        <v>0</v>
      </c>
      <c r="W68" s="6764">
        <v>0</v>
      </c>
      <c r="X68" s="6764">
        <v>0</v>
      </c>
      <c r="Y68" s="6764">
        <v>0</v>
      </c>
      <c r="Z68" s="6764">
        <v>0</v>
      </c>
      <c r="AA68" s="6764">
        <v>0</v>
      </c>
      <c r="AB68" s="6764">
        <v>0</v>
      </c>
      <c r="AC68" s="6764">
        <v>0</v>
      </c>
      <c r="AD68" s="6764">
        <v>0</v>
      </c>
      <c r="AE68" s="6764">
        <v>0</v>
      </c>
      <c r="AF68" s="6764">
        <v>0</v>
      </c>
      <c r="AG68" s="6764">
        <v>0</v>
      </c>
      <c r="AH68" s="6764">
        <v>0</v>
      </c>
      <c r="AI68" s="6764">
        <v>0</v>
      </c>
      <c r="AJ68" s="6764">
        <v>0</v>
      </c>
      <c r="AK68" s="6764">
        <v>0</v>
      </c>
      <c r="AL68" s="6764">
        <v>0</v>
      </c>
      <c r="AM68" s="6764">
        <v>0</v>
      </c>
      <c r="AN68" s="6764">
        <v>0</v>
      </c>
      <c r="AO68" s="6764">
        <v>0</v>
      </c>
      <c r="AP68" s="6764">
        <v>0</v>
      </c>
      <c r="AQ68" s="6764">
        <v>0</v>
      </c>
      <c r="AR68" s="6764">
        <v>0</v>
      </c>
      <c r="AS68" s="6764">
        <v>0</v>
      </c>
      <c r="AT68" s="6764">
        <v>0</v>
      </c>
      <c r="AU68" s="6764">
        <v>0</v>
      </c>
      <c r="AV68" s="6764">
        <v>0</v>
      </c>
      <c r="AW68" s="6765">
        <f t="shared" si="1"/>
        <v>0</v>
      </c>
      <c r="AX68" s="1035"/>
      <c r="AY68" s="6766">
        <v>0</v>
      </c>
      <c r="AZ68" s="1035"/>
      <c r="BA68" s="6767"/>
      <c r="BB68" s="6767"/>
      <c r="BC68" s="7068"/>
      <c r="BD68" s="7068"/>
      <c r="BE68" s="7068"/>
      <c r="BF68" s="7068"/>
      <c r="BG68" s="7068"/>
      <c r="BH68" s="7068"/>
      <c r="BI68" s="7068"/>
    </row>
    <row r="69" spans="1:61">
      <c r="A69" s="6542"/>
      <c r="B69" s="974"/>
      <c r="C69" s="6770"/>
      <c r="D69" s="6762">
        <v>10.4</v>
      </c>
      <c r="E69" s="6762"/>
      <c r="F69" s="6761" t="s">
        <v>129</v>
      </c>
      <c r="G69" s="6762"/>
      <c r="H69" s="6771"/>
      <c r="I69" s="6764">
        <v>0</v>
      </c>
      <c r="J69" s="6764">
        <v>0</v>
      </c>
      <c r="K69" s="6764">
        <v>0</v>
      </c>
      <c r="L69" s="6764">
        <v>0</v>
      </c>
      <c r="M69" s="6764">
        <v>0</v>
      </c>
      <c r="N69" s="6764">
        <v>0</v>
      </c>
      <c r="O69" s="6764">
        <v>0</v>
      </c>
      <c r="P69" s="6764">
        <v>0</v>
      </c>
      <c r="Q69" s="6764">
        <v>0</v>
      </c>
      <c r="R69" s="6764">
        <v>0</v>
      </c>
      <c r="S69" s="6764">
        <v>0</v>
      </c>
      <c r="T69" s="6764">
        <v>0</v>
      </c>
      <c r="U69" s="6764">
        <v>0</v>
      </c>
      <c r="V69" s="6764">
        <v>0</v>
      </c>
      <c r="W69" s="6764">
        <v>0</v>
      </c>
      <c r="X69" s="6764">
        <v>0</v>
      </c>
      <c r="Y69" s="6764">
        <v>0</v>
      </c>
      <c r="Z69" s="6764">
        <v>0</v>
      </c>
      <c r="AA69" s="6764">
        <v>0</v>
      </c>
      <c r="AB69" s="6764">
        <v>0</v>
      </c>
      <c r="AC69" s="6764">
        <v>0</v>
      </c>
      <c r="AD69" s="6764">
        <v>0</v>
      </c>
      <c r="AE69" s="6764">
        <v>0</v>
      </c>
      <c r="AF69" s="6764">
        <v>0</v>
      </c>
      <c r="AG69" s="6764">
        <v>0</v>
      </c>
      <c r="AH69" s="6764">
        <v>0</v>
      </c>
      <c r="AI69" s="6764">
        <v>0</v>
      </c>
      <c r="AJ69" s="6764">
        <v>0</v>
      </c>
      <c r="AK69" s="6764">
        <v>0</v>
      </c>
      <c r="AL69" s="6764">
        <v>0</v>
      </c>
      <c r="AM69" s="6764">
        <v>0</v>
      </c>
      <c r="AN69" s="6764">
        <v>0</v>
      </c>
      <c r="AO69" s="6764">
        <v>0</v>
      </c>
      <c r="AP69" s="6764">
        <v>0</v>
      </c>
      <c r="AQ69" s="6764">
        <v>0</v>
      </c>
      <c r="AR69" s="6764">
        <v>0</v>
      </c>
      <c r="AS69" s="6764">
        <v>0</v>
      </c>
      <c r="AT69" s="6764">
        <v>0</v>
      </c>
      <c r="AU69" s="6764">
        <v>0</v>
      </c>
      <c r="AV69" s="6764">
        <v>0</v>
      </c>
      <c r="AW69" s="6765">
        <f t="shared" si="1"/>
        <v>0</v>
      </c>
      <c r="AX69" s="1035"/>
      <c r="AY69" s="6766">
        <v>0</v>
      </c>
      <c r="AZ69" s="1035"/>
      <c r="BA69" s="6767"/>
      <c r="BB69" s="6767"/>
      <c r="BC69" s="7068"/>
      <c r="BD69" s="7068"/>
      <c r="BE69" s="7068"/>
      <c r="BF69" s="7068"/>
      <c r="BG69" s="7068"/>
      <c r="BH69" s="7068"/>
      <c r="BI69" s="7068"/>
    </row>
    <row r="70" spans="1:61">
      <c r="A70" s="6542"/>
      <c r="B70" s="974"/>
      <c r="C70" s="6770"/>
      <c r="D70" s="6762">
        <v>10.5</v>
      </c>
      <c r="E70" s="6762"/>
      <c r="F70" s="6761" t="s">
        <v>130</v>
      </c>
      <c r="G70" s="6762"/>
      <c r="H70" s="6771"/>
      <c r="I70" s="6764">
        <v>0</v>
      </c>
      <c r="J70" s="6764">
        <v>0</v>
      </c>
      <c r="K70" s="6764">
        <v>0</v>
      </c>
      <c r="L70" s="6764">
        <v>0</v>
      </c>
      <c r="M70" s="6764">
        <v>0</v>
      </c>
      <c r="N70" s="6764">
        <v>0</v>
      </c>
      <c r="O70" s="6764">
        <v>0</v>
      </c>
      <c r="P70" s="6764">
        <v>0</v>
      </c>
      <c r="Q70" s="6764">
        <v>0</v>
      </c>
      <c r="R70" s="6764">
        <v>0</v>
      </c>
      <c r="S70" s="6764">
        <v>0</v>
      </c>
      <c r="T70" s="6764">
        <v>0</v>
      </c>
      <c r="U70" s="6764">
        <v>0</v>
      </c>
      <c r="V70" s="6764">
        <v>0</v>
      </c>
      <c r="W70" s="6764">
        <v>0</v>
      </c>
      <c r="X70" s="6764">
        <v>0</v>
      </c>
      <c r="Y70" s="6764">
        <v>0</v>
      </c>
      <c r="Z70" s="6764">
        <v>0</v>
      </c>
      <c r="AA70" s="6764">
        <v>0</v>
      </c>
      <c r="AB70" s="6764">
        <v>0</v>
      </c>
      <c r="AC70" s="6764">
        <v>0</v>
      </c>
      <c r="AD70" s="6764">
        <v>0</v>
      </c>
      <c r="AE70" s="6764">
        <v>0</v>
      </c>
      <c r="AF70" s="6764">
        <v>0</v>
      </c>
      <c r="AG70" s="6764">
        <v>0</v>
      </c>
      <c r="AH70" s="6764">
        <v>0</v>
      </c>
      <c r="AI70" s="6764">
        <v>0</v>
      </c>
      <c r="AJ70" s="6764">
        <v>0</v>
      </c>
      <c r="AK70" s="6764">
        <v>0</v>
      </c>
      <c r="AL70" s="6764">
        <v>0</v>
      </c>
      <c r="AM70" s="6764">
        <v>0</v>
      </c>
      <c r="AN70" s="6764">
        <v>0</v>
      </c>
      <c r="AO70" s="6764">
        <v>0</v>
      </c>
      <c r="AP70" s="6764">
        <v>0</v>
      </c>
      <c r="AQ70" s="6764">
        <v>0</v>
      </c>
      <c r="AR70" s="6764">
        <v>0</v>
      </c>
      <c r="AS70" s="6764">
        <v>0</v>
      </c>
      <c r="AT70" s="6764">
        <v>0</v>
      </c>
      <c r="AU70" s="6764">
        <v>0</v>
      </c>
      <c r="AV70" s="6764">
        <v>0</v>
      </c>
      <c r="AW70" s="6765">
        <f t="shared" si="1"/>
        <v>0</v>
      </c>
      <c r="AX70" s="1035"/>
      <c r="AY70" s="6766">
        <v>0</v>
      </c>
      <c r="AZ70" s="1035"/>
      <c r="BA70" s="6767"/>
      <c r="BB70" s="6767"/>
      <c r="BC70" s="7068"/>
      <c r="BD70" s="7068"/>
      <c r="BE70" s="7068"/>
      <c r="BF70" s="7068"/>
      <c r="BG70" s="7068"/>
      <c r="BH70" s="7068"/>
      <c r="BI70" s="7068"/>
    </row>
    <row r="71" spans="1:61">
      <c r="A71" s="6542"/>
      <c r="B71" s="974"/>
      <c r="C71" s="6770"/>
      <c r="D71" s="6762">
        <v>10.6</v>
      </c>
      <c r="E71" s="6762"/>
      <c r="F71" s="6761" t="s">
        <v>131</v>
      </c>
      <c r="G71" s="6762"/>
      <c r="H71" s="6771"/>
      <c r="I71" s="6764">
        <v>0</v>
      </c>
      <c r="J71" s="6764">
        <v>0</v>
      </c>
      <c r="K71" s="6764">
        <v>0</v>
      </c>
      <c r="L71" s="6764">
        <v>0</v>
      </c>
      <c r="M71" s="6764">
        <v>0</v>
      </c>
      <c r="N71" s="6764">
        <v>0</v>
      </c>
      <c r="O71" s="6764">
        <v>0</v>
      </c>
      <c r="P71" s="6764">
        <v>0</v>
      </c>
      <c r="Q71" s="6764">
        <v>0</v>
      </c>
      <c r="R71" s="6764">
        <v>0</v>
      </c>
      <c r="S71" s="6764">
        <v>0</v>
      </c>
      <c r="T71" s="6764">
        <v>0</v>
      </c>
      <c r="U71" s="6764">
        <v>0</v>
      </c>
      <c r="V71" s="6764">
        <v>0</v>
      </c>
      <c r="W71" s="6764">
        <v>0</v>
      </c>
      <c r="X71" s="6764">
        <v>0</v>
      </c>
      <c r="Y71" s="6764">
        <v>0</v>
      </c>
      <c r="Z71" s="6764">
        <v>0</v>
      </c>
      <c r="AA71" s="6764">
        <v>0</v>
      </c>
      <c r="AB71" s="6764">
        <v>0</v>
      </c>
      <c r="AC71" s="6764">
        <v>0</v>
      </c>
      <c r="AD71" s="6764">
        <v>0</v>
      </c>
      <c r="AE71" s="6764">
        <v>0</v>
      </c>
      <c r="AF71" s="6764">
        <v>0</v>
      </c>
      <c r="AG71" s="6764">
        <v>0</v>
      </c>
      <c r="AH71" s="6764">
        <v>0</v>
      </c>
      <c r="AI71" s="6764">
        <v>0</v>
      </c>
      <c r="AJ71" s="6764">
        <v>0</v>
      </c>
      <c r="AK71" s="6764">
        <v>0</v>
      </c>
      <c r="AL71" s="6764">
        <v>0</v>
      </c>
      <c r="AM71" s="6764">
        <v>0</v>
      </c>
      <c r="AN71" s="6764">
        <v>0</v>
      </c>
      <c r="AO71" s="6764">
        <v>0</v>
      </c>
      <c r="AP71" s="6764">
        <v>0</v>
      </c>
      <c r="AQ71" s="6764">
        <v>0</v>
      </c>
      <c r="AR71" s="6764">
        <v>0</v>
      </c>
      <c r="AS71" s="6764">
        <v>0</v>
      </c>
      <c r="AT71" s="6764">
        <v>0</v>
      </c>
      <c r="AU71" s="6764">
        <v>0</v>
      </c>
      <c r="AV71" s="6764">
        <v>0</v>
      </c>
      <c r="AW71" s="6765">
        <f t="shared" si="1"/>
        <v>0</v>
      </c>
      <c r="AX71" s="1035"/>
      <c r="AY71" s="6766">
        <v>0</v>
      </c>
      <c r="AZ71" s="1035"/>
      <c r="BA71" s="6767"/>
      <c r="BB71" s="6767"/>
      <c r="BC71" s="7068"/>
      <c r="BD71" s="7068"/>
      <c r="BE71" s="7068"/>
      <c r="BF71" s="7068"/>
      <c r="BG71" s="7068"/>
      <c r="BH71" s="7068"/>
      <c r="BI71" s="7068"/>
    </row>
    <row r="72" spans="1:61">
      <c r="A72" s="6542"/>
      <c r="B72" s="974"/>
      <c r="C72" s="6770"/>
      <c r="D72" s="6762">
        <v>10.7</v>
      </c>
      <c r="E72" s="6762"/>
      <c r="F72" s="6761" t="s">
        <v>132</v>
      </c>
      <c r="G72" s="6762"/>
      <c r="H72" s="6771"/>
      <c r="I72" s="6764">
        <v>0</v>
      </c>
      <c r="J72" s="6764">
        <v>0</v>
      </c>
      <c r="K72" s="6764">
        <v>0</v>
      </c>
      <c r="L72" s="6764">
        <v>0</v>
      </c>
      <c r="M72" s="6764">
        <v>0</v>
      </c>
      <c r="N72" s="6764">
        <v>0</v>
      </c>
      <c r="O72" s="6764">
        <v>0</v>
      </c>
      <c r="P72" s="6764">
        <v>0</v>
      </c>
      <c r="Q72" s="6764">
        <v>0</v>
      </c>
      <c r="R72" s="6764">
        <v>0</v>
      </c>
      <c r="S72" s="6764">
        <v>0</v>
      </c>
      <c r="T72" s="6764">
        <v>0</v>
      </c>
      <c r="U72" s="6764">
        <v>0</v>
      </c>
      <c r="V72" s="6764">
        <v>0</v>
      </c>
      <c r="W72" s="6764">
        <v>0</v>
      </c>
      <c r="X72" s="6764">
        <v>0</v>
      </c>
      <c r="Y72" s="6764">
        <v>0</v>
      </c>
      <c r="Z72" s="6764">
        <v>0</v>
      </c>
      <c r="AA72" s="6764">
        <v>0</v>
      </c>
      <c r="AB72" s="6764">
        <v>0</v>
      </c>
      <c r="AC72" s="6764">
        <v>0</v>
      </c>
      <c r="AD72" s="6764">
        <v>0</v>
      </c>
      <c r="AE72" s="6764">
        <v>0</v>
      </c>
      <c r="AF72" s="6764">
        <v>0</v>
      </c>
      <c r="AG72" s="6764">
        <v>0</v>
      </c>
      <c r="AH72" s="6764">
        <v>0</v>
      </c>
      <c r="AI72" s="6764">
        <v>0</v>
      </c>
      <c r="AJ72" s="6764">
        <v>0</v>
      </c>
      <c r="AK72" s="6764">
        <v>0</v>
      </c>
      <c r="AL72" s="6764">
        <v>0</v>
      </c>
      <c r="AM72" s="6764">
        <v>0</v>
      </c>
      <c r="AN72" s="6764">
        <v>0</v>
      </c>
      <c r="AO72" s="6764">
        <v>0</v>
      </c>
      <c r="AP72" s="6764">
        <v>0</v>
      </c>
      <c r="AQ72" s="6764">
        <v>0</v>
      </c>
      <c r="AR72" s="6764">
        <v>0</v>
      </c>
      <c r="AS72" s="6764">
        <v>0</v>
      </c>
      <c r="AT72" s="6764">
        <v>0</v>
      </c>
      <c r="AU72" s="6764">
        <v>0</v>
      </c>
      <c r="AV72" s="6764">
        <v>0</v>
      </c>
      <c r="AW72" s="6765">
        <f t="shared" si="1"/>
        <v>0</v>
      </c>
      <c r="AX72" s="1035"/>
      <c r="AY72" s="6766">
        <v>0</v>
      </c>
      <c r="AZ72" s="1035"/>
      <c r="BA72" s="6767"/>
      <c r="BB72" s="6767"/>
      <c r="BC72" s="7068"/>
      <c r="BD72" s="7068"/>
      <c r="BE72" s="7068"/>
      <c r="BF72" s="7068"/>
      <c r="BG72" s="7068"/>
      <c r="BH72" s="7068"/>
      <c r="BI72" s="7068"/>
    </row>
    <row r="73" spans="1:61">
      <c r="A73" s="6542"/>
      <c r="B73" s="974"/>
      <c r="C73" s="6770"/>
      <c r="D73" s="6762">
        <v>10.8</v>
      </c>
      <c r="E73" s="6762"/>
      <c r="F73" s="6761" t="s">
        <v>133</v>
      </c>
      <c r="G73" s="6762"/>
      <c r="H73" s="6771"/>
      <c r="I73" s="6764">
        <v>0</v>
      </c>
      <c r="J73" s="6764">
        <v>0</v>
      </c>
      <c r="K73" s="6764">
        <v>0</v>
      </c>
      <c r="L73" s="6764">
        <v>0</v>
      </c>
      <c r="M73" s="6764">
        <v>0</v>
      </c>
      <c r="N73" s="6764">
        <v>0</v>
      </c>
      <c r="O73" s="6764">
        <v>0</v>
      </c>
      <c r="P73" s="6764">
        <v>0</v>
      </c>
      <c r="Q73" s="6764">
        <v>0</v>
      </c>
      <c r="R73" s="6764">
        <v>0</v>
      </c>
      <c r="S73" s="6764">
        <v>0</v>
      </c>
      <c r="T73" s="6764">
        <v>0</v>
      </c>
      <c r="U73" s="6764">
        <v>0</v>
      </c>
      <c r="V73" s="6764">
        <v>0</v>
      </c>
      <c r="W73" s="6764">
        <v>0</v>
      </c>
      <c r="X73" s="6764">
        <v>0</v>
      </c>
      <c r="Y73" s="6764">
        <v>0</v>
      </c>
      <c r="Z73" s="6764">
        <v>0</v>
      </c>
      <c r="AA73" s="6764">
        <v>0</v>
      </c>
      <c r="AB73" s="6764">
        <v>0</v>
      </c>
      <c r="AC73" s="6764">
        <v>0</v>
      </c>
      <c r="AD73" s="6764">
        <v>0</v>
      </c>
      <c r="AE73" s="6764">
        <v>0</v>
      </c>
      <c r="AF73" s="6764">
        <v>0</v>
      </c>
      <c r="AG73" s="6764">
        <v>0</v>
      </c>
      <c r="AH73" s="6764">
        <v>0</v>
      </c>
      <c r="AI73" s="6764">
        <v>0</v>
      </c>
      <c r="AJ73" s="6764">
        <v>0</v>
      </c>
      <c r="AK73" s="6764">
        <v>0</v>
      </c>
      <c r="AL73" s="6764">
        <v>0</v>
      </c>
      <c r="AM73" s="6764">
        <v>0</v>
      </c>
      <c r="AN73" s="6764">
        <v>0</v>
      </c>
      <c r="AO73" s="6764">
        <v>0</v>
      </c>
      <c r="AP73" s="6764">
        <v>0</v>
      </c>
      <c r="AQ73" s="6764">
        <v>0</v>
      </c>
      <c r="AR73" s="6764">
        <v>0</v>
      </c>
      <c r="AS73" s="6764">
        <v>0</v>
      </c>
      <c r="AT73" s="6764">
        <v>0</v>
      </c>
      <c r="AU73" s="6764">
        <v>0</v>
      </c>
      <c r="AV73" s="6764">
        <v>0</v>
      </c>
      <c r="AW73" s="6765">
        <f t="shared" si="1"/>
        <v>0</v>
      </c>
      <c r="AX73" s="1035"/>
      <c r="AY73" s="6766">
        <v>0</v>
      </c>
      <c r="AZ73" s="1035"/>
      <c r="BA73" s="6767"/>
      <c r="BB73" s="6767"/>
      <c r="BC73" s="7068"/>
      <c r="BD73" s="7068"/>
      <c r="BE73" s="7068"/>
      <c r="BF73" s="7068"/>
      <c r="BG73" s="7068"/>
      <c r="BH73" s="7068"/>
      <c r="BI73" s="7068"/>
    </row>
    <row r="74" spans="1:61">
      <c r="A74" s="6542"/>
      <c r="B74" s="974"/>
      <c r="C74" s="6770"/>
      <c r="D74" s="6762">
        <v>10.9</v>
      </c>
      <c r="E74" s="6762"/>
      <c r="F74" s="6761" t="s">
        <v>134</v>
      </c>
      <c r="G74" s="6762"/>
      <c r="H74" s="6771"/>
      <c r="I74" s="6764">
        <v>0</v>
      </c>
      <c r="J74" s="6764">
        <v>0</v>
      </c>
      <c r="K74" s="6764">
        <v>0</v>
      </c>
      <c r="L74" s="6764">
        <v>0</v>
      </c>
      <c r="M74" s="6764">
        <v>0</v>
      </c>
      <c r="N74" s="6764">
        <v>0</v>
      </c>
      <c r="O74" s="6764">
        <v>0</v>
      </c>
      <c r="P74" s="6764">
        <v>0</v>
      </c>
      <c r="Q74" s="6764">
        <v>0</v>
      </c>
      <c r="R74" s="6764">
        <v>0</v>
      </c>
      <c r="S74" s="6764">
        <v>0</v>
      </c>
      <c r="T74" s="6764">
        <v>0</v>
      </c>
      <c r="U74" s="6764">
        <v>0</v>
      </c>
      <c r="V74" s="6764">
        <v>0</v>
      </c>
      <c r="W74" s="6764">
        <v>0</v>
      </c>
      <c r="X74" s="6764">
        <v>0</v>
      </c>
      <c r="Y74" s="6764">
        <v>0</v>
      </c>
      <c r="Z74" s="6764">
        <v>0</v>
      </c>
      <c r="AA74" s="6764">
        <v>0</v>
      </c>
      <c r="AB74" s="6764">
        <v>0</v>
      </c>
      <c r="AC74" s="6764">
        <v>0</v>
      </c>
      <c r="AD74" s="6764">
        <v>0</v>
      </c>
      <c r="AE74" s="6764">
        <v>0</v>
      </c>
      <c r="AF74" s="6764">
        <v>0</v>
      </c>
      <c r="AG74" s="6764">
        <v>0</v>
      </c>
      <c r="AH74" s="6764">
        <v>0</v>
      </c>
      <c r="AI74" s="6764">
        <v>0</v>
      </c>
      <c r="AJ74" s="6764">
        <v>0</v>
      </c>
      <c r="AK74" s="6764">
        <v>0</v>
      </c>
      <c r="AL74" s="6764">
        <v>0</v>
      </c>
      <c r="AM74" s="6764">
        <v>0</v>
      </c>
      <c r="AN74" s="6764">
        <v>0</v>
      </c>
      <c r="AO74" s="6764">
        <v>0</v>
      </c>
      <c r="AP74" s="6764">
        <v>0</v>
      </c>
      <c r="AQ74" s="6764">
        <v>0</v>
      </c>
      <c r="AR74" s="6764">
        <v>0</v>
      </c>
      <c r="AS74" s="6764">
        <v>0</v>
      </c>
      <c r="AT74" s="6764">
        <v>0</v>
      </c>
      <c r="AU74" s="6764">
        <v>0</v>
      </c>
      <c r="AV74" s="6764">
        <v>0</v>
      </c>
      <c r="AW74" s="6765">
        <f t="shared" si="1"/>
        <v>0</v>
      </c>
      <c r="AX74" s="1035"/>
      <c r="AY74" s="6766">
        <v>0</v>
      </c>
      <c r="AZ74" s="1035"/>
      <c r="BA74" s="6767"/>
      <c r="BB74" s="6767"/>
      <c r="BC74" s="7068"/>
      <c r="BD74" s="7068"/>
      <c r="BE74" s="7068"/>
      <c r="BF74" s="7068"/>
      <c r="BG74" s="7068"/>
      <c r="BH74" s="7068"/>
      <c r="BI74" s="7068"/>
    </row>
    <row r="75" spans="1:61">
      <c r="A75" s="6542"/>
      <c r="B75" s="974"/>
      <c r="C75" s="6770"/>
      <c r="D75" s="6773">
        <v>10.1</v>
      </c>
      <c r="E75" s="6762"/>
      <c r="F75" s="6761" t="s">
        <v>135</v>
      </c>
      <c r="G75" s="6762"/>
      <c r="H75" s="6771"/>
      <c r="I75" s="6764">
        <v>0</v>
      </c>
      <c r="J75" s="6764">
        <v>0</v>
      </c>
      <c r="K75" s="6764">
        <v>0</v>
      </c>
      <c r="L75" s="6764">
        <v>0</v>
      </c>
      <c r="M75" s="6764">
        <v>0</v>
      </c>
      <c r="N75" s="6764">
        <v>0</v>
      </c>
      <c r="O75" s="6764">
        <v>0</v>
      </c>
      <c r="P75" s="6764">
        <v>0</v>
      </c>
      <c r="Q75" s="6764">
        <v>0</v>
      </c>
      <c r="R75" s="6764">
        <v>0</v>
      </c>
      <c r="S75" s="6764">
        <v>0</v>
      </c>
      <c r="T75" s="6764">
        <v>0</v>
      </c>
      <c r="U75" s="6764">
        <v>0</v>
      </c>
      <c r="V75" s="6764">
        <v>0</v>
      </c>
      <c r="W75" s="6764">
        <v>0</v>
      </c>
      <c r="X75" s="6764">
        <v>0</v>
      </c>
      <c r="Y75" s="6764">
        <v>0</v>
      </c>
      <c r="Z75" s="6764">
        <v>0</v>
      </c>
      <c r="AA75" s="6764">
        <v>0</v>
      </c>
      <c r="AB75" s="6764">
        <v>0</v>
      </c>
      <c r="AC75" s="6764">
        <v>0</v>
      </c>
      <c r="AD75" s="6764">
        <v>0</v>
      </c>
      <c r="AE75" s="6764">
        <v>0</v>
      </c>
      <c r="AF75" s="6764">
        <v>0</v>
      </c>
      <c r="AG75" s="6764">
        <v>0</v>
      </c>
      <c r="AH75" s="6764">
        <v>0</v>
      </c>
      <c r="AI75" s="6764">
        <v>0</v>
      </c>
      <c r="AJ75" s="6764">
        <v>0</v>
      </c>
      <c r="AK75" s="6764">
        <v>0</v>
      </c>
      <c r="AL75" s="6764">
        <v>0</v>
      </c>
      <c r="AM75" s="6764">
        <v>0</v>
      </c>
      <c r="AN75" s="6764">
        <v>0</v>
      </c>
      <c r="AO75" s="6764">
        <v>0</v>
      </c>
      <c r="AP75" s="6764">
        <v>0</v>
      </c>
      <c r="AQ75" s="6764">
        <v>0</v>
      </c>
      <c r="AR75" s="6764">
        <v>0</v>
      </c>
      <c r="AS75" s="6764">
        <v>0</v>
      </c>
      <c r="AT75" s="6764">
        <v>0</v>
      </c>
      <c r="AU75" s="6764">
        <v>0</v>
      </c>
      <c r="AV75" s="6764">
        <v>0</v>
      </c>
      <c r="AW75" s="6765">
        <f t="shared" si="1"/>
        <v>0</v>
      </c>
      <c r="AX75" s="1035"/>
      <c r="AY75" s="6766">
        <v>0</v>
      </c>
      <c r="AZ75" s="1035"/>
      <c r="BA75" s="6767"/>
      <c r="BB75" s="6767"/>
      <c r="BC75" s="7068"/>
      <c r="BD75" s="7068"/>
      <c r="BE75" s="7068"/>
      <c r="BF75" s="7068"/>
      <c r="BG75" s="7068"/>
      <c r="BH75" s="7068"/>
      <c r="BI75" s="7068"/>
    </row>
    <row r="76" spans="1:61">
      <c r="A76" s="6542"/>
      <c r="B76" s="974"/>
      <c r="C76" s="6770"/>
      <c r="D76" s="6773">
        <v>10.11</v>
      </c>
      <c r="E76" s="6762"/>
      <c r="F76" s="6761" t="s">
        <v>136</v>
      </c>
      <c r="G76" s="6762"/>
      <c r="H76" s="6771"/>
      <c r="I76" s="6764">
        <v>0</v>
      </c>
      <c r="J76" s="6764">
        <v>0</v>
      </c>
      <c r="K76" s="6764">
        <v>0</v>
      </c>
      <c r="L76" s="6764">
        <v>0</v>
      </c>
      <c r="M76" s="6764">
        <v>0</v>
      </c>
      <c r="N76" s="6764">
        <v>0</v>
      </c>
      <c r="O76" s="6764">
        <v>0</v>
      </c>
      <c r="P76" s="6764">
        <v>0</v>
      </c>
      <c r="Q76" s="6764">
        <v>0</v>
      </c>
      <c r="R76" s="6764">
        <v>0</v>
      </c>
      <c r="S76" s="6764">
        <v>0</v>
      </c>
      <c r="T76" s="6764">
        <v>0</v>
      </c>
      <c r="U76" s="6764">
        <v>0</v>
      </c>
      <c r="V76" s="6764">
        <v>0</v>
      </c>
      <c r="W76" s="6764">
        <v>0</v>
      </c>
      <c r="X76" s="6764">
        <v>0</v>
      </c>
      <c r="Y76" s="6764">
        <v>0</v>
      </c>
      <c r="Z76" s="6764">
        <v>0</v>
      </c>
      <c r="AA76" s="6764">
        <v>0</v>
      </c>
      <c r="AB76" s="6764">
        <v>0</v>
      </c>
      <c r="AC76" s="6764">
        <v>0</v>
      </c>
      <c r="AD76" s="6764">
        <v>0</v>
      </c>
      <c r="AE76" s="6764">
        <v>0</v>
      </c>
      <c r="AF76" s="6764">
        <v>0</v>
      </c>
      <c r="AG76" s="6764">
        <v>0</v>
      </c>
      <c r="AH76" s="6764">
        <v>0</v>
      </c>
      <c r="AI76" s="6764">
        <v>0</v>
      </c>
      <c r="AJ76" s="6764">
        <v>0</v>
      </c>
      <c r="AK76" s="6764">
        <v>0</v>
      </c>
      <c r="AL76" s="6764">
        <v>0</v>
      </c>
      <c r="AM76" s="6764">
        <v>0</v>
      </c>
      <c r="AN76" s="6764">
        <v>0</v>
      </c>
      <c r="AO76" s="6764">
        <v>0</v>
      </c>
      <c r="AP76" s="6764">
        <v>0</v>
      </c>
      <c r="AQ76" s="6764">
        <v>0</v>
      </c>
      <c r="AR76" s="6764">
        <v>0</v>
      </c>
      <c r="AS76" s="6764">
        <v>0</v>
      </c>
      <c r="AT76" s="6764">
        <v>0</v>
      </c>
      <c r="AU76" s="6764">
        <v>0</v>
      </c>
      <c r="AV76" s="6764">
        <v>0</v>
      </c>
      <c r="AW76" s="6765">
        <f t="shared" si="1"/>
        <v>0</v>
      </c>
      <c r="AX76" s="1035"/>
      <c r="AY76" s="6766">
        <v>0</v>
      </c>
      <c r="AZ76" s="1035"/>
      <c r="BA76" s="6767"/>
      <c r="BB76" s="6767"/>
      <c r="BC76" s="7068"/>
      <c r="BD76" s="7068"/>
      <c r="BE76" s="7068"/>
      <c r="BF76" s="7068"/>
      <c r="BG76" s="7068"/>
      <c r="BH76" s="7068"/>
      <c r="BI76" s="7068"/>
    </row>
    <row r="77" spans="1:61">
      <c r="A77" s="6542"/>
      <c r="B77" s="974"/>
      <c r="C77" s="6770"/>
      <c r="D77" s="6773">
        <v>10.119999999999999</v>
      </c>
      <c r="E77" s="6762"/>
      <c r="F77" s="6761" t="s">
        <v>137</v>
      </c>
      <c r="G77" s="6762"/>
      <c r="H77" s="6771"/>
      <c r="I77" s="6764">
        <v>0</v>
      </c>
      <c r="J77" s="6764">
        <v>0</v>
      </c>
      <c r="K77" s="6764">
        <v>0</v>
      </c>
      <c r="L77" s="6764">
        <v>0</v>
      </c>
      <c r="M77" s="6764">
        <v>0</v>
      </c>
      <c r="N77" s="6764">
        <v>0</v>
      </c>
      <c r="O77" s="6764">
        <v>0</v>
      </c>
      <c r="P77" s="6764">
        <v>0</v>
      </c>
      <c r="Q77" s="6764">
        <v>0</v>
      </c>
      <c r="R77" s="6764">
        <v>0</v>
      </c>
      <c r="S77" s="6764">
        <v>0</v>
      </c>
      <c r="T77" s="6764">
        <v>0</v>
      </c>
      <c r="U77" s="6764">
        <v>0</v>
      </c>
      <c r="V77" s="6764">
        <v>0</v>
      </c>
      <c r="W77" s="6764">
        <v>0</v>
      </c>
      <c r="X77" s="6764">
        <v>0</v>
      </c>
      <c r="Y77" s="6764">
        <v>0</v>
      </c>
      <c r="Z77" s="6764">
        <v>0</v>
      </c>
      <c r="AA77" s="6764">
        <v>0</v>
      </c>
      <c r="AB77" s="6764">
        <v>0</v>
      </c>
      <c r="AC77" s="6764">
        <v>0</v>
      </c>
      <c r="AD77" s="6764">
        <v>0</v>
      </c>
      <c r="AE77" s="6764">
        <v>0</v>
      </c>
      <c r="AF77" s="6764">
        <v>0</v>
      </c>
      <c r="AG77" s="6764">
        <v>0</v>
      </c>
      <c r="AH77" s="6764">
        <v>0</v>
      </c>
      <c r="AI77" s="6764">
        <v>0</v>
      </c>
      <c r="AJ77" s="6764">
        <v>0</v>
      </c>
      <c r="AK77" s="6764">
        <v>0</v>
      </c>
      <c r="AL77" s="6764">
        <v>0</v>
      </c>
      <c r="AM77" s="6764">
        <v>0</v>
      </c>
      <c r="AN77" s="6764">
        <v>0</v>
      </c>
      <c r="AO77" s="6764">
        <v>0</v>
      </c>
      <c r="AP77" s="6764">
        <v>0</v>
      </c>
      <c r="AQ77" s="6764">
        <v>0</v>
      </c>
      <c r="AR77" s="6764">
        <v>0</v>
      </c>
      <c r="AS77" s="6764">
        <v>0</v>
      </c>
      <c r="AT77" s="6764">
        <v>0</v>
      </c>
      <c r="AU77" s="6764">
        <v>0</v>
      </c>
      <c r="AV77" s="6764">
        <v>0</v>
      </c>
      <c r="AW77" s="6765">
        <f t="shared" si="1"/>
        <v>0</v>
      </c>
      <c r="AX77" s="1035"/>
      <c r="AY77" s="6766">
        <v>0</v>
      </c>
      <c r="AZ77" s="1035"/>
      <c r="BA77" s="6767"/>
      <c r="BB77" s="6767"/>
      <c r="BC77" s="7068"/>
      <c r="BD77" s="7068"/>
      <c r="BE77" s="7068"/>
      <c r="BF77" s="7068"/>
      <c r="BG77" s="7068"/>
      <c r="BH77" s="7068"/>
      <c r="BI77" s="7068"/>
    </row>
    <row r="78" spans="1:61">
      <c r="A78" s="6542"/>
      <c r="B78" s="974"/>
      <c r="C78" s="6770"/>
      <c r="D78" s="6773">
        <v>10.130000000000001</v>
      </c>
      <c r="E78" s="6762"/>
      <c r="F78" s="6761" t="s">
        <v>138</v>
      </c>
      <c r="G78" s="6762"/>
      <c r="H78" s="6771"/>
      <c r="I78" s="6764">
        <v>0</v>
      </c>
      <c r="J78" s="6764">
        <v>0</v>
      </c>
      <c r="K78" s="6764">
        <v>0</v>
      </c>
      <c r="L78" s="6764">
        <v>0</v>
      </c>
      <c r="M78" s="6764">
        <v>0</v>
      </c>
      <c r="N78" s="6764">
        <v>0</v>
      </c>
      <c r="O78" s="6764">
        <v>0</v>
      </c>
      <c r="P78" s="6764">
        <v>0</v>
      </c>
      <c r="Q78" s="6764">
        <v>0</v>
      </c>
      <c r="R78" s="6764">
        <v>0</v>
      </c>
      <c r="S78" s="6764">
        <v>0</v>
      </c>
      <c r="T78" s="6764">
        <v>0</v>
      </c>
      <c r="U78" s="6764">
        <v>0</v>
      </c>
      <c r="V78" s="6764">
        <v>0</v>
      </c>
      <c r="W78" s="6764">
        <v>0</v>
      </c>
      <c r="X78" s="6764">
        <v>0</v>
      </c>
      <c r="Y78" s="6764">
        <v>0</v>
      </c>
      <c r="Z78" s="6764">
        <v>0</v>
      </c>
      <c r="AA78" s="6764">
        <v>0</v>
      </c>
      <c r="AB78" s="6764">
        <v>0</v>
      </c>
      <c r="AC78" s="6764">
        <v>0</v>
      </c>
      <c r="AD78" s="6764">
        <v>0</v>
      </c>
      <c r="AE78" s="6764">
        <v>0</v>
      </c>
      <c r="AF78" s="6764">
        <v>0</v>
      </c>
      <c r="AG78" s="6764">
        <v>0</v>
      </c>
      <c r="AH78" s="6764">
        <v>0</v>
      </c>
      <c r="AI78" s="6764">
        <v>0</v>
      </c>
      <c r="AJ78" s="6764">
        <v>0</v>
      </c>
      <c r="AK78" s="6764">
        <v>0</v>
      </c>
      <c r="AL78" s="6764">
        <v>0</v>
      </c>
      <c r="AM78" s="6764">
        <v>0</v>
      </c>
      <c r="AN78" s="6764">
        <v>0</v>
      </c>
      <c r="AO78" s="6764">
        <v>0</v>
      </c>
      <c r="AP78" s="6764">
        <v>0</v>
      </c>
      <c r="AQ78" s="6764">
        <v>0</v>
      </c>
      <c r="AR78" s="6764">
        <v>0</v>
      </c>
      <c r="AS78" s="6764">
        <v>0</v>
      </c>
      <c r="AT78" s="6764">
        <v>0</v>
      </c>
      <c r="AU78" s="6764">
        <v>0</v>
      </c>
      <c r="AV78" s="6764">
        <v>0</v>
      </c>
      <c r="AW78" s="6765">
        <f t="shared" ref="AW78:AW141" si="13">SUM(I78:AV78)</f>
        <v>0</v>
      </c>
      <c r="AX78" s="1035"/>
      <c r="AY78" s="6766">
        <v>0</v>
      </c>
      <c r="AZ78" s="1035"/>
      <c r="BA78" s="6767"/>
      <c r="BB78" s="6767"/>
      <c r="BC78" s="7068"/>
      <c r="BD78" s="7068"/>
      <c r="BE78" s="7068"/>
      <c r="BF78" s="7068"/>
      <c r="BG78" s="7068"/>
      <c r="BH78" s="7068"/>
      <c r="BI78" s="7068"/>
    </row>
    <row r="79" spans="1:61">
      <c r="A79" s="6542"/>
      <c r="B79" s="974"/>
      <c r="C79" s="6770"/>
      <c r="D79" s="6773">
        <v>10.14</v>
      </c>
      <c r="E79" s="6762"/>
      <c r="F79" s="6761" t="s">
        <v>139</v>
      </c>
      <c r="G79" s="6762"/>
      <c r="H79" s="6771"/>
      <c r="I79" s="6764">
        <v>0</v>
      </c>
      <c r="J79" s="6764">
        <v>0</v>
      </c>
      <c r="K79" s="6764">
        <v>0</v>
      </c>
      <c r="L79" s="6764">
        <v>0</v>
      </c>
      <c r="M79" s="6764">
        <v>0</v>
      </c>
      <c r="N79" s="6764">
        <v>0</v>
      </c>
      <c r="O79" s="6764">
        <v>0</v>
      </c>
      <c r="P79" s="6764">
        <v>0</v>
      </c>
      <c r="Q79" s="6764">
        <v>0</v>
      </c>
      <c r="R79" s="6764">
        <v>0</v>
      </c>
      <c r="S79" s="6764">
        <v>0</v>
      </c>
      <c r="T79" s="6764">
        <v>0</v>
      </c>
      <c r="U79" s="6764">
        <v>0</v>
      </c>
      <c r="V79" s="6764">
        <v>0</v>
      </c>
      <c r="W79" s="6764">
        <v>0</v>
      </c>
      <c r="X79" s="6764">
        <v>0</v>
      </c>
      <c r="Y79" s="6764">
        <v>0</v>
      </c>
      <c r="Z79" s="6764">
        <v>0</v>
      </c>
      <c r="AA79" s="6764">
        <v>0</v>
      </c>
      <c r="AB79" s="6764">
        <v>0</v>
      </c>
      <c r="AC79" s="6764">
        <v>0</v>
      </c>
      <c r="AD79" s="6764">
        <v>0</v>
      </c>
      <c r="AE79" s="6764">
        <v>0</v>
      </c>
      <c r="AF79" s="6764">
        <v>0</v>
      </c>
      <c r="AG79" s="6764">
        <v>0</v>
      </c>
      <c r="AH79" s="6764">
        <v>0</v>
      </c>
      <c r="AI79" s="6764">
        <v>0</v>
      </c>
      <c r="AJ79" s="6764">
        <v>0</v>
      </c>
      <c r="AK79" s="6764">
        <v>0</v>
      </c>
      <c r="AL79" s="6764">
        <v>0</v>
      </c>
      <c r="AM79" s="6764">
        <v>0</v>
      </c>
      <c r="AN79" s="6764">
        <v>0</v>
      </c>
      <c r="AO79" s="6764">
        <v>0</v>
      </c>
      <c r="AP79" s="6764">
        <v>0</v>
      </c>
      <c r="AQ79" s="6764">
        <v>0</v>
      </c>
      <c r="AR79" s="6764">
        <v>0</v>
      </c>
      <c r="AS79" s="6764">
        <v>0</v>
      </c>
      <c r="AT79" s="6764">
        <v>0</v>
      </c>
      <c r="AU79" s="6764">
        <v>0</v>
      </c>
      <c r="AV79" s="6764">
        <v>0</v>
      </c>
      <c r="AW79" s="6765">
        <f t="shared" si="13"/>
        <v>0</v>
      </c>
      <c r="AX79" s="1035"/>
      <c r="AY79" s="6766">
        <v>0</v>
      </c>
      <c r="AZ79" s="1035"/>
      <c r="BA79" s="6767"/>
      <c r="BB79" s="6767"/>
      <c r="BC79" s="7068"/>
      <c r="BD79" s="7068"/>
      <c r="BE79" s="7068"/>
      <c r="BF79" s="7068"/>
      <c r="BG79" s="7068"/>
      <c r="BH79" s="7068"/>
      <c r="BI79" s="7068"/>
    </row>
    <row r="80" spans="1:61">
      <c r="A80" s="6542"/>
      <c r="B80" s="974"/>
      <c r="C80" s="6770"/>
      <c r="D80" s="6773">
        <v>10.15</v>
      </c>
      <c r="E80" s="6762"/>
      <c r="F80" s="6761" t="s">
        <v>140</v>
      </c>
      <c r="G80" s="6762"/>
      <c r="H80" s="6771"/>
      <c r="I80" s="6764">
        <v>0</v>
      </c>
      <c r="J80" s="6764">
        <v>0</v>
      </c>
      <c r="K80" s="6764">
        <v>0</v>
      </c>
      <c r="L80" s="6764">
        <v>0</v>
      </c>
      <c r="M80" s="6764">
        <v>0</v>
      </c>
      <c r="N80" s="6764">
        <v>0</v>
      </c>
      <c r="O80" s="6764">
        <v>0</v>
      </c>
      <c r="P80" s="6764">
        <v>0</v>
      </c>
      <c r="Q80" s="6764">
        <v>0</v>
      </c>
      <c r="R80" s="6764">
        <v>0</v>
      </c>
      <c r="S80" s="6764">
        <v>0</v>
      </c>
      <c r="T80" s="6764">
        <v>0</v>
      </c>
      <c r="U80" s="6764">
        <v>0</v>
      </c>
      <c r="V80" s="6764">
        <v>0</v>
      </c>
      <c r="W80" s="6764">
        <v>0</v>
      </c>
      <c r="X80" s="6764">
        <v>0</v>
      </c>
      <c r="Y80" s="6764">
        <v>0</v>
      </c>
      <c r="Z80" s="6764">
        <v>0</v>
      </c>
      <c r="AA80" s="6764">
        <v>0</v>
      </c>
      <c r="AB80" s="6764">
        <v>0</v>
      </c>
      <c r="AC80" s="6764">
        <v>0</v>
      </c>
      <c r="AD80" s="6764">
        <v>0</v>
      </c>
      <c r="AE80" s="6764">
        <v>0</v>
      </c>
      <c r="AF80" s="6764">
        <v>0</v>
      </c>
      <c r="AG80" s="6764">
        <v>0</v>
      </c>
      <c r="AH80" s="6764">
        <v>0</v>
      </c>
      <c r="AI80" s="6764">
        <v>0</v>
      </c>
      <c r="AJ80" s="6764">
        <v>0</v>
      </c>
      <c r="AK80" s="6764">
        <v>0</v>
      </c>
      <c r="AL80" s="6764">
        <v>0</v>
      </c>
      <c r="AM80" s="6764">
        <v>0</v>
      </c>
      <c r="AN80" s="6764">
        <v>0</v>
      </c>
      <c r="AO80" s="6764">
        <v>0</v>
      </c>
      <c r="AP80" s="6764">
        <v>0</v>
      </c>
      <c r="AQ80" s="6764">
        <v>0</v>
      </c>
      <c r="AR80" s="6764">
        <v>0</v>
      </c>
      <c r="AS80" s="6764">
        <v>0</v>
      </c>
      <c r="AT80" s="6764">
        <v>0</v>
      </c>
      <c r="AU80" s="6764">
        <v>0</v>
      </c>
      <c r="AV80" s="6764">
        <v>0</v>
      </c>
      <c r="AW80" s="6765">
        <f t="shared" si="13"/>
        <v>0</v>
      </c>
      <c r="AX80" s="1035"/>
      <c r="AY80" s="6766">
        <v>0</v>
      </c>
      <c r="AZ80" s="1035"/>
      <c r="BA80" s="6767"/>
      <c r="BB80" s="6767"/>
      <c r="BC80" s="7068"/>
      <c r="BD80" s="7068"/>
      <c r="BE80" s="7068"/>
      <c r="BF80" s="7068"/>
      <c r="BG80" s="7068"/>
      <c r="BH80" s="7068"/>
      <c r="BI80" s="7068"/>
    </row>
    <row r="81" spans="1:61">
      <c r="A81" s="6542"/>
      <c r="B81" s="974"/>
      <c r="C81" s="6770"/>
      <c r="D81" s="6773">
        <v>10.16</v>
      </c>
      <c r="E81" s="6762"/>
      <c r="F81" s="6761" t="s">
        <v>88</v>
      </c>
      <c r="G81" s="6762"/>
      <c r="H81" s="6771"/>
      <c r="I81" s="6764">
        <v>0</v>
      </c>
      <c r="J81" s="6764">
        <v>0</v>
      </c>
      <c r="K81" s="6764">
        <v>0</v>
      </c>
      <c r="L81" s="6764">
        <v>0</v>
      </c>
      <c r="M81" s="6764">
        <v>0</v>
      </c>
      <c r="N81" s="6764">
        <v>0</v>
      </c>
      <c r="O81" s="6764">
        <v>0</v>
      </c>
      <c r="P81" s="6764">
        <v>0</v>
      </c>
      <c r="Q81" s="6764">
        <v>0</v>
      </c>
      <c r="R81" s="6764">
        <v>0</v>
      </c>
      <c r="S81" s="6764">
        <v>0</v>
      </c>
      <c r="T81" s="6764">
        <v>0</v>
      </c>
      <c r="U81" s="6764">
        <v>0</v>
      </c>
      <c r="V81" s="6764">
        <v>0</v>
      </c>
      <c r="W81" s="6764">
        <v>0</v>
      </c>
      <c r="X81" s="6764">
        <v>0</v>
      </c>
      <c r="Y81" s="6764">
        <v>0</v>
      </c>
      <c r="Z81" s="6764">
        <v>0</v>
      </c>
      <c r="AA81" s="6764">
        <v>0</v>
      </c>
      <c r="AB81" s="6764">
        <v>0</v>
      </c>
      <c r="AC81" s="6764">
        <v>0</v>
      </c>
      <c r="AD81" s="6764">
        <v>0</v>
      </c>
      <c r="AE81" s="6764">
        <v>0</v>
      </c>
      <c r="AF81" s="6764">
        <v>0</v>
      </c>
      <c r="AG81" s="6764">
        <v>0</v>
      </c>
      <c r="AH81" s="6764">
        <v>0</v>
      </c>
      <c r="AI81" s="6764">
        <v>0</v>
      </c>
      <c r="AJ81" s="6764">
        <v>0</v>
      </c>
      <c r="AK81" s="6764">
        <v>0</v>
      </c>
      <c r="AL81" s="6764">
        <v>0</v>
      </c>
      <c r="AM81" s="6764">
        <v>0</v>
      </c>
      <c r="AN81" s="6764">
        <v>0</v>
      </c>
      <c r="AO81" s="6764">
        <v>0</v>
      </c>
      <c r="AP81" s="6764">
        <v>0</v>
      </c>
      <c r="AQ81" s="6764">
        <v>0</v>
      </c>
      <c r="AR81" s="6764">
        <v>0</v>
      </c>
      <c r="AS81" s="6764">
        <v>0</v>
      </c>
      <c r="AT81" s="6764">
        <v>0</v>
      </c>
      <c r="AU81" s="6764">
        <v>0</v>
      </c>
      <c r="AV81" s="6764">
        <v>0</v>
      </c>
      <c r="AW81" s="6765">
        <f t="shared" si="13"/>
        <v>0</v>
      </c>
      <c r="AX81" s="1035"/>
      <c r="AY81" s="6766">
        <v>0</v>
      </c>
      <c r="AZ81" s="1035"/>
      <c r="BA81" s="6767"/>
      <c r="BB81" s="6767"/>
      <c r="BC81" s="7068"/>
      <c r="BD81" s="7068"/>
      <c r="BE81" s="7068"/>
      <c r="BF81" s="7068"/>
      <c r="BG81" s="7068"/>
      <c r="BH81" s="7068"/>
      <c r="BI81" s="7068"/>
    </row>
    <row r="82" spans="1:61">
      <c r="A82" s="6542"/>
      <c r="B82" s="974"/>
      <c r="C82" s="6768">
        <v>11</v>
      </c>
      <c r="D82" s="6753"/>
      <c r="E82" s="6752" t="s">
        <v>141</v>
      </c>
      <c r="F82" s="6752"/>
      <c r="G82" s="6753"/>
      <c r="H82" s="6754"/>
      <c r="I82" s="6755">
        <f t="shared" ref="I82:AV82" si="14">SUM(I83:I89)</f>
        <v>0</v>
      </c>
      <c r="J82" s="6755">
        <f t="shared" si="14"/>
        <v>0</v>
      </c>
      <c r="K82" s="6755">
        <f t="shared" si="14"/>
        <v>0</v>
      </c>
      <c r="L82" s="6755">
        <f t="shared" si="14"/>
        <v>0</v>
      </c>
      <c r="M82" s="6755">
        <f t="shared" si="14"/>
        <v>0</v>
      </c>
      <c r="N82" s="6755">
        <f t="shared" si="14"/>
        <v>0</v>
      </c>
      <c r="O82" s="6755">
        <f t="shared" si="14"/>
        <v>0</v>
      </c>
      <c r="P82" s="6755">
        <f t="shared" si="14"/>
        <v>0</v>
      </c>
      <c r="Q82" s="6755">
        <f t="shared" si="14"/>
        <v>0</v>
      </c>
      <c r="R82" s="6755">
        <f t="shared" si="14"/>
        <v>0</v>
      </c>
      <c r="S82" s="6755">
        <f t="shared" si="14"/>
        <v>0</v>
      </c>
      <c r="T82" s="6755">
        <f t="shared" si="14"/>
        <v>0</v>
      </c>
      <c r="U82" s="6755">
        <f t="shared" si="14"/>
        <v>0</v>
      </c>
      <c r="V82" s="6755">
        <f t="shared" si="14"/>
        <v>0</v>
      </c>
      <c r="W82" s="6755">
        <f t="shared" si="14"/>
        <v>0</v>
      </c>
      <c r="X82" s="6755">
        <f t="shared" si="14"/>
        <v>0</v>
      </c>
      <c r="Y82" s="6755">
        <f t="shared" si="14"/>
        <v>0</v>
      </c>
      <c r="Z82" s="6755">
        <f t="shared" si="14"/>
        <v>0</v>
      </c>
      <c r="AA82" s="6755">
        <f t="shared" si="14"/>
        <v>0</v>
      </c>
      <c r="AB82" s="6755">
        <f t="shared" si="14"/>
        <v>0</v>
      </c>
      <c r="AC82" s="6755">
        <f t="shared" si="14"/>
        <v>0</v>
      </c>
      <c r="AD82" s="6755">
        <f t="shared" si="14"/>
        <v>0</v>
      </c>
      <c r="AE82" s="6755">
        <f t="shared" si="14"/>
        <v>0</v>
      </c>
      <c r="AF82" s="6755">
        <f t="shared" si="14"/>
        <v>0</v>
      </c>
      <c r="AG82" s="6755">
        <f t="shared" si="14"/>
        <v>0</v>
      </c>
      <c r="AH82" s="6755">
        <f t="shared" si="14"/>
        <v>0</v>
      </c>
      <c r="AI82" s="6755">
        <f t="shared" si="14"/>
        <v>0</v>
      </c>
      <c r="AJ82" s="6755">
        <f t="shared" si="14"/>
        <v>0</v>
      </c>
      <c r="AK82" s="6755">
        <f t="shared" si="14"/>
        <v>0</v>
      </c>
      <c r="AL82" s="6755">
        <f t="shared" si="14"/>
        <v>0</v>
      </c>
      <c r="AM82" s="6755">
        <f t="shared" si="14"/>
        <v>0</v>
      </c>
      <c r="AN82" s="6755">
        <f t="shared" si="14"/>
        <v>0</v>
      </c>
      <c r="AO82" s="6755">
        <f t="shared" si="14"/>
        <v>0</v>
      </c>
      <c r="AP82" s="6755">
        <f t="shared" si="14"/>
        <v>0</v>
      </c>
      <c r="AQ82" s="6755">
        <f t="shared" si="14"/>
        <v>0</v>
      </c>
      <c r="AR82" s="6755">
        <f t="shared" si="14"/>
        <v>0</v>
      </c>
      <c r="AS82" s="6755">
        <f t="shared" si="14"/>
        <v>0</v>
      </c>
      <c r="AT82" s="6755">
        <f t="shared" si="14"/>
        <v>0</v>
      </c>
      <c r="AU82" s="6755">
        <f t="shared" si="14"/>
        <v>0</v>
      </c>
      <c r="AV82" s="6755">
        <f t="shared" si="14"/>
        <v>0</v>
      </c>
      <c r="AW82" s="6756">
        <f t="shared" si="13"/>
        <v>0</v>
      </c>
      <c r="AX82" s="6757"/>
      <c r="AY82" s="6758">
        <f>SUM(AY83:AY89)</f>
        <v>0</v>
      </c>
      <c r="AZ82" s="6757"/>
      <c r="BA82" s="6759"/>
      <c r="BB82" s="6759"/>
      <c r="BC82" s="7067"/>
      <c r="BD82" s="7067"/>
      <c r="BE82" s="7067"/>
      <c r="BF82" s="7067"/>
      <c r="BG82" s="7067"/>
      <c r="BH82" s="7067"/>
      <c r="BI82" s="7067"/>
    </row>
    <row r="83" spans="1:61">
      <c r="A83" s="6542"/>
      <c r="B83" s="974"/>
      <c r="C83" s="6770"/>
      <c r="D83" s="6762">
        <v>11.1</v>
      </c>
      <c r="E83" s="6761"/>
      <c r="F83" s="6761" t="s">
        <v>142</v>
      </c>
      <c r="G83" s="6762"/>
      <c r="H83" s="6771"/>
      <c r="I83" s="6764">
        <v>0</v>
      </c>
      <c r="J83" s="6764">
        <v>0</v>
      </c>
      <c r="K83" s="6764">
        <v>0</v>
      </c>
      <c r="L83" s="6764">
        <v>0</v>
      </c>
      <c r="M83" s="6764">
        <v>0</v>
      </c>
      <c r="N83" s="6764">
        <v>0</v>
      </c>
      <c r="O83" s="6764">
        <v>0</v>
      </c>
      <c r="P83" s="6764">
        <v>0</v>
      </c>
      <c r="Q83" s="6764">
        <v>0</v>
      </c>
      <c r="R83" s="6764">
        <v>0</v>
      </c>
      <c r="S83" s="6764">
        <v>0</v>
      </c>
      <c r="T83" s="6764">
        <v>0</v>
      </c>
      <c r="U83" s="6764">
        <v>0</v>
      </c>
      <c r="V83" s="6764">
        <v>0</v>
      </c>
      <c r="W83" s="6764">
        <v>0</v>
      </c>
      <c r="X83" s="6764">
        <v>0</v>
      </c>
      <c r="Y83" s="6764">
        <v>0</v>
      </c>
      <c r="Z83" s="6764">
        <v>0</v>
      </c>
      <c r="AA83" s="6764">
        <v>0</v>
      </c>
      <c r="AB83" s="6764">
        <v>0</v>
      </c>
      <c r="AC83" s="6764">
        <v>0</v>
      </c>
      <c r="AD83" s="6764">
        <v>0</v>
      </c>
      <c r="AE83" s="6764">
        <v>0</v>
      </c>
      <c r="AF83" s="6764">
        <v>0</v>
      </c>
      <c r="AG83" s="6764">
        <v>0</v>
      </c>
      <c r="AH83" s="6764">
        <v>0</v>
      </c>
      <c r="AI83" s="6764">
        <v>0</v>
      </c>
      <c r="AJ83" s="6764">
        <v>0</v>
      </c>
      <c r="AK83" s="6764">
        <v>0</v>
      </c>
      <c r="AL83" s="6764">
        <v>0</v>
      </c>
      <c r="AM83" s="6764">
        <v>0</v>
      </c>
      <c r="AN83" s="6764">
        <v>0</v>
      </c>
      <c r="AO83" s="6764">
        <v>0</v>
      </c>
      <c r="AP83" s="6764">
        <v>0</v>
      </c>
      <c r="AQ83" s="6764">
        <v>0</v>
      </c>
      <c r="AR83" s="6764">
        <v>0</v>
      </c>
      <c r="AS83" s="6764">
        <v>0</v>
      </c>
      <c r="AT83" s="6764">
        <v>0</v>
      </c>
      <c r="AU83" s="6764">
        <v>0</v>
      </c>
      <c r="AV83" s="6764">
        <v>0</v>
      </c>
      <c r="AW83" s="6765">
        <f t="shared" si="13"/>
        <v>0</v>
      </c>
      <c r="AX83" s="1035"/>
      <c r="AY83" s="6766">
        <v>0</v>
      </c>
      <c r="AZ83" s="1035"/>
      <c r="BA83" s="6767"/>
      <c r="BB83" s="6767"/>
      <c r="BC83" s="7068"/>
      <c r="BD83" s="7068"/>
      <c r="BE83" s="7068"/>
      <c r="BF83" s="7068"/>
      <c r="BG83" s="7068"/>
      <c r="BH83" s="7068"/>
      <c r="BI83" s="7068"/>
    </row>
    <row r="84" spans="1:61">
      <c r="A84" s="6542"/>
      <c r="B84" s="974"/>
      <c r="C84" s="6770"/>
      <c r="D84" s="6762">
        <v>11.2</v>
      </c>
      <c r="E84" s="6761"/>
      <c r="F84" s="6761" t="s">
        <v>143</v>
      </c>
      <c r="G84" s="6762"/>
      <c r="H84" s="6771"/>
      <c r="I84" s="6764">
        <v>0</v>
      </c>
      <c r="J84" s="6764">
        <v>0</v>
      </c>
      <c r="K84" s="6764">
        <v>0</v>
      </c>
      <c r="L84" s="6764">
        <v>0</v>
      </c>
      <c r="M84" s="6764">
        <v>0</v>
      </c>
      <c r="N84" s="6764">
        <v>0</v>
      </c>
      <c r="O84" s="6764">
        <v>0</v>
      </c>
      <c r="P84" s="6764">
        <v>0</v>
      </c>
      <c r="Q84" s="6764">
        <v>0</v>
      </c>
      <c r="R84" s="6764">
        <v>0</v>
      </c>
      <c r="S84" s="6764">
        <v>0</v>
      </c>
      <c r="T84" s="6764">
        <v>0</v>
      </c>
      <c r="U84" s="6764">
        <v>0</v>
      </c>
      <c r="V84" s="6764">
        <v>0</v>
      </c>
      <c r="W84" s="6764">
        <v>0</v>
      </c>
      <c r="X84" s="6764">
        <v>0</v>
      </c>
      <c r="Y84" s="6764">
        <v>0</v>
      </c>
      <c r="Z84" s="6764">
        <v>0</v>
      </c>
      <c r="AA84" s="6764">
        <v>0</v>
      </c>
      <c r="AB84" s="6764">
        <v>0</v>
      </c>
      <c r="AC84" s="6764">
        <v>0</v>
      </c>
      <c r="AD84" s="6764">
        <v>0</v>
      </c>
      <c r="AE84" s="6764">
        <v>0</v>
      </c>
      <c r="AF84" s="6764">
        <v>0</v>
      </c>
      <c r="AG84" s="6764">
        <v>0</v>
      </c>
      <c r="AH84" s="6764">
        <v>0</v>
      </c>
      <c r="AI84" s="6764">
        <v>0</v>
      </c>
      <c r="AJ84" s="6764">
        <v>0</v>
      </c>
      <c r="AK84" s="6764">
        <v>0</v>
      </c>
      <c r="AL84" s="6764">
        <v>0</v>
      </c>
      <c r="AM84" s="6764">
        <v>0</v>
      </c>
      <c r="AN84" s="6764">
        <v>0</v>
      </c>
      <c r="AO84" s="6764">
        <v>0</v>
      </c>
      <c r="AP84" s="6764">
        <v>0</v>
      </c>
      <c r="AQ84" s="6764">
        <v>0</v>
      </c>
      <c r="AR84" s="6764">
        <v>0</v>
      </c>
      <c r="AS84" s="6764">
        <v>0</v>
      </c>
      <c r="AT84" s="6764">
        <v>0</v>
      </c>
      <c r="AU84" s="6764">
        <v>0</v>
      </c>
      <c r="AV84" s="6764">
        <v>0</v>
      </c>
      <c r="AW84" s="6765">
        <f t="shared" si="13"/>
        <v>0</v>
      </c>
      <c r="AX84" s="1035"/>
      <c r="AY84" s="6766">
        <v>0</v>
      </c>
      <c r="AZ84" s="1035"/>
      <c r="BA84" s="6767"/>
      <c r="BB84" s="6767"/>
      <c r="BC84" s="7068"/>
      <c r="BD84" s="7068"/>
      <c r="BE84" s="7068"/>
      <c r="BF84" s="7068"/>
      <c r="BG84" s="7068"/>
      <c r="BH84" s="7068"/>
      <c r="BI84" s="7068"/>
    </row>
    <row r="85" spans="1:61">
      <c r="A85" s="6542"/>
      <c r="B85" s="974"/>
      <c r="C85" s="6770"/>
      <c r="D85" s="6762">
        <v>11.3</v>
      </c>
      <c r="E85" s="6761"/>
      <c r="F85" s="6761" t="s">
        <v>144</v>
      </c>
      <c r="G85" s="6762"/>
      <c r="H85" s="6771"/>
      <c r="I85" s="6764">
        <v>0</v>
      </c>
      <c r="J85" s="6764">
        <v>0</v>
      </c>
      <c r="K85" s="6764">
        <v>0</v>
      </c>
      <c r="L85" s="6764">
        <v>0</v>
      </c>
      <c r="M85" s="6764">
        <v>0</v>
      </c>
      <c r="N85" s="6764">
        <v>0</v>
      </c>
      <c r="O85" s="6764">
        <v>0</v>
      </c>
      <c r="P85" s="6764">
        <v>0</v>
      </c>
      <c r="Q85" s="6764">
        <v>0</v>
      </c>
      <c r="R85" s="6764">
        <v>0</v>
      </c>
      <c r="S85" s="6764">
        <v>0</v>
      </c>
      <c r="T85" s="6764">
        <v>0</v>
      </c>
      <c r="U85" s="6764">
        <v>0</v>
      </c>
      <c r="V85" s="6764">
        <v>0</v>
      </c>
      <c r="W85" s="6764">
        <v>0</v>
      </c>
      <c r="X85" s="6764">
        <v>0</v>
      </c>
      <c r="Y85" s="6764">
        <v>0</v>
      </c>
      <c r="Z85" s="6764">
        <v>0</v>
      </c>
      <c r="AA85" s="6764">
        <v>0</v>
      </c>
      <c r="AB85" s="6764">
        <v>0</v>
      </c>
      <c r="AC85" s="6764">
        <v>0</v>
      </c>
      <c r="AD85" s="6764">
        <v>0</v>
      </c>
      <c r="AE85" s="6764">
        <v>0</v>
      </c>
      <c r="AF85" s="6764">
        <v>0</v>
      </c>
      <c r="AG85" s="6764">
        <v>0</v>
      </c>
      <c r="AH85" s="6764">
        <v>0</v>
      </c>
      <c r="AI85" s="6764">
        <v>0</v>
      </c>
      <c r="AJ85" s="6764">
        <v>0</v>
      </c>
      <c r="AK85" s="6764">
        <v>0</v>
      </c>
      <c r="AL85" s="6764">
        <v>0</v>
      </c>
      <c r="AM85" s="6764">
        <v>0</v>
      </c>
      <c r="AN85" s="6764">
        <v>0</v>
      </c>
      <c r="AO85" s="6764">
        <v>0</v>
      </c>
      <c r="AP85" s="6764">
        <v>0</v>
      </c>
      <c r="AQ85" s="6764">
        <v>0</v>
      </c>
      <c r="AR85" s="6764">
        <v>0</v>
      </c>
      <c r="AS85" s="6764">
        <v>0</v>
      </c>
      <c r="AT85" s="6764">
        <v>0</v>
      </c>
      <c r="AU85" s="6764">
        <v>0</v>
      </c>
      <c r="AV85" s="6764">
        <v>0</v>
      </c>
      <c r="AW85" s="6765">
        <f t="shared" si="13"/>
        <v>0</v>
      </c>
      <c r="AX85" s="1035"/>
      <c r="AY85" s="6766">
        <v>0</v>
      </c>
      <c r="AZ85" s="1035"/>
      <c r="BA85" s="6767"/>
      <c r="BB85" s="6767"/>
      <c r="BC85" s="7068"/>
      <c r="BD85" s="7068"/>
      <c r="BE85" s="7068"/>
      <c r="BF85" s="7068"/>
      <c r="BG85" s="7068"/>
      <c r="BH85" s="7068"/>
      <c r="BI85" s="7068"/>
    </row>
    <row r="86" spans="1:61">
      <c r="A86" s="6542"/>
      <c r="B86" s="974"/>
      <c r="C86" s="6770"/>
      <c r="D86" s="6762">
        <v>11.4</v>
      </c>
      <c r="E86" s="6761"/>
      <c r="F86" s="6761" t="s">
        <v>88</v>
      </c>
      <c r="G86" s="6762"/>
      <c r="H86" s="6771"/>
      <c r="I86" s="6764">
        <v>0</v>
      </c>
      <c r="J86" s="6764">
        <v>0</v>
      </c>
      <c r="K86" s="6764">
        <v>0</v>
      </c>
      <c r="L86" s="6764">
        <v>0</v>
      </c>
      <c r="M86" s="6764">
        <v>0</v>
      </c>
      <c r="N86" s="6764">
        <v>0</v>
      </c>
      <c r="O86" s="6764">
        <v>0</v>
      </c>
      <c r="P86" s="6764">
        <v>0</v>
      </c>
      <c r="Q86" s="6764">
        <v>0</v>
      </c>
      <c r="R86" s="6764">
        <v>0</v>
      </c>
      <c r="S86" s="6764">
        <v>0</v>
      </c>
      <c r="T86" s="6764">
        <v>0</v>
      </c>
      <c r="U86" s="6764">
        <v>0</v>
      </c>
      <c r="V86" s="6764">
        <v>0</v>
      </c>
      <c r="W86" s="6764">
        <v>0</v>
      </c>
      <c r="X86" s="6764">
        <v>0</v>
      </c>
      <c r="Y86" s="6764">
        <v>0</v>
      </c>
      <c r="Z86" s="6764">
        <v>0</v>
      </c>
      <c r="AA86" s="6764">
        <v>0</v>
      </c>
      <c r="AB86" s="6764">
        <v>0</v>
      </c>
      <c r="AC86" s="6764">
        <v>0</v>
      </c>
      <c r="AD86" s="6764">
        <v>0</v>
      </c>
      <c r="AE86" s="6764">
        <v>0</v>
      </c>
      <c r="AF86" s="6764">
        <v>0</v>
      </c>
      <c r="AG86" s="6764">
        <v>0</v>
      </c>
      <c r="AH86" s="6764">
        <v>0</v>
      </c>
      <c r="AI86" s="6764">
        <v>0</v>
      </c>
      <c r="AJ86" s="6764">
        <v>0</v>
      </c>
      <c r="AK86" s="6764">
        <v>0</v>
      </c>
      <c r="AL86" s="6764">
        <v>0</v>
      </c>
      <c r="AM86" s="6764">
        <v>0</v>
      </c>
      <c r="AN86" s="6764">
        <v>0</v>
      </c>
      <c r="AO86" s="6764">
        <v>0</v>
      </c>
      <c r="AP86" s="6764">
        <v>0</v>
      </c>
      <c r="AQ86" s="6764">
        <v>0</v>
      </c>
      <c r="AR86" s="6764">
        <v>0</v>
      </c>
      <c r="AS86" s="6764">
        <v>0</v>
      </c>
      <c r="AT86" s="6764">
        <v>0</v>
      </c>
      <c r="AU86" s="6764">
        <v>0</v>
      </c>
      <c r="AV86" s="6764">
        <v>0</v>
      </c>
      <c r="AW86" s="6765">
        <f t="shared" si="13"/>
        <v>0</v>
      </c>
      <c r="AX86" s="1035"/>
      <c r="AY86" s="6766">
        <v>0</v>
      </c>
      <c r="AZ86" s="1035"/>
      <c r="BA86" s="6767"/>
      <c r="BB86" s="6767"/>
      <c r="BC86" s="7068"/>
      <c r="BD86" s="7068"/>
      <c r="BE86" s="7068"/>
      <c r="BF86" s="7068"/>
      <c r="BG86" s="7068"/>
      <c r="BH86" s="7068"/>
      <c r="BI86" s="7068"/>
    </row>
    <row r="87" spans="1:61">
      <c r="A87" s="6542"/>
      <c r="B87" s="974"/>
      <c r="C87" s="6770"/>
      <c r="D87" s="6762">
        <v>11.5</v>
      </c>
      <c r="E87" s="6761"/>
      <c r="F87" s="6761" t="s">
        <v>114</v>
      </c>
      <c r="G87" s="6762"/>
      <c r="H87" s="6771"/>
      <c r="I87" s="6764">
        <v>0</v>
      </c>
      <c r="J87" s="6764">
        <v>0</v>
      </c>
      <c r="K87" s="6764">
        <v>0</v>
      </c>
      <c r="L87" s="6764">
        <v>0</v>
      </c>
      <c r="M87" s="6764">
        <v>0</v>
      </c>
      <c r="N87" s="6764">
        <v>0</v>
      </c>
      <c r="O87" s="6764">
        <v>0</v>
      </c>
      <c r="P87" s="6764">
        <v>0</v>
      </c>
      <c r="Q87" s="6764">
        <v>0</v>
      </c>
      <c r="R87" s="6764">
        <v>0</v>
      </c>
      <c r="S87" s="6764">
        <v>0</v>
      </c>
      <c r="T87" s="6764">
        <v>0</v>
      </c>
      <c r="U87" s="6764">
        <v>0</v>
      </c>
      <c r="V87" s="6764">
        <v>0</v>
      </c>
      <c r="W87" s="6764">
        <v>0</v>
      </c>
      <c r="X87" s="6764">
        <v>0</v>
      </c>
      <c r="Y87" s="6764">
        <v>0</v>
      </c>
      <c r="Z87" s="6764">
        <v>0</v>
      </c>
      <c r="AA87" s="6764">
        <v>0</v>
      </c>
      <c r="AB87" s="6764">
        <v>0</v>
      </c>
      <c r="AC87" s="6764">
        <v>0</v>
      </c>
      <c r="AD87" s="6764">
        <v>0</v>
      </c>
      <c r="AE87" s="6764">
        <v>0</v>
      </c>
      <c r="AF87" s="6764">
        <v>0</v>
      </c>
      <c r="AG87" s="6764">
        <v>0</v>
      </c>
      <c r="AH87" s="6764">
        <v>0</v>
      </c>
      <c r="AI87" s="6764">
        <v>0</v>
      </c>
      <c r="AJ87" s="6764">
        <v>0</v>
      </c>
      <c r="AK87" s="6764">
        <v>0</v>
      </c>
      <c r="AL87" s="6764">
        <v>0</v>
      </c>
      <c r="AM87" s="6764">
        <v>0</v>
      </c>
      <c r="AN87" s="6764">
        <v>0</v>
      </c>
      <c r="AO87" s="6764">
        <v>0</v>
      </c>
      <c r="AP87" s="6764">
        <v>0</v>
      </c>
      <c r="AQ87" s="6764">
        <v>0</v>
      </c>
      <c r="AR87" s="6764">
        <v>0</v>
      </c>
      <c r="AS87" s="6764">
        <v>0</v>
      </c>
      <c r="AT87" s="6764">
        <v>0</v>
      </c>
      <c r="AU87" s="6764">
        <v>0</v>
      </c>
      <c r="AV87" s="6764">
        <v>0</v>
      </c>
      <c r="AW87" s="6765">
        <f t="shared" si="13"/>
        <v>0</v>
      </c>
      <c r="AX87" s="1035"/>
      <c r="AY87" s="6766">
        <v>0</v>
      </c>
      <c r="AZ87" s="1035"/>
      <c r="BA87" s="6767"/>
      <c r="BB87" s="6767"/>
      <c r="BC87" s="7068"/>
      <c r="BD87" s="7068"/>
      <c r="BE87" s="7068"/>
      <c r="BF87" s="7068"/>
      <c r="BG87" s="7068"/>
      <c r="BH87" s="7068"/>
      <c r="BI87" s="7068"/>
    </row>
    <row r="88" spans="1:61">
      <c r="A88" s="6542"/>
      <c r="B88" s="974"/>
      <c r="C88" s="6770"/>
      <c r="D88" s="6762">
        <v>11.6</v>
      </c>
      <c r="E88" s="6761"/>
      <c r="F88" s="6761" t="s">
        <v>116</v>
      </c>
      <c r="G88" s="6762"/>
      <c r="H88" s="6771"/>
      <c r="I88" s="6764">
        <v>0</v>
      </c>
      <c r="J88" s="6764">
        <v>0</v>
      </c>
      <c r="K88" s="6764">
        <v>0</v>
      </c>
      <c r="L88" s="6764">
        <v>0</v>
      </c>
      <c r="M88" s="6764">
        <v>0</v>
      </c>
      <c r="N88" s="6764">
        <v>0</v>
      </c>
      <c r="O88" s="6764">
        <v>0</v>
      </c>
      <c r="P88" s="6764">
        <v>0</v>
      </c>
      <c r="Q88" s="6764">
        <v>0</v>
      </c>
      <c r="R88" s="6764">
        <v>0</v>
      </c>
      <c r="S88" s="6764">
        <v>0</v>
      </c>
      <c r="T88" s="6764">
        <v>0</v>
      </c>
      <c r="U88" s="6764">
        <v>0</v>
      </c>
      <c r="V88" s="6764">
        <v>0</v>
      </c>
      <c r="W88" s="6764">
        <v>0</v>
      </c>
      <c r="X88" s="6764">
        <v>0</v>
      </c>
      <c r="Y88" s="6764">
        <v>0</v>
      </c>
      <c r="Z88" s="6764">
        <v>0</v>
      </c>
      <c r="AA88" s="6764">
        <v>0</v>
      </c>
      <c r="AB88" s="6764">
        <v>0</v>
      </c>
      <c r="AC88" s="6764">
        <v>0</v>
      </c>
      <c r="AD88" s="6764">
        <v>0</v>
      </c>
      <c r="AE88" s="6764">
        <v>0</v>
      </c>
      <c r="AF88" s="6764">
        <v>0</v>
      </c>
      <c r="AG88" s="6764">
        <v>0</v>
      </c>
      <c r="AH88" s="6764">
        <v>0</v>
      </c>
      <c r="AI88" s="6764">
        <v>0</v>
      </c>
      <c r="AJ88" s="6764">
        <v>0</v>
      </c>
      <c r="AK88" s="6764">
        <v>0</v>
      </c>
      <c r="AL88" s="6764">
        <v>0</v>
      </c>
      <c r="AM88" s="6764">
        <v>0</v>
      </c>
      <c r="AN88" s="6764">
        <v>0</v>
      </c>
      <c r="AO88" s="6764">
        <v>0</v>
      </c>
      <c r="AP88" s="6764">
        <v>0</v>
      </c>
      <c r="AQ88" s="6764">
        <v>0</v>
      </c>
      <c r="AR88" s="6764">
        <v>0</v>
      </c>
      <c r="AS88" s="6764">
        <v>0</v>
      </c>
      <c r="AT88" s="6764">
        <v>0</v>
      </c>
      <c r="AU88" s="6764">
        <v>0</v>
      </c>
      <c r="AV88" s="6764">
        <v>0</v>
      </c>
      <c r="AW88" s="6765">
        <f t="shared" si="13"/>
        <v>0</v>
      </c>
      <c r="AX88" s="1035"/>
      <c r="AY88" s="6766">
        <v>0</v>
      </c>
      <c r="AZ88" s="1035"/>
      <c r="BA88" s="6767"/>
      <c r="BB88" s="6767"/>
      <c r="BC88" s="7068"/>
      <c r="BD88" s="7068"/>
      <c r="BE88" s="7068"/>
      <c r="BF88" s="7068"/>
      <c r="BG88" s="7068"/>
      <c r="BH88" s="7068"/>
      <c r="BI88" s="7068"/>
    </row>
    <row r="89" spans="1:61">
      <c r="A89" s="6542"/>
      <c r="B89" s="974"/>
      <c r="C89" s="6770"/>
      <c r="D89" s="6762">
        <v>11.7</v>
      </c>
      <c r="E89" s="6761"/>
      <c r="F89" s="6761" t="s">
        <v>75</v>
      </c>
      <c r="G89" s="6762"/>
      <c r="H89" s="6771"/>
      <c r="I89" s="6764">
        <v>0</v>
      </c>
      <c r="J89" s="6764">
        <v>0</v>
      </c>
      <c r="K89" s="6764">
        <v>0</v>
      </c>
      <c r="L89" s="6764">
        <v>0</v>
      </c>
      <c r="M89" s="6764">
        <v>0</v>
      </c>
      <c r="N89" s="6764">
        <v>0</v>
      </c>
      <c r="O89" s="6764">
        <v>0</v>
      </c>
      <c r="P89" s="6764">
        <v>0</v>
      </c>
      <c r="Q89" s="6764">
        <v>0</v>
      </c>
      <c r="R89" s="6764">
        <v>0</v>
      </c>
      <c r="S89" s="6764">
        <v>0</v>
      </c>
      <c r="T89" s="6764">
        <v>0</v>
      </c>
      <c r="U89" s="6764">
        <v>0</v>
      </c>
      <c r="V89" s="6764">
        <v>0</v>
      </c>
      <c r="W89" s="6764">
        <v>0</v>
      </c>
      <c r="X89" s="6764">
        <v>0</v>
      </c>
      <c r="Y89" s="6764">
        <v>0</v>
      </c>
      <c r="Z89" s="6764">
        <v>0</v>
      </c>
      <c r="AA89" s="6764">
        <v>0</v>
      </c>
      <c r="AB89" s="6764">
        <v>0</v>
      </c>
      <c r="AC89" s="6764">
        <v>0</v>
      </c>
      <c r="AD89" s="6764">
        <v>0</v>
      </c>
      <c r="AE89" s="6764">
        <v>0</v>
      </c>
      <c r="AF89" s="6764">
        <v>0</v>
      </c>
      <c r="AG89" s="6764">
        <v>0</v>
      </c>
      <c r="AH89" s="6764">
        <v>0</v>
      </c>
      <c r="AI89" s="6764">
        <v>0</v>
      </c>
      <c r="AJ89" s="6764">
        <v>0</v>
      </c>
      <c r="AK89" s="6764">
        <v>0</v>
      </c>
      <c r="AL89" s="6764">
        <v>0</v>
      </c>
      <c r="AM89" s="6764">
        <v>0</v>
      </c>
      <c r="AN89" s="6764">
        <v>0</v>
      </c>
      <c r="AO89" s="6764">
        <v>0</v>
      </c>
      <c r="AP89" s="6764">
        <v>0</v>
      </c>
      <c r="AQ89" s="6764">
        <v>0</v>
      </c>
      <c r="AR89" s="6764">
        <v>0</v>
      </c>
      <c r="AS89" s="6764">
        <v>0</v>
      </c>
      <c r="AT89" s="6764">
        <v>0</v>
      </c>
      <c r="AU89" s="6764">
        <v>0</v>
      </c>
      <c r="AV89" s="6764">
        <v>0</v>
      </c>
      <c r="AW89" s="6765">
        <f t="shared" si="13"/>
        <v>0</v>
      </c>
      <c r="AX89" s="1035"/>
      <c r="AY89" s="6766">
        <v>0</v>
      </c>
      <c r="AZ89" s="1035"/>
      <c r="BA89" s="6767"/>
      <c r="BB89" s="6767"/>
      <c r="BC89" s="7068"/>
      <c r="BD89" s="7068"/>
      <c r="BE89" s="7068"/>
      <c r="BF89" s="7068"/>
      <c r="BG89" s="7068"/>
      <c r="BH89" s="7068"/>
      <c r="BI89" s="7068"/>
    </row>
    <row r="90" spans="1:61">
      <c r="A90" s="6542"/>
      <c r="B90" s="974"/>
      <c r="C90" s="6768">
        <v>12</v>
      </c>
      <c r="D90" s="6753"/>
      <c r="E90" s="6752" t="s">
        <v>145</v>
      </c>
      <c r="F90" s="6752"/>
      <c r="G90" s="6753"/>
      <c r="H90" s="6754"/>
      <c r="I90" s="6755">
        <f t="shared" ref="I90:AV90" si="15">SUM(I91:I93,I100,I103,I106,I121,I125:I127)</f>
        <v>0</v>
      </c>
      <c r="J90" s="6755">
        <f t="shared" si="15"/>
        <v>0</v>
      </c>
      <c r="K90" s="6755">
        <f t="shared" si="15"/>
        <v>0</v>
      </c>
      <c r="L90" s="6755">
        <f t="shared" si="15"/>
        <v>0</v>
      </c>
      <c r="M90" s="6755">
        <f t="shared" si="15"/>
        <v>0</v>
      </c>
      <c r="N90" s="6755">
        <f t="shared" si="15"/>
        <v>0</v>
      </c>
      <c r="O90" s="6755">
        <f t="shared" si="15"/>
        <v>0</v>
      </c>
      <c r="P90" s="6755">
        <f t="shared" si="15"/>
        <v>0</v>
      </c>
      <c r="Q90" s="6755">
        <f t="shared" si="15"/>
        <v>0</v>
      </c>
      <c r="R90" s="6755">
        <f t="shared" si="15"/>
        <v>0</v>
      </c>
      <c r="S90" s="6755">
        <f t="shared" si="15"/>
        <v>0</v>
      </c>
      <c r="T90" s="6755">
        <f t="shared" si="15"/>
        <v>0</v>
      </c>
      <c r="U90" s="6755">
        <f t="shared" si="15"/>
        <v>0</v>
      </c>
      <c r="V90" s="6755">
        <f t="shared" si="15"/>
        <v>0</v>
      </c>
      <c r="W90" s="6755">
        <f t="shared" si="15"/>
        <v>0</v>
      </c>
      <c r="X90" s="6755">
        <f t="shared" si="15"/>
        <v>0</v>
      </c>
      <c r="Y90" s="6755">
        <f t="shared" si="15"/>
        <v>0</v>
      </c>
      <c r="Z90" s="6755">
        <f t="shared" si="15"/>
        <v>0</v>
      </c>
      <c r="AA90" s="6755">
        <f t="shared" si="15"/>
        <v>0</v>
      </c>
      <c r="AB90" s="6755">
        <f t="shared" si="15"/>
        <v>0</v>
      </c>
      <c r="AC90" s="6755">
        <f t="shared" si="15"/>
        <v>0</v>
      </c>
      <c r="AD90" s="6755">
        <f t="shared" si="15"/>
        <v>0</v>
      </c>
      <c r="AE90" s="6755">
        <f t="shared" si="15"/>
        <v>0</v>
      </c>
      <c r="AF90" s="6755">
        <f t="shared" si="15"/>
        <v>0</v>
      </c>
      <c r="AG90" s="6755">
        <f t="shared" si="15"/>
        <v>0</v>
      </c>
      <c r="AH90" s="6755">
        <f t="shared" si="15"/>
        <v>0</v>
      </c>
      <c r="AI90" s="6755">
        <f t="shared" si="15"/>
        <v>0</v>
      </c>
      <c r="AJ90" s="6755">
        <f t="shared" si="15"/>
        <v>0</v>
      </c>
      <c r="AK90" s="6755">
        <f t="shared" si="15"/>
        <v>0</v>
      </c>
      <c r="AL90" s="6755">
        <f t="shared" si="15"/>
        <v>0</v>
      </c>
      <c r="AM90" s="6755">
        <f t="shared" si="15"/>
        <v>0</v>
      </c>
      <c r="AN90" s="6755">
        <f t="shared" si="15"/>
        <v>0</v>
      </c>
      <c r="AO90" s="6755">
        <f t="shared" si="15"/>
        <v>0</v>
      </c>
      <c r="AP90" s="6755">
        <f t="shared" si="15"/>
        <v>0</v>
      </c>
      <c r="AQ90" s="6755">
        <f t="shared" si="15"/>
        <v>0</v>
      </c>
      <c r="AR90" s="6755">
        <f t="shared" si="15"/>
        <v>0</v>
      </c>
      <c r="AS90" s="6755">
        <f t="shared" si="15"/>
        <v>0</v>
      </c>
      <c r="AT90" s="6755">
        <f t="shared" si="15"/>
        <v>0</v>
      </c>
      <c r="AU90" s="6755">
        <f t="shared" si="15"/>
        <v>0</v>
      </c>
      <c r="AV90" s="6755">
        <f t="shared" si="15"/>
        <v>0</v>
      </c>
      <c r="AW90" s="6756">
        <f t="shared" si="13"/>
        <v>0</v>
      </c>
      <c r="AX90" s="6757"/>
      <c r="AY90" s="6758">
        <f>SUM(AY91:AY93,AY100,AY103,AY106,AY121,AY125:AY127)</f>
        <v>0</v>
      </c>
      <c r="AZ90" s="6757"/>
      <c r="BA90" s="6759"/>
      <c r="BB90" s="6759"/>
      <c r="BC90" s="7067"/>
      <c r="BD90" s="7067"/>
      <c r="BE90" s="7067"/>
      <c r="BF90" s="7067"/>
      <c r="BG90" s="7067"/>
      <c r="BH90" s="7067"/>
      <c r="BI90" s="7067"/>
    </row>
    <row r="91" spans="1:61">
      <c r="A91" s="6542"/>
      <c r="B91" s="974"/>
      <c r="C91" s="6770"/>
      <c r="D91" s="6762">
        <v>12.1</v>
      </c>
      <c r="E91" s="6761"/>
      <c r="F91" s="6761" t="s">
        <v>146</v>
      </c>
      <c r="G91" s="6762"/>
      <c r="H91" s="6771"/>
      <c r="I91" s="6764"/>
      <c r="J91" s="6764">
        <v>0</v>
      </c>
      <c r="K91" s="6764">
        <v>0</v>
      </c>
      <c r="L91" s="6764">
        <v>0</v>
      </c>
      <c r="M91" s="6764">
        <v>0</v>
      </c>
      <c r="N91" s="6764">
        <v>0</v>
      </c>
      <c r="O91" s="6764">
        <v>0</v>
      </c>
      <c r="P91" s="6764">
        <v>0</v>
      </c>
      <c r="Q91" s="6764">
        <v>0</v>
      </c>
      <c r="R91" s="6764">
        <v>0</v>
      </c>
      <c r="S91" s="6764">
        <v>0</v>
      </c>
      <c r="T91" s="6764">
        <v>0</v>
      </c>
      <c r="U91" s="6764">
        <v>0</v>
      </c>
      <c r="V91" s="6764">
        <v>0</v>
      </c>
      <c r="W91" s="6764">
        <v>0</v>
      </c>
      <c r="X91" s="6764">
        <v>0</v>
      </c>
      <c r="Y91" s="6764">
        <v>0</v>
      </c>
      <c r="Z91" s="6764">
        <v>0</v>
      </c>
      <c r="AA91" s="6764">
        <v>0</v>
      </c>
      <c r="AB91" s="6764">
        <v>0</v>
      </c>
      <c r="AC91" s="6764">
        <v>0</v>
      </c>
      <c r="AD91" s="6764">
        <v>0</v>
      </c>
      <c r="AE91" s="6764">
        <v>0</v>
      </c>
      <c r="AF91" s="6764">
        <v>0</v>
      </c>
      <c r="AG91" s="6764">
        <v>0</v>
      </c>
      <c r="AH91" s="6764">
        <v>0</v>
      </c>
      <c r="AI91" s="6764">
        <v>0</v>
      </c>
      <c r="AJ91" s="6764">
        <v>0</v>
      </c>
      <c r="AK91" s="6764">
        <v>0</v>
      </c>
      <c r="AL91" s="6764">
        <v>0</v>
      </c>
      <c r="AM91" s="6764">
        <v>0</v>
      </c>
      <c r="AN91" s="6764">
        <v>0</v>
      </c>
      <c r="AO91" s="6764">
        <v>0</v>
      </c>
      <c r="AP91" s="6764">
        <v>0</v>
      </c>
      <c r="AQ91" s="6764">
        <v>0</v>
      </c>
      <c r="AR91" s="6764">
        <v>0</v>
      </c>
      <c r="AS91" s="6764">
        <v>0</v>
      </c>
      <c r="AT91" s="6764">
        <v>0</v>
      </c>
      <c r="AU91" s="6764">
        <v>0</v>
      </c>
      <c r="AV91" s="6764">
        <v>0</v>
      </c>
      <c r="AW91" s="6765">
        <f t="shared" si="13"/>
        <v>0</v>
      </c>
      <c r="AX91" s="1035"/>
      <c r="AY91" s="6766">
        <v>0</v>
      </c>
      <c r="AZ91" s="1035"/>
      <c r="BA91" s="6767"/>
      <c r="BB91" s="6767"/>
      <c r="BC91" s="7068"/>
      <c r="BD91" s="7068"/>
      <c r="BE91" s="7068"/>
      <c r="BF91" s="7068"/>
      <c r="BG91" s="7068"/>
      <c r="BH91" s="7068"/>
      <c r="BI91" s="7068"/>
    </row>
    <row r="92" spans="1:61">
      <c r="A92" s="6542"/>
      <c r="B92" s="974"/>
      <c r="C92" s="6770"/>
      <c r="D92" s="6762">
        <v>12.2</v>
      </c>
      <c r="E92" s="6762"/>
      <c r="F92" s="6762" t="s">
        <v>147</v>
      </c>
      <c r="G92" s="6762"/>
      <c r="H92" s="6771"/>
      <c r="I92" s="6764"/>
      <c r="J92" s="6764">
        <v>0</v>
      </c>
      <c r="K92" s="6764">
        <v>0</v>
      </c>
      <c r="L92" s="6764">
        <v>0</v>
      </c>
      <c r="M92" s="6764">
        <v>0</v>
      </c>
      <c r="N92" s="6764">
        <v>0</v>
      </c>
      <c r="O92" s="6764">
        <v>0</v>
      </c>
      <c r="P92" s="6764">
        <v>0</v>
      </c>
      <c r="Q92" s="6764">
        <v>0</v>
      </c>
      <c r="R92" s="6764">
        <v>0</v>
      </c>
      <c r="S92" s="6764">
        <v>0</v>
      </c>
      <c r="T92" s="6764">
        <v>0</v>
      </c>
      <c r="U92" s="6764">
        <v>0</v>
      </c>
      <c r="V92" s="6764">
        <v>0</v>
      </c>
      <c r="W92" s="6764">
        <v>0</v>
      </c>
      <c r="X92" s="6764">
        <v>0</v>
      </c>
      <c r="Y92" s="6764">
        <v>0</v>
      </c>
      <c r="Z92" s="6764">
        <v>0</v>
      </c>
      <c r="AA92" s="6764">
        <v>0</v>
      </c>
      <c r="AB92" s="6764">
        <v>0</v>
      </c>
      <c r="AC92" s="6764">
        <v>0</v>
      </c>
      <c r="AD92" s="6764">
        <v>0</v>
      </c>
      <c r="AE92" s="6764">
        <v>0</v>
      </c>
      <c r="AF92" s="6764">
        <v>0</v>
      </c>
      <c r="AG92" s="6764">
        <v>0</v>
      </c>
      <c r="AH92" s="6764">
        <v>0</v>
      </c>
      <c r="AI92" s="6764">
        <v>0</v>
      </c>
      <c r="AJ92" s="6764">
        <v>0</v>
      </c>
      <c r="AK92" s="6764">
        <v>0</v>
      </c>
      <c r="AL92" s="6764">
        <v>0</v>
      </c>
      <c r="AM92" s="6764">
        <v>0</v>
      </c>
      <c r="AN92" s="6764">
        <v>0</v>
      </c>
      <c r="AO92" s="6764">
        <v>0</v>
      </c>
      <c r="AP92" s="6764">
        <v>0</v>
      </c>
      <c r="AQ92" s="6764">
        <v>0</v>
      </c>
      <c r="AR92" s="6764">
        <v>0</v>
      </c>
      <c r="AS92" s="6764">
        <v>0</v>
      </c>
      <c r="AT92" s="6764">
        <v>0</v>
      </c>
      <c r="AU92" s="6764">
        <v>0</v>
      </c>
      <c r="AV92" s="6764">
        <v>0</v>
      </c>
      <c r="AW92" s="6765">
        <f t="shared" si="13"/>
        <v>0</v>
      </c>
      <c r="AX92" s="1035"/>
      <c r="AY92" s="6766">
        <v>0</v>
      </c>
      <c r="AZ92" s="1035"/>
      <c r="BA92" s="6767"/>
      <c r="BB92" s="6767"/>
      <c r="BC92" s="7068"/>
      <c r="BD92" s="7068"/>
      <c r="BE92" s="7068"/>
      <c r="BF92" s="7068"/>
      <c r="BG92" s="7068"/>
      <c r="BH92" s="7068"/>
      <c r="BI92" s="7068"/>
    </row>
    <row r="93" spans="1:61">
      <c r="A93" s="6542"/>
      <c r="B93" s="974"/>
      <c r="C93" s="6770"/>
      <c r="D93" s="6762">
        <v>12.3</v>
      </c>
      <c r="E93" s="6761"/>
      <c r="F93" s="6761" t="s">
        <v>148</v>
      </c>
      <c r="G93" s="6762"/>
      <c r="H93" s="6771"/>
      <c r="I93" s="6755">
        <f t="shared" ref="I93:AV93" si="16">SUM(I94,I97)</f>
        <v>0</v>
      </c>
      <c r="J93" s="6755">
        <f t="shared" si="16"/>
        <v>0</v>
      </c>
      <c r="K93" s="6755">
        <f t="shared" si="16"/>
        <v>0</v>
      </c>
      <c r="L93" s="6755">
        <f t="shared" si="16"/>
        <v>0</v>
      </c>
      <c r="M93" s="6755">
        <f t="shared" si="16"/>
        <v>0</v>
      </c>
      <c r="N93" s="6755">
        <f t="shared" si="16"/>
        <v>0</v>
      </c>
      <c r="O93" s="6755">
        <f t="shared" si="16"/>
        <v>0</v>
      </c>
      <c r="P93" s="6755">
        <f t="shared" si="16"/>
        <v>0</v>
      </c>
      <c r="Q93" s="6755">
        <f t="shared" si="16"/>
        <v>0</v>
      </c>
      <c r="R93" s="6755">
        <f t="shared" si="16"/>
        <v>0</v>
      </c>
      <c r="S93" s="6755">
        <f t="shared" si="16"/>
        <v>0</v>
      </c>
      <c r="T93" s="6755">
        <f t="shared" si="16"/>
        <v>0</v>
      </c>
      <c r="U93" s="6755">
        <f t="shared" si="16"/>
        <v>0</v>
      </c>
      <c r="V93" s="6755">
        <f t="shared" si="16"/>
        <v>0</v>
      </c>
      <c r="W93" s="6755">
        <f t="shared" si="16"/>
        <v>0</v>
      </c>
      <c r="X93" s="6755">
        <f t="shared" si="16"/>
        <v>0</v>
      </c>
      <c r="Y93" s="6755">
        <f t="shared" si="16"/>
        <v>0</v>
      </c>
      <c r="Z93" s="6755">
        <f t="shared" si="16"/>
        <v>0</v>
      </c>
      <c r="AA93" s="6755">
        <f t="shared" si="16"/>
        <v>0</v>
      </c>
      <c r="AB93" s="6755">
        <f t="shared" si="16"/>
        <v>0</v>
      </c>
      <c r="AC93" s="6755">
        <f t="shared" si="16"/>
        <v>0</v>
      </c>
      <c r="AD93" s="6755">
        <f t="shared" si="16"/>
        <v>0</v>
      </c>
      <c r="AE93" s="6755">
        <f t="shared" si="16"/>
        <v>0</v>
      </c>
      <c r="AF93" s="6755">
        <f t="shared" si="16"/>
        <v>0</v>
      </c>
      <c r="AG93" s="6755">
        <f t="shared" si="16"/>
        <v>0</v>
      </c>
      <c r="AH93" s="6755">
        <f t="shared" si="16"/>
        <v>0</v>
      </c>
      <c r="AI93" s="6755">
        <f t="shared" si="16"/>
        <v>0</v>
      </c>
      <c r="AJ93" s="6755">
        <f t="shared" si="16"/>
        <v>0</v>
      </c>
      <c r="AK93" s="6755">
        <f t="shared" si="16"/>
        <v>0</v>
      </c>
      <c r="AL93" s="6755">
        <f t="shared" si="16"/>
        <v>0</v>
      </c>
      <c r="AM93" s="6755">
        <f t="shared" si="16"/>
        <v>0</v>
      </c>
      <c r="AN93" s="6755">
        <f t="shared" si="16"/>
        <v>0</v>
      </c>
      <c r="AO93" s="6755">
        <f t="shared" si="16"/>
        <v>0</v>
      </c>
      <c r="AP93" s="6755">
        <f t="shared" si="16"/>
        <v>0</v>
      </c>
      <c r="AQ93" s="6755">
        <f t="shared" si="16"/>
        <v>0</v>
      </c>
      <c r="AR93" s="6755">
        <f t="shared" si="16"/>
        <v>0</v>
      </c>
      <c r="AS93" s="6755">
        <f t="shared" si="16"/>
        <v>0</v>
      </c>
      <c r="AT93" s="6755">
        <f t="shared" si="16"/>
        <v>0</v>
      </c>
      <c r="AU93" s="6755">
        <f t="shared" si="16"/>
        <v>0</v>
      </c>
      <c r="AV93" s="6755">
        <f t="shared" si="16"/>
        <v>0</v>
      </c>
      <c r="AW93" s="6756">
        <f t="shared" si="13"/>
        <v>0</v>
      </c>
      <c r="AX93" s="6757"/>
      <c r="AY93" s="6758">
        <f>SUM(AY94,AY97)</f>
        <v>0</v>
      </c>
      <c r="AZ93" s="6757"/>
      <c r="BA93" s="6759"/>
      <c r="BB93" s="6759"/>
      <c r="BC93" s="7067"/>
      <c r="BD93" s="7067"/>
      <c r="BE93" s="7067"/>
      <c r="BF93" s="7067"/>
      <c r="BG93" s="7067"/>
      <c r="BH93" s="7067"/>
      <c r="BI93" s="7067"/>
    </row>
    <row r="94" spans="1:61">
      <c r="A94" s="6542"/>
      <c r="B94" s="974"/>
      <c r="C94" s="6770"/>
      <c r="D94" s="6762"/>
      <c r="E94" s="6762" t="s">
        <v>149</v>
      </c>
      <c r="F94" s="6761"/>
      <c r="G94" s="6761" t="s">
        <v>97</v>
      </c>
      <c r="H94" s="6761"/>
      <c r="I94" s="6755">
        <f>SUM(I95:I96)</f>
        <v>0</v>
      </c>
      <c r="J94" s="6755">
        <f t="shared" ref="J94:AV94" si="17">SUM(J95:J96)</f>
        <v>0</v>
      </c>
      <c r="K94" s="6755">
        <f t="shared" si="17"/>
        <v>0</v>
      </c>
      <c r="L94" s="6755">
        <f t="shared" si="17"/>
        <v>0</v>
      </c>
      <c r="M94" s="6755">
        <f t="shared" si="17"/>
        <v>0</v>
      </c>
      <c r="N94" s="6755">
        <f t="shared" si="17"/>
        <v>0</v>
      </c>
      <c r="O94" s="6755">
        <f t="shared" si="17"/>
        <v>0</v>
      </c>
      <c r="P94" s="6755">
        <f t="shared" si="17"/>
        <v>0</v>
      </c>
      <c r="Q94" s="6755">
        <f t="shared" si="17"/>
        <v>0</v>
      </c>
      <c r="R94" s="6755">
        <f t="shared" si="17"/>
        <v>0</v>
      </c>
      <c r="S94" s="6755">
        <f t="shared" si="17"/>
        <v>0</v>
      </c>
      <c r="T94" s="6755">
        <f t="shared" si="17"/>
        <v>0</v>
      </c>
      <c r="U94" s="6755">
        <f t="shared" si="17"/>
        <v>0</v>
      </c>
      <c r="V94" s="6755">
        <f t="shared" si="17"/>
        <v>0</v>
      </c>
      <c r="W94" s="6755">
        <f t="shared" si="17"/>
        <v>0</v>
      </c>
      <c r="X94" s="6755">
        <f t="shared" si="17"/>
        <v>0</v>
      </c>
      <c r="Y94" s="6755">
        <f t="shared" si="17"/>
        <v>0</v>
      </c>
      <c r="Z94" s="6755">
        <f t="shared" si="17"/>
        <v>0</v>
      </c>
      <c r="AA94" s="6755">
        <f t="shared" si="17"/>
        <v>0</v>
      </c>
      <c r="AB94" s="6755">
        <f t="shared" si="17"/>
        <v>0</v>
      </c>
      <c r="AC94" s="6755">
        <f t="shared" si="17"/>
        <v>0</v>
      </c>
      <c r="AD94" s="6755">
        <f t="shared" si="17"/>
        <v>0</v>
      </c>
      <c r="AE94" s="6755">
        <f t="shared" si="17"/>
        <v>0</v>
      </c>
      <c r="AF94" s="6755">
        <f t="shared" si="17"/>
        <v>0</v>
      </c>
      <c r="AG94" s="6755">
        <f t="shared" si="17"/>
        <v>0</v>
      </c>
      <c r="AH94" s="6755">
        <f t="shared" si="17"/>
        <v>0</v>
      </c>
      <c r="AI94" s="6755">
        <f t="shared" si="17"/>
        <v>0</v>
      </c>
      <c r="AJ94" s="6755">
        <f t="shared" si="17"/>
        <v>0</v>
      </c>
      <c r="AK94" s="6755">
        <f t="shared" si="17"/>
        <v>0</v>
      </c>
      <c r="AL94" s="6755">
        <f t="shared" si="17"/>
        <v>0</v>
      </c>
      <c r="AM94" s="6755">
        <f t="shared" si="17"/>
        <v>0</v>
      </c>
      <c r="AN94" s="6755">
        <f t="shared" si="17"/>
        <v>0</v>
      </c>
      <c r="AO94" s="6755">
        <f t="shared" si="17"/>
        <v>0</v>
      </c>
      <c r="AP94" s="6755">
        <f t="shared" si="17"/>
        <v>0</v>
      </c>
      <c r="AQ94" s="6755">
        <f t="shared" si="17"/>
        <v>0</v>
      </c>
      <c r="AR94" s="6755">
        <f t="shared" si="17"/>
        <v>0</v>
      </c>
      <c r="AS94" s="6755">
        <f t="shared" si="17"/>
        <v>0</v>
      </c>
      <c r="AT94" s="6755">
        <f t="shared" si="17"/>
        <v>0</v>
      </c>
      <c r="AU94" s="6755">
        <f t="shared" si="17"/>
        <v>0</v>
      </c>
      <c r="AV94" s="6755">
        <f t="shared" si="17"/>
        <v>0</v>
      </c>
      <c r="AW94" s="6756">
        <f t="shared" si="13"/>
        <v>0</v>
      </c>
      <c r="AX94" s="6757"/>
      <c r="AY94" s="6758">
        <f>SUM(AY95:AY96)</f>
        <v>0</v>
      </c>
      <c r="AZ94" s="6757"/>
      <c r="BA94" s="6759"/>
      <c r="BB94" s="6759"/>
      <c r="BC94" s="7067"/>
      <c r="BD94" s="7067"/>
      <c r="BE94" s="7067"/>
      <c r="BF94" s="7067"/>
      <c r="BG94" s="7067"/>
      <c r="BH94" s="7067"/>
      <c r="BI94" s="7067"/>
    </row>
    <row r="95" spans="1:61">
      <c r="A95" s="6542"/>
      <c r="B95" s="974"/>
      <c r="C95" s="6770"/>
      <c r="D95" s="6762"/>
      <c r="E95" s="6762"/>
      <c r="F95" s="6762" t="s">
        <v>150</v>
      </c>
      <c r="G95" s="6761"/>
      <c r="H95" s="6761" t="s">
        <v>108</v>
      </c>
      <c r="I95" s="6764"/>
      <c r="J95" s="6764">
        <v>0</v>
      </c>
      <c r="K95" s="6764">
        <v>0</v>
      </c>
      <c r="L95" s="6764">
        <v>0</v>
      </c>
      <c r="M95" s="6764">
        <v>0</v>
      </c>
      <c r="N95" s="6764">
        <v>0</v>
      </c>
      <c r="O95" s="6764">
        <v>0</v>
      </c>
      <c r="P95" s="6764">
        <v>0</v>
      </c>
      <c r="Q95" s="6764">
        <v>0</v>
      </c>
      <c r="R95" s="6764">
        <v>0</v>
      </c>
      <c r="S95" s="6764">
        <v>0</v>
      </c>
      <c r="T95" s="6764">
        <v>0</v>
      </c>
      <c r="U95" s="6764">
        <v>0</v>
      </c>
      <c r="V95" s="6764">
        <v>0</v>
      </c>
      <c r="W95" s="6764">
        <v>0</v>
      </c>
      <c r="X95" s="6764">
        <v>0</v>
      </c>
      <c r="Y95" s="6764">
        <v>0</v>
      </c>
      <c r="Z95" s="6764">
        <v>0</v>
      </c>
      <c r="AA95" s="6764">
        <v>0</v>
      </c>
      <c r="AB95" s="6764">
        <v>0</v>
      </c>
      <c r="AC95" s="6764">
        <v>0</v>
      </c>
      <c r="AD95" s="6764">
        <v>0</v>
      </c>
      <c r="AE95" s="6764">
        <v>0</v>
      </c>
      <c r="AF95" s="6764">
        <v>0</v>
      </c>
      <c r="AG95" s="6764">
        <v>0</v>
      </c>
      <c r="AH95" s="6764">
        <v>0</v>
      </c>
      <c r="AI95" s="6764">
        <v>0</v>
      </c>
      <c r="AJ95" s="6764">
        <v>0</v>
      </c>
      <c r="AK95" s="6764">
        <v>0</v>
      </c>
      <c r="AL95" s="6764">
        <v>0</v>
      </c>
      <c r="AM95" s="6764">
        <v>0</v>
      </c>
      <c r="AN95" s="6764">
        <v>0</v>
      </c>
      <c r="AO95" s="6764">
        <v>0</v>
      </c>
      <c r="AP95" s="6764">
        <v>0</v>
      </c>
      <c r="AQ95" s="6764">
        <v>0</v>
      </c>
      <c r="AR95" s="6764">
        <v>0</v>
      </c>
      <c r="AS95" s="6764">
        <v>0</v>
      </c>
      <c r="AT95" s="6764">
        <v>0</v>
      </c>
      <c r="AU95" s="6764">
        <v>0</v>
      </c>
      <c r="AV95" s="6764">
        <v>0</v>
      </c>
      <c r="AW95" s="6765">
        <f t="shared" si="13"/>
        <v>0</v>
      </c>
      <c r="AX95" s="1035"/>
      <c r="AY95" s="6766">
        <v>0</v>
      </c>
      <c r="AZ95" s="1035"/>
      <c r="BA95" s="6767"/>
      <c r="BB95" s="6767"/>
      <c r="BC95" s="7068"/>
      <c r="BD95" s="7068"/>
      <c r="BE95" s="7068"/>
      <c r="BF95" s="7068"/>
      <c r="BG95" s="7068"/>
      <c r="BH95" s="7068"/>
      <c r="BI95" s="7068"/>
    </row>
    <row r="96" spans="1:61">
      <c r="A96" s="6542"/>
      <c r="B96" s="974"/>
      <c r="C96" s="6770"/>
      <c r="D96" s="6762"/>
      <c r="E96" s="6762"/>
      <c r="F96" s="6762" t="s">
        <v>151</v>
      </c>
      <c r="G96" s="6761"/>
      <c r="H96" s="6761" t="s">
        <v>110</v>
      </c>
      <c r="I96" s="6764"/>
      <c r="J96" s="6764">
        <v>0</v>
      </c>
      <c r="K96" s="6764">
        <v>0</v>
      </c>
      <c r="L96" s="6764">
        <v>0</v>
      </c>
      <c r="M96" s="6764">
        <v>0</v>
      </c>
      <c r="N96" s="6764">
        <v>0</v>
      </c>
      <c r="O96" s="6764">
        <v>0</v>
      </c>
      <c r="P96" s="6764">
        <v>0</v>
      </c>
      <c r="Q96" s="6764">
        <v>0</v>
      </c>
      <c r="R96" s="6764">
        <v>0</v>
      </c>
      <c r="S96" s="6764">
        <v>0</v>
      </c>
      <c r="T96" s="6764">
        <v>0</v>
      </c>
      <c r="U96" s="6764">
        <v>0</v>
      </c>
      <c r="V96" s="6764">
        <v>0</v>
      </c>
      <c r="W96" s="6764">
        <v>0</v>
      </c>
      <c r="X96" s="6764">
        <v>0</v>
      </c>
      <c r="Y96" s="6764">
        <v>0</v>
      </c>
      <c r="Z96" s="6764">
        <v>0</v>
      </c>
      <c r="AA96" s="6764">
        <v>0</v>
      </c>
      <c r="AB96" s="6764">
        <v>0</v>
      </c>
      <c r="AC96" s="6764">
        <v>0</v>
      </c>
      <c r="AD96" s="6764">
        <v>0</v>
      </c>
      <c r="AE96" s="6764">
        <v>0</v>
      </c>
      <c r="AF96" s="6764">
        <v>0</v>
      </c>
      <c r="AG96" s="6764">
        <v>0</v>
      </c>
      <c r="AH96" s="6764">
        <v>0</v>
      </c>
      <c r="AI96" s="6764">
        <v>0</v>
      </c>
      <c r="AJ96" s="6764">
        <v>0</v>
      </c>
      <c r="AK96" s="6764">
        <v>0</v>
      </c>
      <c r="AL96" s="6764">
        <v>0</v>
      </c>
      <c r="AM96" s="6764">
        <v>0</v>
      </c>
      <c r="AN96" s="6764">
        <v>0</v>
      </c>
      <c r="AO96" s="6764">
        <v>0</v>
      </c>
      <c r="AP96" s="6764">
        <v>0</v>
      </c>
      <c r="AQ96" s="6764">
        <v>0</v>
      </c>
      <c r="AR96" s="6764">
        <v>0</v>
      </c>
      <c r="AS96" s="6764">
        <v>0</v>
      </c>
      <c r="AT96" s="6764">
        <v>0</v>
      </c>
      <c r="AU96" s="6764">
        <v>0</v>
      </c>
      <c r="AV96" s="6764">
        <v>0</v>
      </c>
      <c r="AW96" s="6765">
        <f t="shared" si="13"/>
        <v>0</v>
      </c>
      <c r="AX96" s="1035"/>
      <c r="AY96" s="6766">
        <v>0</v>
      </c>
      <c r="AZ96" s="1035"/>
      <c r="BA96" s="6767"/>
      <c r="BB96" s="6767"/>
      <c r="BC96" s="7068"/>
      <c r="BD96" s="7068"/>
      <c r="BE96" s="7068"/>
      <c r="BF96" s="7068"/>
      <c r="BG96" s="7068"/>
      <c r="BH96" s="7068"/>
      <c r="BI96" s="7068"/>
    </row>
    <row r="97" spans="1:61">
      <c r="A97" s="6542"/>
      <c r="B97" s="974"/>
      <c r="C97" s="6770"/>
      <c r="D97" s="6762"/>
      <c r="E97" s="6762" t="s">
        <v>152</v>
      </c>
      <c r="F97" s="6761"/>
      <c r="G97" s="6761" t="s">
        <v>153</v>
      </c>
      <c r="H97" s="6761"/>
      <c r="I97" s="6755">
        <f t="shared" ref="I97:AV97" si="18">SUM(I98:I99)</f>
        <v>0</v>
      </c>
      <c r="J97" s="6755">
        <f t="shared" si="18"/>
        <v>0</v>
      </c>
      <c r="K97" s="6755">
        <f t="shared" si="18"/>
        <v>0</v>
      </c>
      <c r="L97" s="6755">
        <f t="shared" si="18"/>
        <v>0</v>
      </c>
      <c r="M97" s="6755">
        <f t="shared" si="18"/>
        <v>0</v>
      </c>
      <c r="N97" s="6755">
        <f t="shared" si="18"/>
        <v>0</v>
      </c>
      <c r="O97" s="6755">
        <f t="shared" si="18"/>
        <v>0</v>
      </c>
      <c r="P97" s="6755">
        <f t="shared" si="18"/>
        <v>0</v>
      </c>
      <c r="Q97" s="6755">
        <f t="shared" si="18"/>
        <v>0</v>
      </c>
      <c r="R97" s="6755">
        <f t="shared" si="18"/>
        <v>0</v>
      </c>
      <c r="S97" s="6755">
        <f t="shared" si="18"/>
        <v>0</v>
      </c>
      <c r="T97" s="6755">
        <f t="shared" si="18"/>
        <v>0</v>
      </c>
      <c r="U97" s="6755">
        <f t="shared" si="18"/>
        <v>0</v>
      </c>
      <c r="V97" s="6755">
        <f t="shared" si="18"/>
        <v>0</v>
      </c>
      <c r="W97" s="6755">
        <f t="shared" si="18"/>
        <v>0</v>
      </c>
      <c r="X97" s="6755">
        <f t="shared" si="18"/>
        <v>0</v>
      </c>
      <c r="Y97" s="6755">
        <f t="shared" si="18"/>
        <v>0</v>
      </c>
      <c r="Z97" s="6755">
        <f t="shared" si="18"/>
        <v>0</v>
      </c>
      <c r="AA97" s="6755">
        <f t="shared" si="18"/>
        <v>0</v>
      </c>
      <c r="AB97" s="6755">
        <f t="shared" si="18"/>
        <v>0</v>
      </c>
      <c r="AC97" s="6755">
        <f t="shared" si="18"/>
        <v>0</v>
      </c>
      <c r="AD97" s="6755">
        <f t="shared" si="18"/>
        <v>0</v>
      </c>
      <c r="AE97" s="6755">
        <f t="shared" si="18"/>
        <v>0</v>
      </c>
      <c r="AF97" s="6755">
        <f t="shared" si="18"/>
        <v>0</v>
      </c>
      <c r="AG97" s="6755">
        <f t="shared" si="18"/>
        <v>0</v>
      </c>
      <c r="AH97" s="6755">
        <f t="shared" si="18"/>
        <v>0</v>
      </c>
      <c r="AI97" s="6755">
        <f t="shared" si="18"/>
        <v>0</v>
      </c>
      <c r="AJ97" s="6755">
        <f t="shared" si="18"/>
        <v>0</v>
      </c>
      <c r="AK97" s="6755">
        <f t="shared" si="18"/>
        <v>0</v>
      </c>
      <c r="AL97" s="6755">
        <f t="shared" si="18"/>
        <v>0</v>
      </c>
      <c r="AM97" s="6755">
        <f t="shared" si="18"/>
        <v>0</v>
      </c>
      <c r="AN97" s="6755">
        <f t="shared" si="18"/>
        <v>0</v>
      </c>
      <c r="AO97" s="6755">
        <f t="shared" si="18"/>
        <v>0</v>
      </c>
      <c r="AP97" s="6755">
        <f t="shared" si="18"/>
        <v>0</v>
      </c>
      <c r="AQ97" s="6755">
        <f t="shared" si="18"/>
        <v>0</v>
      </c>
      <c r="AR97" s="6755">
        <f t="shared" si="18"/>
        <v>0</v>
      </c>
      <c r="AS97" s="6755">
        <f t="shared" si="18"/>
        <v>0</v>
      </c>
      <c r="AT97" s="6755">
        <f t="shared" si="18"/>
        <v>0</v>
      </c>
      <c r="AU97" s="6755">
        <f t="shared" si="18"/>
        <v>0</v>
      </c>
      <c r="AV97" s="6755">
        <f t="shared" si="18"/>
        <v>0</v>
      </c>
      <c r="AW97" s="6756">
        <f t="shared" si="13"/>
        <v>0</v>
      </c>
      <c r="AX97" s="6757"/>
      <c r="AY97" s="6758">
        <f>SUM(AY98:AY99)</f>
        <v>0</v>
      </c>
      <c r="AZ97" s="6757"/>
      <c r="BA97" s="6759"/>
      <c r="BB97" s="6759"/>
      <c r="BC97" s="7067"/>
      <c r="BD97" s="7067"/>
      <c r="BE97" s="7067"/>
      <c r="BF97" s="7067"/>
      <c r="BG97" s="7067"/>
      <c r="BH97" s="7067"/>
      <c r="BI97" s="7067"/>
    </row>
    <row r="98" spans="1:61">
      <c r="A98" s="6542"/>
      <c r="B98" s="974"/>
      <c r="C98" s="6770"/>
      <c r="D98" s="6762"/>
      <c r="E98" s="6762"/>
      <c r="F98" s="6762" t="s">
        <v>154</v>
      </c>
      <c r="G98" s="6761"/>
      <c r="H98" s="6761" t="s">
        <v>108</v>
      </c>
      <c r="I98" s="6764"/>
      <c r="J98" s="6764">
        <v>0</v>
      </c>
      <c r="K98" s="6764">
        <v>0</v>
      </c>
      <c r="L98" s="6764">
        <v>0</v>
      </c>
      <c r="M98" s="6764">
        <v>0</v>
      </c>
      <c r="N98" s="6764">
        <v>0</v>
      </c>
      <c r="O98" s="6764">
        <v>0</v>
      </c>
      <c r="P98" s="6764">
        <v>0</v>
      </c>
      <c r="Q98" s="6764">
        <v>0</v>
      </c>
      <c r="R98" s="6764">
        <v>0</v>
      </c>
      <c r="S98" s="6764">
        <v>0</v>
      </c>
      <c r="T98" s="6764">
        <v>0</v>
      </c>
      <c r="U98" s="6764">
        <v>0</v>
      </c>
      <c r="V98" s="6764">
        <v>0</v>
      </c>
      <c r="W98" s="6764">
        <v>0</v>
      </c>
      <c r="X98" s="6764">
        <v>0</v>
      </c>
      <c r="Y98" s="6764">
        <v>0</v>
      </c>
      <c r="Z98" s="6764">
        <v>0</v>
      </c>
      <c r="AA98" s="6764">
        <v>0</v>
      </c>
      <c r="AB98" s="6764">
        <v>0</v>
      </c>
      <c r="AC98" s="6764">
        <v>0</v>
      </c>
      <c r="AD98" s="6764">
        <v>0</v>
      </c>
      <c r="AE98" s="6764">
        <v>0</v>
      </c>
      <c r="AF98" s="6764">
        <v>0</v>
      </c>
      <c r="AG98" s="6764">
        <v>0</v>
      </c>
      <c r="AH98" s="6764">
        <v>0</v>
      </c>
      <c r="AI98" s="6764">
        <v>0</v>
      </c>
      <c r="AJ98" s="6764">
        <v>0</v>
      </c>
      <c r="AK98" s="6764">
        <v>0</v>
      </c>
      <c r="AL98" s="6764">
        <v>0</v>
      </c>
      <c r="AM98" s="6764">
        <v>0</v>
      </c>
      <c r="AN98" s="6764">
        <v>0</v>
      </c>
      <c r="AO98" s="6764">
        <v>0</v>
      </c>
      <c r="AP98" s="6764">
        <v>0</v>
      </c>
      <c r="AQ98" s="6764">
        <v>0</v>
      </c>
      <c r="AR98" s="6764">
        <v>0</v>
      </c>
      <c r="AS98" s="6764">
        <v>0</v>
      </c>
      <c r="AT98" s="6764">
        <v>0</v>
      </c>
      <c r="AU98" s="6764">
        <v>0</v>
      </c>
      <c r="AV98" s="6764">
        <v>0</v>
      </c>
      <c r="AW98" s="6765">
        <f t="shared" si="13"/>
        <v>0</v>
      </c>
      <c r="AX98" s="1035"/>
      <c r="AY98" s="6766">
        <v>0</v>
      </c>
      <c r="AZ98" s="1035"/>
      <c r="BA98" s="6767"/>
      <c r="BB98" s="6767"/>
      <c r="BC98" s="7068"/>
      <c r="BD98" s="7068"/>
      <c r="BE98" s="7068"/>
      <c r="BF98" s="7068"/>
      <c r="BG98" s="7068"/>
      <c r="BH98" s="7068"/>
      <c r="BI98" s="7068"/>
    </row>
    <row r="99" spans="1:61">
      <c r="A99" s="6542"/>
      <c r="B99" s="974"/>
      <c r="C99" s="6770"/>
      <c r="D99" s="6762"/>
      <c r="E99" s="6762"/>
      <c r="F99" s="6762" t="s">
        <v>155</v>
      </c>
      <c r="G99" s="6761"/>
      <c r="H99" s="6761" t="s">
        <v>110</v>
      </c>
      <c r="I99" s="6764"/>
      <c r="J99" s="6764">
        <v>0</v>
      </c>
      <c r="K99" s="6764">
        <v>0</v>
      </c>
      <c r="L99" s="6764">
        <v>0</v>
      </c>
      <c r="M99" s="6764">
        <v>0</v>
      </c>
      <c r="N99" s="6764">
        <v>0</v>
      </c>
      <c r="O99" s="6764">
        <v>0</v>
      </c>
      <c r="P99" s="6764">
        <v>0</v>
      </c>
      <c r="Q99" s="6764">
        <v>0</v>
      </c>
      <c r="R99" s="6764">
        <v>0</v>
      </c>
      <c r="S99" s="6764">
        <v>0</v>
      </c>
      <c r="T99" s="6764">
        <v>0</v>
      </c>
      <c r="U99" s="6764">
        <v>0</v>
      </c>
      <c r="V99" s="6764">
        <v>0</v>
      </c>
      <c r="W99" s="6764">
        <v>0</v>
      </c>
      <c r="X99" s="6764">
        <v>0</v>
      </c>
      <c r="Y99" s="6764">
        <v>0</v>
      </c>
      <c r="Z99" s="6764">
        <v>0</v>
      </c>
      <c r="AA99" s="6764">
        <v>0</v>
      </c>
      <c r="AB99" s="6764">
        <v>0</v>
      </c>
      <c r="AC99" s="6764">
        <v>0</v>
      </c>
      <c r="AD99" s="6764">
        <v>0</v>
      </c>
      <c r="AE99" s="6764">
        <v>0</v>
      </c>
      <c r="AF99" s="6764">
        <v>0</v>
      </c>
      <c r="AG99" s="6764">
        <v>0</v>
      </c>
      <c r="AH99" s="6764">
        <v>0</v>
      </c>
      <c r="AI99" s="6764">
        <v>0</v>
      </c>
      <c r="AJ99" s="6764">
        <v>0</v>
      </c>
      <c r="AK99" s="6764">
        <v>0</v>
      </c>
      <c r="AL99" s="6764">
        <v>0</v>
      </c>
      <c r="AM99" s="6764">
        <v>0</v>
      </c>
      <c r="AN99" s="6764">
        <v>0</v>
      </c>
      <c r="AO99" s="6764">
        <v>0</v>
      </c>
      <c r="AP99" s="6764">
        <v>0</v>
      </c>
      <c r="AQ99" s="6764">
        <v>0</v>
      </c>
      <c r="AR99" s="6764">
        <v>0</v>
      </c>
      <c r="AS99" s="6764">
        <v>0</v>
      </c>
      <c r="AT99" s="6764">
        <v>0</v>
      </c>
      <c r="AU99" s="6764">
        <v>0</v>
      </c>
      <c r="AV99" s="6764">
        <v>0</v>
      </c>
      <c r="AW99" s="6765">
        <f t="shared" si="13"/>
        <v>0</v>
      </c>
      <c r="AX99" s="1035"/>
      <c r="AY99" s="6766">
        <v>0</v>
      </c>
      <c r="AZ99" s="1035"/>
      <c r="BA99" s="6767"/>
      <c r="BB99" s="6767"/>
      <c r="BC99" s="7068"/>
      <c r="BD99" s="7068"/>
      <c r="BE99" s="7068"/>
      <c r="BF99" s="7068"/>
      <c r="BG99" s="7068"/>
      <c r="BH99" s="7068"/>
      <c r="BI99" s="7068"/>
    </row>
    <row r="100" spans="1:61">
      <c r="A100" s="6542"/>
      <c r="B100" s="974"/>
      <c r="C100" s="6770"/>
      <c r="D100" s="6762">
        <v>12.4</v>
      </c>
      <c r="E100" s="6762"/>
      <c r="F100" s="6761" t="s">
        <v>156</v>
      </c>
      <c r="G100" s="6761"/>
      <c r="H100" s="6771"/>
      <c r="I100" s="6755">
        <f t="shared" ref="I100:AV100" si="19">SUM(I101:I102)</f>
        <v>0</v>
      </c>
      <c r="J100" s="6755">
        <f t="shared" si="19"/>
        <v>0</v>
      </c>
      <c r="K100" s="6755">
        <f t="shared" si="19"/>
        <v>0</v>
      </c>
      <c r="L100" s="6755">
        <f t="shared" si="19"/>
        <v>0</v>
      </c>
      <c r="M100" s="6755">
        <f t="shared" si="19"/>
        <v>0</v>
      </c>
      <c r="N100" s="6755">
        <f t="shared" si="19"/>
        <v>0</v>
      </c>
      <c r="O100" s="6755">
        <f t="shared" si="19"/>
        <v>0</v>
      </c>
      <c r="P100" s="6755">
        <f t="shared" si="19"/>
        <v>0</v>
      </c>
      <c r="Q100" s="6755">
        <f t="shared" si="19"/>
        <v>0</v>
      </c>
      <c r="R100" s="6755">
        <f t="shared" si="19"/>
        <v>0</v>
      </c>
      <c r="S100" s="6755">
        <f t="shared" si="19"/>
        <v>0</v>
      </c>
      <c r="T100" s="6755">
        <f t="shared" si="19"/>
        <v>0</v>
      </c>
      <c r="U100" s="6755">
        <f t="shared" si="19"/>
        <v>0</v>
      </c>
      <c r="V100" s="6755">
        <f t="shared" si="19"/>
        <v>0</v>
      </c>
      <c r="W100" s="6755">
        <f t="shared" si="19"/>
        <v>0</v>
      </c>
      <c r="X100" s="6755">
        <f t="shared" si="19"/>
        <v>0</v>
      </c>
      <c r="Y100" s="6755">
        <f t="shared" si="19"/>
        <v>0</v>
      </c>
      <c r="Z100" s="6755">
        <f t="shared" si="19"/>
        <v>0</v>
      </c>
      <c r="AA100" s="6755">
        <f t="shared" si="19"/>
        <v>0</v>
      </c>
      <c r="AB100" s="6755">
        <f t="shared" si="19"/>
        <v>0</v>
      </c>
      <c r="AC100" s="6755">
        <f t="shared" si="19"/>
        <v>0</v>
      </c>
      <c r="AD100" s="6755">
        <f t="shared" si="19"/>
        <v>0</v>
      </c>
      <c r="AE100" s="6755">
        <f t="shared" si="19"/>
        <v>0</v>
      </c>
      <c r="AF100" s="6755">
        <f t="shared" si="19"/>
        <v>0</v>
      </c>
      <c r="AG100" s="6755">
        <f t="shared" si="19"/>
        <v>0</v>
      </c>
      <c r="AH100" s="6755">
        <f t="shared" si="19"/>
        <v>0</v>
      </c>
      <c r="AI100" s="6755">
        <f t="shared" si="19"/>
        <v>0</v>
      </c>
      <c r="AJ100" s="6755">
        <f t="shared" si="19"/>
        <v>0</v>
      </c>
      <c r="AK100" s="6755">
        <f t="shared" si="19"/>
        <v>0</v>
      </c>
      <c r="AL100" s="6755">
        <f t="shared" si="19"/>
        <v>0</v>
      </c>
      <c r="AM100" s="6755">
        <f t="shared" si="19"/>
        <v>0</v>
      </c>
      <c r="AN100" s="6755">
        <f t="shared" si="19"/>
        <v>0</v>
      </c>
      <c r="AO100" s="6755">
        <f t="shared" si="19"/>
        <v>0</v>
      </c>
      <c r="AP100" s="6755">
        <f t="shared" si="19"/>
        <v>0</v>
      </c>
      <c r="AQ100" s="6755">
        <f t="shared" si="19"/>
        <v>0</v>
      </c>
      <c r="AR100" s="6755">
        <f t="shared" si="19"/>
        <v>0</v>
      </c>
      <c r="AS100" s="6755">
        <f t="shared" si="19"/>
        <v>0</v>
      </c>
      <c r="AT100" s="6755">
        <f t="shared" si="19"/>
        <v>0</v>
      </c>
      <c r="AU100" s="6755">
        <f t="shared" si="19"/>
        <v>0</v>
      </c>
      <c r="AV100" s="6755">
        <f t="shared" si="19"/>
        <v>0</v>
      </c>
      <c r="AW100" s="6756">
        <f t="shared" si="13"/>
        <v>0</v>
      </c>
      <c r="AX100" s="6757"/>
      <c r="AY100" s="6758">
        <f>SUM(AY101:AY102)</f>
        <v>0</v>
      </c>
      <c r="AZ100" s="6757"/>
      <c r="BA100" s="6759"/>
      <c r="BB100" s="6759"/>
      <c r="BC100" s="7067"/>
      <c r="BD100" s="7067"/>
      <c r="BE100" s="7067"/>
      <c r="BF100" s="7067"/>
      <c r="BG100" s="7067"/>
      <c r="BH100" s="7067"/>
      <c r="BI100" s="7067"/>
    </row>
    <row r="101" spans="1:61">
      <c r="A101" s="6542"/>
      <c r="B101" s="974"/>
      <c r="C101" s="6770"/>
      <c r="D101" s="6762"/>
      <c r="E101" s="6762" t="s">
        <v>157</v>
      </c>
      <c r="F101" s="6761"/>
      <c r="G101" s="6761" t="s">
        <v>142</v>
      </c>
      <c r="H101" s="6772"/>
      <c r="I101" s="6764"/>
      <c r="J101" s="6764">
        <v>0</v>
      </c>
      <c r="K101" s="6764">
        <v>0</v>
      </c>
      <c r="L101" s="6764">
        <v>0</v>
      </c>
      <c r="M101" s="6764">
        <v>0</v>
      </c>
      <c r="N101" s="6764">
        <v>0</v>
      </c>
      <c r="O101" s="6764">
        <v>0</v>
      </c>
      <c r="P101" s="6764">
        <v>0</v>
      </c>
      <c r="Q101" s="6764">
        <v>0</v>
      </c>
      <c r="R101" s="6764">
        <v>0</v>
      </c>
      <c r="S101" s="6764">
        <v>0</v>
      </c>
      <c r="T101" s="6764">
        <v>0</v>
      </c>
      <c r="U101" s="6764">
        <v>0</v>
      </c>
      <c r="V101" s="6764">
        <v>0</v>
      </c>
      <c r="W101" s="6764">
        <v>0</v>
      </c>
      <c r="X101" s="6764">
        <v>0</v>
      </c>
      <c r="Y101" s="6764">
        <v>0</v>
      </c>
      <c r="Z101" s="6764">
        <v>0</v>
      </c>
      <c r="AA101" s="6764">
        <v>0</v>
      </c>
      <c r="AB101" s="6764">
        <v>0</v>
      </c>
      <c r="AC101" s="6764">
        <v>0</v>
      </c>
      <c r="AD101" s="6764">
        <v>0</v>
      </c>
      <c r="AE101" s="6764">
        <v>0</v>
      </c>
      <c r="AF101" s="6764">
        <v>0</v>
      </c>
      <c r="AG101" s="6764">
        <v>0</v>
      </c>
      <c r="AH101" s="6764">
        <v>0</v>
      </c>
      <c r="AI101" s="6764">
        <v>0</v>
      </c>
      <c r="AJ101" s="6764">
        <v>0</v>
      </c>
      <c r="AK101" s="6764">
        <v>0</v>
      </c>
      <c r="AL101" s="6764">
        <v>0</v>
      </c>
      <c r="AM101" s="6764">
        <v>0</v>
      </c>
      <c r="AN101" s="6764">
        <v>0</v>
      </c>
      <c r="AO101" s="6764">
        <v>0</v>
      </c>
      <c r="AP101" s="6764">
        <v>0</v>
      </c>
      <c r="AQ101" s="6764">
        <v>0</v>
      </c>
      <c r="AR101" s="6764">
        <v>0</v>
      </c>
      <c r="AS101" s="6764">
        <v>0</v>
      </c>
      <c r="AT101" s="6764">
        <v>0</v>
      </c>
      <c r="AU101" s="6764">
        <v>0</v>
      </c>
      <c r="AV101" s="6764">
        <v>0</v>
      </c>
      <c r="AW101" s="6765">
        <f t="shared" si="13"/>
        <v>0</v>
      </c>
      <c r="AX101" s="1035"/>
      <c r="AY101" s="6766">
        <v>0</v>
      </c>
      <c r="AZ101" s="1035"/>
      <c r="BA101" s="6767"/>
      <c r="BB101" s="6767"/>
      <c r="BC101" s="7068"/>
      <c r="BD101" s="7068"/>
      <c r="BE101" s="7068"/>
      <c r="BF101" s="7068"/>
      <c r="BG101" s="7068"/>
      <c r="BH101" s="7068"/>
      <c r="BI101" s="7068"/>
    </row>
    <row r="102" spans="1:61">
      <c r="A102" s="6542"/>
      <c r="B102" s="974"/>
      <c r="C102" s="6770"/>
      <c r="D102" s="6762"/>
      <c r="E102" s="6762" t="s">
        <v>158</v>
      </c>
      <c r="F102" s="6761"/>
      <c r="G102" s="6761" t="s">
        <v>143</v>
      </c>
      <c r="H102" s="6772"/>
      <c r="I102" s="6764"/>
      <c r="J102" s="6764">
        <v>0</v>
      </c>
      <c r="K102" s="6764">
        <v>0</v>
      </c>
      <c r="L102" s="6764">
        <v>0</v>
      </c>
      <c r="M102" s="6764">
        <v>0</v>
      </c>
      <c r="N102" s="6764">
        <v>0</v>
      </c>
      <c r="O102" s="6764">
        <v>0</v>
      </c>
      <c r="P102" s="6764">
        <v>0</v>
      </c>
      <c r="Q102" s="6764">
        <v>0</v>
      </c>
      <c r="R102" s="6764">
        <v>0</v>
      </c>
      <c r="S102" s="6764">
        <v>0</v>
      </c>
      <c r="T102" s="6764">
        <v>0</v>
      </c>
      <c r="U102" s="6764">
        <v>0</v>
      </c>
      <c r="V102" s="6764">
        <v>0</v>
      </c>
      <c r="W102" s="6764">
        <v>0</v>
      </c>
      <c r="X102" s="6764">
        <v>0</v>
      </c>
      <c r="Y102" s="6764">
        <v>0</v>
      </c>
      <c r="Z102" s="6764">
        <v>0</v>
      </c>
      <c r="AA102" s="6764">
        <v>0</v>
      </c>
      <c r="AB102" s="6764">
        <v>0</v>
      </c>
      <c r="AC102" s="6764">
        <v>0</v>
      </c>
      <c r="AD102" s="6764">
        <v>0</v>
      </c>
      <c r="AE102" s="6764">
        <v>0</v>
      </c>
      <c r="AF102" s="6764">
        <v>0</v>
      </c>
      <c r="AG102" s="6764">
        <v>0</v>
      </c>
      <c r="AH102" s="6764">
        <v>0</v>
      </c>
      <c r="AI102" s="6764">
        <v>0</v>
      </c>
      <c r="AJ102" s="6764">
        <v>0</v>
      </c>
      <c r="AK102" s="6764">
        <v>0</v>
      </c>
      <c r="AL102" s="6764">
        <v>0</v>
      </c>
      <c r="AM102" s="6764">
        <v>0</v>
      </c>
      <c r="AN102" s="6764">
        <v>0</v>
      </c>
      <c r="AO102" s="6764">
        <v>0</v>
      </c>
      <c r="AP102" s="6764">
        <v>0</v>
      </c>
      <c r="AQ102" s="6764">
        <v>0</v>
      </c>
      <c r="AR102" s="6764">
        <v>0</v>
      </c>
      <c r="AS102" s="6764">
        <v>0</v>
      </c>
      <c r="AT102" s="6764">
        <v>0</v>
      </c>
      <c r="AU102" s="6764">
        <v>0</v>
      </c>
      <c r="AV102" s="6764">
        <v>0</v>
      </c>
      <c r="AW102" s="6765">
        <f t="shared" si="13"/>
        <v>0</v>
      </c>
      <c r="AX102" s="1035"/>
      <c r="AY102" s="6766">
        <v>0</v>
      </c>
      <c r="AZ102" s="1035"/>
      <c r="BA102" s="6767"/>
      <c r="BB102" s="6767"/>
      <c r="BC102" s="7068"/>
      <c r="BD102" s="7068"/>
      <c r="BE102" s="7068"/>
      <c r="BF102" s="7068"/>
      <c r="BG102" s="7068"/>
      <c r="BH102" s="7068"/>
      <c r="BI102" s="7068"/>
    </row>
    <row r="103" spans="1:61">
      <c r="A103" s="6542"/>
      <c r="B103" s="974"/>
      <c r="C103" s="6770"/>
      <c r="D103" s="6762">
        <v>12.5</v>
      </c>
      <c r="E103" s="6762"/>
      <c r="F103" s="6761" t="s">
        <v>159</v>
      </c>
      <c r="G103" s="6761"/>
      <c r="H103" s="6771"/>
      <c r="I103" s="6755">
        <f t="shared" ref="I103:AV103" si="20">SUM(I104:I105)</f>
        <v>0</v>
      </c>
      <c r="J103" s="6755">
        <f t="shared" si="20"/>
        <v>0</v>
      </c>
      <c r="K103" s="6755">
        <f t="shared" si="20"/>
        <v>0</v>
      </c>
      <c r="L103" s="6755">
        <f t="shared" si="20"/>
        <v>0</v>
      </c>
      <c r="M103" s="6755">
        <f t="shared" si="20"/>
        <v>0</v>
      </c>
      <c r="N103" s="6755">
        <f t="shared" si="20"/>
        <v>0</v>
      </c>
      <c r="O103" s="6755">
        <f t="shared" si="20"/>
        <v>0</v>
      </c>
      <c r="P103" s="6755">
        <f t="shared" si="20"/>
        <v>0</v>
      </c>
      <c r="Q103" s="6755">
        <f t="shared" si="20"/>
        <v>0</v>
      </c>
      <c r="R103" s="6755">
        <f t="shared" si="20"/>
        <v>0</v>
      </c>
      <c r="S103" s="6755">
        <f t="shared" si="20"/>
        <v>0</v>
      </c>
      <c r="T103" s="6755">
        <f t="shared" si="20"/>
        <v>0</v>
      </c>
      <c r="U103" s="6755">
        <f t="shared" si="20"/>
        <v>0</v>
      </c>
      <c r="V103" s="6755">
        <f t="shared" si="20"/>
        <v>0</v>
      </c>
      <c r="W103" s="6755">
        <f t="shared" si="20"/>
        <v>0</v>
      </c>
      <c r="X103" s="6755">
        <f t="shared" si="20"/>
        <v>0</v>
      </c>
      <c r="Y103" s="6755">
        <f t="shared" si="20"/>
        <v>0</v>
      </c>
      <c r="Z103" s="6755">
        <f t="shared" si="20"/>
        <v>0</v>
      </c>
      <c r="AA103" s="6755">
        <f t="shared" si="20"/>
        <v>0</v>
      </c>
      <c r="AB103" s="6755">
        <f t="shared" si="20"/>
        <v>0</v>
      </c>
      <c r="AC103" s="6755">
        <f t="shared" si="20"/>
        <v>0</v>
      </c>
      <c r="AD103" s="6755">
        <f t="shared" si="20"/>
        <v>0</v>
      </c>
      <c r="AE103" s="6755">
        <f t="shared" si="20"/>
        <v>0</v>
      </c>
      <c r="AF103" s="6755">
        <f t="shared" si="20"/>
        <v>0</v>
      </c>
      <c r="AG103" s="6755">
        <f t="shared" si="20"/>
        <v>0</v>
      </c>
      <c r="AH103" s="6755">
        <f t="shared" si="20"/>
        <v>0</v>
      </c>
      <c r="AI103" s="6755">
        <f t="shared" si="20"/>
        <v>0</v>
      </c>
      <c r="AJ103" s="6755">
        <f t="shared" si="20"/>
        <v>0</v>
      </c>
      <c r="AK103" s="6755">
        <f t="shared" si="20"/>
        <v>0</v>
      </c>
      <c r="AL103" s="6755">
        <f t="shared" si="20"/>
        <v>0</v>
      </c>
      <c r="AM103" s="6755">
        <f t="shared" si="20"/>
        <v>0</v>
      </c>
      <c r="AN103" s="6755">
        <f t="shared" si="20"/>
        <v>0</v>
      </c>
      <c r="AO103" s="6755">
        <f t="shared" si="20"/>
        <v>0</v>
      </c>
      <c r="AP103" s="6755">
        <f t="shared" si="20"/>
        <v>0</v>
      </c>
      <c r="AQ103" s="6755">
        <f t="shared" si="20"/>
        <v>0</v>
      </c>
      <c r="AR103" s="6755">
        <f t="shared" si="20"/>
        <v>0</v>
      </c>
      <c r="AS103" s="6755">
        <f t="shared" si="20"/>
        <v>0</v>
      </c>
      <c r="AT103" s="6755">
        <f t="shared" si="20"/>
        <v>0</v>
      </c>
      <c r="AU103" s="6755">
        <f t="shared" si="20"/>
        <v>0</v>
      </c>
      <c r="AV103" s="6755">
        <f t="shared" si="20"/>
        <v>0</v>
      </c>
      <c r="AW103" s="6756">
        <f t="shared" si="13"/>
        <v>0</v>
      </c>
      <c r="AX103" s="6757"/>
      <c r="AY103" s="6758">
        <f>SUM(AY104:AY105)</f>
        <v>0</v>
      </c>
      <c r="AZ103" s="6757"/>
      <c r="BA103" s="6759"/>
      <c r="BB103" s="6759"/>
      <c r="BC103" s="7067"/>
      <c r="BD103" s="7067"/>
      <c r="BE103" s="7067"/>
      <c r="BF103" s="7067"/>
      <c r="BG103" s="7067"/>
      <c r="BH103" s="7067"/>
      <c r="BI103" s="7067"/>
    </row>
    <row r="104" spans="1:61">
      <c r="A104" s="6542"/>
      <c r="B104" s="974"/>
      <c r="C104" s="6770"/>
      <c r="D104" s="6762"/>
      <c r="E104" s="6762" t="s">
        <v>160</v>
      </c>
      <c r="F104" s="6761"/>
      <c r="G104" s="6761" t="s">
        <v>120</v>
      </c>
      <c r="H104" s="6772"/>
      <c r="I104" s="6764"/>
      <c r="J104" s="6764">
        <v>0</v>
      </c>
      <c r="K104" s="6764">
        <v>0</v>
      </c>
      <c r="L104" s="6764">
        <v>0</v>
      </c>
      <c r="M104" s="6764">
        <v>0</v>
      </c>
      <c r="N104" s="6764">
        <v>0</v>
      </c>
      <c r="O104" s="6764">
        <v>0</v>
      </c>
      <c r="P104" s="6764">
        <v>0</v>
      </c>
      <c r="Q104" s="6764">
        <v>0</v>
      </c>
      <c r="R104" s="6764">
        <v>0</v>
      </c>
      <c r="S104" s="6764">
        <v>0</v>
      </c>
      <c r="T104" s="6764">
        <v>0</v>
      </c>
      <c r="U104" s="6764">
        <v>0</v>
      </c>
      <c r="V104" s="6764">
        <v>0</v>
      </c>
      <c r="W104" s="6764">
        <v>0</v>
      </c>
      <c r="X104" s="6764">
        <v>0</v>
      </c>
      <c r="Y104" s="6764">
        <v>0</v>
      </c>
      <c r="Z104" s="6764">
        <v>0</v>
      </c>
      <c r="AA104" s="6764">
        <v>0</v>
      </c>
      <c r="AB104" s="6764">
        <v>0</v>
      </c>
      <c r="AC104" s="6764">
        <v>0</v>
      </c>
      <c r="AD104" s="6764">
        <v>0</v>
      </c>
      <c r="AE104" s="6764">
        <v>0</v>
      </c>
      <c r="AF104" s="6764">
        <v>0</v>
      </c>
      <c r="AG104" s="6764">
        <v>0</v>
      </c>
      <c r="AH104" s="6764">
        <v>0</v>
      </c>
      <c r="AI104" s="6764">
        <v>0</v>
      </c>
      <c r="AJ104" s="6764">
        <v>0</v>
      </c>
      <c r="AK104" s="6764">
        <v>0</v>
      </c>
      <c r="AL104" s="6764">
        <v>0</v>
      </c>
      <c r="AM104" s="6764">
        <v>0</v>
      </c>
      <c r="AN104" s="6764">
        <v>0</v>
      </c>
      <c r="AO104" s="6764">
        <v>0</v>
      </c>
      <c r="AP104" s="6764">
        <v>0</v>
      </c>
      <c r="AQ104" s="6764">
        <v>0</v>
      </c>
      <c r="AR104" s="6764">
        <v>0</v>
      </c>
      <c r="AS104" s="6764">
        <v>0</v>
      </c>
      <c r="AT104" s="6764">
        <v>0</v>
      </c>
      <c r="AU104" s="6764">
        <v>0</v>
      </c>
      <c r="AV104" s="6764">
        <v>0</v>
      </c>
      <c r="AW104" s="6765">
        <f t="shared" si="13"/>
        <v>0</v>
      </c>
      <c r="AX104" s="1035"/>
      <c r="AY104" s="6766">
        <v>0</v>
      </c>
      <c r="AZ104" s="1035"/>
      <c r="BA104" s="6767"/>
      <c r="BB104" s="6767"/>
      <c r="BC104" s="7068"/>
      <c r="BD104" s="7068"/>
      <c r="BE104" s="7068"/>
      <c r="BF104" s="7068"/>
      <c r="BG104" s="7068"/>
      <c r="BH104" s="7068"/>
      <c r="BI104" s="7068"/>
    </row>
    <row r="105" spans="1:61">
      <c r="A105" s="6542"/>
      <c r="B105" s="974"/>
      <c r="C105" s="6770"/>
      <c r="D105" s="6762"/>
      <c r="E105" s="6762" t="s">
        <v>161</v>
      </c>
      <c r="F105" s="6761"/>
      <c r="G105" s="6761" t="s">
        <v>123</v>
      </c>
      <c r="H105" s="6772"/>
      <c r="I105" s="6764"/>
      <c r="J105" s="6764">
        <v>0</v>
      </c>
      <c r="K105" s="6764">
        <v>0</v>
      </c>
      <c r="L105" s="6764">
        <v>0</v>
      </c>
      <c r="M105" s="6764">
        <v>0</v>
      </c>
      <c r="N105" s="6764">
        <v>0</v>
      </c>
      <c r="O105" s="6764">
        <v>0</v>
      </c>
      <c r="P105" s="6764">
        <v>0</v>
      </c>
      <c r="Q105" s="6764">
        <v>0</v>
      </c>
      <c r="R105" s="6764">
        <v>0</v>
      </c>
      <c r="S105" s="6764">
        <v>0</v>
      </c>
      <c r="T105" s="6764">
        <v>0</v>
      </c>
      <c r="U105" s="6764">
        <v>0</v>
      </c>
      <c r="V105" s="6764">
        <v>0</v>
      </c>
      <c r="W105" s="6764">
        <v>0</v>
      </c>
      <c r="X105" s="6764">
        <v>0</v>
      </c>
      <c r="Y105" s="6764">
        <v>0</v>
      </c>
      <c r="Z105" s="6764">
        <v>0</v>
      </c>
      <c r="AA105" s="6764">
        <v>0</v>
      </c>
      <c r="AB105" s="6764">
        <v>0</v>
      </c>
      <c r="AC105" s="6764">
        <v>0</v>
      </c>
      <c r="AD105" s="6764">
        <v>0</v>
      </c>
      <c r="AE105" s="6764">
        <v>0</v>
      </c>
      <c r="AF105" s="6764">
        <v>0</v>
      </c>
      <c r="AG105" s="6764">
        <v>0</v>
      </c>
      <c r="AH105" s="6764">
        <v>0</v>
      </c>
      <c r="AI105" s="6764">
        <v>0</v>
      </c>
      <c r="AJ105" s="6764">
        <v>0</v>
      </c>
      <c r="AK105" s="6764">
        <v>0</v>
      </c>
      <c r="AL105" s="6764">
        <v>0</v>
      </c>
      <c r="AM105" s="6764">
        <v>0</v>
      </c>
      <c r="AN105" s="6764">
        <v>0</v>
      </c>
      <c r="AO105" s="6764">
        <v>0</v>
      </c>
      <c r="AP105" s="6764">
        <v>0</v>
      </c>
      <c r="AQ105" s="6764">
        <v>0</v>
      </c>
      <c r="AR105" s="6764">
        <v>0</v>
      </c>
      <c r="AS105" s="6764">
        <v>0</v>
      </c>
      <c r="AT105" s="6764">
        <v>0</v>
      </c>
      <c r="AU105" s="6764">
        <v>0</v>
      </c>
      <c r="AV105" s="6764">
        <v>0</v>
      </c>
      <c r="AW105" s="6765">
        <f t="shared" si="13"/>
        <v>0</v>
      </c>
      <c r="AX105" s="1035"/>
      <c r="AY105" s="6766">
        <v>0</v>
      </c>
      <c r="AZ105" s="1035"/>
      <c r="BA105" s="6767"/>
      <c r="BB105" s="6767"/>
      <c r="BC105" s="7068"/>
      <c r="BD105" s="7068"/>
      <c r="BE105" s="7068"/>
      <c r="BF105" s="7068"/>
      <c r="BG105" s="7068"/>
      <c r="BH105" s="7068"/>
      <c r="BI105" s="7068"/>
    </row>
    <row r="106" spans="1:61">
      <c r="A106" s="6542"/>
      <c r="B106" s="974"/>
      <c r="C106" s="6770"/>
      <c r="D106" s="6762">
        <v>12.6</v>
      </c>
      <c r="E106" s="6762"/>
      <c r="F106" s="6761" t="s">
        <v>162</v>
      </c>
      <c r="G106" s="6761"/>
      <c r="H106" s="6771"/>
      <c r="I106" s="6755">
        <f t="shared" ref="I106:AV106" si="21">SUM(I107:I120)</f>
        <v>0</v>
      </c>
      <c r="J106" s="6755">
        <f t="shared" si="21"/>
        <v>0</v>
      </c>
      <c r="K106" s="6755">
        <f t="shared" si="21"/>
        <v>0</v>
      </c>
      <c r="L106" s="6755">
        <f t="shared" si="21"/>
        <v>0</v>
      </c>
      <c r="M106" s="6755">
        <f t="shared" si="21"/>
        <v>0</v>
      </c>
      <c r="N106" s="6755">
        <f t="shared" si="21"/>
        <v>0</v>
      </c>
      <c r="O106" s="6755">
        <f t="shared" si="21"/>
        <v>0</v>
      </c>
      <c r="P106" s="6755">
        <f t="shared" si="21"/>
        <v>0</v>
      </c>
      <c r="Q106" s="6755">
        <f t="shared" si="21"/>
        <v>0</v>
      </c>
      <c r="R106" s="6755">
        <f t="shared" si="21"/>
        <v>0</v>
      </c>
      <c r="S106" s="6755">
        <f t="shared" si="21"/>
        <v>0</v>
      </c>
      <c r="T106" s="6755">
        <f t="shared" si="21"/>
        <v>0</v>
      </c>
      <c r="U106" s="6755">
        <f t="shared" si="21"/>
        <v>0</v>
      </c>
      <c r="V106" s="6755">
        <f t="shared" si="21"/>
        <v>0</v>
      </c>
      <c r="W106" s="6755">
        <f t="shared" si="21"/>
        <v>0</v>
      </c>
      <c r="X106" s="6755">
        <f t="shared" si="21"/>
        <v>0</v>
      </c>
      <c r="Y106" s="6755">
        <f t="shared" si="21"/>
        <v>0</v>
      </c>
      <c r="Z106" s="6755">
        <f t="shared" si="21"/>
        <v>0</v>
      </c>
      <c r="AA106" s="6755">
        <f t="shared" si="21"/>
        <v>0</v>
      </c>
      <c r="AB106" s="6755">
        <f t="shared" si="21"/>
        <v>0</v>
      </c>
      <c r="AC106" s="6755">
        <f t="shared" si="21"/>
        <v>0</v>
      </c>
      <c r="AD106" s="6755">
        <f t="shared" si="21"/>
        <v>0</v>
      </c>
      <c r="AE106" s="6755">
        <f t="shared" si="21"/>
        <v>0</v>
      </c>
      <c r="AF106" s="6755">
        <f t="shared" si="21"/>
        <v>0</v>
      </c>
      <c r="AG106" s="6755">
        <f t="shared" si="21"/>
        <v>0</v>
      </c>
      <c r="AH106" s="6755">
        <f t="shared" si="21"/>
        <v>0</v>
      </c>
      <c r="AI106" s="6755">
        <f t="shared" si="21"/>
        <v>0</v>
      </c>
      <c r="AJ106" s="6755">
        <f t="shared" si="21"/>
        <v>0</v>
      </c>
      <c r="AK106" s="6755">
        <f t="shared" si="21"/>
        <v>0</v>
      </c>
      <c r="AL106" s="6755">
        <f t="shared" si="21"/>
        <v>0</v>
      </c>
      <c r="AM106" s="6755">
        <f t="shared" si="21"/>
        <v>0</v>
      </c>
      <c r="AN106" s="6755">
        <f t="shared" si="21"/>
        <v>0</v>
      </c>
      <c r="AO106" s="6755">
        <f t="shared" si="21"/>
        <v>0</v>
      </c>
      <c r="AP106" s="6755">
        <f t="shared" si="21"/>
        <v>0</v>
      </c>
      <c r="AQ106" s="6755">
        <f t="shared" si="21"/>
        <v>0</v>
      </c>
      <c r="AR106" s="6755">
        <f t="shared" si="21"/>
        <v>0</v>
      </c>
      <c r="AS106" s="6755">
        <f t="shared" si="21"/>
        <v>0</v>
      </c>
      <c r="AT106" s="6755">
        <f t="shared" si="21"/>
        <v>0</v>
      </c>
      <c r="AU106" s="6755">
        <f t="shared" si="21"/>
        <v>0</v>
      </c>
      <c r="AV106" s="6755">
        <f t="shared" si="21"/>
        <v>0</v>
      </c>
      <c r="AW106" s="6756">
        <f t="shared" si="13"/>
        <v>0</v>
      </c>
      <c r="AX106" s="6757"/>
      <c r="AY106" s="6758">
        <f>SUM(AY107:AY120)</f>
        <v>0</v>
      </c>
      <c r="AZ106" s="6757"/>
      <c r="BA106" s="6759"/>
      <c r="BB106" s="6759"/>
      <c r="BC106" s="7067"/>
      <c r="BD106" s="7067"/>
      <c r="BE106" s="7067"/>
      <c r="BF106" s="7067"/>
      <c r="BG106" s="7067"/>
      <c r="BH106" s="7067"/>
      <c r="BI106" s="7067"/>
    </row>
    <row r="107" spans="1:61">
      <c r="A107" s="6542"/>
      <c r="B107" s="974"/>
      <c r="C107" s="6770"/>
      <c r="D107" s="6762"/>
      <c r="E107" s="6762" t="s">
        <v>163</v>
      </c>
      <c r="F107" s="6761"/>
      <c r="G107" s="6761" t="s">
        <v>126</v>
      </c>
      <c r="H107" s="6772"/>
      <c r="I107" s="6764"/>
      <c r="J107" s="6764">
        <v>0</v>
      </c>
      <c r="K107" s="6764">
        <v>0</v>
      </c>
      <c r="L107" s="6764">
        <v>0</v>
      </c>
      <c r="M107" s="6764">
        <v>0</v>
      </c>
      <c r="N107" s="6764">
        <v>0</v>
      </c>
      <c r="O107" s="6764">
        <v>0</v>
      </c>
      <c r="P107" s="6764">
        <v>0</v>
      </c>
      <c r="Q107" s="6764">
        <v>0</v>
      </c>
      <c r="R107" s="6764">
        <v>0</v>
      </c>
      <c r="S107" s="6764">
        <v>0</v>
      </c>
      <c r="T107" s="6764">
        <v>0</v>
      </c>
      <c r="U107" s="6764">
        <v>0</v>
      </c>
      <c r="V107" s="6764">
        <v>0</v>
      </c>
      <c r="W107" s="6764">
        <v>0</v>
      </c>
      <c r="X107" s="6764">
        <v>0</v>
      </c>
      <c r="Y107" s="6764">
        <v>0</v>
      </c>
      <c r="Z107" s="6764">
        <v>0</v>
      </c>
      <c r="AA107" s="6764">
        <v>0</v>
      </c>
      <c r="AB107" s="6764">
        <v>0</v>
      </c>
      <c r="AC107" s="6764">
        <v>0</v>
      </c>
      <c r="AD107" s="6764">
        <v>0</v>
      </c>
      <c r="AE107" s="6764">
        <v>0</v>
      </c>
      <c r="AF107" s="6764">
        <v>0</v>
      </c>
      <c r="AG107" s="6764">
        <v>0</v>
      </c>
      <c r="AH107" s="6764">
        <v>0</v>
      </c>
      <c r="AI107" s="6764">
        <v>0</v>
      </c>
      <c r="AJ107" s="6764">
        <v>0</v>
      </c>
      <c r="AK107" s="6764">
        <v>0</v>
      </c>
      <c r="AL107" s="6764">
        <v>0</v>
      </c>
      <c r="AM107" s="6764">
        <v>0</v>
      </c>
      <c r="AN107" s="6764">
        <v>0</v>
      </c>
      <c r="AO107" s="6764">
        <v>0</v>
      </c>
      <c r="AP107" s="6764">
        <v>0</v>
      </c>
      <c r="AQ107" s="6764">
        <v>0</v>
      </c>
      <c r="AR107" s="6764">
        <v>0</v>
      </c>
      <c r="AS107" s="6764">
        <v>0</v>
      </c>
      <c r="AT107" s="6764">
        <v>0</v>
      </c>
      <c r="AU107" s="6764">
        <v>0</v>
      </c>
      <c r="AV107" s="6764">
        <v>0</v>
      </c>
      <c r="AW107" s="6765">
        <f t="shared" si="13"/>
        <v>0</v>
      </c>
      <c r="AX107" s="1035"/>
      <c r="AY107" s="6766">
        <v>0</v>
      </c>
      <c r="AZ107" s="1035"/>
      <c r="BA107" s="6767"/>
      <c r="BB107" s="6767"/>
      <c r="BC107" s="7068"/>
      <c r="BD107" s="7068"/>
      <c r="BE107" s="7068"/>
      <c r="BF107" s="7068"/>
      <c r="BG107" s="7068"/>
      <c r="BH107" s="7068"/>
      <c r="BI107" s="7068"/>
    </row>
    <row r="108" spans="1:61">
      <c r="A108" s="6542"/>
      <c r="B108" s="974"/>
      <c r="C108" s="6770"/>
      <c r="D108" s="6762"/>
      <c r="E108" s="6762" t="s">
        <v>164</v>
      </c>
      <c r="F108" s="6761"/>
      <c r="G108" s="6761" t="s">
        <v>127</v>
      </c>
      <c r="H108" s="6772"/>
      <c r="I108" s="6764"/>
      <c r="J108" s="6764">
        <v>0</v>
      </c>
      <c r="K108" s="6764">
        <v>0</v>
      </c>
      <c r="L108" s="6764">
        <v>0</v>
      </c>
      <c r="M108" s="6764">
        <v>0</v>
      </c>
      <c r="N108" s="6764">
        <v>0</v>
      </c>
      <c r="O108" s="6764">
        <v>0</v>
      </c>
      <c r="P108" s="6764">
        <v>0</v>
      </c>
      <c r="Q108" s="6764">
        <v>0</v>
      </c>
      <c r="R108" s="6764">
        <v>0</v>
      </c>
      <c r="S108" s="6764">
        <v>0</v>
      </c>
      <c r="T108" s="6764">
        <v>0</v>
      </c>
      <c r="U108" s="6764">
        <v>0</v>
      </c>
      <c r="V108" s="6764">
        <v>0</v>
      </c>
      <c r="W108" s="6764">
        <v>0</v>
      </c>
      <c r="X108" s="6764">
        <v>0</v>
      </c>
      <c r="Y108" s="6764">
        <v>0</v>
      </c>
      <c r="Z108" s="6764">
        <v>0</v>
      </c>
      <c r="AA108" s="6764">
        <v>0</v>
      </c>
      <c r="AB108" s="6764">
        <v>0</v>
      </c>
      <c r="AC108" s="6764">
        <v>0</v>
      </c>
      <c r="AD108" s="6764">
        <v>0</v>
      </c>
      <c r="AE108" s="6764">
        <v>0</v>
      </c>
      <c r="AF108" s="6764">
        <v>0</v>
      </c>
      <c r="AG108" s="6764">
        <v>0</v>
      </c>
      <c r="AH108" s="6764">
        <v>0</v>
      </c>
      <c r="AI108" s="6764">
        <v>0</v>
      </c>
      <c r="AJ108" s="6764">
        <v>0</v>
      </c>
      <c r="AK108" s="6764">
        <v>0</v>
      </c>
      <c r="AL108" s="6764">
        <v>0</v>
      </c>
      <c r="AM108" s="6764">
        <v>0</v>
      </c>
      <c r="AN108" s="6764">
        <v>0</v>
      </c>
      <c r="AO108" s="6764">
        <v>0</v>
      </c>
      <c r="AP108" s="6764">
        <v>0</v>
      </c>
      <c r="AQ108" s="6764">
        <v>0</v>
      </c>
      <c r="AR108" s="6764">
        <v>0</v>
      </c>
      <c r="AS108" s="6764">
        <v>0</v>
      </c>
      <c r="AT108" s="6764">
        <v>0</v>
      </c>
      <c r="AU108" s="6764">
        <v>0</v>
      </c>
      <c r="AV108" s="6764">
        <v>0</v>
      </c>
      <c r="AW108" s="6765">
        <f t="shared" si="13"/>
        <v>0</v>
      </c>
      <c r="AX108" s="1035"/>
      <c r="AY108" s="6766">
        <v>0</v>
      </c>
      <c r="AZ108" s="1035"/>
      <c r="BA108" s="6767"/>
      <c r="BB108" s="6767"/>
      <c r="BC108" s="7068"/>
      <c r="BD108" s="7068"/>
      <c r="BE108" s="7068"/>
      <c r="BF108" s="7068"/>
      <c r="BG108" s="7068"/>
      <c r="BH108" s="7068"/>
      <c r="BI108" s="7068"/>
    </row>
    <row r="109" spans="1:61">
      <c r="A109" s="6542"/>
      <c r="B109" s="974"/>
      <c r="C109" s="6770"/>
      <c r="D109" s="6762"/>
      <c r="E109" s="6762" t="s">
        <v>165</v>
      </c>
      <c r="F109" s="6761"/>
      <c r="G109" s="6761" t="s">
        <v>128</v>
      </c>
      <c r="H109" s="6772"/>
      <c r="I109" s="6764"/>
      <c r="J109" s="6764">
        <v>0</v>
      </c>
      <c r="K109" s="6764">
        <v>0</v>
      </c>
      <c r="L109" s="6764">
        <v>0</v>
      </c>
      <c r="M109" s="6764">
        <v>0</v>
      </c>
      <c r="N109" s="6764">
        <v>0</v>
      </c>
      <c r="O109" s="6764">
        <v>0</v>
      </c>
      <c r="P109" s="6764">
        <v>0</v>
      </c>
      <c r="Q109" s="6764">
        <v>0</v>
      </c>
      <c r="R109" s="6764">
        <v>0</v>
      </c>
      <c r="S109" s="6764">
        <v>0</v>
      </c>
      <c r="T109" s="6764">
        <v>0</v>
      </c>
      <c r="U109" s="6764">
        <v>0</v>
      </c>
      <c r="V109" s="6764">
        <v>0</v>
      </c>
      <c r="W109" s="6764">
        <v>0</v>
      </c>
      <c r="X109" s="6764">
        <v>0</v>
      </c>
      <c r="Y109" s="6764">
        <v>0</v>
      </c>
      <c r="Z109" s="6764">
        <v>0</v>
      </c>
      <c r="AA109" s="6764">
        <v>0</v>
      </c>
      <c r="AB109" s="6764">
        <v>0</v>
      </c>
      <c r="AC109" s="6764">
        <v>0</v>
      </c>
      <c r="AD109" s="6764">
        <v>0</v>
      </c>
      <c r="AE109" s="6764">
        <v>0</v>
      </c>
      <c r="AF109" s="6764">
        <v>0</v>
      </c>
      <c r="AG109" s="6764">
        <v>0</v>
      </c>
      <c r="AH109" s="6764">
        <v>0</v>
      </c>
      <c r="AI109" s="6764">
        <v>0</v>
      </c>
      <c r="AJ109" s="6764">
        <v>0</v>
      </c>
      <c r="AK109" s="6764">
        <v>0</v>
      </c>
      <c r="AL109" s="6764">
        <v>0</v>
      </c>
      <c r="AM109" s="6764">
        <v>0</v>
      </c>
      <c r="AN109" s="6764">
        <v>0</v>
      </c>
      <c r="AO109" s="6764">
        <v>0</v>
      </c>
      <c r="AP109" s="6764">
        <v>0</v>
      </c>
      <c r="AQ109" s="6764">
        <v>0</v>
      </c>
      <c r="AR109" s="6764">
        <v>0</v>
      </c>
      <c r="AS109" s="6764">
        <v>0</v>
      </c>
      <c r="AT109" s="6764">
        <v>0</v>
      </c>
      <c r="AU109" s="6764">
        <v>0</v>
      </c>
      <c r="AV109" s="6764">
        <v>0</v>
      </c>
      <c r="AW109" s="6765">
        <f t="shared" si="13"/>
        <v>0</v>
      </c>
      <c r="AX109" s="1035"/>
      <c r="AY109" s="6766">
        <v>0</v>
      </c>
      <c r="AZ109" s="1035"/>
      <c r="BA109" s="6767"/>
      <c r="BB109" s="6767"/>
      <c r="BC109" s="7068"/>
      <c r="BD109" s="7068"/>
      <c r="BE109" s="7068"/>
      <c r="BF109" s="7068"/>
      <c r="BG109" s="7068"/>
      <c r="BH109" s="7068"/>
      <c r="BI109" s="7068"/>
    </row>
    <row r="110" spans="1:61">
      <c r="A110" s="6542"/>
      <c r="B110" s="974"/>
      <c r="C110" s="6770"/>
      <c r="D110" s="6762"/>
      <c r="E110" s="6762" t="s">
        <v>166</v>
      </c>
      <c r="F110" s="6761"/>
      <c r="G110" s="6761" t="s">
        <v>129</v>
      </c>
      <c r="H110" s="6772"/>
      <c r="I110" s="6764"/>
      <c r="J110" s="6764">
        <v>0</v>
      </c>
      <c r="K110" s="6764">
        <v>0</v>
      </c>
      <c r="L110" s="6764">
        <v>0</v>
      </c>
      <c r="M110" s="6764">
        <v>0</v>
      </c>
      <c r="N110" s="6764">
        <v>0</v>
      </c>
      <c r="O110" s="6764">
        <v>0</v>
      </c>
      <c r="P110" s="6764">
        <v>0</v>
      </c>
      <c r="Q110" s="6764">
        <v>0</v>
      </c>
      <c r="R110" s="6764">
        <v>0</v>
      </c>
      <c r="S110" s="6764">
        <v>0</v>
      </c>
      <c r="T110" s="6764">
        <v>0</v>
      </c>
      <c r="U110" s="6764">
        <v>0</v>
      </c>
      <c r="V110" s="6764">
        <v>0</v>
      </c>
      <c r="W110" s="6764">
        <v>0</v>
      </c>
      <c r="X110" s="6764">
        <v>0</v>
      </c>
      <c r="Y110" s="6764">
        <v>0</v>
      </c>
      <c r="Z110" s="6764">
        <v>0</v>
      </c>
      <c r="AA110" s="6764">
        <v>0</v>
      </c>
      <c r="AB110" s="6764">
        <v>0</v>
      </c>
      <c r="AC110" s="6764">
        <v>0</v>
      </c>
      <c r="AD110" s="6764">
        <v>0</v>
      </c>
      <c r="AE110" s="6764">
        <v>0</v>
      </c>
      <c r="AF110" s="6764">
        <v>0</v>
      </c>
      <c r="AG110" s="6764">
        <v>0</v>
      </c>
      <c r="AH110" s="6764">
        <v>0</v>
      </c>
      <c r="AI110" s="6764">
        <v>0</v>
      </c>
      <c r="AJ110" s="6764">
        <v>0</v>
      </c>
      <c r="AK110" s="6764">
        <v>0</v>
      </c>
      <c r="AL110" s="6764">
        <v>0</v>
      </c>
      <c r="AM110" s="6764">
        <v>0</v>
      </c>
      <c r="AN110" s="6764">
        <v>0</v>
      </c>
      <c r="AO110" s="6764">
        <v>0</v>
      </c>
      <c r="AP110" s="6764">
        <v>0</v>
      </c>
      <c r="AQ110" s="6764">
        <v>0</v>
      </c>
      <c r="AR110" s="6764">
        <v>0</v>
      </c>
      <c r="AS110" s="6764">
        <v>0</v>
      </c>
      <c r="AT110" s="6764">
        <v>0</v>
      </c>
      <c r="AU110" s="6764">
        <v>0</v>
      </c>
      <c r="AV110" s="6764">
        <v>0</v>
      </c>
      <c r="AW110" s="6765">
        <f t="shared" si="13"/>
        <v>0</v>
      </c>
      <c r="AX110" s="1035"/>
      <c r="AY110" s="6766">
        <v>0</v>
      </c>
      <c r="AZ110" s="1035"/>
      <c r="BA110" s="6767"/>
      <c r="BB110" s="6767"/>
      <c r="BC110" s="7068"/>
      <c r="BD110" s="7068"/>
      <c r="BE110" s="7068"/>
      <c r="BF110" s="7068"/>
      <c r="BG110" s="7068"/>
      <c r="BH110" s="7068"/>
      <c r="BI110" s="7068"/>
    </row>
    <row r="111" spans="1:61">
      <c r="A111" s="6542"/>
      <c r="B111" s="974"/>
      <c r="C111" s="6770"/>
      <c r="D111" s="6762"/>
      <c r="E111" s="6762" t="s">
        <v>167</v>
      </c>
      <c r="F111" s="6762"/>
      <c r="G111" s="6762" t="s">
        <v>130</v>
      </c>
      <c r="H111" s="6772"/>
      <c r="I111" s="6764"/>
      <c r="J111" s="6764">
        <v>0</v>
      </c>
      <c r="K111" s="6764">
        <v>0</v>
      </c>
      <c r="L111" s="6764">
        <v>0</v>
      </c>
      <c r="M111" s="6764">
        <v>0</v>
      </c>
      <c r="N111" s="6764">
        <v>0</v>
      </c>
      <c r="O111" s="6764">
        <v>0</v>
      </c>
      <c r="P111" s="6764">
        <v>0</v>
      </c>
      <c r="Q111" s="6764">
        <v>0</v>
      </c>
      <c r="R111" s="6764">
        <v>0</v>
      </c>
      <c r="S111" s="6764">
        <v>0</v>
      </c>
      <c r="T111" s="6764">
        <v>0</v>
      </c>
      <c r="U111" s="6764">
        <v>0</v>
      </c>
      <c r="V111" s="6764">
        <v>0</v>
      </c>
      <c r="W111" s="6764">
        <v>0</v>
      </c>
      <c r="X111" s="6764">
        <v>0</v>
      </c>
      <c r="Y111" s="6764">
        <v>0</v>
      </c>
      <c r="Z111" s="6764">
        <v>0</v>
      </c>
      <c r="AA111" s="6764">
        <v>0</v>
      </c>
      <c r="AB111" s="6764">
        <v>0</v>
      </c>
      <c r="AC111" s="6764">
        <v>0</v>
      </c>
      <c r="AD111" s="6764">
        <v>0</v>
      </c>
      <c r="AE111" s="6764">
        <v>0</v>
      </c>
      <c r="AF111" s="6764">
        <v>0</v>
      </c>
      <c r="AG111" s="6764">
        <v>0</v>
      </c>
      <c r="AH111" s="6764">
        <v>0</v>
      </c>
      <c r="AI111" s="6764">
        <v>0</v>
      </c>
      <c r="AJ111" s="6764">
        <v>0</v>
      </c>
      <c r="AK111" s="6764">
        <v>0</v>
      </c>
      <c r="AL111" s="6764">
        <v>0</v>
      </c>
      <c r="AM111" s="6764">
        <v>0</v>
      </c>
      <c r="AN111" s="6764">
        <v>0</v>
      </c>
      <c r="AO111" s="6764">
        <v>0</v>
      </c>
      <c r="AP111" s="6764">
        <v>0</v>
      </c>
      <c r="AQ111" s="6764">
        <v>0</v>
      </c>
      <c r="AR111" s="6764">
        <v>0</v>
      </c>
      <c r="AS111" s="6764">
        <v>0</v>
      </c>
      <c r="AT111" s="6764">
        <v>0</v>
      </c>
      <c r="AU111" s="6764">
        <v>0</v>
      </c>
      <c r="AV111" s="6764">
        <v>0</v>
      </c>
      <c r="AW111" s="6765">
        <f t="shared" si="13"/>
        <v>0</v>
      </c>
      <c r="AX111" s="1035"/>
      <c r="AY111" s="6766">
        <v>0</v>
      </c>
      <c r="AZ111" s="1035"/>
      <c r="BA111" s="6767"/>
      <c r="BB111" s="6767"/>
      <c r="BC111" s="7068"/>
      <c r="BD111" s="7068"/>
      <c r="BE111" s="7068"/>
      <c r="BF111" s="7068"/>
      <c r="BG111" s="7068"/>
      <c r="BH111" s="7068"/>
      <c r="BI111" s="7068"/>
    </row>
    <row r="112" spans="1:61">
      <c r="A112" s="6542"/>
      <c r="B112" s="974"/>
      <c r="C112" s="6770"/>
      <c r="D112" s="6762"/>
      <c r="E112" s="6762" t="s">
        <v>168</v>
      </c>
      <c r="F112" s="6761"/>
      <c r="G112" s="6761" t="s">
        <v>132</v>
      </c>
      <c r="H112" s="6772"/>
      <c r="I112" s="6764"/>
      <c r="J112" s="6764">
        <v>0</v>
      </c>
      <c r="K112" s="6764">
        <v>0</v>
      </c>
      <c r="L112" s="6764">
        <v>0</v>
      </c>
      <c r="M112" s="6764">
        <v>0</v>
      </c>
      <c r="N112" s="6764">
        <v>0</v>
      </c>
      <c r="O112" s="6764">
        <v>0</v>
      </c>
      <c r="P112" s="6764">
        <v>0</v>
      </c>
      <c r="Q112" s="6764">
        <v>0</v>
      </c>
      <c r="R112" s="6764">
        <v>0</v>
      </c>
      <c r="S112" s="6764">
        <v>0</v>
      </c>
      <c r="T112" s="6764">
        <v>0</v>
      </c>
      <c r="U112" s="6764">
        <v>0</v>
      </c>
      <c r="V112" s="6764">
        <v>0</v>
      </c>
      <c r="W112" s="6764">
        <v>0</v>
      </c>
      <c r="X112" s="6764">
        <v>0</v>
      </c>
      <c r="Y112" s="6764">
        <v>0</v>
      </c>
      <c r="Z112" s="6764">
        <v>0</v>
      </c>
      <c r="AA112" s="6764">
        <v>0</v>
      </c>
      <c r="AB112" s="6764">
        <v>0</v>
      </c>
      <c r="AC112" s="6764">
        <v>0</v>
      </c>
      <c r="AD112" s="6764">
        <v>0</v>
      </c>
      <c r="AE112" s="6764">
        <v>0</v>
      </c>
      <c r="AF112" s="6764">
        <v>0</v>
      </c>
      <c r="AG112" s="6764">
        <v>0</v>
      </c>
      <c r="AH112" s="6764">
        <v>0</v>
      </c>
      <c r="AI112" s="6764">
        <v>0</v>
      </c>
      <c r="AJ112" s="6764">
        <v>0</v>
      </c>
      <c r="AK112" s="6764">
        <v>0</v>
      </c>
      <c r="AL112" s="6764">
        <v>0</v>
      </c>
      <c r="AM112" s="6764">
        <v>0</v>
      </c>
      <c r="AN112" s="6764">
        <v>0</v>
      </c>
      <c r="AO112" s="6764">
        <v>0</v>
      </c>
      <c r="AP112" s="6764">
        <v>0</v>
      </c>
      <c r="AQ112" s="6764">
        <v>0</v>
      </c>
      <c r="AR112" s="6764">
        <v>0</v>
      </c>
      <c r="AS112" s="6764">
        <v>0</v>
      </c>
      <c r="AT112" s="6764">
        <v>0</v>
      </c>
      <c r="AU112" s="6764">
        <v>0</v>
      </c>
      <c r="AV112" s="6764">
        <v>0</v>
      </c>
      <c r="AW112" s="6765">
        <f t="shared" si="13"/>
        <v>0</v>
      </c>
      <c r="AX112" s="1035"/>
      <c r="AY112" s="6766">
        <v>0</v>
      </c>
      <c r="AZ112" s="1035"/>
      <c r="BA112" s="6767"/>
      <c r="BB112" s="6767"/>
      <c r="BC112" s="7068"/>
      <c r="BD112" s="7068"/>
      <c r="BE112" s="7068"/>
      <c r="BF112" s="7068"/>
      <c r="BG112" s="7068"/>
      <c r="BH112" s="7068"/>
      <c r="BI112" s="7068"/>
    </row>
    <row r="113" spans="1:61">
      <c r="A113" s="6542"/>
      <c r="B113" s="974"/>
      <c r="C113" s="6770"/>
      <c r="D113" s="6762"/>
      <c r="E113" s="6762" t="s">
        <v>169</v>
      </c>
      <c r="F113" s="6761"/>
      <c r="G113" s="6761" t="s">
        <v>133</v>
      </c>
      <c r="H113" s="6772"/>
      <c r="I113" s="6764"/>
      <c r="J113" s="6764">
        <v>0</v>
      </c>
      <c r="K113" s="6764">
        <v>0</v>
      </c>
      <c r="L113" s="6764">
        <v>0</v>
      </c>
      <c r="M113" s="6764">
        <v>0</v>
      </c>
      <c r="N113" s="6764">
        <v>0</v>
      </c>
      <c r="O113" s="6764">
        <v>0</v>
      </c>
      <c r="P113" s="6764">
        <v>0</v>
      </c>
      <c r="Q113" s="6764">
        <v>0</v>
      </c>
      <c r="R113" s="6764">
        <v>0</v>
      </c>
      <c r="S113" s="6764">
        <v>0</v>
      </c>
      <c r="T113" s="6764">
        <v>0</v>
      </c>
      <c r="U113" s="6764">
        <v>0</v>
      </c>
      <c r="V113" s="6764">
        <v>0</v>
      </c>
      <c r="W113" s="6764">
        <v>0</v>
      </c>
      <c r="X113" s="6764">
        <v>0</v>
      </c>
      <c r="Y113" s="6764">
        <v>0</v>
      </c>
      <c r="Z113" s="6764">
        <v>0</v>
      </c>
      <c r="AA113" s="6764">
        <v>0</v>
      </c>
      <c r="AB113" s="6764">
        <v>0</v>
      </c>
      <c r="AC113" s="6764">
        <v>0</v>
      </c>
      <c r="AD113" s="6764">
        <v>0</v>
      </c>
      <c r="AE113" s="6764">
        <v>0</v>
      </c>
      <c r="AF113" s="6764">
        <v>0</v>
      </c>
      <c r="AG113" s="6764">
        <v>0</v>
      </c>
      <c r="AH113" s="6764">
        <v>0</v>
      </c>
      <c r="AI113" s="6764">
        <v>0</v>
      </c>
      <c r="AJ113" s="6764">
        <v>0</v>
      </c>
      <c r="AK113" s="6764">
        <v>0</v>
      </c>
      <c r="AL113" s="6764">
        <v>0</v>
      </c>
      <c r="AM113" s="6764">
        <v>0</v>
      </c>
      <c r="AN113" s="6764">
        <v>0</v>
      </c>
      <c r="AO113" s="6764">
        <v>0</v>
      </c>
      <c r="AP113" s="6764">
        <v>0</v>
      </c>
      <c r="AQ113" s="6764">
        <v>0</v>
      </c>
      <c r="AR113" s="6764">
        <v>0</v>
      </c>
      <c r="AS113" s="6764">
        <v>0</v>
      </c>
      <c r="AT113" s="6764">
        <v>0</v>
      </c>
      <c r="AU113" s="6764">
        <v>0</v>
      </c>
      <c r="AV113" s="6764">
        <v>0</v>
      </c>
      <c r="AW113" s="6765">
        <f t="shared" si="13"/>
        <v>0</v>
      </c>
      <c r="AX113" s="1035"/>
      <c r="AY113" s="6766">
        <v>0</v>
      </c>
      <c r="AZ113" s="1035"/>
      <c r="BA113" s="6767"/>
      <c r="BB113" s="6767"/>
      <c r="BC113" s="7068"/>
      <c r="BD113" s="7068"/>
      <c r="BE113" s="7068"/>
      <c r="BF113" s="7068"/>
      <c r="BG113" s="7068"/>
      <c r="BH113" s="7068"/>
      <c r="BI113" s="7068"/>
    </row>
    <row r="114" spans="1:61">
      <c r="A114" s="6542"/>
      <c r="B114" s="974"/>
      <c r="C114" s="6770"/>
      <c r="D114" s="6762"/>
      <c r="E114" s="6762" t="s">
        <v>170</v>
      </c>
      <c r="F114" s="6761"/>
      <c r="G114" s="6761" t="s">
        <v>134</v>
      </c>
      <c r="H114" s="6772"/>
      <c r="I114" s="6764"/>
      <c r="J114" s="6764">
        <v>0</v>
      </c>
      <c r="K114" s="6764">
        <v>0</v>
      </c>
      <c r="L114" s="6764">
        <v>0</v>
      </c>
      <c r="M114" s="6764">
        <v>0</v>
      </c>
      <c r="N114" s="6764">
        <v>0</v>
      </c>
      <c r="O114" s="6764">
        <v>0</v>
      </c>
      <c r="P114" s="6764">
        <v>0</v>
      </c>
      <c r="Q114" s="6764">
        <v>0</v>
      </c>
      <c r="R114" s="6764">
        <v>0</v>
      </c>
      <c r="S114" s="6764">
        <v>0</v>
      </c>
      <c r="T114" s="6764">
        <v>0</v>
      </c>
      <c r="U114" s="6764">
        <v>0</v>
      </c>
      <c r="V114" s="6764">
        <v>0</v>
      </c>
      <c r="W114" s="6764">
        <v>0</v>
      </c>
      <c r="X114" s="6764">
        <v>0</v>
      </c>
      <c r="Y114" s="6764">
        <v>0</v>
      </c>
      <c r="Z114" s="6764">
        <v>0</v>
      </c>
      <c r="AA114" s="6764">
        <v>0</v>
      </c>
      <c r="AB114" s="6764">
        <v>0</v>
      </c>
      <c r="AC114" s="6764">
        <v>0</v>
      </c>
      <c r="AD114" s="6764">
        <v>0</v>
      </c>
      <c r="AE114" s="6764">
        <v>0</v>
      </c>
      <c r="AF114" s="6764">
        <v>0</v>
      </c>
      <c r="AG114" s="6764">
        <v>0</v>
      </c>
      <c r="AH114" s="6764">
        <v>0</v>
      </c>
      <c r="AI114" s="6764">
        <v>0</v>
      </c>
      <c r="AJ114" s="6764">
        <v>0</v>
      </c>
      <c r="AK114" s="6764">
        <v>0</v>
      </c>
      <c r="AL114" s="6764">
        <v>0</v>
      </c>
      <c r="AM114" s="6764">
        <v>0</v>
      </c>
      <c r="AN114" s="6764">
        <v>0</v>
      </c>
      <c r="AO114" s="6764">
        <v>0</v>
      </c>
      <c r="AP114" s="6764">
        <v>0</v>
      </c>
      <c r="AQ114" s="6764">
        <v>0</v>
      </c>
      <c r="AR114" s="6764">
        <v>0</v>
      </c>
      <c r="AS114" s="6764">
        <v>0</v>
      </c>
      <c r="AT114" s="6764">
        <v>0</v>
      </c>
      <c r="AU114" s="6764">
        <v>0</v>
      </c>
      <c r="AV114" s="6764">
        <v>0</v>
      </c>
      <c r="AW114" s="6765">
        <f t="shared" si="13"/>
        <v>0</v>
      </c>
      <c r="AX114" s="1035"/>
      <c r="AY114" s="6766">
        <v>0</v>
      </c>
      <c r="AZ114" s="1035"/>
      <c r="BA114" s="6767"/>
      <c r="BB114" s="6767"/>
      <c r="BC114" s="7068"/>
      <c r="BD114" s="7068"/>
      <c r="BE114" s="7068"/>
      <c r="BF114" s="7068"/>
      <c r="BG114" s="7068"/>
      <c r="BH114" s="7068"/>
      <c r="BI114" s="7068"/>
    </row>
    <row r="115" spans="1:61">
      <c r="A115" s="6542"/>
      <c r="B115" s="974"/>
      <c r="C115" s="6770"/>
      <c r="D115" s="6762"/>
      <c r="E115" s="6762" t="s">
        <v>171</v>
      </c>
      <c r="F115" s="6761"/>
      <c r="G115" s="6761" t="s">
        <v>172</v>
      </c>
      <c r="H115" s="6772"/>
      <c r="I115" s="6764"/>
      <c r="J115" s="6764">
        <v>0</v>
      </c>
      <c r="K115" s="6764">
        <v>0</v>
      </c>
      <c r="L115" s="6764">
        <v>0</v>
      </c>
      <c r="M115" s="6764">
        <v>0</v>
      </c>
      <c r="N115" s="6764">
        <v>0</v>
      </c>
      <c r="O115" s="6764">
        <v>0</v>
      </c>
      <c r="P115" s="6764">
        <v>0</v>
      </c>
      <c r="Q115" s="6764">
        <v>0</v>
      </c>
      <c r="R115" s="6764">
        <v>0</v>
      </c>
      <c r="S115" s="6764">
        <v>0</v>
      </c>
      <c r="T115" s="6764">
        <v>0</v>
      </c>
      <c r="U115" s="6764">
        <v>0</v>
      </c>
      <c r="V115" s="6764">
        <v>0</v>
      </c>
      <c r="W115" s="6764">
        <v>0</v>
      </c>
      <c r="X115" s="6764">
        <v>0</v>
      </c>
      <c r="Y115" s="6764">
        <v>0</v>
      </c>
      <c r="Z115" s="6764">
        <v>0</v>
      </c>
      <c r="AA115" s="6764">
        <v>0</v>
      </c>
      <c r="AB115" s="6764">
        <v>0</v>
      </c>
      <c r="AC115" s="6764">
        <v>0</v>
      </c>
      <c r="AD115" s="6764">
        <v>0</v>
      </c>
      <c r="AE115" s="6764">
        <v>0</v>
      </c>
      <c r="AF115" s="6764">
        <v>0</v>
      </c>
      <c r="AG115" s="6764">
        <v>0</v>
      </c>
      <c r="AH115" s="6764">
        <v>0</v>
      </c>
      <c r="AI115" s="6764">
        <v>0</v>
      </c>
      <c r="AJ115" s="6764">
        <v>0</v>
      </c>
      <c r="AK115" s="6764">
        <v>0</v>
      </c>
      <c r="AL115" s="6764">
        <v>0</v>
      </c>
      <c r="AM115" s="6764">
        <v>0</v>
      </c>
      <c r="AN115" s="6764">
        <v>0</v>
      </c>
      <c r="AO115" s="6764">
        <v>0</v>
      </c>
      <c r="AP115" s="6764">
        <v>0</v>
      </c>
      <c r="AQ115" s="6764">
        <v>0</v>
      </c>
      <c r="AR115" s="6764">
        <v>0</v>
      </c>
      <c r="AS115" s="6764">
        <v>0</v>
      </c>
      <c r="AT115" s="6764">
        <v>0</v>
      </c>
      <c r="AU115" s="6764">
        <v>0</v>
      </c>
      <c r="AV115" s="6764">
        <v>0</v>
      </c>
      <c r="AW115" s="6765">
        <f t="shared" si="13"/>
        <v>0</v>
      </c>
      <c r="AX115" s="1035"/>
      <c r="AY115" s="6766">
        <v>0</v>
      </c>
      <c r="AZ115" s="1035"/>
      <c r="BA115" s="6767"/>
      <c r="BB115" s="6767"/>
      <c r="BC115" s="7068"/>
      <c r="BD115" s="7068"/>
      <c r="BE115" s="7068"/>
      <c r="BF115" s="7068"/>
      <c r="BG115" s="7068"/>
      <c r="BH115" s="7068"/>
      <c r="BI115" s="7068"/>
    </row>
    <row r="116" spans="1:61">
      <c r="A116" s="6542"/>
      <c r="B116" s="974"/>
      <c r="C116" s="6770"/>
      <c r="D116" s="6762"/>
      <c r="E116" s="6762" t="s">
        <v>173</v>
      </c>
      <c r="F116" s="6761"/>
      <c r="G116" s="6761" t="s">
        <v>136</v>
      </c>
      <c r="H116" s="6772"/>
      <c r="I116" s="6764"/>
      <c r="J116" s="6764">
        <v>0</v>
      </c>
      <c r="K116" s="6764">
        <v>0</v>
      </c>
      <c r="L116" s="6764">
        <v>0</v>
      </c>
      <c r="M116" s="6764">
        <v>0</v>
      </c>
      <c r="N116" s="6764">
        <v>0</v>
      </c>
      <c r="O116" s="6764">
        <v>0</v>
      </c>
      <c r="P116" s="6764">
        <v>0</v>
      </c>
      <c r="Q116" s="6764">
        <v>0</v>
      </c>
      <c r="R116" s="6764">
        <v>0</v>
      </c>
      <c r="S116" s="6764">
        <v>0</v>
      </c>
      <c r="T116" s="6764">
        <v>0</v>
      </c>
      <c r="U116" s="6764">
        <v>0</v>
      </c>
      <c r="V116" s="6764">
        <v>0</v>
      </c>
      <c r="W116" s="6764">
        <v>0</v>
      </c>
      <c r="X116" s="6764">
        <v>0</v>
      </c>
      <c r="Y116" s="6764">
        <v>0</v>
      </c>
      <c r="Z116" s="6764">
        <v>0</v>
      </c>
      <c r="AA116" s="6764">
        <v>0</v>
      </c>
      <c r="AB116" s="6764">
        <v>0</v>
      </c>
      <c r="AC116" s="6764">
        <v>0</v>
      </c>
      <c r="AD116" s="6764">
        <v>0</v>
      </c>
      <c r="AE116" s="6764">
        <v>0</v>
      </c>
      <c r="AF116" s="6764">
        <v>0</v>
      </c>
      <c r="AG116" s="6764">
        <v>0</v>
      </c>
      <c r="AH116" s="6764">
        <v>0</v>
      </c>
      <c r="AI116" s="6764">
        <v>0</v>
      </c>
      <c r="AJ116" s="6764">
        <v>0</v>
      </c>
      <c r="AK116" s="6764">
        <v>0</v>
      </c>
      <c r="AL116" s="6764">
        <v>0</v>
      </c>
      <c r="AM116" s="6764">
        <v>0</v>
      </c>
      <c r="AN116" s="6764">
        <v>0</v>
      </c>
      <c r="AO116" s="6764">
        <v>0</v>
      </c>
      <c r="AP116" s="6764">
        <v>0</v>
      </c>
      <c r="AQ116" s="6764">
        <v>0</v>
      </c>
      <c r="AR116" s="6764">
        <v>0</v>
      </c>
      <c r="AS116" s="6764">
        <v>0</v>
      </c>
      <c r="AT116" s="6764">
        <v>0</v>
      </c>
      <c r="AU116" s="6764">
        <v>0</v>
      </c>
      <c r="AV116" s="6764">
        <v>0</v>
      </c>
      <c r="AW116" s="6765">
        <f t="shared" si="13"/>
        <v>0</v>
      </c>
      <c r="AX116" s="1035"/>
      <c r="AY116" s="6766">
        <v>0</v>
      </c>
      <c r="AZ116" s="1035"/>
      <c r="BA116" s="6767"/>
      <c r="BB116" s="6767"/>
      <c r="BC116" s="7068"/>
      <c r="BD116" s="7068"/>
      <c r="BE116" s="7068"/>
      <c r="BF116" s="7068"/>
      <c r="BG116" s="7068"/>
      <c r="BH116" s="7068"/>
      <c r="BI116" s="7068"/>
    </row>
    <row r="117" spans="1:61">
      <c r="A117" s="6542"/>
      <c r="B117" s="974"/>
      <c r="C117" s="6770"/>
      <c r="D117" s="6762"/>
      <c r="E117" s="6762" t="s">
        <v>175</v>
      </c>
      <c r="F117" s="6761"/>
      <c r="G117" s="6761" t="s">
        <v>174</v>
      </c>
      <c r="H117" s="6772"/>
      <c r="I117" s="6764"/>
      <c r="J117" s="6764">
        <v>0</v>
      </c>
      <c r="K117" s="6764">
        <v>0</v>
      </c>
      <c r="L117" s="6764">
        <v>0</v>
      </c>
      <c r="M117" s="6764">
        <v>0</v>
      </c>
      <c r="N117" s="6764">
        <v>0</v>
      </c>
      <c r="O117" s="6764">
        <v>0</v>
      </c>
      <c r="P117" s="6764">
        <v>0</v>
      </c>
      <c r="Q117" s="6764">
        <v>0</v>
      </c>
      <c r="R117" s="6764">
        <v>0</v>
      </c>
      <c r="S117" s="6764">
        <v>0</v>
      </c>
      <c r="T117" s="6764">
        <v>0</v>
      </c>
      <c r="U117" s="6764">
        <v>0</v>
      </c>
      <c r="V117" s="6764">
        <v>0</v>
      </c>
      <c r="W117" s="6764">
        <v>0</v>
      </c>
      <c r="X117" s="6764">
        <v>0</v>
      </c>
      <c r="Y117" s="6764">
        <v>0</v>
      </c>
      <c r="Z117" s="6764">
        <v>0</v>
      </c>
      <c r="AA117" s="6764">
        <v>0</v>
      </c>
      <c r="AB117" s="6764">
        <v>0</v>
      </c>
      <c r="AC117" s="6764">
        <v>0</v>
      </c>
      <c r="AD117" s="6764">
        <v>0</v>
      </c>
      <c r="AE117" s="6764">
        <v>0</v>
      </c>
      <c r="AF117" s="6764">
        <v>0</v>
      </c>
      <c r="AG117" s="6764">
        <v>0</v>
      </c>
      <c r="AH117" s="6764">
        <v>0</v>
      </c>
      <c r="AI117" s="6764">
        <v>0</v>
      </c>
      <c r="AJ117" s="6764">
        <v>0</v>
      </c>
      <c r="AK117" s="6764">
        <v>0</v>
      </c>
      <c r="AL117" s="6764">
        <v>0</v>
      </c>
      <c r="AM117" s="6764">
        <v>0</v>
      </c>
      <c r="AN117" s="6764">
        <v>0</v>
      </c>
      <c r="AO117" s="6764">
        <v>0</v>
      </c>
      <c r="AP117" s="6764">
        <v>0</v>
      </c>
      <c r="AQ117" s="6764">
        <v>0</v>
      </c>
      <c r="AR117" s="6764">
        <v>0</v>
      </c>
      <c r="AS117" s="6764">
        <v>0</v>
      </c>
      <c r="AT117" s="6764">
        <v>0</v>
      </c>
      <c r="AU117" s="6764">
        <v>0</v>
      </c>
      <c r="AV117" s="6764">
        <v>0</v>
      </c>
      <c r="AW117" s="6765">
        <f t="shared" si="13"/>
        <v>0</v>
      </c>
      <c r="AX117" s="1035"/>
      <c r="AY117" s="6766">
        <v>0</v>
      </c>
      <c r="AZ117" s="1035"/>
      <c r="BA117" s="6767"/>
      <c r="BB117" s="6767"/>
      <c r="BC117" s="7068"/>
      <c r="BD117" s="7068"/>
      <c r="BE117" s="7068"/>
      <c r="BF117" s="7068"/>
      <c r="BG117" s="7068"/>
      <c r="BH117" s="7068"/>
      <c r="BI117" s="7068"/>
    </row>
    <row r="118" spans="1:61">
      <c r="A118" s="6542"/>
      <c r="B118" s="974"/>
      <c r="C118" s="6770"/>
      <c r="D118" s="6762"/>
      <c r="E118" s="6762" t="s">
        <v>176</v>
      </c>
      <c r="F118" s="6761"/>
      <c r="G118" s="6761" t="s">
        <v>138</v>
      </c>
      <c r="H118" s="6772"/>
      <c r="I118" s="6764"/>
      <c r="J118" s="6764">
        <v>0</v>
      </c>
      <c r="K118" s="6764">
        <v>0</v>
      </c>
      <c r="L118" s="6764">
        <v>0</v>
      </c>
      <c r="M118" s="6764">
        <v>0</v>
      </c>
      <c r="N118" s="6764">
        <v>0</v>
      </c>
      <c r="O118" s="6764">
        <v>0</v>
      </c>
      <c r="P118" s="6764">
        <v>0</v>
      </c>
      <c r="Q118" s="6764">
        <v>0</v>
      </c>
      <c r="R118" s="6764">
        <v>0</v>
      </c>
      <c r="S118" s="6764">
        <v>0</v>
      </c>
      <c r="T118" s="6764">
        <v>0</v>
      </c>
      <c r="U118" s="6764">
        <v>0</v>
      </c>
      <c r="V118" s="6764">
        <v>0</v>
      </c>
      <c r="W118" s="6764">
        <v>0</v>
      </c>
      <c r="X118" s="6764">
        <v>0</v>
      </c>
      <c r="Y118" s="6764">
        <v>0</v>
      </c>
      <c r="Z118" s="6764">
        <v>0</v>
      </c>
      <c r="AA118" s="6764">
        <v>0</v>
      </c>
      <c r="AB118" s="6764">
        <v>0</v>
      </c>
      <c r="AC118" s="6764">
        <v>0</v>
      </c>
      <c r="AD118" s="6764">
        <v>0</v>
      </c>
      <c r="AE118" s="6764">
        <v>0</v>
      </c>
      <c r="AF118" s="6764">
        <v>0</v>
      </c>
      <c r="AG118" s="6764">
        <v>0</v>
      </c>
      <c r="AH118" s="6764">
        <v>0</v>
      </c>
      <c r="AI118" s="6764">
        <v>0</v>
      </c>
      <c r="AJ118" s="6764">
        <v>0</v>
      </c>
      <c r="AK118" s="6764">
        <v>0</v>
      </c>
      <c r="AL118" s="6764">
        <v>0</v>
      </c>
      <c r="AM118" s="6764">
        <v>0</v>
      </c>
      <c r="AN118" s="6764">
        <v>0</v>
      </c>
      <c r="AO118" s="6764">
        <v>0</v>
      </c>
      <c r="AP118" s="6764">
        <v>0</v>
      </c>
      <c r="AQ118" s="6764">
        <v>0</v>
      </c>
      <c r="AR118" s="6764">
        <v>0</v>
      </c>
      <c r="AS118" s="6764">
        <v>0</v>
      </c>
      <c r="AT118" s="6764">
        <v>0</v>
      </c>
      <c r="AU118" s="6764">
        <v>0</v>
      </c>
      <c r="AV118" s="6764">
        <v>0</v>
      </c>
      <c r="AW118" s="6765">
        <f t="shared" si="13"/>
        <v>0</v>
      </c>
      <c r="AX118" s="1035"/>
      <c r="AY118" s="6766">
        <v>0</v>
      </c>
      <c r="AZ118" s="1035"/>
      <c r="BA118" s="6767"/>
      <c r="BB118" s="6767"/>
      <c r="BC118" s="7068"/>
      <c r="BD118" s="7068"/>
      <c r="BE118" s="7068"/>
      <c r="BF118" s="7068"/>
      <c r="BG118" s="7068"/>
      <c r="BH118" s="7068"/>
      <c r="BI118" s="7068"/>
    </row>
    <row r="119" spans="1:61">
      <c r="A119" s="6542"/>
      <c r="B119" s="974"/>
      <c r="C119" s="6770"/>
      <c r="D119" s="6762"/>
      <c r="E119" s="6762" t="s">
        <v>177</v>
      </c>
      <c r="F119" s="6761"/>
      <c r="G119" s="6761" t="s">
        <v>139</v>
      </c>
      <c r="H119" s="6772"/>
      <c r="I119" s="6764"/>
      <c r="J119" s="6764">
        <v>0</v>
      </c>
      <c r="K119" s="6764">
        <v>0</v>
      </c>
      <c r="L119" s="6764">
        <v>0</v>
      </c>
      <c r="M119" s="6764">
        <v>0</v>
      </c>
      <c r="N119" s="6764">
        <v>0</v>
      </c>
      <c r="O119" s="6764">
        <v>0</v>
      </c>
      <c r="P119" s="6764">
        <v>0</v>
      </c>
      <c r="Q119" s="6764">
        <v>0</v>
      </c>
      <c r="R119" s="6764">
        <v>0</v>
      </c>
      <c r="S119" s="6764">
        <v>0</v>
      </c>
      <c r="T119" s="6764">
        <v>0</v>
      </c>
      <c r="U119" s="6764">
        <v>0</v>
      </c>
      <c r="V119" s="6764">
        <v>0</v>
      </c>
      <c r="W119" s="6764">
        <v>0</v>
      </c>
      <c r="X119" s="6764">
        <v>0</v>
      </c>
      <c r="Y119" s="6764">
        <v>0</v>
      </c>
      <c r="Z119" s="6764">
        <v>0</v>
      </c>
      <c r="AA119" s="6764">
        <v>0</v>
      </c>
      <c r="AB119" s="6764">
        <v>0</v>
      </c>
      <c r="AC119" s="6764">
        <v>0</v>
      </c>
      <c r="AD119" s="6764">
        <v>0</v>
      </c>
      <c r="AE119" s="6764">
        <v>0</v>
      </c>
      <c r="AF119" s="6764">
        <v>0</v>
      </c>
      <c r="AG119" s="6764">
        <v>0</v>
      </c>
      <c r="AH119" s="6764">
        <v>0</v>
      </c>
      <c r="AI119" s="6764">
        <v>0</v>
      </c>
      <c r="AJ119" s="6764">
        <v>0</v>
      </c>
      <c r="AK119" s="6764">
        <v>0</v>
      </c>
      <c r="AL119" s="6764">
        <v>0</v>
      </c>
      <c r="AM119" s="6764">
        <v>0</v>
      </c>
      <c r="AN119" s="6764">
        <v>0</v>
      </c>
      <c r="AO119" s="6764">
        <v>0</v>
      </c>
      <c r="AP119" s="6764">
        <v>0</v>
      </c>
      <c r="AQ119" s="6764">
        <v>0</v>
      </c>
      <c r="AR119" s="6764">
        <v>0</v>
      </c>
      <c r="AS119" s="6764">
        <v>0</v>
      </c>
      <c r="AT119" s="6764">
        <v>0</v>
      </c>
      <c r="AU119" s="6764">
        <v>0</v>
      </c>
      <c r="AV119" s="6764">
        <v>0</v>
      </c>
      <c r="AW119" s="6765">
        <f t="shared" si="13"/>
        <v>0</v>
      </c>
      <c r="AX119" s="1035"/>
      <c r="AY119" s="6766">
        <v>0</v>
      </c>
      <c r="AZ119" s="1035"/>
      <c r="BA119" s="6767"/>
      <c r="BB119" s="6767"/>
      <c r="BC119" s="7068"/>
      <c r="BD119" s="7068"/>
      <c r="BE119" s="7068"/>
      <c r="BF119" s="7068"/>
      <c r="BG119" s="7068"/>
      <c r="BH119" s="7068"/>
      <c r="BI119" s="7068"/>
    </row>
    <row r="120" spans="1:61">
      <c r="A120" s="6542"/>
      <c r="B120" s="974"/>
      <c r="C120" s="6770"/>
      <c r="D120" s="6762"/>
      <c r="E120" s="6762" t="s">
        <v>3039</v>
      </c>
      <c r="F120" s="6761"/>
      <c r="G120" s="6761" t="s">
        <v>178</v>
      </c>
      <c r="H120" s="6772"/>
      <c r="I120" s="6764"/>
      <c r="J120" s="6764">
        <v>0</v>
      </c>
      <c r="K120" s="6764">
        <v>0</v>
      </c>
      <c r="L120" s="6764">
        <v>0</v>
      </c>
      <c r="M120" s="6764">
        <v>0</v>
      </c>
      <c r="N120" s="6764">
        <v>0</v>
      </c>
      <c r="O120" s="6764">
        <v>0</v>
      </c>
      <c r="P120" s="6764">
        <v>0</v>
      </c>
      <c r="Q120" s="6764">
        <v>0</v>
      </c>
      <c r="R120" s="6764">
        <v>0</v>
      </c>
      <c r="S120" s="6764">
        <v>0</v>
      </c>
      <c r="T120" s="6764">
        <v>0</v>
      </c>
      <c r="U120" s="6764">
        <v>0</v>
      </c>
      <c r="V120" s="6764">
        <v>0</v>
      </c>
      <c r="W120" s="6764">
        <v>0</v>
      </c>
      <c r="X120" s="6764">
        <v>0</v>
      </c>
      <c r="Y120" s="6764">
        <v>0</v>
      </c>
      <c r="Z120" s="6764">
        <v>0</v>
      </c>
      <c r="AA120" s="6764">
        <v>0</v>
      </c>
      <c r="AB120" s="6764">
        <v>0</v>
      </c>
      <c r="AC120" s="6764">
        <v>0</v>
      </c>
      <c r="AD120" s="6764">
        <v>0</v>
      </c>
      <c r="AE120" s="6764">
        <v>0</v>
      </c>
      <c r="AF120" s="6764">
        <v>0</v>
      </c>
      <c r="AG120" s="6764">
        <v>0</v>
      </c>
      <c r="AH120" s="6764">
        <v>0</v>
      </c>
      <c r="AI120" s="6764">
        <v>0</v>
      </c>
      <c r="AJ120" s="6764">
        <v>0</v>
      </c>
      <c r="AK120" s="6764">
        <v>0</v>
      </c>
      <c r="AL120" s="6764">
        <v>0</v>
      </c>
      <c r="AM120" s="6764">
        <v>0</v>
      </c>
      <c r="AN120" s="6764">
        <v>0</v>
      </c>
      <c r="AO120" s="6764">
        <v>0</v>
      </c>
      <c r="AP120" s="6764">
        <v>0</v>
      </c>
      <c r="AQ120" s="6764">
        <v>0</v>
      </c>
      <c r="AR120" s="6764">
        <v>0</v>
      </c>
      <c r="AS120" s="6764">
        <v>0</v>
      </c>
      <c r="AT120" s="6764">
        <v>0</v>
      </c>
      <c r="AU120" s="6764">
        <v>0</v>
      </c>
      <c r="AV120" s="6764">
        <v>0</v>
      </c>
      <c r="AW120" s="6765">
        <f t="shared" si="13"/>
        <v>0</v>
      </c>
      <c r="AX120" s="1035"/>
      <c r="AY120" s="6766">
        <v>0</v>
      </c>
      <c r="AZ120" s="1035"/>
      <c r="BA120" s="6767"/>
      <c r="BB120" s="6767"/>
      <c r="BC120" s="7068"/>
      <c r="BD120" s="7068"/>
      <c r="BE120" s="7068"/>
      <c r="BF120" s="7068"/>
      <c r="BG120" s="7068"/>
      <c r="BH120" s="7068"/>
      <c r="BI120" s="7068"/>
    </row>
    <row r="121" spans="1:61">
      <c r="A121" s="6542"/>
      <c r="B121" s="974"/>
      <c r="C121" s="6770"/>
      <c r="D121" s="6762">
        <v>12.7</v>
      </c>
      <c r="E121" s="6762"/>
      <c r="F121" s="6761" t="s">
        <v>179</v>
      </c>
      <c r="G121" s="6761"/>
      <c r="H121" s="6761"/>
      <c r="I121" s="6755">
        <f t="shared" ref="I121:AV121" si="22">SUM(I122:I124)</f>
        <v>0</v>
      </c>
      <c r="J121" s="6755">
        <f t="shared" si="22"/>
        <v>0</v>
      </c>
      <c r="K121" s="6755">
        <f t="shared" si="22"/>
        <v>0</v>
      </c>
      <c r="L121" s="6755">
        <f t="shared" si="22"/>
        <v>0</v>
      </c>
      <c r="M121" s="6755">
        <f t="shared" si="22"/>
        <v>0</v>
      </c>
      <c r="N121" s="6755">
        <f t="shared" si="22"/>
        <v>0</v>
      </c>
      <c r="O121" s="6755">
        <f t="shared" si="22"/>
        <v>0</v>
      </c>
      <c r="P121" s="6755">
        <f t="shared" si="22"/>
        <v>0</v>
      </c>
      <c r="Q121" s="6755">
        <f t="shared" si="22"/>
        <v>0</v>
      </c>
      <c r="R121" s="6755">
        <f t="shared" si="22"/>
        <v>0</v>
      </c>
      <c r="S121" s="6755">
        <f t="shared" si="22"/>
        <v>0</v>
      </c>
      <c r="T121" s="6755">
        <f t="shared" si="22"/>
        <v>0</v>
      </c>
      <c r="U121" s="6755">
        <f t="shared" si="22"/>
        <v>0</v>
      </c>
      <c r="V121" s="6755">
        <f t="shared" si="22"/>
        <v>0</v>
      </c>
      <c r="W121" s="6755">
        <f t="shared" si="22"/>
        <v>0</v>
      </c>
      <c r="X121" s="6755">
        <f t="shared" si="22"/>
        <v>0</v>
      </c>
      <c r="Y121" s="6755">
        <f t="shared" si="22"/>
        <v>0</v>
      </c>
      <c r="Z121" s="6755">
        <f t="shared" si="22"/>
        <v>0</v>
      </c>
      <c r="AA121" s="6755">
        <f t="shared" si="22"/>
        <v>0</v>
      </c>
      <c r="AB121" s="6755">
        <f t="shared" si="22"/>
        <v>0</v>
      </c>
      <c r="AC121" s="6755">
        <f t="shared" si="22"/>
        <v>0</v>
      </c>
      <c r="AD121" s="6755">
        <f t="shared" si="22"/>
        <v>0</v>
      </c>
      <c r="AE121" s="6755">
        <f t="shared" si="22"/>
        <v>0</v>
      </c>
      <c r="AF121" s="6755">
        <f t="shared" si="22"/>
        <v>0</v>
      </c>
      <c r="AG121" s="6755">
        <f t="shared" si="22"/>
        <v>0</v>
      </c>
      <c r="AH121" s="6755">
        <f t="shared" si="22"/>
        <v>0</v>
      </c>
      <c r="AI121" s="6755">
        <f t="shared" si="22"/>
        <v>0</v>
      </c>
      <c r="AJ121" s="6755">
        <f t="shared" si="22"/>
        <v>0</v>
      </c>
      <c r="AK121" s="6755">
        <f t="shared" si="22"/>
        <v>0</v>
      </c>
      <c r="AL121" s="6755">
        <f t="shared" si="22"/>
        <v>0</v>
      </c>
      <c r="AM121" s="6755">
        <f t="shared" si="22"/>
        <v>0</v>
      </c>
      <c r="AN121" s="6755">
        <f t="shared" si="22"/>
        <v>0</v>
      </c>
      <c r="AO121" s="6755">
        <f t="shared" si="22"/>
        <v>0</v>
      </c>
      <c r="AP121" s="6755">
        <f t="shared" si="22"/>
        <v>0</v>
      </c>
      <c r="AQ121" s="6755">
        <f t="shared" si="22"/>
        <v>0</v>
      </c>
      <c r="AR121" s="6755">
        <f t="shared" si="22"/>
        <v>0</v>
      </c>
      <c r="AS121" s="6755">
        <f t="shared" si="22"/>
        <v>0</v>
      </c>
      <c r="AT121" s="6755">
        <f t="shared" si="22"/>
        <v>0</v>
      </c>
      <c r="AU121" s="6755">
        <f t="shared" si="22"/>
        <v>0</v>
      </c>
      <c r="AV121" s="6755">
        <f t="shared" si="22"/>
        <v>0</v>
      </c>
      <c r="AW121" s="6756">
        <f t="shared" si="13"/>
        <v>0</v>
      </c>
      <c r="AX121" s="6757"/>
      <c r="AY121" s="6758">
        <f>SUM(AY122:AY124)</f>
        <v>0</v>
      </c>
      <c r="AZ121" s="6757"/>
      <c r="BA121" s="6759"/>
      <c r="BB121" s="6759"/>
      <c r="BC121" s="7067"/>
      <c r="BD121" s="7067"/>
      <c r="BE121" s="7067"/>
      <c r="BF121" s="7067"/>
      <c r="BG121" s="7067"/>
      <c r="BH121" s="7067"/>
      <c r="BI121" s="7067"/>
    </row>
    <row r="122" spans="1:61">
      <c r="A122" s="6542"/>
      <c r="B122" s="974"/>
      <c r="C122" s="6770"/>
      <c r="D122" s="6762"/>
      <c r="E122" s="6762" t="s">
        <v>2695</v>
      </c>
      <c r="F122" s="6762"/>
      <c r="G122" s="6761" t="s">
        <v>180</v>
      </c>
      <c r="H122" s="6761"/>
      <c r="I122" s="6764"/>
      <c r="J122" s="6764">
        <v>0</v>
      </c>
      <c r="K122" s="6764">
        <v>0</v>
      </c>
      <c r="L122" s="6764">
        <v>0</v>
      </c>
      <c r="M122" s="6764">
        <v>0</v>
      </c>
      <c r="N122" s="6764">
        <v>0</v>
      </c>
      <c r="O122" s="6764">
        <v>0</v>
      </c>
      <c r="P122" s="6764">
        <v>0</v>
      </c>
      <c r="Q122" s="6764">
        <v>0</v>
      </c>
      <c r="R122" s="6764">
        <v>0</v>
      </c>
      <c r="S122" s="6764">
        <v>0</v>
      </c>
      <c r="T122" s="6764">
        <v>0</v>
      </c>
      <c r="U122" s="6764">
        <v>0</v>
      </c>
      <c r="V122" s="6764">
        <v>0</v>
      </c>
      <c r="W122" s="6764">
        <v>0</v>
      </c>
      <c r="X122" s="6764">
        <v>0</v>
      </c>
      <c r="Y122" s="6764">
        <v>0</v>
      </c>
      <c r="Z122" s="6764">
        <v>0</v>
      </c>
      <c r="AA122" s="6764">
        <v>0</v>
      </c>
      <c r="AB122" s="6764">
        <v>0</v>
      </c>
      <c r="AC122" s="6764">
        <v>0</v>
      </c>
      <c r="AD122" s="6764">
        <v>0</v>
      </c>
      <c r="AE122" s="6764">
        <v>0</v>
      </c>
      <c r="AF122" s="6764">
        <v>0</v>
      </c>
      <c r="AG122" s="6764">
        <v>0</v>
      </c>
      <c r="AH122" s="6764">
        <v>0</v>
      </c>
      <c r="AI122" s="6764">
        <v>0</v>
      </c>
      <c r="AJ122" s="6764">
        <v>0</v>
      </c>
      <c r="AK122" s="6764">
        <v>0</v>
      </c>
      <c r="AL122" s="6764">
        <v>0</v>
      </c>
      <c r="AM122" s="6764">
        <v>0</v>
      </c>
      <c r="AN122" s="6764">
        <v>0</v>
      </c>
      <c r="AO122" s="6764">
        <v>0</v>
      </c>
      <c r="AP122" s="6764">
        <v>0</v>
      </c>
      <c r="AQ122" s="6764">
        <v>0</v>
      </c>
      <c r="AR122" s="6764">
        <v>0</v>
      </c>
      <c r="AS122" s="6764">
        <v>0</v>
      </c>
      <c r="AT122" s="6764">
        <v>0</v>
      </c>
      <c r="AU122" s="6764">
        <v>0</v>
      </c>
      <c r="AV122" s="6764">
        <v>0</v>
      </c>
      <c r="AW122" s="6765">
        <f t="shared" si="13"/>
        <v>0</v>
      </c>
      <c r="AX122" s="1035"/>
      <c r="AY122" s="6766">
        <v>0</v>
      </c>
      <c r="AZ122" s="1035"/>
      <c r="BA122" s="6767"/>
      <c r="BB122" s="6767"/>
      <c r="BC122" s="7068"/>
      <c r="BD122" s="7068"/>
      <c r="BE122" s="7068"/>
      <c r="BF122" s="7068"/>
      <c r="BG122" s="7068"/>
      <c r="BH122" s="7068"/>
      <c r="BI122" s="7068"/>
    </row>
    <row r="123" spans="1:61">
      <c r="A123" s="6542"/>
      <c r="B123" s="974"/>
      <c r="C123" s="6770"/>
      <c r="D123" s="6762"/>
      <c r="E123" s="6762" t="s">
        <v>2696</v>
      </c>
      <c r="F123" s="6762"/>
      <c r="G123" s="6761" t="s">
        <v>181</v>
      </c>
      <c r="H123" s="6761"/>
      <c r="I123" s="6764"/>
      <c r="J123" s="6764">
        <v>0</v>
      </c>
      <c r="K123" s="6764">
        <v>0</v>
      </c>
      <c r="L123" s="6764">
        <v>0</v>
      </c>
      <c r="M123" s="6764">
        <v>0</v>
      </c>
      <c r="N123" s="6764">
        <v>0</v>
      </c>
      <c r="O123" s="6764">
        <v>0</v>
      </c>
      <c r="P123" s="6764">
        <v>0</v>
      </c>
      <c r="Q123" s="6764">
        <v>0</v>
      </c>
      <c r="R123" s="6764">
        <v>0</v>
      </c>
      <c r="S123" s="6764">
        <v>0</v>
      </c>
      <c r="T123" s="6764">
        <v>0</v>
      </c>
      <c r="U123" s="6764">
        <v>0</v>
      </c>
      <c r="V123" s="6764">
        <v>0</v>
      </c>
      <c r="W123" s="6764">
        <v>0</v>
      </c>
      <c r="X123" s="6764">
        <v>0</v>
      </c>
      <c r="Y123" s="6764">
        <v>0</v>
      </c>
      <c r="Z123" s="6764">
        <v>0</v>
      </c>
      <c r="AA123" s="6764">
        <v>0</v>
      </c>
      <c r="AB123" s="6764">
        <v>0</v>
      </c>
      <c r="AC123" s="6764">
        <v>0</v>
      </c>
      <c r="AD123" s="6764">
        <v>0</v>
      </c>
      <c r="AE123" s="6764">
        <v>0</v>
      </c>
      <c r="AF123" s="6764">
        <v>0</v>
      </c>
      <c r="AG123" s="6764">
        <v>0</v>
      </c>
      <c r="AH123" s="6764">
        <v>0</v>
      </c>
      <c r="AI123" s="6764">
        <v>0</v>
      </c>
      <c r="AJ123" s="6764">
        <v>0</v>
      </c>
      <c r="AK123" s="6764">
        <v>0</v>
      </c>
      <c r="AL123" s="6764">
        <v>0</v>
      </c>
      <c r="AM123" s="6764">
        <v>0</v>
      </c>
      <c r="AN123" s="6764">
        <v>0</v>
      </c>
      <c r="AO123" s="6764">
        <v>0</v>
      </c>
      <c r="AP123" s="6764">
        <v>0</v>
      </c>
      <c r="AQ123" s="6764">
        <v>0</v>
      </c>
      <c r="AR123" s="6764">
        <v>0</v>
      </c>
      <c r="AS123" s="6764">
        <v>0</v>
      </c>
      <c r="AT123" s="6764">
        <v>0</v>
      </c>
      <c r="AU123" s="6764">
        <v>0</v>
      </c>
      <c r="AV123" s="6764">
        <v>0</v>
      </c>
      <c r="AW123" s="6765">
        <f t="shared" si="13"/>
        <v>0</v>
      </c>
      <c r="AX123" s="1035"/>
      <c r="AY123" s="6766">
        <v>0</v>
      </c>
      <c r="AZ123" s="1035"/>
      <c r="BA123" s="6767"/>
      <c r="BB123" s="6767"/>
      <c r="BC123" s="7068"/>
      <c r="BD123" s="7068"/>
      <c r="BE123" s="7068"/>
      <c r="BF123" s="7068"/>
      <c r="BG123" s="7068"/>
      <c r="BH123" s="7068"/>
      <c r="BI123" s="7068"/>
    </row>
    <row r="124" spans="1:61">
      <c r="A124" s="6542"/>
      <c r="B124" s="974"/>
      <c r="C124" s="6770"/>
      <c r="D124" s="6762"/>
      <c r="E124" s="6762" t="s">
        <v>2697</v>
      </c>
      <c r="F124" s="6762"/>
      <c r="G124" s="6761" t="s">
        <v>144</v>
      </c>
      <c r="H124" s="6761"/>
      <c r="I124" s="6764"/>
      <c r="J124" s="6764">
        <v>0</v>
      </c>
      <c r="K124" s="6764">
        <v>0</v>
      </c>
      <c r="L124" s="6764">
        <v>0</v>
      </c>
      <c r="M124" s="6764">
        <v>0</v>
      </c>
      <c r="N124" s="6764">
        <v>0</v>
      </c>
      <c r="O124" s="6764">
        <v>0</v>
      </c>
      <c r="P124" s="6764">
        <v>0</v>
      </c>
      <c r="Q124" s="6764">
        <v>0</v>
      </c>
      <c r="R124" s="6764">
        <v>0</v>
      </c>
      <c r="S124" s="6764">
        <v>0</v>
      </c>
      <c r="T124" s="6764">
        <v>0</v>
      </c>
      <c r="U124" s="6764">
        <v>0</v>
      </c>
      <c r="V124" s="6764">
        <v>0</v>
      </c>
      <c r="W124" s="6764">
        <v>0</v>
      </c>
      <c r="X124" s="6764">
        <v>0</v>
      </c>
      <c r="Y124" s="6764">
        <v>0</v>
      </c>
      <c r="Z124" s="6764">
        <v>0</v>
      </c>
      <c r="AA124" s="6764">
        <v>0</v>
      </c>
      <c r="AB124" s="6764">
        <v>0</v>
      </c>
      <c r="AC124" s="6764">
        <v>0</v>
      </c>
      <c r="AD124" s="6764">
        <v>0</v>
      </c>
      <c r="AE124" s="6764">
        <v>0</v>
      </c>
      <c r="AF124" s="6764">
        <v>0</v>
      </c>
      <c r="AG124" s="6764">
        <v>0</v>
      </c>
      <c r="AH124" s="6764">
        <v>0</v>
      </c>
      <c r="AI124" s="6764">
        <v>0</v>
      </c>
      <c r="AJ124" s="6764">
        <v>0</v>
      </c>
      <c r="AK124" s="6764">
        <v>0</v>
      </c>
      <c r="AL124" s="6764">
        <v>0</v>
      </c>
      <c r="AM124" s="6764">
        <v>0</v>
      </c>
      <c r="AN124" s="6764">
        <v>0</v>
      </c>
      <c r="AO124" s="6764">
        <v>0</v>
      </c>
      <c r="AP124" s="6764">
        <v>0</v>
      </c>
      <c r="AQ124" s="6764">
        <v>0</v>
      </c>
      <c r="AR124" s="6764">
        <v>0</v>
      </c>
      <c r="AS124" s="6764">
        <v>0</v>
      </c>
      <c r="AT124" s="6764">
        <v>0</v>
      </c>
      <c r="AU124" s="6764">
        <v>0</v>
      </c>
      <c r="AV124" s="6764">
        <v>0</v>
      </c>
      <c r="AW124" s="6765">
        <f t="shared" si="13"/>
        <v>0</v>
      </c>
      <c r="AX124" s="1035"/>
      <c r="AY124" s="6766">
        <v>0</v>
      </c>
      <c r="AZ124" s="1035"/>
      <c r="BA124" s="6767"/>
      <c r="BB124" s="6767"/>
      <c r="BC124" s="7068"/>
      <c r="BD124" s="7068"/>
      <c r="BE124" s="7068"/>
      <c r="BF124" s="7068"/>
      <c r="BG124" s="7068"/>
      <c r="BH124" s="7068"/>
      <c r="BI124" s="7068"/>
    </row>
    <row r="125" spans="1:61">
      <c r="A125" s="6542"/>
      <c r="B125" s="974"/>
      <c r="C125" s="6770"/>
      <c r="D125" s="6762">
        <v>12.8</v>
      </c>
      <c r="E125" s="6762"/>
      <c r="F125" s="6762" t="s">
        <v>2698</v>
      </c>
      <c r="G125" s="6761"/>
      <c r="H125" s="6761"/>
      <c r="I125" s="6764"/>
      <c r="J125" s="6764">
        <v>0</v>
      </c>
      <c r="K125" s="6764">
        <v>0</v>
      </c>
      <c r="L125" s="6764">
        <v>0</v>
      </c>
      <c r="M125" s="6764">
        <v>0</v>
      </c>
      <c r="N125" s="6764">
        <v>0</v>
      </c>
      <c r="O125" s="6764">
        <v>0</v>
      </c>
      <c r="P125" s="6764">
        <v>0</v>
      </c>
      <c r="Q125" s="6764">
        <v>0</v>
      </c>
      <c r="R125" s="6764">
        <v>0</v>
      </c>
      <c r="S125" s="6764">
        <v>0</v>
      </c>
      <c r="T125" s="6764">
        <v>0</v>
      </c>
      <c r="U125" s="6764">
        <v>0</v>
      </c>
      <c r="V125" s="6764">
        <v>0</v>
      </c>
      <c r="W125" s="6764">
        <v>0</v>
      </c>
      <c r="X125" s="6764">
        <v>0</v>
      </c>
      <c r="Y125" s="6764">
        <v>0</v>
      </c>
      <c r="Z125" s="6764">
        <v>0</v>
      </c>
      <c r="AA125" s="6764">
        <v>0</v>
      </c>
      <c r="AB125" s="6764">
        <v>0</v>
      </c>
      <c r="AC125" s="6764">
        <v>0</v>
      </c>
      <c r="AD125" s="6764">
        <v>0</v>
      </c>
      <c r="AE125" s="6764">
        <v>0</v>
      </c>
      <c r="AF125" s="6764">
        <v>0</v>
      </c>
      <c r="AG125" s="6764">
        <v>0</v>
      </c>
      <c r="AH125" s="6764">
        <v>0</v>
      </c>
      <c r="AI125" s="6764">
        <v>0</v>
      </c>
      <c r="AJ125" s="6764">
        <v>0</v>
      </c>
      <c r="AK125" s="6764">
        <v>0</v>
      </c>
      <c r="AL125" s="6764">
        <v>0</v>
      </c>
      <c r="AM125" s="6764">
        <v>0</v>
      </c>
      <c r="AN125" s="6764">
        <v>0</v>
      </c>
      <c r="AO125" s="6764">
        <v>0</v>
      </c>
      <c r="AP125" s="6764">
        <v>0</v>
      </c>
      <c r="AQ125" s="6764">
        <v>0</v>
      </c>
      <c r="AR125" s="6764">
        <v>0</v>
      </c>
      <c r="AS125" s="6764">
        <v>0</v>
      </c>
      <c r="AT125" s="6764">
        <v>0</v>
      </c>
      <c r="AU125" s="6764">
        <v>0</v>
      </c>
      <c r="AV125" s="6764">
        <v>0</v>
      </c>
      <c r="AW125" s="6765">
        <f t="shared" si="13"/>
        <v>0</v>
      </c>
      <c r="AX125" s="1035"/>
      <c r="AY125" s="6766">
        <v>0</v>
      </c>
      <c r="AZ125" s="1035"/>
      <c r="BA125" s="6767"/>
      <c r="BB125" s="6767"/>
      <c r="BC125" s="7068"/>
      <c r="BD125" s="7068"/>
      <c r="BE125" s="7068"/>
      <c r="BF125" s="7068"/>
      <c r="BG125" s="7068"/>
      <c r="BH125" s="7068"/>
      <c r="BI125" s="7068"/>
    </row>
    <row r="126" spans="1:61">
      <c r="A126" s="6542"/>
      <c r="B126" s="974"/>
      <c r="C126" s="6770"/>
      <c r="D126" s="6762">
        <v>12.9</v>
      </c>
      <c r="E126" s="6762"/>
      <c r="F126" s="6762" t="s">
        <v>2699</v>
      </c>
      <c r="G126" s="6761"/>
      <c r="H126" s="6761"/>
      <c r="I126" s="6764"/>
      <c r="J126" s="6764">
        <v>0</v>
      </c>
      <c r="K126" s="6764">
        <v>0</v>
      </c>
      <c r="L126" s="6764">
        <v>0</v>
      </c>
      <c r="M126" s="6764">
        <v>0</v>
      </c>
      <c r="N126" s="6764">
        <v>0</v>
      </c>
      <c r="O126" s="6764">
        <v>0</v>
      </c>
      <c r="P126" s="6764">
        <v>0</v>
      </c>
      <c r="Q126" s="6764">
        <v>0</v>
      </c>
      <c r="R126" s="6764">
        <v>0</v>
      </c>
      <c r="S126" s="6764">
        <v>0</v>
      </c>
      <c r="T126" s="6764">
        <v>0</v>
      </c>
      <c r="U126" s="6764">
        <v>0</v>
      </c>
      <c r="V126" s="6764">
        <v>0</v>
      </c>
      <c r="W126" s="6764">
        <v>0</v>
      </c>
      <c r="X126" s="6764">
        <v>0</v>
      </c>
      <c r="Y126" s="6764">
        <v>0</v>
      </c>
      <c r="Z126" s="6764">
        <v>0</v>
      </c>
      <c r="AA126" s="6764">
        <v>0</v>
      </c>
      <c r="AB126" s="6764">
        <v>0</v>
      </c>
      <c r="AC126" s="6764">
        <v>0</v>
      </c>
      <c r="AD126" s="6764">
        <v>0</v>
      </c>
      <c r="AE126" s="6764">
        <v>0</v>
      </c>
      <c r="AF126" s="6764">
        <v>0</v>
      </c>
      <c r="AG126" s="6764">
        <v>0</v>
      </c>
      <c r="AH126" s="6764">
        <v>0</v>
      </c>
      <c r="AI126" s="6764">
        <v>0</v>
      </c>
      <c r="AJ126" s="6764">
        <v>0</v>
      </c>
      <c r="AK126" s="6764">
        <v>0</v>
      </c>
      <c r="AL126" s="6764">
        <v>0</v>
      </c>
      <c r="AM126" s="6764">
        <v>0</v>
      </c>
      <c r="AN126" s="6764">
        <v>0</v>
      </c>
      <c r="AO126" s="6764">
        <v>0</v>
      </c>
      <c r="AP126" s="6764">
        <v>0</v>
      </c>
      <c r="AQ126" s="6764">
        <v>0</v>
      </c>
      <c r="AR126" s="6764">
        <v>0</v>
      </c>
      <c r="AS126" s="6764">
        <v>0</v>
      </c>
      <c r="AT126" s="6764">
        <v>0</v>
      </c>
      <c r="AU126" s="6764">
        <v>0</v>
      </c>
      <c r="AV126" s="6764">
        <v>0</v>
      </c>
      <c r="AW126" s="6765">
        <f t="shared" si="13"/>
        <v>0</v>
      </c>
      <c r="AX126" s="1035"/>
      <c r="AY126" s="6766">
        <v>0</v>
      </c>
      <c r="AZ126" s="1035"/>
      <c r="BA126" s="6767"/>
      <c r="BB126" s="6767"/>
      <c r="BC126" s="7068"/>
      <c r="BD126" s="7068"/>
      <c r="BE126" s="7068"/>
      <c r="BF126" s="7068"/>
      <c r="BG126" s="7068"/>
      <c r="BH126" s="7068"/>
      <c r="BI126" s="7068"/>
    </row>
    <row r="127" spans="1:61">
      <c r="A127" s="6542"/>
      <c r="B127" s="974"/>
      <c r="C127" s="6770"/>
      <c r="D127" s="6773">
        <v>12.1</v>
      </c>
      <c r="E127" s="6762"/>
      <c r="F127" s="6762" t="s">
        <v>2700</v>
      </c>
      <c r="G127" s="6761"/>
      <c r="H127" s="6761"/>
      <c r="I127" s="6764"/>
      <c r="J127" s="6764">
        <v>0</v>
      </c>
      <c r="K127" s="6764">
        <v>0</v>
      </c>
      <c r="L127" s="6764">
        <v>0</v>
      </c>
      <c r="M127" s="6764">
        <v>0</v>
      </c>
      <c r="N127" s="6764">
        <v>0</v>
      </c>
      <c r="O127" s="6764">
        <v>0</v>
      </c>
      <c r="P127" s="6764">
        <v>0</v>
      </c>
      <c r="Q127" s="6764">
        <v>0</v>
      </c>
      <c r="R127" s="6764">
        <v>0</v>
      </c>
      <c r="S127" s="6764">
        <v>0</v>
      </c>
      <c r="T127" s="6764">
        <v>0</v>
      </c>
      <c r="U127" s="6764">
        <v>0</v>
      </c>
      <c r="V127" s="6764">
        <v>0</v>
      </c>
      <c r="W127" s="6764">
        <v>0</v>
      </c>
      <c r="X127" s="6764">
        <v>0</v>
      </c>
      <c r="Y127" s="6764">
        <v>0</v>
      </c>
      <c r="Z127" s="6764">
        <v>0</v>
      </c>
      <c r="AA127" s="6764">
        <v>0</v>
      </c>
      <c r="AB127" s="6764">
        <v>0</v>
      </c>
      <c r="AC127" s="6764">
        <v>0</v>
      </c>
      <c r="AD127" s="6764">
        <v>0</v>
      </c>
      <c r="AE127" s="6764">
        <v>0</v>
      </c>
      <c r="AF127" s="6764">
        <v>0</v>
      </c>
      <c r="AG127" s="6764">
        <v>0</v>
      </c>
      <c r="AH127" s="6764">
        <v>0</v>
      </c>
      <c r="AI127" s="6764">
        <v>0</v>
      </c>
      <c r="AJ127" s="6764">
        <v>0</v>
      </c>
      <c r="AK127" s="6764">
        <v>0</v>
      </c>
      <c r="AL127" s="6764">
        <v>0</v>
      </c>
      <c r="AM127" s="6764">
        <v>0</v>
      </c>
      <c r="AN127" s="6764">
        <v>0</v>
      </c>
      <c r="AO127" s="6764">
        <v>0</v>
      </c>
      <c r="AP127" s="6764">
        <v>0</v>
      </c>
      <c r="AQ127" s="6764">
        <v>0</v>
      </c>
      <c r="AR127" s="6764">
        <v>0</v>
      </c>
      <c r="AS127" s="6764">
        <v>0</v>
      </c>
      <c r="AT127" s="6764">
        <v>0</v>
      </c>
      <c r="AU127" s="6764">
        <v>0</v>
      </c>
      <c r="AV127" s="6764">
        <v>0</v>
      </c>
      <c r="AW127" s="6765">
        <f t="shared" si="13"/>
        <v>0</v>
      </c>
      <c r="AX127" s="1035"/>
      <c r="AY127" s="6766">
        <v>0</v>
      </c>
      <c r="AZ127" s="1035"/>
      <c r="BA127" s="6767"/>
      <c r="BB127" s="6767"/>
      <c r="BC127" s="7068"/>
      <c r="BD127" s="7068"/>
      <c r="BE127" s="7068"/>
      <c r="BF127" s="7068"/>
      <c r="BG127" s="7068"/>
      <c r="BH127" s="7068"/>
      <c r="BI127" s="7068"/>
    </row>
    <row r="128" spans="1:61">
      <c r="A128" s="6542"/>
      <c r="B128" s="974"/>
      <c r="C128" s="6768">
        <v>13</v>
      </c>
      <c r="D128" s="6753"/>
      <c r="E128" s="6752" t="s">
        <v>182</v>
      </c>
      <c r="F128" s="6752"/>
      <c r="G128" s="6753"/>
      <c r="H128" s="6754"/>
      <c r="I128" s="6755">
        <f t="shared" ref="I128:AV128" si="23">SUM(I129:I131)</f>
        <v>0</v>
      </c>
      <c r="J128" s="6755">
        <f t="shared" si="23"/>
        <v>0</v>
      </c>
      <c r="K128" s="6755">
        <f t="shared" si="23"/>
        <v>0</v>
      </c>
      <c r="L128" s="6755">
        <f t="shared" si="23"/>
        <v>0</v>
      </c>
      <c r="M128" s="6755">
        <f t="shared" si="23"/>
        <v>0</v>
      </c>
      <c r="N128" s="6755">
        <f t="shared" si="23"/>
        <v>0</v>
      </c>
      <c r="O128" s="6755">
        <f t="shared" si="23"/>
        <v>0</v>
      </c>
      <c r="P128" s="6755">
        <f t="shared" si="23"/>
        <v>0</v>
      </c>
      <c r="Q128" s="6755">
        <f t="shared" si="23"/>
        <v>0</v>
      </c>
      <c r="R128" s="6755">
        <f t="shared" si="23"/>
        <v>0</v>
      </c>
      <c r="S128" s="6755">
        <f t="shared" si="23"/>
        <v>0</v>
      </c>
      <c r="T128" s="6755">
        <f t="shared" si="23"/>
        <v>0</v>
      </c>
      <c r="U128" s="6755">
        <f t="shared" si="23"/>
        <v>0</v>
      </c>
      <c r="V128" s="6755">
        <f t="shared" si="23"/>
        <v>0</v>
      </c>
      <c r="W128" s="6755">
        <f t="shared" si="23"/>
        <v>0</v>
      </c>
      <c r="X128" s="6755">
        <f t="shared" si="23"/>
        <v>0</v>
      </c>
      <c r="Y128" s="6755">
        <f t="shared" si="23"/>
        <v>0</v>
      </c>
      <c r="Z128" s="6755">
        <f t="shared" si="23"/>
        <v>0</v>
      </c>
      <c r="AA128" s="6755">
        <f t="shared" si="23"/>
        <v>0</v>
      </c>
      <c r="AB128" s="6755">
        <f t="shared" si="23"/>
        <v>0</v>
      </c>
      <c r="AC128" s="6755">
        <f t="shared" si="23"/>
        <v>0</v>
      </c>
      <c r="AD128" s="6755">
        <f t="shared" si="23"/>
        <v>0</v>
      </c>
      <c r="AE128" s="6755">
        <f t="shared" si="23"/>
        <v>0</v>
      </c>
      <c r="AF128" s="6755">
        <f t="shared" si="23"/>
        <v>0</v>
      </c>
      <c r="AG128" s="6755">
        <f t="shared" si="23"/>
        <v>0</v>
      </c>
      <c r="AH128" s="6755">
        <f t="shared" si="23"/>
        <v>0</v>
      </c>
      <c r="AI128" s="6755">
        <f t="shared" si="23"/>
        <v>0</v>
      </c>
      <c r="AJ128" s="6755">
        <f t="shared" si="23"/>
        <v>0</v>
      </c>
      <c r="AK128" s="6755">
        <f t="shared" si="23"/>
        <v>0</v>
      </c>
      <c r="AL128" s="6755">
        <f t="shared" si="23"/>
        <v>0</v>
      </c>
      <c r="AM128" s="6755">
        <f t="shared" si="23"/>
        <v>0</v>
      </c>
      <c r="AN128" s="6755">
        <f t="shared" si="23"/>
        <v>0</v>
      </c>
      <c r="AO128" s="6755">
        <f t="shared" si="23"/>
        <v>0</v>
      </c>
      <c r="AP128" s="6755">
        <f t="shared" si="23"/>
        <v>0</v>
      </c>
      <c r="AQ128" s="6755">
        <f t="shared" si="23"/>
        <v>0</v>
      </c>
      <c r="AR128" s="6755">
        <f t="shared" si="23"/>
        <v>0</v>
      </c>
      <c r="AS128" s="6755">
        <f t="shared" si="23"/>
        <v>0</v>
      </c>
      <c r="AT128" s="6755">
        <f t="shared" si="23"/>
        <v>0</v>
      </c>
      <c r="AU128" s="6755">
        <f t="shared" si="23"/>
        <v>0</v>
      </c>
      <c r="AV128" s="6755">
        <f t="shared" si="23"/>
        <v>0</v>
      </c>
      <c r="AW128" s="6756">
        <f t="shared" si="13"/>
        <v>0</v>
      </c>
      <c r="AX128" s="6757"/>
      <c r="AY128" s="6758">
        <f>SUM(AY129:AY131)</f>
        <v>0</v>
      </c>
      <c r="AZ128" s="6757"/>
      <c r="BA128" s="6759"/>
      <c r="BB128" s="6759"/>
      <c r="BC128" s="7067"/>
      <c r="BD128" s="7067"/>
      <c r="BE128" s="7067"/>
      <c r="BF128" s="7067"/>
      <c r="BG128" s="7067"/>
      <c r="BH128" s="7067"/>
      <c r="BI128" s="7067"/>
    </row>
    <row r="129" spans="1:61">
      <c r="A129" s="6542"/>
      <c r="B129" s="974"/>
      <c r="C129" s="6770"/>
      <c r="D129" s="6761">
        <v>13.1</v>
      </c>
      <c r="E129" s="6762"/>
      <c r="F129" s="6761" t="s">
        <v>183</v>
      </c>
      <c r="G129" s="6762"/>
      <c r="H129" s="6771"/>
      <c r="I129" s="6764">
        <v>0</v>
      </c>
      <c r="J129" s="6764">
        <v>0</v>
      </c>
      <c r="K129" s="6764">
        <v>0</v>
      </c>
      <c r="L129" s="6764">
        <v>0</v>
      </c>
      <c r="M129" s="6764">
        <v>0</v>
      </c>
      <c r="N129" s="6764">
        <v>0</v>
      </c>
      <c r="O129" s="6764">
        <v>0</v>
      </c>
      <c r="P129" s="6764">
        <v>0</v>
      </c>
      <c r="Q129" s="6764">
        <v>0</v>
      </c>
      <c r="R129" s="6764">
        <v>0</v>
      </c>
      <c r="S129" s="6764">
        <v>0</v>
      </c>
      <c r="T129" s="6764">
        <v>0</v>
      </c>
      <c r="U129" s="6764">
        <v>0</v>
      </c>
      <c r="V129" s="6764">
        <v>0</v>
      </c>
      <c r="W129" s="6764">
        <v>0</v>
      </c>
      <c r="X129" s="6764">
        <v>0</v>
      </c>
      <c r="Y129" s="6764">
        <v>0</v>
      </c>
      <c r="Z129" s="6764">
        <v>0</v>
      </c>
      <c r="AA129" s="6764">
        <v>0</v>
      </c>
      <c r="AB129" s="6764">
        <v>0</v>
      </c>
      <c r="AC129" s="6764">
        <v>0</v>
      </c>
      <c r="AD129" s="6764">
        <v>0</v>
      </c>
      <c r="AE129" s="6764">
        <v>0</v>
      </c>
      <c r="AF129" s="6764">
        <v>0</v>
      </c>
      <c r="AG129" s="6764">
        <v>0</v>
      </c>
      <c r="AH129" s="6764">
        <v>0</v>
      </c>
      <c r="AI129" s="6764">
        <v>0</v>
      </c>
      <c r="AJ129" s="6764">
        <v>0</v>
      </c>
      <c r="AK129" s="6764">
        <v>0</v>
      </c>
      <c r="AL129" s="6764">
        <v>0</v>
      </c>
      <c r="AM129" s="6764">
        <v>0</v>
      </c>
      <c r="AN129" s="6764">
        <v>0</v>
      </c>
      <c r="AO129" s="6764">
        <v>0</v>
      </c>
      <c r="AP129" s="6764">
        <v>0</v>
      </c>
      <c r="AQ129" s="6764">
        <v>0</v>
      </c>
      <c r="AR129" s="6764">
        <v>0</v>
      </c>
      <c r="AS129" s="6764">
        <v>0</v>
      </c>
      <c r="AT129" s="6764">
        <v>0</v>
      </c>
      <c r="AU129" s="6764">
        <v>0</v>
      </c>
      <c r="AV129" s="6764">
        <v>0</v>
      </c>
      <c r="AW129" s="6765">
        <f t="shared" si="13"/>
        <v>0</v>
      </c>
      <c r="AX129" s="1035"/>
      <c r="AY129" s="6766">
        <v>0</v>
      </c>
      <c r="AZ129" s="1035"/>
      <c r="BA129" s="6767"/>
      <c r="BB129" s="6767"/>
      <c r="BC129" s="7068"/>
      <c r="BD129" s="7068"/>
      <c r="BE129" s="7068"/>
      <c r="BF129" s="7068"/>
      <c r="BG129" s="7068"/>
      <c r="BH129" s="7068"/>
      <c r="BI129" s="7068"/>
    </row>
    <row r="130" spans="1:61">
      <c r="A130" s="6542"/>
      <c r="B130" s="974"/>
      <c r="C130" s="6770"/>
      <c r="D130" s="6761">
        <v>13.2</v>
      </c>
      <c r="E130" s="6762"/>
      <c r="F130" s="6761" t="s">
        <v>184</v>
      </c>
      <c r="G130" s="6762"/>
      <c r="H130" s="6771"/>
      <c r="I130" s="6764">
        <v>0</v>
      </c>
      <c r="J130" s="6764">
        <v>0</v>
      </c>
      <c r="K130" s="6764">
        <v>0</v>
      </c>
      <c r="L130" s="6764">
        <v>0</v>
      </c>
      <c r="M130" s="6764">
        <v>0</v>
      </c>
      <c r="N130" s="6764">
        <v>0</v>
      </c>
      <c r="O130" s="6764">
        <v>0</v>
      </c>
      <c r="P130" s="6764">
        <v>0</v>
      </c>
      <c r="Q130" s="6764">
        <v>0</v>
      </c>
      <c r="R130" s="6764">
        <v>0</v>
      </c>
      <c r="S130" s="6764">
        <v>0</v>
      </c>
      <c r="T130" s="6764">
        <v>0</v>
      </c>
      <c r="U130" s="6764">
        <v>0</v>
      </c>
      <c r="V130" s="6764">
        <v>0</v>
      </c>
      <c r="W130" s="6764">
        <v>0</v>
      </c>
      <c r="X130" s="6764">
        <v>0</v>
      </c>
      <c r="Y130" s="6764">
        <v>0</v>
      </c>
      <c r="Z130" s="6764">
        <v>0</v>
      </c>
      <c r="AA130" s="6764">
        <v>0</v>
      </c>
      <c r="AB130" s="6764">
        <v>0</v>
      </c>
      <c r="AC130" s="6764">
        <v>0</v>
      </c>
      <c r="AD130" s="6764">
        <v>0</v>
      </c>
      <c r="AE130" s="6764">
        <v>0</v>
      </c>
      <c r="AF130" s="6764">
        <v>0</v>
      </c>
      <c r="AG130" s="6764">
        <v>0</v>
      </c>
      <c r="AH130" s="6764">
        <v>0</v>
      </c>
      <c r="AI130" s="6764">
        <v>0</v>
      </c>
      <c r="AJ130" s="6764">
        <v>0</v>
      </c>
      <c r="AK130" s="6764">
        <v>0</v>
      </c>
      <c r="AL130" s="6764">
        <v>0</v>
      </c>
      <c r="AM130" s="6764">
        <v>0</v>
      </c>
      <c r="AN130" s="6764">
        <v>0</v>
      </c>
      <c r="AO130" s="6764">
        <v>0</v>
      </c>
      <c r="AP130" s="6764">
        <v>0</v>
      </c>
      <c r="AQ130" s="6764">
        <v>0</v>
      </c>
      <c r="AR130" s="6764">
        <v>0</v>
      </c>
      <c r="AS130" s="6764">
        <v>0</v>
      </c>
      <c r="AT130" s="6764">
        <v>0</v>
      </c>
      <c r="AU130" s="6764">
        <v>0</v>
      </c>
      <c r="AV130" s="6764">
        <v>0</v>
      </c>
      <c r="AW130" s="6765">
        <f t="shared" si="13"/>
        <v>0</v>
      </c>
      <c r="AX130" s="1035"/>
      <c r="AY130" s="6766">
        <v>0</v>
      </c>
      <c r="AZ130" s="1035"/>
      <c r="BA130" s="6767"/>
      <c r="BB130" s="6767"/>
      <c r="BC130" s="7068"/>
      <c r="BD130" s="7068"/>
      <c r="BE130" s="7068"/>
      <c r="BF130" s="7068"/>
      <c r="BG130" s="7068"/>
      <c r="BH130" s="7068"/>
      <c r="BI130" s="7068"/>
    </row>
    <row r="131" spans="1:61">
      <c r="A131" s="6542"/>
      <c r="B131" s="974"/>
      <c r="C131" s="6770"/>
      <c r="D131" s="6761">
        <v>13.3</v>
      </c>
      <c r="E131" s="6762"/>
      <c r="F131" s="6761" t="s">
        <v>88</v>
      </c>
      <c r="G131" s="6762"/>
      <c r="H131" s="6771"/>
      <c r="I131" s="6764">
        <v>0</v>
      </c>
      <c r="J131" s="6764">
        <v>0</v>
      </c>
      <c r="K131" s="6764">
        <v>0</v>
      </c>
      <c r="L131" s="6764">
        <v>0</v>
      </c>
      <c r="M131" s="6764">
        <v>0</v>
      </c>
      <c r="N131" s="6764">
        <v>0</v>
      </c>
      <c r="O131" s="6764">
        <v>0</v>
      </c>
      <c r="P131" s="6764">
        <v>0</v>
      </c>
      <c r="Q131" s="6764">
        <v>0</v>
      </c>
      <c r="R131" s="6764">
        <v>0</v>
      </c>
      <c r="S131" s="6764">
        <v>0</v>
      </c>
      <c r="T131" s="6764">
        <v>0</v>
      </c>
      <c r="U131" s="6764">
        <v>0</v>
      </c>
      <c r="V131" s="6764">
        <v>0</v>
      </c>
      <c r="W131" s="6764">
        <v>0</v>
      </c>
      <c r="X131" s="6764">
        <v>0</v>
      </c>
      <c r="Y131" s="6764">
        <v>0</v>
      </c>
      <c r="Z131" s="6764">
        <v>0</v>
      </c>
      <c r="AA131" s="6764">
        <v>0</v>
      </c>
      <c r="AB131" s="6764">
        <v>0</v>
      </c>
      <c r="AC131" s="6764">
        <v>0</v>
      </c>
      <c r="AD131" s="6764">
        <v>0</v>
      </c>
      <c r="AE131" s="6764">
        <v>0</v>
      </c>
      <c r="AF131" s="6764">
        <v>0</v>
      </c>
      <c r="AG131" s="6764">
        <v>0</v>
      </c>
      <c r="AH131" s="6764">
        <v>0</v>
      </c>
      <c r="AI131" s="6764">
        <v>0</v>
      </c>
      <c r="AJ131" s="6764">
        <v>0</v>
      </c>
      <c r="AK131" s="6764">
        <v>0</v>
      </c>
      <c r="AL131" s="6764">
        <v>0</v>
      </c>
      <c r="AM131" s="6764">
        <v>0</v>
      </c>
      <c r="AN131" s="6764">
        <v>0</v>
      </c>
      <c r="AO131" s="6764">
        <v>0</v>
      </c>
      <c r="AP131" s="6764">
        <v>0</v>
      </c>
      <c r="AQ131" s="6764">
        <v>0</v>
      </c>
      <c r="AR131" s="6764">
        <v>0</v>
      </c>
      <c r="AS131" s="6764">
        <v>0</v>
      </c>
      <c r="AT131" s="6764">
        <v>0</v>
      </c>
      <c r="AU131" s="6764">
        <v>0</v>
      </c>
      <c r="AV131" s="6764">
        <v>0</v>
      </c>
      <c r="AW131" s="6765">
        <f t="shared" si="13"/>
        <v>0</v>
      </c>
      <c r="AX131" s="1035"/>
      <c r="AY131" s="6766">
        <v>0</v>
      </c>
      <c r="AZ131" s="1035"/>
      <c r="BA131" s="6767"/>
      <c r="BB131" s="6767"/>
      <c r="BC131" s="7068"/>
      <c r="BD131" s="7068"/>
      <c r="BE131" s="7068"/>
      <c r="BF131" s="7068"/>
      <c r="BG131" s="7068"/>
      <c r="BH131" s="7068"/>
      <c r="BI131" s="7068"/>
    </row>
    <row r="132" spans="1:61">
      <c r="A132" s="6542"/>
      <c r="B132" s="974"/>
      <c r="C132" s="6768">
        <v>14</v>
      </c>
      <c r="D132" s="6753"/>
      <c r="E132" s="6752" t="s">
        <v>185</v>
      </c>
      <c r="F132" s="6752"/>
      <c r="G132" s="6753"/>
      <c r="H132" s="6754"/>
      <c r="I132" s="6755">
        <f t="shared" ref="I132:AV132" si="24">SUM(I133:I135)</f>
        <v>0</v>
      </c>
      <c r="J132" s="6755">
        <f t="shared" si="24"/>
        <v>0</v>
      </c>
      <c r="K132" s="6755">
        <f t="shared" si="24"/>
        <v>0</v>
      </c>
      <c r="L132" s="6755">
        <f t="shared" si="24"/>
        <v>0</v>
      </c>
      <c r="M132" s="6755">
        <f t="shared" si="24"/>
        <v>0</v>
      </c>
      <c r="N132" s="6755">
        <f t="shared" si="24"/>
        <v>0</v>
      </c>
      <c r="O132" s="6755">
        <f t="shared" si="24"/>
        <v>0</v>
      </c>
      <c r="P132" s="6755">
        <f t="shared" si="24"/>
        <v>0</v>
      </c>
      <c r="Q132" s="6755">
        <f t="shared" si="24"/>
        <v>0</v>
      </c>
      <c r="R132" s="6755">
        <f t="shared" si="24"/>
        <v>0</v>
      </c>
      <c r="S132" s="6755">
        <f t="shared" si="24"/>
        <v>0</v>
      </c>
      <c r="T132" s="6755">
        <f t="shared" si="24"/>
        <v>0</v>
      </c>
      <c r="U132" s="6755">
        <f t="shared" si="24"/>
        <v>0</v>
      </c>
      <c r="V132" s="6755">
        <f t="shared" si="24"/>
        <v>0</v>
      </c>
      <c r="W132" s="6755">
        <f t="shared" si="24"/>
        <v>0</v>
      </c>
      <c r="X132" s="6755">
        <f t="shared" si="24"/>
        <v>0</v>
      </c>
      <c r="Y132" s="6755">
        <f t="shared" si="24"/>
        <v>0</v>
      </c>
      <c r="Z132" s="6755">
        <f t="shared" si="24"/>
        <v>0</v>
      </c>
      <c r="AA132" s="6755">
        <f t="shared" si="24"/>
        <v>0</v>
      </c>
      <c r="AB132" s="6755">
        <f t="shared" si="24"/>
        <v>0</v>
      </c>
      <c r="AC132" s="6755">
        <f t="shared" si="24"/>
        <v>0</v>
      </c>
      <c r="AD132" s="6755">
        <f t="shared" si="24"/>
        <v>0</v>
      </c>
      <c r="AE132" s="6755">
        <f t="shared" si="24"/>
        <v>0</v>
      </c>
      <c r="AF132" s="6755">
        <f t="shared" si="24"/>
        <v>0</v>
      </c>
      <c r="AG132" s="6755">
        <f t="shared" si="24"/>
        <v>0</v>
      </c>
      <c r="AH132" s="6755">
        <f t="shared" si="24"/>
        <v>0</v>
      </c>
      <c r="AI132" s="6755">
        <f t="shared" si="24"/>
        <v>0</v>
      </c>
      <c r="AJ132" s="6755">
        <f t="shared" si="24"/>
        <v>0</v>
      </c>
      <c r="AK132" s="6755">
        <f t="shared" si="24"/>
        <v>0</v>
      </c>
      <c r="AL132" s="6755">
        <f t="shared" si="24"/>
        <v>0</v>
      </c>
      <c r="AM132" s="6755">
        <f t="shared" si="24"/>
        <v>0</v>
      </c>
      <c r="AN132" s="6755">
        <f t="shared" si="24"/>
        <v>0</v>
      </c>
      <c r="AO132" s="6755">
        <f t="shared" si="24"/>
        <v>0</v>
      </c>
      <c r="AP132" s="6755">
        <f t="shared" si="24"/>
        <v>0</v>
      </c>
      <c r="AQ132" s="6755">
        <f t="shared" si="24"/>
        <v>0</v>
      </c>
      <c r="AR132" s="6755">
        <f t="shared" si="24"/>
        <v>0</v>
      </c>
      <c r="AS132" s="6755">
        <f t="shared" si="24"/>
        <v>0</v>
      </c>
      <c r="AT132" s="6755">
        <f t="shared" si="24"/>
        <v>0</v>
      </c>
      <c r="AU132" s="6755">
        <f t="shared" si="24"/>
        <v>0</v>
      </c>
      <c r="AV132" s="6755">
        <f t="shared" si="24"/>
        <v>0</v>
      </c>
      <c r="AW132" s="6756">
        <f t="shared" si="13"/>
        <v>0</v>
      </c>
      <c r="AX132" s="6757"/>
      <c r="AY132" s="6758">
        <f>SUM(AY133:AY135)</f>
        <v>0</v>
      </c>
      <c r="AZ132" s="6757"/>
      <c r="BA132" s="6759"/>
      <c r="BB132" s="6759"/>
      <c r="BC132" s="7067"/>
      <c r="BD132" s="7067"/>
      <c r="BE132" s="7067"/>
      <c r="BF132" s="7067"/>
      <c r="BG132" s="7067"/>
      <c r="BH132" s="7067"/>
      <c r="BI132" s="7067"/>
    </row>
    <row r="133" spans="1:61">
      <c r="A133" s="6542"/>
      <c r="B133" s="974"/>
      <c r="C133" s="6770"/>
      <c r="D133" s="6761">
        <v>14.1</v>
      </c>
      <c r="E133" s="6762"/>
      <c r="F133" s="6761" t="s">
        <v>186</v>
      </c>
      <c r="G133" s="6762"/>
      <c r="H133" s="6771"/>
      <c r="I133" s="6764">
        <v>0</v>
      </c>
      <c r="J133" s="6764">
        <v>0</v>
      </c>
      <c r="K133" s="6764">
        <v>0</v>
      </c>
      <c r="L133" s="6764">
        <v>0</v>
      </c>
      <c r="M133" s="6764">
        <v>0</v>
      </c>
      <c r="N133" s="6764">
        <v>0</v>
      </c>
      <c r="O133" s="6764">
        <v>0</v>
      </c>
      <c r="P133" s="6764">
        <v>0</v>
      </c>
      <c r="Q133" s="6764">
        <v>0</v>
      </c>
      <c r="R133" s="6764">
        <v>0</v>
      </c>
      <c r="S133" s="6764">
        <v>0</v>
      </c>
      <c r="T133" s="6764">
        <v>0</v>
      </c>
      <c r="U133" s="6764">
        <v>0</v>
      </c>
      <c r="V133" s="6764">
        <v>0</v>
      </c>
      <c r="W133" s="6764">
        <v>0</v>
      </c>
      <c r="X133" s="6764">
        <v>0</v>
      </c>
      <c r="Y133" s="6764">
        <v>0</v>
      </c>
      <c r="Z133" s="6764">
        <v>0</v>
      </c>
      <c r="AA133" s="6764">
        <v>0</v>
      </c>
      <c r="AB133" s="6764">
        <v>0</v>
      </c>
      <c r="AC133" s="6764">
        <v>0</v>
      </c>
      <c r="AD133" s="6764">
        <v>0</v>
      </c>
      <c r="AE133" s="6764">
        <v>0</v>
      </c>
      <c r="AF133" s="6764">
        <v>0</v>
      </c>
      <c r="AG133" s="6764">
        <v>0</v>
      </c>
      <c r="AH133" s="6764">
        <v>0</v>
      </c>
      <c r="AI133" s="6764">
        <v>0</v>
      </c>
      <c r="AJ133" s="6764">
        <v>0</v>
      </c>
      <c r="AK133" s="6764">
        <v>0</v>
      </c>
      <c r="AL133" s="6764">
        <v>0</v>
      </c>
      <c r="AM133" s="6764">
        <v>0</v>
      </c>
      <c r="AN133" s="6764">
        <v>0</v>
      </c>
      <c r="AO133" s="6764">
        <v>0</v>
      </c>
      <c r="AP133" s="6764">
        <v>0</v>
      </c>
      <c r="AQ133" s="6764">
        <v>0</v>
      </c>
      <c r="AR133" s="6764">
        <v>0</v>
      </c>
      <c r="AS133" s="6764">
        <v>0</v>
      </c>
      <c r="AT133" s="6764">
        <v>0</v>
      </c>
      <c r="AU133" s="6764">
        <v>0</v>
      </c>
      <c r="AV133" s="6764">
        <v>0</v>
      </c>
      <c r="AW133" s="6765">
        <f t="shared" si="13"/>
        <v>0</v>
      </c>
      <c r="AX133" s="1035"/>
      <c r="AY133" s="6766">
        <v>0</v>
      </c>
      <c r="AZ133" s="1035"/>
      <c r="BA133" s="6767"/>
      <c r="BB133" s="6767"/>
      <c r="BC133" s="7068"/>
      <c r="BD133" s="7068"/>
      <c r="BE133" s="7068"/>
      <c r="BF133" s="7068"/>
      <c r="BG133" s="7068"/>
      <c r="BH133" s="7068"/>
      <c r="BI133" s="7068"/>
    </row>
    <row r="134" spans="1:61">
      <c r="A134" s="6542"/>
      <c r="B134" s="974"/>
      <c r="C134" s="6770"/>
      <c r="D134" s="6761">
        <v>14.2</v>
      </c>
      <c r="E134" s="6762"/>
      <c r="F134" s="6761" t="s">
        <v>187</v>
      </c>
      <c r="G134" s="6762"/>
      <c r="H134" s="6771"/>
      <c r="I134" s="6764">
        <v>0</v>
      </c>
      <c r="J134" s="6764">
        <v>0</v>
      </c>
      <c r="K134" s="6764">
        <v>0</v>
      </c>
      <c r="L134" s="6764">
        <v>0</v>
      </c>
      <c r="M134" s="6764">
        <v>0</v>
      </c>
      <c r="N134" s="6764">
        <v>0</v>
      </c>
      <c r="O134" s="6764">
        <v>0</v>
      </c>
      <c r="P134" s="6764">
        <v>0</v>
      </c>
      <c r="Q134" s="6764">
        <v>0</v>
      </c>
      <c r="R134" s="6764">
        <v>0</v>
      </c>
      <c r="S134" s="6764">
        <v>0</v>
      </c>
      <c r="T134" s="6764">
        <v>0</v>
      </c>
      <c r="U134" s="6764">
        <v>0</v>
      </c>
      <c r="V134" s="6764">
        <v>0</v>
      </c>
      <c r="W134" s="6764">
        <v>0</v>
      </c>
      <c r="X134" s="6764">
        <v>0</v>
      </c>
      <c r="Y134" s="6764">
        <v>0</v>
      </c>
      <c r="Z134" s="6764">
        <v>0</v>
      </c>
      <c r="AA134" s="6764">
        <v>0</v>
      </c>
      <c r="AB134" s="6764">
        <v>0</v>
      </c>
      <c r="AC134" s="6764">
        <v>0</v>
      </c>
      <c r="AD134" s="6764">
        <v>0</v>
      </c>
      <c r="AE134" s="6764">
        <v>0</v>
      </c>
      <c r="AF134" s="6764">
        <v>0</v>
      </c>
      <c r="AG134" s="6764">
        <v>0</v>
      </c>
      <c r="AH134" s="6764">
        <v>0</v>
      </c>
      <c r="AI134" s="6764">
        <v>0</v>
      </c>
      <c r="AJ134" s="6764">
        <v>0</v>
      </c>
      <c r="AK134" s="6764">
        <v>0</v>
      </c>
      <c r="AL134" s="6764">
        <v>0</v>
      </c>
      <c r="AM134" s="6764">
        <v>0</v>
      </c>
      <c r="AN134" s="6764">
        <v>0</v>
      </c>
      <c r="AO134" s="6764">
        <v>0</v>
      </c>
      <c r="AP134" s="6764">
        <v>0</v>
      </c>
      <c r="AQ134" s="6764">
        <v>0</v>
      </c>
      <c r="AR134" s="6764">
        <v>0</v>
      </c>
      <c r="AS134" s="6764">
        <v>0</v>
      </c>
      <c r="AT134" s="6764">
        <v>0</v>
      </c>
      <c r="AU134" s="6764">
        <v>0</v>
      </c>
      <c r="AV134" s="6764">
        <v>0</v>
      </c>
      <c r="AW134" s="6765">
        <f t="shared" si="13"/>
        <v>0</v>
      </c>
      <c r="AX134" s="1035"/>
      <c r="AY134" s="6766">
        <v>0</v>
      </c>
      <c r="AZ134" s="1035"/>
      <c r="BA134" s="6767"/>
      <c r="BB134" s="6767"/>
      <c r="BC134" s="7068"/>
      <c r="BD134" s="7068"/>
      <c r="BE134" s="7068"/>
      <c r="BF134" s="7068"/>
      <c r="BG134" s="7068"/>
      <c r="BH134" s="7068"/>
      <c r="BI134" s="7068"/>
    </row>
    <row r="135" spans="1:61">
      <c r="A135" s="6542"/>
      <c r="B135" s="974"/>
      <c r="C135" s="6770"/>
      <c r="D135" s="6761">
        <v>14.3</v>
      </c>
      <c r="E135" s="6762"/>
      <c r="F135" s="6761" t="s">
        <v>188</v>
      </c>
      <c r="G135" s="6762"/>
      <c r="H135" s="6771"/>
      <c r="I135" s="6764">
        <v>0</v>
      </c>
      <c r="J135" s="6764">
        <v>0</v>
      </c>
      <c r="K135" s="6764">
        <v>0</v>
      </c>
      <c r="L135" s="6764">
        <v>0</v>
      </c>
      <c r="M135" s="6764">
        <v>0</v>
      </c>
      <c r="N135" s="6764">
        <v>0</v>
      </c>
      <c r="O135" s="6764">
        <v>0</v>
      </c>
      <c r="P135" s="6764">
        <v>0</v>
      </c>
      <c r="Q135" s="6764">
        <v>0</v>
      </c>
      <c r="R135" s="6764">
        <v>0</v>
      </c>
      <c r="S135" s="6764">
        <v>0</v>
      </c>
      <c r="T135" s="6764">
        <v>0</v>
      </c>
      <c r="U135" s="6764">
        <v>0</v>
      </c>
      <c r="V135" s="6764">
        <v>0</v>
      </c>
      <c r="W135" s="6764">
        <v>0</v>
      </c>
      <c r="X135" s="6764">
        <v>0</v>
      </c>
      <c r="Y135" s="6764">
        <v>0</v>
      </c>
      <c r="Z135" s="6764">
        <v>0</v>
      </c>
      <c r="AA135" s="6764">
        <v>0</v>
      </c>
      <c r="AB135" s="6764">
        <v>0</v>
      </c>
      <c r="AC135" s="6764">
        <v>0</v>
      </c>
      <c r="AD135" s="6764">
        <v>0</v>
      </c>
      <c r="AE135" s="6764">
        <v>0</v>
      </c>
      <c r="AF135" s="6764">
        <v>0</v>
      </c>
      <c r="AG135" s="6764">
        <v>0</v>
      </c>
      <c r="AH135" s="6764">
        <v>0</v>
      </c>
      <c r="AI135" s="6764">
        <v>0</v>
      </c>
      <c r="AJ135" s="6764">
        <v>0</v>
      </c>
      <c r="AK135" s="6764">
        <v>0</v>
      </c>
      <c r="AL135" s="6764">
        <v>0</v>
      </c>
      <c r="AM135" s="6764">
        <v>0</v>
      </c>
      <c r="AN135" s="6764">
        <v>0</v>
      </c>
      <c r="AO135" s="6764">
        <v>0</v>
      </c>
      <c r="AP135" s="6764">
        <v>0</v>
      </c>
      <c r="AQ135" s="6764">
        <v>0</v>
      </c>
      <c r="AR135" s="6764">
        <v>0</v>
      </c>
      <c r="AS135" s="6764">
        <v>0</v>
      </c>
      <c r="AT135" s="6764">
        <v>0</v>
      </c>
      <c r="AU135" s="6764">
        <v>0</v>
      </c>
      <c r="AV135" s="6764">
        <v>0</v>
      </c>
      <c r="AW135" s="6765">
        <f t="shared" si="13"/>
        <v>0</v>
      </c>
      <c r="AX135" s="1035"/>
      <c r="AY135" s="6766">
        <v>0</v>
      </c>
      <c r="AZ135" s="1035"/>
      <c r="BA135" s="6767"/>
      <c r="BB135" s="6767"/>
      <c r="BC135" s="7068"/>
      <c r="BD135" s="7068"/>
      <c r="BE135" s="7068"/>
      <c r="BF135" s="7068"/>
      <c r="BG135" s="7068"/>
      <c r="BH135" s="7068"/>
      <c r="BI135" s="7068"/>
    </row>
    <row r="136" spans="1:61">
      <c r="A136" s="6542"/>
      <c r="B136" s="974"/>
      <c r="C136" s="6768">
        <v>15</v>
      </c>
      <c r="D136" s="6753"/>
      <c r="E136" s="6753" t="s">
        <v>189</v>
      </c>
      <c r="F136" s="6752"/>
      <c r="G136" s="6753"/>
      <c r="H136" s="6774"/>
      <c r="I136" s="6775"/>
      <c r="J136" s="6775"/>
      <c r="K136" s="6775"/>
      <c r="L136" s="6775"/>
      <c r="M136" s="6775"/>
      <c r="N136" s="6775"/>
      <c r="O136" s="6775"/>
      <c r="P136" s="6775"/>
      <c r="Q136" s="6775"/>
      <c r="R136" s="6775"/>
      <c r="S136" s="6775"/>
      <c r="T136" s="6775"/>
      <c r="U136" s="6775"/>
      <c r="V136" s="6775"/>
      <c r="W136" s="6775"/>
      <c r="X136" s="6775"/>
      <c r="Y136" s="6775"/>
      <c r="Z136" s="6775"/>
      <c r="AA136" s="6775"/>
      <c r="AB136" s="6775"/>
      <c r="AC136" s="6775"/>
      <c r="AD136" s="6775"/>
      <c r="AE136" s="6775"/>
      <c r="AF136" s="6775"/>
      <c r="AG136" s="6775"/>
      <c r="AH136" s="6775"/>
      <c r="AI136" s="6775"/>
      <c r="AJ136" s="6775"/>
      <c r="AK136" s="6775"/>
      <c r="AL136" s="6775"/>
      <c r="AM136" s="6775"/>
      <c r="AN136" s="6775"/>
      <c r="AO136" s="6775"/>
      <c r="AP136" s="6775"/>
      <c r="AQ136" s="6775"/>
      <c r="AR136" s="6775"/>
      <c r="AS136" s="6775"/>
      <c r="AT136" s="6775"/>
      <c r="AU136" s="6775"/>
      <c r="AV136" s="6775"/>
      <c r="AW136" s="6776">
        <f t="shared" si="13"/>
        <v>0</v>
      </c>
      <c r="AX136" s="1035"/>
      <c r="AY136" s="6777"/>
      <c r="AZ136" s="1035"/>
      <c r="BA136" s="6767"/>
      <c r="BB136" s="6767"/>
      <c r="BC136" s="7068"/>
      <c r="BD136" s="7068"/>
      <c r="BE136" s="7068"/>
      <c r="BF136" s="7068"/>
      <c r="BG136" s="7068"/>
      <c r="BH136" s="7068"/>
      <c r="BI136" s="7068"/>
    </row>
    <row r="137" spans="1:61">
      <c r="A137" s="6542"/>
      <c r="B137" s="974"/>
      <c r="C137" s="6768">
        <v>16</v>
      </c>
      <c r="D137" s="6753"/>
      <c r="E137" s="6753" t="s">
        <v>190</v>
      </c>
      <c r="F137" s="6752"/>
      <c r="G137" s="6753"/>
      <c r="H137" s="6754"/>
      <c r="I137" s="6755">
        <f>SUM(I138:I153)</f>
        <v>0</v>
      </c>
      <c r="J137" s="6755">
        <f t="shared" ref="J137:AV137" si="25">SUM(J138:J153)</f>
        <v>0</v>
      </c>
      <c r="K137" s="6755">
        <f t="shared" si="25"/>
        <v>0</v>
      </c>
      <c r="L137" s="6755">
        <f t="shared" si="25"/>
        <v>0</v>
      </c>
      <c r="M137" s="6755">
        <f t="shared" si="25"/>
        <v>0</v>
      </c>
      <c r="N137" s="6755">
        <f t="shared" si="25"/>
        <v>0</v>
      </c>
      <c r="O137" s="6755">
        <f t="shared" si="25"/>
        <v>0</v>
      </c>
      <c r="P137" s="6755">
        <f t="shared" si="25"/>
        <v>0</v>
      </c>
      <c r="Q137" s="6755">
        <f t="shared" si="25"/>
        <v>0</v>
      </c>
      <c r="R137" s="6755">
        <f t="shared" si="25"/>
        <v>0</v>
      </c>
      <c r="S137" s="6755">
        <f t="shared" si="25"/>
        <v>0</v>
      </c>
      <c r="T137" s="6755">
        <f t="shared" si="25"/>
        <v>0</v>
      </c>
      <c r="U137" s="6755">
        <f t="shared" si="25"/>
        <v>0</v>
      </c>
      <c r="V137" s="6755">
        <f t="shared" si="25"/>
        <v>0</v>
      </c>
      <c r="W137" s="6755">
        <f t="shared" si="25"/>
        <v>0</v>
      </c>
      <c r="X137" s="6755">
        <f t="shared" si="25"/>
        <v>0</v>
      </c>
      <c r="Y137" s="6755">
        <f t="shared" si="25"/>
        <v>0</v>
      </c>
      <c r="Z137" s="6755">
        <f t="shared" si="25"/>
        <v>0</v>
      </c>
      <c r="AA137" s="6755">
        <f t="shared" si="25"/>
        <v>0</v>
      </c>
      <c r="AB137" s="6755">
        <f t="shared" si="25"/>
        <v>0</v>
      </c>
      <c r="AC137" s="6755">
        <f t="shared" si="25"/>
        <v>0</v>
      </c>
      <c r="AD137" s="6755">
        <f t="shared" si="25"/>
        <v>0</v>
      </c>
      <c r="AE137" s="6755">
        <f t="shared" si="25"/>
        <v>0</v>
      </c>
      <c r="AF137" s="6755">
        <f t="shared" si="25"/>
        <v>0</v>
      </c>
      <c r="AG137" s="6755">
        <f t="shared" si="25"/>
        <v>0</v>
      </c>
      <c r="AH137" s="6755">
        <f t="shared" si="25"/>
        <v>0</v>
      </c>
      <c r="AI137" s="6755">
        <f t="shared" si="25"/>
        <v>0</v>
      </c>
      <c r="AJ137" s="6755">
        <f t="shared" si="25"/>
        <v>0</v>
      </c>
      <c r="AK137" s="6755">
        <f t="shared" si="25"/>
        <v>0</v>
      </c>
      <c r="AL137" s="6755">
        <f t="shared" si="25"/>
        <v>0</v>
      </c>
      <c r="AM137" s="6755">
        <f t="shared" si="25"/>
        <v>0</v>
      </c>
      <c r="AN137" s="6755">
        <f t="shared" si="25"/>
        <v>0</v>
      </c>
      <c r="AO137" s="6755">
        <f t="shared" si="25"/>
        <v>0</v>
      </c>
      <c r="AP137" s="6755">
        <f t="shared" si="25"/>
        <v>0</v>
      </c>
      <c r="AQ137" s="6755">
        <f t="shared" si="25"/>
        <v>0</v>
      </c>
      <c r="AR137" s="6755">
        <f t="shared" si="25"/>
        <v>0</v>
      </c>
      <c r="AS137" s="6755">
        <f t="shared" si="25"/>
        <v>0</v>
      </c>
      <c r="AT137" s="6755">
        <f t="shared" si="25"/>
        <v>0</v>
      </c>
      <c r="AU137" s="6755">
        <f t="shared" si="25"/>
        <v>0</v>
      </c>
      <c r="AV137" s="6755">
        <f t="shared" si="25"/>
        <v>0</v>
      </c>
      <c r="AW137" s="6756">
        <f t="shared" si="13"/>
        <v>0</v>
      </c>
      <c r="AX137" s="6757"/>
      <c r="AY137" s="6758">
        <f>SUM(AY138:AY153)</f>
        <v>0</v>
      </c>
      <c r="AZ137" s="6757"/>
      <c r="BA137" s="6759"/>
      <c r="BB137" s="6759"/>
      <c r="BC137" s="7067"/>
      <c r="BD137" s="7067"/>
      <c r="BE137" s="7067"/>
      <c r="BF137" s="7067"/>
      <c r="BG137" s="7067"/>
      <c r="BH137" s="7067"/>
      <c r="BI137" s="7067"/>
    </row>
    <row r="138" spans="1:61">
      <c r="A138" s="6542"/>
      <c r="B138" s="974"/>
      <c r="C138" s="6770"/>
      <c r="D138" s="6762">
        <v>16.100000000000001</v>
      </c>
      <c r="E138" s="6762"/>
      <c r="F138" s="6761" t="s">
        <v>191</v>
      </c>
      <c r="G138" s="6761"/>
      <c r="H138" s="6771"/>
      <c r="I138" s="6764">
        <v>0</v>
      </c>
      <c r="J138" s="6764">
        <v>0</v>
      </c>
      <c r="K138" s="6764">
        <v>0</v>
      </c>
      <c r="L138" s="6764">
        <v>0</v>
      </c>
      <c r="M138" s="6764">
        <v>0</v>
      </c>
      <c r="N138" s="6764">
        <v>0</v>
      </c>
      <c r="O138" s="6764">
        <v>0</v>
      </c>
      <c r="P138" s="6764">
        <v>0</v>
      </c>
      <c r="Q138" s="6764">
        <v>0</v>
      </c>
      <c r="R138" s="6764">
        <v>0</v>
      </c>
      <c r="S138" s="6764">
        <v>0</v>
      </c>
      <c r="T138" s="6764">
        <v>0</v>
      </c>
      <c r="U138" s="6764">
        <v>0</v>
      </c>
      <c r="V138" s="6764">
        <v>0</v>
      </c>
      <c r="W138" s="6764">
        <v>0</v>
      </c>
      <c r="X138" s="6764">
        <v>0</v>
      </c>
      <c r="Y138" s="6764">
        <v>0</v>
      </c>
      <c r="Z138" s="6764">
        <v>0</v>
      </c>
      <c r="AA138" s="6764">
        <v>0</v>
      </c>
      <c r="AB138" s="6764">
        <v>0</v>
      </c>
      <c r="AC138" s="6764">
        <v>0</v>
      </c>
      <c r="AD138" s="6764">
        <v>0</v>
      </c>
      <c r="AE138" s="6764">
        <v>0</v>
      </c>
      <c r="AF138" s="6764">
        <v>0</v>
      </c>
      <c r="AG138" s="6764">
        <v>0</v>
      </c>
      <c r="AH138" s="6764">
        <v>0</v>
      </c>
      <c r="AI138" s="6764">
        <v>0</v>
      </c>
      <c r="AJ138" s="6764">
        <v>0</v>
      </c>
      <c r="AK138" s="6764">
        <v>0</v>
      </c>
      <c r="AL138" s="6764">
        <v>0</v>
      </c>
      <c r="AM138" s="6764">
        <v>0</v>
      </c>
      <c r="AN138" s="6764">
        <v>0</v>
      </c>
      <c r="AO138" s="6764">
        <v>0</v>
      </c>
      <c r="AP138" s="6764">
        <v>0</v>
      </c>
      <c r="AQ138" s="6764">
        <v>0</v>
      </c>
      <c r="AR138" s="6764">
        <v>0</v>
      </c>
      <c r="AS138" s="6764">
        <v>0</v>
      </c>
      <c r="AT138" s="6764">
        <v>0</v>
      </c>
      <c r="AU138" s="6764">
        <v>0</v>
      </c>
      <c r="AV138" s="6764">
        <v>0</v>
      </c>
      <c r="AW138" s="6765">
        <f t="shared" si="13"/>
        <v>0</v>
      </c>
      <c r="AX138" s="1035"/>
      <c r="AY138" s="6766">
        <v>0</v>
      </c>
      <c r="AZ138" s="1035"/>
      <c r="BA138" s="6767"/>
      <c r="BB138" s="6767"/>
      <c r="BC138" s="7068"/>
      <c r="BD138" s="7068"/>
      <c r="BE138" s="7068"/>
      <c r="BF138" s="7068"/>
      <c r="BG138" s="7068"/>
      <c r="BH138" s="7068"/>
      <c r="BI138" s="7068"/>
    </row>
    <row r="139" spans="1:61">
      <c r="A139" s="6542"/>
      <c r="B139" s="974"/>
      <c r="C139" s="6770"/>
      <c r="D139" s="6762">
        <v>16.2</v>
      </c>
      <c r="E139" s="6762"/>
      <c r="F139" s="6761" t="s">
        <v>192</v>
      </c>
      <c r="G139" s="6761"/>
      <c r="H139" s="6771"/>
      <c r="I139" s="6764">
        <v>0</v>
      </c>
      <c r="J139" s="6764">
        <v>0</v>
      </c>
      <c r="K139" s="6764">
        <v>0</v>
      </c>
      <c r="L139" s="6764">
        <v>0</v>
      </c>
      <c r="M139" s="6764">
        <v>0</v>
      </c>
      <c r="N139" s="6764">
        <v>0</v>
      </c>
      <c r="O139" s="6764">
        <v>0</v>
      </c>
      <c r="P139" s="6764">
        <v>0</v>
      </c>
      <c r="Q139" s="6764">
        <v>0</v>
      </c>
      <c r="R139" s="6764">
        <v>0</v>
      </c>
      <c r="S139" s="6764">
        <v>0</v>
      </c>
      <c r="T139" s="6764">
        <v>0</v>
      </c>
      <c r="U139" s="6764">
        <v>0</v>
      </c>
      <c r="V139" s="6764">
        <v>0</v>
      </c>
      <c r="W139" s="6764">
        <v>0</v>
      </c>
      <c r="X139" s="6764">
        <v>0</v>
      </c>
      <c r="Y139" s="6764">
        <v>0</v>
      </c>
      <c r="Z139" s="6764">
        <v>0</v>
      </c>
      <c r="AA139" s="6764">
        <v>0</v>
      </c>
      <c r="AB139" s="6764">
        <v>0</v>
      </c>
      <c r="AC139" s="6764">
        <v>0</v>
      </c>
      <c r="AD139" s="6764">
        <v>0</v>
      </c>
      <c r="AE139" s="6764">
        <v>0</v>
      </c>
      <c r="AF139" s="6764">
        <v>0</v>
      </c>
      <c r="AG139" s="6764">
        <v>0</v>
      </c>
      <c r="AH139" s="6764">
        <v>0</v>
      </c>
      <c r="AI139" s="6764">
        <v>0</v>
      </c>
      <c r="AJ139" s="6764">
        <v>0</v>
      </c>
      <c r="AK139" s="6764">
        <v>0</v>
      </c>
      <c r="AL139" s="6764">
        <v>0</v>
      </c>
      <c r="AM139" s="6764">
        <v>0</v>
      </c>
      <c r="AN139" s="6764">
        <v>0</v>
      </c>
      <c r="AO139" s="6764">
        <v>0</v>
      </c>
      <c r="AP139" s="6764">
        <v>0</v>
      </c>
      <c r="AQ139" s="6764">
        <v>0</v>
      </c>
      <c r="AR139" s="6764">
        <v>0</v>
      </c>
      <c r="AS139" s="6764">
        <v>0</v>
      </c>
      <c r="AT139" s="6764">
        <v>0</v>
      </c>
      <c r="AU139" s="6764">
        <v>0</v>
      </c>
      <c r="AV139" s="6764">
        <v>0</v>
      </c>
      <c r="AW139" s="6765">
        <f t="shared" si="13"/>
        <v>0</v>
      </c>
      <c r="AX139" s="1035"/>
      <c r="AY139" s="6766">
        <v>0</v>
      </c>
      <c r="AZ139" s="1035"/>
      <c r="BA139" s="6767"/>
      <c r="BB139" s="6767"/>
      <c r="BC139" s="7068"/>
      <c r="BD139" s="7068"/>
      <c r="BE139" s="7068"/>
      <c r="BF139" s="7068"/>
      <c r="BG139" s="7068"/>
      <c r="BH139" s="7068"/>
      <c r="BI139" s="7068"/>
    </row>
    <row r="140" spans="1:61">
      <c r="A140" s="6542"/>
      <c r="B140" s="974"/>
      <c r="C140" s="6770"/>
      <c r="D140" s="6762"/>
      <c r="E140" s="6762" t="s">
        <v>193</v>
      </c>
      <c r="F140" s="6761"/>
      <c r="G140" s="6761" t="s">
        <v>194</v>
      </c>
      <c r="H140" s="6772"/>
      <c r="I140" s="6764">
        <v>0</v>
      </c>
      <c r="J140" s="6764">
        <v>0</v>
      </c>
      <c r="K140" s="6764">
        <v>0</v>
      </c>
      <c r="L140" s="6764">
        <v>0</v>
      </c>
      <c r="M140" s="6764">
        <v>0</v>
      </c>
      <c r="N140" s="6764">
        <v>0</v>
      </c>
      <c r="O140" s="6764">
        <v>0</v>
      </c>
      <c r="P140" s="6764">
        <v>0</v>
      </c>
      <c r="Q140" s="6764">
        <v>0</v>
      </c>
      <c r="R140" s="6764">
        <v>0</v>
      </c>
      <c r="S140" s="6764">
        <v>0</v>
      </c>
      <c r="T140" s="6764">
        <v>0</v>
      </c>
      <c r="U140" s="6764">
        <v>0</v>
      </c>
      <c r="V140" s="6764">
        <v>0</v>
      </c>
      <c r="W140" s="6764">
        <v>0</v>
      </c>
      <c r="X140" s="6764">
        <v>0</v>
      </c>
      <c r="Y140" s="6764">
        <v>0</v>
      </c>
      <c r="Z140" s="6764">
        <v>0</v>
      </c>
      <c r="AA140" s="6764">
        <v>0</v>
      </c>
      <c r="AB140" s="6764">
        <v>0</v>
      </c>
      <c r="AC140" s="6764">
        <v>0</v>
      </c>
      <c r="AD140" s="6764">
        <v>0</v>
      </c>
      <c r="AE140" s="6764">
        <v>0</v>
      </c>
      <c r="AF140" s="6764">
        <v>0</v>
      </c>
      <c r="AG140" s="6764">
        <v>0</v>
      </c>
      <c r="AH140" s="6764">
        <v>0</v>
      </c>
      <c r="AI140" s="6764">
        <v>0</v>
      </c>
      <c r="AJ140" s="6764">
        <v>0</v>
      </c>
      <c r="AK140" s="6764">
        <v>0</v>
      </c>
      <c r="AL140" s="6764">
        <v>0</v>
      </c>
      <c r="AM140" s="6764">
        <v>0</v>
      </c>
      <c r="AN140" s="6764">
        <v>0</v>
      </c>
      <c r="AO140" s="6764">
        <v>0</v>
      </c>
      <c r="AP140" s="6764">
        <v>0</v>
      </c>
      <c r="AQ140" s="6764">
        <v>0</v>
      </c>
      <c r="AR140" s="6764">
        <v>0</v>
      </c>
      <c r="AS140" s="6764">
        <v>0</v>
      </c>
      <c r="AT140" s="6764">
        <v>0</v>
      </c>
      <c r="AU140" s="6764">
        <v>0</v>
      </c>
      <c r="AV140" s="6764">
        <v>0</v>
      </c>
      <c r="AW140" s="6765">
        <f t="shared" si="13"/>
        <v>0</v>
      </c>
      <c r="AX140" s="1035"/>
      <c r="AY140" s="6766">
        <v>0</v>
      </c>
      <c r="AZ140" s="1035"/>
      <c r="BA140" s="6767"/>
      <c r="BB140" s="6767"/>
      <c r="BC140" s="7068"/>
      <c r="BD140" s="7068"/>
      <c r="BE140" s="7068"/>
      <c r="BF140" s="7068"/>
      <c r="BG140" s="7068"/>
      <c r="BH140" s="7068"/>
      <c r="BI140" s="7068"/>
    </row>
    <row r="141" spans="1:61">
      <c r="A141" s="6542"/>
      <c r="B141" s="974"/>
      <c r="C141" s="6770"/>
      <c r="D141" s="6762">
        <v>16.3</v>
      </c>
      <c r="E141" s="6762"/>
      <c r="F141" s="6761" t="s">
        <v>195</v>
      </c>
      <c r="G141" s="6761"/>
      <c r="H141" s="6771"/>
      <c r="I141" s="6764">
        <v>0</v>
      </c>
      <c r="J141" s="6764">
        <v>0</v>
      </c>
      <c r="K141" s="6764">
        <v>0</v>
      </c>
      <c r="L141" s="6764">
        <v>0</v>
      </c>
      <c r="M141" s="6764">
        <v>0</v>
      </c>
      <c r="N141" s="6764">
        <v>0</v>
      </c>
      <c r="O141" s="6764">
        <v>0</v>
      </c>
      <c r="P141" s="6764">
        <v>0</v>
      </c>
      <c r="Q141" s="6764">
        <v>0</v>
      </c>
      <c r="R141" s="6764">
        <v>0</v>
      </c>
      <c r="S141" s="6764">
        <v>0</v>
      </c>
      <c r="T141" s="6764">
        <v>0</v>
      </c>
      <c r="U141" s="6764">
        <v>0</v>
      </c>
      <c r="V141" s="6764">
        <v>0</v>
      </c>
      <c r="W141" s="6764">
        <v>0</v>
      </c>
      <c r="X141" s="6764">
        <v>0</v>
      </c>
      <c r="Y141" s="6764">
        <v>0</v>
      </c>
      <c r="Z141" s="6764">
        <v>0</v>
      </c>
      <c r="AA141" s="6764">
        <v>0</v>
      </c>
      <c r="AB141" s="6764">
        <v>0</v>
      </c>
      <c r="AC141" s="6764">
        <v>0</v>
      </c>
      <c r="AD141" s="6764">
        <v>0</v>
      </c>
      <c r="AE141" s="6764">
        <v>0</v>
      </c>
      <c r="AF141" s="6764">
        <v>0</v>
      </c>
      <c r="AG141" s="6764">
        <v>0</v>
      </c>
      <c r="AH141" s="6764">
        <v>0</v>
      </c>
      <c r="AI141" s="6764">
        <v>0</v>
      </c>
      <c r="AJ141" s="6764">
        <v>0</v>
      </c>
      <c r="AK141" s="6764">
        <v>0</v>
      </c>
      <c r="AL141" s="6764">
        <v>0</v>
      </c>
      <c r="AM141" s="6764">
        <v>0</v>
      </c>
      <c r="AN141" s="6764">
        <v>0</v>
      </c>
      <c r="AO141" s="6764">
        <v>0</v>
      </c>
      <c r="AP141" s="6764">
        <v>0</v>
      </c>
      <c r="AQ141" s="6764">
        <v>0</v>
      </c>
      <c r="AR141" s="6764">
        <v>0</v>
      </c>
      <c r="AS141" s="6764">
        <v>0</v>
      </c>
      <c r="AT141" s="6764">
        <v>0</v>
      </c>
      <c r="AU141" s="6764">
        <v>0</v>
      </c>
      <c r="AV141" s="6764">
        <v>0</v>
      </c>
      <c r="AW141" s="6765">
        <f t="shared" si="13"/>
        <v>0</v>
      </c>
      <c r="AX141" s="1035"/>
      <c r="AY141" s="6766">
        <v>0</v>
      </c>
      <c r="AZ141" s="1035"/>
      <c r="BA141" s="6767"/>
      <c r="BB141" s="6767"/>
      <c r="BC141" s="7068"/>
      <c r="BD141" s="7068"/>
      <c r="BE141" s="7068"/>
      <c r="BF141" s="7068"/>
      <c r="BG141" s="7068"/>
      <c r="BH141" s="7068"/>
      <c r="BI141" s="7068"/>
    </row>
    <row r="142" spans="1:61">
      <c r="A142" s="6542"/>
      <c r="B142" s="974"/>
      <c r="C142" s="6770"/>
      <c r="D142" s="6762"/>
      <c r="E142" s="6762" t="s">
        <v>196</v>
      </c>
      <c r="F142" s="6761"/>
      <c r="G142" s="6761" t="s">
        <v>197</v>
      </c>
      <c r="H142" s="6772"/>
      <c r="I142" s="6764">
        <v>0</v>
      </c>
      <c r="J142" s="6764">
        <v>0</v>
      </c>
      <c r="K142" s="6764">
        <v>0</v>
      </c>
      <c r="L142" s="6764">
        <v>0</v>
      </c>
      <c r="M142" s="6764">
        <v>0</v>
      </c>
      <c r="N142" s="6764">
        <v>0</v>
      </c>
      <c r="O142" s="6764">
        <v>0</v>
      </c>
      <c r="P142" s="6764">
        <v>0</v>
      </c>
      <c r="Q142" s="6764">
        <v>0</v>
      </c>
      <c r="R142" s="6764">
        <v>0</v>
      </c>
      <c r="S142" s="6764">
        <v>0</v>
      </c>
      <c r="T142" s="6764">
        <v>0</v>
      </c>
      <c r="U142" s="6764">
        <v>0</v>
      </c>
      <c r="V142" s="6764">
        <v>0</v>
      </c>
      <c r="W142" s="6764">
        <v>0</v>
      </c>
      <c r="X142" s="6764">
        <v>0</v>
      </c>
      <c r="Y142" s="6764">
        <v>0</v>
      </c>
      <c r="Z142" s="6764">
        <v>0</v>
      </c>
      <c r="AA142" s="6764">
        <v>0</v>
      </c>
      <c r="AB142" s="6764">
        <v>0</v>
      </c>
      <c r="AC142" s="6764">
        <v>0</v>
      </c>
      <c r="AD142" s="6764">
        <v>0</v>
      </c>
      <c r="AE142" s="6764">
        <v>0</v>
      </c>
      <c r="AF142" s="6764">
        <v>0</v>
      </c>
      <c r="AG142" s="6764">
        <v>0</v>
      </c>
      <c r="AH142" s="6764">
        <v>0</v>
      </c>
      <c r="AI142" s="6764">
        <v>0</v>
      </c>
      <c r="AJ142" s="6764">
        <v>0</v>
      </c>
      <c r="AK142" s="6764">
        <v>0</v>
      </c>
      <c r="AL142" s="6764">
        <v>0</v>
      </c>
      <c r="AM142" s="6764">
        <v>0</v>
      </c>
      <c r="AN142" s="6764">
        <v>0</v>
      </c>
      <c r="AO142" s="6764">
        <v>0</v>
      </c>
      <c r="AP142" s="6764">
        <v>0</v>
      </c>
      <c r="AQ142" s="6764">
        <v>0</v>
      </c>
      <c r="AR142" s="6764">
        <v>0</v>
      </c>
      <c r="AS142" s="6764">
        <v>0</v>
      </c>
      <c r="AT142" s="6764">
        <v>0</v>
      </c>
      <c r="AU142" s="6764">
        <v>0</v>
      </c>
      <c r="AV142" s="6764">
        <v>0</v>
      </c>
      <c r="AW142" s="6765">
        <f t="shared" ref="AW142:AW206" si="26">SUM(I142:AV142)</f>
        <v>0</v>
      </c>
      <c r="AX142" s="1035"/>
      <c r="AY142" s="6766">
        <v>0</v>
      </c>
      <c r="AZ142" s="1035"/>
      <c r="BA142" s="6767"/>
      <c r="BB142" s="6767"/>
      <c r="BC142" s="7068"/>
      <c r="BD142" s="7068"/>
      <c r="BE142" s="7068"/>
      <c r="BF142" s="7068"/>
      <c r="BG142" s="7068"/>
      <c r="BH142" s="7068"/>
      <c r="BI142" s="7068"/>
    </row>
    <row r="143" spans="1:61">
      <c r="A143" s="6542"/>
      <c r="B143" s="974"/>
      <c r="C143" s="6770"/>
      <c r="D143" s="6762">
        <v>16.399999999999999</v>
      </c>
      <c r="E143" s="6762"/>
      <c r="F143" s="6761" t="s">
        <v>198</v>
      </c>
      <c r="G143" s="6761"/>
      <c r="H143" s="6771"/>
      <c r="I143" s="6764">
        <v>0</v>
      </c>
      <c r="J143" s="6764">
        <v>0</v>
      </c>
      <c r="K143" s="6764">
        <v>0</v>
      </c>
      <c r="L143" s="6764">
        <v>0</v>
      </c>
      <c r="M143" s="6764">
        <v>0</v>
      </c>
      <c r="N143" s="6764">
        <v>0</v>
      </c>
      <c r="O143" s="6764">
        <v>0</v>
      </c>
      <c r="P143" s="6764">
        <v>0</v>
      </c>
      <c r="Q143" s="6764">
        <v>0</v>
      </c>
      <c r="R143" s="6764">
        <v>0</v>
      </c>
      <c r="S143" s="6764">
        <v>0</v>
      </c>
      <c r="T143" s="6764">
        <v>0</v>
      </c>
      <c r="U143" s="6764">
        <v>0</v>
      </c>
      <c r="V143" s="6764">
        <v>0</v>
      </c>
      <c r="W143" s="6764">
        <v>0</v>
      </c>
      <c r="X143" s="6764">
        <v>0</v>
      </c>
      <c r="Y143" s="6764">
        <v>0</v>
      </c>
      <c r="Z143" s="6764">
        <v>0</v>
      </c>
      <c r="AA143" s="6764">
        <v>0</v>
      </c>
      <c r="AB143" s="6764">
        <v>0</v>
      </c>
      <c r="AC143" s="6764">
        <v>0</v>
      </c>
      <c r="AD143" s="6764">
        <v>0</v>
      </c>
      <c r="AE143" s="6764">
        <v>0</v>
      </c>
      <c r="AF143" s="6764">
        <v>0</v>
      </c>
      <c r="AG143" s="6764">
        <v>0</v>
      </c>
      <c r="AH143" s="6764">
        <v>0</v>
      </c>
      <c r="AI143" s="6764">
        <v>0</v>
      </c>
      <c r="AJ143" s="6764">
        <v>0</v>
      </c>
      <c r="AK143" s="6764">
        <v>0</v>
      </c>
      <c r="AL143" s="6764">
        <v>0</v>
      </c>
      <c r="AM143" s="6764">
        <v>0</v>
      </c>
      <c r="AN143" s="6764">
        <v>0</v>
      </c>
      <c r="AO143" s="6764">
        <v>0</v>
      </c>
      <c r="AP143" s="6764">
        <v>0</v>
      </c>
      <c r="AQ143" s="6764">
        <v>0</v>
      </c>
      <c r="AR143" s="6764">
        <v>0</v>
      </c>
      <c r="AS143" s="6764">
        <v>0</v>
      </c>
      <c r="AT143" s="6764">
        <v>0</v>
      </c>
      <c r="AU143" s="6764">
        <v>0</v>
      </c>
      <c r="AV143" s="6764">
        <v>0</v>
      </c>
      <c r="AW143" s="6765">
        <f t="shared" si="26"/>
        <v>0</v>
      </c>
      <c r="AX143" s="1035"/>
      <c r="AY143" s="6766">
        <v>0</v>
      </c>
      <c r="AZ143" s="1035"/>
      <c r="BA143" s="6767"/>
      <c r="BB143" s="6767"/>
      <c r="BC143" s="7068"/>
      <c r="BD143" s="7068"/>
      <c r="BE143" s="7068"/>
      <c r="BF143" s="7068"/>
      <c r="BG143" s="7068"/>
      <c r="BH143" s="7068"/>
      <c r="BI143" s="7068"/>
    </row>
    <row r="144" spans="1:61">
      <c r="A144" s="6542"/>
      <c r="B144" s="974"/>
      <c r="C144" s="6770"/>
      <c r="D144" s="6762"/>
      <c r="E144" s="6762" t="s">
        <v>199</v>
      </c>
      <c r="F144" s="6761"/>
      <c r="G144" s="6761" t="s">
        <v>200</v>
      </c>
      <c r="H144" s="6772"/>
      <c r="I144" s="6764">
        <v>0</v>
      </c>
      <c r="J144" s="6764">
        <v>0</v>
      </c>
      <c r="K144" s="6764">
        <v>0</v>
      </c>
      <c r="L144" s="6764">
        <v>0</v>
      </c>
      <c r="M144" s="6764">
        <v>0</v>
      </c>
      <c r="N144" s="6764">
        <v>0</v>
      </c>
      <c r="O144" s="6764">
        <v>0</v>
      </c>
      <c r="P144" s="6764">
        <v>0</v>
      </c>
      <c r="Q144" s="6764">
        <v>0</v>
      </c>
      <c r="R144" s="6764">
        <v>0</v>
      </c>
      <c r="S144" s="6764">
        <v>0</v>
      </c>
      <c r="T144" s="6764">
        <v>0</v>
      </c>
      <c r="U144" s="6764">
        <v>0</v>
      </c>
      <c r="V144" s="6764">
        <v>0</v>
      </c>
      <c r="W144" s="6764">
        <v>0</v>
      </c>
      <c r="X144" s="6764">
        <v>0</v>
      </c>
      <c r="Y144" s="6764">
        <v>0</v>
      </c>
      <c r="Z144" s="6764">
        <v>0</v>
      </c>
      <c r="AA144" s="6764">
        <v>0</v>
      </c>
      <c r="AB144" s="6764">
        <v>0</v>
      </c>
      <c r="AC144" s="6764">
        <v>0</v>
      </c>
      <c r="AD144" s="6764">
        <v>0</v>
      </c>
      <c r="AE144" s="6764">
        <v>0</v>
      </c>
      <c r="AF144" s="6764">
        <v>0</v>
      </c>
      <c r="AG144" s="6764">
        <v>0</v>
      </c>
      <c r="AH144" s="6764">
        <v>0</v>
      </c>
      <c r="AI144" s="6764">
        <v>0</v>
      </c>
      <c r="AJ144" s="6764">
        <v>0</v>
      </c>
      <c r="AK144" s="6764">
        <v>0</v>
      </c>
      <c r="AL144" s="6764">
        <v>0</v>
      </c>
      <c r="AM144" s="6764">
        <v>0</v>
      </c>
      <c r="AN144" s="6764">
        <v>0</v>
      </c>
      <c r="AO144" s="6764">
        <v>0</v>
      </c>
      <c r="AP144" s="6764">
        <v>0</v>
      </c>
      <c r="AQ144" s="6764">
        <v>0</v>
      </c>
      <c r="AR144" s="6764">
        <v>0</v>
      </c>
      <c r="AS144" s="6764">
        <v>0</v>
      </c>
      <c r="AT144" s="6764">
        <v>0</v>
      </c>
      <c r="AU144" s="6764">
        <v>0</v>
      </c>
      <c r="AV144" s="6764">
        <v>0</v>
      </c>
      <c r="AW144" s="6765">
        <f t="shared" si="26"/>
        <v>0</v>
      </c>
      <c r="AX144" s="1035"/>
      <c r="AY144" s="6766">
        <v>0</v>
      </c>
      <c r="AZ144" s="1035"/>
      <c r="BA144" s="6767"/>
      <c r="BB144" s="6767"/>
      <c r="BC144" s="7068"/>
      <c r="BD144" s="7068"/>
      <c r="BE144" s="7068"/>
      <c r="BF144" s="7068"/>
      <c r="BG144" s="7068"/>
      <c r="BH144" s="7068"/>
      <c r="BI144" s="7068"/>
    </row>
    <row r="145" spans="1:61">
      <c r="A145" s="6542"/>
      <c r="B145" s="974"/>
      <c r="C145" s="6770"/>
      <c r="D145" s="6762">
        <v>16.5</v>
      </c>
      <c r="E145" s="6762"/>
      <c r="F145" s="6761" t="s">
        <v>201</v>
      </c>
      <c r="G145" s="6761"/>
      <c r="H145" s="6771"/>
      <c r="I145" s="6764">
        <v>0</v>
      </c>
      <c r="J145" s="6764">
        <v>0</v>
      </c>
      <c r="K145" s="6764">
        <v>0</v>
      </c>
      <c r="L145" s="6764">
        <v>0</v>
      </c>
      <c r="M145" s="6764">
        <v>0</v>
      </c>
      <c r="N145" s="6764">
        <v>0</v>
      </c>
      <c r="O145" s="6764">
        <v>0</v>
      </c>
      <c r="P145" s="6764">
        <v>0</v>
      </c>
      <c r="Q145" s="6764">
        <v>0</v>
      </c>
      <c r="R145" s="6764">
        <v>0</v>
      </c>
      <c r="S145" s="6764">
        <v>0</v>
      </c>
      <c r="T145" s="6764">
        <v>0</v>
      </c>
      <c r="U145" s="6764">
        <v>0</v>
      </c>
      <c r="V145" s="6764">
        <v>0</v>
      </c>
      <c r="W145" s="6764">
        <v>0</v>
      </c>
      <c r="X145" s="6764">
        <v>0</v>
      </c>
      <c r="Y145" s="6764">
        <v>0</v>
      </c>
      <c r="Z145" s="6764">
        <v>0</v>
      </c>
      <c r="AA145" s="6764">
        <v>0</v>
      </c>
      <c r="AB145" s="6764">
        <v>0</v>
      </c>
      <c r="AC145" s="6764">
        <v>0</v>
      </c>
      <c r="AD145" s="6764">
        <v>0</v>
      </c>
      <c r="AE145" s="6764">
        <v>0</v>
      </c>
      <c r="AF145" s="6764">
        <v>0</v>
      </c>
      <c r="AG145" s="6764">
        <v>0</v>
      </c>
      <c r="AH145" s="6764">
        <v>0</v>
      </c>
      <c r="AI145" s="6764">
        <v>0</v>
      </c>
      <c r="AJ145" s="6764">
        <v>0</v>
      </c>
      <c r="AK145" s="6764">
        <v>0</v>
      </c>
      <c r="AL145" s="6764">
        <v>0</v>
      </c>
      <c r="AM145" s="6764">
        <v>0</v>
      </c>
      <c r="AN145" s="6764">
        <v>0</v>
      </c>
      <c r="AO145" s="6764">
        <v>0</v>
      </c>
      <c r="AP145" s="6764">
        <v>0</v>
      </c>
      <c r="AQ145" s="6764">
        <v>0</v>
      </c>
      <c r="AR145" s="6764">
        <v>0</v>
      </c>
      <c r="AS145" s="6764">
        <v>0</v>
      </c>
      <c r="AT145" s="6764">
        <v>0</v>
      </c>
      <c r="AU145" s="6764">
        <v>0</v>
      </c>
      <c r="AV145" s="6764">
        <v>0</v>
      </c>
      <c r="AW145" s="6765">
        <f t="shared" si="26"/>
        <v>0</v>
      </c>
      <c r="AX145" s="1035"/>
      <c r="AY145" s="6766">
        <v>0</v>
      </c>
      <c r="AZ145" s="1035"/>
      <c r="BA145" s="6767"/>
      <c r="BB145" s="6767"/>
      <c r="BC145" s="7068"/>
      <c r="BD145" s="7068"/>
      <c r="BE145" s="7068"/>
      <c r="BF145" s="7068"/>
      <c r="BG145" s="7068"/>
      <c r="BH145" s="7068"/>
      <c r="BI145" s="7068"/>
    </row>
    <row r="146" spans="1:61">
      <c r="A146" s="6542"/>
      <c r="B146" s="974"/>
      <c r="C146" s="6770"/>
      <c r="D146" s="6762"/>
      <c r="E146" s="6762" t="s">
        <v>202</v>
      </c>
      <c r="F146" s="6761"/>
      <c r="G146" s="6761" t="s">
        <v>203</v>
      </c>
      <c r="H146" s="6772"/>
      <c r="I146" s="6764">
        <v>0</v>
      </c>
      <c r="J146" s="6764">
        <v>0</v>
      </c>
      <c r="K146" s="6764">
        <v>0</v>
      </c>
      <c r="L146" s="6764">
        <v>0</v>
      </c>
      <c r="M146" s="6764">
        <v>0</v>
      </c>
      <c r="N146" s="6764">
        <v>0</v>
      </c>
      <c r="O146" s="6764">
        <v>0</v>
      </c>
      <c r="P146" s="6764">
        <v>0</v>
      </c>
      <c r="Q146" s="6764">
        <v>0</v>
      </c>
      <c r="R146" s="6764">
        <v>0</v>
      </c>
      <c r="S146" s="6764">
        <v>0</v>
      </c>
      <c r="T146" s="6764">
        <v>0</v>
      </c>
      <c r="U146" s="6764">
        <v>0</v>
      </c>
      <c r="V146" s="6764">
        <v>0</v>
      </c>
      <c r="W146" s="6764">
        <v>0</v>
      </c>
      <c r="X146" s="6764">
        <v>0</v>
      </c>
      <c r="Y146" s="6764">
        <v>0</v>
      </c>
      <c r="Z146" s="6764">
        <v>0</v>
      </c>
      <c r="AA146" s="6764">
        <v>0</v>
      </c>
      <c r="AB146" s="6764">
        <v>0</v>
      </c>
      <c r="AC146" s="6764">
        <v>0</v>
      </c>
      <c r="AD146" s="6764">
        <v>0</v>
      </c>
      <c r="AE146" s="6764">
        <v>0</v>
      </c>
      <c r="AF146" s="6764">
        <v>0</v>
      </c>
      <c r="AG146" s="6764">
        <v>0</v>
      </c>
      <c r="AH146" s="6764">
        <v>0</v>
      </c>
      <c r="AI146" s="6764">
        <v>0</v>
      </c>
      <c r="AJ146" s="6764">
        <v>0</v>
      </c>
      <c r="AK146" s="6764">
        <v>0</v>
      </c>
      <c r="AL146" s="6764">
        <v>0</v>
      </c>
      <c r="AM146" s="6764">
        <v>0</v>
      </c>
      <c r="AN146" s="6764">
        <v>0</v>
      </c>
      <c r="AO146" s="6764">
        <v>0</v>
      </c>
      <c r="AP146" s="6764">
        <v>0</v>
      </c>
      <c r="AQ146" s="6764">
        <v>0</v>
      </c>
      <c r="AR146" s="6764">
        <v>0</v>
      </c>
      <c r="AS146" s="6764">
        <v>0</v>
      </c>
      <c r="AT146" s="6764">
        <v>0</v>
      </c>
      <c r="AU146" s="6764">
        <v>0</v>
      </c>
      <c r="AV146" s="6764">
        <v>0</v>
      </c>
      <c r="AW146" s="6765">
        <f t="shared" si="26"/>
        <v>0</v>
      </c>
      <c r="AX146" s="1035"/>
      <c r="AY146" s="6766">
        <v>0</v>
      </c>
      <c r="AZ146" s="1035"/>
      <c r="BA146" s="6767"/>
      <c r="BB146" s="6767"/>
      <c r="BC146" s="7068"/>
      <c r="BD146" s="7068"/>
      <c r="BE146" s="7068"/>
      <c r="BF146" s="7068"/>
      <c r="BG146" s="7068"/>
      <c r="BH146" s="7068"/>
      <c r="BI146" s="7068"/>
    </row>
    <row r="147" spans="1:61">
      <c r="A147" s="6542"/>
      <c r="B147" s="974"/>
      <c r="C147" s="6770"/>
      <c r="D147" s="6762">
        <v>16.600000000000001</v>
      </c>
      <c r="E147" s="6762"/>
      <c r="F147" s="6761" t="s">
        <v>204</v>
      </c>
      <c r="G147" s="6761"/>
      <c r="H147" s="6771"/>
      <c r="I147" s="6764">
        <v>0</v>
      </c>
      <c r="J147" s="6764">
        <v>0</v>
      </c>
      <c r="K147" s="6764">
        <v>0</v>
      </c>
      <c r="L147" s="6764">
        <v>0</v>
      </c>
      <c r="M147" s="6764">
        <v>0</v>
      </c>
      <c r="N147" s="6764">
        <v>0</v>
      </c>
      <c r="O147" s="6764">
        <v>0</v>
      </c>
      <c r="P147" s="6764">
        <v>0</v>
      </c>
      <c r="Q147" s="6764">
        <v>0</v>
      </c>
      <c r="R147" s="6764">
        <v>0</v>
      </c>
      <c r="S147" s="6764">
        <v>0</v>
      </c>
      <c r="T147" s="6764">
        <v>0</v>
      </c>
      <c r="U147" s="6764">
        <v>0</v>
      </c>
      <c r="V147" s="6764">
        <v>0</v>
      </c>
      <c r="W147" s="6764">
        <v>0</v>
      </c>
      <c r="X147" s="6764">
        <v>0</v>
      </c>
      <c r="Y147" s="6764">
        <v>0</v>
      </c>
      <c r="Z147" s="6764">
        <v>0</v>
      </c>
      <c r="AA147" s="6764">
        <v>0</v>
      </c>
      <c r="AB147" s="6764">
        <v>0</v>
      </c>
      <c r="AC147" s="6764">
        <v>0</v>
      </c>
      <c r="AD147" s="6764">
        <v>0</v>
      </c>
      <c r="AE147" s="6764">
        <v>0</v>
      </c>
      <c r="AF147" s="6764">
        <v>0</v>
      </c>
      <c r="AG147" s="6764">
        <v>0</v>
      </c>
      <c r="AH147" s="6764">
        <v>0</v>
      </c>
      <c r="AI147" s="6764">
        <v>0</v>
      </c>
      <c r="AJ147" s="6764">
        <v>0</v>
      </c>
      <c r="AK147" s="6764">
        <v>0</v>
      </c>
      <c r="AL147" s="6764">
        <v>0</v>
      </c>
      <c r="AM147" s="6764">
        <v>0</v>
      </c>
      <c r="AN147" s="6764">
        <v>0</v>
      </c>
      <c r="AO147" s="6764">
        <v>0</v>
      </c>
      <c r="AP147" s="6764">
        <v>0</v>
      </c>
      <c r="AQ147" s="6764">
        <v>0</v>
      </c>
      <c r="AR147" s="6764">
        <v>0</v>
      </c>
      <c r="AS147" s="6764">
        <v>0</v>
      </c>
      <c r="AT147" s="6764">
        <v>0</v>
      </c>
      <c r="AU147" s="6764">
        <v>0</v>
      </c>
      <c r="AV147" s="6764">
        <v>0</v>
      </c>
      <c r="AW147" s="6765">
        <f t="shared" si="26"/>
        <v>0</v>
      </c>
      <c r="AX147" s="1035"/>
      <c r="AY147" s="6766">
        <v>0</v>
      </c>
      <c r="AZ147" s="1035"/>
      <c r="BA147" s="6767"/>
      <c r="BB147" s="6767"/>
      <c r="BC147" s="7068"/>
      <c r="BD147" s="7068"/>
      <c r="BE147" s="7068"/>
      <c r="BF147" s="7068"/>
      <c r="BG147" s="7068"/>
      <c r="BH147" s="7068"/>
      <c r="BI147" s="7068"/>
    </row>
    <row r="148" spans="1:61">
      <c r="A148" s="6542"/>
      <c r="B148" s="974"/>
      <c r="C148" s="6770"/>
      <c r="D148" s="6762"/>
      <c r="E148" s="6762" t="s">
        <v>205</v>
      </c>
      <c r="F148" s="6761"/>
      <c r="G148" s="6761" t="s">
        <v>206</v>
      </c>
      <c r="H148" s="6772"/>
      <c r="I148" s="6764">
        <v>0</v>
      </c>
      <c r="J148" s="6764">
        <v>0</v>
      </c>
      <c r="K148" s="6764">
        <v>0</v>
      </c>
      <c r="L148" s="6764">
        <v>0</v>
      </c>
      <c r="M148" s="6764">
        <v>0</v>
      </c>
      <c r="N148" s="6764">
        <v>0</v>
      </c>
      <c r="O148" s="6764">
        <v>0</v>
      </c>
      <c r="P148" s="6764">
        <v>0</v>
      </c>
      <c r="Q148" s="6764">
        <v>0</v>
      </c>
      <c r="R148" s="6764">
        <v>0</v>
      </c>
      <c r="S148" s="6764">
        <v>0</v>
      </c>
      <c r="T148" s="6764">
        <v>0</v>
      </c>
      <c r="U148" s="6764">
        <v>0</v>
      </c>
      <c r="V148" s="6764">
        <v>0</v>
      </c>
      <c r="W148" s="6764">
        <v>0</v>
      </c>
      <c r="X148" s="6764">
        <v>0</v>
      </c>
      <c r="Y148" s="6764">
        <v>0</v>
      </c>
      <c r="Z148" s="6764">
        <v>0</v>
      </c>
      <c r="AA148" s="6764">
        <v>0</v>
      </c>
      <c r="AB148" s="6764">
        <v>0</v>
      </c>
      <c r="AC148" s="6764">
        <v>0</v>
      </c>
      <c r="AD148" s="6764">
        <v>0</v>
      </c>
      <c r="AE148" s="6764">
        <v>0</v>
      </c>
      <c r="AF148" s="6764">
        <v>0</v>
      </c>
      <c r="AG148" s="6764">
        <v>0</v>
      </c>
      <c r="AH148" s="6764">
        <v>0</v>
      </c>
      <c r="AI148" s="6764">
        <v>0</v>
      </c>
      <c r="AJ148" s="6764">
        <v>0</v>
      </c>
      <c r="AK148" s="6764">
        <v>0</v>
      </c>
      <c r="AL148" s="6764">
        <v>0</v>
      </c>
      <c r="AM148" s="6764">
        <v>0</v>
      </c>
      <c r="AN148" s="6764">
        <v>0</v>
      </c>
      <c r="AO148" s="6764">
        <v>0</v>
      </c>
      <c r="AP148" s="6764">
        <v>0</v>
      </c>
      <c r="AQ148" s="6764">
        <v>0</v>
      </c>
      <c r="AR148" s="6764">
        <v>0</v>
      </c>
      <c r="AS148" s="6764">
        <v>0</v>
      </c>
      <c r="AT148" s="6764">
        <v>0</v>
      </c>
      <c r="AU148" s="6764">
        <v>0</v>
      </c>
      <c r="AV148" s="6764">
        <v>0</v>
      </c>
      <c r="AW148" s="6765">
        <f t="shared" si="26"/>
        <v>0</v>
      </c>
      <c r="AX148" s="1035"/>
      <c r="AY148" s="6766">
        <v>0</v>
      </c>
      <c r="AZ148" s="1035"/>
      <c r="BA148" s="6767"/>
      <c r="BB148" s="6767"/>
      <c r="BC148" s="7068"/>
      <c r="BD148" s="7068"/>
      <c r="BE148" s="7068"/>
      <c r="BF148" s="7068"/>
      <c r="BG148" s="7068"/>
      <c r="BH148" s="7068"/>
      <c r="BI148" s="7068"/>
    </row>
    <row r="149" spans="1:61">
      <c r="A149" s="6542"/>
      <c r="B149" s="974"/>
      <c r="C149" s="6770"/>
      <c r="D149" s="6762">
        <v>16.7</v>
      </c>
      <c r="E149" s="6762"/>
      <c r="F149" s="6761" t="s">
        <v>207</v>
      </c>
      <c r="G149" s="6761"/>
      <c r="H149" s="6771"/>
      <c r="I149" s="6764">
        <v>0</v>
      </c>
      <c r="J149" s="6764">
        <v>0</v>
      </c>
      <c r="K149" s="6764">
        <v>0</v>
      </c>
      <c r="L149" s="6764">
        <v>0</v>
      </c>
      <c r="M149" s="6764">
        <v>0</v>
      </c>
      <c r="N149" s="6764">
        <v>0</v>
      </c>
      <c r="O149" s="6764">
        <v>0</v>
      </c>
      <c r="P149" s="6764">
        <v>0</v>
      </c>
      <c r="Q149" s="6764">
        <v>0</v>
      </c>
      <c r="R149" s="6764">
        <v>0</v>
      </c>
      <c r="S149" s="6764">
        <v>0</v>
      </c>
      <c r="T149" s="6764">
        <v>0</v>
      </c>
      <c r="U149" s="6764">
        <v>0</v>
      </c>
      <c r="V149" s="6764">
        <v>0</v>
      </c>
      <c r="W149" s="6764">
        <v>0</v>
      </c>
      <c r="X149" s="6764">
        <v>0</v>
      </c>
      <c r="Y149" s="6764">
        <v>0</v>
      </c>
      <c r="Z149" s="6764">
        <v>0</v>
      </c>
      <c r="AA149" s="6764">
        <v>0</v>
      </c>
      <c r="AB149" s="6764">
        <v>0</v>
      </c>
      <c r="AC149" s="6764">
        <v>0</v>
      </c>
      <c r="AD149" s="6764">
        <v>0</v>
      </c>
      <c r="AE149" s="6764">
        <v>0</v>
      </c>
      <c r="AF149" s="6764">
        <v>0</v>
      </c>
      <c r="AG149" s="6764">
        <v>0</v>
      </c>
      <c r="AH149" s="6764">
        <v>0</v>
      </c>
      <c r="AI149" s="6764">
        <v>0</v>
      </c>
      <c r="AJ149" s="6764">
        <v>0</v>
      </c>
      <c r="AK149" s="6764">
        <v>0</v>
      </c>
      <c r="AL149" s="6764">
        <v>0</v>
      </c>
      <c r="AM149" s="6764">
        <v>0</v>
      </c>
      <c r="AN149" s="6764">
        <v>0</v>
      </c>
      <c r="AO149" s="6764">
        <v>0</v>
      </c>
      <c r="AP149" s="6764">
        <v>0</v>
      </c>
      <c r="AQ149" s="6764">
        <v>0</v>
      </c>
      <c r="AR149" s="6764">
        <v>0</v>
      </c>
      <c r="AS149" s="6764">
        <v>0</v>
      </c>
      <c r="AT149" s="6764">
        <v>0</v>
      </c>
      <c r="AU149" s="6764">
        <v>0</v>
      </c>
      <c r="AV149" s="6764">
        <v>0</v>
      </c>
      <c r="AW149" s="6765">
        <f t="shared" si="26"/>
        <v>0</v>
      </c>
      <c r="AX149" s="1035"/>
      <c r="AY149" s="6766">
        <v>0</v>
      </c>
      <c r="AZ149" s="1035"/>
      <c r="BA149" s="6767"/>
      <c r="BB149" s="6767"/>
      <c r="BC149" s="7068"/>
      <c r="BD149" s="7068"/>
      <c r="BE149" s="7068"/>
      <c r="BF149" s="7068"/>
      <c r="BG149" s="7068"/>
      <c r="BH149" s="7068"/>
      <c r="BI149" s="7068"/>
    </row>
    <row r="150" spans="1:61">
      <c r="A150" s="6542"/>
      <c r="B150" s="974"/>
      <c r="C150" s="6770"/>
      <c r="D150" s="6762"/>
      <c r="E150" s="6762" t="s">
        <v>208</v>
      </c>
      <c r="F150" s="6761"/>
      <c r="G150" s="6761" t="s">
        <v>209</v>
      </c>
      <c r="H150" s="6772"/>
      <c r="I150" s="6764">
        <v>0</v>
      </c>
      <c r="J150" s="6764">
        <v>0</v>
      </c>
      <c r="K150" s="6764">
        <v>0</v>
      </c>
      <c r="L150" s="6764">
        <v>0</v>
      </c>
      <c r="M150" s="6764">
        <v>0</v>
      </c>
      <c r="N150" s="6764">
        <v>0</v>
      </c>
      <c r="O150" s="6764">
        <v>0</v>
      </c>
      <c r="P150" s="6764">
        <v>0</v>
      </c>
      <c r="Q150" s="6764">
        <v>0</v>
      </c>
      <c r="R150" s="6764">
        <v>0</v>
      </c>
      <c r="S150" s="6764">
        <v>0</v>
      </c>
      <c r="T150" s="6764">
        <v>0</v>
      </c>
      <c r="U150" s="6764">
        <v>0</v>
      </c>
      <c r="V150" s="6764">
        <v>0</v>
      </c>
      <c r="W150" s="6764">
        <v>0</v>
      </c>
      <c r="X150" s="6764">
        <v>0</v>
      </c>
      <c r="Y150" s="6764">
        <v>0</v>
      </c>
      <c r="Z150" s="6764">
        <v>0</v>
      </c>
      <c r="AA150" s="6764">
        <v>0</v>
      </c>
      <c r="AB150" s="6764">
        <v>0</v>
      </c>
      <c r="AC150" s="6764">
        <v>0</v>
      </c>
      <c r="AD150" s="6764">
        <v>0</v>
      </c>
      <c r="AE150" s="6764">
        <v>0</v>
      </c>
      <c r="AF150" s="6764">
        <v>0</v>
      </c>
      <c r="AG150" s="6764">
        <v>0</v>
      </c>
      <c r="AH150" s="6764">
        <v>0</v>
      </c>
      <c r="AI150" s="6764">
        <v>0</v>
      </c>
      <c r="AJ150" s="6764">
        <v>0</v>
      </c>
      <c r="AK150" s="6764">
        <v>0</v>
      </c>
      <c r="AL150" s="6764">
        <v>0</v>
      </c>
      <c r="AM150" s="6764">
        <v>0</v>
      </c>
      <c r="AN150" s="6764">
        <v>0</v>
      </c>
      <c r="AO150" s="6764">
        <v>0</v>
      </c>
      <c r="AP150" s="6764">
        <v>0</v>
      </c>
      <c r="AQ150" s="6764">
        <v>0</v>
      </c>
      <c r="AR150" s="6764">
        <v>0</v>
      </c>
      <c r="AS150" s="6764">
        <v>0</v>
      </c>
      <c r="AT150" s="6764">
        <v>0</v>
      </c>
      <c r="AU150" s="6764">
        <v>0</v>
      </c>
      <c r="AV150" s="6764">
        <v>0</v>
      </c>
      <c r="AW150" s="6765">
        <f t="shared" si="26"/>
        <v>0</v>
      </c>
      <c r="AX150" s="1035"/>
      <c r="AY150" s="6766">
        <v>0</v>
      </c>
      <c r="AZ150" s="1035"/>
      <c r="BA150" s="6767"/>
      <c r="BB150" s="6767"/>
      <c r="BC150" s="7068"/>
      <c r="BD150" s="7068"/>
      <c r="BE150" s="7068"/>
      <c r="BF150" s="7068"/>
      <c r="BG150" s="7068"/>
      <c r="BH150" s="7068"/>
      <c r="BI150" s="7068"/>
    </row>
    <row r="151" spans="1:61">
      <c r="A151" s="6542"/>
      <c r="B151" s="974"/>
      <c r="C151" s="6770"/>
      <c r="D151" s="6762">
        <v>16.8</v>
      </c>
      <c r="E151" s="6762"/>
      <c r="F151" s="6761" t="s">
        <v>210</v>
      </c>
      <c r="G151" s="6761"/>
      <c r="H151" s="6771"/>
      <c r="I151" s="6764">
        <v>0</v>
      </c>
      <c r="J151" s="6764">
        <v>0</v>
      </c>
      <c r="K151" s="6764">
        <v>0</v>
      </c>
      <c r="L151" s="6764">
        <v>0</v>
      </c>
      <c r="M151" s="6764">
        <v>0</v>
      </c>
      <c r="N151" s="6764">
        <v>0</v>
      </c>
      <c r="O151" s="6764">
        <v>0</v>
      </c>
      <c r="P151" s="6764">
        <v>0</v>
      </c>
      <c r="Q151" s="6764">
        <v>0</v>
      </c>
      <c r="R151" s="6764">
        <v>0</v>
      </c>
      <c r="S151" s="6764">
        <v>0</v>
      </c>
      <c r="T151" s="6764">
        <v>0</v>
      </c>
      <c r="U151" s="6764">
        <v>0</v>
      </c>
      <c r="V151" s="6764">
        <v>0</v>
      </c>
      <c r="W151" s="6764">
        <v>0</v>
      </c>
      <c r="X151" s="6764">
        <v>0</v>
      </c>
      <c r="Y151" s="6764">
        <v>0</v>
      </c>
      <c r="Z151" s="6764">
        <v>0</v>
      </c>
      <c r="AA151" s="6764">
        <v>0</v>
      </c>
      <c r="AB151" s="6764">
        <v>0</v>
      </c>
      <c r="AC151" s="6764">
        <v>0</v>
      </c>
      <c r="AD151" s="6764">
        <v>0</v>
      </c>
      <c r="AE151" s="6764">
        <v>0</v>
      </c>
      <c r="AF151" s="6764">
        <v>0</v>
      </c>
      <c r="AG151" s="6764">
        <v>0</v>
      </c>
      <c r="AH151" s="6764">
        <v>0</v>
      </c>
      <c r="AI151" s="6764">
        <v>0</v>
      </c>
      <c r="AJ151" s="6764">
        <v>0</v>
      </c>
      <c r="AK151" s="6764">
        <v>0</v>
      </c>
      <c r="AL151" s="6764">
        <v>0</v>
      </c>
      <c r="AM151" s="6764">
        <v>0</v>
      </c>
      <c r="AN151" s="6764">
        <v>0</v>
      </c>
      <c r="AO151" s="6764">
        <v>0</v>
      </c>
      <c r="AP151" s="6764">
        <v>0</v>
      </c>
      <c r="AQ151" s="6764">
        <v>0</v>
      </c>
      <c r="AR151" s="6764">
        <v>0</v>
      </c>
      <c r="AS151" s="6764">
        <v>0</v>
      </c>
      <c r="AT151" s="6764">
        <v>0</v>
      </c>
      <c r="AU151" s="6764">
        <v>0</v>
      </c>
      <c r="AV151" s="6764">
        <v>0</v>
      </c>
      <c r="AW151" s="6765">
        <f t="shared" si="26"/>
        <v>0</v>
      </c>
      <c r="AX151" s="1035"/>
      <c r="AY151" s="6766">
        <v>0</v>
      </c>
      <c r="AZ151" s="1035"/>
      <c r="BA151" s="6767"/>
      <c r="BB151" s="6767"/>
      <c r="BC151" s="7068"/>
      <c r="BD151" s="7068"/>
      <c r="BE151" s="7068"/>
      <c r="BF151" s="7068"/>
      <c r="BG151" s="7068"/>
      <c r="BH151" s="7068"/>
      <c r="BI151" s="7068"/>
    </row>
    <row r="152" spans="1:61">
      <c r="A152" s="6542"/>
      <c r="B152" s="974"/>
      <c r="C152" s="6770"/>
      <c r="D152" s="6762"/>
      <c r="E152" s="6762" t="s">
        <v>211</v>
      </c>
      <c r="F152" s="6761"/>
      <c r="G152" s="6761" t="s">
        <v>212</v>
      </c>
      <c r="H152" s="6772"/>
      <c r="I152" s="6764">
        <v>0</v>
      </c>
      <c r="J152" s="6764">
        <v>0</v>
      </c>
      <c r="K152" s="6764">
        <v>0</v>
      </c>
      <c r="L152" s="6764">
        <v>0</v>
      </c>
      <c r="M152" s="6764">
        <v>0</v>
      </c>
      <c r="N152" s="6764">
        <v>0</v>
      </c>
      <c r="O152" s="6764">
        <v>0</v>
      </c>
      <c r="P152" s="6764">
        <v>0</v>
      </c>
      <c r="Q152" s="6764">
        <v>0</v>
      </c>
      <c r="R152" s="6764">
        <v>0</v>
      </c>
      <c r="S152" s="6764">
        <v>0</v>
      </c>
      <c r="T152" s="6764">
        <v>0</v>
      </c>
      <c r="U152" s="6764">
        <v>0</v>
      </c>
      <c r="V152" s="6764">
        <v>0</v>
      </c>
      <c r="W152" s="6764">
        <v>0</v>
      </c>
      <c r="X152" s="6764">
        <v>0</v>
      </c>
      <c r="Y152" s="6764">
        <v>0</v>
      </c>
      <c r="Z152" s="6764">
        <v>0</v>
      </c>
      <c r="AA152" s="6764">
        <v>0</v>
      </c>
      <c r="AB152" s="6764">
        <v>0</v>
      </c>
      <c r="AC152" s="6764">
        <v>0</v>
      </c>
      <c r="AD152" s="6764">
        <v>0</v>
      </c>
      <c r="AE152" s="6764">
        <v>0</v>
      </c>
      <c r="AF152" s="6764">
        <v>0</v>
      </c>
      <c r="AG152" s="6764">
        <v>0</v>
      </c>
      <c r="AH152" s="6764">
        <v>0</v>
      </c>
      <c r="AI152" s="6764">
        <v>0</v>
      </c>
      <c r="AJ152" s="6764">
        <v>0</v>
      </c>
      <c r="AK152" s="6764">
        <v>0</v>
      </c>
      <c r="AL152" s="6764">
        <v>0</v>
      </c>
      <c r="AM152" s="6764">
        <v>0</v>
      </c>
      <c r="AN152" s="6764">
        <v>0</v>
      </c>
      <c r="AO152" s="6764">
        <v>0</v>
      </c>
      <c r="AP152" s="6764">
        <v>0</v>
      </c>
      <c r="AQ152" s="6764">
        <v>0</v>
      </c>
      <c r="AR152" s="6764">
        <v>0</v>
      </c>
      <c r="AS152" s="6764">
        <v>0</v>
      </c>
      <c r="AT152" s="6764">
        <v>0</v>
      </c>
      <c r="AU152" s="6764">
        <v>0</v>
      </c>
      <c r="AV152" s="6764">
        <v>0</v>
      </c>
      <c r="AW152" s="6765">
        <f t="shared" si="26"/>
        <v>0</v>
      </c>
      <c r="AX152" s="1035"/>
      <c r="AY152" s="6766">
        <v>0</v>
      </c>
      <c r="AZ152" s="1035"/>
      <c r="BA152" s="6767"/>
      <c r="BB152" s="6767"/>
      <c r="BC152" s="7068"/>
      <c r="BD152" s="7068"/>
      <c r="BE152" s="7068"/>
      <c r="BF152" s="7068"/>
      <c r="BG152" s="7068"/>
      <c r="BH152" s="7068"/>
      <c r="BI152" s="7068"/>
    </row>
    <row r="153" spans="1:61">
      <c r="A153" s="6542"/>
      <c r="B153" s="974"/>
      <c r="C153" s="6770"/>
      <c r="D153" s="6762">
        <v>16.899999999999999</v>
      </c>
      <c r="E153" s="6762"/>
      <c r="F153" s="6761" t="s">
        <v>213</v>
      </c>
      <c r="G153" s="6761"/>
      <c r="H153" s="6771"/>
      <c r="I153" s="6764">
        <v>0</v>
      </c>
      <c r="J153" s="6764">
        <v>0</v>
      </c>
      <c r="K153" s="6764">
        <v>0</v>
      </c>
      <c r="L153" s="6764">
        <v>0</v>
      </c>
      <c r="M153" s="6764">
        <v>0</v>
      </c>
      <c r="N153" s="6764">
        <v>0</v>
      </c>
      <c r="O153" s="6764">
        <v>0</v>
      </c>
      <c r="P153" s="6764">
        <v>0</v>
      </c>
      <c r="Q153" s="6764">
        <v>0</v>
      </c>
      <c r="R153" s="6764">
        <v>0</v>
      </c>
      <c r="S153" s="6764">
        <v>0</v>
      </c>
      <c r="T153" s="6764">
        <v>0</v>
      </c>
      <c r="U153" s="6764">
        <v>0</v>
      </c>
      <c r="V153" s="6764">
        <v>0</v>
      </c>
      <c r="W153" s="6764">
        <v>0</v>
      </c>
      <c r="X153" s="6764">
        <v>0</v>
      </c>
      <c r="Y153" s="6764">
        <v>0</v>
      </c>
      <c r="Z153" s="6764">
        <v>0</v>
      </c>
      <c r="AA153" s="6764">
        <v>0</v>
      </c>
      <c r="AB153" s="6764">
        <v>0</v>
      </c>
      <c r="AC153" s="6764">
        <v>0</v>
      </c>
      <c r="AD153" s="6764">
        <v>0</v>
      </c>
      <c r="AE153" s="6764">
        <v>0</v>
      </c>
      <c r="AF153" s="6764">
        <v>0</v>
      </c>
      <c r="AG153" s="6764">
        <v>0</v>
      </c>
      <c r="AH153" s="6764">
        <v>0</v>
      </c>
      <c r="AI153" s="6764">
        <v>0</v>
      </c>
      <c r="AJ153" s="6764">
        <v>0</v>
      </c>
      <c r="AK153" s="6764">
        <v>0</v>
      </c>
      <c r="AL153" s="6764">
        <v>0</v>
      </c>
      <c r="AM153" s="6764">
        <v>0</v>
      </c>
      <c r="AN153" s="6764">
        <v>0</v>
      </c>
      <c r="AO153" s="6764">
        <v>0</v>
      </c>
      <c r="AP153" s="6764">
        <v>0</v>
      </c>
      <c r="AQ153" s="6764">
        <v>0</v>
      </c>
      <c r="AR153" s="6764">
        <v>0</v>
      </c>
      <c r="AS153" s="6764">
        <v>0</v>
      </c>
      <c r="AT153" s="6764">
        <v>0</v>
      </c>
      <c r="AU153" s="6764">
        <v>0</v>
      </c>
      <c r="AV153" s="6764">
        <v>0</v>
      </c>
      <c r="AW153" s="6765">
        <f t="shared" si="26"/>
        <v>0</v>
      </c>
      <c r="AX153" s="1035"/>
      <c r="AY153" s="6766">
        <v>0</v>
      </c>
      <c r="AZ153" s="1035"/>
      <c r="BA153" s="6767"/>
      <c r="BB153" s="6767"/>
      <c r="BC153" s="7068"/>
      <c r="BD153" s="7068"/>
      <c r="BE153" s="7068"/>
      <c r="BF153" s="7068"/>
      <c r="BG153" s="7068"/>
      <c r="BH153" s="7068"/>
      <c r="BI153" s="7068"/>
    </row>
    <row r="154" spans="1:61">
      <c r="A154" s="6542"/>
      <c r="B154" s="974"/>
      <c r="C154" s="6768">
        <v>17</v>
      </c>
      <c r="D154" s="6753"/>
      <c r="E154" s="6752" t="s">
        <v>214</v>
      </c>
      <c r="F154" s="6752"/>
      <c r="G154" s="6753"/>
      <c r="H154" s="6774"/>
      <c r="I154" s="6755">
        <f t="shared" ref="I154:AV154" si="27">SUM(I155:I161)</f>
        <v>0</v>
      </c>
      <c r="J154" s="6755">
        <f t="shared" si="27"/>
        <v>0</v>
      </c>
      <c r="K154" s="6755">
        <f t="shared" si="27"/>
        <v>0</v>
      </c>
      <c r="L154" s="6755">
        <f t="shared" si="27"/>
        <v>0</v>
      </c>
      <c r="M154" s="6755">
        <f t="shared" si="27"/>
        <v>0</v>
      </c>
      <c r="N154" s="6755">
        <f t="shared" si="27"/>
        <v>0</v>
      </c>
      <c r="O154" s="6755">
        <f t="shared" si="27"/>
        <v>0</v>
      </c>
      <c r="P154" s="6755">
        <f t="shared" si="27"/>
        <v>0</v>
      </c>
      <c r="Q154" s="6755">
        <f t="shared" si="27"/>
        <v>0</v>
      </c>
      <c r="R154" s="6755">
        <f t="shared" si="27"/>
        <v>0</v>
      </c>
      <c r="S154" s="6755">
        <f t="shared" si="27"/>
        <v>0</v>
      </c>
      <c r="T154" s="6755">
        <f t="shared" si="27"/>
        <v>0</v>
      </c>
      <c r="U154" s="6755">
        <f t="shared" si="27"/>
        <v>0</v>
      </c>
      <c r="V154" s="6755">
        <f t="shared" si="27"/>
        <v>0</v>
      </c>
      <c r="W154" s="6755">
        <f t="shared" si="27"/>
        <v>0</v>
      </c>
      <c r="X154" s="6755">
        <f t="shared" si="27"/>
        <v>0</v>
      </c>
      <c r="Y154" s="6755">
        <f t="shared" si="27"/>
        <v>0</v>
      </c>
      <c r="Z154" s="6755">
        <f t="shared" si="27"/>
        <v>0</v>
      </c>
      <c r="AA154" s="6755">
        <f t="shared" si="27"/>
        <v>0</v>
      </c>
      <c r="AB154" s="6755">
        <f t="shared" si="27"/>
        <v>0</v>
      </c>
      <c r="AC154" s="6755">
        <f t="shared" si="27"/>
        <v>0</v>
      </c>
      <c r="AD154" s="6755">
        <f t="shared" si="27"/>
        <v>0</v>
      </c>
      <c r="AE154" s="6755">
        <f t="shared" si="27"/>
        <v>0</v>
      </c>
      <c r="AF154" s="6755">
        <f t="shared" si="27"/>
        <v>0</v>
      </c>
      <c r="AG154" s="6755">
        <f t="shared" si="27"/>
        <v>0</v>
      </c>
      <c r="AH154" s="6755">
        <f t="shared" si="27"/>
        <v>0</v>
      </c>
      <c r="AI154" s="6755">
        <f t="shared" si="27"/>
        <v>0</v>
      </c>
      <c r="AJ154" s="6755">
        <f t="shared" si="27"/>
        <v>0</v>
      </c>
      <c r="AK154" s="6755">
        <f t="shared" si="27"/>
        <v>0</v>
      </c>
      <c r="AL154" s="6755">
        <f t="shared" si="27"/>
        <v>0</v>
      </c>
      <c r="AM154" s="6755">
        <f t="shared" si="27"/>
        <v>0</v>
      </c>
      <c r="AN154" s="6755">
        <f t="shared" si="27"/>
        <v>0</v>
      </c>
      <c r="AO154" s="6755">
        <f t="shared" si="27"/>
        <v>0</v>
      </c>
      <c r="AP154" s="6755">
        <f t="shared" si="27"/>
        <v>0</v>
      </c>
      <c r="AQ154" s="6755">
        <f t="shared" si="27"/>
        <v>0</v>
      </c>
      <c r="AR154" s="6755">
        <f t="shared" si="27"/>
        <v>0</v>
      </c>
      <c r="AS154" s="6755">
        <f t="shared" si="27"/>
        <v>0</v>
      </c>
      <c r="AT154" s="6755">
        <f t="shared" si="27"/>
        <v>0</v>
      </c>
      <c r="AU154" s="6755">
        <f t="shared" si="27"/>
        <v>0</v>
      </c>
      <c r="AV154" s="6755">
        <f t="shared" si="27"/>
        <v>0</v>
      </c>
      <c r="AW154" s="6756">
        <f t="shared" si="26"/>
        <v>0</v>
      </c>
      <c r="AX154" s="6757"/>
      <c r="AY154" s="6758">
        <f>SUM(AY155:AY161)</f>
        <v>0</v>
      </c>
      <c r="AZ154" s="6757"/>
      <c r="BA154" s="6759"/>
      <c r="BB154" s="6759"/>
      <c r="BC154" s="7067"/>
      <c r="BD154" s="7067"/>
      <c r="BE154" s="7067"/>
      <c r="BF154" s="7067"/>
      <c r="BG154" s="7067"/>
      <c r="BH154" s="7067"/>
      <c r="BI154" s="7067"/>
    </row>
    <row r="155" spans="1:61">
      <c r="A155" s="6542"/>
      <c r="B155" s="974"/>
      <c r="C155" s="6770"/>
      <c r="D155" s="6762">
        <v>17.100000000000001</v>
      </c>
      <c r="E155" s="6762"/>
      <c r="F155" s="6761" t="s">
        <v>191</v>
      </c>
      <c r="G155" s="6762"/>
      <c r="H155" s="6771"/>
      <c r="I155" s="6764">
        <v>0</v>
      </c>
      <c r="J155" s="6764">
        <v>0</v>
      </c>
      <c r="K155" s="6764">
        <v>0</v>
      </c>
      <c r="L155" s="6764">
        <v>0</v>
      </c>
      <c r="M155" s="6764">
        <v>0</v>
      </c>
      <c r="N155" s="6764">
        <v>0</v>
      </c>
      <c r="O155" s="6764">
        <v>0</v>
      </c>
      <c r="P155" s="6764">
        <v>0</v>
      </c>
      <c r="Q155" s="6764">
        <v>0</v>
      </c>
      <c r="R155" s="6764">
        <v>0</v>
      </c>
      <c r="S155" s="6764">
        <v>0</v>
      </c>
      <c r="T155" s="6764">
        <v>0</v>
      </c>
      <c r="U155" s="6764">
        <v>0</v>
      </c>
      <c r="V155" s="6764">
        <v>0</v>
      </c>
      <c r="W155" s="6764">
        <v>0</v>
      </c>
      <c r="X155" s="6764">
        <v>0</v>
      </c>
      <c r="Y155" s="6764">
        <v>0</v>
      </c>
      <c r="Z155" s="6764">
        <v>0</v>
      </c>
      <c r="AA155" s="6764">
        <v>0</v>
      </c>
      <c r="AB155" s="6764">
        <v>0</v>
      </c>
      <c r="AC155" s="6764">
        <v>0</v>
      </c>
      <c r="AD155" s="6764">
        <v>0</v>
      </c>
      <c r="AE155" s="6764">
        <v>0</v>
      </c>
      <c r="AF155" s="6764">
        <v>0</v>
      </c>
      <c r="AG155" s="6764">
        <v>0</v>
      </c>
      <c r="AH155" s="6764">
        <v>0</v>
      </c>
      <c r="AI155" s="6764">
        <v>0</v>
      </c>
      <c r="AJ155" s="6764">
        <v>0</v>
      </c>
      <c r="AK155" s="6764">
        <v>0</v>
      </c>
      <c r="AL155" s="6764">
        <v>0</v>
      </c>
      <c r="AM155" s="6764">
        <v>0</v>
      </c>
      <c r="AN155" s="6764">
        <v>0</v>
      </c>
      <c r="AO155" s="6764">
        <v>0</v>
      </c>
      <c r="AP155" s="6764">
        <v>0</v>
      </c>
      <c r="AQ155" s="6764">
        <v>0</v>
      </c>
      <c r="AR155" s="6764">
        <v>0</v>
      </c>
      <c r="AS155" s="6764">
        <v>0</v>
      </c>
      <c r="AT155" s="6764">
        <v>0</v>
      </c>
      <c r="AU155" s="6764">
        <v>0</v>
      </c>
      <c r="AV155" s="6764">
        <v>0</v>
      </c>
      <c r="AW155" s="6765">
        <f t="shared" si="26"/>
        <v>0</v>
      </c>
      <c r="AX155" s="1035"/>
      <c r="AY155" s="6766">
        <v>0</v>
      </c>
      <c r="AZ155" s="1035"/>
      <c r="BA155" s="6767"/>
      <c r="BB155" s="6767"/>
      <c r="BC155" s="7068"/>
      <c r="BD155" s="7068"/>
      <c r="BE155" s="7068"/>
      <c r="BF155" s="7068"/>
      <c r="BG155" s="7068"/>
      <c r="BH155" s="7068"/>
      <c r="BI155" s="7068"/>
    </row>
    <row r="156" spans="1:61">
      <c r="A156" s="6542"/>
      <c r="B156" s="974"/>
      <c r="C156" s="6770"/>
      <c r="D156" s="6762">
        <v>17.2</v>
      </c>
      <c r="E156" s="6762"/>
      <c r="F156" s="6761" t="s">
        <v>192</v>
      </c>
      <c r="G156" s="6762"/>
      <c r="H156" s="6771"/>
      <c r="I156" s="6764">
        <v>0</v>
      </c>
      <c r="J156" s="6764">
        <v>0</v>
      </c>
      <c r="K156" s="6764">
        <v>0</v>
      </c>
      <c r="L156" s="6764">
        <v>0</v>
      </c>
      <c r="M156" s="6764">
        <v>0</v>
      </c>
      <c r="N156" s="6764">
        <v>0</v>
      </c>
      <c r="O156" s="6764">
        <v>0</v>
      </c>
      <c r="P156" s="6764">
        <v>0</v>
      </c>
      <c r="Q156" s="6764">
        <v>0</v>
      </c>
      <c r="R156" s="6764">
        <v>0</v>
      </c>
      <c r="S156" s="6764">
        <v>0</v>
      </c>
      <c r="T156" s="6764">
        <v>0</v>
      </c>
      <c r="U156" s="6764">
        <v>0</v>
      </c>
      <c r="V156" s="6764">
        <v>0</v>
      </c>
      <c r="W156" s="6764">
        <v>0</v>
      </c>
      <c r="X156" s="6764">
        <v>0</v>
      </c>
      <c r="Y156" s="6764">
        <v>0</v>
      </c>
      <c r="Z156" s="6764">
        <v>0</v>
      </c>
      <c r="AA156" s="6764">
        <v>0</v>
      </c>
      <c r="AB156" s="6764">
        <v>0</v>
      </c>
      <c r="AC156" s="6764">
        <v>0</v>
      </c>
      <c r="AD156" s="6764">
        <v>0</v>
      </c>
      <c r="AE156" s="6764">
        <v>0</v>
      </c>
      <c r="AF156" s="6764">
        <v>0</v>
      </c>
      <c r="AG156" s="6764">
        <v>0</v>
      </c>
      <c r="AH156" s="6764">
        <v>0</v>
      </c>
      <c r="AI156" s="6764">
        <v>0</v>
      </c>
      <c r="AJ156" s="6764">
        <v>0</v>
      </c>
      <c r="AK156" s="6764">
        <v>0</v>
      </c>
      <c r="AL156" s="6764">
        <v>0</v>
      </c>
      <c r="AM156" s="6764">
        <v>0</v>
      </c>
      <c r="AN156" s="6764">
        <v>0</v>
      </c>
      <c r="AO156" s="6764">
        <v>0</v>
      </c>
      <c r="AP156" s="6764">
        <v>0</v>
      </c>
      <c r="AQ156" s="6764">
        <v>0</v>
      </c>
      <c r="AR156" s="6764">
        <v>0</v>
      </c>
      <c r="AS156" s="6764">
        <v>0</v>
      </c>
      <c r="AT156" s="6764">
        <v>0</v>
      </c>
      <c r="AU156" s="6764">
        <v>0</v>
      </c>
      <c r="AV156" s="6764">
        <v>0</v>
      </c>
      <c r="AW156" s="6765">
        <f t="shared" si="26"/>
        <v>0</v>
      </c>
      <c r="AX156" s="1035"/>
      <c r="AY156" s="6766">
        <v>0</v>
      </c>
      <c r="AZ156" s="1035"/>
      <c r="BA156" s="6767"/>
      <c r="BB156" s="6767"/>
      <c r="BC156" s="7068"/>
      <c r="BD156" s="7068"/>
      <c r="BE156" s="7068"/>
      <c r="BF156" s="7068"/>
      <c r="BG156" s="7068"/>
      <c r="BH156" s="7068"/>
      <c r="BI156" s="7068"/>
    </row>
    <row r="157" spans="1:61">
      <c r="A157" s="6542"/>
      <c r="B157" s="974"/>
      <c r="C157" s="6770"/>
      <c r="D157" s="6762"/>
      <c r="E157" s="6762" t="s">
        <v>215</v>
      </c>
      <c r="F157" s="6761"/>
      <c r="G157" s="6761" t="s">
        <v>194</v>
      </c>
      <c r="H157" s="6772"/>
      <c r="I157" s="6764">
        <v>0</v>
      </c>
      <c r="J157" s="6764">
        <v>0</v>
      </c>
      <c r="K157" s="6764">
        <v>0</v>
      </c>
      <c r="L157" s="6764">
        <v>0</v>
      </c>
      <c r="M157" s="6764">
        <v>0</v>
      </c>
      <c r="N157" s="6764">
        <v>0</v>
      </c>
      <c r="O157" s="6764">
        <v>0</v>
      </c>
      <c r="P157" s="6764">
        <v>0</v>
      </c>
      <c r="Q157" s="6764">
        <v>0</v>
      </c>
      <c r="R157" s="6764">
        <v>0</v>
      </c>
      <c r="S157" s="6764">
        <v>0</v>
      </c>
      <c r="T157" s="6764">
        <v>0</v>
      </c>
      <c r="U157" s="6764">
        <v>0</v>
      </c>
      <c r="V157" s="6764">
        <v>0</v>
      </c>
      <c r="W157" s="6764">
        <v>0</v>
      </c>
      <c r="X157" s="6764">
        <v>0</v>
      </c>
      <c r="Y157" s="6764">
        <v>0</v>
      </c>
      <c r="Z157" s="6764">
        <v>0</v>
      </c>
      <c r="AA157" s="6764">
        <v>0</v>
      </c>
      <c r="AB157" s="6764">
        <v>0</v>
      </c>
      <c r="AC157" s="6764">
        <v>0</v>
      </c>
      <c r="AD157" s="6764">
        <v>0</v>
      </c>
      <c r="AE157" s="6764">
        <v>0</v>
      </c>
      <c r="AF157" s="6764">
        <v>0</v>
      </c>
      <c r="AG157" s="6764">
        <v>0</v>
      </c>
      <c r="AH157" s="6764">
        <v>0</v>
      </c>
      <c r="AI157" s="6764">
        <v>0</v>
      </c>
      <c r="AJ157" s="6764">
        <v>0</v>
      </c>
      <c r="AK157" s="6764">
        <v>0</v>
      </c>
      <c r="AL157" s="6764">
        <v>0</v>
      </c>
      <c r="AM157" s="6764">
        <v>0</v>
      </c>
      <c r="AN157" s="6764">
        <v>0</v>
      </c>
      <c r="AO157" s="6764">
        <v>0</v>
      </c>
      <c r="AP157" s="6764">
        <v>0</v>
      </c>
      <c r="AQ157" s="6764">
        <v>0</v>
      </c>
      <c r="AR157" s="6764">
        <v>0</v>
      </c>
      <c r="AS157" s="6764">
        <v>0</v>
      </c>
      <c r="AT157" s="6764">
        <v>0</v>
      </c>
      <c r="AU157" s="6764">
        <v>0</v>
      </c>
      <c r="AV157" s="6764">
        <v>0</v>
      </c>
      <c r="AW157" s="6765">
        <f t="shared" si="26"/>
        <v>0</v>
      </c>
      <c r="AX157" s="1035"/>
      <c r="AY157" s="6766">
        <v>0</v>
      </c>
      <c r="AZ157" s="1035"/>
      <c r="BA157" s="6767"/>
      <c r="BB157" s="6767"/>
      <c r="BC157" s="7068"/>
      <c r="BD157" s="7068"/>
      <c r="BE157" s="7068"/>
      <c r="BF157" s="7068"/>
      <c r="BG157" s="7068"/>
      <c r="BH157" s="7068"/>
      <c r="BI157" s="7068"/>
    </row>
    <row r="158" spans="1:61">
      <c r="A158" s="6542"/>
      <c r="B158" s="974"/>
      <c r="C158" s="6770"/>
      <c r="D158" s="6762">
        <v>17.3</v>
      </c>
      <c r="E158" s="6762"/>
      <c r="F158" s="6762" t="s">
        <v>213</v>
      </c>
      <c r="G158" s="6762"/>
      <c r="H158" s="6771"/>
      <c r="I158" s="6764">
        <v>0</v>
      </c>
      <c r="J158" s="6764">
        <v>0</v>
      </c>
      <c r="K158" s="6764">
        <v>0</v>
      </c>
      <c r="L158" s="6764">
        <v>0</v>
      </c>
      <c r="M158" s="6764">
        <v>0</v>
      </c>
      <c r="N158" s="6764">
        <v>0</v>
      </c>
      <c r="O158" s="6764">
        <v>0</v>
      </c>
      <c r="P158" s="6764">
        <v>0</v>
      </c>
      <c r="Q158" s="6764">
        <v>0</v>
      </c>
      <c r="R158" s="6764">
        <v>0</v>
      </c>
      <c r="S158" s="6764">
        <v>0</v>
      </c>
      <c r="T158" s="6764">
        <v>0</v>
      </c>
      <c r="U158" s="6764">
        <v>0</v>
      </c>
      <c r="V158" s="6764">
        <v>0</v>
      </c>
      <c r="W158" s="6764">
        <v>0</v>
      </c>
      <c r="X158" s="6764">
        <v>0</v>
      </c>
      <c r="Y158" s="6764">
        <v>0</v>
      </c>
      <c r="Z158" s="6764">
        <v>0</v>
      </c>
      <c r="AA158" s="6764">
        <v>0</v>
      </c>
      <c r="AB158" s="6764">
        <v>0</v>
      </c>
      <c r="AC158" s="6764">
        <v>0</v>
      </c>
      <c r="AD158" s="6764">
        <v>0</v>
      </c>
      <c r="AE158" s="6764">
        <v>0</v>
      </c>
      <c r="AF158" s="6764">
        <v>0</v>
      </c>
      <c r="AG158" s="6764">
        <v>0</v>
      </c>
      <c r="AH158" s="6764">
        <v>0</v>
      </c>
      <c r="AI158" s="6764">
        <v>0</v>
      </c>
      <c r="AJ158" s="6764">
        <v>0</v>
      </c>
      <c r="AK158" s="6764">
        <v>0</v>
      </c>
      <c r="AL158" s="6764">
        <v>0</v>
      </c>
      <c r="AM158" s="6764">
        <v>0</v>
      </c>
      <c r="AN158" s="6764">
        <v>0</v>
      </c>
      <c r="AO158" s="6764">
        <v>0</v>
      </c>
      <c r="AP158" s="6764">
        <v>0</v>
      </c>
      <c r="AQ158" s="6764">
        <v>0</v>
      </c>
      <c r="AR158" s="6764">
        <v>0</v>
      </c>
      <c r="AS158" s="6764">
        <v>0</v>
      </c>
      <c r="AT158" s="6764">
        <v>0</v>
      </c>
      <c r="AU158" s="6764">
        <v>0</v>
      </c>
      <c r="AV158" s="6764">
        <v>0</v>
      </c>
      <c r="AW158" s="6765">
        <f t="shared" si="26"/>
        <v>0</v>
      </c>
      <c r="AX158" s="1035"/>
      <c r="AY158" s="6766">
        <v>0</v>
      </c>
      <c r="AZ158" s="1035"/>
      <c r="BA158" s="6767"/>
      <c r="BB158" s="6767"/>
      <c r="BC158" s="7068"/>
      <c r="BD158" s="7068"/>
      <c r="BE158" s="7068"/>
      <c r="BF158" s="7068"/>
      <c r="BG158" s="7068"/>
      <c r="BH158" s="7068"/>
      <c r="BI158" s="7068"/>
    </row>
    <row r="159" spans="1:61">
      <c r="A159" s="6542"/>
      <c r="B159" s="974"/>
      <c r="C159" s="6770"/>
      <c r="D159" s="6762">
        <v>17.399999999999999</v>
      </c>
      <c r="E159" s="6762"/>
      <c r="F159" s="6761" t="s">
        <v>216</v>
      </c>
      <c r="G159" s="6762"/>
      <c r="H159" s="6771"/>
      <c r="I159" s="6764">
        <v>0</v>
      </c>
      <c r="J159" s="6764">
        <v>0</v>
      </c>
      <c r="K159" s="6764">
        <v>0</v>
      </c>
      <c r="L159" s="6764">
        <v>0</v>
      </c>
      <c r="M159" s="6764">
        <v>0</v>
      </c>
      <c r="N159" s="6764">
        <v>0</v>
      </c>
      <c r="O159" s="6764">
        <v>0</v>
      </c>
      <c r="P159" s="6764">
        <v>0</v>
      </c>
      <c r="Q159" s="6764">
        <v>0</v>
      </c>
      <c r="R159" s="6764">
        <v>0</v>
      </c>
      <c r="S159" s="6764">
        <v>0</v>
      </c>
      <c r="T159" s="6764">
        <v>0</v>
      </c>
      <c r="U159" s="6764">
        <v>0</v>
      </c>
      <c r="V159" s="6764">
        <v>0</v>
      </c>
      <c r="W159" s="6764">
        <v>0</v>
      </c>
      <c r="X159" s="6764">
        <v>0</v>
      </c>
      <c r="Y159" s="6764">
        <v>0</v>
      </c>
      <c r="Z159" s="6764">
        <v>0</v>
      </c>
      <c r="AA159" s="6764">
        <v>0</v>
      </c>
      <c r="AB159" s="6764">
        <v>0</v>
      </c>
      <c r="AC159" s="6764">
        <v>0</v>
      </c>
      <c r="AD159" s="6764">
        <v>0</v>
      </c>
      <c r="AE159" s="6764">
        <v>0</v>
      </c>
      <c r="AF159" s="6764">
        <v>0</v>
      </c>
      <c r="AG159" s="6764">
        <v>0</v>
      </c>
      <c r="AH159" s="6764">
        <v>0</v>
      </c>
      <c r="AI159" s="6764">
        <v>0</v>
      </c>
      <c r="AJ159" s="6764">
        <v>0</v>
      </c>
      <c r="AK159" s="6764">
        <v>0</v>
      </c>
      <c r="AL159" s="6764">
        <v>0</v>
      </c>
      <c r="AM159" s="6764">
        <v>0</v>
      </c>
      <c r="AN159" s="6764">
        <v>0</v>
      </c>
      <c r="AO159" s="6764">
        <v>0</v>
      </c>
      <c r="AP159" s="6764">
        <v>0</v>
      </c>
      <c r="AQ159" s="6764">
        <v>0</v>
      </c>
      <c r="AR159" s="6764">
        <v>0</v>
      </c>
      <c r="AS159" s="6764">
        <v>0</v>
      </c>
      <c r="AT159" s="6764">
        <v>0</v>
      </c>
      <c r="AU159" s="6764">
        <v>0</v>
      </c>
      <c r="AV159" s="6764">
        <v>0</v>
      </c>
      <c r="AW159" s="6765">
        <f t="shared" si="26"/>
        <v>0</v>
      </c>
      <c r="AX159" s="1035"/>
      <c r="AY159" s="6766">
        <v>0</v>
      </c>
      <c r="AZ159" s="1035"/>
      <c r="BA159" s="6767"/>
      <c r="BB159" s="6767"/>
      <c r="BC159" s="7068"/>
      <c r="BD159" s="7068"/>
      <c r="BE159" s="7068"/>
      <c r="BF159" s="7068"/>
      <c r="BG159" s="7068"/>
      <c r="BH159" s="7068"/>
      <c r="BI159" s="7068"/>
    </row>
    <row r="160" spans="1:61">
      <c r="A160" s="6542"/>
      <c r="B160" s="974"/>
      <c r="C160" s="6770"/>
      <c r="D160" s="6762">
        <v>17.5</v>
      </c>
      <c r="E160" s="6762"/>
      <c r="F160" s="6761" t="s">
        <v>217</v>
      </c>
      <c r="G160" s="6762"/>
      <c r="H160" s="6771"/>
      <c r="I160" s="6764">
        <v>0</v>
      </c>
      <c r="J160" s="6764">
        <v>0</v>
      </c>
      <c r="K160" s="6764">
        <v>0</v>
      </c>
      <c r="L160" s="6764">
        <v>0</v>
      </c>
      <c r="M160" s="6764">
        <v>0</v>
      </c>
      <c r="N160" s="6764">
        <v>0</v>
      </c>
      <c r="O160" s="6764">
        <v>0</v>
      </c>
      <c r="P160" s="6764">
        <v>0</v>
      </c>
      <c r="Q160" s="6764">
        <v>0</v>
      </c>
      <c r="R160" s="6764">
        <v>0</v>
      </c>
      <c r="S160" s="6764">
        <v>0</v>
      </c>
      <c r="T160" s="6764">
        <v>0</v>
      </c>
      <c r="U160" s="6764">
        <v>0</v>
      </c>
      <c r="V160" s="6764">
        <v>0</v>
      </c>
      <c r="W160" s="6764">
        <v>0</v>
      </c>
      <c r="X160" s="6764">
        <v>0</v>
      </c>
      <c r="Y160" s="6764">
        <v>0</v>
      </c>
      <c r="Z160" s="6764">
        <v>0</v>
      </c>
      <c r="AA160" s="6764">
        <v>0</v>
      </c>
      <c r="AB160" s="6764">
        <v>0</v>
      </c>
      <c r="AC160" s="6764">
        <v>0</v>
      </c>
      <c r="AD160" s="6764">
        <v>0</v>
      </c>
      <c r="AE160" s="6764">
        <v>0</v>
      </c>
      <c r="AF160" s="6764">
        <v>0</v>
      </c>
      <c r="AG160" s="6764">
        <v>0</v>
      </c>
      <c r="AH160" s="6764">
        <v>0</v>
      </c>
      <c r="AI160" s="6764">
        <v>0</v>
      </c>
      <c r="AJ160" s="6764">
        <v>0</v>
      </c>
      <c r="AK160" s="6764">
        <v>0</v>
      </c>
      <c r="AL160" s="6764">
        <v>0</v>
      </c>
      <c r="AM160" s="6764">
        <v>0</v>
      </c>
      <c r="AN160" s="6764">
        <v>0</v>
      </c>
      <c r="AO160" s="6764">
        <v>0</v>
      </c>
      <c r="AP160" s="6764">
        <v>0</v>
      </c>
      <c r="AQ160" s="6764">
        <v>0</v>
      </c>
      <c r="AR160" s="6764">
        <v>0</v>
      </c>
      <c r="AS160" s="6764">
        <v>0</v>
      </c>
      <c r="AT160" s="6764">
        <v>0</v>
      </c>
      <c r="AU160" s="6764">
        <v>0</v>
      </c>
      <c r="AV160" s="6764">
        <v>0</v>
      </c>
      <c r="AW160" s="6765">
        <f t="shared" si="26"/>
        <v>0</v>
      </c>
      <c r="AX160" s="1035"/>
      <c r="AY160" s="6766">
        <v>0</v>
      </c>
      <c r="AZ160" s="1035"/>
      <c r="BA160" s="6767"/>
      <c r="BB160" s="6767"/>
      <c r="BC160" s="7068"/>
      <c r="BD160" s="7068"/>
      <c r="BE160" s="7068"/>
      <c r="BF160" s="7068"/>
      <c r="BG160" s="7068"/>
      <c r="BH160" s="7068"/>
      <c r="BI160" s="7068"/>
    </row>
    <row r="161" spans="1:61">
      <c r="A161" s="6542"/>
      <c r="B161" s="974"/>
      <c r="C161" s="6770"/>
      <c r="D161" s="6762">
        <v>17.600000000000001</v>
      </c>
      <c r="E161" s="6762"/>
      <c r="F161" s="6761" t="s">
        <v>218</v>
      </c>
      <c r="G161" s="6762"/>
      <c r="H161" s="6771"/>
      <c r="I161" s="6764">
        <v>0</v>
      </c>
      <c r="J161" s="6764">
        <v>0</v>
      </c>
      <c r="K161" s="6764">
        <v>0</v>
      </c>
      <c r="L161" s="6764">
        <v>0</v>
      </c>
      <c r="M161" s="6764">
        <v>0</v>
      </c>
      <c r="N161" s="6764">
        <v>0</v>
      </c>
      <c r="O161" s="6764">
        <v>0</v>
      </c>
      <c r="P161" s="6764">
        <v>0</v>
      </c>
      <c r="Q161" s="6764">
        <v>0</v>
      </c>
      <c r="R161" s="6764">
        <v>0</v>
      </c>
      <c r="S161" s="6764">
        <v>0</v>
      </c>
      <c r="T161" s="6764">
        <v>0</v>
      </c>
      <c r="U161" s="6764">
        <v>0</v>
      </c>
      <c r="V161" s="6764">
        <v>0</v>
      </c>
      <c r="W161" s="6764">
        <v>0</v>
      </c>
      <c r="X161" s="6764">
        <v>0</v>
      </c>
      <c r="Y161" s="6764">
        <v>0</v>
      </c>
      <c r="Z161" s="6764">
        <v>0</v>
      </c>
      <c r="AA161" s="6764">
        <v>0</v>
      </c>
      <c r="AB161" s="6764">
        <v>0</v>
      </c>
      <c r="AC161" s="6764">
        <v>0</v>
      </c>
      <c r="AD161" s="6764">
        <v>0</v>
      </c>
      <c r="AE161" s="6764">
        <v>0</v>
      </c>
      <c r="AF161" s="6764">
        <v>0</v>
      </c>
      <c r="AG161" s="6764">
        <v>0</v>
      </c>
      <c r="AH161" s="6764">
        <v>0</v>
      </c>
      <c r="AI161" s="6764">
        <v>0</v>
      </c>
      <c r="AJ161" s="6764">
        <v>0</v>
      </c>
      <c r="AK161" s="6764">
        <v>0</v>
      </c>
      <c r="AL161" s="6764">
        <v>0</v>
      </c>
      <c r="AM161" s="6764">
        <v>0</v>
      </c>
      <c r="AN161" s="6764">
        <v>0</v>
      </c>
      <c r="AO161" s="6764">
        <v>0</v>
      </c>
      <c r="AP161" s="6764">
        <v>0</v>
      </c>
      <c r="AQ161" s="6764">
        <v>0</v>
      </c>
      <c r="AR161" s="6764">
        <v>0</v>
      </c>
      <c r="AS161" s="6764">
        <v>0</v>
      </c>
      <c r="AT161" s="6764">
        <v>0</v>
      </c>
      <c r="AU161" s="6764">
        <v>0</v>
      </c>
      <c r="AV161" s="6764">
        <v>0</v>
      </c>
      <c r="AW161" s="6765">
        <f t="shared" si="26"/>
        <v>0</v>
      </c>
      <c r="AX161" s="1035"/>
      <c r="AY161" s="6766">
        <v>0</v>
      </c>
      <c r="AZ161" s="1035"/>
      <c r="BA161" s="6767"/>
      <c r="BB161" s="6767"/>
      <c r="BC161" s="7068"/>
      <c r="BD161" s="7068"/>
      <c r="BE161" s="7068"/>
      <c r="BF161" s="7068"/>
      <c r="BG161" s="7068"/>
      <c r="BH161" s="7068"/>
      <c r="BI161" s="7068"/>
    </row>
    <row r="162" spans="1:61">
      <c r="A162" s="6542"/>
      <c r="B162" s="974"/>
      <c r="C162" s="8036" t="s">
        <v>4402</v>
      </c>
      <c r="D162" s="6753"/>
      <c r="E162" s="6752" t="s">
        <v>4403</v>
      </c>
      <c r="F162" s="6752"/>
      <c r="G162" s="6753"/>
      <c r="H162" s="6774"/>
      <c r="I162" s="6764">
        <v>0</v>
      </c>
      <c r="J162" s="6764">
        <v>0</v>
      </c>
      <c r="K162" s="6764">
        <v>0</v>
      </c>
      <c r="L162" s="6764">
        <v>0</v>
      </c>
      <c r="M162" s="6764">
        <v>0</v>
      </c>
      <c r="N162" s="6764">
        <v>0</v>
      </c>
      <c r="O162" s="6764">
        <v>0</v>
      </c>
      <c r="P162" s="6764">
        <v>0</v>
      </c>
      <c r="Q162" s="6764">
        <v>0</v>
      </c>
      <c r="R162" s="6764">
        <v>0</v>
      </c>
      <c r="S162" s="6764">
        <v>0</v>
      </c>
      <c r="T162" s="6764">
        <v>0</v>
      </c>
      <c r="U162" s="6764">
        <v>0</v>
      </c>
      <c r="V162" s="6764">
        <v>0</v>
      </c>
      <c r="W162" s="6764">
        <v>0</v>
      </c>
      <c r="X162" s="6764">
        <v>0</v>
      </c>
      <c r="Y162" s="6764">
        <v>0</v>
      </c>
      <c r="Z162" s="6764">
        <v>0</v>
      </c>
      <c r="AA162" s="6764">
        <v>0</v>
      </c>
      <c r="AB162" s="6764">
        <v>0</v>
      </c>
      <c r="AC162" s="6764">
        <v>0</v>
      </c>
      <c r="AD162" s="6764">
        <v>0</v>
      </c>
      <c r="AE162" s="6764">
        <v>0</v>
      </c>
      <c r="AF162" s="6764">
        <v>0</v>
      </c>
      <c r="AG162" s="6764">
        <v>0</v>
      </c>
      <c r="AH162" s="6764">
        <v>0</v>
      </c>
      <c r="AI162" s="6764">
        <v>0</v>
      </c>
      <c r="AJ162" s="6764">
        <v>0</v>
      </c>
      <c r="AK162" s="6764">
        <v>0</v>
      </c>
      <c r="AL162" s="6764">
        <v>0</v>
      </c>
      <c r="AM162" s="6764">
        <v>0</v>
      </c>
      <c r="AN162" s="6764">
        <v>0</v>
      </c>
      <c r="AO162" s="6764">
        <v>0</v>
      </c>
      <c r="AP162" s="6764">
        <v>0</v>
      </c>
      <c r="AQ162" s="6764">
        <v>0</v>
      </c>
      <c r="AR162" s="6764">
        <v>0</v>
      </c>
      <c r="AS162" s="6764">
        <v>0</v>
      </c>
      <c r="AT162" s="6764">
        <v>0</v>
      </c>
      <c r="AU162" s="6764">
        <v>0</v>
      </c>
      <c r="AV162" s="6764">
        <v>0</v>
      </c>
      <c r="AW162" s="6765">
        <f>SUM(I162:AV162)</f>
        <v>0</v>
      </c>
      <c r="AX162" s="1035"/>
      <c r="AY162" s="6766">
        <v>0</v>
      </c>
      <c r="AZ162" s="1035"/>
      <c r="BA162" s="6767"/>
      <c r="BB162" s="6767"/>
      <c r="BC162" s="7068"/>
      <c r="BD162" s="7068"/>
      <c r="BE162" s="7068"/>
      <c r="BF162" s="7068"/>
      <c r="BG162" s="7068"/>
      <c r="BH162" s="7068"/>
      <c r="BI162" s="7068"/>
    </row>
    <row r="163" spans="1:61">
      <c r="A163" s="6542"/>
      <c r="B163" s="974"/>
      <c r="C163" s="6768">
        <v>18</v>
      </c>
      <c r="D163" s="6753"/>
      <c r="E163" s="6753" t="s">
        <v>219</v>
      </c>
      <c r="F163" s="6752"/>
      <c r="G163" s="6753"/>
      <c r="H163" s="6754"/>
      <c r="I163" s="6764">
        <v>0</v>
      </c>
      <c r="J163" s="6764">
        <v>0</v>
      </c>
      <c r="K163" s="6764">
        <v>0</v>
      </c>
      <c r="L163" s="6764">
        <v>0</v>
      </c>
      <c r="M163" s="6764">
        <v>0</v>
      </c>
      <c r="N163" s="6764">
        <v>0</v>
      </c>
      <c r="O163" s="6764">
        <v>0</v>
      </c>
      <c r="P163" s="6764">
        <v>0</v>
      </c>
      <c r="Q163" s="6764">
        <v>0</v>
      </c>
      <c r="R163" s="6764">
        <v>0</v>
      </c>
      <c r="S163" s="6764">
        <v>0</v>
      </c>
      <c r="T163" s="6764">
        <v>0</v>
      </c>
      <c r="U163" s="6764">
        <v>0</v>
      </c>
      <c r="V163" s="6764">
        <v>0</v>
      </c>
      <c r="W163" s="6764">
        <v>0</v>
      </c>
      <c r="X163" s="6764">
        <v>0</v>
      </c>
      <c r="Y163" s="6764">
        <v>0</v>
      </c>
      <c r="Z163" s="6764">
        <v>0</v>
      </c>
      <c r="AA163" s="6764">
        <v>0</v>
      </c>
      <c r="AB163" s="6764">
        <v>0</v>
      </c>
      <c r="AC163" s="6764">
        <v>0</v>
      </c>
      <c r="AD163" s="6764">
        <v>0</v>
      </c>
      <c r="AE163" s="6764">
        <v>0</v>
      </c>
      <c r="AF163" s="6764">
        <v>0</v>
      </c>
      <c r="AG163" s="6764">
        <v>0</v>
      </c>
      <c r="AH163" s="6764">
        <v>0</v>
      </c>
      <c r="AI163" s="6764">
        <v>0</v>
      </c>
      <c r="AJ163" s="6764">
        <v>0</v>
      </c>
      <c r="AK163" s="6764">
        <v>0</v>
      </c>
      <c r="AL163" s="6764">
        <v>0</v>
      </c>
      <c r="AM163" s="6764">
        <v>0</v>
      </c>
      <c r="AN163" s="6764">
        <v>0</v>
      </c>
      <c r="AO163" s="6764">
        <v>0</v>
      </c>
      <c r="AP163" s="6764">
        <v>0</v>
      </c>
      <c r="AQ163" s="6764">
        <v>0</v>
      </c>
      <c r="AR163" s="6764">
        <v>0</v>
      </c>
      <c r="AS163" s="6764">
        <v>0</v>
      </c>
      <c r="AT163" s="6764">
        <v>0</v>
      </c>
      <c r="AU163" s="6764">
        <v>0</v>
      </c>
      <c r="AV163" s="6764">
        <v>0</v>
      </c>
      <c r="AW163" s="6765">
        <f>SUM(I163:AV163)</f>
        <v>0</v>
      </c>
      <c r="AX163" s="1035"/>
      <c r="AY163" s="6766">
        <v>0</v>
      </c>
      <c r="AZ163" s="1035"/>
      <c r="BA163" s="6767"/>
      <c r="BB163" s="6767"/>
      <c r="BC163" s="7068"/>
      <c r="BD163" s="7068"/>
      <c r="BE163" s="7068"/>
      <c r="BF163" s="7068"/>
      <c r="BG163" s="7068"/>
      <c r="BH163" s="7068"/>
      <c r="BI163" s="7068"/>
    </row>
    <row r="164" spans="1:61">
      <c r="A164" s="6542"/>
      <c r="B164" s="974"/>
      <c r="C164" s="6768">
        <v>19</v>
      </c>
      <c r="D164" s="6753"/>
      <c r="E164" s="6753" t="s">
        <v>220</v>
      </c>
      <c r="F164" s="6752"/>
      <c r="G164" s="6753"/>
      <c r="H164" s="6754"/>
      <c r="I164" s="6764">
        <v>0</v>
      </c>
      <c r="J164" s="6764">
        <v>0</v>
      </c>
      <c r="K164" s="6764">
        <v>0</v>
      </c>
      <c r="L164" s="6764">
        <v>0</v>
      </c>
      <c r="M164" s="6764">
        <v>0</v>
      </c>
      <c r="N164" s="6764">
        <v>0</v>
      </c>
      <c r="O164" s="6764">
        <v>0</v>
      </c>
      <c r="P164" s="6764">
        <v>0</v>
      </c>
      <c r="Q164" s="6764">
        <v>0</v>
      </c>
      <c r="R164" s="6764">
        <v>0</v>
      </c>
      <c r="S164" s="6764">
        <v>0</v>
      </c>
      <c r="T164" s="6764">
        <v>0</v>
      </c>
      <c r="U164" s="6764">
        <v>0</v>
      </c>
      <c r="V164" s="6764">
        <v>0</v>
      </c>
      <c r="W164" s="6764">
        <v>0</v>
      </c>
      <c r="X164" s="6764">
        <v>0</v>
      </c>
      <c r="Y164" s="6764">
        <v>0</v>
      </c>
      <c r="Z164" s="6764">
        <v>0</v>
      </c>
      <c r="AA164" s="6764">
        <v>0</v>
      </c>
      <c r="AB164" s="6764">
        <v>0</v>
      </c>
      <c r="AC164" s="6764">
        <v>0</v>
      </c>
      <c r="AD164" s="6764">
        <v>0</v>
      </c>
      <c r="AE164" s="6764">
        <v>0</v>
      </c>
      <c r="AF164" s="6764">
        <v>0</v>
      </c>
      <c r="AG164" s="6764">
        <v>0</v>
      </c>
      <c r="AH164" s="6764">
        <v>0</v>
      </c>
      <c r="AI164" s="6764">
        <v>0</v>
      </c>
      <c r="AJ164" s="6764">
        <v>0</v>
      </c>
      <c r="AK164" s="6764">
        <v>0</v>
      </c>
      <c r="AL164" s="6764">
        <v>0</v>
      </c>
      <c r="AM164" s="6764">
        <v>0</v>
      </c>
      <c r="AN164" s="6764">
        <v>0</v>
      </c>
      <c r="AO164" s="6764">
        <v>0</v>
      </c>
      <c r="AP164" s="6764">
        <v>0</v>
      </c>
      <c r="AQ164" s="6764">
        <v>0</v>
      </c>
      <c r="AR164" s="6764">
        <v>0</v>
      </c>
      <c r="AS164" s="6764">
        <v>0</v>
      </c>
      <c r="AT164" s="6764">
        <v>0</v>
      </c>
      <c r="AU164" s="6764">
        <v>0</v>
      </c>
      <c r="AV164" s="6764">
        <v>0</v>
      </c>
      <c r="AW164" s="6765">
        <f t="shared" si="26"/>
        <v>0</v>
      </c>
      <c r="AX164" s="1035"/>
      <c r="AY164" s="6766">
        <v>0</v>
      </c>
      <c r="AZ164" s="1035"/>
      <c r="BA164" s="6767"/>
      <c r="BB164" s="6767"/>
      <c r="BC164" s="7068"/>
      <c r="BD164" s="7068"/>
      <c r="BE164" s="7068"/>
      <c r="BF164" s="7068"/>
      <c r="BG164" s="7068"/>
      <c r="BH164" s="7068"/>
      <c r="BI164" s="7068"/>
    </row>
    <row r="165" spans="1:61">
      <c r="A165" s="6542"/>
      <c r="B165" s="974"/>
      <c r="C165" s="6768">
        <v>20</v>
      </c>
      <c r="D165" s="6753"/>
      <c r="E165" s="6753" t="s">
        <v>221</v>
      </c>
      <c r="F165" s="6752"/>
      <c r="G165" s="6753"/>
      <c r="H165" s="6754"/>
      <c r="I165" s="6764">
        <v>0</v>
      </c>
      <c r="J165" s="6764">
        <v>0</v>
      </c>
      <c r="K165" s="6764">
        <v>0</v>
      </c>
      <c r="L165" s="6764">
        <v>0</v>
      </c>
      <c r="M165" s="6764">
        <v>0</v>
      </c>
      <c r="N165" s="6764">
        <v>0</v>
      </c>
      <c r="O165" s="6764">
        <v>0</v>
      </c>
      <c r="P165" s="6764">
        <v>0</v>
      </c>
      <c r="Q165" s="6764">
        <v>0</v>
      </c>
      <c r="R165" s="6764">
        <v>0</v>
      </c>
      <c r="S165" s="6764">
        <v>0</v>
      </c>
      <c r="T165" s="6764">
        <v>0</v>
      </c>
      <c r="U165" s="6764">
        <v>0</v>
      </c>
      <c r="V165" s="6764">
        <v>0</v>
      </c>
      <c r="W165" s="6764">
        <v>0</v>
      </c>
      <c r="X165" s="6764">
        <v>0</v>
      </c>
      <c r="Y165" s="6764">
        <v>0</v>
      </c>
      <c r="Z165" s="6764">
        <v>0</v>
      </c>
      <c r="AA165" s="6764">
        <v>0</v>
      </c>
      <c r="AB165" s="6764">
        <v>0</v>
      </c>
      <c r="AC165" s="6764">
        <v>0</v>
      </c>
      <c r="AD165" s="6764">
        <v>0</v>
      </c>
      <c r="AE165" s="6764">
        <v>0</v>
      </c>
      <c r="AF165" s="6764">
        <v>0</v>
      </c>
      <c r="AG165" s="6764">
        <v>0</v>
      </c>
      <c r="AH165" s="6764">
        <v>0</v>
      </c>
      <c r="AI165" s="6764">
        <v>0</v>
      </c>
      <c r="AJ165" s="6764">
        <v>0</v>
      </c>
      <c r="AK165" s="6764">
        <v>0</v>
      </c>
      <c r="AL165" s="6764">
        <v>0</v>
      </c>
      <c r="AM165" s="6764">
        <v>0</v>
      </c>
      <c r="AN165" s="6764">
        <v>0</v>
      </c>
      <c r="AO165" s="6764">
        <v>0</v>
      </c>
      <c r="AP165" s="6764">
        <v>0</v>
      </c>
      <c r="AQ165" s="6764">
        <v>0</v>
      </c>
      <c r="AR165" s="6764">
        <v>0</v>
      </c>
      <c r="AS165" s="6764">
        <v>0</v>
      </c>
      <c r="AT165" s="6764">
        <v>0</v>
      </c>
      <c r="AU165" s="6764">
        <v>0</v>
      </c>
      <c r="AV165" s="6764">
        <v>0</v>
      </c>
      <c r="AW165" s="6765">
        <f t="shared" si="26"/>
        <v>0</v>
      </c>
      <c r="AX165" s="1035"/>
      <c r="AY165" s="6766">
        <v>0</v>
      </c>
      <c r="AZ165" s="1035"/>
      <c r="BA165" s="6767"/>
      <c r="BB165" s="6767"/>
      <c r="BC165" s="7068"/>
      <c r="BD165" s="7068"/>
      <c r="BE165" s="7068"/>
      <c r="BF165" s="7068"/>
      <c r="BG165" s="7068"/>
      <c r="BH165" s="7068"/>
      <c r="BI165" s="7068"/>
    </row>
    <row r="166" spans="1:61">
      <c r="A166" s="6542"/>
      <c r="B166" s="974"/>
      <c r="C166" s="6768">
        <v>21</v>
      </c>
      <c r="D166" s="6753"/>
      <c r="E166" s="6753" t="s">
        <v>222</v>
      </c>
      <c r="F166" s="6752"/>
      <c r="G166" s="6753"/>
      <c r="H166" s="6754"/>
      <c r="I166" s="6764">
        <v>0</v>
      </c>
      <c r="J166" s="6764">
        <v>0</v>
      </c>
      <c r="K166" s="6764">
        <v>0</v>
      </c>
      <c r="L166" s="6764">
        <v>0</v>
      </c>
      <c r="M166" s="6764">
        <v>0</v>
      </c>
      <c r="N166" s="6764">
        <v>0</v>
      </c>
      <c r="O166" s="6764">
        <v>0</v>
      </c>
      <c r="P166" s="6764">
        <v>0</v>
      </c>
      <c r="Q166" s="6764">
        <v>0</v>
      </c>
      <c r="R166" s="6764">
        <v>0</v>
      </c>
      <c r="S166" s="6764">
        <v>0</v>
      </c>
      <c r="T166" s="6764">
        <v>0</v>
      </c>
      <c r="U166" s="6764">
        <v>0</v>
      </c>
      <c r="V166" s="6764">
        <v>0</v>
      </c>
      <c r="W166" s="6764">
        <v>0</v>
      </c>
      <c r="X166" s="6764">
        <v>0</v>
      </c>
      <c r="Y166" s="6764">
        <v>0</v>
      </c>
      <c r="Z166" s="6764">
        <v>0</v>
      </c>
      <c r="AA166" s="6764">
        <v>0</v>
      </c>
      <c r="AB166" s="6764">
        <v>0</v>
      </c>
      <c r="AC166" s="6764">
        <v>0</v>
      </c>
      <c r="AD166" s="6764">
        <v>0</v>
      </c>
      <c r="AE166" s="6764">
        <v>0</v>
      </c>
      <c r="AF166" s="6764">
        <v>0</v>
      </c>
      <c r="AG166" s="6764">
        <v>0</v>
      </c>
      <c r="AH166" s="6764">
        <v>0</v>
      </c>
      <c r="AI166" s="6764">
        <v>0</v>
      </c>
      <c r="AJ166" s="6764">
        <v>0</v>
      </c>
      <c r="AK166" s="6764">
        <v>0</v>
      </c>
      <c r="AL166" s="6764">
        <v>0</v>
      </c>
      <c r="AM166" s="6764">
        <v>0</v>
      </c>
      <c r="AN166" s="6764">
        <v>0</v>
      </c>
      <c r="AO166" s="6764">
        <v>0</v>
      </c>
      <c r="AP166" s="6764">
        <v>0</v>
      </c>
      <c r="AQ166" s="6764">
        <v>0</v>
      </c>
      <c r="AR166" s="6764">
        <v>0</v>
      </c>
      <c r="AS166" s="6764">
        <v>0</v>
      </c>
      <c r="AT166" s="6764">
        <v>0</v>
      </c>
      <c r="AU166" s="6764">
        <v>0</v>
      </c>
      <c r="AV166" s="6764">
        <v>0</v>
      </c>
      <c r="AW166" s="6765">
        <f>SUM(I166:AV166)</f>
        <v>0</v>
      </c>
      <c r="AX166" s="1035"/>
      <c r="AY166" s="6766">
        <v>0</v>
      </c>
      <c r="AZ166" s="1035"/>
      <c r="BA166" s="6767"/>
      <c r="BB166" s="6767"/>
      <c r="BC166" s="7068"/>
      <c r="BD166" s="7068"/>
      <c r="BE166" s="7068"/>
      <c r="BF166" s="7068"/>
      <c r="BG166" s="7068"/>
      <c r="BH166" s="7068"/>
      <c r="BI166" s="7068"/>
    </row>
    <row r="167" spans="1:61">
      <c r="A167" s="6542"/>
      <c r="B167" s="974"/>
      <c r="C167" s="6768">
        <v>22</v>
      </c>
      <c r="D167" s="6753"/>
      <c r="E167" s="6753" t="s">
        <v>223</v>
      </c>
      <c r="F167" s="6752"/>
      <c r="G167" s="6753"/>
      <c r="H167" s="6754"/>
      <c r="I167" s="6764">
        <v>0</v>
      </c>
      <c r="J167" s="6764">
        <v>0</v>
      </c>
      <c r="K167" s="6764">
        <v>0</v>
      </c>
      <c r="L167" s="6764">
        <v>0</v>
      </c>
      <c r="M167" s="6764">
        <v>0</v>
      </c>
      <c r="N167" s="6764">
        <v>0</v>
      </c>
      <c r="O167" s="6764">
        <v>0</v>
      </c>
      <c r="P167" s="6764">
        <v>0</v>
      </c>
      <c r="Q167" s="6764">
        <v>0</v>
      </c>
      <c r="R167" s="6764">
        <v>0</v>
      </c>
      <c r="S167" s="6764">
        <v>0</v>
      </c>
      <c r="T167" s="6764">
        <v>0</v>
      </c>
      <c r="U167" s="6764">
        <v>0</v>
      </c>
      <c r="V167" s="6764">
        <v>0</v>
      </c>
      <c r="W167" s="6764">
        <v>0</v>
      </c>
      <c r="X167" s="6764">
        <v>0</v>
      </c>
      <c r="Y167" s="6764">
        <v>0</v>
      </c>
      <c r="Z167" s="6764">
        <v>0</v>
      </c>
      <c r="AA167" s="6764">
        <v>0</v>
      </c>
      <c r="AB167" s="6764">
        <v>0</v>
      </c>
      <c r="AC167" s="6764">
        <v>0</v>
      </c>
      <c r="AD167" s="6764">
        <v>0</v>
      </c>
      <c r="AE167" s="6764">
        <v>0</v>
      </c>
      <c r="AF167" s="6764">
        <v>0</v>
      </c>
      <c r="AG167" s="6764">
        <v>0</v>
      </c>
      <c r="AH167" s="6764">
        <v>0</v>
      </c>
      <c r="AI167" s="6764">
        <v>0</v>
      </c>
      <c r="AJ167" s="6764">
        <v>0</v>
      </c>
      <c r="AK167" s="6764">
        <v>0</v>
      </c>
      <c r="AL167" s="6764">
        <v>0</v>
      </c>
      <c r="AM167" s="6764">
        <v>0</v>
      </c>
      <c r="AN167" s="6764">
        <v>0</v>
      </c>
      <c r="AO167" s="6764">
        <v>0</v>
      </c>
      <c r="AP167" s="6764">
        <v>0</v>
      </c>
      <c r="AQ167" s="6764">
        <v>0</v>
      </c>
      <c r="AR167" s="6764">
        <v>0</v>
      </c>
      <c r="AS167" s="6764">
        <v>0</v>
      </c>
      <c r="AT167" s="6764">
        <v>0</v>
      </c>
      <c r="AU167" s="6764">
        <v>0</v>
      </c>
      <c r="AV167" s="6764">
        <v>0</v>
      </c>
      <c r="AW167" s="6765">
        <f t="shared" si="26"/>
        <v>0</v>
      </c>
      <c r="AX167" s="1035"/>
      <c r="AY167" s="6766">
        <v>0</v>
      </c>
      <c r="AZ167" s="1035"/>
      <c r="BA167" s="6767"/>
      <c r="BB167" s="6767"/>
      <c r="BC167" s="7068"/>
      <c r="BD167" s="7068"/>
      <c r="BE167" s="7068"/>
      <c r="BF167" s="7068"/>
      <c r="BG167" s="7068"/>
      <c r="BH167" s="7068"/>
      <c r="BI167" s="7068"/>
    </row>
    <row r="168" spans="1:61">
      <c r="A168" s="6542"/>
      <c r="B168" s="974"/>
      <c r="C168" s="6768">
        <v>23</v>
      </c>
      <c r="D168" s="6753"/>
      <c r="E168" s="6753" t="s">
        <v>224</v>
      </c>
      <c r="F168" s="6752"/>
      <c r="G168" s="6753"/>
      <c r="H168" s="6754"/>
      <c r="I168" s="6755">
        <f t="shared" ref="I168:AV168" si="28">SUM(I169:I171)</f>
        <v>0</v>
      </c>
      <c r="J168" s="6755">
        <f t="shared" si="28"/>
        <v>0</v>
      </c>
      <c r="K168" s="6755">
        <f t="shared" si="28"/>
        <v>0</v>
      </c>
      <c r="L168" s="6755">
        <f t="shared" si="28"/>
        <v>0</v>
      </c>
      <c r="M168" s="6755">
        <f t="shared" si="28"/>
        <v>0</v>
      </c>
      <c r="N168" s="6755">
        <f t="shared" si="28"/>
        <v>0</v>
      </c>
      <c r="O168" s="6755">
        <f t="shared" si="28"/>
        <v>0</v>
      </c>
      <c r="P168" s="6755">
        <f t="shared" si="28"/>
        <v>0</v>
      </c>
      <c r="Q168" s="6755">
        <f t="shared" si="28"/>
        <v>0</v>
      </c>
      <c r="R168" s="6755">
        <f t="shared" si="28"/>
        <v>0</v>
      </c>
      <c r="S168" s="6755">
        <f t="shared" si="28"/>
        <v>0</v>
      </c>
      <c r="T168" s="6755">
        <f t="shared" si="28"/>
        <v>0</v>
      </c>
      <c r="U168" s="6755">
        <f t="shared" si="28"/>
        <v>0</v>
      </c>
      <c r="V168" s="6755">
        <f t="shared" si="28"/>
        <v>0</v>
      </c>
      <c r="W168" s="6755">
        <f t="shared" si="28"/>
        <v>0</v>
      </c>
      <c r="X168" s="6755">
        <f t="shared" si="28"/>
        <v>0</v>
      </c>
      <c r="Y168" s="6755">
        <f t="shared" si="28"/>
        <v>0</v>
      </c>
      <c r="Z168" s="6755">
        <f t="shared" si="28"/>
        <v>0</v>
      </c>
      <c r="AA168" s="6755">
        <f t="shared" si="28"/>
        <v>0</v>
      </c>
      <c r="AB168" s="6755">
        <f t="shared" si="28"/>
        <v>0</v>
      </c>
      <c r="AC168" s="6755">
        <f t="shared" si="28"/>
        <v>0</v>
      </c>
      <c r="AD168" s="6755">
        <f t="shared" si="28"/>
        <v>0</v>
      </c>
      <c r="AE168" s="6755">
        <f t="shared" si="28"/>
        <v>0</v>
      </c>
      <c r="AF168" s="6755">
        <f t="shared" si="28"/>
        <v>0</v>
      </c>
      <c r="AG168" s="6755">
        <f t="shared" si="28"/>
        <v>0</v>
      </c>
      <c r="AH168" s="6755">
        <f t="shared" si="28"/>
        <v>0</v>
      </c>
      <c r="AI168" s="6755">
        <f t="shared" si="28"/>
        <v>0</v>
      </c>
      <c r="AJ168" s="6755">
        <f t="shared" si="28"/>
        <v>0</v>
      </c>
      <c r="AK168" s="6755">
        <f t="shared" si="28"/>
        <v>0</v>
      </c>
      <c r="AL168" s="6755">
        <f t="shared" si="28"/>
        <v>0</v>
      </c>
      <c r="AM168" s="6755">
        <f t="shared" si="28"/>
        <v>0</v>
      </c>
      <c r="AN168" s="6755">
        <f t="shared" si="28"/>
        <v>0</v>
      </c>
      <c r="AO168" s="6755">
        <f t="shared" si="28"/>
        <v>0</v>
      </c>
      <c r="AP168" s="6755">
        <f t="shared" si="28"/>
        <v>0</v>
      </c>
      <c r="AQ168" s="6755">
        <f t="shared" si="28"/>
        <v>0</v>
      </c>
      <c r="AR168" s="6755">
        <f t="shared" si="28"/>
        <v>0</v>
      </c>
      <c r="AS168" s="6755">
        <f t="shared" si="28"/>
        <v>0</v>
      </c>
      <c r="AT168" s="6755">
        <f t="shared" si="28"/>
        <v>0</v>
      </c>
      <c r="AU168" s="6755">
        <f t="shared" si="28"/>
        <v>0</v>
      </c>
      <c r="AV168" s="6755">
        <f t="shared" si="28"/>
        <v>0</v>
      </c>
      <c r="AW168" s="6756">
        <f t="shared" si="26"/>
        <v>0</v>
      </c>
      <c r="AX168" s="6757"/>
      <c r="AY168" s="6758">
        <f>SUM(AY169:AY171)</f>
        <v>0</v>
      </c>
      <c r="AZ168" s="6757"/>
      <c r="BA168" s="6759"/>
      <c r="BB168" s="6759"/>
      <c r="BC168" s="7067"/>
      <c r="BD168" s="7067"/>
      <c r="BE168" s="7067"/>
      <c r="BF168" s="7067"/>
      <c r="BG168" s="7067"/>
      <c r="BH168" s="7067"/>
      <c r="BI168" s="7067"/>
    </row>
    <row r="169" spans="1:61">
      <c r="A169" s="6542"/>
      <c r="B169" s="974"/>
      <c r="C169" s="6770"/>
      <c r="D169" s="6762">
        <v>23.1</v>
      </c>
      <c r="E169" s="6762"/>
      <c r="F169" s="6778" t="s">
        <v>225</v>
      </c>
      <c r="G169" s="6762"/>
      <c r="H169" s="6763"/>
      <c r="I169" s="6764">
        <v>0</v>
      </c>
      <c r="J169" s="6764">
        <v>0</v>
      </c>
      <c r="K169" s="6764">
        <v>0</v>
      </c>
      <c r="L169" s="6764">
        <v>0</v>
      </c>
      <c r="M169" s="6764">
        <v>0</v>
      </c>
      <c r="N169" s="6764">
        <v>0</v>
      </c>
      <c r="O169" s="6764">
        <v>0</v>
      </c>
      <c r="P169" s="6764">
        <v>0</v>
      </c>
      <c r="Q169" s="6764">
        <v>0</v>
      </c>
      <c r="R169" s="6764">
        <v>0</v>
      </c>
      <c r="S169" s="6764">
        <v>0</v>
      </c>
      <c r="T169" s="6764">
        <v>0</v>
      </c>
      <c r="U169" s="6764">
        <v>0</v>
      </c>
      <c r="V169" s="6764">
        <v>0</v>
      </c>
      <c r="W169" s="6764">
        <v>0</v>
      </c>
      <c r="X169" s="6764">
        <v>0</v>
      </c>
      <c r="Y169" s="6764">
        <v>0</v>
      </c>
      <c r="Z169" s="6764">
        <v>0</v>
      </c>
      <c r="AA169" s="6764">
        <v>0</v>
      </c>
      <c r="AB169" s="6764">
        <v>0</v>
      </c>
      <c r="AC169" s="6764">
        <v>0</v>
      </c>
      <c r="AD169" s="6764">
        <v>0</v>
      </c>
      <c r="AE169" s="6764">
        <v>0</v>
      </c>
      <c r="AF169" s="6764">
        <v>0</v>
      </c>
      <c r="AG169" s="6764">
        <v>0</v>
      </c>
      <c r="AH169" s="6764">
        <v>0</v>
      </c>
      <c r="AI169" s="6764">
        <v>0</v>
      </c>
      <c r="AJ169" s="6764">
        <v>0</v>
      </c>
      <c r="AK169" s="6764">
        <v>0</v>
      </c>
      <c r="AL169" s="6764">
        <v>0</v>
      </c>
      <c r="AM169" s="6764">
        <v>0</v>
      </c>
      <c r="AN169" s="6764">
        <v>0</v>
      </c>
      <c r="AO169" s="6764">
        <v>0</v>
      </c>
      <c r="AP169" s="6764">
        <v>0</v>
      </c>
      <c r="AQ169" s="6764">
        <v>0</v>
      </c>
      <c r="AR169" s="6764">
        <v>0</v>
      </c>
      <c r="AS169" s="6764">
        <v>0</v>
      </c>
      <c r="AT169" s="6764">
        <v>0</v>
      </c>
      <c r="AU169" s="6764">
        <v>0</v>
      </c>
      <c r="AV169" s="6764">
        <v>0</v>
      </c>
      <c r="AW169" s="6765">
        <f t="shared" si="26"/>
        <v>0</v>
      </c>
      <c r="AX169" s="1035"/>
      <c r="AY169" s="6766">
        <v>0</v>
      </c>
      <c r="AZ169" s="1035"/>
      <c r="BA169" s="6767"/>
      <c r="BB169" s="6767"/>
      <c r="BC169" s="7068"/>
      <c r="BD169" s="7068"/>
      <c r="BE169" s="7068"/>
      <c r="BF169" s="7068"/>
      <c r="BG169" s="7068"/>
      <c r="BH169" s="7068"/>
      <c r="BI169" s="7068"/>
    </row>
    <row r="170" spans="1:61">
      <c r="A170" s="6542"/>
      <c r="B170" s="974"/>
      <c r="C170" s="6770"/>
      <c r="D170" s="6762">
        <v>23.2</v>
      </c>
      <c r="E170" s="6762"/>
      <c r="F170" s="6778" t="s">
        <v>226</v>
      </c>
      <c r="G170" s="6762"/>
      <c r="H170" s="6763"/>
      <c r="I170" s="6764">
        <v>0</v>
      </c>
      <c r="J170" s="6764">
        <v>0</v>
      </c>
      <c r="K170" s="6764">
        <v>0</v>
      </c>
      <c r="L170" s="6764">
        <v>0</v>
      </c>
      <c r="M170" s="6764">
        <v>0</v>
      </c>
      <c r="N170" s="6764">
        <v>0</v>
      </c>
      <c r="O170" s="6764">
        <v>0</v>
      </c>
      <c r="P170" s="6764">
        <v>0</v>
      </c>
      <c r="Q170" s="6764">
        <v>0</v>
      </c>
      <c r="R170" s="6764">
        <v>0</v>
      </c>
      <c r="S170" s="6764">
        <v>0</v>
      </c>
      <c r="T170" s="6764">
        <v>0</v>
      </c>
      <c r="U170" s="6764">
        <v>0</v>
      </c>
      <c r="V170" s="6764">
        <v>0</v>
      </c>
      <c r="W170" s="6764">
        <v>0</v>
      </c>
      <c r="X170" s="6764">
        <v>0</v>
      </c>
      <c r="Y170" s="6764">
        <v>0</v>
      </c>
      <c r="Z170" s="6764">
        <v>0</v>
      </c>
      <c r="AA170" s="6764">
        <v>0</v>
      </c>
      <c r="AB170" s="6764">
        <v>0</v>
      </c>
      <c r="AC170" s="6764">
        <v>0</v>
      </c>
      <c r="AD170" s="6764">
        <v>0</v>
      </c>
      <c r="AE170" s="6764">
        <v>0</v>
      </c>
      <c r="AF170" s="6764">
        <v>0</v>
      </c>
      <c r="AG170" s="6764">
        <v>0</v>
      </c>
      <c r="AH170" s="6764">
        <v>0</v>
      </c>
      <c r="AI170" s="6764">
        <v>0</v>
      </c>
      <c r="AJ170" s="6764">
        <v>0</v>
      </c>
      <c r="AK170" s="6764">
        <v>0</v>
      </c>
      <c r="AL170" s="6764">
        <v>0</v>
      </c>
      <c r="AM170" s="6764">
        <v>0</v>
      </c>
      <c r="AN170" s="6764">
        <v>0</v>
      </c>
      <c r="AO170" s="6764">
        <v>0</v>
      </c>
      <c r="AP170" s="6764">
        <v>0</v>
      </c>
      <c r="AQ170" s="6764">
        <v>0</v>
      </c>
      <c r="AR170" s="6764">
        <v>0</v>
      </c>
      <c r="AS170" s="6764">
        <v>0</v>
      </c>
      <c r="AT170" s="6764">
        <v>0</v>
      </c>
      <c r="AU170" s="6764">
        <v>0</v>
      </c>
      <c r="AV170" s="6764">
        <v>0</v>
      </c>
      <c r="AW170" s="6765">
        <f t="shared" si="26"/>
        <v>0</v>
      </c>
      <c r="AX170" s="1035"/>
      <c r="AY170" s="6766">
        <v>0</v>
      </c>
      <c r="AZ170" s="1035"/>
      <c r="BA170" s="6767"/>
      <c r="BB170" s="6767"/>
      <c r="BC170" s="7068"/>
      <c r="BD170" s="7068"/>
      <c r="BE170" s="7068"/>
      <c r="BF170" s="7068"/>
      <c r="BG170" s="7068"/>
      <c r="BH170" s="7068"/>
      <c r="BI170" s="7068"/>
    </row>
    <row r="171" spans="1:61">
      <c r="A171" s="6542"/>
      <c r="B171" s="974"/>
      <c r="C171" s="6770"/>
      <c r="D171" s="6762">
        <v>23.3</v>
      </c>
      <c r="E171" s="6779"/>
      <c r="F171" s="6780" t="s">
        <v>227</v>
      </c>
      <c r="G171" s="6762"/>
      <c r="H171" s="6763"/>
      <c r="I171" s="6764">
        <v>0</v>
      </c>
      <c r="J171" s="6764">
        <v>0</v>
      </c>
      <c r="K171" s="6764">
        <v>0</v>
      </c>
      <c r="L171" s="6764">
        <v>0</v>
      </c>
      <c r="M171" s="6764">
        <v>0</v>
      </c>
      <c r="N171" s="6764">
        <v>0</v>
      </c>
      <c r="O171" s="6764">
        <v>0</v>
      </c>
      <c r="P171" s="6764">
        <v>0</v>
      </c>
      <c r="Q171" s="6764">
        <v>0</v>
      </c>
      <c r="R171" s="6764">
        <v>0</v>
      </c>
      <c r="S171" s="6764">
        <v>0</v>
      </c>
      <c r="T171" s="6764">
        <v>0</v>
      </c>
      <c r="U171" s="6764">
        <v>0</v>
      </c>
      <c r="V171" s="6764">
        <v>0</v>
      </c>
      <c r="W171" s="6764">
        <v>0</v>
      </c>
      <c r="X171" s="6764">
        <v>0</v>
      </c>
      <c r="Y171" s="6764">
        <v>0</v>
      </c>
      <c r="Z171" s="6764">
        <v>0</v>
      </c>
      <c r="AA171" s="6764">
        <v>0</v>
      </c>
      <c r="AB171" s="6764">
        <v>0</v>
      </c>
      <c r="AC171" s="6764">
        <v>0</v>
      </c>
      <c r="AD171" s="6764">
        <v>0</v>
      </c>
      <c r="AE171" s="6764">
        <v>0</v>
      </c>
      <c r="AF171" s="6764">
        <v>0</v>
      </c>
      <c r="AG171" s="6764">
        <v>0</v>
      </c>
      <c r="AH171" s="6764">
        <v>0</v>
      </c>
      <c r="AI171" s="6764">
        <v>0</v>
      </c>
      <c r="AJ171" s="6764">
        <v>0</v>
      </c>
      <c r="AK171" s="6764">
        <v>0</v>
      </c>
      <c r="AL171" s="6764">
        <v>0</v>
      </c>
      <c r="AM171" s="6764">
        <v>0</v>
      </c>
      <c r="AN171" s="6764">
        <v>0</v>
      </c>
      <c r="AO171" s="6764">
        <v>0</v>
      </c>
      <c r="AP171" s="6764">
        <v>0</v>
      </c>
      <c r="AQ171" s="6764">
        <v>0</v>
      </c>
      <c r="AR171" s="6764">
        <v>0</v>
      </c>
      <c r="AS171" s="6764">
        <v>0</v>
      </c>
      <c r="AT171" s="6764">
        <v>0</v>
      </c>
      <c r="AU171" s="6764">
        <v>0</v>
      </c>
      <c r="AV171" s="6764">
        <v>0</v>
      </c>
      <c r="AW171" s="6765">
        <f t="shared" si="26"/>
        <v>0</v>
      </c>
      <c r="AX171" s="1035"/>
      <c r="AY171" s="6766">
        <v>0</v>
      </c>
      <c r="AZ171" s="1035"/>
      <c r="BA171" s="6767"/>
      <c r="BB171" s="6767"/>
      <c r="BC171" s="7068"/>
      <c r="BD171" s="7068"/>
      <c r="BE171" s="7068"/>
      <c r="BF171" s="7068"/>
      <c r="BG171" s="7068"/>
      <c r="BH171" s="7068"/>
      <c r="BI171" s="7068"/>
    </row>
    <row r="172" spans="1:61" ht="15.75" thickBot="1">
      <c r="A172" s="6542"/>
      <c r="B172" s="974"/>
      <c r="C172" s="6781">
        <v>24</v>
      </c>
      <c r="D172" s="6782"/>
      <c r="E172" s="6782" t="s">
        <v>228</v>
      </c>
      <c r="F172" s="6783"/>
      <c r="G172" s="6782"/>
      <c r="H172" s="6784"/>
      <c r="I172" s="6764">
        <v>0</v>
      </c>
      <c r="J172" s="6764">
        <v>0</v>
      </c>
      <c r="K172" s="6764">
        <v>0</v>
      </c>
      <c r="L172" s="6764">
        <v>0</v>
      </c>
      <c r="M172" s="6764">
        <v>0</v>
      </c>
      <c r="N172" s="6764">
        <v>0</v>
      </c>
      <c r="O172" s="6764">
        <v>0</v>
      </c>
      <c r="P172" s="6764">
        <v>0</v>
      </c>
      <c r="Q172" s="6764">
        <v>0</v>
      </c>
      <c r="R172" s="6764">
        <v>0</v>
      </c>
      <c r="S172" s="6764">
        <v>0</v>
      </c>
      <c r="T172" s="6764">
        <v>0</v>
      </c>
      <c r="U172" s="6764">
        <v>0</v>
      </c>
      <c r="V172" s="6764">
        <v>0</v>
      </c>
      <c r="W172" s="6764">
        <v>0</v>
      </c>
      <c r="X172" s="6764">
        <v>0</v>
      </c>
      <c r="Y172" s="6764">
        <v>0</v>
      </c>
      <c r="Z172" s="6764">
        <v>0</v>
      </c>
      <c r="AA172" s="6764">
        <v>0</v>
      </c>
      <c r="AB172" s="6764">
        <v>0</v>
      </c>
      <c r="AC172" s="6764">
        <v>0</v>
      </c>
      <c r="AD172" s="6764">
        <v>0</v>
      </c>
      <c r="AE172" s="6764">
        <v>0</v>
      </c>
      <c r="AF172" s="6764">
        <v>0</v>
      </c>
      <c r="AG172" s="6764">
        <v>0</v>
      </c>
      <c r="AH172" s="6764">
        <v>0</v>
      </c>
      <c r="AI172" s="6764">
        <v>0</v>
      </c>
      <c r="AJ172" s="6764">
        <v>0</v>
      </c>
      <c r="AK172" s="6764">
        <v>0</v>
      </c>
      <c r="AL172" s="6764">
        <v>0</v>
      </c>
      <c r="AM172" s="6764">
        <v>0</v>
      </c>
      <c r="AN172" s="6764">
        <v>0</v>
      </c>
      <c r="AO172" s="6764">
        <v>0</v>
      </c>
      <c r="AP172" s="6764">
        <v>0</v>
      </c>
      <c r="AQ172" s="6764">
        <v>0</v>
      </c>
      <c r="AR172" s="6764">
        <v>0</v>
      </c>
      <c r="AS172" s="6764">
        <v>0</v>
      </c>
      <c r="AT172" s="6764">
        <v>0</v>
      </c>
      <c r="AU172" s="6764">
        <v>0</v>
      </c>
      <c r="AV172" s="6764">
        <v>0</v>
      </c>
      <c r="AW172" s="6765">
        <f>SUM(I172:AV172)</f>
        <v>0</v>
      </c>
      <c r="AX172" s="1035"/>
      <c r="AY172" s="6785">
        <v>0</v>
      </c>
      <c r="AZ172" s="1035"/>
      <c r="BA172" s="6767"/>
      <c r="BB172" s="6767"/>
      <c r="BC172" s="7068"/>
      <c r="BD172" s="7068"/>
      <c r="BE172" s="7068"/>
      <c r="BF172" s="7068"/>
      <c r="BG172" s="7068"/>
      <c r="BH172" s="7068"/>
      <c r="BI172" s="7068"/>
    </row>
    <row r="173" spans="1:61" ht="15.75" thickBot="1">
      <c r="A173" s="6542"/>
      <c r="B173" s="974"/>
      <c r="C173" s="6786" t="s">
        <v>229</v>
      </c>
      <c r="D173" s="6787"/>
      <c r="E173" s="6787"/>
      <c r="F173" s="6788"/>
      <c r="G173" s="6787"/>
      <c r="H173" s="6789"/>
      <c r="I173" s="6790">
        <f>SUM(I172,I162:I168,I154,I136:I137,I132,I128,I90,I82,I65,I59,I42,I36,I33,I28:I29,I25,I20,I13)</f>
        <v>0</v>
      </c>
      <c r="J173" s="6790">
        <f t="shared" ref="J173:AV173" si="29">SUM(J172,J162:J168,J154,J136:J137,J132,J128,J90,J82,J65,J59,J42,J36,J33,J28:J29,J25,J20,J13)</f>
        <v>0</v>
      </c>
      <c r="K173" s="6790">
        <f t="shared" si="29"/>
        <v>0</v>
      </c>
      <c r="L173" s="6790">
        <f t="shared" si="29"/>
        <v>0</v>
      </c>
      <c r="M173" s="6790">
        <f t="shared" si="29"/>
        <v>0</v>
      </c>
      <c r="N173" s="6790">
        <f t="shared" si="29"/>
        <v>0</v>
      </c>
      <c r="O173" s="6790">
        <f t="shared" si="29"/>
        <v>0</v>
      </c>
      <c r="P173" s="6790">
        <f t="shared" si="29"/>
        <v>0</v>
      </c>
      <c r="Q173" s="6790">
        <f t="shared" si="29"/>
        <v>0</v>
      </c>
      <c r="R173" s="6790">
        <f t="shared" si="29"/>
        <v>0</v>
      </c>
      <c r="S173" s="6790">
        <f t="shared" si="29"/>
        <v>0</v>
      </c>
      <c r="T173" s="6790">
        <f t="shared" si="29"/>
        <v>0</v>
      </c>
      <c r="U173" s="6790">
        <f t="shared" si="29"/>
        <v>0</v>
      </c>
      <c r="V173" s="6790">
        <f t="shared" si="29"/>
        <v>0</v>
      </c>
      <c r="W173" s="6790">
        <f t="shared" si="29"/>
        <v>0</v>
      </c>
      <c r="X173" s="6790">
        <f t="shared" si="29"/>
        <v>0</v>
      </c>
      <c r="Y173" s="6790">
        <f t="shared" si="29"/>
        <v>0</v>
      </c>
      <c r="Z173" s="6790">
        <f t="shared" si="29"/>
        <v>0</v>
      </c>
      <c r="AA173" s="6790">
        <f t="shared" si="29"/>
        <v>0</v>
      </c>
      <c r="AB173" s="6790">
        <f t="shared" si="29"/>
        <v>0</v>
      </c>
      <c r="AC173" s="6790">
        <f t="shared" si="29"/>
        <v>0</v>
      </c>
      <c r="AD173" s="6790">
        <f t="shared" si="29"/>
        <v>0</v>
      </c>
      <c r="AE173" s="6790">
        <f t="shared" si="29"/>
        <v>0</v>
      </c>
      <c r="AF173" s="6790">
        <f t="shared" si="29"/>
        <v>0</v>
      </c>
      <c r="AG173" s="6790">
        <f t="shared" si="29"/>
        <v>0</v>
      </c>
      <c r="AH173" s="6790">
        <f t="shared" si="29"/>
        <v>0</v>
      </c>
      <c r="AI173" s="6790">
        <f t="shared" si="29"/>
        <v>0</v>
      </c>
      <c r="AJ173" s="6790">
        <f t="shared" si="29"/>
        <v>0</v>
      </c>
      <c r="AK173" s="6790">
        <f t="shared" si="29"/>
        <v>0</v>
      </c>
      <c r="AL173" s="6790">
        <f t="shared" si="29"/>
        <v>0</v>
      </c>
      <c r="AM173" s="6790">
        <f t="shared" si="29"/>
        <v>0</v>
      </c>
      <c r="AN173" s="6790">
        <f t="shared" si="29"/>
        <v>0</v>
      </c>
      <c r="AO173" s="6790">
        <f t="shared" si="29"/>
        <v>0</v>
      </c>
      <c r="AP173" s="6790">
        <f t="shared" si="29"/>
        <v>0</v>
      </c>
      <c r="AQ173" s="6790">
        <f t="shared" si="29"/>
        <v>0</v>
      </c>
      <c r="AR173" s="6790">
        <f t="shared" si="29"/>
        <v>0</v>
      </c>
      <c r="AS173" s="6790">
        <f t="shared" si="29"/>
        <v>0</v>
      </c>
      <c r="AT173" s="6790">
        <f t="shared" si="29"/>
        <v>0</v>
      </c>
      <c r="AU173" s="6790">
        <f t="shared" si="29"/>
        <v>0</v>
      </c>
      <c r="AV173" s="6790">
        <f t="shared" si="29"/>
        <v>0</v>
      </c>
      <c r="AW173" s="6791">
        <f>SUM(I173:AV173)</f>
        <v>0</v>
      </c>
      <c r="AX173" s="6757"/>
      <c r="AY173" s="6792">
        <f>SUM(AY172,AY163:AY168,AY154,AY136:AY137,AY132,AY128,AY90,AY82,AY65,AY59,AY42,AY36,AY33,AY28:AY29,AY25,AY20,AY13)</f>
        <v>0</v>
      </c>
      <c r="AZ173" s="6757"/>
      <c r="BA173" s="6759"/>
      <c r="BB173" s="6759"/>
      <c r="BC173" s="7067"/>
      <c r="BD173" s="7067"/>
      <c r="BE173" s="7067"/>
      <c r="BF173" s="7067"/>
      <c r="BG173" s="7067"/>
      <c r="BH173" s="7067"/>
      <c r="BI173" s="7067"/>
    </row>
    <row r="174" spans="1:61" ht="15.75" thickBot="1">
      <c r="A174" s="6542"/>
      <c r="B174" s="974"/>
      <c r="C174" s="6770"/>
      <c r="D174" s="6762"/>
      <c r="E174" s="6762"/>
      <c r="F174" s="6762"/>
      <c r="G174" s="6762"/>
      <c r="H174" s="6769"/>
      <c r="I174" s="6547"/>
      <c r="J174" s="6547"/>
      <c r="K174" s="6547"/>
      <c r="L174" s="6547"/>
      <c r="M174" s="6547"/>
      <c r="N174" s="6547"/>
      <c r="O174" s="6547"/>
      <c r="P174" s="6547"/>
      <c r="Q174" s="6547"/>
      <c r="R174" s="6547"/>
      <c r="S174" s="6547"/>
      <c r="T174" s="6547"/>
      <c r="U174" s="6547"/>
      <c r="V174" s="6547"/>
      <c r="W174" s="6547"/>
      <c r="X174" s="6547"/>
      <c r="Y174" s="6547"/>
      <c r="Z174" s="6547"/>
      <c r="AA174" s="6547"/>
      <c r="AB174" s="6547"/>
      <c r="AC174" s="6547"/>
      <c r="AD174" s="6547"/>
      <c r="AE174" s="6547"/>
      <c r="AF174" s="6547"/>
      <c r="AG174" s="6547"/>
      <c r="AH174" s="6547"/>
      <c r="AI174" s="6547"/>
      <c r="AJ174" s="6547"/>
      <c r="AK174" s="6547"/>
      <c r="AL174" s="6547"/>
      <c r="AM174" s="6547"/>
      <c r="AN174" s="6547"/>
      <c r="AO174" s="6547"/>
      <c r="AP174" s="6547"/>
      <c r="AQ174" s="6547"/>
      <c r="AR174" s="6547"/>
      <c r="AS174" s="6547"/>
      <c r="AT174" s="6547"/>
      <c r="AU174" s="6547"/>
      <c r="AV174" s="6547"/>
      <c r="AW174" s="6793"/>
      <c r="AX174" s="974"/>
      <c r="AY174" s="6548"/>
      <c r="AZ174" s="974"/>
      <c r="BA174" s="6542"/>
      <c r="BB174" s="6542"/>
    </row>
    <row r="175" spans="1:61">
      <c r="A175" s="6542"/>
      <c r="B175" s="974"/>
      <c r="C175" s="6744"/>
      <c r="D175" s="6745"/>
      <c r="E175" s="6794" t="s">
        <v>230</v>
      </c>
      <c r="F175" s="6745"/>
      <c r="G175" s="6745"/>
      <c r="H175" s="6747"/>
      <c r="I175" s="6748"/>
      <c r="J175" s="6748"/>
      <c r="K175" s="6748"/>
      <c r="L175" s="6748"/>
      <c r="M175" s="6748"/>
      <c r="N175" s="6748"/>
      <c r="O175" s="6748"/>
      <c r="P175" s="6748"/>
      <c r="Q175" s="6748"/>
      <c r="R175" s="6748"/>
      <c r="S175" s="6748"/>
      <c r="T175" s="6748"/>
      <c r="U175" s="6748"/>
      <c r="V175" s="6748"/>
      <c r="W175" s="6748"/>
      <c r="X175" s="6748"/>
      <c r="Y175" s="6748"/>
      <c r="Z175" s="6748"/>
      <c r="AA175" s="6748"/>
      <c r="AB175" s="6748"/>
      <c r="AC175" s="6748"/>
      <c r="AD175" s="6748"/>
      <c r="AE175" s="6748"/>
      <c r="AF175" s="6748"/>
      <c r="AG175" s="6748"/>
      <c r="AH175" s="6748"/>
      <c r="AI175" s="6748"/>
      <c r="AJ175" s="6748"/>
      <c r="AK175" s="6748"/>
      <c r="AL175" s="6748"/>
      <c r="AM175" s="6748"/>
      <c r="AN175" s="6748"/>
      <c r="AO175" s="6748"/>
      <c r="AP175" s="6748"/>
      <c r="AQ175" s="6748"/>
      <c r="AR175" s="6748"/>
      <c r="AS175" s="6748"/>
      <c r="AT175" s="6748"/>
      <c r="AU175" s="6748"/>
      <c r="AV175" s="6748"/>
      <c r="AW175" s="6749"/>
      <c r="AX175" s="974"/>
      <c r="AY175" s="6750"/>
      <c r="AZ175" s="974"/>
      <c r="BA175" s="6542"/>
      <c r="BB175" s="6542"/>
    </row>
    <row r="176" spans="1:61">
      <c r="A176" s="6542"/>
      <c r="B176" s="974"/>
      <c r="C176" s="6768">
        <v>25</v>
      </c>
      <c r="D176" s="6753"/>
      <c r="E176" s="6795" t="s">
        <v>231</v>
      </c>
      <c r="F176" s="6753"/>
      <c r="G176" s="6753"/>
      <c r="H176" s="6754"/>
      <c r="I176" s="6764">
        <v>0</v>
      </c>
      <c r="J176" s="6764">
        <v>0</v>
      </c>
      <c r="K176" s="6764">
        <v>0</v>
      </c>
      <c r="L176" s="6764">
        <v>0</v>
      </c>
      <c r="M176" s="6764">
        <v>0</v>
      </c>
      <c r="N176" s="6764">
        <v>0</v>
      </c>
      <c r="O176" s="6764">
        <v>0</v>
      </c>
      <c r="P176" s="6764">
        <v>0</v>
      </c>
      <c r="Q176" s="6764">
        <v>0</v>
      </c>
      <c r="R176" s="6764">
        <v>0</v>
      </c>
      <c r="S176" s="6764">
        <v>0</v>
      </c>
      <c r="T176" s="6764">
        <v>0</v>
      </c>
      <c r="U176" s="6764">
        <v>0</v>
      </c>
      <c r="V176" s="6764">
        <v>0</v>
      </c>
      <c r="W176" s="6764">
        <v>0</v>
      </c>
      <c r="X176" s="6764">
        <v>0</v>
      </c>
      <c r="Y176" s="6764">
        <v>0</v>
      </c>
      <c r="Z176" s="6764">
        <v>0</v>
      </c>
      <c r="AA176" s="6764">
        <v>0</v>
      </c>
      <c r="AB176" s="6764">
        <v>0</v>
      </c>
      <c r="AC176" s="6764">
        <v>0</v>
      </c>
      <c r="AD176" s="6764">
        <v>0</v>
      </c>
      <c r="AE176" s="6764">
        <v>0</v>
      </c>
      <c r="AF176" s="6764">
        <v>0</v>
      </c>
      <c r="AG176" s="6764">
        <v>0</v>
      </c>
      <c r="AH176" s="6764">
        <v>0</v>
      </c>
      <c r="AI176" s="6764">
        <v>0</v>
      </c>
      <c r="AJ176" s="6764">
        <v>0</v>
      </c>
      <c r="AK176" s="6764">
        <v>0</v>
      </c>
      <c r="AL176" s="6764">
        <v>0</v>
      </c>
      <c r="AM176" s="6764">
        <v>0</v>
      </c>
      <c r="AN176" s="6764">
        <v>0</v>
      </c>
      <c r="AO176" s="6764">
        <v>0</v>
      </c>
      <c r="AP176" s="6764">
        <v>0</v>
      </c>
      <c r="AQ176" s="6764">
        <v>0</v>
      </c>
      <c r="AR176" s="6764">
        <v>0</v>
      </c>
      <c r="AS176" s="6764">
        <v>0</v>
      </c>
      <c r="AT176" s="6764">
        <v>0</v>
      </c>
      <c r="AU176" s="6764">
        <v>0</v>
      </c>
      <c r="AV176" s="6764">
        <v>0</v>
      </c>
      <c r="AW176" s="6765">
        <f t="shared" si="26"/>
        <v>0</v>
      </c>
      <c r="AX176" s="1035"/>
      <c r="AY176" s="6766">
        <v>0</v>
      </c>
      <c r="AZ176" s="1035"/>
      <c r="BA176" s="6767"/>
      <c r="BB176" s="6767"/>
      <c r="BC176" s="7068"/>
      <c r="BD176" s="7068"/>
      <c r="BE176" s="7068"/>
      <c r="BF176" s="7068"/>
      <c r="BG176" s="7068"/>
      <c r="BH176" s="7068"/>
      <c r="BI176" s="7068"/>
    </row>
    <row r="177" spans="1:61">
      <c r="A177" s="6542"/>
      <c r="B177" s="974"/>
      <c r="C177" s="6768">
        <v>26</v>
      </c>
      <c r="D177" s="6753"/>
      <c r="E177" s="6796" t="s">
        <v>232</v>
      </c>
      <c r="F177" s="6753"/>
      <c r="G177" s="6753"/>
      <c r="H177" s="6754"/>
      <c r="I177" s="6764">
        <v>0</v>
      </c>
      <c r="J177" s="6764">
        <v>0</v>
      </c>
      <c r="K177" s="6764">
        <v>0</v>
      </c>
      <c r="L177" s="6764">
        <v>0</v>
      </c>
      <c r="M177" s="6764">
        <v>0</v>
      </c>
      <c r="N177" s="6764">
        <v>0</v>
      </c>
      <c r="O177" s="6764">
        <v>0</v>
      </c>
      <c r="P177" s="6764">
        <v>0</v>
      </c>
      <c r="Q177" s="6764">
        <v>0</v>
      </c>
      <c r="R177" s="6764">
        <v>0</v>
      </c>
      <c r="S177" s="6764">
        <v>0</v>
      </c>
      <c r="T177" s="6764">
        <v>0</v>
      </c>
      <c r="U177" s="6764">
        <v>0</v>
      </c>
      <c r="V177" s="6764">
        <v>0</v>
      </c>
      <c r="W177" s="6764">
        <v>0</v>
      </c>
      <c r="X177" s="6764">
        <v>0</v>
      </c>
      <c r="Y177" s="6764">
        <v>0</v>
      </c>
      <c r="Z177" s="6764">
        <v>0</v>
      </c>
      <c r="AA177" s="6764">
        <v>0</v>
      </c>
      <c r="AB177" s="6764">
        <v>0</v>
      </c>
      <c r="AC177" s="6764">
        <v>0</v>
      </c>
      <c r="AD177" s="6764">
        <v>0</v>
      </c>
      <c r="AE177" s="6764">
        <v>0</v>
      </c>
      <c r="AF177" s="6764">
        <v>0</v>
      </c>
      <c r="AG177" s="6764">
        <v>0</v>
      </c>
      <c r="AH177" s="6764">
        <v>0</v>
      </c>
      <c r="AI177" s="6764">
        <v>0</v>
      </c>
      <c r="AJ177" s="6764">
        <v>0</v>
      </c>
      <c r="AK177" s="6764">
        <v>0</v>
      </c>
      <c r="AL177" s="6764">
        <v>0</v>
      </c>
      <c r="AM177" s="6764">
        <v>0</v>
      </c>
      <c r="AN177" s="6764">
        <v>0</v>
      </c>
      <c r="AO177" s="6764">
        <v>0</v>
      </c>
      <c r="AP177" s="6764">
        <v>0</v>
      </c>
      <c r="AQ177" s="6764">
        <v>0</v>
      </c>
      <c r="AR177" s="6764">
        <v>0</v>
      </c>
      <c r="AS177" s="6764">
        <v>0</v>
      </c>
      <c r="AT177" s="6764">
        <v>0</v>
      </c>
      <c r="AU177" s="6764">
        <v>0</v>
      </c>
      <c r="AV177" s="6764">
        <v>0</v>
      </c>
      <c r="AW177" s="6765">
        <f t="shared" si="26"/>
        <v>0</v>
      </c>
      <c r="AX177" s="1035"/>
      <c r="AY177" s="6766">
        <v>0</v>
      </c>
      <c r="AZ177" s="1035"/>
      <c r="BA177" s="6767"/>
      <c r="BB177" s="6767"/>
      <c r="BC177" s="7068"/>
      <c r="BD177" s="7068"/>
      <c r="BE177" s="7068"/>
      <c r="BF177" s="7068"/>
      <c r="BG177" s="7068"/>
      <c r="BH177" s="7068"/>
      <c r="BI177" s="7068"/>
    </row>
    <row r="178" spans="1:61">
      <c r="A178" s="6542"/>
      <c r="B178" s="974"/>
      <c r="C178" s="6768">
        <v>27</v>
      </c>
      <c r="D178" s="6753"/>
      <c r="E178" s="6796" t="s">
        <v>233</v>
      </c>
      <c r="F178" s="6753"/>
      <c r="G178" s="6753"/>
      <c r="H178" s="6754"/>
      <c r="I178" s="6764">
        <v>0</v>
      </c>
      <c r="J178" s="6764">
        <v>0</v>
      </c>
      <c r="K178" s="6764">
        <v>0</v>
      </c>
      <c r="L178" s="6764">
        <v>0</v>
      </c>
      <c r="M178" s="6764">
        <v>0</v>
      </c>
      <c r="N178" s="6764">
        <v>0</v>
      </c>
      <c r="O178" s="6764">
        <v>0</v>
      </c>
      <c r="P178" s="6764">
        <v>0</v>
      </c>
      <c r="Q178" s="6764">
        <v>0</v>
      </c>
      <c r="R178" s="6764">
        <v>0</v>
      </c>
      <c r="S178" s="6764">
        <v>0</v>
      </c>
      <c r="T178" s="6764">
        <v>0</v>
      </c>
      <c r="U178" s="6764">
        <v>0</v>
      </c>
      <c r="V178" s="6764">
        <v>0</v>
      </c>
      <c r="W178" s="6764">
        <v>0</v>
      </c>
      <c r="X178" s="6764">
        <v>0</v>
      </c>
      <c r="Y178" s="6764">
        <v>0</v>
      </c>
      <c r="Z178" s="6764">
        <v>0</v>
      </c>
      <c r="AA178" s="6764">
        <v>0</v>
      </c>
      <c r="AB178" s="6764">
        <v>0</v>
      </c>
      <c r="AC178" s="6764">
        <v>0</v>
      </c>
      <c r="AD178" s="6764">
        <v>0</v>
      </c>
      <c r="AE178" s="6764">
        <v>0</v>
      </c>
      <c r="AF178" s="6764">
        <v>0</v>
      </c>
      <c r="AG178" s="6764">
        <v>0</v>
      </c>
      <c r="AH178" s="6764">
        <v>0</v>
      </c>
      <c r="AI178" s="6764">
        <v>0</v>
      </c>
      <c r="AJ178" s="6764">
        <v>0</v>
      </c>
      <c r="AK178" s="6764">
        <v>0</v>
      </c>
      <c r="AL178" s="6764">
        <v>0</v>
      </c>
      <c r="AM178" s="6764">
        <v>0</v>
      </c>
      <c r="AN178" s="6764">
        <v>0</v>
      </c>
      <c r="AO178" s="6764">
        <v>0</v>
      </c>
      <c r="AP178" s="6764">
        <v>0</v>
      </c>
      <c r="AQ178" s="6764">
        <v>0</v>
      </c>
      <c r="AR178" s="6764">
        <v>0</v>
      </c>
      <c r="AS178" s="6764">
        <v>0</v>
      </c>
      <c r="AT178" s="6764">
        <v>0</v>
      </c>
      <c r="AU178" s="6764">
        <v>0</v>
      </c>
      <c r="AV178" s="6764">
        <v>0</v>
      </c>
      <c r="AW178" s="6765">
        <f t="shared" si="26"/>
        <v>0</v>
      </c>
      <c r="AX178" s="1035"/>
      <c r="AY178" s="6766">
        <v>0</v>
      </c>
      <c r="AZ178" s="1035"/>
      <c r="BA178" s="6767"/>
      <c r="BB178" s="6767"/>
      <c r="BC178" s="7068"/>
      <c r="BD178" s="7068"/>
      <c r="BE178" s="7068"/>
      <c r="BF178" s="7068"/>
      <c r="BG178" s="7068"/>
      <c r="BH178" s="7068"/>
      <c r="BI178" s="7068"/>
    </row>
    <row r="179" spans="1:61">
      <c r="A179" s="6542"/>
      <c r="B179" s="974"/>
      <c r="C179" s="6768">
        <v>28</v>
      </c>
      <c r="D179" s="6753"/>
      <c r="E179" s="6796" t="s">
        <v>234</v>
      </c>
      <c r="F179" s="6753"/>
      <c r="G179" s="6753"/>
      <c r="H179" s="6754"/>
      <c r="I179" s="6755">
        <f>SUM(I180:I183)</f>
        <v>0</v>
      </c>
      <c r="J179" s="6755">
        <f t="shared" ref="J179:AV179" si="30">SUM(J180:J183)</f>
        <v>0</v>
      </c>
      <c r="K179" s="6755">
        <f t="shared" si="30"/>
        <v>0</v>
      </c>
      <c r="L179" s="6755">
        <f t="shared" si="30"/>
        <v>0</v>
      </c>
      <c r="M179" s="6755">
        <f t="shared" si="30"/>
        <v>0</v>
      </c>
      <c r="N179" s="6755">
        <f t="shared" si="30"/>
        <v>0</v>
      </c>
      <c r="O179" s="6755">
        <f t="shared" si="30"/>
        <v>0</v>
      </c>
      <c r="P179" s="6755">
        <f t="shared" si="30"/>
        <v>0</v>
      </c>
      <c r="Q179" s="6755">
        <f t="shared" si="30"/>
        <v>0</v>
      </c>
      <c r="R179" s="6755">
        <f t="shared" si="30"/>
        <v>0</v>
      </c>
      <c r="S179" s="6755">
        <f t="shared" si="30"/>
        <v>0</v>
      </c>
      <c r="T179" s="6755">
        <f t="shared" si="30"/>
        <v>0</v>
      </c>
      <c r="U179" s="6755">
        <f t="shared" si="30"/>
        <v>0</v>
      </c>
      <c r="V179" s="6755">
        <f t="shared" si="30"/>
        <v>0</v>
      </c>
      <c r="W179" s="6755">
        <f t="shared" si="30"/>
        <v>0</v>
      </c>
      <c r="X179" s="6755">
        <f t="shared" si="30"/>
        <v>0</v>
      </c>
      <c r="Y179" s="6755">
        <f t="shared" si="30"/>
        <v>0</v>
      </c>
      <c r="Z179" s="6755">
        <f t="shared" si="30"/>
        <v>0</v>
      </c>
      <c r="AA179" s="6755">
        <f t="shared" si="30"/>
        <v>0</v>
      </c>
      <c r="AB179" s="6755">
        <f t="shared" si="30"/>
        <v>0</v>
      </c>
      <c r="AC179" s="6755">
        <f t="shared" si="30"/>
        <v>0</v>
      </c>
      <c r="AD179" s="6755">
        <f t="shared" si="30"/>
        <v>0</v>
      </c>
      <c r="AE179" s="6755">
        <f t="shared" si="30"/>
        <v>0</v>
      </c>
      <c r="AF179" s="6755">
        <f t="shared" si="30"/>
        <v>0</v>
      </c>
      <c r="AG179" s="6755">
        <f t="shared" si="30"/>
        <v>0</v>
      </c>
      <c r="AH179" s="6755">
        <f t="shared" si="30"/>
        <v>0</v>
      </c>
      <c r="AI179" s="6755">
        <f t="shared" si="30"/>
        <v>0</v>
      </c>
      <c r="AJ179" s="6755">
        <f t="shared" si="30"/>
        <v>0</v>
      </c>
      <c r="AK179" s="6755">
        <f t="shared" si="30"/>
        <v>0</v>
      </c>
      <c r="AL179" s="6755">
        <f t="shared" si="30"/>
        <v>0</v>
      </c>
      <c r="AM179" s="6755">
        <f t="shared" si="30"/>
        <v>0</v>
      </c>
      <c r="AN179" s="6755">
        <f t="shared" si="30"/>
        <v>0</v>
      </c>
      <c r="AO179" s="6755">
        <f t="shared" si="30"/>
        <v>0</v>
      </c>
      <c r="AP179" s="6755">
        <f t="shared" si="30"/>
        <v>0</v>
      </c>
      <c r="AQ179" s="6755">
        <f t="shared" si="30"/>
        <v>0</v>
      </c>
      <c r="AR179" s="6755">
        <f t="shared" si="30"/>
        <v>0</v>
      </c>
      <c r="AS179" s="6755">
        <f t="shared" si="30"/>
        <v>0</v>
      </c>
      <c r="AT179" s="6755">
        <f t="shared" si="30"/>
        <v>0</v>
      </c>
      <c r="AU179" s="6755">
        <f t="shared" si="30"/>
        <v>0</v>
      </c>
      <c r="AV179" s="6755">
        <f t="shared" si="30"/>
        <v>0</v>
      </c>
      <c r="AW179" s="6756">
        <f t="shared" si="26"/>
        <v>0</v>
      </c>
      <c r="AX179" s="6757"/>
      <c r="AY179" s="6758">
        <f>SUM(AY180:AY183)</f>
        <v>0</v>
      </c>
      <c r="AZ179" s="6757"/>
      <c r="BA179" s="6759"/>
      <c r="BB179" s="6759"/>
      <c r="BC179" s="7067"/>
      <c r="BD179" s="7067"/>
      <c r="BE179" s="7067"/>
      <c r="BF179" s="7067"/>
      <c r="BG179" s="7067"/>
      <c r="BH179" s="7067"/>
      <c r="BI179" s="7067"/>
    </row>
    <row r="180" spans="1:61">
      <c r="A180" s="6542"/>
      <c r="B180" s="974"/>
      <c r="C180" s="6770"/>
      <c r="D180" s="6762">
        <v>28.1</v>
      </c>
      <c r="E180" s="6762"/>
      <c r="F180" s="6778" t="s">
        <v>235</v>
      </c>
      <c r="G180" s="6762"/>
      <c r="H180" s="6763"/>
      <c r="I180" s="6764">
        <v>0</v>
      </c>
      <c r="J180" s="6764">
        <v>0</v>
      </c>
      <c r="K180" s="6764">
        <v>0</v>
      </c>
      <c r="L180" s="6764">
        <v>0</v>
      </c>
      <c r="M180" s="6764">
        <v>0</v>
      </c>
      <c r="N180" s="6764">
        <v>0</v>
      </c>
      <c r="O180" s="6764">
        <v>0</v>
      </c>
      <c r="P180" s="6764">
        <v>0</v>
      </c>
      <c r="Q180" s="6764">
        <v>0</v>
      </c>
      <c r="R180" s="6764">
        <v>0</v>
      </c>
      <c r="S180" s="6764">
        <v>0</v>
      </c>
      <c r="T180" s="6764">
        <v>0</v>
      </c>
      <c r="U180" s="6764">
        <v>0</v>
      </c>
      <c r="V180" s="6764">
        <v>0</v>
      </c>
      <c r="W180" s="6764">
        <v>0</v>
      </c>
      <c r="X180" s="6764">
        <v>0</v>
      </c>
      <c r="Y180" s="6764">
        <v>0</v>
      </c>
      <c r="Z180" s="6764">
        <v>0</v>
      </c>
      <c r="AA180" s="6764">
        <v>0</v>
      </c>
      <c r="AB180" s="6764">
        <v>0</v>
      </c>
      <c r="AC180" s="6764">
        <v>0</v>
      </c>
      <c r="AD180" s="6764">
        <v>0</v>
      </c>
      <c r="AE180" s="6764">
        <v>0</v>
      </c>
      <c r="AF180" s="6764">
        <v>0</v>
      </c>
      <c r="AG180" s="6764">
        <v>0</v>
      </c>
      <c r="AH180" s="6764">
        <v>0</v>
      </c>
      <c r="AI180" s="6764">
        <v>0</v>
      </c>
      <c r="AJ180" s="6764">
        <v>0</v>
      </c>
      <c r="AK180" s="6764">
        <v>0</v>
      </c>
      <c r="AL180" s="6764">
        <v>0</v>
      </c>
      <c r="AM180" s="6764">
        <v>0</v>
      </c>
      <c r="AN180" s="6764">
        <v>0</v>
      </c>
      <c r="AO180" s="6764">
        <v>0</v>
      </c>
      <c r="AP180" s="6764">
        <v>0</v>
      </c>
      <c r="AQ180" s="6764">
        <v>0</v>
      </c>
      <c r="AR180" s="6764">
        <v>0</v>
      </c>
      <c r="AS180" s="6764">
        <v>0</v>
      </c>
      <c r="AT180" s="6764">
        <v>0</v>
      </c>
      <c r="AU180" s="6764">
        <v>0</v>
      </c>
      <c r="AV180" s="6764">
        <v>0</v>
      </c>
      <c r="AW180" s="6765">
        <f t="shared" si="26"/>
        <v>0</v>
      </c>
      <c r="AX180" s="1035"/>
      <c r="AY180" s="6766">
        <v>0</v>
      </c>
      <c r="AZ180" s="1035"/>
      <c r="BA180" s="6767"/>
      <c r="BB180" s="6767"/>
      <c r="BC180" s="7068"/>
      <c r="BD180" s="7068"/>
      <c r="BE180" s="7068"/>
      <c r="BF180" s="7068"/>
      <c r="BG180" s="7068"/>
      <c r="BH180" s="7068"/>
      <c r="BI180" s="7068"/>
    </row>
    <row r="181" spans="1:61">
      <c r="A181" s="6542"/>
      <c r="B181" s="974"/>
      <c r="C181" s="6770"/>
      <c r="D181" s="6762">
        <v>28.2</v>
      </c>
      <c r="E181" s="6762"/>
      <c r="F181" s="6778" t="s">
        <v>236</v>
      </c>
      <c r="G181" s="6762"/>
      <c r="H181" s="6763"/>
      <c r="I181" s="6764">
        <v>0</v>
      </c>
      <c r="J181" s="6764">
        <v>0</v>
      </c>
      <c r="K181" s="6764">
        <v>0</v>
      </c>
      <c r="L181" s="6764">
        <v>0</v>
      </c>
      <c r="M181" s="6764">
        <v>0</v>
      </c>
      <c r="N181" s="6764">
        <v>0</v>
      </c>
      <c r="O181" s="6764">
        <v>0</v>
      </c>
      <c r="P181" s="6764">
        <v>0</v>
      </c>
      <c r="Q181" s="6764">
        <v>0</v>
      </c>
      <c r="R181" s="6764">
        <v>0</v>
      </c>
      <c r="S181" s="6764">
        <v>0</v>
      </c>
      <c r="T181" s="6764">
        <v>0</v>
      </c>
      <c r="U181" s="6764">
        <v>0</v>
      </c>
      <c r="V181" s="6764">
        <v>0</v>
      </c>
      <c r="W181" s="6764">
        <v>0</v>
      </c>
      <c r="X181" s="6764">
        <v>0</v>
      </c>
      <c r="Y181" s="6764">
        <v>0</v>
      </c>
      <c r="Z181" s="6764">
        <v>0</v>
      </c>
      <c r="AA181" s="6764">
        <v>0</v>
      </c>
      <c r="AB181" s="6764">
        <v>0</v>
      </c>
      <c r="AC181" s="6764">
        <v>0</v>
      </c>
      <c r="AD181" s="6764">
        <v>0</v>
      </c>
      <c r="AE181" s="6764">
        <v>0</v>
      </c>
      <c r="AF181" s="6764">
        <v>0</v>
      </c>
      <c r="AG181" s="6764">
        <v>0</v>
      </c>
      <c r="AH181" s="6764">
        <v>0</v>
      </c>
      <c r="AI181" s="6764">
        <v>0</v>
      </c>
      <c r="AJ181" s="6764">
        <v>0</v>
      </c>
      <c r="AK181" s="6764">
        <v>0</v>
      </c>
      <c r="AL181" s="6764">
        <v>0</v>
      </c>
      <c r="AM181" s="6764">
        <v>0</v>
      </c>
      <c r="AN181" s="6764">
        <v>0</v>
      </c>
      <c r="AO181" s="6764">
        <v>0</v>
      </c>
      <c r="AP181" s="6764">
        <v>0</v>
      </c>
      <c r="AQ181" s="6764">
        <v>0</v>
      </c>
      <c r="AR181" s="6764">
        <v>0</v>
      </c>
      <c r="AS181" s="6764">
        <v>0</v>
      </c>
      <c r="AT181" s="6764">
        <v>0</v>
      </c>
      <c r="AU181" s="6764">
        <v>0</v>
      </c>
      <c r="AV181" s="6764">
        <v>0</v>
      </c>
      <c r="AW181" s="6765">
        <f t="shared" si="26"/>
        <v>0</v>
      </c>
      <c r="AX181" s="1035"/>
      <c r="AY181" s="6766">
        <v>0</v>
      </c>
      <c r="AZ181" s="1035"/>
      <c r="BA181" s="6767"/>
      <c r="BB181" s="6767"/>
      <c r="BC181" s="7068"/>
      <c r="BD181" s="7068"/>
      <c r="BE181" s="7068"/>
      <c r="BF181" s="7068"/>
      <c r="BG181" s="7068"/>
      <c r="BH181" s="7068"/>
      <c r="BI181" s="7068"/>
    </row>
    <row r="182" spans="1:61">
      <c r="A182" s="6542"/>
      <c r="B182" s="974"/>
      <c r="C182" s="6770"/>
      <c r="D182" s="6762">
        <v>28.3</v>
      </c>
      <c r="E182" s="6762"/>
      <c r="F182" s="6778" t="s">
        <v>3069</v>
      </c>
      <c r="G182" s="6762"/>
      <c r="H182" s="6763"/>
      <c r="I182" s="6764">
        <v>0</v>
      </c>
      <c r="J182" s="6764">
        <v>0</v>
      </c>
      <c r="K182" s="6764">
        <v>0</v>
      </c>
      <c r="L182" s="6764">
        <v>0</v>
      </c>
      <c r="M182" s="6764">
        <v>0</v>
      </c>
      <c r="N182" s="6764">
        <v>0</v>
      </c>
      <c r="O182" s="6764">
        <v>0</v>
      </c>
      <c r="P182" s="6764">
        <v>0</v>
      </c>
      <c r="Q182" s="6764">
        <v>0</v>
      </c>
      <c r="R182" s="6764">
        <v>0</v>
      </c>
      <c r="S182" s="6764">
        <v>0</v>
      </c>
      <c r="T182" s="6764">
        <v>0</v>
      </c>
      <c r="U182" s="6764">
        <v>0</v>
      </c>
      <c r="V182" s="6764">
        <v>0</v>
      </c>
      <c r="W182" s="6764">
        <v>0</v>
      </c>
      <c r="X182" s="6764">
        <v>0</v>
      </c>
      <c r="Y182" s="6764">
        <v>0</v>
      </c>
      <c r="Z182" s="6764">
        <v>0</v>
      </c>
      <c r="AA182" s="6764">
        <v>0</v>
      </c>
      <c r="AB182" s="6764">
        <v>0</v>
      </c>
      <c r="AC182" s="6764">
        <v>0</v>
      </c>
      <c r="AD182" s="6764">
        <v>0</v>
      </c>
      <c r="AE182" s="6764">
        <v>0</v>
      </c>
      <c r="AF182" s="6764">
        <v>0</v>
      </c>
      <c r="AG182" s="6764">
        <v>0</v>
      </c>
      <c r="AH182" s="6764">
        <v>0</v>
      </c>
      <c r="AI182" s="6764">
        <v>0</v>
      </c>
      <c r="AJ182" s="6764">
        <v>0</v>
      </c>
      <c r="AK182" s="6764">
        <v>0</v>
      </c>
      <c r="AL182" s="6764">
        <v>0</v>
      </c>
      <c r="AM182" s="6764">
        <v>0</v>
      </c>
      <c r="AN182" s="6764">
        <v>0</v>
      </c>
      <c r="AO182" s="6764">
        <v>0</v>
      </c>
      <c r="AP182" s="6764">
        <v>0</v>
      </c>
      <c r="AQ182" s="6764">
        <v>0</v>
      </c>
      <c r="AR182" s="6764">
        <v>0</v>
      </c>
      <c r="AS182" s="6764">
        <v>0</v>
      </c>
      <c r="AT182" s="6764">
        <v>0</v>
      </c>
      <c r="AU182" s="6764">
        <v>0</v>
      </c>
      <c r="AV182" s="6764">
        <v>0</v>
      </c>
      <c r="AW182" s="6765">
        <f t="shared" si="26"/>
        <v>0</v>
      </c>
      <c r="AX182" s="1035"/>
      <c r="AY182" s="6766">
        <v>0</v>
      </c>
      <c r="AZ182" s="1035"/>
      <c r="BA182" s="6767"/>
      <c r="BB182" s="6767"/>
      <c r="BC182" s="7068"/>
      <c r="BD182" s="7068"/>
      <c r="BE182" s="7068"/>
      <c r="BF182" s="7068"/>
      <c r="BG182" s="7068"/>
      <c r="BH182" s="7068"/>
      <c r="BI182" s="7068"/>
    </row>
    <row r="183" spans="1:61">
      <c r="A183" s="6542"/>
      <c r="B183" s="974"/>
      <c r="C183" s="6770"/>
      <c r="D183" s="6762">
        <v>28.4</v>
      </c>
      <c r="E183" s="6762"/>
      <c r="F183" s="6778" t="s">
        <v>237</v>
      </c>
      <c r="G183" s="6762"/>
      <c r="H183" s="6763"/>
      <c r="I183" s="6764">
        <v>0</v>
      </c>
      <c r="J183" s="6764">
        <v>0</v>
      </c>
      <c r="K183" s="6764">
        <v>0</v>
      </c>
      <c r="L183" s="6764">
        <v>0</v>
      </c>
      <c r="M183" s="6764">
        <v>0</v>
      </c>
      <c r="N183" s="6764">
        <v>0</v>
      </c>
      <c r="O183" s="6764">
        <v>0</v>
      </c>
      <c r="P183" s="6764">
        <v>0</v>
      </c>
      <c r="Q183" s="6764">
        <v>0</v>
      </c>
      <c r="R183" s="6764">
        <v>0</v>
      </c>
      <c r="S183" s="6764">
        <v>0</v>
      </c>
      <c r="T183" s="6764">
        <v>0</v>
      </c>
      <c r="U183" s="6764">
        <v>0</v>
      </c>
      <c r="V183" s="6764">
        <v>0</v>
      </c>
      <c r="W183" s="6764">
        <v>0</v>
      </c>
      <c r="X183" s="6764">
        <v>0</v>
      </c>
      <c r="Y183" s="6764">
        <v>0</v>
      </c>
      <c r="Z183" s="6764">
        <v>0</v>
      </c>
      <c r="AA183" s="6764">
        <v>0</v>
      </c>
      <c r="AB183" s="6764">
        <v>0</v>
      </c>
      <c r="AC183" s="6764">
        <v>0</v>
      </c>
      <c r="AD183" s="6764">
        <v>0</v>
      </c>
      <c r="AE183" s="6764">
        <v>0</v>
      </c>
      <c r="AF183" s="6764">
        <v>0</v>
      </c>
      <c r="AG183" s="6764">
        <v>0</v>
      </c>
      <c r="AH183" s="6764">
        <v>0</v>
      </c>
      <c r="AI183" s="6764">
        <v>0</v>
      </c>
      <c r="AJ183" s="6764">
        <v>0</v>
      </c>
      <c r="AK183" s="6764">
        <v>0</v>
      </c>
      <c r="AL183" s="6764">
        <v>0</v>
      </c>
      <c r="AM183" s="6764">
        <v>0</v>
      </c>
      <c r="AN183" s="6764">
        <v>0</v>
      </c>
      <c r="AO183" s="6764">
        <v>0</v>
      </c>
      <c r="AP183" s="6764">
        <v>0</v>
      </c>
      <c r="AQ183" s="6764">
        <v>0</v>
      </c>
      <c r="AR183" s="6764">
        <v>0</v>
      </c>
      <c r="AS183" s="6764">
        <v>0</v>
      </c>
      <c r="AT183" s="6764">
        <v>0</v>
      </c>
      <c r="AU183" s="6764">
        <v>0</v>
      </c>
      <c r="AV183" s="6764">
        <v>0</v>
      </c>
      <c r="AW183" s="6765">
        <f t="shared" si="26"/>
        <v>0</v>
      </c>
      <c r="AX183" s="1035"/>
      <c r="AY183" s="6766">
        <v>0</v>
      </c>
      <c r="AZ183" s="1035"/>
      <c r="BA183" s="6767"/>
      <c r="BB183" s="6767"/>
      <c r="BC183" s="7068"/>
      <c r="BD183" s="7068"/>
      <c r="BE183" s="7068"/>
      <c r="BF183" s="7068"/>
      <c r="BG183" s="7068"/>
      <c r="BH183" s="7068"/>
      <c r="BI183" s="7068"/>
    </row>
    <row r="184" spans="1:61">
      <c r="A184" s="6542"/>
      <c r="B184" s="974"/>
      <c r="C184" s="6768">
        <v>29</v>
      </c>
      <c r="D184" s="6753"/>
      <c r="E184" s="6796" t="s">
        <v>238</v>
      </c>
      <c r="F184" s="6753"/>
      <c r="G184" s="6753"/>
      <c r="H184" s="6754"/>
      <c r="I184" s="6755">
        <f>SUM(I185:I186)</f>
        <v>0</v>
      </c>
      <c r="J184" s="6755">
        <f t="shared" ref="J184:AV184" si="31">SUM(J185:J186)</f>
        <v>0</v>
      </c>
      <c r="K184" s="6755">
        <f t="shared" si="31"/>
        <v>0</v>
      </c>
      <c r="L184" s="6755">
        <f t="shared" si="31"/>
        <v>0</v>
      </c>
      <c r="M184" s="6755">
        <f t="shared" si="31"/>
        <v>0</v>
      </c>
      <c r="N184" s="6755">
        <f t="shared" si="31"/>
        <v>0</v>
      </c>
      <c r="O184" s="6755">
        <f t="shared" si="31"/>
        <v>0</v>
      </c>
      <c r="P184" s="6755">
        <f t="shared" si="31"/>
        <v>0</v>
      </c>
      <c r="Q184" s="6755">
        <f t="shared" si="31"/>
        <v>0</v>
      </c>
      <c r="R184" s="6755">
        <f t="shared" si="31"/>
        <v>0</v>
      </c>
      <c r="S184" s="6755">
        <f t="shared" si="31"/>
        <v>0</v>
      </c>
      <c r="T184" s="6755">
        <f t="shared" si="31"/>
        <v>0</v>
      </c>
      <c r="U184" s="6755">
        <f t="shared" si="31"/>
        <v>0</v>
      </c>
      <c r="V184" s="6755">
        <f t="shared" si="31"/>
        <v>0</v>
      </c>
      <c r="W184" s="6755">
        <f t="shared" si="31"/>
        <v>0</v>
      </c>
      <c r="X184" s="6755">
        <f t="shared" si="31"/>
        <v>0</v>
      </c>
      <c r="Y184" s="6755">
        <f t="shared" si="31"/>
        <v>0</v>
      </c>
      <c r="Z184" s="6755">
        <f t="shared" si="31"/>
        <v>0</v>
      </c>
      <c r="AA184" s="6755">
        <f t="shared" si="31"/>
        <v>0</v>
      </c>
      <c r="AB184" s="6755">
        <f t="shared" si="31"/>
        <v>0</v>
      </c>
      <c r="AC184" s="6755">
        <f t="shared" si="31"/>
        <v>0</v>
      </c>
      <c r="AD184" s="6755">
        <f t="shared" si="31"/>
        <v>0</v>
      </c>
      <c r="AE184" s="6755">
        <f t="shared" si="31"/>
        <v>0</v>
      </c>
      <c r="AF184" s="6755">
        <f t="shared" si="31"/>
        <v>0</v>
      </c>
      <c r="AG184" s="6755">
        <f t="shared" si="31"/>
        <v>0</v>
      </c>
      <c r="AH184" s="6755">
        <f t="shared" si="31"/>
        <v>0</v>
      </c>
      <c r="AI184" s="6755">
        <f t="shared" si="31"/>
        <v>0</v>
      </c>
      <c r="AJ184" s="6755">
        <f t="shared" si="31"/>
        <v>0</v>
      </c>
      <c r="AK184" s="6755">
        <f t="shared" si="31"/>
        <v>0</v>
      </c>
      <c r="AL184" s="6755">
        <f t="shared" si="31"/>
        <v>0</v>
      </c>
      <c r="AM184" s="6755">
        <f t="shared" si="31"/>
        <v>0</v>
      </c>
      <c r="AN184" s="6755">
        <f t="shared" si="31"/>
        <v>0</v>
      </c>
      <c r="AO184" s="6755">
        <f t="shared" si="31"/>
        <v>0</v>
      </c>
      <c r="AP184" s="6755">
        <f t="shared" si="31"/>
        <v>0</v>
      </c>
      <c r="AQ184" s="6755">
        <f t="shared" si="31"/>
        <v>0</v>
      </c>
      <c r="AR184" s="6755">
        <f t="shared" si="31"/>
        <v>0</v>
      </c>
      <c r="AS184" s="6755">
        <f t="shared" si="31"/>
        <v>0</v>
      </c>
      <c r="AT184" s="6755">
        <f t="shared" si="31"/>
        <v>0</v>
      </c>
      <c r="AU184" s="6755">
        <f t="shared" si="31"/>
        <v>0</v>
      </c>
      <c r="AV184" s="6755">
        <f t="shared" si="31"/>
        <v>0</v>
      </c>
      <c r="AW184" s="6756">
        <f t="shared" si="26"/>
        <v>0</v>
      </c>
      <c r="AX184" s="6757"/>
      <c r="AY184" s="6758">
        <f>SUM(AY185:AY186)</f>
        <v>0</v>
      </c>
      <c r="AZ184" s="6757"/>
      <c r="BA184" s="6759"/>
      <c r="BB184" s="6759"/>
      <c r="BC184" s="7067"/>
      <c r="BD184" s="7067"/>
      <c r="BE184" s="7067"/>
      <c r="BF184" s="7067"/>
      <c r="BG184" s="7067"/>
      <c r="BH184" s="7067"/>
      <c r="BI184" s="7067"/>
    </row>
    <row r="185" spans="1:61">
      <c r="A185" s="6542"/>
      <c r="B185" s="974"/>
      <c r="C185" s="6770"/>
      <c r="D185" s="6762">
        <v>29.1</v>
      </c>
      <c r="E185" s="6762"/>
      <c r="F185" s="6778" t="s">
        <v>239</v>
      </c>
      <c r="G185" s="6762"/>
      <c r="H185" s="6763"/>
      <c r="I185" s="6764">
        <v>0</v>
      </c>
      <c r="J185" s="6764">
        <v>0</v>
      </c>
      <c r="K185" s="6764">
        <v>0</v>
      </c>
      <c r="L185" s="6764">
        <v>0</v>
      </c>
      <c r="M185" s="6764">
        <v>0</v>
      </c>
      <c r="N185" s="6764">
        <v>0</v>
      </c>
      <c r="O185" s="6764">
        <v>0</v>
      </c>
      <c r="P185" s="6764">
        <v>0</v>
      </c>
      <c r="Q185" s="6764">
        <v>0</v>
      </c>
      <c r="R185" s="6764">
        <v>0</v>
      </c>
      <c r="S185" s="6764">
        <v>0</v>
      </c>
      <c r="T185" s="6764">
        <v>0</v>
      </c>
      <c r="U185" s="6764">
        <v>0</v>
      </c>
      <c r="V185" s="6764">
        <v>0</v>
      </c>
      <c r="W185" s="6764">
        <v>0</v>
      </c>
      <c r="X185" s="6764">
        <v>0</v>
      </c>
      <c r="Y185" s="6764">
        <v>0</v>
      </c>
      <c r="Z185" s="6764">
        <v>0</v>
      </c>
      <c r="AA185" s="6764">
        <v>0</v>
      </c>
      <c r="AB185" s="6764">
        <v>0</v>
      </c>
      <c r="AC185" s="6764">
        <v>0</v>
      </c>
      <c r="AD185" s="6764">
        <v>0</v>
      </c>
      <c r="AE185" s="6764">
        <v>0</v>
      </c>
      <c r="AF185" s="6764">
        <v>0</v>
      </c>
      <c r="AG185" s="6764">
        <v>0</v>
      </c>
      <c r="AH185" s="6764">
        <v>0</v>
      </c>
      <c r="AI185" s="6764">
        <v>0</v>
      </c>
      <c r="AJ185" s="6764">
        <v>0</v>
      </c>
      <c r="AK185" s="6764">
        <v>0</v>
      </c>
      <c r="AL185" s="6764">
        <v>0</v>
      </c>
      <c r="AM185" s="6764">
        <v>0</v>
      </c>
      <c r="AN185" s="6764">
        <v>0</v>
      </c>
      <c r="AO185" s="6764">
        <v>0</v>
      </c>
      <c r="AP185" s="6764">
        <v>0</v>
      </c>
      <c r="AQ185" s="6764">
        <v>0</v>
      </c>
      <c r="AR185" s="6764">
        <v>0</v>
      </c>
      <c r="AS185" s="6764">
        <v>0</v>
      </c>
      <c r="AT185" s="6764">
        <v>0</v>
      </c>
      <c r="AU185" s="6764">
        <v>0</v>
      </c>
      <c r="AV185" s="6764">
        <v>0</v>
      </c>
      <c r="AW185" s="6765">
        <f t="shared" si="26"/>
        <v>0</v>
      </c>
      <c r="AX185" s="1035"/>
      <c r="AY185" s="6766">
        <v>0</v>
      </c>
      <c r="AZ185" s="1035"/>
      <c r="BA185" s="6767"/>
      <c r="BB185" s="6767"/>
      <c r="BC185" s="7068"/>
      <c r="BD185" s="7068"/>
      <c r="BE185" s="7068"/>
      <c r="BF185" s="7068"/>
      <c r="BG185" s="7068"/>
      <c r="BH185" s="7068"/>
      <c r="BI185" s="7068"/>
    </row>
    <row r="186" spans="1:61">
      <c r="A186" s="6542"/>
      <c r="B186" s="974"/>
      <c r="C186" s="6770"/>
      <c r="D186" s="6762">
        <v>29.2</v>
      </c>
      <c r="E186" s="6762"/>
      <c r="F186" s="6778" t="s">
        <v>240</v>
      </c>
      <c r="G186" s="6762"/>
      <c r="H186" s="6763"/>
      <c r="I186" s="6764">
        <v>0</v>
      </c>
      <c r="J186" s="6764">
        <v>0</v>
      </c>
      <c r="K186" s="6764">
        <v>0</v>
      </c>
      <c r="L186" s="6764">
        <v>0</v>
      </c>
      <c r="M186" s="6764">
        <v>0</v>
      </c>
      <c r="N186" s="6764">
        <v>0</v>
      </c>
      <c r="O186" s="6764">
        <v>0</v>
      </c>
      <c r="P186" s="6764">
        <v>0</v>
      </c>
      <c r="Q186" s="6764">
        <v>0</v>
      </c>
      <c r="R186" s="6764">
        <v>0</v>
      </c>
      <c r="S186" s="6764">
        <v>0</v>
      </c>
      <c r="T186" s="6764">
        <v>0</v>
      </c>
      <c r="U186" s="6764">
        <v>0</v>
      </c>
      <c r="V186" s="6764">
        <v>0</v>
      </c>
      <c r="W186" s="6764">
        <v>0</v>
      </c>
      <c r="X186" s="6764">
        <v>0</v>
      </c>
      <c r="Y186" s="6764">
        <v>0</v>
      </c>
      <c r="Z186" s="6764">
        <v>0</v>
      </c>
      <c r="AA186" s="6764">
        <v>0</v>
      </c>
      <c r="AB186" s="6764">
        <v>0</v>
      </c>
      <c r="AC186" s="6764">
        <v>0</v>
      </c>
      <c r="AD186" s="6764">
        <v>0</v>
      </c>
      <c r="AE186" s="6764">
        <v>0</v>
      </c>
      <c r="AF186" s="6764">
        <v>0</v>
      </c>
      <c r="AG186" s="6764">
        <v>0</v>
      </c>
      <c r="AH186" s="6764">
        <v>0</v>
      </c>
      <c r="AI186" s="6764">
        <v>0</v>
      </c>
      <c r="AJ186" s="6764">
        <v>0</v>
      </c>
      <c r="AK186" s="6764">
        <v>0</v>
      </c>
      <c r="AL186" s="6764">
        <v>0</v>
      </c>
      <c r="AM186" s="6764">
        <v>0</v>
      </c>
      <c r="AN186" s="6764">
        <v>0</v>
      </c>
      <c r="AO186" s="6764">
        <v>0</v>
      </c>
      <c r="AP186" s="6764">
        <v>0</v>
      </c>
      <c r="AQ186" s="6764">
        <v>0</v>
      </c>
      <c r="AR186" s="6764">
        <v>0</v>
      </c>
      <c r="AS186" s="6764">
        <v>0</v>
      </c>
      <c r="AT186" s="6764">
        <v>0</v>
      </c>
      <c r="AU186" s="6764">
        <v>0</v>
      </c>
      <c r="AV186" s="6764">
        <v>0</v>
      </c>
      <c r="AW186" s="6765">
        <f t="shared" si="26"/>
        <v>0</v>
      </c>
      <c r="AX186" s="1035"/>
      <c r="AY186" s="6766">
        <v>0</v>
      </c>
      <c r="AZ186" s="1035"/>
      <c r="BA186" s="6767"/>
      <c r="BB186" s="6767"/>
      <c r="BC186" s="7068"/>
      <c r="BD186" s="7068"/>
      <c r="BE186" s="7068"/>
      <c r="BF186" s="7068"/>
      <c r="BG186" s="7068"/>
      <c r="BH186" s="7068"/>
      <c r="BI186" s="7068"/>
    </row>
    <row r="187" spans="1:61">
      <c r="A187" s="6542"/>
      <c r="B187" s="974"/>
      <c r="C187" s="6768">
        <v>30</v>
      </c>
      <c r="D187" s="6753"/>
      <c r="E187" s="6796" t="s">
        <v>241</v>
      </c>
      <c r="F187" s="6753"/>
      <c r="G187" s="6753"/>
      <c r="H187" s="6754"/>
      <c r="I187" s="6755">
        <f>I188</f>
        <v>0</v>
      </c>
      <c r="J187" s="6755">
        <f t="shared" ref="J187:AV187" si="32">J188</f>
        <v>0</v>
      </c>
      <c r="K187" s="6755">
        <f t="shared" si="32"/>
        <v>0</v>
      </c>
      <c r="L187" s="6755">
        <f t="shared" si="32"/>
        <v>0</v>
      </c>
      <c r="M187" s="6755">
        <f t="shared" si="32"/>
        <v>0</v>
      </c>
      <c r="N187" s="6755">
        <f t="shared" si="32"/>
        <v>0</v>
      </c>
      <c r="O187" s="6755">
        <f t="shared" si="32"/>
        <v>0</v>
      </c>
      <c r="P187" s="6755">
        <f t="shared" si="32"/>
        <v>0</v>
      </c>
      <c r="Q187" s="6755">
        <f t="shared" si="32"/>
        <v>0</v>
      </c>
      <c r="R187" s="6755">
        <f t="shared" si="32"/>
        <v>0</v>
      </c>
      <c r="S187" s="6755">
        <f t="shared" si="32"/>
        <v>0</v>
      </c>
      <c r="T187" s="6755">
        <f t="shared" si="32"/>
        <v>0</v>
      </c>
      <c r="U187" s="6755">
        <f t="shared" si="32"/>
        <v>0</v>
      </c>
      <c r="V187" s="6755">
        <f t="shared" si="32"/>
        <v>0</v>
      </c>
      <c r="W187" s="6755">
        <f t="shared" si="32"/>
        <v>0</v>
      </c>
      <c r="X187" s="6755">
        <f t="shared" si="32"/>
        <v>0</v>
      </c>
      <c r="Y187" s="6755">
        <f t="shared" si="32"/>
        <v>0</v>
      </c>
      <c r="Z187" s="6755">
        <f t="shared" si="32"/>
        <v>0</v>
      </c>
      <c r="AA187" s="6755">
        <f t="shared" si="32"/>
        <v>0</v>
      </c>
      <c r="AB187" s="6755">
        <f t="shared" si="32"/>
        <v>0</v>
      </c>
      <c r="AC187" s="6755">
        <f t="shared" si="32"/>
        <v>0</v>
      </c>
      <c r="AD187" s="6755">
        <f t="shared" si="32"/>
        <v>0</v>
      </c>
      <c r="AE187" s="6755">
        <f t="shared" si="32"/>
        <v>0</v>
      </c>
      <c r="AF187" s="6755">
        <f t="shared" si="32"/>
        <v>0</v>
      </c>
      <c r="AG187" s="6755">
        <f t="shared" si="32"/>
        <v>0</v>
      </c>
      <c r="AH187" s="6755">
        <f t="shared" si="32"/>
        <v>0</v>
      </c>
      <c r="AI187" s="6755">
        <f t="shared" si="32"/>
        <v>0</v>
      </c>
      <c r="AJ187" s="6755">
        <f t="shared" si="32"/>
        <v>0</v>
      </c>
      <c r="AK187" s="6755">
        <f t="shared" si="32"/>
        <v>0</v>
      </c>
      <c r="AL187" s="6755">
        <f t="shared" si="32"/>
        <v>0</v>
      </c>
      <c r="AM187" s="6755">
        <f t="shared" si="32"/>
        <v>0</v>
      </c>
      <c r="AN187" s="6755">
        <f t="shared" si="32"/>
        <v>0</v>
      </c>
      <c r="AO187" s="6755">
        <f t="shared" si="32"/>
        <v>0</v>
      </c>
      <c r="AP187" s="6755">
        <f t="shared" si="32"/>
        <v>0</v>
      </c>
      <c r="AQ187" s="6755">
        <f t="shared" si="32"/>
        <v>0</v>
      </c>
      <c r="AR187" s="6755">
        <f t="shared" si="32"/>
        <v>0</v>
      </c>
      <c r="AS187" s="6755">
        <f t="shared" si="32"/>
        <v>0</v>
      </c>
      <c r="AT187" s="6755">
        <f t="shared" si="32"/>
        <v>0</v>
      </c>
      <c r="AU187" s="6755">
        <f t="shared" si="32"/>
        <v>0</v>
      </c>
      <c r="AV187" s="6755">
        <f t="shared" si="32"/>
        <v>0</v>
      </c>
      <c r="AW187" s="6756">
        <f t="shared" si="26"/>
        <v>0</v>
      </c>
      <c r="AX187" s="6757"/>
      <c r="AY187" s="6758">
        <f>AY188</f>
        <v>0</v>
      </c>
      <c r="AZ187" s="6757"/>
      <c r="BA187" s="6759"/>
      <c r="BB187" s="6759"/>
      <c r="BC187" s="7067"/>
      <c r="BD187" s="7067"/>
      <c r="BE187" s="7067"/>
      <c r="BF187" s="7067"/>
      <c r="BG187" s="7067"/>
      <c r="BH187" s="7067"/>
      <c r="BI187" s="7067"/>
    </row>
    <row r="188" spans="1:61">
      <c r="A188" s="6542"/>
      <c r="B188" s="974"/>
      <c r="C188" s="6770"/>
      <c r="D188" s="6762">
        <v>30.1</v>
      </c>
      <c r="E188" s="6762"/>
      <c r="F188" s="6778" t="s">
        <v>242</v>
      </c>
      <c r="G188" s="6762"/>
      <c r="H188" s="6763"/>
      <c r="I188" s="6764">
        <v>0</v>
      </c>
      <c r="J188" s="6764">
        <v>0</v>
      </c>
      <c r="K188" s="6764">
        <v>0</v>
      </c>
      <c r="L188" s="6764">
        <v>0</v>
      </c>
      <c r="M188" s="6764">
        <v>0</v>
      </c>
      <c r="N188" s="6764">
        <v>0</v>
      </c>
      <c r="O188" s="6764">
        <v>0</v>
      </c>
      <c r="P188" s="6764">
        <v>0</v>
      </c>
      <c r="Q188" s="6764">
        <v>0</v>
      </c>
      <c r="R188" s="6764">
        <v>0</v>
      </c>
      <c r="S188" s="6764">
        <v>0</v>
      </c>
      <c r="T188" s="6764">
        <v>0</v>
      </c>
      <c r="U188" s="6764">
        <v>0</v>
      </c>
      <c r="V188" s="6764">
        <v>0</v>
      </c>
      <c r="W188" s="6764">
        <v>0</v>
      </c>
      <c r="X188" s="6764">
        <v>0</v>
      </c>
      <c r="Y188" s="6764">
        <v>0</v>
      </c>
      <c r="Z188" s="6764">
        <v>0</v>
      </c>
      <c r="AA188" s="6764">
        <v>0</v>
      </c>
      <c r="AB188" s="6764">
        <v>0</v>
      </c>
      <c r="AC188" s="6764">
        <v>0</v>
      </c>
      <c r="AD188" s="6764">
        <v>0</v>
      </c>
      <c r="AE188" s="6764">
        <v>0</v>
      </c>
      <c r="AF188" s="6764">
        <v>0</v>
      </c>
      <c r="AG188" s="6764">
        <v>0</v>
      </c>
      <c r="AH188" s="6764">
        <v>0</v>
      </c>
      <c r="AI188" s="6764">
        <v>0</v>
      </c>
      <c r="AJ188" s="6764">
        <v>0</v>
      </c>
      <c r="AK188" s="6764">
        <v>0</v>
      </c>
      <c r="AL188" s="6764">
        <v>0</v>
      </c>
      <c r="AM188" s="6764">
        <v>0</v>
      </c>
      <c r="AN188" s="6764">
        <v>0</v>
      </c>
      <c r="AO188" s="6764">
        <v>0</v>
      </c>
      <c r="AP188" s="6764">
        <v>0</v>
      </c>
      <c r="AQ188" s="6764">
        <v>0</v>
      </c>
      <c r="AR188" s="6764">
        <v>0</v>
      </c>
      <c r="AS188" s="6764">
        <v>0</v>
      </c>
      <c r="AT188" s="6764">
        <v>0</v>
      </c>
      <c r="AU188" s="6764">
        <v>0</v>
      </c>
      <c r="AV188" s="6764">
        <v>0</v>
      </c>
      <c r="AW188" s="6765">
        <f t="shared" si="26"/>
        <v>0</v>
      </c>
      <c r="AX188" s="1035"/>
      <c r="AY188" s="6766">
        <v>0</v>
      </c>
      <c r="AZ188" s="1035"/>
      <c r="BA188" s="6767"/>
      <c r="BB188" s="6767"/>
      <c r="BC188" s="7068"/>
      <c r="BD188" s="7068"/>
      <c r="BE188" s="7068"/>
      <c r="BF188" s="7068"/>
      <c r="BG188" s="7068"/>
      <c r="BH188" s="7068"/>
      <c r="BI188" s="7068"/>
    </row>
    <row r="189" spans="1:61">
      <c r="A189" s="6542"/>
      <c r="B189" s="974"/>
      <c r="C189" s="6768">
        <v>31</v>
      </c>
      <c r="D189" s="6753"/>
      <c r="E189" s="6796" t="s">
        <v>243</v>
      </c>
      <c r="F189" s="6753"/>
      <c r="G189" s="6753"/>
      <c r="H189" s="6754"/>
      <c r="I189" s="6764">
        <v>0</v>
      </c>
      <c r="J189" s="6764">
        <v>0</v>
      </c>
      <c r="K189" s="6764">
        <v>0</v>
      </c>
      <c r="L189" s="6764">
        <v>0</v>
      </c>
      <c r="M189" s="6764">
        <v>0</v>
      </c>
      <c r="N189" s="6764">
        <v>0</v>
      </c>
      <c r="O189" s="6764">
        <v>0</v>
      </c>
      <c r="P189" s="6764">
        <v>0</v>
      </c>
      <c r="Q189" s="6764">
        <v>0</v>
      </c>
      <c r="R189" s="6764">
        <v>0</v>
      </c>
      <c r="S189" s="6764">
        <v>0</v>
      </c>
      <c r="T189" s="6764">
        <v>0</v>
      </c>
      <c r="U189" s="6764">
        <v>0</v>
      </c>
      <c r="V189" s="6764">
        <v>0</v>
      </c>
      <c r="W189" s="6764">
        <v>0</v>
      </c>
      <c r="X189" s="6764">
        <v>0</v>
      </c>
      <c r="Y189" s="6764">
        <v>0</v>
      </c>
      <c r="Z189" s="6764">
        <v>0</v>
      </c>
      <c r="AA189" s="6764">
        <v>0</v>
      </c>
      <c r="AB189" s="6764">
        <v>0</v>
      </c>
      <c r="AC189" s="6764">
        <v>0</v>
      </c>
      <c r="AD189" s="6764">
        <v>0</v>
      </c>
      <c r="AE189" s="6764">
        <v>0</v>
      </c>
      <c r="AF189" s="6764">
        <v>0</v>
      </c>
      <c r="AG189" s="6764">
        <v>0</v>
      </c>
      <c r="AH189" s="6764">
        <v>0</v>
      </c>
      <c r="AI189" s="6764">
        <v>0</v>
      </c>
      <c r="AJ189" s="6764">
        <v>0</v>
      </c>
      <c r="AK189" s="6764">
        <v>0</v>
      </c>
      <c r="AL189" s="6764">
        <v>0</v>
      </c>
      <c r="AM189" s="6764">
        <v>0</v>
      </c>
      <c r="AN189" s="6764">
        <v>0</v>
      </c>
      <c r="AO189" s="6764">
        <v>0</v>
      </c>
      <c r="AP189" s="6764">
        <v>0</v>
      </c>
      <c r="AQ189" s="6764">
        <v>0</v>
      </c>
      <c r="AR189" s="6764">
        <v>0</v>
      </c>
      <c r="AS189" s="6764">
        <v>0</v>
      </c>
      <c r="AT189" s="6764">
        <v>0</v>
      </c>
      <c r="AU189" s="6764">
        <v>0</v>
      </c>
      <c r="AV189" s="6764">
        <v>0</v>
      </c>
      <c r="AW189" s="6765">
        <f t="shared" si="26"/>
        <v>0</v>
      </c>
      <c r="AX189" s="1035"/>
      <c r="AY189" s="6766">
        <v>0</v>
      </c>
      <c r="AZ189" s="1035"/>
      <c r="BA189" s="6767"/>
      <c r="BB189" s="6767"/>
      <c r="BC189" s="7068"/>
      <c r="BD189" s="7068"/>
      <c r="BE189" s="7068"/>
      <c r="BF189" s="7068"/>
      <c r="BG189" s="7068"/>
      <c r="BH189" s="7068"/>
      <c r="BI189" s="7068"/>
    </row>
    <row r="190" spans="1:61">
      <c r="A190" s="6542"/>
      <c r="B190" s="974"/>
      <c r="C190" s="6768">
        <v>32</v>
      </c>
      <c r="D190" s="6753"/>
      <c r="E190" s="6796" t="s">
        <v>244</v>
      </c>
      <c r="F190" s="6753"/>
      <c r="G190" s="6753"/>
      <c r="H190" s="6754"/>
      <c r="I190" s="6775"/>
      <c r="J190" s="6775"/>
      <c r="K190" s="6775"/>
      <c r="L190" s="6775"/>
      <c r="M190" s="6775"/>
      <c r="N190" s="6775"/>
      <c r="O190" s="6775"/>
      <c r="P190" s="6775"/>
      <c r="Q190" s="6775"/>
      <c r="R190" s="6775"/>
      <c r="S190" s="6775"/>
      <c r="T190" s="6775"/>
      <c r="U190" s="6775"/>
      <c r="V190" s="6775"/>
      <c r="W190" s="6775"/>
      <c r="X190" s="6775"/>
      <c r="Y190" s="6775"/>
      <c r="Z190" s="6775"/>
      <c r="AA190" s="6775"/>
      <c r="AB190" s="6775"/>
      <c r="AC190" s="6775"/>
      <c r="AD190" s="6775"/>
      <c r="AE190" s="6775"/>
      <c r="AF190" s="6775"/>
      <c r="AG190" s="6775"/>
      <c r="AH190" s="6775"/>
      <c r="AI190" s="6775"/>
      <c r="AJ190" s="6775"/>
      <c r="AK190" s="6775"/>
      <c r="AL190" s="6775"/>
      <c r="AM190" s="6775"/>
      <c r="AN190" s="6775"/>
      <c r="AO190" s="6775"/>
      <c r="AP190" s="6775"/>
      <c r="AQ190" s="6775"/>
      <c r="AR190" s="6775"/>
      <c r="AS190" s="6775"/>
      <c r="AT190" s="6775"/>
      <c r="AU190" s="6775"/>
      <c r="AV190" s="6775"/>
      <c r="AW190" s="6776">
        <f t="shared" si="26"/>
        <v>0</v>
      </c>
      <c r="AX190" s="1035"/>
      <c r="AY190" s="6777"/>
      <c r="AZ190" s="1035"/>
      <c r="BA190" s="6767"/>
      <c r="BB190" s="6767"/>
      <c r="BC190" s="7068"/>
      <c r="BD190" s="7068"/>
      <c r="BE190" s="7068"/>
      <c r="BF190" s="7068"/>
      <c r="BG190" s="7068"/>
      <c r="BH190" s="7068"/>
      <c r="BI190" s="7068"/>
    </row>
    <row r="191" spans="1:61">
      <c r="A191" s="6542"/>
      <c r="B191" s="974"/>
      <c r="C191" s="6768">
        <v>33</v>
      </c>
      <c r="D191" s="6753"/>
      <c r="E191" s="6796" t="s">
        <v>245</v>
      </c>
      <c r="F191" s="6753"/>
      <c r="G191" s="6753"/>
      <c r="H191" s="6754"/>
      <c r="I191" s="6764">
        <v>0</v>
      </c>
      <c r="J191" s="6764">
        <v>0</v>
      </c>
      <c r="K191" s="6764">
        <v>0</v>
      </c>
      <c r="L191" s="6764">
        <v>0</v>
      </c>
      <c r="M191" s="6764">
        <v>0</v>
      </c>
      <c r="N191" s="6764">
        <v>0</v>
      </c>
      <c r="O191" s="6764">
        <v>0</v>
      </c>
      <c r="P191" s="6764">
        <v>0</v>
      </c>
      <c r="Q191" s="6764">
        <v>0</v>
      </c>
      <c r="R191" s="6764">
        <v>0</v>
      </c>
      <c r="S191" s="6764">
        <v>0</v>
      </c>
      <c r="T191" s="6764">
        <v>0</v>
      </c>
      <c r="U191" s="6764">
        <v>0</v>
      </c>
      <c r="V191" s="6764">
        <v>0</v>
      </c>
      <c r="W191" s="6764">
        <v>0</v>
      </c>
      <c r="X191" s="6764">
        <v>0</v>
      </c>
      <c r="Y191" s="6764">
        <v>0</v>
      </c>
      <c r="Z191" s="6764">
        <v>0</v>
      </c>
      <c r="AA191" s="6764">
        <v>0</v>
      </c>
      <c r="AB191" s="6764">
        <v>0</v>
      </c>
      <c r="AC191" s="6764">
        <v>0</v>
      </c>
      <c r="AD191" s="6764">
        <v>0</v>
      </c>
      <c r="AE191" s="6764">
        <v>0</v>
      </c>
      <c r="AF191" s="6764">
        <v>0</v>
      </c>
      <c r="AG191" s="6764">
        <v>0</v>
      </c>
      <c r="AH191" s="6764">
        <v>0</v>
      </c>
      <c r="AI191" s="6764">
        <v>0</v>
      </c>
      <c r="AJ191" s="6764">
        <v>0</v>
      </c>
      <c r="AK191" s="6764">
        <v>0</v>
      </c>
      <c r="AL191" s="6764">
        <v>0</v>
      </c>
      <c r="AM191" s="6764">
        <v>0</v>
      </c>
      <c r="AN191" s="6764">
        <v>0</v>
      </c>
      <c r="AO191" s="6764">
        <v>0</v>
      </c>
      <c r="AP191" s="6764">
        <v>0</v>
      </c>
      <c r="AQ191" s="6764">
        <v>0</v>
      </c>
      <c r="AR191" s="6764">
        <v>0</v>
      </c>
      <c r="AS191" s="6764">
        <v>0</v>
      </c>
      <c r="AT191" s="6764">
        <v>0</v>
      </c>
      <c r="AU191" s="6764">
        <v>0</v>
      </c>
      <c r="AV191" s="6764">
        <v>0</v>
      </c>
      <c r="AW191" s="6765">
        <f t="shared" si="26"/>
        <v>0</v>
      </c>
      <c r="AX191" s="1035"/>
      <c r="AY191" s="6766">
        <v>0</v>
      </c>
      <c r="AZ191" s="1035"/>
      <c r="BA191" s="6767"/>
      <c r="BB191" s="6767"/>
      <c r="BC191" s="7068"/>
      <c r="BD191" s="7068"/>
      <c r="BE191" s="7068"/>
      <c r="BF191" s="7068"/>
      <c r="BG191" s="7068"/>
      <c r="BH191" s="7068"/>
      <c r="BI191" s="7068"/>
    </row>
    <row r="192" spans="1:61">
      <c r="A192" s="6542"/>
      <c r="B192" s="974"/>
      <c r="C192" s="6768">
        <v>34</v>
      </c>
      <c r="D192" s="6753"/>
      <c r="E192" s="6796" t="s">
        <v>246</v>
      </c>
      <c r="F192" s="6753"/>
      <c r="G192" s="6753"/>
      <c r="H192" s="6754"/>
      <c r="I192" s="6764">
        <v>0</v>
      </c>
      <c r="J192" s="6764">
        <v>0</v>
      </c>
      <c r="K192" s="6764">
        <v>0</v>
      </c>
      <c r="L192" s="6764">
        <v>0</v>
      </c>
      <c r="M192" s="6764">
        <v>0</v>
      </c>
      <c r="N192" s="6764">
        <v>0</v>
      </c>
      <c r="O192" s="6764">
        <v>0</v>
      </c>
      <c r="P192" s="6764">
        <v>0</v>
      </c>
      <c r="Q192" s="6764">
        <v>0</v>
      </c>
      <c r="R192" s="6764">
        <v>0</v>
      </c>
      <c r="S192" s="6764">
        <v>0</v>
      </c>
      <c r="T192" s="6764">
        <v>0</v>
      </c>
      <c r="U192" s="6764">
        <v>0</v>
      </c>
      <c r="V192" s="6764">
        <v>0</v>
      </c>
      <c r="W192" s="6764">
        <v>0</v>
      </c>
      <c r="X192" s="6764">
        <v>0</v>
      </c>
      <c r="Y192" s="6764">
        <v>0</v>
      </c>
      <c r="Z192" s="6764">
        <v>0</v>
      </c>
      <c r="AA192" s="6764">
        <v>0</v>
      </c>
      <c r="AB192" s="6764">
        <v>0</v>
      </c>
      <c r="AC192" s="6764">
        <v>0</v>
      </c>
      <c r="AD192" s="6764">
        <v>0</v>
      </c>
      <c r="AE192" s="6764">
        <v>0</v>
      </c>
      <c r="AF192" s="6764">
        <v>0</v>
      </c>
      <c r="AG192" s="6764">
        <v>0</v>
      </c>
      <c r="AH192" s="6764">
        <v>0</v>
      </c>
      <c r="AI192" s="6764">
        <v>0</v>
      </c>
      <c r="AJ192" s="6764">
        <v>0</v>
      </c>
      <c r="AK192" s="6764">
        <v>0</v>
      </c>
      <c r="AL192" s="6764">
        <v>0</v>
      </c>
      <c r="AM192" s="6764">
        <v>0</v>
      </c>
      <c r="AN192" s="6764">
        <v>0</v>
      </c>
      <c r="AO192" s="6764">
        <v>0</v>
      </c>
      <c r="AP192" s="6764">
        <v>0</v>
      </c>
      <c r="AQ192" s="6764">
        <v>0</v>
      </c>
      <c r="AR192" s="6764">
        <v>0</v>
      </c>
      <c r="AS192" s="6764">
        <v>0</v>
      </c>
      <c r="AT192" s="6764">
        <v>0</v>
      </c>
      <c r="AU192" s="6764">
        <v>0</v>
      </c>
      <c r="AV192" s="6764">
        <v>0</v>
      </c>
      <c r="AW192" s="6765">
        <f t="shared" si="26"/>
        <v>0</v>
      </c>
      <c r="AX192" s="1035"/>
      <c r="AY192" s="6766">
        <v>0</v>
      </c>
      <c r="AZ192" s="1035"/>
      <c r="BA192" s="6767"/>
      <c r="BB192" s="6767"/>
      <c r="BC192" s="7068"/>
      <c r="BD192" s="7068"/>
      <c r="BE192" s="7068"/>
      <c r="BF192" s="7068"/>
      <c r="BG192" s="7068"/>
      <c r="BH192" s="7068"/>
      <c r="BI192" s="7068"/>
    </row>
    <row r="193" spans="1:61">
      <c r="A193" s="6542"/>
      <c r="B193" s="974"/>
      <c r="C193" s="6768">
        <v>35</v>
      </c>
      <c r="D193" s="6753"/>
      <c r="E193" s="6796" t="s">
        <v>247</v>
      </c>
      <c r="F193" s="6753"/>
      <c r="G193" s="6753"/>
      <c r="H193" s="6754"/>
      <c r="I193" s="6764">
        <v>0</v>
      </c>
      <c r="J193" s="6764">
        <v>0</v>
      </c>
      <c r="K193" s="6764">
        <v>0</v>
      </c>
      <c r="L193" s="6764">
        <v>0</v>
      </c>
      <c r="M193" s="6764">
        <v>0</v>
      </c>
      <c r="N193" s="6764">
        <v>0</v>
      </c>
      <c r="O193" s="6764">
        <v>0</v>
      </c>
      <c r="P193" s="6764">
        <v>0</v>
      </c>
      <c r="Q193" s="6764">
        <v>0</v>
      </c>
      <c r="R193" s="6764">
        <v>0</v>
      </c>
      <c r="S193" s="6764">
        <v>0</v>
      </c>
      <c r="T193" s="6764">
        <v>0</v>
      </c>
      <c r="U193" s="6764">
        <v>0</v>
      </c>
      <c r="V193" s="6764">
        <v>0</v>
      </c>
      <c r="W193" s="6764">
        <v>0</v>
      </c>
      <c r="X193" s="6764">
        <v>0</v>
      </c>
      <c r="Y193" s="6764">
        <v>0</v>
      </c>
      <c r="Z193" s="6764">
        <v>0</v>
      </c>
      <c r="AA193" s="6764">
        <v>0</v>
      </c>
      <c r="AB193" s="6764">
        <v>0</v>
      </c>
      <c r="AC193" s="6764">
        <v>0</v>
      </c>
      <c r="AD193" s="6764">
        <v>0</v>
      </c>
      <c r="AE193" s="6764">
        <v>0</v>
      </c>
      <c r="AF193" s="6764">
        <v>0</v>
      </c>
      <c r="AG193" s="6764">
        <v>0</v>
      </c>
      <c r="AH193" s="6764">
        <v>0</v>
      </c>
      <c r="AI193" s="6764">
        <v>0</v>
      </c>
      <c r="AJ193" s="6764">
        <v>0</v>
      </c>
      <c r="AK193" s="6764">
        <v>0</v>
      </c>
      <c r="AL193" s="6764">
        <v>0</v>
      </c>
      <c r="AM193" s="6764">
        <v>0</v>
      </c>
      <c r="AN193" s="6764">
        <v>0</v>
      </c>
      <c r="AO193" s="6764">
        <v>0</v>
      </c>
      <c r="AP193" s="6764">
        <v>0</v>
      </c>
      <c r="AQ193" s="6764">
        <v>0</v>
      </c>
      <c r="AR193" s="6764">
        <v>0</v>
      </c>
      <c r="AS193" s="6764">
        <v>0</v>
      </c>
      <c r="AT193" s="6764">
        <v>0</v>
      </c>
      <c r="AU193" s="6764">
        <v>0</v>
      </c>
      <c r="AV193" s="6764">
        <v>0</v>
      </c>
      <c r="AW193" s="6765">
        <f t="shared" si="26"/>
        <v>0</v>
      </c>
      <c r="AX193" s="1035"/>
      <c r="AY193" s="6766">
        <v>0</v>
      </c>
      <c r="AZ193" s="1035"/>
      <c r="BA193" s="6767"/>
      <c r="BB193" s="6767"/>
      <c r="BC193" s="7068"/>
      <c r="BD193" s="7068"/>
      <c r="BE193" s="7068"/>
      <c r="BF193" s="7068"/>
      <c r="BG193" s="7068"/>
      <c r="BH193" s="7068"/>
      <c r="BI193" s="7068"/>
    </row>
    <row r="194" spans="1:61">
      <c r="A194" s="6542"/>
      <c r="B194" s="974"/>
      <c r="C194" s="6768">
        <v>36</v>
      </c>
      <c r="D194" s="6753"/>
      <c r="E194" s="6796" t="s">
        <v>248</v>
      </c>
      <c r="F194" s="6753"/>
      <c r="G194" s="6753"/>
      <c r="H194" s="6754"/>
      <c r="I194" s="6755">
        <f>SUM(I195:I196)</f>
        <v>0</v>
      </c>
      <c r="J194" s="6755">
        <f t="shared" ref="J194:AV194" si="33">SUM(J195:J196)</f>
        <v>0</v>
      </c>
      <c r="K194" s="6755">
        <f t="shared" si="33"/>
        <v>0</v>
      </c>
      <c r="L194" s="6755">
        <f t="shared" si="33"/>
        <v>0</v>
      </c>
      <c r="M194" s="6755">
        <f t="shared" si="33"/>
        <v>0</v>
      </c>
      <c r="N194" s="6755">
        <f t="shared" si="33"/>
        <v>0</v>
      </c>
      <c r="O194" s="6755">
        <f t="shared" si="33"/>
        <v>0</v>
      </c>
      <c r="P194" s="6755">
        <f t="shared" si="33"/>
        <v>0</v>
      </c>
      <c r="Q194" s="6755">
        <f t="shared" si="33"/>
        <v>0</v>
      </c>
      <c r="R194" s="6755">
        <f t="shared" si="33"/>
        <v>0</v>
      </c>
      <c r="S194" s="6755">
        <f t="shared" si="33"/>
        <v>0</v>
      </c>
      <c r="T194" s="6755">
        <f t="shared" si="33"/>
        <v>0</v>
      </c>
      <c r="U194" s="6755">
        <f t="shared" si="33"/>
        <v>0</v>
      </c>
      <c r="V194" s="6755">
        <f t="shared" si="33"/>
        <v>0</v>
      </c>
      <c r="W194" s="6755">
        <f t="shared" si="33"/>
        <v>0</v>
      </c>
      <c r="X194" s="6755">
        <f t="shared" si="33"/>
        <v>0</v>
      </c>
      <c r="Y194" s="6755">
        <f t="shared" si="33"/>
        <v>0</v>
      </c>
      <c r="Z194" s="6755">
        <f t="shared" si="33"/>
        <v>0</v>
      </c>
      <c r="AA194" s="6755">
        <f t="shared" si="33"/>
        <v>0</v>
      </c>
      <c r="AB194" s="6755">
        <f t="shared" si="33"/>
        <v>0</v>
      </c>
      <c r="AC194" s="6755">
        <f t="shared" si="33"/>
        <v>0</v>
      </c>
      <c r="AD194" s="6755">
        <f t="shared" si="33"/>
        <v>0</v>
      </c>
      <c r="AE194" s="6755">
        <f t="shared" si="33"/>
        <v>0</v>
      </c>
      <c r="AF194" s="6755">
        <f t="shared" si="33"/>
        <v>0</v>
      </c>
      <c r="AG194" s="6755">
        <f t="shared" si="33"/>
        <v>0</v>
      </c>
      <c r="AH194" s="6755">
        <f t="shared" si="33"/>
        <v>0</v>
      </c>
      <c r="AI194" s="6755">
        <f t="shared" si="33"/>
        <v>0</v>
      </c>
      <c r="AJ194" s="6755">
        <f t="shared" si="33"/>
        <v>0</v>
      </c>
      <c r="AK194" s="6755">
        <f t="shared" si="33"/>
        <v>0</v>
      </c>
      <c r="AL194" s="6755">
        <f t="shared" si="33"/>
        <v>0</v>
      </c>
      <c r="AM194" s="6755">
        <f t="shared" si="33"/>
        <v>0</v>
      </c>
      <c r="AN194" s="6755">
        <f t="shared" si="33"/>
        <v>0</v>
      </c>
      <c r="AO194" s="6755">
        <f t="shared" si="33"/>
        <v>0</v>
      </c>
      <c r="AP194" s="6755">
        <f t="shared" si="33"/>
        <v>0</v>
      </c>
      <c r="AQ194" s="6755">
        <f t="shared" si="33"/>
        <v>0</v>
      </c>
      <c r="AR194" s="6755">
        <f t="shared" si="33"/>
        <v>0</v>
      </c>
      <c r="AS194" s="6755">
        <f t="shared" si="33"/>
        <v>0</v>
      </c>
      <c r="AT194" s="6755">
        <f t="shared" si="33"/>
        <v>0</v>
      </c>
      <c r="AU194" s="6755">
        <f t="shared" si="33"/>
        <v>0</v>
      </c>
      <c r="AV194" s="6755">
        <f t="shared" si="33"/>
        <v>0</v>
      </c>
      <c r="AW194" s="6756">
        <f t="shared" si="26"/>
        <v>0</v>
      </c>
      <c r="AX194" s="6757"/>
      <c r="AY194" s="6758">
        <f>SUM(AY195:AY196)</f>
        <v>0</v>
      </c>
      <c r="AZ194" s="6757"/>
      <c r="BA194" s="6759"/>
      <c r="BB194" s="6759"/>
      <c r="BC194" s="7067"/>
      <c r="BD194" s="7067"/>
      <c r="BE194" s="7067"/>
      <c r="BF194" s="7067"/>
      <c r="BG194" s="7067"/>
      <c r="BH194" s="7067"/>
      <c r="BI194" s="7067"/>
    </row>
    <row r="195" spans="1:61">
      <c r="A195" s="6542"/>
      <c r="B195" s="974"/>
      <c r="C195" s="6770"/>
      <c r="D195" s="6762">
        <v>36.1</v>
      </c>
      <c r="E195" s="6778"/>
      <c r="F195" s="6762" t="s">
        <v>722</v>
      </c>
      <c r="G195" s="6762"/>
      <c r="H195" s="6769"/>
      <c r="I195" s="6764">
        <v>0</v>
      </c>
      <c r="J195" s="6764">
        <v>0</v>
      </c>
      <c r="K195" s="6764">
        <v>0</v>
      </c>
      <c r="L195" s="6764">
        <v>0</v>
      </c>
      <c r="M195" s="6764">
        <v>0</v>
      </c>
      <c r="N195" s="6764">
        <v>0</v>
      </c>
      <c r="O195" s="6764">
        <v>0</v>
      </c>
      <c r="P195" s="6764">
        <v>0</v>
      </c>
      <c r="Q195" s="6764">
        <v>0</v>
      </c>
      <c r="R195" s="6764">
        <v>0</v>
      </c>
      <c r="S195" s="6764">
        <v>0</v>
      </c>
      <c r="T195" s="6764">
        <v>0</v>
      </c>
      <c r="U195" s="6764">
        <v>0</v>
      </c>
      <c r="V195" s="6764">
        <v>0</v>
      </c>
      <c r="W195" s="6764">
        <v>0</v>
      </c>
      <c r="X195" s="6764">
        <v>0</v>
      </c>
      <c r="Y195" s="6764">
        <v>0</v>
      </c>
      <c r="Z195" s="6764">
        <v>0</v>
      </c>
      <c r="AA195" s="6764">
        <v>0</v>
      </c>
      <c r="AB195" s="6764">
        <v>0</v>
      </c>
      <c r="AC195" s="6764">
        <v>0</v>
      </c>
      <c r="AD195" s="6764">
        <v>0</v>
      </c>
      <c r="AE195" s="6764">
        <v>0</v>
      </c>
      <c r="AF195" s="6764">
        <v>0</v>
      </c>
      <c r="AG195" s="6764">
        <v>0</v>
      </c>
      <c r="AH195" s="6764">
        <v>0</v>
      </c>
      <c r="AI195" s="6764">
        <v>0</v>
      </c>
      <c r="AJ195" s="6764">
        <v>0</v>
      </c>
      <c r="AK195" s="6764">
        <v>0</v>
      </c>
      <c r="AL195" s="6764">
        <v>0</v>
      </c>
      <c r="AM195" s="6764">
        <v>0</v>
      </c>
      <c r="AN195" s="6764">
        <v>0</v>
      </c>
      <c r="AO195" s="6764">
        <v>0</v>
      </c>
      <c r="AP195" s="6764">
        <v>0</v>
      </c>
      <c r="AQ195" s="6764">
        <v>0</v>
      </c>
      <c r="AR195" s="6764">
        <v>0</v>
      </c>
      <c r="AS195" s="6764">
        <v>0</v>
      </c>
      <c r="AT195" s="6764">
        <v>0</v>
      </c>
      <c r="AU195" s="6764">
        <v>0</v>
      </c>
      <c r="AV195" s="6764">
        <v>0</v>
      </c>
      <c r="AW195" s="6765">
        <f t="shared" si="26"/>
        <v>0</v>
      </c>
      <c r="AX195" s="1035"/>
      <c r="AY195" s="6766">
        <v>0</v>
      </c>
      <c r="AZ195" s="1035"/>
      <c r="BA195" s="6767"/>
      <c r="BB195" s="6767"/>
      <c r="BC195" s="7068"/>
      <c r="BD195" s="7068"/>
      <c r="BE195" s="7068"/>
      <c r="BF195" s="7068"/>
      <c r="BG195" s="7068"/>
      <c r="BH195" s="7068"/>
      <c r="BI195" s="7068"/>
    </row>
    <row r="196" spans="1:61">
      <c r="A196" s="6542"/>
      <c r="B196" s="974"/>
      <c r="C196" s="6770"/>
      <c r="D196" s="6762">
        <v>36.200000000000003</v>
      </c>
      <c r="E196" s="6778"/>
      <c r="F196" s="6762" t="s">
        <v>3066</v>
      </c>
      <c r="G196" s="6762"/>
      <c r="H196" s="6769"/>
      <c r="I196" s="6764">
        <v>0</v>
      </c>
      <c r="J196" s="6764">
        <v>0</v>
      </c>
      <c r="K196" s="6764">
        <v>0</v>
      </c>
      <c r="L196" s="6764">
        <v>0</v>
      </c>
      <c r="M196" s="6764">
        <v>0</v>
      </c>
      <c r="N196" s="6764">
        <v>0</v>
      </c>
      <c r="O196" s="6764">
        <v>0</v>
      </c>
      <c r="P196" s="6764">
        <v>0</v>
      </c>
      <c r="Q196" s="6764">
        <v>0</v>
      </c>
      <c r="R196" s="6764">
        <v>0</v>
      </c>
      <c r="S196" s="6764">
        <v>0</v>
      </c>
      <c r="T196" s="6764">
        <v>0</v>
      </c>
      <c r="U196" s="6764">
        <v>0</v>
      </c>
      <c r="V196" s="6764">
        <v>0</v>
      </c>
      <c r="W196" s="6764">
        <v>0</v>
      </c>
      <c r="X196" s="6764">
        <v>0</v>
      </c>
      <c r="Y196" s="6764">
        <v>0</v>
      </c>
      <c r="Z196" s="6764">
        <v>0</v>
      </c>
      <c r="AA196" s="6764">
        <v>0</v>
      </c>
      <c r="AB196" s="6764">
        <v>0</v>
      </c>
      <c r="AC196" s="6764">
        <v>0</v>
      </c>
      <c r="AD196" s="6764">
        <v>0</v>
      </c>
      <c r="AE196" s="6764">
        <v>0</v>
      </c>
      <c r="AF196" s="6764">
        <v>0</v>
      </c>
      <c r="AG196" s="6764">
        <v>0</v>
      </c>
      <c r="AH196" s="6764">
        <v>0</v>
      </c>
      <c r="AI196" s="6764">
        <v>0</v>
      </c>
      <c r="AJ196" s="6764">
        <v>0</v>
      </c>
      <c r="AK196" s="6764">
        <v>0</v>
      </c>
      <c r="AL196" s="6764">
        <v>0</v>
      </c>
      <c r="AM196" s="6764">
        <v>0</v>
      </c>
      <c r="AN196" s="6764">
        <v>0</v>
      </c>
      <c r="AO196" s="6764">
        <v>0</v>
      </c>
      <c r="AP196" s="6764">
        <v>0</v>
      </c>
      <c r="AQ196" s="6764">
        <v>0</v>
      </c>
      <c r="AR196" s="6764">
        <v>0</v>
      </c>
      <c r="AS196" s="6764">
        <v>0</v>
      </c>
      <c r="AT196" s="6764">
        <v>0</v>
      </c>
      <c r="AU196" s="6764">
        <v>0</v>
      </c>
      <c r="AV196" s="6764">
        <v>0</v>
      </c>
      <c r="AW196" s="6765">
        <f t="shared" si="26"/>
        <v>0</v>
      </c>
      <c r="AX196" s="1035"/>
      <c r="AY196" s="6766">
        <v>0</v>
      </c>
      <c r="AZ196" s="1035"/>
      <c r="BA196" s="6767"/>
      <c r="BB196" s="6767"/>
      <c r="BC196" s="7068"/>
      <c r="BD196" s="7068"/>
      <c r="BE196" s="7068"/>
      <c r="BF196" s="7068"/>
      <c r="BG196" s="7068"/>
      <c r="BH196" s="7068"/>
      <c r="BI196" s="7068"/>
    </row>
    <row r="197" spans="1:61">
      <c r="A197" s="6542"/>
      <c r="B197" s="974"/>
      <c r="C197" s="6768">
        <v>37</v>
      </c>
      <c r="D197" s="6753"/>
      <c r="E197" s="6796" t="s">
        <v>249</v>
      </c>
      <c r="F197" s="6753"/>
      <c r="G197" s="6753"/>
      <c r="H197" s="6754"/>
      <c r="I197" s="6764">
        <v>0</v>
      </c>
      <c r="J197" s="6764">
        <v>0</v>
      </c>
      <c r="K197" s="6764">
        <v>0</v>
      </c>
      <c r="L197" s="6764">
        <v>0</v>
      </c>
      <c r="M197" s="6764">
        <v>0</v>
      </c>
      <c r="N197" s="6764">
        <v>0</v>
      </c>
      <c r="O197" s="6764">
        <v>0</v>
      </c>
      <c r="P197" s="6764">
        <v>0</v>
      </c>
      <c r="Q197" s="6764">
        <v>0</v>
      </c>
      <c r="R197" s="6764">
        <v>0</v>
      </c>
      <c r="S197" s="6764">
        <v>0</v>
      </c>
      <c r="T197" s="6764">
        <v>0</v>
      </c>
      <c r="U197" s="6764">
        <v>0</v>
      </c>
      <c r="V197" s="6764">
        <v>0</v>
      </c>
      <c r="W197" s="6764">
        <v>0</v>
      </c>
      <c r="X197" s="6764">
        <v>0</v>
      </c>
      <c r="Y197" s="6764">
        <v>0</v>
      </c>
      <c r="Z197" s="6764">
        <v>0</v>
      </c>
      <c r="AA197" s="6764">
        <v>0</v>
      </c>
      <c r="AB197" s="6764">
        <v>0</v>
      </c>
      <c r="AC197" s="6764">
        <v>0</v>
      </c>
      <c r="AD197" s="6764">
        <v>0</v>
      </c>
      <c r="AE197" s="6764">
        <v>0</v>
      </c>
      <c r="AF197" s="6764">
        <v>0</v>
      </c>
      <c r="AG197" s="6764">
        <v>0</v>
      </c>
      <c r="AH197" s="6764">
        <v>0</v>
      </c>
      <c r="AI197" s="6764">
        <v>0</v>
      </c>
      <c r="AJ197" s="6764">
        <v>0</v>
      </c>
      <c r="AK197" s="6764">
        <v>0</v>
      </c>
      <c r="AL197" s="6764">
        <v>0</v>
      </c>
      <c r="AM197" s="6764">
        <v>0</v>
      </c>
      <c r="AN197" s="6764">
        <v>0</v>
      </c>
      <c r="AO197" s="6764">
        <v>0</v>
      </c>
      <c r="AP197" s="6764">
        <v>0</v>
      </c>
      <c r="AQ197" s="6764">
        <v>0</v>
      </c>
      <c r="AR197" s="6764">
        <v>0</v>
      </c>
      <c r="AS197" s="6764">
        <v>0</v>
      </c>
      <c r="AT197" s="6764">
        <v>0</v>
      </c>
      <c r="AU197" s="6764">
        <v>0</v>
      </c>
      <c r="AV197" s="6764">
        <v>0</v>
      </c>
      <c r="AW197" s="6765">
        <f t="shared" si="26"/>
        <v>0</v>
      </c>
      <c r="AX197" s="1035"/>
      <c r="AY197" s="6766">
        <v>0</v>
      </c>
      <c r="AZ197" s="1035"/>
      <c r="BA197" s="6767"/>
      <c r="BB197" s="6767"/>
      <c r="BC197" s="7068"/>
      <c r="BD197" s="7068"/>
      <c r="BE197" s="7068"/>
      <c r="BF197" s="7068"/>
      <c r="BG197" s="7068"/>
      <c r="BH197" s="7068"/>
      <c r="BI197" s="7068"/>
    </row>
    <row r="198" spans="1:61">
      <c r="A198" s="6542"/>
      <c r="B198" s="974"/>
      <c r="C198" s="6768">
        <v>38</v>
      </c>
      <c r="D198" s="6753"/>
      <c r="E198" s="6796" t="s">
        <v>250</v>
      </c>
      <c r="F198" s="6753"/>
      <c r="G198" s="6753"/>
      <c r="H198" s="6754"/>
      <c r="I198" s="6764">
        <v>0</v>
      </c>
      <c r="J198" s="6764">
        <v>0</v>
      </c>
      <c r="K198" s="6764">
        <v>0</v>
      </c>
      <c r="L198" s="6764">
        <v>0</v>
      </c>
      <c r="M198" s="6764">
        <v>0</v>
      </c>
      <c r="N198" s="6764">
        <v>0</v>
      </c>
      <c r="O198" s="6764">
        <v>0</v>
      </c>
      <c r="P198" s="6764">
        <v>0</v>
      </c>
      <c r="Q198" s="6764">
        <v>0</v>
      </c>
      <c r="R198" s="6764">
        <v>0</v>
      </c>
      <c r="S198" s="6764">
        <v>0</v>
      </c>
      <c r="T198" s="6764">
        <v>0</v>
      </c>
      <c r="U198" s="6764">
        <v>0</v>
      </c>
      <c r="V198" s="6764">
        <v>0</v>
      </c>
      <c r="W198" s="6764">
        <v>0</v>
      </c>
      <c r="X198" s="6764">
        <v>0</v>
      </c>
      <c r="Y198" s="6764">
        <v>0</v>
      </c>
      <c r="Z198" s="6764">
        <v>0</v>
      </c>
      <c r="AA198" s="6764">
        <v>0</v>
      </c>
      <c r="AB198" s="6764">
        <v>0</v>
      </c>
      <c r="AC198" s="6764">
        <v>0</v>
      </c>
      <c r="AD198" s="6764">
        <v>0</v>
      </c>
      <c r="AE198" s="6764">
        <v>0</v>
      </c>
      <c r="AF198" s="6764">
        <v>0</v>
      </c>
      <c r="AG198" s="6764">
        <v>0</v>
      </c>
      <c r="AH198" s="6764">
        <v>0</v>
      </c>
      <c r="AI198" s="6764">
        <v>0</v>
      </c>
      <c r="AJ198" s="6764">
        <v>0</v>
      </c>
      <c r="AK198" s="6764">
        <v>0</v>
      </c>
      <c r="AL198" s="6764">
        <v>0</v>
      </c>
      <c r="AM198" s="6764">
        <v>0</v>
      </c>
      <c r="AN198" s="6764">
        <v>0</v>
      </c>
      <c r="AO198" s="6764">
        <v>0</v>
      </c>
      <c r="AP198" s="6764">
        <v>0</v>
      </c>
      <c r="AQ198" s="6764">
        <v>0</v>
      </c>
      <c r="AR198" s="6764">
        <v>0</v>
      </c>
      <c r="AS198" s="6764">
        <v>0</v>
      </c>
      <c r="AT198" s="6764">
        <v>0</v>
      </c>
      <c r="AU198" s="6764">
        <v>0</v>
      </c>
      <c r="AV198" s="6764">
        <v>0</v>
      </c>
      <c r="AW198" s="6765">
        <f t="shared" si="26"/>
        <v>0</v>
      </c>
      <c r="AX198" s="1035"/>
      <c r="AY198" s="6766">
        <v>0</v>
      </c>
      <c r="AZ198" s="1035"/>
      <c r="BA198" s="6767"/>
      <c r="BB198" s="6767"/>
      <c r="BC198" s="7068"/>
      <c r="BD198" s="7068"/>
      <c r="BE198" s="7068"/>
      <c r="BF198" s="7068"/>
      <c r="BG198" s="7068"/>
      <c r="BH198" s="7068"/>
      <c r="BI198" s="7068"/>
    </row>
    <row r="199" spans="1:61">
      <c r="A199" s="6542"/>
      <c r="B199" s="974"/>
      <c r="C199" s="6768">
        <v>39</v>
      </c>
      <c r="D199" s="6753"/>
      <c r="E199" s="6796" t="s">
        <v>251</v>
      </c>
      <c r="F199" s="6753"/>
      <c r="G199" s="6753"/>
      <c r="H199" s="6754"/>
      <c r="I199" s="6764">
        <v>0</v>
      </c>
      <c r="J199" s="6764">
        <v>0</v>
      </c>
      <c r="K199" s="6764">
        <v>0</v>
      </c>
      <c r="L199" s="6764">
        <v>0</v>
      </c>
      <c r="M199" s="6764">
        <v>0</v>
      </c>
      <c r="N199" s="6764">
        <v>0</v>
      </c>
      <c r="O199" s="6764">
        <v>0</v>
      </c>
      <c r="P199" s="6764">
        <v>0</v>
      </c>
      <c r="Q199" s="6764">
        <v>0</v>
      </c>
      <c r="R199" s="6764">
        <v>0</v>
      </c>
      <c r="S199" s="6764">
        <v>0</v>
      </c>
      <c r="T199" s="6764">
        <v>0</v>
      </c>
      <c r="U199" s="6764">
        <v>0</v>
      </c>
      <c r="V199" s="6764">
        <v>0</v>
      </c>
      <c r="W199" s="6764">
        <v>0</v>
      </c>
      <c r="X199" s="6764">
        <v>0</v>
      </c>
      <c r="Y199" s="6764">
        <v>0</v>
      </c>
      <c r="Z199" s="6764">
        <v>0</v>
      </c>
      <c r="AA199" s="6764">
        <v>0</v>
      </c>
      <c r="AB199" s="6764">
        <v>0</v>
      </c>
      <c r="AC199" s="6764">
        <v>0</v>
      </c>
      <c r="AD199" s="6764">
        <v>0</v>
      </c>
      <c r="AE199" s="6764">
        <v>0</v>
      </c>
      <c r="AF199" s="6764">
        <v>0</v>
      </c>
      <c r="AG199" s="6764">
        <v>0</v>
      </c>
      <c r="AH199" s="6764">
        <v>0</v>
      </c>
      <c r="AI199" s="6764">
        <v>0</v>
      </c>
      <c r="AJ199" s="6764">
        <v>0</v>
      </c>
      <c r="AK199" s="6764">
        <v>0</v>
      </c>
      <c r="AL199" s="6764">
        <v>0</v>
      </c>
      <c r="AM199" s="6764">
        <v>0</v>
      </c>
      <c r="AN199" s="6764">
        <v>0</v>
      </c>
      <c r="AO199" s="6764">
        <v>0</v>
      </c>
      <c r="AP199" s="6764">
        <v>0</v>
      </c>
      <c r="AQ199" s="6764">
        <v>0</v>
      </c>
      <c r="AR199" s="6764">
        <v>0</v>
      </c>
      <c r="AS199" s="6764">
        <v>0</v>
      </c>
      <c r="AT199" s="6764">
        <v>0</v>
      </c>
      <c r="AU199" s="6764">
        <v>0</v>
      </c>
      <c r="AV199" s="6764">
        <v>0</v>
      </c>
      <c r="AW199" s="6765">
        <f t="shared" si="26"/>
        <v>0</v>
      </c>
      <c r="AX199" s="1035"/>
      <c r="AY199" s="6766">
        <v>0</v>
      </c>
      <c r="AZ199" s="1035"/>
      <c r="BA199" s="6767"/>
      <c r="BB199" s="6767"/>
      <c r="BC199" s="7068"/>
      <c r="BD199" s="7068"/>
      <c r="BE199" s="7068"/>
      <c r="BF199" s="7068"/>
      <c r="BG199" s="7068"/>
      <c r="BH199" s="7068"/>
      <c r="BI199" s="7068"/>
    </row>
    <row r="200" spans="1:61">
      <c r="A200" s="6542"/>
      <c r="B200" s="974"/>
      <c r="C200" s="6768">
        <v>40</v>
      </c>
      <c r="D200" s="6753"/>
      <c r="E200" s="6796" t="s">
        <v>252</v>
      </c>
      <c r="F200" s="6753"/>
      <c r="G200" s="6753"/>
      <c r="H200" s="6754"/>
      <c r="I200" s="6764">
        <v>0</v>
      </c>
      <c r="J200" s="6764">
        <v>0</v>
      </c>
      <c r="K200" s="6764">
        <v>0</v>
      </c>
      <c r="L200" s="6764">
        <v>0</v>
      </c>
      <c r="M200" s="6764">
        <v>0</v>
      </c>
      <c r="N200" s="6764">
        <v>0</v>
      </c>
      <c r="O200" s="6764">
        <v>0</v>
      </c>
      <c r="P200" s="6764">
        <v>0</v>
      </c>
      <c r="Q200" s="6764">
        <v>0</v>
      </c>
      <c r="R200" s="6764">
        <v>0</v>
      </c>
      <c r="S200" s="6764">
        <v>0</v>
      </c>
      <c r="T200" s="6764">
        <v>0</v>
      </c>
      <c r="U200" s="6764">
        <v>0</v>
      </c>
      <c r="V200" s="6764">
        <v>0</v>
      </c>
      <c r="W200" s="6764">
        <v>0</v>
      </c>
      <c r="X200" s="6764">
        <v>0</v>
      </c>
      <c r="Y200" s="6764">
        <v>0</v>
      </c>
      <c r="Z200" s="6764">
        <v>0</v>
      </c>
      <c r="AA200" s="6764">
        <v>0</v>
      </c>
      <c r="AB200" s="6764">
        <v>0</v>
      </c>
      <c r="AC200" s="6764">
        <v>0</v>
      </c>
      <c r="AD200" s="6764">
        <v>0</v>
      </c>
      <c r="AE200" s="6764">
        <v>0</v>
      </c>
      <c r="AF200" s="6764">
        <v>0</v>
      </c>
      <c r="AG200" s="6764">
        <v>0</v>
      </c>
      <c r="AH200" s="6764">
        <v>0</v>
      </c>
      <c r="AI200" s="6764">
        <v>0</v>
      </c>
      <c r="AJ200" s="6764">
        <v>0</v>
      </c>
      <c r="AK200" s="6764">
        <v>0</v>
      </c>
      <c r="AL200" s="6764">
        <v>0</v>
      </c>
      <c r="AM200" s="6764">
        <v>0</v>
      </c>
      <c r="AN200" s="6764">
        <v>0</v>
      </c>
      <c r="AO200" s="6764">
        <v>0</v>
      </c>
      <c r="AP200" s="6764">
        <v>0</v>
      </c>
      <c r="AQ200" s="6764">
        <v>0</v>
      </c>
      <c r="AR200" s="6764">
        <v>0</v>
      </c>
      <c r="AS200" s="6764">
        <v>0</v>
      </c>
      <c r="AT200" s="6764">
        <v>0</v>
      </c>
      <c r="AU200" s="6764">
        <v>0</v>
      </c>
      <c r="AV200" s="6764">
        <v>0</v>
      </c>
      <c r="AW200" s="6765">
        <f t="shared" si="26"/>
        <v>0</v>
      </c>
      <c r="AX200" s="1035"/>
      <c r="AY200" s="6766">
        <v>0</v>
      </c>
      <c r="AZ200" s="1035"/>
      <c r="BA200" s="6767"/>
      <c r="BB200" s="6767"/>
      <c r="BC200" s="7068"/>
      <c r="BD200" s="7068"/>
      <c r="BE200" s="7068"/>
      <c r="BF200" s="7068"/>
      <c r="BG200" s="7068"/>
      <c r="BH200" s="7068"/>
      <c r="BI200" s="7068"/>
    </row>
    <row r="201" spans="1:61">
      <c r="A201" s="6542"/>
      <c r="B201" s="974"/>
      <c r="C201" s="6768">
        <v>41</v>
      </c>
      <c r="D201" s="6753"/>
      <c r="E201" s="6796" t="s">
        <v>253</v>
      </c>
      <c r="F201" s="6753"/>
      <c r="G201" s="6753"/>
      <c r="H201" s="6754"/>
      <c r="I201" s="6755">
        <f>SUM(I202:I208)</f>
        <v>0</v>
      </c>
      <c r="J201" s="6755">
        <f t="shared" ref="J201:AV201" si="34">SUM(J202:J208)</f>
        <v>0</v>
      </c>
      <c r="K201" s="6755">
        <f t="shared" si="34"/>
        <v>0</v>
      </c>
      <c r="L201" s="6755">
        <f t="shared" si="34"/>
        <v>0</v>
      </c>
      <c r="M201" s="6755">
        <f t="shared" si="34"/>
        <v>0</v>
      </c>
      <c r="N201" s="6755">
        <f t="shared" si="34"/>
        <v>0</v>
      </c>
      <c r="O201" s="6755">
        <f t="shared" si="34"/>
        <v>0</v>
      </c>
      <c r="P201" s="6755">
        <f t="shared" si="34"/>
        <v>0</v>
      </c>
      <c r="Q201" s="6755">
        <f t="shared" si="34"/>
        <v>0</v>
      </c>
      <c r="R201" s="6755">
        <f t="shared" si="34"/>
        <v>0</v>
      </c>
      <c r="S201" s="6755">
        <f t="shared" si="34"/>
        <v>0</v>
      </c>
      <c r="T201" s="6755">
        <f t="shared" si="34"/>
        <v>0</v>
      </c>
      <c r="U201" s="6755">
        <f t="shared" si="34"/>
        <v>0</v>
      </c>
      <c r="V201" s="6755">
        <f t="shared" si="34"/>
        <v>0</v>
      </c>
      <c r="W201" s="6755">
        <f t="shared" si="34"/>
        <v>0</v>
      </c>
      <c r="X201" s="6755">
        <f t="shared" si="34"/>
        <v>0</v>
      </c>
      <c r="Y201" s="6755">
        <f t="shared" si="34"/>
        <v>0</v>
      </c>
      <c r="Z201" s="6755">
        <f t="shared" si="34"/>
        <v>0</v>
      </c>
      <c r="AA201" s="6755">
        <f t="shared" si="34"/>
        <v>0</v>
      </c>
      <c r="AB201" s="6755">
        <f t="shared" si="34"/>
        <v>0</v>
      </c>
      <c r="AC201" s="6755">
        <f t="shared" si="34"/>
        <v>0</v>
      </c>
      <c r="AD201" s="6755">
        <f t="shared" si="34"/>
        <v>0</v>
      </c>
      <c r="AE201" s="6755">
        <f t="shared" si="34"/>
        <v>0</v>
      </c>
      <c r="AF201" s="6755">
        <f t="shared" si="34"/>
        <v>0</v>
      </c>
      <c r="AG201" s="6755">
        <f t="shared" si="34"/>
        <v>0</v>
      </c>
      <c r="AH201" s="6755">
        <f t="shared" si="34"/>
        <v>0</v>
      </c>
      <c r="AI201" s="6755">
        <f t="shared" si="34"/>
        <v>0</v>
      </c>
      <c r="AJ201" s="6755">
        <f t="shared" si="34"/>
        <v>0</v>
      </c>
      <c r="AK201" s="6755">
        <f t="shared" si="34"/>
        <v>0</v>
      </c>
      <c r="AL201" s="6755">
        <f t="shared" si="34"/>
        <v>0</v>
      </c>
      <c r="AM201" s="6755">
        <f t="shared" si="34"/>
        <v>0</v>
      </c>
      <c r="AN201" s="6755">
        <f t="shared" si="34"/>
        <v>0</v>
      </c>
      <c r="AO201" s="6755">
        <f t="shared" si="34"/>
        <v>0</v>
      </c>
      <c r="AP201" s="6755">
        <f t="shared" si="34"/>
        <v>0</v>
      </c>
      <c r="AQ201" s="6755">
        <f t="shared" si="34"/>
        <v>0</v>
      </c>
      <c r="AR201" s="6755">
        <f t="shared" si="34"/>
        <v>0</v>
      </c>
      <c r="AS201" s="6755">
        <f t="shared" si="34"/>
        <v>0</v>
      </c>
      <c r="AT201" s="6755">
        <f t="shared" si="34"/>
        <v>0</v>
      </c>
      <c r="AU201" s="6755">
        <f t="shared" si="34"/>
        <v>0</v>
      </c>
      <c r="AV201" s="6755">
        <f t="shared" si="34"/>
        <v>0</v>
      </c>
      <c r="AW201" s="6756">
        <f t="shared" si="26"/>
        <v>0</v>
      </c>
      <c r="AX201" s="6757"/>
      <c r="AY201" s="6758">
        <f>SUM(AY202:AY208)</f>
        <v>0</v>
      </c>
      <c r="AZ201" s="6757"/>
      <c r="BA201" s="6759"/>
      <c r="BB201" s="6759"/>
      <c r="BC201" s="7067"/>
      <c r="BD201" s="7067"/>
      <c r="BE201" s="7067"/>
      <c r="BF201" s="7067"/>
      <c r="BG201" s="7067"/>
      <c r="BH201" s="7067"/>
      <c r="BI201" s="7067"/>
    </row>
    <row r="202" spans="1:61">
      <c r="A202" s="6542"/>
      <c r="B202" s="974"/>
      <c r="C202" s="6770"/>
      <c r="D202" s="6762">
        <v>41.1</v>
      </c>
      <c r="E202" s="6762"/>
      <c r="F202" s="6778" t="s">
        <v>254</v>
      </c>
      <c r="G202" s="6762"/>
      <c r="H202" s="6763"/>
      <c r="I202" s="6764">
        <v>0</v>
      </c>
      <c r="J202" s="6764">
        <v>0</v>
      </c>
      <c r="K202" s="6764">
        <v>0</v>
      </c>
      <c r="L202" s="6764">
        <v>0</v>
      </c>
      <c r="M202" s="6764">
        <v>0</v>
      </c>
      <c r="N202" s="6764">
        <v>0</v>
      </c>
      <c r="O202" s="6764">
        <v>0</v>
      </c>
      <c r="P202" s="6764">
        <v>0</v>
      </c>
      <c r="Q202" s="6764">
        <v>0</v>
      </c>
      <c r="R202" s="6764">
        <v>0</v>
      </c>
      <c r="S202" s="6764">
        <v>0</v>
      </c>
      <c r="T202" s="6764">
        <v>0</v>
      </c>
      <c r="U202" s="6764">
        <v>0</v>
      </c>
      <c r="V202" s="6764">
        <v>0</v>
      </c>
      <c r="W202" s="6764">
        <v>0</v>
      </c>
      <c r="X202" s="6764">
        <v>0</v>
      </c>
      <c r="Y202" s="6764">
        <v>0</v>
      </c>
      <c r="Z202" s="6764">
        <v>0</v>
      </c>
      <c r="AA202" s="6764">
        <v>0</v>
      </c>
      <c r="AB202" s="6764">
        <v>0</v>
      </c>
      <c r="AC202" s="6764">
        <v>0</v>
      </c>
      <c r="AD202" s="6764">
        <v>0</v>
      </c>
      <c r="AE202" s="6764">
        <v>0</v>
      </c>
      <c r="AF202" s="6764">
        <v>0</v>
      </c>
      <c r="AG202" s="6764">
        <v>0</v>
      </c>
      <c r="AH202" s="6764">
        <v>0</v>
      </c>
      <c r="AI202" s="6764">
        <v>0</v>
      </c>
      <c r="AJ202" s="6764">
        <v>0</v>
      </c>
      <c r="AK202" s="6764">
        <v>0</v>
      </c>
      <c r="AL202" s="6764">
        <v>0</v>
      </c>
      <c r="AM202" s="6764">
        <v>0</v>
      </c>
      <c r="AN202" s="6764">
        <v>0</v>
      </c>
      <c r="AO202" s="6764">
        <v>0</v>
      </c>
      <c r="AP202" s="6764">
        <v>0</v>
      </c>
      <c r="AQ202" s="6764">
        <v>0</v>
      </c>
      <c r="AR202" s="6764">
        <v>0</v>
      </c>
      <c r="AS202" s="6764">
        <v>0</v>
      </c>
      <c r="AT202" s="6764">
        <v>0</v>
      </c>
      <c r="AU202" s="6764">
        <v>0</v>
      </c>
      <c r="AV202" s="6764">
        <v>0</v>
      </c>
      <c r="AW202" s="6765">
        <f t="shared" si="26"/>
        <v>0</v>
      </c>
      <c r="AX202" s="1035"/>
      <c r="AY202" s="6766">
        <v>0</v>
      </c>
      <c r="AZ202" s="1035"/>
      <c r="BA202" s="6767"/>
      <c r="BB202" s="6767"/>
      <c r="BC202" s="7068"/>
      <c r="BD202" s="7068"/>
      <c r="BE202" s="7068"/>
      <c r="BF202" s="7068"/>
      <c r="BG202" s="7068"/>
      <c r="BH202" s="7068"/>
      <c r="BI202" s="7068"/>
    </row>
    <row r="203" spans="1:61">
      <c r="A203" s="6542"/>
      <c r="B203" s="974"/>
      <c r="C203" s="6770"/>
      <c r="D203" s="6762">
        <v>41.2</v>
      </c>
      <c r="E203" s="6762"/>
      <c r="F203" s="6778" t="s">
        <v>255</v>
      </c>
      <c r="G203" s="6762"/>
      <c r="H203" s="6763"/>
      <c r="I203" s="6764">
        <v>0</v>
      </c>
      <c r="J203" s="6764">
        <v>0</v>
      </c>
      <c r="K203" s="6764">
        <v>0</v>
      </c>
      <c r="L203" s="6764">
        <v>0</v>
      </c>
      <c r="M203" s="6764">
        <v>0</v>
      </c>
      <c r="N203" s="6764">
        <v>0</v>
      </c>
      <c r="O203" s="6764">
        <v>0</v>
      </c>
      <c r="P203" s="6764">
        <v>0</v>
      </c>
      <c r="Q203" s="6764">
        <v>0</v>
      </c>
      <c r="R203" s="6764">
        <v>0</v>
      </c>
      <c r="S203" s="6764">
        <v>0</v>
      </c>
      <c r="T203" s="6764">
        <v>0</v>
      </c>
      <c r="U203" s="6764">
        <v>0</v>
      </c>
      <c r="V203" s="6764">
        <v>0</v>
      </c>
      <c r="W203" s="6764">
        <v>0</v>
      </c>
      <c r="X203" s="6764">
        <v>0</v>
      </c>
      <c r="Y203" s="6764">
        <v>0</v>
      </c>
      <c r="Z203" s="6764">
        <v>0</v>
      </c>
      <c r="AA203" s="6764">
        <v>0</v>
      </c>
      <c r="AB203" s="6764">
        <v>0</v>
      </c>
      <c r="AC203" s="6764">
        <v>0</v>
      </c>
      <c r="AD203" s="6764">
        <v>0</v>
      </c>
      <c r="AE203" s="6764">
        <v>0</v>
      </c>
      <c r="AF203" s="6764">
        <v>0</v>
      </c>
      <c r="AG203" s="6764">
        <v>0</v>
      </c>
      <c r="AH203" s="6764">
        <v>0</v>
      </c>
      <c r="AI203" s="6764">
        <v>0</v>
      </c>
      <c r="AJ203" s="6764">
        <v>0</v>
      </c>
      <c r="AK203" s="6764">
        <v>0</v>
      </c>
      <c r="AL203" s="6764">
        <v>0</v>
      </c>
      <c r="AM203" s="6764">
        <v>0</v>
      </c>
      <c r="AN203" s="6764">
        <v>0</v>
      </c>
      <c r="AO203" s="6764">
        <v>0</v>
      </c>
      <c r="AP203" s="6764">
        <v>0</v>
      </c>
      <c r="AQ203" s="6764">
        <v>0</v>
      </c>
      <c r="AR203" s="6764">
        <v>0</v>
      </c>
      <c r="AS203" s="6764">
        <v>0</v>
      </c>
      <c r="AT203" s="6764">
        <v>0</v>
      </c>
      <c r="AU203" s="6764">
        <v>0</v>
      </c>
      <c r="AV203" s="6764">
        <v>0</v>
      </c>
      <c r="AW203" s="6765">
        <f t="shared" si="26"/>
        <v>0</v>
      </c>
      <c r="AX203" s="1035"/>
      <c r="AY203" s="6766">
        <v>0</v>
      </c>
      <c r="AZ203" s="1035"/>
      <c r="BA203" s="6767"/>
      <c r="BB203" s="6767"/>
      <c r="BC203" s="7068"/>
      <c r="BD203" s="7068"/>
      <c r="BE203" s="7068"/>
      <c r="BF203" s="7068"/>
      <c r="BG203" s="7068"/>
      <c r="BH203" s="7068"/>
      <c r="BI203" s="7068"/>
    </row>
    <row r="204" spans="1:61">
      <c r="A204" s="6542"/>
      <c r="B204" s="974"/>
      <c r="C204" s="6770"/>
      <c r="D204" s="6762">
        <v>41.3</v>
      </c>
      <c r="E204" s="6762"/>
      <c r="F204" s="6778" t="s">
        <v>256</v>
      </c>
      <c r="G204" s="6762"/>
      <c r="H204" s="6763"/>
      <c r="I204" s="6764">
        <v>0</v>
      </c>
      <c r="J204" s="6764">
        <v>0</v>
      </c>
      <c r="K204" s="6764">
        <v>0</v>
      </c>
      <c r="L204" s="6764">
        <v>0</v>
      </c>
      <c r="M204" s="6764">
        <v>0</v>
      </c>
      <c r="N204" s="6764">
        <v>0</v>
      </c>
      <c r="O204" s="6764">
        <v>0</v>
      </c>
      <c r="P204" s="6764">
        <v>0</v>
      </c>
      <c r="Q204" s="6764">
        <v>0</v>
      </c>
      <c r="R204" s="6764">
        <v>0</v>
      </c>
      <c r="S204" s="6764">
        <v>0</v>
      </c>
      <c r="T204" s="6764">
        <v>0</v>
      </c>
      <c r="U204" s="6764">
        <v>0</v>
      </c>
      <c r="V204" s="6764">
        <v>0</v>
      </c>
      <c r="W204" s="6764">
        <v>0</v>
      </c>
      <c r="X204" s="6764">
        <v>0</v>
      </c>
      <c r="Y204" s="6764">
        <v>0</v>
      </c>
      <c r="Z204" s="6764">
        <v>0</v>
      </c>
      <c r="AA204" s="6764">
        <v>0</v>
      </c>
      <c r="AB204" s="6764">
        <v>0</v>
      </c>
      <c r="AC204" s="6764">
        <v>0</v>
      </c>
      <c r="AD204" s="6764">
        <v>0</v>
      </c>
      <c r="AE204" s="6764">
        <v>0</v>
      </c>
      <c r="AF204" s="6764">
        <v>0</v>
      </c>
      <c r="AG204" s="6764">
        <v>0</v>
      </c>
      <c r="AH204" s="6764">
        <v>0</v>
      </c>
      <c r="AI204" s="6764">
        <v>0</v>
      </c>
      <c r="AJ204" s="6764">
        <v>0</v>
      </c>
      <c r="AK204" s="6764">
        <v>0</v>
      </c>
      <c r="AL204" s="6764">
        <v>0</v>
      </c>
      <c r="AM204" s="6764">
        <v>0</v>
      </c>
      <c r="AN204" s="6764">
        <v>0</v>
      </c>
      <c r="AO204" s="6764">
        <v>0</v>
      </c>
      <c r="AP204" s="6764">
        <v>0</v>
      </c>
      <c r="AQ204" s="6764">
        <v>0</v>
      </c>
      <c r="AR204" s="6764">
        <v>0</v>
      </c>
      <c r="AS204" s="6764">
        <v>0</v>
      </c>
      <c r="AT204" s="6764">
        <v>0</v>
      </c>
      <c r="AU204" s="6764">
        <v>0</v>
      </c>
      <c r="AV204" s="6764">
        <v>0</v>
      </c>
      <c r="AW204" s="6765">
        <f t="shared" si="26"/>
        <v>0</v>
      </c>
      <c r="AX204" s="1035"/>
      <c r="AY204" s="6766">
        <v>0</v>
      </c>
      <c r="AZ204" s="1035"/>
      <c r="BA204" s="6767"/>
      <c r="BB204" s="6767"/>
      <c r="BC204" s="7068"/>
      <c r="BD204" s="7068"/>
      <c r="BE204" s="7068"/>
      <c r="BF204" s="7068"/>
      <c r="BG204" s="7068"/>
      <c r="BH204" s="7068"/>
      <c r="BI204" s="7068"/>
    </row>
    <row r="205" spans="1:61">
      <c r="A205" s="6542"/>
      <c r="B205" s="974"/>
      <c r="C205" s="6770"/>
      <c r="D205" s="6762">
        <v>41.4</v>
      </c>
      <c r="E205" s="6762"/>
      <c r="F205" s="6778" t="s">
        <v>257</v>
      </c>
      <c r="G205" s="6762"/>
      <c r="H205" s="6763"/>
      <c r="I205" s="6764">
        <v>0</v>
      </c>
      <c r="J205" s="6764">
        <v>0</v>
      </c>
      <c r="K205" s="6764">
        <v>0</v>
      </c>
      <c r="L205" s="6764">
        <v>0</v>
      </c>
      <c r="M205" s="6764">
        <v>0</v>
      </c>
      <c r="N205" s="6764">
        <v>0</v>
      </c>
      <c r="O205" s="6764">
        <v>0</v>
      </c>
      <c r="P205" s="6764">
        <v>0</v>
      </c>
      <c r="Q205" s="6764">
        <v>0</v>
      </c>
      <c r="R205" s="6764">
        <v>0</v>
      </c>
      <c r="S205" s="6764">
        <v>0</v>
      </c>
      <c r="T205" s="6764">
        <v>0</v>
      </c>
      <c r="U205" s="6764">
        <v>0</v>
      </c>
      <c r="V205" s="6764">
        <v>0</v>
      </c>
      <c r="W205" s="6764">
        <v>0</v>
      </c>
      <c r="X205" s="6764">
        <v>0</v>
      </c>
      <c r="Y205" s="6764">
        <v>0</v>
      </c>
      <c r="Z205" s="6764">
        <v>0</v>
      </c>
      <c r="AA205" s="6764">
        <v>0</v>
      </c>
      <c r="AB205" s="6764">
        <v>0</v>
      </c>
      <c r="AC205" s="6764">
        <v>0</v>
      </c>
      <c r="AD205" s="6764">
        <v>0</v>
      </c>
      <c r="AE205" s="6764">
        <v>0</v>
      </c>
      <c r="AF205" s="6764">
        <v>0</v>
      </c>
      <c r="AG205" s="6764">
        <v>0</v>
      </c>
      <c r="AH205" s="6764">
        <v>0</v>
      </c>
      <c r="AI205" s="6764">
        <v>0</v>
      </c>
      <c r="AJ205" s="6764">
        <v>0</v>
      </c>
      <c r="AK205" s="6764">
        <v>0</v>
      </c>
      <c r="AL205" s="6764">
        <v>0</v>
      </c>
      <c r="AM205" s="6764">
        <v>0</v>
      </c>
      <c r="AN205" s="6764">
        <v>0</v>
      </c>
      <c r="AO205" s="6764">
        <v>0</v>
      </c>
      <c r="AP205" s="6764">
        <v>0</v>
      </c>
      <c r="AQ205" s="6764">
        <v>0</v>
      </c>
      <c r="AR205" s="6764">
        <v>0</v>
      </c>
      <c r="AS205" s="6764">
        <v>0</v>
      </c>
      <c r="AT205" s="6764">
        <v>0</v>
      </c>
      <c r="AU205" s="6764">
        <v>0</v>
      </c>
      <c r="AV205" s="6764">
        <v>0</v>
      </c>
      <c r="AW205" s="6765">
        <f t="shared" si="26"/>
        <v>0</v>
      </c>
      <c r="AX205" s="1035"/>
      <c r="AY205" s="6766">
        <v>0</v>
      </c>
      <c r="AZ205" s="1035"/>
      <c r="BA205" s="6767"/>
      <c r="BB205" s="6767"/>
      <c r="BC205" s="7068"/>
      <c r="BD205" s="7068"/>
      <c r="BE205" s="7068"/>
      <c r="BF205" s="7068"/>
      <c r="BG205" s="7068"/>
      <c r="BH205" s="7068"/>
      <c r="BI205" s="7068"/>
    </row>
    <row r="206" spans="1:61">
      <c r="A206" s="6542"/>
      <c r="B206" s="974"/>
      <c r="C206" s="6770"/>
      <c r="D206" s="6762">
        <v>41.5</v>
      </c>
      <c r="E206" s="6762"/>
      <c r="F206" s="6778" t="s">
        <v>258</v>
      </c>
      <c r="G206" s="6762"/>
      <c r="H206" s="6763"/>
      <c r="I206" s="6764">
        <v>0</v>
      </c>
      <c r="J206" s="6764">
        <v>0</v>
      </c>
      <c r="K206" s="6764">
        <v>0</v>
      </c>
      <c r="L206" s="6764">
        <v>0</v>
      </c>
      <c r="M206" s="6764">
        <v>0</v>
      </c>
      <c r="N206" s="6764">
        <v>0</v>
      </c>
      <c r="O206" s="6764">
        <v>0</v>
      </c>
      <c r="P206" s="6764">
        <v>0</v>
      </c>
      <c r="Q206" s="6764">
        <v>0</v>
      </c>
      <c r="R206" s="6764">
        <v>0</v>
      </c>
      <c r="S206" s="6764">
        <v>0</v>
      </c>
      <c r="T206" s="6764">
        <v>0</v>
      </c>
      <c r="U206" s="6764">
        <v>0</v>
      </c>
      <c r="V206" s="6764">
        <v>0</v>
      </c>
      <c r="W206" s="6764">
        <v>0</v>
      </c>
      <c r="X206" s="6764">
        <v>0</v>
      </c>
      <c r="Y206" s="6764">
        <v>0</v>
      </c>
      <c r="Z206" s="6764">
        <v>0</v>
      </c>
      <c r="AA206" s="6764">
        <v>0</v>
      </c>
      <c r="AB206" s="6764">
        <v>0</v>
      </c>
      <c r="AC206" s="6764">
        <v>0</v>
      </c>
      <c r="AD206" s="6764">
        <v>0</v>
      </c>
      <c r="AE206" s="6764">
        <v>0</v>
      </c>
      <c r="AF206" s="6764">
        <v>0</v>
      </c>
      <c r="AG206" s="6764">
        <v>0</v>
      </c>
      <c r="AH206" s="6764">
        <v>0</v>
      </c>
      <c r="AI206" s="6764">
        <v>0</v>
      </c>
      <c r="AJ206" s="6764">
        <v>0</v>
      </c>
      <c r="AK206" s="6764">
        <v>0</v>
      </c>
      <c r="AL206" s="6764">
        <v>0</v>
      </c>
      <c r="AM206" s="6764">
        <v>0</v>
      </c>
      <c r="AN206" s="6764">
        <v>0</v>
      </c>
      <c r="AO206" s="6764">
        <v>0</v>
      </c>
      <c r="AP206" s="6764">
        <v>0</v>
      </c>
      <c r="AQ206" s="6764">
        <v>0</v>
      </c>
      <c r="AR206" s="6764">
        <v>0</v>
      </c>
      <c r="AS206" s="6764">
        <v>0</v>
      </c>
      <c r="AT206" s="6764">
        <v>0</v>
      </c>
      <c r="AU206" s="6764">
        <v>0</v>
      </c>
      <c r="AV206" s="6764">
        <v>0</v>
      </c>
      <c r="AW206" s="6765">
        <f t="shared" si="26"/>
        <v>0</v>
      </c>
      <c r="AX206" s="1035"/>
      <c r="AY206" s="6766">
        <v>0</v>
      </c>
      <c r="AZ206" s="1035"/>
      <c r="BA206" s="6767"/>
      <c r="BB206" s="6767"/>
      <c r="BC206" s="7068"/>
      <c r="BD206" s="7068"/>
      <c r="BE206" s="7068"/>
      <c r="BF206" s="7068"/>
      <c r="BG206" s="7068"/>
      <c r="BH206" s="7068"/>
      <c r="BI206" s="7068"/>
    </row>
    <row r="207" spans="1:61">
      <c r="A207" s="6542"/>
      <c r="B207" s="974"/>
      <c r="C207" s="6770"/>
      <c r="D207" s="6762">
        <v>41.6</v>
      </c>
      <c r="E207" s="6762"/>
      <c r="F207" s="6778" t="s">
        <v>259</v>
      </c>
      <c r="G207" s="6762"/>
      <c r="H207" s="6763"/>
      <c r="I207" s="6764">
        <v>0</v>
      </c>
      <c r="J207" s="6764">
        <v>0</v>
      </c>
      <c r="K207" s="6764">
        <v>0</v>
      </c>
      <c r="L207" s="6764">
        <v>0</v>
      </c>
      <c r="M207" s="6764">
        <v>0</v>
      </c>
      <c r="N207" s="6764">
        <v>0</v>
      </c>
      <c r="O207" s="6764">
        <v>0</v>
      </c>
      <c r="P207" s="6764">
        <v>0</v>
      </c>
      <c r="Q207" s="6764">
        <v>0</v>
      </c>
      <c r="R207" s="6764">
        <v>0</v>
      </c>
      <c r="S207" s="6764">
        <v>0</v>
      </c>
      <c r="T207" s="6764">
        <v>0</v>
      </c>
      <c r="U207" s="6764">
        <v>0</v>
      </c>
      <c r="V207" s="6764">
        <v>0</v>
      </c>
      <c r="W207" s="6764">
        <v>0</v>
      </c>
      <c r="X207" s="6764">
        <v>0</v>
      </c>
      <c r="Y207" s="6764">
        <v>0</v>
      </c>
      <c r="Z207" s="6764">
        <v>0</v>
      </c>
      <c r="AA207" s="6764">
        <v>0</v>
      </c>
      <c r="AB207" s="6764">
        <v>0</v>
      </c>
      <c r="AC207" s="6764">
        <v>0</v>
      </c>
      <c r="AD207" s="6764">
        <v>0</v>
      </c>
      <c r="AE207" s="6764">
        <v>0</v>
      </c>
      <c r="AF207" s="6764">
        <v>0</v>
      </c>
      <c r="AG207" s="6764">
        <v>0</v>
      </c>
      <c r="AH207" s="6764">
        <v>0</v>
      </c>
      <c r="AI207" s="6764">
        <v>0</v>
      </c>
      <c r="AJ207" s="6764">
        <v>0</v>
      </c>
      <c r="AK207" s="6764">
        <v>0</v>
      </c>
      <c r="AL207" s="6764">
        <v>0</v>
      </c>
      <c r="AM207" s="6764">
        <v>0</v>
      </c>
      <c r="AN207" s="6764">
        <v>0</v>
      </c>
      <c r="AO207" s="6764">
        <v>0</v>
      </c>
      <c r="AP207" s="6764">
        <v>0</v>
      </c>
      <c r="AQ207" s="6764">
        <v>0</v>
      </c>
      <c r="AR207" s="6764">
        <v>0</v>
      </c>
      <c r="AS207" s="6764">
        <v>0</v>
      </c>
      <c r="AT207" s="6764">
        <v>0</v>
      </c>
      <c r="AU207" s="6764">
        <v>0</v>
      </c>
      <c r="AV207" s="6764">
        <v>0</v>
      </c>
      <c r="AW207" s="6765">
        <f t="shared" ref="AW207:AW255" si="35">SUM(I207:AV207)</f>
        <v>0</v>
      </c>
      <c r="AX207" s="1035"/>
      <c r="AY207" s="6766">
        <v>0</v>
      </c>
      <c r="AZ207" s="1035"/>
      <c r="BA207" s="6767"/>
      <c r="BB207" s="6767"/>
      <c r="BC207" s="7068"/>
      <c r="BD207" s="7068"/>
      <c r="BE207" s="7068"/>
      <c r="BF207" s="7068"/>
      <c r="BG207" s="7068"/>
      <c r="BH207" s="7068"/>
      <c r="BI207" s="7068"/>
    </row>
    <row r="208" spans="1:61">
      <c r="A208" s="6542"/>
      <c r="B208" s="974"/>
      <c r="C208" s="6770"/>
      <c r="D208" s="6762">
        <v>41.7</v>
      </c>
      <c r="E208" s="6762"/>
      <c r="F208" s="6778" t="s">
        <v>260</v>
      </c>
      <c r="G208" s="6762"/>
      <c r="H208" s="6763"/>
      <c r="I208" s="6764">
        <v>0</v>
      </c>
      <c r="J208" s="6764">
        <v>0</v>
      </c>
      <c r="K208" s="6764">
        <v>0</v>
      </c>
      <c r="L208" s="6764">
        <v>0</v>
      </c>
      <c r="M208" s="6764">
        <v>0</v>
      </c>
      <c r="N208" s="6764">
        <v>0</v>
      </c>
      <c r="O208" s="6764">
        <v>0</v>
      </c>
      <c r="P208" s="6764">
        <v>0</v>
      </c>
      <c r="Q208" s="6764">
        <v>0</v>
      </c>
      <c r="R208" s="6764">
        <v>0</v>
      </c>
      <c r="S208" s="6764">
        <v>0</v>
      </c>
      <c r="T208" s="6764">
        <v>0</v>
      </c>
      <c r="U208" s="6764">
        <v>0</v>
      </c>
      <c r="V208" s="6764">
        <v>0</v>
      </c>
      <c r="W208" s="6764">
        <v>0</v>
      </c>
      <c r="X208" s="6764">
        <v>0</v>
      </c>
      <c r="Y208" s="6764">
        <v>0</v>
      </c>
      <c r="Z208" s="6764">
        <v>0</v>
      </c>
      <c r="AA208" s="6764">
        <v>0</v>
      </c>
      <c r="AB208" s="6764">
        <v>0</v>
      </c>
      <c r="AC208" s="6764">
        <v>0</v>
      </c>
      <c r="AD208" s="6764">
        <v>0</v>
      </c>
      <c r="AE208" s="6764">
        <v>0</v>
      </c>
      <c r="AF208" s="6764">
        <v>0</v>
      </c>
      <c r="AG208" s="6764">
        <v>0</v>
      </c>
      <c r="AH208" s="6764">
        <v>0</v>
      </c>
      <c r="AI208" s="6764">
        <v>0</v>
      </c>
      <c r="AJ208" s="6764">
        <v>0</v>
      </c>
      <c r="AK208" s="6764">
        <v>0</v>
      </c>
      <c r="AL208" s="6764">
        <v>0</v>
      </c>
      <c r="AM208" s="6764">
        <v>0</v>
      </c>
      <c r="AN208" s="6764">
        <v>0</v>
      </c>
      <c r="AO208" s="6764">
        <v>0</v>
      </c>
      <c r="AP208" s="6764">
        <v>0</v>
      </c>
      <c r="AQ208" s="6764">
        <v>0</v>
      </c>
      <c r="AR208" s="6764">
        <v>0</v>
      </c>
      <c r="AS208" s="6764">
        <v>0</v>
      </c>
      <c r="AT208" s="6764">
        <v>0</v>
      </c>
      <c r="AU208" s="6764">
        <v>0</v>
      </c>
      <c r="AV208" s="6764">
        <v>0</v>
      </c>
      <c r="AW208" s="6765">
        <f t="shared" si="35"/>
        <v>0</v>
      </c>
      <c r="AX208" s="1035"/>
      <c r="AY208" s="6766">
        <v>0</v>
      </c>
      <c r="AZ208" s="1035"/>
      <c r="BA208" s="6767"/>
      <c r="BB208" s="6767"/>
      <c r="BC208" s="7068"/>
      <c r="BD208" s="7068"/>
      <c r="BE208" s="7068"/>
      <c r="BF208" s="7068"/>
      <c r="BG208" s="7068"/>
      <c r="BH208" s="7068"/>
      <c r="BI208" s="7068"/>
    </row>
    <row r="209" spans="1:61">
      <c r="A209" s="6542"/>
      <c r="B209" s="974"/>
      <c r="C209" s="6768">
        <v>42</v>
      </c>
      <c r="D209" s="6753"/>
      <c r="E209" s="6796" t="s">
        <v>261</v>
      </c>
      <c r="F209" s="6753"/>
      <c r="G209" s="6753"/>
      <c r="H209" s="6754"/>
      <c r="I209" s="6755">
        <f>SUM(I210:I215)</f>
        <v>0</v>
      </c>
      <c r="J209" s="6755">
        <f t="shared" ref="J209:AV209" si="36">SUM(J210:J215)</f>
        <v>0</v>
      </c>
      <c r="K209" s="6755">
        <f t="shared" si="36"/>
        <v>0</v>
      </c>
      <c r="L209" s="6755">
        <f t="shared" si="36"/>
        <v>0</v>
      </c>
      <c r="M209" s="6755">
        <f t="shared" si="36"/>
        <v>0</v>
      </c>
      <c r="N209" s="6755">
        <f t="shared" si="36"/>
        <v>0</v>
      </c>
      <c r="O209" s="6755">
        <f t="shared" si="36"/>
        <v>0</v>
      </c>
      <c r="P209" s="6755">
        <f t="shared" si="36"/>
        <v>0</v>
      </c>
      <c r="Q209" s="6755">
        <f t="shared" si="36"/>
        <v>0</v>
      </c>
      <c r="R209" s="6755">
        <f t="shared" si="36"/>
        <v>0</v>
      </c>
      <c r="S209" s="6755">
        <f t="shared" si="36"/>
        <v>0</v>
      </c>
      <c r="T209" s="6755">
        <f t="shared" si="36"/>
        <v>0</v>
      </c>
      <c r="U209" s="6755">
        <f t="shared" si="36"/>
        <v>0</v>
      </c>
      <c r="V209" s="6755">
        <f t="shared" si="36"/>
        <v>0</v>
      </c>
      <c r="W209" s="6755">
        <f t="shared" si="36"/>
        <v>0</v>
      </c>
      <c r="X209" s="6755">
        <f t="shared" si="36"/>
        <v>0</v>
      </c>
      <c r="Y209" s="6755">
        <f t="shared" si="36"/>
        <v>0</v>
      </c>
      <c r="Z209" s="6755">
        <f t="shared" si="36"/>
        <v>0</v>
      </c>
      <c r="AA209" s="6755">
        <f t="shared" si="36"/>
        <v>0</v>
      </c>
      <c r="AB209" s="6755">
        <f t="shared" si="36"/>
        <v>0</v>
      </c>
      <c r="AC209" s="6755">
        <f t="shared" si="36"/>
        <v>0</v>
      </c>
      <c r="AD209" s="6755">
        <f t="shared" si="36"/>
        <v>0</v>
      </c>
      <c r="AE209" s="6755">
        <f t="shared" si="36"/>
        <v>0</v>
      </c>
      <c r="AF209" s="6755">
        <f t="shared" si="36"/>
        <v>0</v>
      </c>
      <c r="AG209" s="6755">
        <f t="shared" si="36"/>
        <v>0</v>
      </c>
      <c r="AH209" s="6755">
        <f t="shared" si="36"/>
        <v>0</v>
      </c>
      <c r="AI209" s="6755">
        <f t="shared" si="36"/>
        <v>0</v>
      </c>
      <c r="AJ209" s="6755">
        <f t="shared" si="36"/>
        <v>0</v>
      </c>
      <c r="AK209" s="6755">
        <f t="shared" si="36"/>
        <v>0</v>
      </c>
      <c r="AL209" s="6755">
        <f t="shared" si="36"/>
        <v>0</v>
      </c>
      <c r="AM209" s="6755">
        <f t="shared" si="36"/>
        <v>0</v>
      </c>
      <c r="AN209" s="6755">
        <f t="shared" si="36"/>
        <v>0</v>
      </c>
      <c r="AO209" s="6755">
        <f t="shared" si="36"/>
        <v>0</v>
      </c>
      <c r="AP209" s="6755">
        <f t="shared" si="36"/>
        <v>0</v>
      </c>
      <c r="AQ209" s="6755">
        <f t="shared" si="36"/>
        <v>0</v>
      </c>
      <c r="AR209" s="6755">
        <f t="shared" si="36"/>
        <v>0</v>
      </c>
      <c r="AS209" s="6755">
        <f t="shared" si="36"/>
        <v>0</v>
      </c>
      <c r="AT209" s="6755">
        <f t="shared" si="36"/>
        <v>0</v>
      </c>
      <c r="AU209" s="6755">
        <f t="shared" si="36"/>
        <v>0</v>
      </c>
      <c r="AV209" s="6755">
        <f t="shared" si="36"/>
        <v>0</v>
      </c>
      <c r="AW209" s="6756">
        <f t="shared" si="35"/>
        <v>0</v>
      </c>
      <c r="AX209" s="6757"/>
      <c r="AY209" s="6758">
        <f>SUM(AY210:AY215)</f>
        <v>0</v>
      </c>
      <c r="AZ209" s="6757"/>
      <c r="BA209" s="6759"/>
      <c r="BB209" s="6759"/>
      <c r="BC209" s="7067"/>
      <c r="BD209" s="7067"/>
      <c r="BE209" s="7067"/>
      <c r="BF209" s="7067"/>
      <c r="BG209" s="7067"/>
      <c r="BH209" s="7067"/>
      <c r="BI209" s="7067"/>
    </row>
    <row r="210" spans="1:61">
      <c r="A210" s="6542"/>
      <c r="B210" s="974"/>
      <c r="C210" s="6770"/>
      <c r="D210" s="6762">
        <v>42.1</v>
      </c>
      <c r="E210" s="6762"/>
      <c r="F210" s="6778" t="s">
        <v>262</v>
      </c>
      <c r="G210" s="6762"/>
      <c r="H210" s="6763"/>
      <c r="I210" s="6764">
        <v>0</v>
      </c>
      <c r="J210" s="6764">
        <v>0</v>
      </c>
      <c r="K210" s="6764">
        <v>0</v>
      </c>
      <c r="L210" s="6764">
        <v>0</v>
      </c>
      <c r="M210" s="6764">
        <v>0</v>
      </c>
      <c r="N210" s="6764">
        <v>0</v>
      </c>
      <c r="O210" s="6764">
        <v>0</v>
      </c>
      <c r="P210" s="6764">
        <v>0</v>
      </c>
      <c r="Q210" s="6764">
        <v>0</v>
      </c>
      <c r="R210" s="6764">
        <v>0</v>
      </c>
      <c r="S210" s="6764">
        <v>0</v>
      </c>
      <c r="T210" s="6764">
        <v>0</v>
      </c>
      <c r="U210" s="6764">
        <v>0</v>
      </c>
      <c r="V210" s="6764">
        <v>0</v>
      </c>
      <c r="W210" s="6764">
        <v>0</v>
      </c>
      <c r="X210" s="6764">
        <v>0</v>
      </c>
      <c r="Y210" s="6764">
        <v>0</v>
      </c>
      <c r="Z210" s="6764">
        <v>0</v>
      </c>
      <c r="AA210" s="6764">
        <v>0</v>
      </c>
      <c r="AB210" s="6764">
        <v>0</v>
      </c>
      <c r="AC210" s="6764">
        <v>0</v>
      </c>
      <c r="AD210" s="6764">
        <v>0</v>
      </c>
      <c r="AE210" s="6764">
        <v>0</v>
      </c>
      <c r="AF210" s="6764">
        <v>0</v>
      </c>
      <c r="AG210" s="6764">
        <v>0</v>
      </c>
      <c r="AH210" s="6764">
        <v>0</v>
      </c>
      <c r="AI210" s="6764">
        <v>0</v>
      </c>
      <c r="AJ210" s="6764">
        <v>0</v>
      </c>
      <c r="AK210" s="6764">
        <v>0</v>
      </c>
      <c r="AL210" s="6764">
        <v>0</v>
      </c>
      <c r="AM210" s="6764">
        <v>0</v>
      </c>
      <c r="AN210" s="6764">
        <v>0</v>
      </c>
      <c r="AO210" s="6764">
        <v>0</v>
      </c>
      <c r="AP210" s="6764">
        <v>0</v>
      </c>
      <c r="AQ210" s="6764">
        <v>0</v>
      </c>
      <c r="AR210" s="6764">
        <v>0</v>
      </c>
      <c r="AS210" s="6764">
        <v>0</v>
      </c>
      <c r="AT210" s="6764">
        <v>0</v>
      </c>
      <c r="AU210" s="6764">
        <v>0</v>
      </c>
      <c r="AV210" s="6764">
        <v>0</v>
      </c>
      <c r="AW210" s="6765">
        <f t="shared" si="35"/>
        <v>0</v>
      </c>
      <c r="AX210" s="1035"/>
      <c r="AY210" s="6766">
        <v>0</v>
      </c>
      <c r="AZ210" s="1035"/>
      <c r="BA210" s="6767"/>
      <c r="BB210" s="6767"/>
      <c r="BC210" s="7068"/>
      <c r="BD210" s="7068"/>
      <c r="BE210" s="7068"/>
      <c r="BF210" s="7068"/>
      <c r="BG210" s="7068"/>
      <c r="BH210" s="7068"/>
      <c r="BI210" s="7068"/>
    </row>
    <row r="211" spans="1:61">
      <c r="A211" s="6542"/>
      <c r="B211" s="974"/>
      <c r="C211" s="6770"/>
      <c r="D211" s="6762">
        <v>42.2</v>
      </c>
      <c r="E211" s="6762"/>
      <c r="F211" s="6778" t="s">
        <v>263</v>
      </c>
      <c r="G211" s="6762"/>
      <c r="H211" s="6763"/>
      <c r="I211" s="6764">
        <v>0</v>
      </c>
      <c r="J211" s="6764">
        <v>0</v>
      </c>
      <c r="K211" s="6764">
        <v>0</v>
      </c>
      <c r="L211" s="6764">
        <v>0</v>
      </c>
      <c r="M211" s="6764">
        <v>0</v>
      </c>
      <c r="N211" s="6764">
        <v>0</v>
      </c>
      <c r="O211" s="6764">
        <v>0</v>
      </c>
      <c r="P211" s="6764">
        <v>0</v>
      </c>
      <c r="Q211" s="6764">
        <v>0</v>
      </c>
      <c r="R211" s="6764">
        <v>0</v>
      </c>
      <c r="S211" s="6764">
        <v>0</v>
      </c>
      <c r="T211" s="6764">
        <v>0</v>
      </c>
      <c r="U211" s="6764">
        <v>0</v>
      </c>
      <c r="V211" s="6764">
        <v>0</v>
      </c>
      <c r="W211" s="6764">
        <v>0</v>
      </c>
      <c r="X211" s="6764">
        <v>0</v>
      </c>
      <c r="Y211" s="6764">
        <v>0</v>
      </c>
      <c r="Z211" s="6764">
        <v>0</v>
      </c>
      <c r="AA211" s="6764">
        <v>0</v>
      </c>
      <c r="AB211" s="6764">
        <v>0</v>
      </c>
      <c r="AC211" s="6764">
        <v>0</v>
      </c>
      <c r="AD211" s="6764">
        <v>0</v>
      </c>
      <c r="AE211" s="6764">
        <v>0</v>
      </c>
      <c r="AF211" s="6764">
        <v>0</v>
      </c>
      <c r="AG211" s="6764">
        <v>0</v>
      </c>
      <c r="AH211" s="6764">
        <v>0</v>
      </c>
      <c r="AI211" s="6764">
        <v>0</v>
      </c>
      <c r="AJ211" s="6764">
        <v>0</v>
      </c>
      <c r="AK211" s="6764">
        <v>0</v>
      </c>
      <c r="AL211" s="6764">
        <v>0</v>
      </c>
      <c r="AM211" s="6764">
        <v>0</v>
      </c>
      <c r="AN211" s="6764">
        <v>0</v>
      </c>
      <c r="AO211" s="6764">
        <v>0</v>
      </c>
      <c r="AP211" s="6764">
        <v>0</v>
      </c>
      <c r="AQ211" s="6764">
        <v>0</v>
      </c>
      <c r="AR211" s="6764">
        <v>0</v>
      </c>
      <c r="AS211" s="6764">
        <v>0</v>
      </c>
      <c r="AT211" s="6764">
        <v>0</v>
      </c>
      <c r="AU211" s="6764">
        <v>0</v>
      </c>
      <c r="AV211" s="6764">
        <v>0</v>
      </c>
      <c r="AW211" s="6765">
        <f t="shared" si="35"/>
        <v>0</v>
      </c>
      <c r="AX211" s="1035"/>
      <c r="AY211" s="6766">
        <v>0</v>
      </c>
      <c r="AZ211" s="1035"/>
      <c r="BA211" s="6767"/>
      <c r="BB211" s="6767"/>
      <c r="BC211" s="7068"/>
      <c r="BD211" s="7068"/>
      <c r="BE211" s="7068"/>
      <c r="BF211" s="7068"/>
      <c r="BG211" s="7068"/>
      <c r="BH211" s="7068"/>
      <c r="BI211" s="7068"/>
    </row>
    <row r="212" spans="1:61">
      <c r="A212" s="6542"/>
      <c r="B212" s="974"/>
      <c r="C212" s="6770"/>
      <c r="D212" s="6762">
        <v>42.3</v>
      </c>
      <c r="E212" s="6762"/>
      <c r="F212" s="6778" t="s">
        <v>264</v>
      </c>
      <c r="G212" s="6762"/>
      <c r="H212" s="6763"/>
      <c r="I212" s="6764">
        <v>0</v>
      </c>
      <c r="J212" s="6764">
        <v>0</v>
      </c>
      <c r="K212" s="6764">
        <v>0</v>
      </c>
      <c r="L212" s="6764">
        <v>0</v>
      </c>
      <c r="M212" s="6764">
        <v>0</v>
      </c>
      <c r="N212" s="6764">
        <v>0</v>
      </c>
      <c r="O212" s="6764">
        <v>0</v>
      </c>
      <c r="P212" s="6764">
        <v>0</v>
      </c>
      <c r="Q212" s="6764">
        <v>0</v>
      </c>
      <c r="R212" s="6764">
        <v>0</v>
      </c>
      <c r="S212" s="6764">
        <v>0</v>
      </c>
      <c r="T212" s="6764">
        <v>0</v>
      </c>
      <c r="U212" s="6764">
        <v>0</v>
      </c>
      <c r="V212" s="6764">
        <v>0</v>
      </c>
      <c r="W212" s="6764">
        <v>0</v>
      </c>
      <c r="X212" s="6764">
        <v>0</v>
      </c>
      <c r="Y212" s="6764">
        <v>0</v>
      </c>
      <c r="Z212" s="6764">
        <v>0</v>
      </c>
      <c r="AA212" s="6764">
        <v>0</v>
      </c>
      <c r="AB212" s="6764">
        <v>0</v>
      </c>
      <c r="AC212" s="6764">
        <v>0</v>
      </c>
      <c r="AD212" s="6764">
        <v>0</v>
      </c>
      <c r="AE212" s="6764">
        <v>0</v>
      </c>
      <c r="AF212" s="6764">
        <v>0</v>
      </c>
      <c r="AG212" s="6764">
        <v>0</v>
      </c>
      <c r="AH212" s="6764">
        <v>0</v>
      </c>
      <c r="AI212" s="6764">
        <v>0</v>
      </c>
      <c r="AJ212" s="6764">
        <v>0</v>
      </c>
      <c r="AK212" s="6764">
        <v>0</v>
      </c>
      <c r="AL212" s="6764">
        <v>0</v>
      </c>
      <c r="AM212" s="6764">
        <v>0</v>
      </c>
      <c r="AN212" s="6764">
        <v>0</v>
      </c>
      <c r="AO212" s="6764">
        <v>0</v>
      </c>
      <c r="AP212" s="6764">
        <v>0</v>
      </c>
      <c r="AQ212" s="6764">
        <v>0</v>
      </c>
      <c r="AR212" s="6764">
        <v>0</v>
      </c>
      <c r="AS212" s="6764">
        <v>0</v>
      </c>
      <c r="AT212" s="6764">
        <v>0</v>
      </c>
      <c r="AU212" s="6764">
        <v>0</v>
      </c>
      <c r="AV212" s="6764">
        <v>0</v>
      </c>
      <c r="AW212" s="6765">
        <f t="shared" si="35"/>
        <v>0</v>
      </c>
      <c r="AX212" s="1035"/>
      <c r="AY212" s="6766">
        <v>0</v>
      </c>
      <c r="AZ212" s="1035"/>
      <c r="BA212" s="6767"/>
      <c r="BB212" s="6767"/>
      <c r="BC212" s="7068"/>
      <c r="BD212" s="7068"/>
      <c r="BE212" s="7068"/>
      <c r="BF212" s="7068"/>
      <c r="BG212" s="7068"/>
      <c r="BH212" s="7068"/>
      <c r="BI212" s="7068"/>
    </row>
    <row r="213" spans="1:61">
      <c r="A213" s="6542"/>
      <c r="B213" s="974"/>
      <c r="C213" s="6770"/>
      <c r="D213" s="6762">
        <v>42.4</v>
      </c>
      <c r="E213" s="6762"/>
      <c r="F213" s="6778" t="s">
        <v>265</v>
      </c>
      <c r="G213" s="6762"/>
      <c r="H213" s="6763"/>
      <c r="I213" s="6764">
        <v>0</v>
      </c>
      <c r="J213" s="6764">
        <v>0</v>
      </c>
      <c r="K213" s="6764">
        <v>0</v>
      </c>
      <c r="L213" s="6764">
        <v>0</v>
      </c>
      <c r="M213" s="6764">
        <v>0</v>
      </c>
      <c r="N213" s="6764">
        <v>0</v>
      </c>
      <c r="O213" s="6764">
        <v>0</v>
      </c>
      <c r="P213" s="6764">
        <v>0</v>
      </c>
      <c r="Q213" s="6764">
        <v>0</v>
      </c>
      <c r="R213" s="6764">
        <v>0</v>
      </c>
      <c r="S213" s="6764">
        <v>0</v>
      </c>
      <c r="T213" s="6764">
        <v>0</v>
      </c>
      <c r="U213" s="6764">
        <v>0</v>
      </c>
      <c r="V213" s="6764">
        <v>0</v>
      </c>
      <c r="W213" s="6764">
        <v>0</v>
      </c>
      <c r="X213" s="6764">
        <v>0</v>
      </c>
      <c r="Y213" s="6764">
        <v>0</v>
      </c>
      <c r="Z213" s="6764">
        <v>0</v>
      </c>
      <c r="AA213" s="6764">
        <v>0</v>
      </c>
      <c r="AB213" s="6764">
        <v>0</v>
      </c>
      <c r="AC213" s="6764">
        <v>0</v>
      </c>
      <c r="AD213" s="6764">
        <v>0</v>
      </c>
      <c r="AE213" s="6764">
        <v>0</v>
      </c>
      <c r="AF213" s="6764">
        <v>0</v>
      </c>
      <c r="AG213" s="6764">
        <v>0</v>
      </c>
      <c r="AH213" s="6764">
        <v>0</v>
      </c>
      <c r="AI213" s="6764">
        <v>0</v>
      </c>
      <c r="AJ213" s="6764">
        <v>0</v>
      </c>
      <c r="AK213" s="6764">
        <v>0</v>
      </c>
      <c r="AL213" s="6764">
        <v>0</v>
      </c>
      <c r="AM213" s="6764">
        <v>0</v>
      </c>
      <c r="AN213" s="6764">
        <v>0</v>
      </c>
      <c r="AO213" s="6764">
        <v>0</v>
      </c>
      <c r="AP213" s="6764">
        <v>0</v>
      </c>
      <c r="AQ213" s="6764">
        <v>0</v>
      </c>
      <c r="AR213" s="6764">
        <v>0</v>
      </c>
      <c r="AS213" s="6764">
        <v>0</v>
      </c>
      <c r="AT213" s="6764">
        <v>0</v>
      </c>
      <c r="AU213" s="6764">
        <v>0</v>
      </c>
      <c r="AV213" s="6764">
        <v>0</v>
      </c>
      <c r="AW213" s="6765">
        <f t="shared" si="35"/>
        <v>0</v>
      </c>
      <c r="AX213" s="1035"/>
      <c r="AY213" s="6766">
        <v>0</v>
      </c>
      <c r="AZ213" s="1035"/>
      <c r="BA213" s="6767"/>
      <c r="BB213" s="6767"/>
      <c r="BC213" s="7068"/>
      <c r="BD213" s="7068"/>
      <c r="BE213" s="7068"/>
      <c r="BF213" s="7068"/>
      <c r="BG213" s="7068"/>
      <c r="BH213" s="7068"/>
      <c r="BI213" s="7068"/>
    </row>
    <row r="214" spans="1:61">
      <c r="A214" s="6542"/>
      <c r="B214" s="974"/>
      <c r="C214" s="6770"/>
      <c r="D214" s="6762">
        <v>42.5</v>
      </c>
      <c r="E214" s="6762"/>
      <c r="F214" s="6778" t="s">
        <v>266</v>
      </c>
      <c r="G214" s="6762"/>
      <c r="H214" s="6763"/>
      <c r="I214" s="6764">
        <v>0</v>
      </c>
      <c r="J214" s="6764">
        <v>0</v>
      </c>
      <c r="K214" s="6764">
        <v>0</v>
      </c>
      <c r="L214" s="6764">
        <v>0</v>
      </c>
      <c r="M214" s="6764">
        <v>0</v>
      </c>
      <c r="N214" s="6764">
        <v>0</v>
      </c>
      <c r="O214" s="6764">
        <v>0</v>
      </c>
      <c r="P214" s="6764">
        <v>0</v>
      </c>
      <c r="Q214" s="6764">
        <v>0</v>
      </c>
      <c r="R214" s="6764">
        <v>0</v>
      </c>
      <c r="S214" s="6764">
        <v>0</v>
      </c>
      <c r="T214" s="6764">
        <v>0</v>
      </c>
      <c r="U214" s="6764">
        <v>0</v>
      </c>
      <c r="V214" s="6764">
        <v>0</v>
      </c>
      <c r="W214" s="6764">
        <v>0</v>
      </c>
      <c r="X214" s="6764">
        <v>0</v>
      </c>
      <c r="Y214" s="6764">
        <v>0</v>
      </c>
      <c r="Z214" s="6764">
        <v>0</v>
      </c>
      <c r="AA214" s="6764">
        <v>0</v>
      </c>
      <c r="AB214" s="6764">
        <v>0</v>
      </c>
      <c r="AC214" s="6764">
        <v>0</v>
      </c>
      <c r="AD214" s="6764">
        <v>0</v>
      </c>
      <c r="AE214" s="6764">
        <v>0</v>
      </c>
      <c r="AF214" s="6764">
        <v>0</v>
      </c>
      <c r="AG214" s="6764">
        <v>0</v>
      </c>
      <c r="AH214" s="6764">
        <v>0</v>
      </c>
      <c r="AI214" s="6764">
        <v>0</v>
      </c>
      <c r="AJ214" s="6764">
        <v>0</v>
      </c>
      <c r="AK214" s="6764">
        <v>0</v>
      </c>
      <c r="AL214" s="6764">
        <v>0</v>
      </c>
      <c r="AM214" s="6764">
        <v>0</v>
      </c>
      <c r="AN214" s="6764">
        <v>0</v>
      </c>
      <c r="AO214" s="6764">
        <v>0</v>
      </c>
      <c r="AP214" s="6764">
        <v>0</v>
      </c>
      <c r="AQ214" s="6764">
        <v>0</v>
      </c>
      <c r="AR214" s="6764">
        <v>0</v>
      </c>
      <c r="AS214" s="6764">
        <v>0</v>
      </c>
      <c r="AT214" s="6764">
        <v>0</v>
      </c>
      <c r="AU214" s="6764">
        <v>0</v>
      </c>
      <c r="AV214" s="6764">
        <v>0</v>
      </c>
      <c r="AW214" s="6765">
        <f t="shared" si="35"/>
        <v>0</v>
      </c>
      <c r="AX214" s="1035"/>
      <c r="AY214" s="6766">
        <v>0</v>
      </c>
      <c r="AZ214" s="1035"/>
      <c r="BA214" s="6767"/>
      <c r="BB214" s="6767"/>
      <c r="BC214" s="7068"/>
      <c r="BD214" s="7068"/>
      <c r="BE214" s="7068"/>
      <c r="BF214" s="7068"/>
      <c r="BG214" s="7068"/>
      <c r="BH214" s="7068"/>
      <c r="BI214" s="7068"/>
    </row>
    <row r="215" spans="1:61">
      <c r="A215" s="6542"/>
      <c r="B215" s="974"/>
      <c r="C215" s="6770"/>
      <c r="D215" s="6762">
        <v>42.6</v>
      </c>
      <c r="E215" s="6762"/>
      <c r="F215" s="6778" t="s">
        <v>267</v>
      </c>
      <c r="G215" s="6762"/>
      <c r="H215" s="6763"/>
      <c r="I215" s="6764">
        <v>0</v>
      </c>
      <c r="J215" s="6764">
        <v>0</v>
      </c>
      <c r="K215" s="6764">
        <v>0</v>
      </c>
      <c r="L215" s="6764">
        <v>0</v>
      </c>
      <c r="M215" s="6764">
        <v>0</v>
      </c>
      <c r="N215" s="6764">
        <v>0</v>
      </c>
      <c r="O215" s="6764">
        <v>0</v>
      </c>
      <c r="P215" s="6764">
        <v>0</v>
      </c>
      <c r="Q215" s="6764">
        <v>0</v>
      </c>
      <c r="R215" s="6764">
        <v>0</v>
      </c>
      <c r="S215" s="6764">
        <v>0</v>
      </c>
      <c r="T215" s="6764">
        <v>0</v>
      </c>
      <c r="U215" s="6764">
        <v>0</v>
      </c>
      <c r="V215" s="6764">
        <v>0</v>
      </c>
      <c r="W215" s="6764">
        <v>0</v>
      </c>
      <c r="X215" s="6764">
        <v>0</v>
      </c>
      <c r="Y215" s="6764">
        <v>0</v>
      </c>
      <c r="Z215" s="6764">
        <v>0</v>
      </c>
      <c r="AA215" s="6764">
        <v>0</v>
      </c>
      <c r="AB215" s="6764">
        <v>0</v>
      </c>
      <c r="AC215" s="6764">
        <v>0</v>
      </c>
      <c r="AD215" s="6764">
        <v>0</v>
      </c>
      <c r="AE215" s="6764">
        <v>0</v>
      </c>
      <c r="AF215" s="6764">
        <v>0</v>
      </c>
      <c r="AG215" s="6764">
        <v>0</v>
      </c>
      <c r="AH215" s="6764">
        <v>0</v>
      </c>
      <c r="AI215" s="6764">
        <v>0</v>
      </c>
      <c r="AJ215" s="6764">
        <v>0</v>
      </c>
      <c r="AK215" s="6764">
        <v>0</v>
      </c>
      <c r="AL215" s="6764">
        <v>0</v>
      </c>
      <c r="AM215" s="6764">
        <v>0</v>
      </c>
      <c r="AN215" s="6764">
        <v>0</v>
      </c>
      <c r="AO215" s="6764">
        <v>0</v>
      </c>
      <c r="AP215" s="6764">
        <v>0</v>
      </c>
      <c r="AQ215" s="6764">
        <v>0</v>
      </c>
      <c r="AR215" s="6764">
        <v>0</v>
      </c>
      <c r="AS215" s="6764">
        <v>0</v>
      </c>
      <c r="AT215" s="6764">
        <v>0</v>
      </c>
      <c r="AU215" s="6764">
        <v>0</v>
      </c>
      <c r="AV215" s="6764">
        <v>0</v>
      </c>
      <c r="AW215" s="6765">
        <f t="shared" si="35"/>
        <v>0</v>
      </c>
      <c r="AX215" s="1035"/>
      <c r="AY215" s="6766">
        <v>0</v>
      </c>
      <c r="AZ215" s="1035"/>
      <c r="BA215" s="6767"/>
      <c r="BB215" s="6767"/>
      <c r="BC215" s="7068"/>
      <c r="BD215" s="7068"/>
      <c r="BE215" s="7068"/>
      <c r="BF215" s="7068"/>
      <c r="BG215" s="7068"/>
      <c r="BH215" s="7068"/>
      <c r="BI215" s="7068"/>
    </row>
    <row r="216" spans="1:61">
      <c r="A216" s="6542"/>
      <c r="B216" s="974"/>
      <c r="C216" s="6768">
        <v>43</v>
      </c>
      <c r="D216" s="6753"/>
      <c r="E216" s="6796" t="s">
        <v>268</v>
      </c>
      <c r="F216" s="6753"/>
      <c r="G216" s="6753"/>
      <c r="H216" s="6754"/>
      <c r="I216" s="6764">
        <v>0</v>
      </c>
      <c r="J216" s="6764">
        <v>0</v>
      </c>
      <c r="K216" s="6764">
        <v>0</v>
      </c>
      <c r="L216" s="6764">
        <v>0</v>
      </c>
      <c r="M216" s="6764">
        <v>0</v>
      </c>
      <c r="N216" s="6764">
        <v>0</v>
      </c>
      <c r="O216" s="6764">
        <v>0</v>
      </c>
      <c r="P216" s="6764">
        <v>0</v>
      </c>
      <c r="Q216" s="6764">
        <v>0</v>
      </c>
      <c r="R216" s="6764">
        <v>0</v>
      </c>
      <c r="S216" s="6764">
        <v>0</v>
      </c>
      <c r="T216" s="6764">
        <v>0</v>
      </c>
      <c r="U216" s="6764">
        <v>0</v>
      </c>
      <c r="V216" s="6764">
        <v>0</v>
      </c>
      <c r="W216" s="6764">
        <v>0</v>
      </c>
      <c r="X216" s="6764">
        <v>0</v>
      </c>
      <c r="Y216" s="6764">
        <v>0</v>
      </c>
      <c r="Z216" s="6764">
        <v>0</v>
      </c>
      <c r="AA216" s="6764">
        <v>0</v>
      </c>
      <c r="AB216" s="6764">
        <v>0</v>
      </c>
      <c r="AC216" s="6764">
        <v>0</v>
      </c>
      <c r="AD216" s="6764">
        <v>0</v>
      </c>
      <c r="AE216" s="6764">
        <v>0</v>
      </c>
      <c r="AF216" s="6764">
        <v>0</v>
      </c>
      <c r="AG216" s="6764">
        <v>0</v>
      </c>
      <c r="AH216" s="6764">
        <v>0</v>
      </c>
      <c r="AI216" s="6764">
        <v>0</v>
      </c>
      <c r="AJ216" s="6764">
        <v>0</v>
      </c>
      <c r="AK216" s="6764">
        <v>0</v>
      </c>
      <c r="AL216" s="6764">
        <v>0</v>
      </c>
      <c r="AM216" s="6764">
        <v>0</v>
      </c>
      <c r="AN216" s="6764">
        <v>0</v>
      </c>
      <c r="AO216" s="6764">
        <v>0</v>
      </c>
      <c r="AP216" s="6764">
        <v>0</v>
      </c>
      <c r="AQ216" s="6764">
        <v>0</v>
      </c>
      <c r="AR216" s="6764">
        <v>0</v>
      </c>
      <c r="AS216" s="6764">
        <v>0</v>
      </c>
      <c r="AT216" s="6764">
        <v>0</v>
      </c>
      <c r="AU216" s="6764">
        <v>0</v>
      </c>
      <c r="AV216" s="6764">
        <v>0</v>
      </c>
      <c r="AW216" s="6765">
        <f t="shared" si="35"/>
        <v>0</v>
      </c>
      <c r="AX216" s="1035"/>
      <c r="AY216" s="6766">
        <v>0</v>
      </c>
      <c r="AZ216" s="1035"/>
      <c r="BA216" s="6767"/>
      <c r="BB216" s="6767"/>
      <c r="BC216" s="7068"/>
      <c r="BD216" s="7068"/>
      <c r="BE216" s="7068"/>
      <c r="BF216" s="7068"/>
      <c r="BG216" s="7068"/>
      <c r="BH216" s="7068"/>
      <c r="BI216" s="7068"/>
    </row>
    <row r="217" spans="1:61">
      <c r="A217" s="6542"/>
      <c r="B217" s="974"/>
      <c r="C217" s="6768">
        <v>44</v>
      </c>
      <c r="D217" s="6753"/>
      <c r="E217" s="6796" t="s">
        <v>269</v>
      </c>
      <c r="F217" s="6753"/>
      <c r="G217" s="6753"/>
      <c r="H217" s="6754"/>
      <c r="I217" s="6764">
        <v>0</v>
      </c>
      <c r="J217" s="6764">
        <v>0</v>
      </c>
      <c r="K217" s="6764">
        <v>0</v>
      </c>
      <c r="L217" s="6764">
        <v>0</v>
      </c>
      <c r="M217" s="6764">
        <v>0</v>
      </c>
      <c r="N217" s="6764">
        <v>0</v>
      </c>
      <c r="O217" s="6764">
        <v>0</v>
      </c>
      <c r="P217" s="6764">
        <v>0</v>
      </c>
      <c r="Q217" s="6764">
        <v>0</v>
      </c>
      <c r="R217" s="6764">
        <v>0</v>
      </c>
      <c r="S217" s="6764">
        <v>0</v>
      </c>
      <c r="T217" s="6764">
        <v>0</v>
      </c>
      <c r="U217" s="6764">
        <v>0</v>
      </c>
      <c r="V217" s="6764">
        <v>0</v>
      </c>
      <c r="W217" s="6764">
        <v>0</v>
      </c>
      <c r="X217" s="6764">
        <v>0</v>
      </c>
      <c r="Y217" s="6764">
        <v>0</v>
      </c>
      <c r="Z217" s="6764">
        <v>0</v>
      </c>
      <c r="AA217" s="6764">
        <v>0</v>
      </c>
      <c r="AB217" s="6764">
        <v>0</v>
      </c>
      <c r="AC217" s="6764">
        <v>0</v>
      </c>
      <c r="AD217" s="6764">
        <v>0</v>
      </c>
      <c r="AE217" s="6764">
        <v>0</v>
      </c>
      <c r="AF217" s="6764">
        <v>0</v>
      </c>
      <c r="AG217" s="6764">
        <v>0</v>
      </c>
      <c r="AH217" s="6764">
        <v>0</v>
      </c>
      <c r="AI217" s="6764">
        <v>0</v>
      </c>
      <c r="AJ217" s="6764">
        <v>0</v>
      </c>
      <c r="AK217" s="6764">
        <v>0</v>
      </c>
      <c r="AL217" s="6764">
        <v>0</v>
      </c>
      <c r="AM217" s="6764">
        <v>0</v>
      </c>
      <c r="AN217" s="6764">
        <v>0</v>
      </c>
      <c r="AO217" s="6764">
        <v>0</v>
      </c>
      <c r="AP217" s="6764">
        <v>0</v>
      </c>
      <c r="AQ217" s="6764">
        <v>0</v>
      </c>
      <c r="AR217" s="6764">
        <v>0</v>
      </c>
      <c r="AS217" s="6764">
        <v>0</v>
      </c>
      <c r="AT217" s="6764">
        <v>0</v>
      </c>
      <c r="AU217" s="6764">
        <v>0</v>
      </c>
      <c r="AV217" s="6764">
        <v>0</v>
      </c>
      <c r="AW217" s="6765">
        <f t="shared" si="35"/>
        <v>0</v>
      </c>
      <c r="AX217" s="1035"/>
      <c r="AY217" s="6766">
        <v>0</v>
      </c>
      <c r="AZ217" s="1035"/>
      <c r="BA217" s="6767"/>
      <c r="BB217" s="6767"/>
      <c r="BC217" s="7068"/>
      <c r="BD217" s="7068"/>
      <c r="BE217" s="7068"/>
      <c r="BF217" s="7068"/>
      <c r="BG217" s="7068"/>
      <c r="BH217" s="7068"/>
      <c r="BI217" s="7068"/>
    </row>
    <row r="218" spans="1:61">
      <c r="A218" s="6542"/>
      <c r="B218" s="974"/>
      <c r="C218" s="6768">
        <v>45</v>
      </c>
      <c r="D218" s="6753"/>
      <c r="E218" s="6796" t="s">
        <v>270</v>
      </c>
      <c r="F218" s="6753"/>
      <c r="G218" s="6753"/>
      <c r="H218" s="6754"/>
      <c r="I218" s="6764">
        <v>0</v>
      </c>
      <c r="J218" s="6764">
        <v>0</v>
      </c>
      <c r="K218" s="6764">
        <v>0</v>
      </c>
      <c r="L218" s="6764">
        <v>0</v>
      </c>
      <c r="M218" s="6764">
        <v>0</v>
      </c>
      <c r="N218" s="6764">
        <v>0</v>
      </c>
      <c r="O218" s="6764">
        <v>0</v>
      </c>
      <c r="P218" s="6764">
        <v>0</v>
      </c>
      <c r="Q218" s="6764">
        <v>0</v>
      </c>
      <c r="R218" s="6764">
        <v>0</v>
      </c>
      <c r="S218" s="6764">
        <v>0</v>
      </c>
      <c r="T218" s="6764">
        <v>0</v>
      </c>
      <c r="U218" s="6764">
        <v>0</v>
      </c>
      <c r="V218" s="6764">
        <v>0</v>
      </c>
      <c r="W218" s="6764">
        <v>0</v>
      </c>
      <c r="X218" s="6764">
        <v>0</v>
      </c>
      <c r="Y218" s="6764">
        <v>0</v>
      </c>
      <c r="Z218" s="6764">
        <v>0</v>
      </c>
      <c r="AA218" s="6764">
        <v>0</v>
      </c>
      <c r="AB218" s="6764">
        <v>0</v>
      </c>
      <c r="AC218" s="6764">
        <v>0</v>
      </c>
      <c r="AD218" s="6764">
        <v>0</v>
      </c>
      <c r="AE218" s="6764">
        <v>0</v>
      </c>
      <c r="AF218" s="6764">
        <v>0</v>
      </c>
      <c r="AG218" s="6764">
        <v>0</v>
      </c>
      <c r="AH218" s="6764">
        <v>0</v>
      </c>
      <c r="AI218" s="6764">
        <v>0</v>
      </c>
      <c r="AJ218" s="6764">
        <v>0</v>
      </c>
      <c r="AK218" s="6764">
        <v>0</v>
      </c>
      <c r="AL218" s="6764">
        <v>0</v>
      </c>
      <c r="AM218" s="6764">
        <v>0</v>
      </c>
      <c r="AN218" s="6764">
        <v>0</v>
      </c>
      <c r="AO218" s="6764">
        <v>0</v>
      </c>
      <c r="AP218" s="6764">
        <v>0</v>
      </c>
      <c r="AQ218" s="6764">
        <v>0</v>
      </c>
      <c r="AR218" s="6764">
        <v>0</v>
      </c>
      <c r="AS218" s="6764">
        <v>0</v>
      </c>
      <c r="AT218" s="6764">
        <v>0</v>
      </c>
      <c r="AU218" s="6764">
        <v>0</v>
      </c>
      <c r="AV218" s="6764">
        <v>0</v>
      </c>
      <c r="AW218" s="6765">
        <f t="shared" si="35"/>
        <v>0</v>
      </c>
      <c r="AX218" s="1035"/>
      <c r="AY218" s="6766">
        <v>0</v>
      </c>
      <c r="AZ218" s="1035"/>
      <c r="BA218" s="6767"/>
      <c r="BB218" s="6767"/>
      <c r="BC218" s="7068"/>
      <c r="BD218" s="7068"/>
      <c r="BE218" s="7068"/>
      <c r="BF218" s="7068"/>
      <c r="BG218" s="7068"/>
      <c r="BH218" s="7068"/>
      <c r="BI218" s="7068"/>
    </row>
    <row r="219" spans="1:61">
      <c r="A219" s="6542"/>
      <c r="B219" s="974"/>
      <c r="C219" s="6768">
        <v>46</v>
      </c>
      <c r="D219" s="6753"/>
      <c r="E219" s="6796" t="s">
        <v>271</v>
      </c>
      <c r="F219" s="6753"/>
      <c r="G219" s="6753"/>
      <c r="H219" s="6754"/>
      <c r="I219" s="6755">
        <f>SUM(I220:I222)</f>
        <v>0</v>
      </c>
      <c r="J219" s="6755">
        <f t="shared" ref="J219:AV219" si="37">SUM(J220:J222)</f>
        <v>0</v>
      </c>
      <c r="K219" s="6755">
        <f t="shared" si="37"/>
        <v>0</v>
      </c>
      <c r="L219" s="6755">
        <f t="shared" si="37"/>
        <v>0</v>
      </c>
      <c r="M219" s="6755">
        <f t="shared" si="37"/>
        <v>0</v>
      </c>
      <c r="N219" s="6755">
        <f t="shared" si="37"/>
        <v>0</v>
      </c>
      <c r="O219" s="6755">
        <f t="shared" si="37"/>
        <v>0</v>
      </c>
      <c r="P219" s="6755">
        <f t="shared" si="37"/>
        <v>0</v>
      </c>
      <c r="Q219" s="6755">
        <f t="shared" si="37"/>
        <v>0</v>
      </c>
      <c r="R219" s="6755">
        <f t="shared" si="37"/>
        <v>0</v>
      </c>
      <c r="S219" s="6755">
        <f t="shared" si="37"/>
        <v>0</v>
      </c>
      <c r="T219" s="6755">
        <f t="shared" si="37"/>
        <v>0</v>
      </c>
      <c r="U219" s="6755">
        <f t="shared" si="37"/>
        <v>0</v>
      </c>
      <c r="V219" s="6755">
        <f t="shared" si="37"/>
        <v>0</v>
      </c>
      <c r="W219" s="6755">
        <f t="shared" si="37"/>
        <v>0</v>
      </c>
      <c r="X219" s="6755">
        <f t="shared" si="37"/>
        <v>0</v>
      </c>
      <c r="Y219" s="6755">
        <f t="shared" si="37"/>
        <v>0</v>
      </c>
      <c r="Z219" s="6755">
        <f t="shared" si="37"/>
        <v>0</v>
      </c>
      <c r="AA219" s="6755">
        <f t="shared" si="37"/>
        <v>0</v>
      </c>
      <c r="AB219" s="6755">
        <f t="shared" si="37"/>
        <v>0</v>
      </c>
      <c r="AC219" s="6755">
        <f t="shared" si="37"/>
        <v>0</v>
      </c>
      <c r="AD219" s="6755">
        <f t="shared" si="37"/>
        <v>0</v>
      </c>
      <c r="AE219" s="6755">
        <f t="shared" si="37"/>
        <v>0</v>
      </c>
      <c r="AF219" s="6755">
        <f t="shared" si="37"/>
        <v>0</v>
      </c>
      <c r="AG219" s="6755">
        <f t="shared" si="37"/>
        <v>0</v>
      </c>
      <c r="AH219" s="6755">
        <f t="shared" si="37"/>
        <v>0</v>
      </c>
      <c r="AI219" s="6755">
        <f t="shared" si="37"/>
        <v>0</v>
      </c>
      <c r="AJ219" s="6755">
        <f t="shared" si="37"/>
        <v>0</v>
      </c>
      <c r="AK219" s="6755">
        <f t="shared" si="37"/>
        <v>0</v>
      </c>
      <c r="AL219" s="6755">
        <f t="shared" si="37"/>
        <v>0</v>
      </c>
      <c r="AM219" s="6755">
        <f t="shared" si="37"/>
        <v>0</v>
      </c>
      <c r="AN219" s="6755">
        <f t="shared" si="37"/>
        <v>0</v>
      </c>
      <c r="AO219" s="6755">
        <f t="shared" si="37"/>
        <v>0</v>
      </c>
      <c r="AP219" s="6755">
        <f t="shared" si="37"/>
        <v>0</v>
      </c>
      <c r="AQ219" s="6755">
        <f t="shared" si="37"/>
        <v>0</v>
      </c>
      <c r="AR219" s="6755">
        <f t="shared" si="37"/>
        <v>0</v>
      </c>
      <c r="AS219" s="6755">
        <f t="shared" si="37"/>
        <v>0</v>
      </c>
      <c r="AT219" s="6755">
        <f t="shared" si="37"/>
        <v>0</v>
      </c>
      <c r="AU219" s="6755">
        <f t="shared" si="37"/>
        <v>0</v>
      </c>
      <c r="AV219" s="6755">
        <f t="shared" si="37"/>
        <v>0</v>
      </c>
      <c r="AW219" s="6756">
        <f t="shared" si="35"/>
        <v>0</v>
      </c>
      <c r="AX219" s="6757"/>
      <c r="AY219" s="6758">
        <f>SUM(AY220:AY222)</f>
        <v>0</v>
      </c>
      <c r="AZ219" s="6757"/>
      <c r="BA219" s="6759"/>
      <c r="BB219" s="6759"/>
      <c r="BC219" s="7067"/>
      <c r="BD219" s="7067"/>
      <c r="BE219" s="7067"/>
      <c r="BF219" s="7067"/>
      <c r="BG219" s="7067"/>
      <c r="BH219" s="7067"/>
      <c r="BI219" s="7067"/>
    </row>
    <row r="220" spans="1:61">
      <c r="A220" s="6542"/>
      <c r="B220" s="974"/>
      <c r="C220" s="6770"/>
      <c r="D220" s="6762">
        <v>46.1</v>
      </c>
      <c r="E220" s="6762"/>
      <c r="F220" s="6778" t="s">
        <v>272</v>
      </c>
      <c r="G220" s="6762"/>
      <c r="H220" s="6763"/>
      <c r="I220" s="6764">
        <v>0</v>
      </c>
      <c r="J220" s="6764">
        <v>0</v>
      </c>
      <c r="K220" s="6764">
        <v>0</v>
      </c>
      <c r="L220" s="6764">
        <v>0</v>
      </c>
      <c r="M220" s="6764">
        <v>0</v>
      </c>
      <c r="N220" s="6764">
        <v>0</v>
      </c>
      <c r="O220" s="6764">
        <v>0</v>
      </c>
      <c r="P220" s="6764">
        <v>0</v>
      </c>
      <c r="Q220" s="6764">
        <v>0</v>
      </c>
      <c r="R220" s="6764">
        <v>0</v>
      </c>
      <c r="S220" s="6764">
        <v>0</v>
      </c>
      <c r="T220" s="6764">
        <v>0</v>
      </c>
      <c r="U220" s="6764">
        <v>0</v>
      </c>
      <c r="V220" s="6764">
        <v>0</v>
      </c>
      <c r="W220" s="6764">
        <v>0</v>
      </c>
      <c r="X220" s="6764">
        <v>0</v>
      </c>
      <c r="Y220" s="6764">
        <v>0</v>
      </c>
      <c r="Z220" s="6764">
        <v>0</v>
      </c>
      <c r="AA220" s="6764">
        <v>0</v>
      </c>
      <c r="AB220" s="6764">
        <v>0</v>
      </c>
      <c r="AC220" s="6764">
        <v>0</v>
      </c>
      <c r="AD220" s="6764">
        <v>0</v>
      </c>
      <c r="AE220" s="6764">
        <v>0</v>
      </c>
      <c r="AF220" s="6764">
        <v>0</v>
      </c>
      <c r="AG220" s="6764">
        <v>0</v>
      </c>
      <c r="AH220" s="6764">
        <v>0</v>
      </c>
      <c r="AI220" s="6764">
        <v>0</v>
      </c>
      <c r="AJ220" s="6764">
        <v>0</v>
      </c>
      <c r="AK220" s="6764">
        <v>0</v>
      </c>
      <c r="AL220" s="6764">
        <v>0</v>
      </c>
      <c r="AM220" s="6764">
        <v>0</v>
      </c>
      <c r="AN220" s="6764">
        <v>0</v>
      </c>
      <c r="AO220" s="6764">
        <v>0</v>
      </c>
      <c r="AP220" s="6764">
        <v>0</v>
      </c>
      <c r="AQ220" s="6764">
        <v>0</v>
      </c>
      <c r="AR220" s="6764">
        <v>0</v>
      </c>
      <c r="AS220" s="6764">
        <v>0</v>
      </c>
      <c r="AT220" s="6764">
        <v>0</v>
      </c>
      <c r="AU220" s="6764">
        <v>0</v>
      </c>
      <c r="AV220" s="6764">
        <v>0</v>
      </c>
      <c r="AW220" s="6765">
        <f t="shared" si="35"/>
        <v>0</v>
      </c>
      <c r="AX220" s="1035"/>
      <c r="AY220" s="6766">
        <v>0</v>
      </c>
      <c r="AZ220" s="1035"/>
      <c r="BA220" s="6767"/>
      <c r="BB220" s="6767"/>
      <c r="BC220" s="7068"/>
      <c r="BD220" s="7068"/>
      <c r="BE220" s="7068"/>
      <c r="BF220" s="7068"/>
      <c r="BG220" s="7068"/>
      <c r="BH220" s="7068"/>
      <c r="BI220" s="7068"/>
    </row>
    <row r="221" spans="1:61">
      <c r="A221" s="6542"/>
      <c r="B221" s="974"/>
      <c r="C221" s="6770"/>
      <c r="D221" s="6762">
        <v>46.2</v>
      </c>
      <c r="E221" s="6762"/>
      <c r="F221" s="6778" t="s">
        <v>273</v>
      </c>
      <c r="G221" s="6762"/>
      <c r="H221" s="6763"/>
      <c r="I221" s="6764">
        <v>0</v>
      </c>
      <c r="J221" s="6764">
        <v>0</v>
      </c>
      <c r="K221" s="6764">
        <v>0</v>
      </c>
      <c r="L221" s="6764">
        <v>0</v>
      </c>
      <c r="M221" s="6764">
        <v>0</v>
      </c>
      <c r="N221" s="6764">
        <v>0</v>
      </c>
      <c r="O221" s="6764">
        <v>0</v>
      </c>
      <c r="P221" s="6764">
        <v>0</v>
      </c>
      <c r="Q221" s="6764">
        <v>0</v>
      </c>
      <c r="R221" s="6764">
        <v>0</v>
      </c>
      <c r="S221" s="6764">
        <v>0</v>
      </c>
      <c r="T221" s="6764">
        <v>0</v>
      </c>
      <c r="U221" s="6764">
        <v>0</v>
      </c>
      <c r="V221" s="6764">
        <v>0</v>
      </c>
      <c r="W221" s="6764">
        <v>0</v>
      </c>
      <c r="X221" s="6764">
        <v>0</v>
      </c>
      <c r="Y221" s="6764">
        <v>0</v>
      </c>
      <c r="Z221" s="6764">
        <v>0</v>
      </c>
      <c r="AA221" s="6764">
        <v>0</v>
      </c>
      <c r="AB221" s="6764">
        <v>0</v>
      </c>
      <c r="AC221" s="6764">
        <v>0</v>
      </c>
      <c r="AD221" s="6764">
        <v>0</v>
      </c>
      <c r="AE221" s="6764">
        <v>0</v>
      </c>
      <c r="AF221" s="6764">
        <v>0</v>
      </c>
      <c r="AG221" s="6764">
        <v>0</v>
      </c>
      <c r="AH221" s="6764">
        <v>0</v>
      </c>
      <c r="AI221" s="6764">
        <v>0</v>
      </c>
      <c r="AJ221" s="6764">
        <v>0</v>
      </c>
      <c r="AK221" s="6764">
        <v>0</v>
      </c>
      <c r="AL221" s="6764">
        <v>0</v>
      </c>
      <c r="AM221" s="6764">
        <v>0</v>
      </c>
      <c r="AN221" s="6764">
        <v>0</v>
      </c>
      <c r="AO221" s="6764">
        <v>0</v>
      </c>
      <c r="AP221" s="6764">
        <v>0</v>
      </c>
      <c r="AQ221" s="6764">
        <v>0</v>
      </c>
      <c r="AR221" s="6764">
        <v>0</v>
      </c>
      <c r="AS221" s="6764">
        <v>0</v>
      </c>
      <c r="AT221" s="6764">
        <v>0</v>
      </c>
      <c r="AU221" s="6764">
        <v>0</v>
      </c>
      <c r="AV221" s="6764">
        <v>0</v>
      </c>
      <c r="AW221" s="6765">
        <f t="shared" si="35"/>
        <v>0</v>
      </c>
      <c r="AX221" s="1035"/>
      <c r="AY221" s="6766">
        <v>0</v>
      </c>
      <c r="AZ221" s="1035"/>
      <c r="BA221" s="6767"/>
      <c r="BB221" s="6767"/>
      <c r="BC221" s="7068"/>
      <c r="BD221" s="7068"/>
      <c r="BE221" s="7068"/>
      <c r="BF221" s="7068"/>
      <c r="BG221" s="7068"/>
      <c r="BH221" s="7068"/>
      <c r="BI221" s="7068"/>
    </row>
    <row r="222" spans="1:61">
      <c r="A222" s="6542"/>
      <c r="B222" s="974"/>
      <c r="C222" s="6770"/>
      <c r="D222" s="6762">
        <v>46.3</v>
      </c>
      <c r="E222" s="6762"/>
      <c r="F222" s="6778" t="s">
        <v>274</v>
      </c>
      <c r="G222" s="6762"/>
      <c r="H222" s="6763"/>
      <c r="I222" s="6755">
        <f>SUM(I223:I225)</f>
        <v>0</v>
      </c>
      <c r="J222" s="6755">
        <f t="shared" ref="J222:AV222" si="38">SUM(J223:J225)</f>
        <v>0</v>
      </c>
      <c r="K222" s="6755">
        <f t="shared" si="38"/>
        <v>0</v>
      </c>
      <c r="L222" s="6755">
        <f t="shared" si="38"/>
        <v>0</v>
      </c>
      <c r="M222" s="6755">
        <f t="shared" si="38"/>
        <v>0</v>
      </c>
      <c r="N222" s="6755">
        <f t="shared" si="38"/>
        <v>0</v>
      </c>
      <c r="O222" s="6755">
        <f t="shared" si="38"/>
        <v>0</v>
      </c>
      <c r="P222" s="6755">
        <f t="shared" si="38"/>
        <v>0</v>
      </c>
      <c r="Q222" s="6755">
        <f t="shared" si="38"/>
        <v>0</v>
      </c>
      <c r="R222" s="6755">
        <f t="shared" si="38"/>
        <v>0</v>
      </c>
      <c r="S222" s="6755">
        <f t="shared" si="38"/>
        <v>0</v>
      </c>
      <c r="T222" s="6755">
        <f t="shared" si="38"/>
        <v>0</v>
      </c>
      <c r="U222" s="6755">
        <f t="shared" si="38"/>
        <v>0</v>
      </c>
      <c r="V222" s="6755">
        <f t="shared" si="38"/>
        <v>0</v>
      </c>
      <c r="W222" s="6755">
        <f t="shared" si="38"/>
        <v>0</v>
      </c>
      <c r="X222" s="6755">
        <f t="shared" si="38"/>
        <v>0</v>
      </c>
      <c r="Y222" s="6755">
        <f t="shared" si="38"/>
        <v>0</v>
      </c>
      <c r="Z222" s="6755">
        <f t="shared" si="38"/>
        <v>0</v>
      </c>
      <c r="AA222" s="6755">
        <f t="shared" si="38"/>
        <v>0</v>
      </c>
      <c r="AB222" s="6755">
        <f t="shared" si="38"/>
        <v>0</v>
      </c>
      <c r="AC222" s="6755">
        <f t="shared" si="38"/>
        <v>0</v>
      </c>
      <c r="AD222" s="6755">
        <f t="shared" si="38"/>
        <v>0</v>
      </c>
      <c r="AE222" s="6755">
        <f t="shared" si="38"/>
        <v>0</v>
      </c>
      <c r="AF222" s="6755">
        <f t="shared" si="38"/>
        <v>0</v>
      </c>
      <c r="AG222" s="6755">
        <f t="shared" si="38"/>
        <v>0</v>
      </c>
      <c r="AH222" s="6755">
        <f t="shared" si="38"/>
        <v>0</v>
      </c>
      <c r="AI222" s="6755">
        <f t="shared" si="38"/>
        <v>0</v>
      </c>
      <c r="AJ222" s="6755">
        <f t="shared" si="38"/>
        <v>0</v>
      </c>
      <c r="AK222" s="6755">
        <f t="shared" si="38"/>
        <v>0</v>
      </c>
      <c r="AL222" s="6755">
        <f t="shared" si="38"/>
        <v>0</v>
      </c>
      <c r="AM222" s="6755">
        <f t="shared" si="38"/>
        <v>0</v>
      </c>
      <c r="AN222" s="6755">
        <f t="shared" si="38"/>
        <v>0</v>
      </c>
      <c r="AO222" s="6755">
        <f t="shared" si="38"/>
        <v>0</v>
      </c>
      <c r="AP222" s="6755">
        <f t="shared" si="38"/>
        <v>0</v>
      </c>
      <c r="AQ222" s="6755">
        <f t="shared" si="38"/>
        <v>0</v>
      </c>
      <c r="AR222" s="6755">
        <f t="shared" si="38"/>
        <v>0</v>
      </c>
      <c r="AS222" s="6755">
        <f t="shared" si="38"/>
        <v>0</v>
      </c>
      <c r="AT222" s="6755">
        <f t="shared" si="38"/>
        <v>0</v>
      </c>
      <c r="AU222" s="6755">
        <f t="shared" si="38"/>
        <v>0</v>
      </c>
      <c r="AV222" s="6755">
        <f t="shared" si="38"/>
        <v>0</v>
      </c>
      <c r="AW222" s="6756">
        <f t="shared" si="35"/>
        <v>0</v>
      </c>
      <c r="AX222" s="6757"/>
      <c r="AY222" s="6758">
        <f>SUM(AY223:AY225)</f>
        <v>0</v>
      </c>
      <c r="AZ222" s="6757"/>
      <c r="BA222" s="6759"/>
      <c r="BB222" s="6759"/>
      <c r="BC222" s="7067"/>
      <c r="BD222" s="7067"/>
      <c r="BE222" s="7067"/>
      <c r="BF222" s="7067"/>
      <c r="BG222" s="7067"/>
      <c r="BH222" s="7067"/>
      <c r="BI222" s="7067"/>
    </row>
    <row r="223" spans="1:61">
      <c r="A223" s="6542"/>
      <c r="B223" s="974"/>
      <c r="C223" s="6770"/>
      <c r="D223" s="6762"/>
      <c r="E223" s="6762" t="s">
        <v>3955</v>
      </c>
      <c r="F223" s="6778"/>
      <c r="G223" s="6762" t="s">
        <v>3950</v>
      </c>
      <c r="H223" s="6763"/>
      <c r="I223" s="6764">
        <v>0</v>
      </c>
      <c r="J223" s="6764">
        <v>0</v>
      </c>
      <c r="K223" s="6764">
        <v>0</v>
      </c>
      <c r="L223" s="6764">
        <v>0</v>
      </c>
      <c r="M223" s="6764">
        <v>0</v>
      </c>
      <c r="N223" s="6764">
        <v>0</v>
      </c>
      <c r="O223" s="6764">
        <v>0</v>
      </c>
      <c r="P223" s="6764">
        <v>0</v>
      </c>
      <c r="Q223" s="6764">
        <v>0</v>
      </c>
      <c r="R223" s="6764">
        <v>0</v>
      </c>
      <c r="S223" s="6764">
        <v>0</v>
      </c>
      <c r="T223" s="6764">
        <v>0</v>
      </c>
      <c r="U223" s="6764">
        <v>0</v>
      </c>
      <c r="V223" s="6764">
        <v>0</v>
      </c>
      <c r="W223" s="6764">
        <v>0</v>
      </c>
      <c r="X223" s="6764">
        <v>0</v>
      </c>
      <c r="Y223" s="6764">
        <v>0</v>
      </c>
      <c r="Z223" s="6764">
        <v>0</v>
      </c>
      <c r="AA223" s="6764">
        <v>0</v>
      </c>
      <c r="AB223" s="6764">
        <v>0</v>
      </c>
      <c r="AC223" s="6764">
        <v>0</v>
      </c>
      <c r="AD223" s="6764">
        <v>0</v>
      </c>
      <c r="AE223" s="6764">
        <v>0</v>
      </c>
      <c r="AF223" s="6764">
        <v>0</v>
      </c>
      <c r="AG223" s="6764">
        <v>0</v>
      </c>
      <c r="AH223" s="6764">
        <v>0</v>
      </c>
      <c r="AI223" s="6764">
        <v>0</v>
      </c>
      <c r="AJ223" s="6764">
        <v>0</v>
      </c>
      <c r="AK223" s="6764">
        <v>0</v>
      </c>
      <c r="AL223" s="6764">
        <v>0</v>
      </c>
      <c r="AM223" s="6764">
        <v>0</v>
      </c>
      <c r="AN223" s="6764">
        <v>0</v>
      </c>
      <c r="AO223" s="6764">
        <v>0</v>
      </c>
      <c r="AP223" s="6764">
        <v>0</v>
      </c>
      <c r="AQ223" s="6764">
        <v>0</v>
      </c>
      <c r="AR223" s="6764">
        <v>0</v>
      </c>
      <c r="AS223" s="6764">
        <v>0</v>
      </c>
      <c r="AT223" s="6764">
        <v>0</v>
      </c>
      <c r="AU223" s="6764">
        <v>0</v>
      </c>
      <c r="AV223" s="6764">
        <v>0</v>
      </c>
      <c r="AW223" s="6765">
        <f t="shared" si="35"/>
        <v>0</v>
      </c>
      <c r="AX223" s="1035"/>
      <c r="AY223" s="6766">
        <v>0</v>
      </c>
      <c r="AZ223" s="1035"/>
      <c r="BA223" s="6767"/>
      <c r="BB223" s="6767"/>
      <c r="BC223" s="7068"/>
      <c r="BD223" s="7068"/>
      <c r="BE223" s="7068"/>
      <c r="BF223" s="7068"/>
      <c r="BG223" s="7068"/>
      <c r="BH223" s="7068"/>
      <c r="BI223" s="7068"/>
    </row>
    <row r="224" spans="1:61">
      <c r="A224" s="6542"/>
      <c r="B224" s="974"/>
      <c r="C224" s="6770"/>
      <c r="D224" s="6762"/>
      <c r="E224" s="6762" t="s">
        <v>3956</v>
      </c>
      <c r="F224" s="6778"/>
      <c r="G224" s="6762" t="s">
        <v>3952</v>
      </c>
      <c r="H224" s="6763"/>
      <c r="I224" s="6764">
        <v>0</v>
      </c>
      <c r="J224" s="6764">
        <v>0</v>
      </c>
      <c r="K224" s="6764">
        <v>0</v>
      </c>
      <c r="L224" s="6764">
        <v>0</v>
      </c>
      <c r="M224" s="6764">
        <v>0</v>
      </c>
      <c r="N224" s="6764">
        <v>0</v>
      </c>
      <c r="O224" s="6764">
        <v>0</v>
      </c>
      <c r="P224" s="6764">
        <v>0</v>
      </c>
      <c r="Q224" s="6764">
        <v>0</v>
      </c>
      <c r="R224" s="6764">
        <v>0</v>
      </c>
      <c r="S224" s="6764">
        <v>0</v>
      </c>
      <c r="T224" s="6764">
        <v>0</v>
      </c>
      <c r="U224" s="6764">
        <v>0</v>
      </c>
      <c r="V224" s="6764">
        <v>0</v>
      </c>
      <c r="W224" s="6764">
        <v>0</v>
      </c>
      <c r="X224" s="6764">
        <v>0</v>
      </c>
      <c r="Y224" s="6764">
        <v>0</v>
      </c>
      <c r="Z224" s="6764">
        <v>0</v>
      </c>
      <c r="AA224" s="6764">
        <v>0</v>
      </c>
      <c r="AB224" s="6764">
        <v>0</v>
      </c>
      <c r="AC224" s="6764">
        <v>0</v>
      </c>
      <c r="AD224" s="6764">
        <v>0</v>
      </c>
      <c r="AE224" s="6764">
        <v>0</v>
      </c>
      <c r="AF224" s="6764">
        <v>0</v>
      </c>
      <c r="AG224" s="6764">
        <v>0</v>
      </c>
      <c r="AH224" s="6764">
        <v>0</v>
      </c>
      <c r="AI224" s="6764">
        <v>0</v>
      </c>
      <c r="AJ224" s="6764">
        <v>0</v>
      </c>
      <c r="AK224" s="6764">
        <v>0</v>
      </c>
      <c r="AL224" s="6764">
        <v>0</v>
      </c>
      <c r="AM224" s="6764">
        <v>0</v>
      </c>
      <c r="AN224" s="6764">
        <v>0</v>
      </c>
      <c r="AO224" s="6764">
        <v>0</v>
      </c>
      <c r="AP224" s="6764">
        <v>0</v>
      </c>
      <c r="AQ224" s="6764">
        <v>0</v>
      </c>
      <c r="AR224" s="6764">
        <v>0</v>
      </c>
      <c r="AS224" s="6764">
        <v>0</v>
      </c>
      <c r="AT224" s="6764">
        <v>0</v>
      </c>
      <c r="AU224" s="6764">
        <v>0</v>
      </c>
      <c r="AV224" s="6764">
        <v>0</v>
      </c>
      <c r="AW224" s="6765">
        <f t="shared" si="35"/>
        <v>0</v>
      </c>
      <c r="AX224" s="1035"/>
      <c r="AY224" s="6766">
        <v>0</v>
      </c>
      <c r="AZ224" s="1035"/>
      <c r="BA224" s="6767"/>
      <c r="BB224" s="6767"/>
      <c r="BC224" s="7068"/>
      <c r="BD224" s="7068"/>
      <c r="BE224" s="7068"/>
      <c r="BF224" s="7068"/>
      <c r="BG224" s="7068"/>
      <c r="BH224" s="7068"/>
      <c r="BI224" s="7068"/>
    </row>
    <row r="225" spans="1:61">
      <c r="A225" s="6542"/>
      <c r="B225" s="974"/>
      <c r="C225" s="6770"/>
      <c r="D225" s="6762"/>
      <c r="E225" s="6762" t="s">
        <v>3957</v>
      </c>
      <c r="F225" s="6778"/>
      <c r="G225" s="6762" t="s">
        <v>3954</v>
      </c>
      <c r="H225" s="6763"/>
      <c r="I225" s="6764">
        <v>0</v>
      </c>
      <c r="J225" s="6764">
        <v>0</v>
      </c>
      <c r="K225" s="6764">
        <v>0</v>
      </c>
      <c r="L225" s="6764">
        <v>0</v>
      </c>
      <c r="M225" s="6764">
        <v>0</v>
      </c>
      <c r="N225" s="6764">
        <v>0</v>
      </c>
      <c r="O225" s="6764">
        <v>0</v>
      </c>
      <c r="P225" s="6764">
        <v>0</v>
      </c>
      <c r="Q225" s="6764">
        <v>0</v>
      </c>
      <c r="R225" s="6764">
        <v>0</v>
      </c>
      <c r="S225" s="6764">
        <v>0</v>
      </c>
      <c r="T225" s="6764">
        <v>0</v>
      </c>
      <c r="U225" s="6764">
        <v>0</v>
      </c>
      <c r="V225" s="6764">
        <v>0</v>
      </c>
      <c r="W225" s="6764">
        <v>0</v>
      </c>
      <c r="X225" s="6764">
        <v>0</v>
      </c>
      <c r="Y225" s="6764">
        <v>0</v>
      </c>
      <c r="Z225" s="6764">
        <v>0</v>
      </c>
      <c r="AA225" s="6764">
        <v>0</v>
      </c>
      <c r="AB225" s="6764">
        <v>0</v>
      </c>
      <c r="AC225" s="6764">
        <v>0</v>
      </c>
      <c r="AD225" s="6764">
        <v>0</v>
      </c>
      <c r="AE225" s="6764">
        <v>0</v>
      </c>
      <c r="AF225" s="6764">
        <v>0</v>
      </c>
      <c r="AG225" s="6764">
        <v>0</v>
      </c>
      <c r="AH225" s="6764">
        <v>0</v>
      </c>
      <c r="AI225" s="6764">
        <v>0</v>
      </c>
      <c r="AJ225" s="6764">
        <v>0</v>
      </c>
      <c r="AK225" s="6764">
        <v>0</v>
      </c>
      <c r="AL225" s="6764">
        <v>0</v>
      </c>
      <c r="AM225" s="6764">
        <v>0</v>
      </c>
      <c r="AN225" s="6764">
        <v>0</v>
      </c>
      <c r="AO225" s="6764">
        <v>0</v>
      </c>
      <c r="AP225" s="6764">
        <v>0</v>
      </c>
      <c r="AQ225" s="6764">
        <v>0</v>
      </c>
      <c r="AR225" s="6764">
        <v>0</v>
      </c>
      <c r="AS225" s="6764">
        <v>0</v>
      </c>
      <c r="AT225" s="6764">
        <v>0</v>
      </c>
      <c r="AU225" s="6764">
        <v>0</v>
      </c>
      <c r="AV225" s="6764">
        <v>0</v>
      </c>
      <c r="AW225" s="6765">
        <f t="shared" si="35"/>
        <v>0</v>
      </c>
      <c r="AX225" s="1035"/>
      <c r="AY225" s="6766">
        <v>0</v>
      </c>
      <c r="AZ225" s="1035"/>
      <c r="BA225" s="6767"/>
      <c r="BB225" s="6767"/>
      <c r="BC225" s="7068"/>
      <c r="BD225" s="7068"/>
      <c r="BE225" s="7068"/>
      <c r="BF225" s="7068"/>
      <c r="BG225" s="7068"/>
      <c r="BH225" s="7068"/>
      <c r="BI225" s="7068"/>
    </row>
    <row r="226" spans="1:61">
      <c r="A226" s="6542"/>
      <c r="B226" s="974"/>
      <c r="C226" s="6768">
        <v>47</v>
      </c>
      <c r="D226" s="6753"/>
      <c r="E226" s="6796" t="s">
        <v>275</v>
      </c>
      <c r="F226" s="6753"/>
      <c r="G226" s="6753"/>
      <c r="H226" s="6754"/>
      <c r="I226" s="6764">
        <v>0</v>
      </c>
      <c r="J226" s="6764">
        <v>0</v>
      </c>
      <c r="K226" s="6764">
        <v>0</v>
      </c>
      <c r="L226" s="6764">
        <v>0</v>
      </c>
      <c r="M226" s="6764">
        <v>0</v>
      </c>
      <c r="N226" s="6764">
        <v>0</v>
      </c>
      <c r="O226" s="6764">
        <v>0</v>
      </c>
      <c r="P226" s="6764">
        <v>0</v>
      </c>
      <c r="Q226" s="6764">
        <v>0</v>
      </c>
      <c r="R226" s="6764">
        <v>0</v>
      </c>
      <c r="S226" s="6764">
        <v>0</v>
      </c>
      <c r="T226" s="6764">
        <v>0</v>
      </c>
      <c r="U226" s="6764">
        <v>0</v>
      </c>
      <c r="V226" s="6764">
        <v>0</v>
      </c>
      <c r="W226" s="6764">
        <v>0</v>
      </c>
      <c r="X226" s="6764">
        <v>0</v>
      </c>
      <c r="Y226" s="6764">
        <v>0</v>
      </c>
      <c r="Z226" s="6764">
        <v>0</v>
      </c>
      <c r="AA226" s="6764">
        <v>0</v>
      </c>
      <c r="AB226" s="6764">
        <v>0</v>
      </c>
      <c r="AC226" s="6764">
        <v>0</v>
      </c>
      <c r="AD226" s="6764">
        <v>0</v>
      </c>
      <c r="AE226" s="6764">
        <v>0</v>
      </c>
      <c r="AF226" s="6764">
        <v>0</v>
      </c>
      <c r="AG226" s="6764">
        <v>0</v>
      </c>
      <c r="AH226" s="6764">
        <v>0</v>
      </c>
      <c r="AI226" s="6764">
        <v>0</v>
      </c>
      <c r="AJ226" s="6764">
        <v>0</v>
      </c>
      <c r="AK226" s="6764">
        <v>0</v>
      </c>
      <c r="AL226" s="6764">
        <v>0</v>
      </c>
      <c r="AM226" s="6764">
        <v>0</v>
      </c>
      <c r="AN226" s="6764">
        <v>0</v>
      </c>
      <c r="AO226" s="6764">
        <v>0</v>
      </c>
      <c r="AP226" s="6764">
        <v>0</v>
      </c>
      <c r="AQ226" s="6764">
        <v>0</v>
      </c>
      <c r="AR226" s="6764">
        <v>0</v>
      </c>
      <c r="AS226" s="6764">
        <v>0</v>
      </c>
      <c r="AT226" s="6764">
        <v>0</v>
      </c>
      <c r="AU226" s="6764">
        <v>0</v>
      </c>
      <c r="AV226" s="6764">
        <v>0</v>
      </c>
      <c r="AW226" s="6765">
        <f t="shared" si="35"/>
        <v>0</v>
      </c>
      <c r="AX226" s="1035"/>
      <c r="AY226" s="6766">
        <v>0</v>
      </c>
      <c r="AZ226" s="1035"/>
      <c r="BA226" s="6767"/>
      <c r="BB226" s="6767"/>
      <c r="BC226" s="7068"/>
      <c r="BD226" s="7068"/>
      <c r="BE226" s="7068"/>
      <c r="BF226" s="7068"/>
      <c r="BG226" s="7068"/>
      <c r="BH226" s="7068"/>
      <c r="BI226" s="7068"/>
    </row>
    <row r="227" spans="1:61">
      <c r="A227" s="6542"/>
      <c r="B227" s="974"/>
      <c r="C227" s="6768">
        <v>48</v>
      </c>
      <c r="D227" s="6753"/>
      <c r="E227" s="6796" t="s">
        <v>276</v>
      </c>
      <c r="F227" s="6753"/>
      <c r="G227" s="6753"/>
      <c r="H227" s="6754"/>
      <c r="I227" s="6764">
        <v>0</v>
      </c>
      <c r="J227" s="6764">
        <v>0</v>
      </c>
      <c r="K227" s="6764">
        <v>0</v>
      </c>
      <c r="L227" s="6764">
        <v>0</v>
      </c>
      <c r="M227" s="6764">
        <v>0</v>
      </c>
      <c r="N227" s="6764">
        <v>0</v>
      </c>
      <c r="O227" s="6764">
        <v>0</v>
      </c>
      <c r="P227" s="6764">
        <v>0</v>
      </c>
      <c r="Q227" s="6764">
        <v>0</v>
      </c>
      <c r="R227" s="6764">
        <v>0</v>
      </c>
      <c r="S227" s="6764">
        <v>0</v>
      </c>
      <c r="T227" s="6764">
        <v>0</v>
      </c>
      <c r="U227" s="6764">
        <v>0</v>
      </c>
      <c r="V227" s="6764">
        <v>0</v>
      </c>
      <c r="W227" s="6764">
        <v>0</v>
      </c>
      <c r="X227" s="6764">
        <v>0</v>
      </c>
      <c r="Y227" s="6764">
        <v>0</v>
      </c>
      <c r="Z227" s="6764">
        <v>0</v>
      </c>
      <c r="AA227" s="6764">
        <v>0</v>
      </c>
      <c r="AB227" s="6764">
        <v>0</v>
      </c>
      <c r="AC227" s="6764">
        <v>0</v>
      </c>
      <c r="AD227" s="6764">
        <v>0</v>
      </c>
      <c r="AE227" s="6764">
        <v>0</v>
      </c>
      <c r="AF227" s="6764">
        <v>0</v>
      </c>
      <c r="AG227" s="6764">
        <v>0</v>
      </c>
      <c r="AH227" s="6764">
        <v>0</v>
      </c>
      <c r="AI227" s="6764">
        <v>0</v>
      </c>
      <c r="AJ227" s="6764">
        <v>0</v>
      </c>
      <c r="AK227" s="6764">
        <v>0</v>
      </c>
      <c r="AL227" s="6764">
        <v>0</v>
      </c>
      <c r="AM227" s="6764">
        <v>0</v>
      </c>
      <c r="AN227" s="6764">
        <v>0</v>
      </c>
      <c r="AO227" s="6764">
        <v>0</v>
      </c>
      <c r="AP227" s="6764">
        <v>0</v>
      </c>
      <c r="AQ227" s="6764">
        <v>0</v>
      </c>
      <c r="AR227" s="6764">
        <v>0</v>
      </c>
      <c r="AS227" s="6764">
        <v>0</v>
      </c>
      <c r="AT227" s="6764">
        <v>0</v>
      </c>
      <c r="AU227" s="6764">
        <v>0</v>
      </c>
      <c r="AV227" s="6764">
        <v>0</v>
      </c>
      <c r="AW227" s="6765">
        <f t="shared" si="35"/>
        <v>0</v>
      </c>
      <c r="AX227" s="1035"/>
      <c r="AY227" s="6766">
        <v>0</v>
      </c>
      <c r="AZ227" s="1035"/>
      <c r="BA227" s="6767"/>
      <c r="BB227" s="6767"/>
      <c r="BC227" s="7068"/>
      <c r="BD227" s="7068"/>
      <c r="BE227" s="7068"/>
      <c r="BF227" s="7068"/>
      <c r="BG227" s="7068"/>
      <c r="BH227" s="7068"/>
      <c r="BI227" s="7068"/>
    </row>
    <row r="228" spans="1:61">
      <c r="A228" s="6542"/>
      <c r="B228" s="974"/>
      <c r="C228" s="8036" t="s">
        <v>4404</v>
      </c>
      <c r="D228" s="6753"/>
      <c r="E228" s="6796" t="s">
        <v>4405</v>
      </c>
      <c r="F228" s="6753"/>
      <c r="G228" s="6753"/>
      <c r="H228" s="6754"/>
      <c r="I228" s="6764">
        <v>0</v>
      </c>
      <c r="J228" s="6764">
        <v>0</v>
      </c>
      <c r="K228" s="6764">
        <v>0</v>
      </c>
      <c r="L228" s="6764">
        <v>0</v>
      </c>
      <c r="M228" s="6764">
        <v>0</v>
      </c>
      <c r="N228" s="6764">
        <v>0</v>
      </c>
      <c r="O228" s="6764">
        <v>0</v>
      </c>
      <c r="P228" s="6764">
        <v>0</v>
      </c>
      <c r="Q228" s="6764">
        <v>0</v>
      </c>
      <c r="R228" s="6764">
        <v>0</v>
      </c>
      <c r="S228" s="6764">
        <v>0</v>
      </c>
      <c r="T228" s="6764">
        <v>0</v>
      </c>
      <c r="U228" s="6764">
        <v>0</v>
      </c>
      <c r="V228" s="6764">
        <v>0</v>
      </c>
      <c r="W228" s="6764">
        <v>0</v>
      </c>
      <c r="X228" s="6764">
        <v>0</v>
      </c>
      <c r="Y228" s="6764">
        <v>0</v>
      </c>
      <c r="Z228" s="6764">
        <v>0</v>
      </c>
      <c r="AA228" s="6764">
        <v>0</v>
      </c>
      <c r="AB228" s="6764">
        <v>0</v>
      </c>
      <c r="AC228" s="6764">
        <v>0</v>
      </c>
      <c r="AD228" s="6764">
        <v>0</v>
      </c>
      <c r="AE228" s="6764">
        <v>0</v>
      </c>
      <c r="AF228" s="6764">
        <v>0</v>
      </c>
      <c r="AG228" s="6764">
        <v>0</v>
      </c>
      <c r="AH228" s="6764">
        <v>0</v>
      </c>
      <c r="AI228" s="6764">
        <v>0</v>
      </c>
      <c r="AJ228" s="6764">
        <v>0</v>
      </c>
      <c r="AK228" s="6764">
        <v>0</v>
      </c>
      <c r="AL228" s="6764">
        <v>0</v>
      </c>
      <c r="AM228" s="6764">
        <v>0</v>
      </c>
      <c r="AN228" s="6764">
        <v>0</v>
      </c>
      <c r="AO228" s="6764">
        <v>0</v>
      </c>
      <c r="AP228" s="6764">
        <v>0</v>
      </c>
      <c r="AQ228" s="6764">
        <v>0</v>
      </c>
      <c r="AR228" s="6764">
        <v>0</v>
      </c>
      <c r="AS228" s="6764">
        <v>0</v>
      </c>
      <c r="AT228" s="6764">
        <v>0</v>
      </c>
      <c r="AU228" s="6764">
        <v>0</v>
      </c>
      <c r="AV228" s="6764">
        <v>0</v>
      </c>
      <c r="AW228" s="6765">
        <f>SUM(I228:AV228)</f>
        <v>0</v>
      </c>
      <c r="AX228" s="1035"/>
      <c r="AY228" s="6766">
        <v>0</v>
      </c>
      <c r="AZ228" s="1035"/>
      <c r="BA228" s="6767"/>
      <c r="BB228" s="6767"/>
      <c r="BC228" s="7068"/>
      <c r="BD228" s="7068"/>
      <c r="BE228" s="7068"/>
      <c r="BF228" s="7068"/>
      <c r="BG228" s="7068"/>
      <c r="BH228" s="7068"/>
      <c r="BI228" s="7068"/>
    </row>
    <row r="229" spans="1:61">
      <c r="A229" s="6542"/>
      <c r="B229" s="974"/>
      <c r="C229" s="6768">
        <v>49</v>
      </c>
      <c r="D229" s="6753"/>
      <c r="E229" s="6796" t="s">
        <v>277</v>
      </c>
      <c r="F229" s="6753"/>
      <c r="G229" s="6753"/>
      <c r="H229" s="6754"/>
      <c r="I229" s="6764">
        <v>0</v>
      </c>
      <c r="J229" s="6764">
        <v>0</v>
      </c>
      <c r="K229" s="6764">
        <v>0</v>
      </c>
      <c r="L229" s="6764">
        <v>0</v>
      </c>
      <c r="M229" s="6764">
        <v>0</v>
      </c>
      <c r="N229" s="6764">
        <v>0</v>
      </c>
      <c r="O229" s="6764">
        <v>0</v>
      </c>
      <c r="P229" s="6764">
        <v>0</v>
      </c>
      <c r="Q229" s="6764">
        <v>0</v>
      </c>
      <c r="R229" s="6764">
        <v>0</v>
      </c>
      <c r="S229" s="6764">
        <v>0</v>
      </c>
      <c r="T229" s="6764">
        <v>0</v>
      </c>
      <c r="U229" s="6764">
        <v>0</v>
      </c>
      <c r="V229" s="6764">
        <v>0</v>
      </c>
      <c r="W229" s="6764">
        <v>0</v>
      </c>
      <c r="X229" s="6764">
        <v>0</v>
      </c>
      <c r="Y229" s="6764">
        <v>0</v>
      </c>
      <c r="Z229" s="6764">
        <v>0</v>
      </c>
      <c r="AA229" s="6764">
        <v>0</v>
      </c>
      <c r="AB229" s="6764">
        <v>0</v>
      </c>
      <c r="AC229" s="6764">
        <v>0</v>
      </c>
      <c r="AD229" s="6764">
        <v>0</v>
      </c>
      <c r="AE229" s="6764">
        <v>0</v>
      </c>
      <c r="AF229" s="6764">
        <v>0</v>
      </c>
      <c r="AG229" s="6764">
        <v>0</v>
      </c>
      <c r="AH229" s="6764">
        <v>0</v>
      </c>
      <c r="AI229" s="6764">
        <v>0</v>
      </c>
      <c r="AJ229" s="6764">
        <v>0</v>
      </c>
      <c r="AK229" s="6764">
        <v>0</v>
      </c>
      <c r="AL229" s="6764">
        <v>0</v>
      </c>
      <c r="AM229" s="6764">
        <v>0</v>
      </c>
      <c r="AN229" s="6764">
        <v>0</v>
      </c>
      <c r="AO229" s="6764">
        <v>0</v>
      </c>
      <c r="AP229" s="6764">
        <v>0</v>
      </c>
      <c r="AQ229" s="6764">
        <v>0</v>
      </c>
      <c r="AR229" s="6764">
        <v>0</v>
      </c>
      <c r="AS229" s="6764">
        <v>0</v>
      </c>
      <c r="AT229" s="6764">
        <v>0</v>
      </c>
      <c r="AU229" s="6764">
        <v>0</v>
      </c>
      <c r="AV229" s="6764">
        <v>0</v>
      </c>
      <c r="AW229" s="6765">
        <f t="shared" si="35"/>
        <v>0</v>
      </c>
      <c r="AX229" s="1035"/>
      <c r="AY229" s="6766">
        <v>0</v>
      </c>
      <c r="AZ229" s="1035"/>
      <c r="BA229" s="6767"/>
      <c r="BB229" s="6767"/>
      <c r="BC229" s="7068"/>
      <c r="BD229" s="7068"/>
      <c r="BE229" s="7068"/>
      <c r="BF229" s="7068"/>
      <c r="BG229" s="7068"/>
      <c r="BH229" s="7068"/>
      <c r="BI229" s="7068"/>
    </row>
    <row r="230" spans="1:61">
      <c r="A230" s="6542"/>
      <c r="B230" s="974"/>
      <c r="C230" s="6768">
        <v>50</v>
      </c>
      <c r="D230" s="6753"/>
      <c r="E230" s="6796" t="s">
        <v>278</v>
      </c>
      <c r="F230" s="6753"/>
      <c r="G230" s="6753"/>
      <c r="H230" s="6754"/>
      <c r="I230" s="6764">
        <v>0</v>
      </c>
      <c r="J230" s="6764">
        <v>0</v>
      </c>
      <c r="K230" s="6764">
        <v>0</v>
      </c>
      <c r="L230" s="6764">
        <v>0</v>
      </c>
      <c r="M230" s="6764">
        <v>0</v>
      </c>
      <c r="N230" s="6764">
        <v>0</v>
      </c>
      <c r="O230" s="6764">
        <v>0</v>
      </c>
      <c r="P230" s="6764">
        <v>0</v>
      </c>
      <c r="Q230" s="6764">
        <v>0</v>
      </c>
      <c r="R230" s="6764">
        <v>0</v>
      </c>
      <c r="S230" s="6764">
        <v>0</v>
      </c>
      <c r="T230" s="6764">
        <v>0</v>
      </c>
      <c r="U230" s="6764">
        <v>0</v>
      </c>
      <c r="V230" s="6764">
        <v>0</v>
      </c>
      <c r="W230" s="6764">
        <v>0</v>
      </c>
      <c r="X230" s="6764">
        <v>0</v>
      </c>
      <c r="Y230" s="6764">
        <v>0</v>
      </c>
      <c r="Z230" s="6764">
        <v>0</v>
      </c>
      <c r="AA230" s="6764">
        <v>0</v>
      </c>
      <c r="AB230" s="6764">
        <v>0</v>
      </c>
      <c r="AC230" s="6764">
        <v>0</v>
      </c>
      <c r="AD230" s="6764">
        <v>0</v>
      </c>
      <c r="AE230" s="6764">
        <v>0</v>
      </c>
      <c r="AF230" s="6764">
        <v>0</v>
      </c>
      <c r="AG230" s="6764">
        <v>0</v>
      </c>
      <c r="AH230" s="6764">
        <v>0</v>
      </c>
      <c r="AI230" s="6764">
        <v>0</v>
      </c>
      <c r="AJ230" s="6764">
        <v>0</v>
      </c>
      <c r="AK230" s="6764">
        <v>0</v>
      </c>
      <c r="AL230" s="6764">
        <v>0</v>
      </c>
      <c r="AM230" s="6764">
        <v>0</v>
      </c>
      <c r="AN230" s="6764">
        <v>0</v>
      </c>
      <c r="AO230" s="6764">
        <v>0</v>
      </c>
      <c r="AP230" s="6764">
        <v>0</v>
      </c>
      <c r="AQ230" s="6764">
        <v>0</v>
      </c>
      <c r="AR230" s="6764">
        <v>0</v>
      </c>
      <c r="AS230" s="6764">
        <v>0</v>
      </c>
      <c r="AT230" s="6764">
        <v>0</v>
      </c>
      <c r="AU230" s="6764">
        <v>0</v>
      </c>
      <c r="AV230" s="6764">
        <v>0</v>
      </c>
      <c r="AW230" s="6765">
        <f t="shared" si="35"/>
        <v>0</v>
      </c>
      <c r="AX230" s="1035"/>
      <c r="AY230" s="6766">
        <v>0</v>
      </c>
      <c r="AZ230" s="1035"/>
      <c r="BA230" s="6767"/>
      <c r="BB230" s="6767"/>
      <c r="BC230" s="7068"/>
      <c r="BD230" s="7068"/>
      <c r="BE230" s="7068"/>
      <c r="BF230" s="7068"/>
      <c r="BG230" s="7068"/>
      <c r="BH230" s="7068"/>
      <c r="BI230" s="7068"/>
    </row>
    <row r="231" spans="1:61">
      <c r="A231" s="6542"/>
      <c r="B231" s="974"/>
      <c r="C231" s="6768">
        <v>51</v>
      </c>
      <c r="D231" s="6753"/>
      <c r="E231" s="6796" t="s">
        <v>3958</v>
      </c>
      <c r="F231" s="6753"/>
      <c r="G231" s="6753"/>
      <c r="H231" s="6754"/>
      <c r="I231" s="6764">
        <v>0</v>
      </c>
      <c r="J231" s="6764">
        <v>0</v>
      </c>
      <c r="K231" s="6764">
        <v>0</v>
      </c>
      <c r="L231" s="6764">
        <v>0</v>
      </c>
      <c r="M231" s="6764">
        <v>0</v>
      </c>
      <c r="N231" s="6764">
        <v>0</v>
      </c>
      <c r="O231" s="6764">
        <v>0</v>
      </c>
      <c r="P231" s="6764">
        <v>0</v>
      </c>
      <c r="Q231" s="6764">
        <v>0</v>
      </c>
      <c r="R231" s="6764">
        <v>0</v>
      </c>
      <c r="S231" s="6764">
        <v>0</v>
      </c>
      <c r="T231" s="6764">
        <v>0</v>
      </c>
      <c r="U231" s="6764">
        <v>0</v>
      </c>
      <c r="V231" s="6764">
        <v>0</v>
      </c>
      <c r="W231" s="6764">
        <v>0</v>
      </c>
      <c r="X231" s="6764">
        <v>0</v>
      </c>
      <c r="Y231" s="6764">
        <v>0</v>
      </c>
      <c r="Z231" s="6764">
        <v>0</v>
      </c>
      <c r="AA231" s="6764">
        <v>0</v>
      </c>
      <c r="AB231" s="6764">
        <v>0</v>
      </c>
      <c r="AC231" s="6764">
        <v>0</v>
      </c>
      <c r="AD231" s="6764">
        <v>0</v>
      </c>
      <c r="AE231" s="6764">
        <v>0</v>
      </c>
      <c r="AF231" s="6764">
        <v>0</v>
      </c>
      <c r="AG231" s="6764">
        <v>0</v>
      </c>
      <c r="AH231" s="6764">
        <v>0</v>
      </c>
      <c r="AI231" s="6764">
        <v>0</v>
      </c>
      <c r="AJ231" s="6764">
        <v>0</v>
      </c>
      <c r="AK231" s="6764">
        <v>0</v>
      </c>
      <c r="AL231" s="6764">
        <v>0</v>
      </c>
      <c r="AM231" s="6764">
        <v>0</v>
      </c>
      <c r="AN231" s="6764">
        <v>0</v>
      </c>
      <c r="AO231" s="6764">
        <v>0</v>
      </c>
      <c r="AP231" s="6764">
        <v>0</v>
      </c>
      <c r="AQ231" s="6764">
        <v>0</v>
      </c>
      <c r="AR231" s="6764">
        <v>0</v>
      </c>
      <c r="AS231" s="6764">
        <v>0</v>
      </c>
      <c r="AT231" s="6764">
        <v>0</v>
      </c>
      <c r="AU231" s="6764">
        <v>0</v>
      </c>
      <c r="AV231" s="6764">
        <v>0</v>
      </c>
      <c r="AW231" s="6765">
        <f t="shared" si="35"/>
        <v>0</v>
      </c>
      <c r="AX231" s="1035"/>
      <c r="AY231" s="6766">
        <v>0</v>
      </c>
      <c r="AZ231" s="1035"/>
      <c r="BA231" s="6767"/>
      <c r="BB231" s="6767"/>
      <c r="BC231" s="7068"/>
      <c r="BD231" s="7068"/>
      <c r="BE231" s="7068"/>
      <c r="BF231" s="7068"/>
      <c r="BG231" s="7068"/>
      <c r="BH231" s="7068"/>
      <c r="BI231" s="7068"/>
    </row>
    <row r="232" spans="1:61">
      <c r="A232" s="6542"/>
      <c r="B232" s="974"/>
      <c r="C232" s="6768">
        <v>52</v>
      </c>
      <c r="D232" s="6753"/>
      <c r="E232" s="6796" t="s">
        <v>279</v>
      </c>
      <c r="F232" s="6753"/>
      <c r="G232" s="6753"/>
      <c r="H232" s="6754"/>
      <c r="I232" s="6764">
        <v>0</v>
      </c>
      <c r="J232" s="6764">
        <v>0</v>
      </c>
      <c r="K232" s="6764">
        <v>0</v>
      </c>
      <c r="L232" s="6764">
        <v>0</v>
      </c>
      <c r="M232" s="6764">
        <v>0</v>
      </c>
      <c r="N232" s="6764">
        <v>0</v>
      </c>
      <c r="O232" s="6764">
        <v>0</v>
      </c>
      <c r="P232" s="6764">
        <v>0</v>
      </c>
      <c r="Q232" s="6764">
        <v>0</v>
      </c>
      <c r="R232" s="6764">
        <v>0</v>
      </c>
      <c r="S232" s="6764">
        <v>0</v>
      </c>
      <c r="T232" s="6764">
        <v>0</v>
      </c>
      <c r="U232" s="6764">
        <v>0</v>
      </c>
      <c r="V232" s="6764">
        <v>0</v>
      </c>
      <c r="W232" s="6764">
        <v>0</v>
      </c>
      <c r="X232" s="6764">
        <v>0</v>
      </c>
      <c r="Y232" s="6764">
        <v>0</v>
      </c>
      <c r="Z232" s="6764">
        <v>0</v>
      </c>
      <c r="AA232" s="6764">
        <v>0</v>
      </c>
      <c r="AB232" s="6764">
        <v>0</v>
      </c>
      <c r="AC232" s="6764">
        <v>0</v>
      </c>
      <c r="AD232" s="6764">
        <v>0</v>
      </c>
      <c r="AE232" s="6764">
        <v>0</v>
      </c>
      <c r="AF232" s="6764">
        <v>0</v>
      </c>
      <c r="AG232" s="6764">
        <v>0</v>
      </c>
      <c r="AH232" s="6764">
        <v>0</v>
      </c>
      <c r="AI232" s="6764">
        <v>0</v>
      </c>
      <c r="AJ232" s="6764">
        <v>0</v>
      </c>
      <c r="AK232" s="6764">
        <v>0</v>
      </c>
      <c r="AL232" s="6764">
        <v>0</v>
      </c>
      <c r="AM232" s="6764">
        <v>0</v>
      </c>
      <c r="AN232" s="6764">
        <v>0</v>
      </c>
      <c r="AO232" s="6764">
        <v>0</v>
      </c>
      <c r="AP232" s="6764">
        <v>0</v>
      </c>
      <c r="AQ232" s="6764">
        <v>0</v>
      </c>
      <c r="AR232" s="6764">
        <v>0</v>
      </c>
      <c r="AS232" s="6764">
        <v>0</v>
      </c>
      <c r="AT232" s="6764">
        <v>0</v>
      </c>
      <c r="AU232" s="6764">
        <v>0</v>
      </c>
      <c r="AV232" s="6764">
        <v>0</v>
      </c>
      <c r="AW232" s="6765">
        <f t="shared" si="35"/>
        <v>0</v>
      </c>
      <c r="AX232" s="1035"/>
      <c r="AY232" s="6766">
        <v>0</v>
      </c>
      <c r="AZ232" s="1035"/>
      <c r="BA232" s="6767"/>
      <c r="BB232" s="6767"/>
      <c r="BC232" s="7068"/>
      <c r="BD232" s="7068"/>
      <c r="BE232" s="7068"/>
      <c r="BF232" s="7068"/>
      <c r="BG232" s="7068"/>
      <c r="BH232" s="7068"/>
      <c r="BI232" s="7068"/>
    </row>
    <row r="233" spans="1:61">
      <c r="A233" s="6542"/>
      <c r="B233" s="974"/>
      <c r="C233" s="6768">
        <v>53</v>
      </c>
      <c r="D233" s="6753"/>
      <c r="E233" s="6796" t="s">
        <v>280</v>
      </c>
      <c r="F233" s="6753"/>
      <c r="G233" s="6753"/>
      <c r="H233" s="6754"/>
      <c r="I233" s="6764">
        <v>0</v>
      </c>
      <c r="J233" s="6764">
        <v>0</v>
      </c>
      <c r="K233" s="6764">
        <v>0</v>
      </c>
      <c r="L233" s="6764">
        <v>0</v>
      </c>
      <c r="M233" s="6764">
        <v>0</v>
      </c>
      <c r="N233" s="6764">
        <v>0</v>
      </c>
      <c r="O233" s="6764">
        <v>0</v>
      </c>
      <c r="P233" s="6764">
        <v>0</v>
      </c>
      <c r="Q233" s="6764">
        <v>0</v>
      </c>
      <c r="R233" s="6764">
        <v>0</v>
      </c>
      <c r="S233" s="6764">
        <v>0</v>
      </c>
      <c r="T233" s="6764">
        <v>0</v>
      </c>
      <c r="U233" s="6764">
        <v>0</v>
      </c>
      <c r="V233" s="6764">
        <v>0</v>
      </c>
      <c r="W233" s="6764">
        <v>0</v>
      </c>
      <c r="X233" s="6764">
        <v>0</v>
      </c>
      <c r="Y233" s="6764">
        <v>0</v>
      </c>
      <c r="Z233" s="6764">
        <v>0</v>
      </c>
      <c r="AA233" s="6764">
        <v>0</v>
      </c>
      <c r="AB233" s="6764">
        <v>0</v>
      </c>
      <c r="AC233" s="6764">
        <v>0</v>
      </c>
      <c r="AD233" s="6764">
        <v>0</v>
      </c>
      <c r="AE233" s="6764">
        <v>0</v>
      </c>
      <c r="AF233" s="6764">
        <v>0</v>
      </c>
      <c r="AG233" s="6764">
        <v>0</v>
      </c>
      <c r="AH233" s="6764">
        <v>0</v>
      </c>
      <c r="AI233" s="6764">
        <v>0</v>
      </c>
      <c r="AJ233" s="6764">
        <v>0</v>
      </c>
      <c r="AK233" s="6764">
        <v>0</v>
      </c>
      <c r="AL233" s="6764">
        <v>0</v>
      </c>
      <c r="AM233" s="6764">
        <v>0</v>
      </c>
      <c r="AN233" s="6764">
        <v>0</v>
      </c>
      <c r="AO233" s="6764">
        <v>0</v>
      </c>
      <c r="AP233" s="6764">
        <v>0</v>
      </c>
      <c r="AQ233" s="6764">
        <v>0</v>
      </c>
      <c r="AR233" s="6764">
        <v>0</v>
      </c>
      <c r="AS233" s="6764">
        <v>0</v>
      </c>
      <c r="AT233" s="6764">
        <v>0</v>
      </c>
      <c r="AU233" s="6764">
        <v>0</v>
      </c>
      <c r="AV233" s="6764">
        <v>0</v>
      </c>
      <c r="AW233" s="6765">
        <f t="shared" si="35"/>
        <v>0</v>
      </c>
      <c r="AX233" s="1035"/>
      <c r="AY233" s="6766">
        <v>0</v>
      </c>
      <c r="AZ233" s="1035"/>
      <c r="BA233" s="6767"/>
      <c r="BB233" s="6767"/>
      <c r="BC233" s="7068"/>
      <c r="BD233" s="7068"/>
      <c r="BE233" s="7068"/>
      <c r="BF233" s="7068"/>
      <c r="BG233" s="7068"/>
      <c r="BH233" s="7068"/>
      <c r="BI233" s="7068"/>
    </row>
    <row r="234" spans="1:61">
      <c r="A234" s="6542"/>
      <c r="B234" s="974"/>
      <c r="C234" s="6768">
        <v>54</v>
      </c>
      <c r="D234" s="6753"/>
      <c r="E234" s="6796" t="s">
        <v>281</v>
      </c>
      <c r="F234" s="6753"/>
      <c r="G234" s="6753"/>
      <c r="H234" s="6754"/>
      <c r="I234" s="6755">
        <f>SUM(I235:I237)</f>
        <v>0</v>
      </c>
      <c r="J234" s="6755">
        <f t="shared" ref="J234:AV234" si="39">SUM(J235:J237)</f>
        <v>0</v>
      </c>
      <c r="K234" s="6755">
        <f t="shared" si="39"/>
        <v>0</v>
      </c>
      <c r="L234" s="6755">
        <f t="shared" si="39"/>
        <v>0</v>
      </c>
      <c r="M234" s="6755">
        <f t="shared" si="39"/>
        <v>0</v>
      </c>
      <c r="N234" s="6755">
        <f t="shared" si="39"/>
        <v>0</v>
      </c>
      <c r="O234" s="6755">
        <f t="shared" si="39"/>
        <v>0</v>
      </c>
      <c r="P234" s="6755">
        <f t="shared" si="39"/>
        <v>0</v>
      </c>
      <c r="Q234" s="6755">
        <f t="shared" si="39"/>
        <v>0</v>
      </c>
      <c r="R234" s="6755">
        <f t="shared" si="39"/>
        <v>0</v>
      </c>
      <c r="S234" s="6755">
        <f t="shared" si="39"/>
        <v>0</v>
      </c>
      <c r="T234" s="6755">
        <f t="shared" si="39"/>
        <v>0</v>
      </c>
      <c r="U234" s="6755">
        <f t="shared" si="39"/>
        <v>0</v>
      </c>
      <c r="V234" s="6755">
        <f t="shared" si="39"/>
        <v>0</v>
      </c>
      <c r="W234" s="6755">
        <f t="shared" si="39"/>
        <v>0</v>
      </c>
      <c r="X234" s="6755">
        <f t="shared" si="39"/>
        <v>0</v>
      </c>
      <c r="Y234" s="6755">
        <f t="shared" si="39"/>
        <v>0</v>
      </c>
      <c r="Z234" s="6755">
        <f t="shared" si="39"/>
        <v>0</v>
      </c>
      <c r="AA234" s="6755">
        <f t="shared" si="39"/>
        <v>0</v>
      </c>
      <c r="AB234" s="6755">
        <f t="shared" si="39"/>
        <v>0</v>
      </c>
      <c r="AC234" s="6755">
        <f t="shared" si="39"/>
        <v>0</v>
      </c>
      <c r="AD234" s="6755">
        <f t="shared" si="39"/>
        <v>0</v>
      </c>
      <c r="AE234" s="6755">
        <f t="shared" si="39"/>
        <v>0</v>
      </c>
      <c r="AF234" s="6755">
        <f t="shared" si="39"/>
        <v>0</v>
      </c>
      <c r="AG234" s="6755">
        <f t="shared" si="39"/>
        <v>0</v>
      </c>
      <c r="AH234" s="6755">
        <f t="shared" si="39"/>
        <v>0</v>
      </c>
      <c r="AI234" s="6755">
        <f t="shared" si="39"/>
        <v>0</v>
      </c>
      <c r="AJ234" s="6755">
        <f t="shared" si="39"/>
        <v>0</v>
      </c>
      <c r="AK234" s="6755">
        <f t="shared" si="39"/>
        <v>0</v>
      </c>
      <c r="AL234" s="6755">
        <f t="shared" si="39"/>
        <v>0</v>
      </c>
      <c r="AM234" s="6755">
        <f t="shared" si="39"/>
        <v>0</v>
      </c>
      <c r="AN234" s="6755">
        <f t="shared" si="39"/>
        <v>0</v>
      </c>
      <c r="AO234" s="6755">
        <f t="shared" si="39"/>
        <v>0</v>
      </c>
      <c r="AP234" s="6755">
        <f t="shared" si="39"/>
        <v>0</v>
      </c>
      <c r="AQ234" s="6755">
        <f t="shared" si="39"/>
        <v>0</v>
      </c>
      <c r="AR234" s="6755">
        <f t="shared" si="39"/>
        <v>0</v>
      </c>
      <c r="AS234" s="6755">
        <f t="shared" si="39"/>
        <v>0</v>
      </c>
      <c r="AT234" s="6755">
        <f t="shared" si="39"/>
        <v>0</v>
      </c>
      <c r="AU234" s="6755">
        <f t="shared" si="39"/>
        <v>0</v>
      </c>
      <c r="AV234" s="6755">
        <f t="shared" si="39"/>
        <v>0</v>
      </c>
      <c r="AW234" s="6756">
        <f t="shared" si="35"/>
        <v>0</v>
      </c>
      <c r="AX234" s="6757"/>
      <c r="AY234" s="6758">
        <f>SUM(AY235:AY237)</f>
        <v>0</v>
      </c>
      <c r="AZ234" s="6757"/>
      <c r="BA234" s="6759"/>
      <c r="BB234" s="6759"/>
      <c r="BC234" s="7067"/>
      <c r="BD234" s="7067"/>
      <c r="BE234" s="7067"/>
      <c r="BF234" s="7067"/>
      <c r="BG234" s="7067"/>
      <c r="BH234" s="7067"/>
      <c r="BI234" s="7067"/>
    </row>
    <row r="235" spans="1:61">
      <c r="A235" s="6542"/>
      <c r="B235" s="974"/>
      <c r="C235" s="6770"/>
      <c r="D235" s="6762">
        <v>54.1</v>
      </c>
      <c r="E235" s="6762"/>
      <c r="F235" s="6778" t="s">
        <v>282</v>
      </c>
      <c r="G235" s="6762"/>
      <c r="H235" s="6763"/>
      <c r="I235" s="6764">
        <v>0</v>
      </c>
      <c r="J235" s="6764">
        <v>0</v>
      </c>
      <c r="K235" s="6764">
        <v>0</v>
      </c>
      <c r="L235" s="6764">
        <v>0</v>
      </c>
      <c r="M235" s="6764">
        <v>0</v>
      </c>
      <c r="N235" s="6764">
        <v>0</v>
      </c>
      <c r="O235" s="6764">
        <v>0</v>
      </c>
      <c r="P235" s="6764">
        <v>0</v>
      </c>
      <c r="Q235" s="6764">
        <v>0</v>
      </c>
      <c r="R235" s="6764">
        <v>0</v>
      </c>
      <c r="S235" s="6764">
        <v>0</v>
      </c>
      <c r="T235" s="6764">
        <v>0</v>
      </c>
      <c r="U235" s="6764">
        <v>0</v>
      </c>
      <c r="V235" s="6764">
        <v>0</v>
      </c>
      <c r="W235" s="6764">
        <v>0</v>
      </c>
      <c r="X235" s="6764">
        <v>0</v>
      </c>
      <c r="Y235" s="6764">
        <v>0</v>
      </c>
      <c r="Z235" s="6764">
        <v>0</v>
      </c>
      <c r="AA235" s="6764">
        <v>0</v>
      </c>
      <c r="AB235" s="6764">
        <v>0</v>
      </c>
      <c r="AC235" s="6764">
        <v>0</v>
      </c>
      <c r="AD235" s="6764">
        <v>0</v>
      </c>
      <c r="AE235" s="6764">
        <v>0</v>
      </c>
      <c r="AF235" s="6764">
        <v>0</v>
      </c>
      <c r="AG235" s="6764">
        <v>0</v>
      </c>
      <c r="AH235" s="6764">
        <v>0</v>
      </c>
      <c r="AI235" s="6764">
        <v>0</v>
      </c>
      <c r="AJ235" s="6764">
        <v>0</v>
      </c>
      <c r="AK235" s="6764">
        <v>0</v>
      </c>
      <c r="AL235" s="6764">
        <v>0</v>
      </c>
      <c r="AM235" s="6764">
        <v>0</v>
      </c>
      <c r="AN235" s="6764">
        <v>0</v>
      </c>
      <c r="AO235" s="6764">
        <v>0</v>
      </c>
      <c r="AP235" s="6764">
        <v>0</v>
      </c>
      <c r="AQ235" s="6764">
        <v>0</v>
      </c>
      <c r="AR235" s="6764">
        <v>0</v>
      </c>
      <c r="AS235" s="6764">
        <v>0</v>
      </c>
      <c r="AT235" s="6764">
        <v>0</v>
      </c>
      <c r="AU235" s="6764">
        <v>0</v>
      </c>
      <c r="AV235" s="6764">
        <v>0</v>
      </c>
      <c r="AW235" s="6765">
        <f t="shared" si="35"/>
        <v>0</v>
      </c>
      <c r="AX235" s="1035"/>
      <c r="AY235" s="6766">
        <v>0</v>
      </c>
      <c r="AZ235" s="1035"/>
      <c r="BA235" s="6767"/>
      <c r="BB235" s="6767"/>
      <c r="BC235" s="7068"/>
      <c r="BD235" s="7068"/>
      <c r="BE235" s="7068"/>
      <c r="BF235" s="7068"/>
      <c r="BG235" s="7068"/>
      <c r="BH235" s="7068"/>
      <c r="BI235" s="7068"/>
    </row>
    <row r="236" spans="1:61">
      <c r="A236" s="6542"/>
      <c r="B236" s="974"/>
      <c r="C236" s="6770"/>
      <c r="D236" s="6762">
        <v>54.2</v>
      </c>
      <c r="E236" s="6762"/>
      <c r="F236" s="6778" t="s">
        <v>283</v>
      </c>
      <c r="G236" s="6762"/>
      <c r="H236" s="6763"/>
      <c r="I236" s="6764">
        <v>0</v>
      </c>
      <c r="J236" s="6764">
        <v>0</v>
      </c>
      <c r="K236" s="6764">
        <v>0</v>
      </c>
      <c r="L236" s="6764">
        <v>0</v>
      </c>
      <c r="M236" s="6764">
        <v>0</v>
      </c>
      <c r="N236" s="6764">
        <v>0</v>
      </c>
      <c r="O236" s="6764">
        <v>0</v>
      </c>
      <c r="P236" s="6764">
        <v>0</v>
      </c>
      <c r="Q236" s="6764">
        <v>0</v>
      </c>
      <c r="R236" s="6764">
        <v>0</v>
      </c>
      <c r="S236" s="6764">
        <v>0</v>
      </c>
      <c r="T236" s="6764">
        <v>0</v>
      </c>
      <c r="U236" s="6764">
        <v>0</v>
      </c>
      <c r="V236" s="6764">
        <v>0</v>
      </c>
      <c r="W236" s="6764">
        <v>0</v>
      </c>
      <c r="X236" s="6764">
        <v>0</v>
      </c>
      <c r="Y236" s="6764">
        <v>0</v>
      </c>
      <c r="Z236" s="6764">
        <v>0</v>
      </c>
      <c r="AA236" s="6764">
        <v>0</v>
      </c>
      <c r="AB236" s="6764">
        <v>0</v>
      </c>
      <c r="AC236" s="6764">
        <v>0</v>
      </c>
      <c r="AD236" s="6764">
        <v>0</v>
      </c>
      <c r="AE236" s="6764">
        <v>0</v>
      </c>
      <c r="AF236" s="6764">
        <v>0</v>
      </c>
      <c r="AG236" s="6764">
        <v>0</v>
      </c>
      <c r="AH236" s="6764">
        <v>0</v>
      </c>
      <c r="AI236" s="6764">
        <v>0</v>
      </c>
      <c r="AJ236" s="6764">
        <v>0</v>
      </c>
      <c r="AK236" s="6764">
        <v>0</v>
      </c>
      <c r="AL236" s="6764">
        <v>0</v>
      </c>
      <c r="AM236" s="6764">
        <v>0</v>
      </c>
      <c r="AN236" s="6764">
        <v>0</v>
      </c>
      <c r="AO236" s="6764">
        <v>0</v>
      </c>
      <c r="AP236" s="6764">
        <v>0</v>
      </c>
      <c r="AQ236" s="6764">
        <v>0</v>
      </c>
      <c r="AR236" s="6764">
        <v>0</v>
      </c>
      <c r="AS236" s="6764">
        <v>0</v>
      </c>
      <c r="AT236" s="6764">
        <v>0</v>
      </c>
      <c r="AU236" s="6764">
        <v>0</v>
      </c>
      <c r="AV236" s="6764">
        <v>0</v>
      </c>
      <c r="AW236" s="6765">
        <f t="shared" si="35"/>
        <v>0</v>
      </c>
      <c r="AX236" s="1035"/>
      <c r="AY236" s="6766">
        <v>0</v>
      </c>
      <c r="AZ236" s="1035"/>
      <c r="BA236" s="6767"/>
      <c r="BB236" s="6767"/>
      <c r="BC236" s="7068"/>
      <c r="BD236" s="7068"/>
      <c r="BE236" s="7068"/>
      <c r="BF236" s="7068"/>
      <c r="BG236" s="7068"/>
      <c r="BH236" s="7068"/>
      <c r="BI236" s="7068"/>
    </row>
    <row r="237" spans="1:61">
      <c r="A237" s="6542"/>
      <c r="B237" s="974"/>
      <c r="C237" s="6770"/>
      <c r="D237" s="6762">
        <v>54.3</v>
      </c>
      <c r="E237" s="6762"/>
      <c r="F237" s="6778" t="s">
        <v>284</v>
      </c>
      <c r="G237" s="6762"/>
      <c r="H237" s="6763"/>
      <c r="I237" s="6764">
        <v>0</v>
      </c>
      <c r="J237" s="6764">
        <v>0</v>
      </c>
      <c r="K237" s="6764">
        <v>0</v>
      </c>
      <c r="L237" s="6764">
        <v>0</v>
      </c>
      <c r="M237" s="6764">
        <v>0</v>
      </c>
      <c r="N237" s="6764">
        <v>0</v>
      </c>
      <c r="O237" s="6764">
        <v>0</v>
      </c>
      <c r="P237" s="6764">
        <v>0</v>
      </c>
      <c r="Q237" s="6764">
        <v>0</v>
      </c>
      <c r="R237" s="6764">
        <v>0</v>
      </c>
      <c r="S237" s="6764">
        <v>0</v>
      </c>
      <c r="T237" s="6764">
        <v>0</v>
      </c>
      <c r="U237" s="6764">
        <v>0</v>
      </c>
      <c r="V237" s="6764">
        <v>0</v>
      </c>
      <c r="W237" s="6764">
        <v>0</v>
      </c>
      <c r="X237" s="6764">
        <v>0</v>
      </c>
      <c r="Y237" s="6764">
        <v>0</v>
      </c>
      <c r="Z237" s="6764">
        <v>0</v>
      </c>
      <c r="AA237" s="6764">
        <v>0</v>
      </c>
      <c r="AB237" s="6764">
        <v>0</v>
      </c>
      <c r="AC237" s="6764">
        <v>0</v>
      </c>
      <c r="AD237" s="6764">
        <v>0</v>
      </c>
      <c r="AE237" s="6764">
        <v>0</v>
      </c>
      <c r="AF237" s="6764">
        <v>0</v>
      </c>
      <c r="AG237" s="6764">
        <v>0</v>
      </c>
      <c r="AH237" s="6764">
        <v>0</v>
      </c>
      <c r="AI237" s="6764">
        <v>0</v>
      </c>
      <c r="AJ237" s="6764">
        <v>0</v>
      </c>
      <c r="AK237" s="6764">
        <v>0</v>
      </c>
      <c r="AL237" s="6764">
        <v>0</v>
      </c>
      <c r="AM237" s="6764">
        <v>0</v>
      </c>
      <c r="AN237" s="6764">
        <v>0</v>
      </c>
      <c r="AO237" s="6764">
        <v>0</v>
      </c>
      <c r="AP237" s="6764">
        <v>0</v>
      </c>
      <c r="AQ237" s="6764">
        <v>0</v>
      </c>
      <c r="AR237" s="6764">
        <v>0</v>
      </c>
      <c r="AS237" s="6764">
        <v>0</v>
      </c>
      <c r="AT237" s="6764">
        <v>0</v>
      </c>
      <c r="AU237" s="6764">
        <v>0</v>
      </c>
      <c r="AV237" s="6764">
        <v>0</v>
      </c>
      <c r="AW237" s="6765">
        <f t="shared" si="35"/>
        <v>0</v>
      </c>
      <c r="AX237" s="1035"/>
      <c r="AY237" s="6766">
        <v>0</v>
      </c>
      <c r="AZ237" s="1035"/>
      <c r="BA237" s="6767"/>
      <c r="BB237" s="6767"/>
      <c r="BC237" s="7068"/>
      <c r="BD237" s="7068"/>
      <c r="BE237" s="7068"/>
      <c r="BF237" s="7068"/>
      <c r="BG237" s="7068"/>
      <c r="BH237" s="7068"/>
      <c r="BI237" s="7068"/>
    </row>
    <row r="238" spans="1:61">
      <c r="A238" s="6542"/>
      <c r="B238" s="974"/>
      <c r="C238" s="6768">
        <v>55</v>
      </c>
      <c r="D238" s="6753"/>
      <c r="E238" s="6796" t="s">
        <v>285</v>
      </c>
      <c r="F238" s="6753"/>
      <c r="G238" s="6753"/>
      <c r="H238" s="6754"/>
      <c r="I238" s="6755">
        <f>SUM(I239:I243)</f>
        <v>0</v>
      </c>
      <c r="J238" s="6755">
        <f t="shared" ref="J238:AV238" si="40">SUM(J239:J243)</f>
        <v>0</v>
      </c>
      <c r="K238" s="6755">
        <f t="shared" si="40"/>
        <v>0</v>
      </c>
      <c r="L238" s="6755">
        <f t="shared" si="40"/>
        <v>0</v>
      </c>
      <c r="M238" s="6755">
        <f t="shared" si="40"/>
        <v>0</v>
      </c>
      <c r="N238" s="6755">
        <f t="shared" si="40"/>
        <v>0</v>
      </c>
      <c r="O238" s="6755">
        <f t="shared" si="40"/>
        <v>0</v>
      </c>
      <c r="P238" s="6755">
        <f t="shared" si="40"/>
        <v>0</v>
      </c>
      <c r="Q238" s="6755">
        <f t="shared" si="40"/>
        <v>0</v>
      </c>
      <c r="R238" s="6755">
        <f t="shared" si="40"/>
        <v>0</v>
      </c>
      <c r="S238" s="6755">
        <f t="shared" si="40"/>
        <v>0</v>
      </c>
      <c r="T238" s="6755">
        <f t="shared" si="40"/>
        <v>0</v>
      </c>
      <c r="U238" s="6755">
        <f t="shared" si="40"/>
        <v>0</v>
      </c>
      <c r="V238" s="6755">
        <f t="shared" si="40"/>
        <v>0</v>
      </c>
      <c r="W238" s="6755">
        <f t="shared" si="40"/>
        <v>0</v>
      </c>
      <c r="X238" s="6755">
        <f t="shared" si="40"/>
        <v>0</v>
      </c>
      <c r="Y238" s="6755">
        <f t="shared" si="40"/>
        <v>0</v>
      </c>
      <c r="Z238" s="6755">
        <f t="shared" si="40"/>
        <v>0</v>
      </c>
      <c r="AA238" s="6755">
        <f t="shared" si="40"/>
        <v>0</v>
      </c>
      <c r="AB238" s="6755">
        <f t="shared" si="40"/>
        <v>0</v>
      </c>
      <c r="AC238" s="6755">
        <f t="shared" si="40"/>
        <v>0</v>
      </c>
      <c r="AD238" s="6755">
        <f t="shared" si="40"/>
        <v>0</v>
      </c>
      <c r="AE238" s="6755">
        <f t="shared" si="40"/>
        <v>0</v>
      </c>
      <c r="AF238" s="6755">
        <f t="shared" si="40"/>
        <v>0</v>
      </c>
      <c r="AG238" s="6755">
        <f t="shared" si="40"/>
        <v>0</v>
      </c>
      <c r="AH238" s="6755">
        <f t="shared" si="40"/>
        <v>0</v>
      </c>
      <c r="AI238" s="6755">
        <f t="shared" si="40"/>
        <v>0</v>
      </c>
      <c r="AJ238" s="6755">
        <f t="shared" si="40"/>
        <v>0</v>
      </c>
      <c r="AK238" s="6755">
        <f t="shared" si="40"/>
        <v>0</v>
      </c>
      <c r="AL238" s="6755">
        <f t="shared" si="40"/>
        <v>0</v>
      </c>
      <c r="AM238" s="6755">
        <f t="shared" si="40"/>
        <v>0</v>
      </c>
      <c r="AN238" s="6755">
        <f t="shared" si="40"/>
        <v>0</v>
      </c>
      <c r="AO238" s="6755">
        <f t="shared" si="40"/>
        <v>0</v>
      </c>
      <c r="AP238" s="6755">
        <f t="shared" si="40"/>
        <v>0</v>
      </c>
      <c r="AQ238" s="6755">
        <f t="shared" si="40"/>
        <v>0</v>
      </c>
      <c r="AR238" s="6755">
        <f t="shared" si="40"/>
        <v>0</v>
      </c>
      <c r="AS238" s="6755">
        <f t="shared" si="40"/>
        <v>0</v>
      </c>
      <c r="AT238" s="6755">
        <f t="shared" si="40"/>
        <v>0</v>
      </c>
      <c r="AU238" s="6755">
        <f t="shared" si="40"/>
        <v>0</v>
      </c>
      <c r="AV238" s="6755">
        <f t="shared" si="40"/>
        <v>0</v>
      </c>
      <c r="AW238" s="6756">
        <f t="shared" si="35"/>
        <v>0</v>
      </c>
      <c r="AX238" s="6757"/>
      <c r="AY238" s="6758">
        <f>SUM(AY239:AY243)</f>
        <v>0</v>
      </c>
      <c r="AZ238" s="6757"/>
      <c r="BA238" s="6759"/>
      <c r="BB238" s="6759"/>
      <c r="BC238" s="7067"/>
      <c r="BD238" s="7067"/>
      <c r="BE238" s="7067"/>
      <c r="BF238" s="7067"/>
      <c r="BG238" s="7067"/>
      <c r="BH238" s="7067"/>
      <c r="BI238" s="7067"/>
    </row>
    <row r="239" spans="1:61">
      <c r="A239" s="6542"/>
      <c r="B239" s="974"/>
      <c r="C239" s="6770"/>
      <c r="D239" s="6762">
        <v>55.1</v>
      </c>
      <c r="E239" s="6762"/>
      <c r="F239" s="6778" t="s">
        <v>286</v>
      </c>
      <c r="G239" s="6762"/>
      <c r="H239" s="6763"/>
      <c r="I239" s="6764">
        <v>0</v>
      </c>
      <c r="J239" s="6764">
        <v>0</v>
      </c>
      <c r="K239" s="6764">
        <v>0</v>
      </c>
      <c r="L239" s="6764">
        <v>0</v>
      </c>
      <c r="M239" s="6764">
        <v>0</v>
      </c>
      <c r="N239" s="6764">
        <v>0</v>
      </c>
      <c r="O239" s="6764">
        <v>0</v>
      </c>
      <c r="P239" s="6764">
        <v>0</v>
      </c>
      <c r="Q239" s="6764">
        <v>0</v>
      </c>
      <c r="R239" s="6764">
        <v>0</v>
      </c>
      <c r="S239" s="6764">
        <v>0</v>
      </c>
      <c r="T239" s="6764">
        <v>0</v>
      </c>
      <c r="U239" s="6764">
        <v>0</v>
      </c>
      <c r="V239" s="6764">
        <v>0</v>
      </c>
      <c r="W239" s="6764">
        <v>0</v>
      </c>
      <c r="X239" s="6764">
        <v>0</v>
      </c>
      <c r="Y239" s="6764">
        <v>0</v>
      </c>
      <c r="Z239" s="6764">
        <v>0</v>
      </c>
      <c r="AA239" s="6764">
        <v>0</v>
      </c>
      <c r="AB239" s="6764">
        <v>0</v>
      </c>
      <c r="AC239" s="6764">
        <v>0</v>
      </c>
      <c r="AD239" s="6764">
        <v>0</v>
      </c>
      <c r="AE239" s="6764">
        <v>0</v>
      </c>
      <c r="AF239" s="6764">
        <v>0</v>
      </c>
      <c r="AG239" s="6764">
        <v>0</v>
      </c>
      <c r="AH239" s="6764">
        <v>0</v>
      </c>
      <c r="AI239" s="6764">
        <v>0</v>
      </c>
      <c r="AJ239" s="6764">
        <v>0</v>
      </c>
      <c r="AK239" s="6764">
        <v>0</v>
      </c>
      <c r="AL239" s="6764">
        <v>0</v>
      </c>
      <c r="AM239" s="6764">
        <v>0</v>
      </c>
      <c r="AN239" s="6764">
        <v>0</v>
      </c>
      <c r="AO239" s="6764">
        <v>0</v>
      </c>
      <c r="AP239" s="6764">
        <v>0</v>
      </c>
      <c r="AQ239" s="6764">
        <v>0</v>
      </c>
      <c r="AR239" s="6764">
        <v>0</v>
      </c>
      <c r="AS239" s="6764">
        <v>0</v>
      </c>
      <c r="AT239" s="6764">
        <v>0</v>
      </c>
      <c r="AU239" s="6764">
        <v>0</v>
      </c>
      <c r="AV239" s="6764">
        <v>0</v>
      </c>
      <c r="AW239" s="6765">
        <f t="shared" si="35"/>
        <v>0</v>
      </c>
      <c r="AX239" s="1035"/>
      <c r="AY239" s="6766">
        <v>0</v>
      </c>
      <c r="AZ239" s="1035"/>
      <c r="BA239" s="6767"/>
      <c r="BB239" s="6767"/>
      <c r="BC239" s="7068"/>
      <c r="BD239" s="7068"/>
      <c r="BE239" s="7068"/>
      <c r="BF239" s="7068"/>
      <c r="BG239" s="7068"/>
      <c r="BH239" s="7068"/>
      <c r="BI239" s="7068"/>
    </row>
    <row r="240" spans="1:61">
      <c r="A240" s="6542"/>
      <c r="B240" s="974"/>
      <c r="C240" s="6770"/>
      <c r="D240" s="6762">
        <v>55.2</v>
      </c>
      <c r="E240" s="6762"/>
      <c r="F240" s="6778" t="s">
        <v>287</v>
      </c>
      <c r="G240" s="6762"/>
      <c r="H240" s="6763"/>
      <c r="I240" s="6764">
        <v>0</v>
      </c>
      <c r="J240" s="6764">
        <v>0</v>
      </c>
      <c r="K240" s="6764">
        <v>0</v>
      </c>
      <c r="L240" s="6764">
        <v>0</v>
      </c>
      <c r="M240" s="6764">
        <v>0</v>
      </c>
      <c r="N240" s="6764">
        <v>0</v>
      </c>
      <c r="O240" s="6764">
        <v>0</v>
      </c>
      <c r="P240" s="6764">
        <v>0</v>
      </c>
      <c r="Q240" s="6764">
        <v>0</v>
      </c>
      <c r="R240" s="6764">
        <v>0</v>
      </c>
      <c r="S240" s="6764">
        <v>0</v>
      </c>
      <c r="T240" s="6764">
        <v>0</v>
      </c>
      <c r="U240" s="6764">
        <v>0</v>
      </c>
      <c r="V240" s="6764">
        <v>0</v>
      </c>
      <c r="W240" s="6764">
        <v>0</v>
      </c>
      <c r="X240" s="6764">
        <v>0</v>
      </c>
      <c r="Y240" s="6764">
        <v>0</v>
      </c>
      <c r="Z240" s="6764">
        <v>0</v>
      </c>
      <c r="AA240" s="6764">
        <v>0</v>
      </c>
      <c r="AB240" s="6764">
        <v>0</v>
      </c>
      <c r="AC240" s="6764">
        <v>0</v>
      </c>
      <c r="AD240" s="6764">
        <v>0</v>
      </c>
      <c r="AE240" s="6764">
        <v>0</v>
      </c>
      <c r="AF240" s="6764">
        <v>0</v>
      </c>
      <c r="AG240" s="6764">
        <v>0</v>
      </c>
      <c r="AH240" s="6764">
        <v>0</v>
      </c>
      <c r="AI240" s="6764">
        <v>0</v>
      </c>
      <c r="AJ240" s="6764">
        <v>0</v>
      </c>
      <c r="AK240" s="6764">
        <v>0</v>
      </c>
      <c r="AL240" s="6764">
        <v>0</v>
      </c>
      <c r="AM240" s="6764">
        <v>0</v>
      </c>
      <c r="AN240" s="6764">
        <v>0</v>
      </c>
      <c r="AO240" s="6764">
        <v>0</v>
      </c>
      <c r="AP240" s="6764">
        <v>0</v>
      </c>
      <c r="AQ240" s="6764">
        <v>0</v>
      </c>
      <c r="AR240" s="6764">
        <v>0</v>
      </c>
      <c r="AS240" s="6764">
        <v>0</v>
      </c>
      <c r="AT240" s="6764">
        <v>0</v>
      </c>
      <c r="AU240" s="6764">
        <v>0</v>
      </c>
      <c r="AV240" s="6764">
        <v>0</v>
      </c>
      <c r="AW240" s="6765">
        <f t="shared" si="35"/>
        <v>0</v>
      </c>
      <c r="AX240" s="1035"/>
      <c r="AY240" s="6766">
        <v>0</v>
      </c>
      <c r="AZ240" s="1035"/>
      <c r="BA240" s="6767"/>
      <c r="BB240" s="6767"/>
      <c r="BC240" s="7068"/>
      <c r="BD240" s="7068"/>
      <c r="BE240" s="7068"/>
      <c r="BF240" s="7068"/>
      <c r="BG240" s="7068"/>
      <c r="BH240" s="7068"/>
      <c r="BI240" s="7068"/>
    </row>
    <row r="241" spans="1:61">
      <c r="A241" s="6542"/>
      <c r="B241" s="974"/>
      <c r="C241" s="6770"/>
      <c r="D241" s="6762">
        <v>55.3</v>
      </c>
      <c r="E241" s="6762"/>
      <c r="F241" s="6778" t="s">
        <v>288</v>
      </c>
      <c r="G241" s="6762"/>
      <c r="H241" s="6763"/>
      <c r="I241" s="6764">
        <v>0</v>
      </c>
      <c r="J241" s="6764">
        <v>0</v>
      </c>
      <c r="K241" s="6764">
        <v>0</v>
      </c>
      <c r="L241" s="6764">
        <v>0</v>
      </c>
      <c r="M241" s="6764">
        <v>0</v>
      </c>
      <c r="N241" s="6764">
        <v>0</v>
      </c>
      <c r="O241" s="6764">
        <v>0</v>
      </c>
      <c r="P241" s="6764">
        <v>0</v>
      </c>
      <c r="Q241" s="6764">
        <v>0</v>
      </c>
      <c r="R241" s="6764">
        <v>0</v>
      </c>
      <c r="S241" s="6764">
        <v>0</v>
      </c>
      <c r="T241" s="6764">
        <v>0</v>
      </c>
      <c r="U241" s="6764">
        <v>0</v>
      </c>
      <c r="V241" s="6764">
        <v>0</v>
      </c>
      <c r="W241" s="6764">
        <v>0</v>
      </c>
      <c r="X241" s="6764">
        <v>0</v>
      </c>
      <c r="Y241" s="6764">
        <v>0</v>
      </c>
      <c r="Z241" s="6764">
        <v>0</v>
      </c>
      <c r="AA241" s="6764">
        <v>0</v>
      </c>
      <c r="AB241" s="6764">
        <v>0</v>
      </c>
      <c r="AC241" s="6764">
        <v>0</v>
      </c>
      <c r="AD241" s="6764">
        <v>0</v>
      </c>
      <c r="AE241" s="6764">
        <v>0</v>
      </c>
      <c r="AF241" s="6764">
        <v>0</v>
      </c>
      <c r="AG241" s="6764">
        <v>0</v>
      </c>
      <c r="AH241" s="6764">
        <v>0</v>
      </c>
      <c r="AI241" s="6764">
        <v>0</v>
      </c>
      <c r="AJ241" s="6764">
        <v>0</v>
      </c>
      <c r="AK241" s="6764">
        <v>0</v>
      </c>
      <c r="AL241" s="6764">
        <v>0</v>
      </c>
      <c r="AM241" s="6764">
        <v>0</v>
      </c>
      <c r="AN241" s="6764">
        <v>0</v>
      </c>
      <c r="AO241" s="6764">
        <v>0</v>
      </c>
      <c r="AP241" s="6764">
        <v>0</v>
      </c>
      <c r="AQ241" s="6764">
        <v>0</v>
      </c>
      <c r="AR241" s="6764">
        <v>0</v>
      </c>
      <c r="AS241" s="6764">
        <v>0</v>
      </c>
      <c r="AT241" s="6764">
        <v>0</v>
      </c>
      <c r="AU241" s="6764">
        <v>0</v>
      </c>
      <c r="AV241" s="6764">
        <v>0</v>
      </c>
      <c r="AW241" s="6765">
        <f t="shared" si="35"/>
        <v>0</v>
      </c>
      <c r="AX241" s="1035"/>
      <c r="AY241" s="6766">
        <v>0</v>
      </c>
      <c r="AZ241" s="1035"/>
      <c r="BA241" s="6767"/>
      <c r="BB241" s="6767"/>
      <c r="BC241" s="7068"/>
      <c r="BD241" s="7068"/>
      <c r="BE241" s="7068"/>
      <c r="BF241" s="7068"/>
      <c r="BG241" s="7068"/>
      <c r="BH241" s="7068"/>
      <c r="BI241" s="7068"/>
    </row>
    <row r="242" spans="1:61">
      <c r="A242" s="6542"/>
      <c r="B242" s="974"/>
      <c r="C242" s="6770"/>
      <c r="D242" s="6762">
        <v>55.4</v>
      </c>
      <c r="E242" s="6762"/>
      <c r="F242" s="6778" t="s">
        <v>289</v>
      </c>
      <c r="G242" s="6762"/>
      <c r="H242" s="6763"/>
      <c r="I242" s="6764">
        <v>0</v>
      </c>
      <c r="J242" s="6764">
        <v>0</v>
      </c>
      <c r="K242" s="6764">
        <v>0</v>
      </c>
      <c r="L242" s="6764">
        <v>0</v>
      </c>
      <c r="M242" s="6764">
        <v>0</v>
      </c>
      <c r="N242" s="6764">
        <v>0</v>
      </c>
      <c r="O242" s="6764">
        <v>0</v>
      </c>
      <c r="P242" s="6764">
        <v>0</v>
      </c>
      <c r="Q242" s="6764">
        <v>0</v>
      </c>
      <c r="R242" s="6764">
        <v>0</v>
      </c>
      <c r="S242" s="6764">
        <v>0</v>
      </c>
      <c r="T242" s="6764">
        <v>0</v>
      </c>
      <c r="U242" s="6764">
        <v>0</v>
      </c>
      <c r="V242" s="6764">
        <v>0</v>
      </c>
      <c r="W242" s="6764">
        <v>0</v>
      </c>
      <c r="X242" s="6764">
        <v>0</v>
      </c>
      <c r="Y242" s="6764">
        <v>0</v>
      </c>
      <c r="Z242" s="6764">
        <v>0</v>
      </c>
      <c r="AA242" s="6764">
        <v>0</v>
      </c>
      <c r="AB242" s="6764">
        <v>0</v>
      </c>
      <c r="AC242" s="6764">
        <v>0</v>
      </c>
      <c r="AD242" s="6764">
        <v>0</v>
      </c>
      <c r="AE242" s="6764">
        <v>0</v>
      </c>
      <c r="AF242" s="6764">
        <v>0</v>
      </c>
      <c r="AG242" s="6764">
        <v>0</v>
      </c>
      <c r="AH242" s="6764">
        <v>0</v>
      </c>
      <c r="AI242" s="6764">
        <v>0</v>
      </c>
      <c r="AJ242" s="6764">
        <v>0</v>
      </c>
      <c r="AK242" s="6764">
        <v>0</v>
      </c>
      <c r="AL242" s="6764">
        <v>0</v>
      </c>
      <c r="AM242" s="6764">
        <v>0</v>
      </c>
      <c r="AN242" s="6764">
        <v>0</v>
      </c>
      <c r="AO242" s="6764">
        <v>0</v>
      </c>
      <c r="AP242" s="6764">
        <v>0</v>
      </c>
      <c r="AQ242" s="6764">
        <v>0</v>
      </c>
      <c r="AR242" s="6764">
        <v>0</v>
      </c>
      <c r="AS242" s="6764">
        <v>0</v>
      </c>
      <c r="AT242" s="6764">
        <v>0</v>
      </c>
      <c r="AU242" s="6764">
        <v>0</v>
      </c>
      <c r="AV242" s="6764">
        <v>0</v>
      </c>
      <c r="AW242" s="6765">
        <f t="shared" si="35"/>
        <v>0</v>
      </c>
      <c r="AX242" s="1035"/>
      <c r="AY242" s="6766">
        <v>0</v>
      </c>
      <c r="AZ242" s="1035"/>
      <c r="BA242" s="6767"/>
      <c r="BB242" s="6767"/>
      <c r="BC242" s="7068"/>
      <c r="BD242" s="7068"/>
      <c r="BE242" s="7068"/>
      <c r="BF242" s="7068"/>
      <c r="BG242" s="7068"/>
      <c r="BH242" s="7068"/>
      <c r="BI242" s="7068"/>
    </row>
    <row r="243" spans="1:61">
      <c r="A243" s="6542"/>
      <c r="B243" s="974"/>
      <c r="C243" s="6770"/>
      <c r="D243" s="6762">
        <v>55.5</v>
      </c>
      <c r="E243" s="6762"/>
      <c r="F243" s="6778" t="s">
        <v>290</v>
      </c>
      <c r="G243" s="6762"/>
      <c r="H243" s="6763"/>
      <c r="I243" s="6764">
        <v>0</v>
      </c>
      <c r="J243" s="6764">
        <v>0</v>
      </c>
      <c r="K243" s="6764">
        <v>0</v>
      </c>
      <c r="L243" s="6764">
        <v>0</v>
      </c>
      <c r="M243" s="6764">
        <v>0</v>
      </c>
      <c r="N243" s="6764">
        <v>0</v>
      </c>
      <c r="O243" s="6764">
        <v>0</v>
      </c>
      <c r="P243" s="6764">
        <v>0</v>
      </c>
      <c r="Q243" s="6764">
        <v>0</v>
      </c>
      <c r="R243" s="6764">
        <v>0</v>
      </c>
      <c r="S243" s="6764">
        <v>0</v>
      </c>
      <c r="T243" s="6764">
        <v>0</v>
      </c>
      <c r="U243" s="6764">
        <v>0</v>
      </c>
      <c r="V243" s="6764">
        <v>0</v>
      </c>
      <c r="W243" s="6764">
        <v>0</v>
      </c>
      <c r="X243" s="6764">
        <v>0</v>
      </c>
      <c r="Y243" s="6764">
        <v>0</v>
      </c>
      <c r="Z243" s="6764">
        <v>0</v>
      </c>
      <c r="AA243" s="6764">
        <v>0</v>
      </c>
      <c r="AB243" s="6764">
        <v>0</v>
      </c>
      <c r="AC243" s="6764">
        <v>0</v>
      </c>
      <c r="AD243" s="6764">
        <v>0</v>
      </c>
      <c r="AE243" s="6764">
        <v>0</v>
      </c>
      <c r="AF243" s="6764">
        <v>0</v>
      </c>
      <c r="AG243" s="6764">
        <v>0</v>
      </c>
      <c r="AH243" s="6764">
        <v>0</v>
      </c>
      <c r="AI243" s="6764">
        <v>0</v>
      </c>
      <c r="AJ243" s="6764">
        <v>0</v>
      </c>
      <c r="AK243" s="6764">
        <v>0</v>
      </c>
      <c r="AL243" s="6764">
        <v>0</v>
      </c>
      <c r="AM243" s="6764">
        <v>0</v>
      </c>
      <c r="AN243" s="6764">
        <v>0</v>
      </c>
      <c r="AO243" s="6764">
        <v>0</v>
      </c>
      <c r="AP243" s="6764">
        <v>0</v>
      </c>
      <c r="AQ243" s="6764">
        <v>0</v>
      </c>
      <c r="AR243" s="6764">
        <v>0</v>
      </c>
      <c r="AS243" s="6764">
        <v>0</v>
      </c>
      <c r="AT243" s="6764">
        <v>0</v>
      </c>
      <c r="AU243" s="6764">
        <v>0</v>
      </c>
      <c r="AV243" s="6764">
        <v>0</v>
      </c>
      <c r="AW243" s="6765">
        <f t="shared" si="35"/>
        <v>0</v>
      </c>
      <c r="AX243" s="1035"/>
      <c r="AY243" s="6766">
        <v>0</v>
      </c>
      <c r="AZ243" s="1035"/>
      <c r="BA243" s="6767"/>
      <c r="BB243" s="6767"/>
      <c r="BC243" s="7068"/>
      <c r="BD243" s="7068"/>
      <c r="BE243" s="7068"/>
      <c r="BF243" s="7068"/>
      <c r="BG243" s="7068"/>
      <c r="BH243" s="7068"/>
      <c r="BI243" s="7068"/>
    </row>
    <row r="244" spans="1:61">
      <c r="A244" s="6542"/>
      <c r="B244" s="974"/>
      <c r="C244" s="6768">
        <v>56</v>
      </c>
      <c r="D244" s="6753"/>
      <c r="E244" s="6796" t="s">
        <v>291</v>
      </c>
      <c r="F244" s="6753"/>
      <c r="G244" s="6753"/>
      <c r="H244" s="6754"/>
      <c r="I244" s="6755">
        <f>SUM(I245:I247)</f>
        <v>0</v>
      </c>
      <c r="J244" s="6755">
        <f t="shared" ref="J244:AV244" si="41">SUM(J245:J247)</f>
        <v>0</v>
      </c>
      <c r="K244" s="6755">
        <f t="shared" si="41"/>
        <v>0</v>
      </c>
      <c r="L244" s="6755">
        <f t="shared" si="41"/>
        <v>0</v>
      </c>
      <c r="M244" s="6755">
        <f t="shared" si="41"/>
        <v>0</v>
      </c>
      <c r="N244" s="6755">
        <f t="shared" si="41"/>
        <v>0</v>
      </c>
      <c r="O244" s="6755">
        <f t="shared" si="41"/>
        <v>0</v>
      </c>
      <c r="P244" s="6755">
        <f t="shared" si="41"/>
        <v>0</v>
      </c>
      <c r="Q244" s="6755">
        <f t="shared" si="41"/>
        <v>0</v>
      </c>
      <c r="R244" s="6755">
        <f t="shared" si="41"/>
        <v>0</v>
      </c>
      <c r="S244" s="6755">
        <f t="shared" si="41"/>
        <v>0</v>
      </c>
      <c r="T244" s="6755">
        <f t="shared" si="41"/>
        <v>0</v>
      </c>
      <c r="U244" s="6755">
        <f t="shared" si="41"/>
        <v>0</v>
      </c>
      <c r="V244" s="6755">
        <f t="shared" si="41"/>
        <v>0</v>
      </c>
      <c r="W244" s="6755">
        <f t="shared" si="41"/>
        <v>0</v>
      </c>
      <c r="X244" s="6755">
        <f t="shared" si="41"/>
        <v>0</v>
      </c>
      <c r="Y244" s="6755">
        <f t="shared" si="41"/>
        <v>0</v>
      </c>
      <c r="Z244" s="6755">
        <f t="shared" si="41"/>
        <v>0</v>
      </c>
      <c r="AA244" s="6755">
        <f t="shared" si="41"/>
        <v>0</v>
      </c>
      <c r="AB244" s="6755">
        <f t="shared" si="41"/>
        <v>0</v>
      </c>
      <c r="AC244" s="6755">
        <f t="shared" si="41"/>
        <v>0</v>
      </c>
      <c r="AD244" s="6755">
        <f t="shared" si="41"/>
        <v>0</v>
      </c>
      <c r="AE244" s="6755">
        <f t="shared" si="41"/>
        <v>0</v>
      </c>
      <c r="AF244" s="6755">
        <f t="shared" si="41"/>
        <v>0</v>
      </c>
      <c r="AG244" s="6755">
        <f t="shared" si="41"/>
        <v>0</v>
      </c>
      <c r="AH244" s="6755">
        <f t="shared" si="41"/>
        <v>0</v>
      </c>
      <c r="AI244" s="6755">
        <f t="shared" si="41"/>
        <v>0</v>
      </c>
      <c r="AJ244" s="6755">
        <f t="shared" si="41"/>
        <v>0</v>
      </c>
      <c r="AK244" s="6755">
        <f t="shared" si="41"/>
        <v>0</v>
      </c>
      <c r="AL244" s="6755">
        <f t="shared" si="41"/>
        <v>0</v>
      </c>
      <c r="AM244" s="6755">
        <f t="shared" si="41"/>
        <v>0</v>
      </c>
      <c r="AN244" s="6755">
        <f t="shared" si="41"/>
        <v>0</v>
      </c>
      <c r="AO244" s="6755">
        <f t="shared" si="41"/>
        <v>0</v>
      </c>
      <c r="AP244" s="6755">
        <f t="shared" si="41"/>
        <v>0</v>
      </c>
      <c r="AQ244" s="6755">
        <f t="shared" si="41"/>
        <v>0</v>
      </c>
      <c r="AR244" s="6755">
        <f t="shared" si="41"/>
        <v>0</v>
      </c>
      <c r="AS244" s="6755">
        <f t="shared" si="41"/>
        <v>0</v>
      </c>
      <c r="AT244" s="6755">
        <f t="shared" si="41"/>
        <v>0</v>
      </c>
      <c r="AU244" s="6755">
        <f t="shared" si="41"/>
        <v>0</v>
      </c>
      <c r="AV244" s="6755">
        <f t="shared" si="41"/>
        <v>0</v>
      </c>
      <c r="AW244" s="6756">
        <f t="shared" si="35"/>
        <v>0</v>
      </c>
      <c r="AX244" s="6757"/>
      <c r="AY244" s="6758">
        <f>SUM(AY245:AY247)</f>
        <v>0</v>
      </c>
      <c r="AZ244" s="6757"/>
      <c r="BA244" s="6759"/>
      <c r="BB244" s="6759"/>
      <c r="BC244" s="7067"/>
      <c r="BD244" s="7067"/>
      <c r="BE244" s="7067"/>
      <c r="BF244" s="7067"/>
      <c r="BG244" s="7067"/>
      <c r="BH244" s="7067"/>
      <c r="BI244" s="7067"/>
    </row>
    <row r="245" spans="1:61">
      <c r="A245" s="6542"/>
      <c r="B245" s="974"/>
      <c r="C245" s="6770"/>
      <c r="D245" s="6762">
        <v>56.1</v>
      </c>
      <c r="E245" s="6762"/>
      <c r="F245" s="6778" t="s">
        <v>225</v>
      </c>
      <c r="G245" s="6762"/>
      <c r="H245" s="6763"/>
      <c r="I245" s="6764">
        <v>0</v>
      </c>
      <c r="J245" s="6764">
        <v>0</v>
      </c>
      <c r="K245" s="6764">
        <v>0</v>
      </c>
      <c r="L245" s="6764">
        <v>0</v>
      </c>
      <c r="M245" s="6764">
        <v>0</v>
      </c>
      <c r="N245" s="6764">
        <v>0</v>
      </c>
      <c r="O245" s="6764">
        <v>0</v>
      </c>
      <c r="P245" s="6764">
        <v>0</v>
      </c>
      <c r="Q245" s="6764">
        <v>0</v>
      </c>
      <c r="R245" s="6764">
        <v>0</v>
      </c>
      <c r="S245" s="6764">
        <v>0</v>
      </c>
      <c r="T245" s="6764">
        <v>0</v>
      </c>
      <c r="U245" s="6764">
        <v>0</v>
      </c>
      <c r="V245" s="6764">
        <v>0</v>
      </c>
      <c r="W245" s="6764">
        <v>0</v>
      </c>
      <c r="X245" s="6764">
        <v>0</v>
      </c>
      <c r="Y245" s="6764">
        <v>0</v>
      </c>
      <c r="Z245" s="6764">
        <v>0</v>
      </c>
      <c r="AA245" s="6764">
        <v>0</v>
      </c>
      <c r="AB245" s="6764">
        <v>0</v>
      </c>
      <c r="AC245" s="6764">
        <v>0</v>
      </c>
      <c r="AD245" s="6764">
        <v>0</v>
      </c>
      <c r="AE245" s="6764">
        <v>0</v>
      </c>
      <c r="AF245" s="6764">
        <v>0</v>
      </c>
      <c r="AG245" s="6764">
        <v>0</v>
      </c>
      <c r="AH245" s="6764">
        <v>0</v>
      </c>
      <c r="AI245" s="6764">
        <v>0</v>
      </c>
      <c r="AJ245" s="6764">
        <v>0</v>
      </c>
      <c r="AK245" s="6764">
        <v>0</v>
      </c>
      <c r="AL245" s="6764">
        <v>0</v>
      </c>
      <c r="AM245" s="6764">
        <v>0</v>
      </c>
      <c r="AN245" s="6764">
        <v>0</v>
      </c>
      <c r="AO245" s="6764">
        <v>0</v>
      </c>
      <c r="AP245" s="6764">
        <v>0</v>
      </c>
      <c r="AQ245" s="6764">
        <v>0</v>
      </c>
      <c r="AR245" s="6764">
        <v>0</v>
      </c>
      <c r="AS245" s="6764">
        <v>0</v>
      </c>
      <c r="AT245" s="6764">
        <v>0</v>
      </c>
      <c r="AU245" s="6764">
        <v>0</v>
      </c>
      <c r="AV245" s="6764">
        <v>0</v>
      </c>
      <c r="AW245" s="6765">
        <f t="shared" si="35"/>
        <v>0</v>
      </c>
      <c r="AX245" s="1035"/>
      <c r="AY245" s="6766">
        <v>0</v>
      </c>
      <c r="AZ245" s="1035"/>
      <c r="BA245" s="6767"/>
      <c r="BB245" s="6767"/>
      <c r="BC245" s="7068"/>
      <c r="BD245" s="7068"/>
      <c r="BE245" s="7068"/>
      <c r="BF245" s="7068"/>
      <c r="BG245" s="7068"/>
      <c r="BH245" s="7068"/>
      <c r="BI245" s="7068"/>
    </row>
    <row r="246" spans="1:61">
      <c r="A246" s="6542"/>
      <c r="B246" s="974"/>
      <c r="C246" s="6770"/>
      <c r="D246" s="6762">
        <v>56.2</v>
      </c>
      <c r="E246" s="6762"/>
      <c r="F246" s="6778" t="s">
        <v>226</v>
      </c>
      <c r="G246" s="6762"/>
      <c r="H246" s="6763"/>
      <c r="I246" s="6764">
        <v>0</v>
      </c>
      <c r="J246" s="6764">
        <v>0</v>
      </c>
      <c r="K246" s="6764">
        <v>0</v>
      </c>
      <c r="L246" s="6764">
        <v>0</v>
      </c>
      <c r="M246" s="6764">
        <v>0</v>
      </c>
      <c r="N246" s="6764">
        <v>0</v>
      </c>
      <c r="O246" s="6764">
        <v>0</v>
      </c>
      <c r="P246" s="6764">
        <v>0</v>
      </c>
      <c r="Q246" s="6764">
        <v>0</v>
      </c>
      <c r="R246" s="6764">
        <v>0</v>
      </c>
      <c r="S246" s="6764">
        <v>0</v>
      </c>
      <c r="T246" s="6764">
        <v>0</v>
      </c>
      <c r="U246" s="6764">
        <v>0</v>
      </c>
      <c r="V246" s="6764">
        <v>0</v>
      </c>
      <c r="W246" s="6764">
        <v>0</v>
      </c>
      <c r="X246" s="6764">
        <v>0</v>
      </c>
      <c r="Y246" s="6764">
        <v>0</v>
      </c>
      <c r="Z246" s="6764">
        <v>0</v>
      </c>
      <c r="AA246" s="6764">
        <v>0</v>
      </c>
      <c r="AB246" s="6764">
        <v>0</v>
      </c>
      <c r="AC246" s="6764">
        <v>0</v>
      </c>
      <c r="AD246" s="6764">
        <v>0</v>
      </c>
      <c r="AE246" s="6764">
        <v>0</v>
      </c>
      <c r="AF246" s="6764">
        <v>0</v>
      </c>
      <c r="AG246" s="6764">
        <v>0</v>
      </c>
      <c r="AH246" s="6764">
        <v>0</v>
      </c>
      <c r="AI246" s="6764">
        <v>0</v>
      </c>
      <c r="AJ246" s="6764">
        <v>0</v>
      </c>
      <c r="AK246" s="6764">
        <v>0</v>
      </c>
      <c r="AL246" s="6764">
        <v>0</v>
      </c>
      <c r="AM246" s="6764">
        <v>0</v>
      </c>
      <c r="AN246" s="6764">
        <v>0</v>
      </c>
      <c r="AO246" s="6764">
        <v>0</v>
      </c>
      <c r="AP246" s="6764">
        <v>0</v>
      </c>
      <c r="AQ246" s="6764">
        <v>0</v>
      </c>
      <c r="AR246" s="6764">
        <v>0</v>
      </c>
      <c r="AS246" s="6764">
        <v>0</v>
      </c>
      <c r="AT246" s="6764">
        <v>0</v>
      </c>
      <c r="AU246" s="6764">
        <v>0</v>
      </c>
      <c r="AV246" s="6764">
        <v>0</v>
      </c>
      <c r="AW246" s="6765">
        <f t="shared" si="35"/>
        <v>0</v>
      </c>
      <c r="AX246" s="1035"/>
      <c r="AY246" s="6766">
        <v>0</v>
      </c>
      <c r="AZ246" s="1035"/>
      <c r="BA246" s="6767"/>
      <c r="BB246" s="6767"/>
      <c r="BC246" s="7068"/>
      <c r="BD246" s="7068"/>
      <c r="BE246" s="7068"/>
      <c r="BF246" s="7068"/>
      <c r="BG246" s="7068"/>
      <c r="BH246" s="7068"/>
      <c r="BI246" s="7068"/>
    </row>
    <row r="247" spans="1:61" ht="15.75" thickBot="1">
      <c r="A247" s="6542"/>
      <c r="B247" s="974"/>
      <c r="C247" s="6770"/>
      <c r="D247" s="6762">
        <v>56.3</v>
      </c>
      <c r="E247" s="6779"/>
      <c r="F247" s="6780" t="s">
        <v>227</v>
      </c>
      <c r="G247" s="6762"/>
      <c r="H247" s="6763"/>
      <c r="I247" s="7648">
        <v>0</v>
      </c>
      <c r="J247" s="7648">
        <v>0</v>
      </c>
      <c r="K247" s="7648">
        <v>0</v>
      </c>
      <c r="L247" s="7648">
        <v>0</v>
      </c>
      <c r="M247" s="7648">
        <v>0</v>
      </c>
      <c r="N247" s="7648">
        <v>0</v>
      </c>
      <c r="O247" s="7648">
        <v>0</v>
      </c>
      <c r="P247" s="7648">
        <v>0</v>
      </c>
      <c r="Q247" s="7648">
        <v>0</v>
      </c>
      <c r="R247" s="7648">
        <v>0</v>
      </c>
      <c r="S247" s="7648">
        <v>0</v>
      </c>
      <c r="T247" s="7648">
        <v>0</v>
      </c>
      <c r="U247" s="7648">
        <v>0</v>
      </c>
      <c r="V247" s="7648">
        <v>0</v>
      </c>
      <c r="W247" s="7648">
        <v>0</v>
      </c>
      <c r="X247" s="7648">
        <v>0</v>
      </c>
      <c r="Y247" s="7648">
        <v>0</v>
      </c>
      <c r="Z247" s="7648">
        <v>0</v>
      </c>
      <c r="AA247" s="7648">
        <v>0</v>
      </c>
      <c r="AB247" s="7648">
        <v>0</v>
      </c>
      <c r="AC247" s="7648">
        <v>0</v>
      </c>
      <c r="AD247" s="7648">
        <v>0</v>
      </c>
      <c r="AE247" s="7648">
        <v>0</v>
      </c>
      <c r="AF247" s="7648">
        <v>0</v>
      </c>
      <c r="AG247" s="7648">
        <v>0</v>
      </c>
      <c r="AH247" s="7648">
        <v>0</v>
      </c>
      <c r="AI247" s="7648">
        <v>0</v>
      </c>
      <c r="AJ247" s="7648">
        <v>0</v>
      </c>
      <c r="AK247" s="7648">
        <v>0</v>
      </c>
      <c r="AL247" s="7648">
        <v>0</v>
      </c>
      <c r="AM247" s="7648">
        <v>0</v>
      </c>
      <c r="AN247" s="7648">
        <v>0</v>
      </c>
      <c r="AO247" s="7648">
        <v>0</v>
      </c>
      <c r="AP247" s="7648">
        <v>0</v>
      </c>
      <c r="AQ247" s="7648">
        <v>0</v>
      </c>
      <c r="AR247" s="7648">
        <v>0</v>
      </c>
      <c r="AS247" s="7648">
        <v>0</v>
      </c>
      <c r="AT247" s="7648">
        <v>0</v>
      </c>
      <c r="AU247" s="7648">
        <v>0</v>
      </c>
      <c r="AV247" s="7648">
        <v>0</v>
      </c>
      <c r="AW247" s="7649">
        <f t="shared" si="35"/>
        <v>0</v>
      </c>
      <c r="AX247" s="1035"/>
      <c r="AY247" s="6785">
        <v>0</v>
      </c>
      <c r="AZ247" s="1035"/>
      <c r="BA247" s="6767"/>
      <c r="BB247" s="6767"/>
      <c r="BC247" s="7068"/>
      <c r="BD247" s="7068"/>
      <c r="BE247" s="7068"/>
      <c r="BF247" s="7068"/>
      <c r="BG247" s="7068"/>
      <c r="BH247" s="7068"/>
      <c r="BI247" s="7068"/>
    </row>
    <row r="248" spans="1:61" ht="15.75" thickBot="1">
      <c r="A248" s="6542"/>
      <c r="B248" s="974"/>
      <c r="C248" s="6786" t="s">
        <v>292</v>
      </c>
      <c r="D248" s="6787"/>
      <c r="E248" s="6787"/>
      <c r="F248" s="6787"/>
      <c r="G248" s="6787"/>
      <c r="H248" s="6797"/>
      <c r="I248" s="7644">
        <f>SUM(I244,I238,I226:I234,I216:I219,I209,I197:I201,I189:I194,I187,I184,I176:I179)</f>
        <v>0</v>
      </c>
      <c r="J248" s="7644">
        <f t="shared" ref="J248:AV248" si="42">SUM(J244,J238,J226:J234,J216:J219,J209,J197:J201,J189:J194,J187,J184,J176:J179)</f>
        <v>0</v>
      </c>
      <c r="K248" s="7644">
        <f t="shared" si="42"/>
        <v>0</v>
      </c>
      <c r="L248" s="7644">
        <f t="shared" si="42"/>
        <v>0</v>
      </c>
      <c r="M248" s="7644">
        <f t="shared" si="42"/>
        <v>0</v>
      </c>
      <c r="N248" s="7644">
        <f t="shared" si="42"/>
        <v>0</v>
      </c>
      <c r="O248" s="7644">
        <f t="shared" si="42"/>
        <v>0</v>
      </c>
      <c r="P248" s="7644">
        <f t="shared" si="42"/>
        <v>0</v>
      </c>
      <c r="Q248" s="7644">
        <f t="shared" si="42"/>
        <v>0</v>
      </c>
      <c r="R248" s="7644">
        <f t="shared" si="42"/>
        <v>0</v>
      </c>
      <c r="S248" s="7644">
        <f t="shared" si="42"/>
        <v>0</v>
      </c>
      <c r="T248" s="7644">
        <f t="shared" si="42"/>
        <v>0</v>
      </c>
      <c r="U248" s="7644">
        <f t="shared" si="42"/>
        <v>0</v>
      </c>
      <c r="V248" s="7644">
        <f t="shared" si="42"/>
        <v>0</v>
      </c>
      <c r="W248" s="7644">
        <f t="shared" si="42"/>
        <v>0</v>
      </c>
      <c r="X248" s="7644">
        <f t="shared" si="42"/>
        <v>0</v>
      </c>
      <c r="Y248" s="7644">
        <f t="shared" si="42"/>
        <v>0</v>
      </c>
      <c r="Z248" s="7644">
        <f t="shared" si="42"/>
        <v>0</v>
      </c>
      <c r="AA248" s="7644">
        <f t="shared" si="42"/>
        <v>0</v>
      </c>
      <c r="AB248" s="7644">
        <f t="shared" si="42"/>
        <v>0</v>
      </c>
      <c r="AC248" s="7644">
        <f t="shared" si="42"/>
        <v>0</v>
      </c>
      <c r="AD248" s="7644">
        <f t="shared" si="42"/>
        <v>0</v>
      </c>
      <c r="AE248" s="7644">
        <f t="shared" si="42"/>
        <v>0</v>
      </c>
      <c r="AF248" s="7644">
        <f t="shared" si="42"/>
        <v>0</v>
      </c>
      <c r="AG248" s="7644">
        <f t="shared" si="42"/>
        <v>0</v>
      </c>
      <c r="AH248" s="7644">
        <f t="shared" si="42"/>
        <v>0</v>
      </c>
      <c r="AI248" s="7644">
        <f t="shared" si="42"/>
        <v>0</v>
      </c>
      <c r="AJ248" s="7644">
        <f t="shared" si="42"/>
        <v>0</v>
      </c>
      <c r="AK248" s="7644">
        <f t="shared" si="42"/>
        <v>0</v>
      </c>
      <c r="AL248" s="7644">
        <f t="shared" si="42"/>
        <v>0</v>
      </c>
      <c r="AM248" s="7644">
        <f t="shared" si="42"/>
        <v>0</v>
      </c>
      <c r="AN248" s="7644">
        <f t="shared" si="42"/>
        <v>0</v>
      </c>
      <c r="AO248" s="7644">
        <f t="shared" si="42"/>
        <v>0</v>
      </c>
      <c r="AP248" s="7644">
        <f t="shared" si="42"/>
        <v>0</v>
      </c>
      <c r="AQ248" s="7644">
        <f t="shared" si="42"/>
        <v>0</v>
      </c>
      <c r="AR248" s="7644">
        <f t="shared" si="42"/>
        <v>0</v>
      </c>
      <c r="AS248" s="7644">
        <f t="shared" si="42"/>
        <v>0</v>
      </c>
      <c r="AT248" s="7644">
        <f t="shared" si="42"/>
        <v>0</v>
      </c>
      <c r="AU248" s="7644">
        <f t="shared" si="42"/>
        <v>0</v>
      </c>
      <c r="AV248" s="7644">
        <f t="shared" si="42"/>
        <v>0</v>
      </c>
      <c r="AW248" s="7645">
        <f>SUM(I248:AV248)</f>
        <v>0</v>
      </c>
      <c r="AX248" s="6757"/>
      <c r="AY248" s="6792">
        <f>SUM(AY244,AY238,AY226:AY234,AY216:AY219,AY209,AY197:AY201,AY189:AY194,AY187,AY184,AY176:AY179)</f>
        <v>0</v>
      </c>
      <c r="AZ248" s="6757"/>
      <c r="BA248" s="6759"/>
      <c r="BB248" s="6759"/>
      <c r="BC248" s="7067"/>
      <c r="BD248" s="7067"/>
      <c r="BE248" s="7067"/>
      <c r="BF248" s="7067"/>
      <c r="BG248" s="7067"/>
      <c r="BH248" s="7067"/>
      <c r="BI248" s="7067"/>
    </row>
    <row r="249" spans="1:61" ht="15.75" thickBot="1">
      <c r="A249" s="6542"/>
      <c r="B249" s="974"/>
      <c r="C249" s="8037"/>
      <c r="D249" s="6762"/>
      <c r="E249" s="6762"/>
      <c r="F249" s="6762"/>
      <c r="G249" s="6762"/>
      <c r="H249" s="8038"/>
      <c r="I249" s="8039"/>
      <c r="J249" s="8039"/>
      <c r="K249" s="8039"/>
      <c r="L249" s="8039"/>
      <c r="M249" s="8039"/>
      <c r="N249" s="8039"/>
      <c r="O249" s="8039"/>
      <c r="P249" s="8039"/>
      <c r="Q249" s="8039"/>
      <c r="R249" s="8039"/>
      <c r="S249" s="8039"/>
      <c r="T249" s="8039"/>
      <c r="U249" s="8039"/>
      <c r="V249" s="8039"/>
      <c r="W249" s="8039"/>
      <c r="X249" s="8039"/>
      <c r="Y249" s="8039"/>
      <c r="Z249" s="8039"/>
      <c r="AA249" s="8039"/>
      <c r="AB249" s="8039"/>
      <c r="AC249" s="8039"/>
      <c r="AD249" s="8039"/>
      <c r="AE249" s="8039"/>
      <c r="AF249" s="8039"/>
      <c r="AG249" s="8039"/>
      <c r="AH249" s="8039"/>
      <c r="AI249" s="8039"/>
      <c r="AJ249" s="8039"/>
      <c r="AK249" s="8039"/>
      <c r="AL249" s="8039"/>
      <c r="AM249" s="8039"/>
      <c r="AN249" s="8039"/>
      <c r="AO249" s="8039"/>
      <c r="AP249" s="8039"/>
      <c r="AQ249" s="8039"/>
      <c r="AR249" s="8039"/>
      <c r="AS249" s="8039"/>
      <c r="AT249" s="8039"/>
      <c r="AU249" s="8039"/>
      <c r="AV249" s="8039"/>
      <c r="AW249" s="8040"/>
      <c r="AX249" s="6757"/>
      <c r="AY249" s="6758"/>
      <c r="AZ249" s="6757"/>
      <c r="BA249" s="6759"/>
      <c r="BB249" s="6759"/>
      <c r="BC249" s="7067"/>
      <c r="BD249" s="7067"/>
      <c r="BE249" s="7067"/>
      <c r="BF249" s="7067"/>
      <c r="BG249" s="7067"/>
      <c r="BH249" s="7067"/>
      <c r="BI249" s="7067"/>
    </row>
    <row r="250" spans="1:61" ht="15.75" thickBot="1">
      <c r="A250" s="6542"/>
      <c r="B250" s="974"/>
      <c r="C250" s="6802" t="s">
        <v>3960</v>
      </c>
      <c r="D250" s="6803"/>
      <c r="E250" s="6803"/>
      <c r="F250" s="6803"/>
      <c r="G250" s="6803"/>
      <c r="H250" s="6803"/>
      <c r="I250" s="7646">
        <f>I173-I248</f>
        <v>0</v>
      </c>
      <c r="J250" s="7646">
        <f t="shared" ref="J250:AV250" si="43">J173-J248</f>
        <v>0</v>
      </c>
      <c r="K250" s="7646">
        <f t="shared" si="43"/>
        <v>0</v>
      </c>
      <c r="L250" s="7646">
        <f t="shared" si="43"/>
        <v>0</v>
      </c>
      <c r="M250" s="7646">
        <f t="shared" si="43"/>
        <v>0</v>
      </c>
      <c r="N250" s="7646">
        <f t="shared" si="43"/>
        <v>0</v>
      </c>
      <c r="O250" s="7646">
        <f t="shared" si="43"/>
        <v>0</v>
      </c>
      <c r="P250" s="7646">
        <f t="shared" si="43"/>
        <v>0</v>
      </c>
      <c r="Q250" s="7646">
        <f t="shared" si="43"/>
        <v>0</v>
      </c>
      <c r="R250" s="7646">
        <f t="shared" si="43"/>
        <v>0</v>
      </c>
      <c r="S250" s="7646">
        <f t="shared" si="43"/>
        <v>0</v>
      </c>
      <c r="T250" s="7646">
        <f t="shared" si="43"/>
        <v>0</v>
      </c>
      <c r="U250" s="7646">
        <f t="shared" si="43"/>
        <v>0</v>
      </c>
      <c r="V250" s="7646">
        <f t="shared" si="43"/>
        <v>0</v>
      </c>
      <c r="W250" s="7646">
        <f t="shared" si="43"/>
        <v>0</v>
      </c>
      <c r="X250" s="7646">
        <f t="shared" si="43"/>
        <v>0</v>
      </c>
      <c r="Y250" s="7646">
        <f t="shared" si="43"/>
        <v>0</v>
      </c>
      <c r="Z250" s="7646">
        <f t="shared" si="43"/>
        <v>0</v>
      </c>
      <c r="AA250" s="7646">
        <f t="shared" si="43"/>
        <v>0</v>
      </c>
      <c r="AB250" s="7646">
        <f t="shared" si="43"/>
        <v>0</v>
      </c>
      <c r="AC250" s="7646">
        <f t="shared" si="43"/>
        <v>0</v>
      </c>
      <c r="AD250" s="7646">
        <f t="shared" si="43"/>
        <v>0</v>
      </c>
      <c r="AE250" s="7646">
        <f t="shared" si="43"/>
        <v>0</v>
      </c>
      <c r="AF250" s="7646">
        <f t="shared" si="43"/>
        <v>0</v>
      </c>
      <c r="AG250" s="7646">
        <f t="shared" si="43"/>
        <v>0</v>
      </c>
      <c r="AH250" s="7646">
        <f t="shared" si="43"/>
        <v>0</v>
      </c>
      <c r="AI250" s="7646">
        <f t="shared" si="43"/>
        <v>0</v>
      </c>
      <c r="AJ250" s="7646">
        <f t="shared" si="43"/>
        <v>0</v>
      </c>
      <c r="AK250" s="7646">
        <f t="shared" si="43"/>
        <v>0</v>
      </c>
      <c r="AL250" s="7646">
        <f t="shared" si="43"/>
        <v>0</v>
      </c>
      <c r="AM250" s="7646">
        <f t="shared" si="43"/>
        <v>0</v>
      </c>
      <c r="AN250" s="7646">
        <f t="shared" si="43"/>
        <v>0</v>
      </c>
      <c r="AO250" s="7646">
        <f t="shared" si="43"/>
        <v>0</v>
      </c>
      <c r="AP250" s="7646">
        <f t="shared" si="43"/>
        <v>0</v>
      </c>
      <c r="AQ250" s="7646">
        <f t="shared" si="43"/>
        <v>0</v>
      </c>
      <c r="AR250" s="7646">
        <f t="shared" si="43"/>
        <v>0</v>
      </c>
      <c r="AS250" s="7646">
        <f t="shared" si="43"/>
        <v>0</v>
      </c>
      <c r="AT250" s="7646">
        <f t="shared" si="43"/>
        <v>0</v>
      </c>
      <c r="AU250" s="7646">
        <f t="shared" si="43"/>
        <v>0</v>
      </c>
      <c r="AV250" s="7646">
        <f t="shared" si="43"/>
        <v>0</v>
      </c>
      <c r="AW250" s="7647">
        <f>SUM(I250:AV250)</f>
        <v>0</v>
      </c>
      <c r="AX250" s="6757"/>
      <c r="AY250" s="6804">
        <f>AY173-AY248</f>
        <v>0</v>
      </c>
      <c r="AZ250" s="6757"/>
      <c r="BA250" s="6759"/>
      <c r="BB250" s="6759"/>
      <c r="BC250" s="7067"/>
      <c r="BD250" s="7067"/>
      <c r="BE250" s="7067"/>
      <c r="BF250" s="7067"/>
      <c r="BG250" s="7067"/>
      <c r="BH250" s="7067"/>
      <c r="BI250" s="7067"/>
    </row>
    <row r="251" spans="1:61" ht="16.5" thickTop="1" thickBot="1">
      <c r="A251" s="6542"/>
      <c r="B251" s="974"/>
      <c r="C251" s="8037"/>
      <c r="D251" s="6762"/>
      <c r="E251" s="6762"/>
      <c r="F251" s="6762"/>
      <c r="G251" s="6762"/>
      <c r="H251" s="8038"/>
      <c r="I251" s="8039"/>
      <c r="J251" s="8039"/>
      <c r="K251" s="8039"/>
      <c r="L251" s="8039"/>
      <c r="M251" s="8039"/>
      <c r="N251" s="8039"/>
      <c r="O251" s="8039"/>
      <c r="P251" s="8039"/>
      <c r="Q251" s="8039"/>
      <c r="R251" s="8039"/>
      <c r="S251" s="8039"/>
      <c r="T251" s="8039"/>
      <c r="U251" s="8039"/>
      <c r="V251" s="8039"/>
      <c r="W251" s="8039"/>
      <c r="X251" s="8039"/>
      <c r="Y251" s="8039"/>
      <c r="Z251" s="8039"/>
      <c r="AA251" s="8039"/>
      <c r="AB251" s="8039"/>
      <c r="AC251" s="8039"/>
      <c r="AD251" s="8039"/>
      <c r="AE251" s="8039"/>
      <c r="AF251" s="8039"/>
      <c r="AG251" s="8039"/>
      <c r="AH251" s="8039"/>
      <c r="AI251" s="8039"/>
      <c r="AJ251" s="8039"/>
      <c r="AK251" s="8039"/>
      <c r="AL251" s="8039"/>
      <c r="AM251" s="8039"/>
      <c r="AN251" s="8039"/>
      <c r="AO251" s="8039"/>
      <c r="AP251" s="8039"/>
      <c r="AQ251" s="8039"/>
      <c r="AR251" s="8039"/>
      <c r="AS251" s="8039"/>
      <c r="AT251" s="8039"/>
      <c r="AU251" s="8039"/>
      <c r="AV251" s="8039"/>
      <c r="AW251" s="8040"/>
      <c r="AX251" s="6757"/>
      <c r="AY251" s="6758"/>
      <c r="AZ251" s="6757"/>
      <c r="BA251" s="6759"/>
      <c r="BB251" s="6759"/>
      <c r="BC251" s="7067"/>
      <c r="BD251" s="7067"/>
      <c r="BE251" s="7067"/>
      <c r="BF251" s="7067"/>
      <c r="BG251" s="7067"/>
      <c r="BH251" s="7067"/>
      <c r="BI251" s="7067"/>
    </row>
    <row r="252" spans="1:61">
      <c r="A252" s="6542"/>
      <c r="B252" s="974"/>
      <c r="C252" s="6805"/>
      <c r="D252" s="6806" t="s">
        <v>3859</v>
      </c>
      <c r="E252" s="6807"/>
      <c r="F252" s="6807"/>
      <c r="G252" s="6807"/>
      <c r="H252" s="6807"/>
      <c r="I252" s="6808">
        <v>0</v>
      </c>
      <c r="J252" s="6808">
        <v>0</v>
      </c>
      <c r="K252" s="6808">
        <v>0</v>
      </c>
      <c r="L252" s="6808">
        <v>0</v>
      </c>
      <c r="M252" s="6808">
        <v>0</v>
      </c>
      <c r="N252" s="6808">
        <v>0</v>
      </c>
      <c r="O252" s="6808">
        <v>0</v>
      </c>
      <c r="P252" s="6808">
        <v>0</v>
      </c>
      <c r="Q252" s="6808">
        <v>0</v>
      </c>
      <c r="R252" s="6808">
        <v>0</v>
      </c>
      <c r="S252" s="6808">
        <v>0</v>
      </c>
      <c r="T252" s="6808">
        <v>0</v>
      </c>
      <c r="U252" s="6808">
        <v>0</v>
      </c>
      <c r="V252" s="6808">
        <v>0</v>
      </c>
      <c r="W252" s="6808">
        <v>0</v>
      </c>
      <c r="X252" s="6808">
        <v>0</v>
      </c>
      <c r="Y252" s="6808">
        <v>0</v>
      </c>
      <c r="Z252" s="6808">
        <v>0</v>
      </c>
      <c r="AA252" s="6808">
        <v>0</v>
      </c>
      <c r="AB252" s="6808">
        <v>0</v>
      </c>
      <c r="AC252" s="6808">
        <v>0</v>
      </c>
      <c r="AD252" s="6808">
        <v>0</v>
      </c>
      <c r="AE252" s="6808">
        <v>0</v>
      </c>
      <c r="AF252" s="6808">
        <v>0</v>
      </c>
      <c r="AG252" s="6808">
        <v>0</v>
      </c>
      <c r="AH252" s="6808">
        <v>0</v>
      </c>
      <c r="AI252" s="6808">
        <v>0</v>
      </c>
      <c r="AJ252" s="6808">
        <v>0</v>
      </c>
      <c r="AK252" s="6808">
        <v>0</v>
      </c>
      <c r="AL252" s="6808">
        <v>0</v>
      </c>
      <c r="AM252" s="6808">
        <v>0</v>
      </c>
      <c r="AN252" s="6808">
        <v>0</v>
      </c>
      <c r="AO252" s="6808">
        <v>0</v>
      </c>
      <c r="AP252" s="6808">
        <v>0</v>
      </c>
      <c r="AQ252" s="6808">
        <v>0</v>
      </c>
      <c r="AR252" s="6808">
        <v>0</v>
      </c>
      <c r="AS252" s="6808">
        <v>0</v>
      </c>
      <c r="AT252" s="6808">
        <v>0</v>
      </c>
      <c r="AU252" s="6808">
        <v>0</v>
      </c>
      <c r="AV252" s="6808">
        <v>0</v>
      </c>
      <c r="AW252" s="6809">
        <f t="shared" si="35"/>
        <v>0</v>
      </c>
      <c r="AX252" s="1035"/>
      <c r="AY252" s="6810">
        <v>0</v>
      </c>
      <c r="AZ252" s="1035"/>
      <c r="BA252" s="6767"/>
      <c r="BB252" s="6767"/>
      <c r="BC252" s="7068"/>
      <c r="BD252" s="7068"/>
      <c r="BE252" s="7068"/>
      <c r="BF252" s="7068"/>
      <c r="BG252" s="7068"/>
      <c r="BH252" s="7068"/>
      <c r="BI252" s="7068"/>
    </row>
    <row r="253" spans="1:61">
      <c r="A253" s="6542"/>
      <c r="B253" s="974"/>
      <c r="C253" s="6546"/>
      <c r="D253" s="6811" t="s">
        <v>3860</v>
      </c>
      <c r="E253" s="6544"/>
      <c r="F253" s="6544"/>
      <c r="G253" s="6544"/>
      <c r="H253" s="6544"/>
      <c r="I253" s="6764">
        <v>0</v>
      </c>
      <c r="J253" s="6764">
        <v>0</v>
      </c>
      <c r="K253" s="6764">
        <v>0</v>
      </c>
      <c r="L253" s="6764">
        <v>0</v>
      </c>
      <c r="M253" s="6764">
        <v>0</v>
      </c>
      <c r="N253" s="6764">
        <v>0</v>
      </c>
      <c r="O253" s="6764">
        <v>0</v>
      </c>
      <c r="P253" s="6764">
        <v>0</v>
      </c>
      <c r="Q253" s="6764">
        <v>0</v>
      </c>
      <c r="R253" s="6764">
        <v>0</v>
      </c>
      <c r="S253" s="6764">
        <v>0</v>
      </c>
      <c r="T253" s="6764">
        <v>0</v>
      </c>
      <c r="U253" s="6764">
        <v>0</v>
      </c>
      <c r="V253" s="6764">
        <v>0</v>
      </c>
      <c r="W253" s="6764">
        <v>0</v>
      </c>
      <c r="X253" s="6764">
        <v>0</v>
      </c>
      <c r="Y253" s="6764">
        <v>0</v>
      </c>
      <c r="Z253" s="6764">
        <v>0</v>
      </c>
      <c r="AA253" s="6764">
        <v>0</v>
      </c>
      <c r="AB253" s="6764">
        <v>0</v>
      </c>
      <c r="AC253" s="6764">
        <v>0</v>
      </c>
      <c r="AD253" s="6764">
        <v>0</v>
      </c>
      <c r="AE253" s="6764">
        <v>0</v>
      </c>
      <c r="AF253" s="6764">
        <v>0</v>
      </c>
      <c r="AG253" s="6764">
        <v>0</v>
      </c>
      <c r="AH253" s="6764">
        <v>0</v>
      </c>
      <c r="AI253" s="6764">
        <v>0</v>
      </c>
      <c r="AJ253" s="6764">
        <v>0</v>
      </c>
      <c r="AK253" s="6764">
        <v>0</v>
      </c>
      <c r="AL253" s="6764">
        <v>0</v>
      </c>
      <c r="AM253" s="6764">
        <v>0</v>
      </c>
      <c r="AN253" s="6764">
        <v>0</v>
      </c>
      <c r="AO253" s="6764">
        <v>0</v>
      </c>
      <c r="AP253" s="6764">
        <v>0</v>
      </c>
      <c r="AQ253" s="6764">
        <v>0</v>
      </c>
      <c r="AR253" s="6764">
        <v>0</v>
      </c>
      <c r="AS253" s="6764">
        <v>0</v>
      </c>
      <c r="AT253" s="6764">
        <v>0</v>
      </c>
      <c r="AU253" s="6764">
        <v>0</v>
      </c>
      <c r="AV253" s="6764">
        <v>0</v>
      </c>
      <c r="AW253" s="6765">
        <f t="shared" si="35"/>
        <v>0</v>
      </c>
      <c r="AX253" s="1035"/>
      <c r="AY253" s="6766">
        <v>0</v>
      </c>
      <c r="AZ253" s="1035"/>
      <c r="BA253" s="6767"/>
      <c r="BB253" s="6767"/>
      <c r="BC253" s="7068"/>
      <c r="BD253" s="7068"/>
      <c r="BE253" s="7068"/>
      <c r="BF253" s="7068"/>
      <c r="BG253" s="7068"/>
      <c r="BH253" s="7068"/>
      <c r="BI253" s="7068"/>
    </row>
    <row r="254" spans="1:61">
      <c r="A254" s="6542"/>
      <c r="B254" s="974"/>
      <c r="C254" s="6546"/>
      <c r="D254" s="6811" t="s">
        <v>3861</v>
      </c>
      <c r="E254" s="6544"/>
      <c r="F254" s="6544"/>
      <c r="G254" s="6544"/>
      <c r="H254" s="6544"/>
      <c r="I254" s="6764">
        <v>0</v>
      </c>
      <c r="J254" s="6764">
        <v>0</v>
      </c>
      <c r="K254" s="6764">
        <v>0</v>
      </c>
      <c r="L254" s="6764">
        <v>0</v>
      </c>
      <c r="M254" s="6764">
        <v>0</v>
      </c>
      <c r="N254" s="6764">
        <v>0</v>
      </c>
      <c r="O254" s="6764">
        <v>0</v>
      </c>
      <c r="P254" s="6764">
        <v>0</v>
      </c>
      <c r="Q254" s="6764">
        <v>0</v>
      </c>
      <c r="R254" s="6764">
        <v>0</v>
      </c>
      <c r="S254" s="6764">
        <v>0</v>
      </c>
      <c r="T254" s="6764">
        <v>0</v>
      </c>
      <c r="U254" s="6764">
        <v>0</v>
      </c>
      <c r="V254" s="6764">
        <v>0</v>
      </c>
      <c r="W254" s="6764">
        <v>0</v>
      </c>
      <c r="X254" s="6764">
        <v>0</v>
      </c>
      <c r="Y254" s="6764">
        <v>0</v>
      </c>
      <c r="Z254" s="6764">
        <v>0</v>
      </c>
      <c r="AA254" s="6764">
        <v>0</v>
      </c>
      <c r="AB254" s="6764">
        <v>0</v>
      </c>
      <c r="AC254" s="6764">
        <v>0</v>
      </c>
      <c r="AD254" s="6764">
        <v>0</v>
      </c>
      <c r="AE254" s="6764">
        <v>0</v>
      </c>
      <c r="AF254" s="6764">
        <v>0</v>
      </c>
      <c r="AG254" s="6764">
        <v>0</v>
      </c>
      <c r="AH254" s="6764">
        <v>0</v>
      </c>
      <c r="AI254" s="6764">
        <v>0</v>
      </c>
      <c r="AJ254" s="6764">
        <v>0</v>
      </c>
      <c r="AK254" s="6764">
        <v>0</v>
      </c>
      <c r="AL254" s="6764">
        <v>0</v>
      </c>
      <c r="AM254" s="6764">
        <v>0</v>
      </c>
      <c r="AN254" s="6764">
        <v>0</v>
      </c>
      <c r="AO254" s="6764">
        <v>0</v>
      </c>
      <c r="AP254" s="6764">
        <v>0</v>
      </c>
      <c r="AQ254" s="6764">
        <v>0</v>
      </c>
      <c r="AR254" s="6764">
        <v>0</v>
      </c>
      <c r="AS254" s="6764">
        <v>0</v>
      </c>
      <c r="AT254" s="6764">
        <v>0</v>
      </c>
      <c r="AU254" s="6764">
        <v>0</v>
      </c>
      <c r="AV254" s="6764">
        <v>0</v>
      </c>
      <c r="AW254" s="6765">
        <f t="shared" si="35"/>
        <v>0</v>
      </c>
      <c r="AX254" s="1035"/>
      <c r="AY254" s="6766">
        <v>0</v>
      </c>
      <c r="AZ254" s="1035"/>
      <c r="BA254" s="6767"/>
      <c r="BB254" s="6767"/>
      <c r="BC254" s="7068"/>
      <c r="BD254" s="7068"/>
      <c r="BE254" s="7068"/>
      <c r="BF254" s="7068"/>
      <c r="BG254" s="7068"/>
      <c r="BH254" s="7068"/>
      <c r="BI254" s="7068"/>
    </row>
    <row r="255" spans="1:61" ht="15.75" thickBot="1">
      <c r="A255" s="6542"/>
      <c r="B255" s="974"/>
      <c r="C255" s="6812"/>
      <c r="D255" s="6813" t="s">
        <v>3862</v>
      </c>
      <c r="E255" s="6706"/>
      <c r="F255" s="6706"/>
      <c r="G255" s="6706"/>
      <c r="H255" s="6706"/>
      <c r="I255" s="6814">
        <v>0</v>
      </c>
      <c r="J255" s="6814">
        <v>0</v>
      </c>
      <c r="K255" s="6814">
        <v>0</v>
      </c>
      <c r="L255" s="6814">
        <v>0</v>
      </c>
      <c r="M255" s="6814">
        <v>0</v>
      </c>
      <c r="N255" s="6814">
        <v>0</v>
      </c>
      <c r="O255" s="6814">
        <v>0</v>
      </c>
      <c r="P255" s="6814">
        <v>0</v>
      </c>
      <c r="Q255" s="6814">
        <v>0</v>
      </c>
      <c r="R255" s="6814">
        <v>0</v>
      </c>
      <c r="S255" s="6814">
        <v>0</v>
      </c>
      <c r="T255" s="6814">
        <v>0</v>
      </c>
      <c r="U255" s="6814">
        <v>0</v>
      </c>
      <c r="V255" s="6814">
        <v>0</v>
      </c>
      <c r="W255" s="6814">
        <v>0</v>
      </c>
      <c r="X255" s="6814">
        <v>0</v>
      </c>
      <c r="Y255" s="6814">
        <v>0</v>
      </c>
      <c r="Z255" s="6814">
        <v>0</v>
      </c>
      <c r="AA255" s="6814">
        <v>0</v>
      </c>
      <c r="AB255" s="6814">
        <v>0</v>
      </c>
      <c r="AC255" s="6814">
        <v>0</v>
      </c>
      <c r="AD255" s="6814">
        <v>0</v>
      </c>
      <c r="AE255" s="6814">
        <v>0</v>
      </c>
      <c r="AF255" s="6814">
        <v>0</v>
      </c>
      <c r="AG255" s="6814">
        <v>0</v>
      </c>
      <c r="AH255" s="6814">
        <v>0</v>
      </c>
      <c r="AI255" s="6814">
        <v>0</v>
      </c>
      <c r="AJ255" s="6814">
        <v>0</v>
      </c>
      <c r="AK255" s="6814">
        <v>0</v>
      </c>
      <c r="AL255" s="6814">
        <v>0</v>
      </c>
      <c r="AM255" s="6814">
        <v>0</v>
      </c>
      <c r="AN255" s="6814">
        <v>0</v>
      </c>
      <c r="AO255" s="6814">
        <v>0</v>
      </c>
      <c r="AP255" s="6814">
        <v>0</v>
      </c>
      <c r="AQ255" s="6814">
        <v>0</v>
      </c>
      <c r="AR255" s="6814">
        <v>0</v>
      </c>
      <c r="AS255" s="6814">
        <v>0</v>
      </c>
      <c r="AT255" s="6814">
        <v>0</v>
      </c>
      <c r="AU255" s="6814">
        <v>0</v>
      </c>
      <c r="AV255" s="6814">
        <v>0</v>
      </c>
      <c r="AW255" s="6815">
        <f t="shared" si="35"/>
        <v>0</v>
      </c>
      <c r="AX255" s="1035"/>
      <c r="AY255" s="6785">
        <v>0</v>
      </c>
      <c r="AZ255" s="1035"/>
      <c r="BA255" s="6767"/>
      <c r="BB255" s="6767"/>
      <c r="BC255" s="7068"/>
      <c r="BD255" s="7068"/>
      <c r="BE255" s="7068"/>
      <c r="BF255" s="7068"/>
      <c r="BG255" s="7068"/>
      <c r="BH255" s="7068"/>
      <c r="BI255" s="7068"/>
    </row>
    <row r="256" spans="1:61" ht="15.75" thickBot="1">
      <c r="A256" s="6542"/>
      <c r="B256" s="974"/>
      <c r="C256" s="8041" t="s">
        <v>3961</v>
      </c>
      <c r="D256" s="8042"/>
      <c r="E256" s="8042"/>
      <c r="F256" s="8042"/>
      <c r="G256" s="6803"/>
      <c r="H256" s="6803"/>
      <c r="I256" s="7646">
        <f>SUM(I252:I255)</f>
        <v>0</v>
      </c>
      <c r="J256" s="7646">
        <f t="shared" ref="J256:AV256" si="44">SUM(J252:J255)</f>
        <v>0</v>
      </c>
      <c r="K256" s="7646">
        <f t="shared" si="44"/>
        <v>0</v>
      </c>
      <c r="L256" s="7646">
        <f t="shared" si="44"/>
        <v>0</v>
      </c>
      <c r="M256" s="7646">
        <f t="shared" si="44"/>
        <v>0</v>
      </c>
      <c r="N256" s="7646">
        <f t="shared" si="44"/>
        <v>0</v>
      </c>
      <c r="O256" s="7646">
        <f t="shared" si="44"/>
        <v>0</v>
      </c>
      <c r="P256" s="7646">
        <f t="shared" si="44"/>
        <v>0</v>
      </c>
      <c r="Q256" s="7646">
        <f t="shared" si="44"/>
        <v>0</v>
      </c>
      <c r="R256" s="7646">
        <f t="shared" si="44"/>
        <v>0</v>
      </c>
      <c r="S256" s="7646">
        <f t="shared" si="44"/>
        <v>0</v>
      </c>
      <c r="T256" s="7646">
        <f t="shared" si="44"/>
        <v>0</v>
      </c>
      <c r="U256" s="7646">
        <f t="shared" si="44"/>
        <v>0</v>
      </c>
      <c r="V256" s="7646">
        <f t="shared" si="44"/>
        <v>0</v>
      </c>
      <c r="W256" s="7646">
        <f t="shared" si="44"/>
        <v>0</v>
      </c>
      <c r="X256" s="7646">
        <f t="shared" si="44"/>
        <v>0</v>
      </c>
      <c r="Y256" s="7646">
        <f t="shared" si="44"/>
        <v>0</v>
      </c>
      <c r="Z256" s="7646">
        <f t="shared" si="44"/>
        <v>0</v>
      </c>
      <c r="AA256" s="7646">
        <f t="shared" si="44"/>
        <v>0</v>
      </c>
      <c r="AB256" s="7646">
        <f t="shared" si="44"/>
        <v>0</v>
      </c>
      <c r="AC256" s="7646">
        <f t="shared" si="44"/>
        <v>0</v>
      </c>
      <c r="AD256" s="7646">
        <f t="shared" si="44"/>
        <v>0</v>
      </c>
      <c r="AE256" s="7646">
        <f t="shared" si="44"/>
        <v>0</v>
      </c>
      <c r="AF256" s="7646">
        <f t="shared" si="44"/>
        <v>0</v>
      </c>
      <c r="AG256" s="7646">
        <f t="shared" si="44"/>
        <v>0</v>
      </c>
      <c r="AH256" s="7646">
        <f t="shared" si="44"/>
        <v>0</v>
      </c>
      <c r="AI256" s="7646">
        <f t="shared" si="44"/>
        <v>0</v>
      </c>
      <c r="AJ256" s="7646">
        <f t="shared" si="44"/>
        <v>0</v>
      </c>
      <c r="AK256" s="7646">
        <f t="shared" si="44"/>
        <v>0</v>
      </c>
      <c r="AL256" s="7646">
        <f t="shared" si="44"/>
        <v>0</v>
      </c>
      <c r="AM256" s="7646">
        <f t="shared" si="44"/>
        <v>0</v>
      </c>
      <c r="AN256" s="7646">
        <f t="shared" si="44"/>
        <v>0</v>
      </c>
      <c r="AO256" s="7646">
        <f t="shared" si="44"/>
        <v>0</v>
      </c>
      <c r="AP256" s="7646">
        <f t="shared" si="44"/>
        <v>0</v>
      </c>
      <c r="AQ256" s="7646">
        <f t="shared" si="44"/>
        <v>0</v>
      </c>
      <c r="AR256" s="7646">
        <f t="shared" si="44"/>
        <v>0</v>
      </c>
      <c r="AS256" s="7646">
        <f t="shared" si="44"/>
        <v>0</v>
      </c>
      <c r="AT256" s="7646">
        <f t="shared" si="44"/>
        <v>0</v>
      </c>
      <c r="AU256" s="7646">
        <f t="shared" si="44"/>
        <v>0</v>
      </c>
      <c r="AV256" s="7646">
        <f t="shared" si="44"/>
        <v>0</v>
      </c>
      <c r="AW256" s="7647">
        <f>SUM(I256:AV256)</f>
        <v>0</v>
      </c>
      <c r="AX256" s="6757"/>
      <c r="AY256" s="6804">
        <f>SUM(AY252:AY255)</f>
        <v>0</v>
      </c>
      <c r="AZ256" s="974"/>
      <c r="BA256" s="6542"/>
      <c r="BB256" s="6542"/>
    </row>
    <row r="257" spans="1:61" ht="16.5" thickTop="1" thickBot="1">
      <c r="A257" s="6542"/>
      <c r="B257" s="974"/>
      <c r="C257" s="8043"/>
      <c r="D257" s="6544"/>
      <c r="E257" s="6544"/>
      <c r="F257" s="6544"/>
      <c r="G257" s="6547"/>
      <c r="H257" s="6547"/>
      <c r="I257" s="6816"/>
      <c r="J257" s="6816"/>
      <c r="K257" s="6816"/>
      <c r="L257" s="6816"/>
      <c r="M257" s="6816"/>
      <c r="N257" s="6816"/>
      <c r="O257" s="6816"/>
      <c r="P257" s="6816"/>
      <c r="Q257" s="6816"/>
      <c r="R257" s="6816"/>
      <c r="S257" s="6816"/>
      <c r="T257" s="6816"/>
      <c r="U257" s="6816"/>
      <c r="V257" s="6816"/>
      <c r="W257" s="6816"/>
      <c r="X257" s="6816"/>
      <c r="Y257" s="6816"/>
      <c r="Z257" s="6816"/>
      <c r="AA257" s="6816"/>
      <c r="AB257" s="6816"/>
      <c r="AC257" s="6816"/>
      <c r="AD257" s="6816"/>
      <c r="AE257" s="6816"/>
      <c r="AF257" s="6816"/>
      <c r="AG257" s="6816"/>
      <c r="AH257" s="6816"/>
      <c r="AI257" s="6816"/>
      <c r="AJ257" s="6816"/>
      <c r="AK257" s="6816"/>
      <c r="AL257" s="6816"/>
      <c r="AM257" s="6816"/>
      <c r="AN257" s="6816"/>
      <c r="AO257" s="6816"/>
      <c r="AP257" s="6816"/>
      <c r="AQ257" s="6816"/>
      <c r="AR257" s="6816"/>
      <c r="AS257" s="6816"/>
      <c r="AT257" s="6816"/>
      <c r="AU257" s="6816"/>
      <c r="AV257" s="6816"/>
      <c r="AW257" s="6817"/>
      <c r="AX257" s="6757"/>
      <c r="AY257" s="6818"/>
      <c r="AZ257" s="974"/>
      <c r="BA257" s="6542"/>
      <c r="BB257" s="6542"/>
    </row>
    <row r="258" spans="1:61" ht="15.75" thickBot="1">
      <c r="A258" s="6542"/>
      <c r="B258" s="974"/>
      <c r="C258" s="8044" t="s">
        <v>3959</v>
      </c>
      <c r="D258" s="6712"/>
      <c r="E258" s="6712"/>
      <c r="F258" s="6712"/>
      <c r="G258" s="6798"/>
      <c r="H258" s="6798"/>
      <c r="I258" s="6799">
        <v>0</v>
      </c>
      <c r="J258" s="6799">
        <v>0</v>
      </c>
      <c r="K258" s="6799">
        <v>0</v>
      </c>
      <c r="L258" s="6799">
        <v>0</v>
      </c>
      <c r="M258" s="6799">
        <v>0</v>
      </c>
      <c r="N258" s="6799">
        <v>0</v>
      </c>
      <c r="O258" s="6799">
        <v>0</v>
      </c>
      <c r="P258" s="6799">
        <v>0</v>
      </c>
      <c r="Q258" s="6799">
        <v>0</v>
      </c>
      <c r="R258" s="6799">
        <v>0</v>
      </c>
      <c r="S258" s="6799">
        <v>0</v>
      </c>
      <c r="T258" s="6799">
        <v>0</v>
      </c>
      <c r="U258" s="6799">
        <v>0</v>
      </c>
      <c r="V258" s="6799">
        <v>0</v>
      </c>
      <c r="W258" s="6799">
        <v>0</v>
      </c>
      <c r="X258" s="6799">
        <v>0</v>
      </c>
      <c r="Y258" s="6799">
        <v>0</v>
      </c>
      <c r="Z258" s="6799">
        <v>0</v>
      </c>
      <c r="AA258" s="6799">
        <v>0</v>
      </c>
      <c r="AB258" s="6799">
        <v>0</v>
      </c>
      <c r="AC258" s="6799">
        <v>0</v>
      </c>
      <c r="AD258" s="6799">
        <v>0</v>
      </c>
      <c r="AE258" s="6799">
        <v>0</v>
      </c>
      <c r="AF258" s="6799">
        <v>0</v>
      </c>
      <c r="AG258" s="6799">
        <v>0</v>
      </c>
      <c r="AH258" s="6799">
        <v>0</v>
      </c>
      <c r="AI258" s="6799">
        <v>0</v>
      </c>
      <c r="AJ258" s="6799">
        <v>0</v>
      </c>
      <c r="AK258" s="6799">
        <v>0</v>
      </c>
      <c r="AL258" s="6799">
        <v>0</v>
      </c>
      <c r="AM258" s="6799">
        <v>0</v>
      </c>
      <c r="AN258" s="6799">
        <v>0</v>
      </c>
      <c r="AO258" s="6799">
        <v>0</v>
      </c>
      <c r="AP258" s="6799">
        <v>0</v>
      </c>
      <c r="AQ258" s="6799">
        <v>0</v>
      </c>
      <c r="AR258" s="6799">
        <v>0</v>
      </c>
      <c r="AS258" s="6799">
        <v>0</v>
      </c>
      <c r="AT258" s="6799">
        <v>0</v>
      </c>
      <c r="AU258" s="6799">
        <v>0</v>
      </c>
      <c r="AV258" s="6799">
        <v>0</v>
      </c>
      <c r="AW258" s="6800">
        <f>SUM(I258:AV258)</f>
        <v>0</v>
      </c>
      <c r="AX258" s="1035"/>
      <c r="AY258" s="6801">
        <v>0</v>
      </c>
      <c r="AZ258" s="974"/>
      <c r="BA258" s="6542"/>
      <c r="BB258" s="6542"/>
    </row>
    <row r="259" spans="1:61">
      <c r="A259" s="6542"/>
      <c r="B259" s="974"/>
      <c r="C259" s="8043"/>
      <c r="D259" s="6544"/>
      <c r="E259" s="6544"/>
      <c r="F259" s="6544"/>
      <c r="G259" s="6547"/>
      <c r="H259" s="6547"/>
      <c r="I259" s="6816"/>
      <c r="J259" s="6816"/>
      <c r="K259" s="6816"/>
      <c r="L259" s="6816"/>
      <c r="M259" s="6816"/>
      <c r="N259" s="6816"/>
      <c r="O259" s="6816"/>
      <c r="P259" s="6816"/>
      <c r="Q259" s="6816"/>
      <c r="R259" s="6816"/>
      <c r="S259" s="6816"/>
      <c r="T259" s="6816"/>
      <c r="U259" s="6816"/>
      <c r="V259" s="6816"/>
      <c r="W259" s="6816"/>
      <c r="X259" s="6816"/>
      <c r="Y259" s="6816"/>
      <c r="Z259" s="6816"/>
      <c r="AA259" s="6816"/>
      <c r="AB259" s="6816"/>
      <c r="AC259" s="6816"/>
      <c r="AD259" s="6816"/>
      <c r="AE259" s="6816"/>
      <c r="AF259" s="6816"/>
      <c r="AG259" s="6816"/>
      <c r="AH259" s="6816"/>
      <c r="AI259" s="6816"/>
      <c r="AJ259" s="6816"/>
      <c r="AK259" s="6816"/>
      <c r="AL259" s="6816"/>
      <c r="AM259" s="6816"/>
      <c r="AN259" s="6816"/>
      <c r="AO259" s="6816"/>
      <c r="AP259" s="6816"/>
      <c r="AQ259" s="6816"/>
      <c r="AR259" s="6816"/>
      <c r="AS259" s="6816"/>
      <c r="AT259" s="6816"/>
      <c r="AU259" s="6816"/>
      <c r="AV259" s="6816"/>
      <c r="AW259" s="6817"/>
      <c r="AX259" s="6757"/>
      <c r="AY259" s="6818"/>
      <c r="AZ259" s="974"/>
      <c r="BA259" s="6542"/>
      <c r="BB259" s="6542"/>
    </row>
    <row r="260" spans="1:61" ht="15.75" thickBot="1">
      <c r="A260" s="6542"/>
      <c r="B260" s="974"/>
      <c r="C260" s="8045" t="s">
        <v>3863</v>
      </c>
      <c r="D260" s="6706"/>
      <c r="E260" s="6706"/>
      <c r="F260" s="6706"/>
      <c r="G260" s="6819"/>
      <c r="H260" s="6819"/>
      <c r="I260" s="7644">
        <f>I250-I256-I258</f>
        <v>0</v>
      </c>
      <c r="J260" s="7644">
        <f t="shared" ref="J260:AU260" si="45">J250-J256-J258</f>
        <v>0</v>
      </c>
      <c r="K260" s="7644">
        <f t="shared" si="45"/>
        <v>0</v>
      </c>
      <c r="L260" s="7644">
        <f t="shared" si="45"/>
        <v>0</v>
      </c>
      <c r="M260" s="7644">
        <f t="shared" si="45"/>
        <v>0</v>
      </c>
      <c r="N260" s="7644">
        <f t="shared" si="45"/>
        <v>0</v>
      </c>
      <c r="O260" s="7644">
        <f t="shared" si="45"/>
        <v>0</v>
      </c>
      <c r="P260" s="7644">
        <f t="shared" si="45"/>
        <v>0</v>
      </c>
      <c r="Q260" s="7644">
        <f t="shared" si="45"/>
        <v>0</v>
      </c>
      <c r="R260" s="7644">
        <f t="shared" si="45"/>
        <v>0</v>
      </c>
      <c r="S260" s="7644">
        <f t="shared" si="45"/>
        <v>0</v>
      </c>
      <c r="T260" s="7644">
        <f t="shared" si="45"/>
        <v>0</v>
      </c>
      <c r="U260" s="7644">
        <f t="shared" si="45"/>
        <v>0</v>
      </c>
      <c r="V260" s="7644">
        <f t="shared" si="45"/>
        <v>0</v>
      </c>
      <c r="W260" s="7644">
        <f t="shared" si="45"/>
        <v>0</v>
      </c>
      <c r="X260" s="7644">
        <f t="shared" si="45"/>
        <v>0</v>
      </c>
      <c r="Y260" s="7644">
        <f t="shared" si="45"/>
        <v>0</v>
      </c>
      <c r="Z260" s="7644">
        <f t="shared" si="45"/>
        <v>0</v>
      </c>
      <c r="AA260" s="7644">
        <f t="shared" si="45"/>
        <v>0</v>
      </c>
      <c r="AB260" s="7644">
        <f t="shared" si="45"/>
        <v>0</v>
      </c>
      <c r="AC260" s="7644">
        <f t="shared" si="45"/>
        <v>0</v>
      </c>
      <c r="AD260" s="7644">
        <f t="shared" si="45"/>
        <v>0</v>
      </c>
      <c r="AE260" s="7644">
        <f t="shared" si="45"/>
        <v>0</v>
      </c>
      <c r="AF260" s="7644">
        <f t="shared" si="45"/>
        <v>0</v>
      </c>
      <c r="AG260" s="7644">
        <f t="shared" si="45"/>
        <v>0</v>
      </c>
      <c r="AH260" s="7644">
        <f t="shared" si="45"/>
        <v>0</v>
      </c>
      <c r="AI260" s="7644">
        <f t="shared" si="45"/>
        <v>0</v>
      </c>
      <c r="AJ260" s="7644">
        <f t="shared" si="45"/>
        <v>0</v>
      </c>
      <c r="AK260" s="7644">
        <f t="shared" si="45"/>
        <v>0</v>
      </c>
      <c r="AL260" s="7644">
        <f t="shared" si="45"/>
        <v>0</v>
      </c>
      <c r="AM260" s="7644">
        <f t="shared" si="45"/>
        <v>0</v>
      </c>
      <c r="AN260" s="7644">
        <f t="shared" si="45"/>
        <v>0</v>
      </c>
      <c r="AO260" s="7644">
        <f t="shared" si="45"/>
        <v>0</v>
      </c>
      <c r="AP260" s="7644">
        <f t="shared" si="45"/>
        <v>0</v>
      </c>
      <c r="AQ260" s="7644">
        <f t="shared" si="45"/>
        <v>0</v>
      </c>
      <c r="AR260" s="7644">
        <f t="shared" si="45"/>
        <v>0</v>
      </c>
      <c r="AS260" s="7644">
        <f t="shared" si="45"/>
        <v>0</v>
      </c>
      <c r="AT260" s="7644">
        <f t="shared" si="45"/>
        <v>0</v>
      </c>
      <c r="AU260" s="7644">
        <f t="shared" si="45"/>
        <v>0</v>
      </c>
      <c r="AV260" s="7644">
        <f>AV250-AV256-AV258</f>
        <v>0</v>
      </c>
      <c r="AW260" s="7645">
        <f>SUM(I260:AV260)</f>
        <v>0</v>
      </c>
      <c r="AX260" s="6757"/>
      <c r="AY260" s="6820">
        <f>AY250-AY256-AY258</f>
        <v>0</v>
      </c>
      <c r="AZ260" s="6757"/>
      <c r="BA260" s="6759"/>
      <c r="BB260" s="6759"/>
      <c r="BC260" s="7067"/>
      <c r="BD260" s="7067"/>
      <c r="BE260" s="7067"/>
      <c r="BF260" s="7067"/>
      <c r="BG260" s="7067"/>
      <c r="BH260" s="7067"/>
      <c r="BI260" s="7067"/>
    </row>
    <row r="261" spans="1:61">
      <c r="A261" s="6542"/>
      <c r="B261" s="974"/>
      <c r="C261" s="974"/>
      <c r="D261" s="974"/>
      <c r="E261" s="974"/>
      <c r="F261" s="974"/>
      <c r="G261" s="974"/>
      <c r="H261" s="974"/>
      <c r="I261" s="974"/>
      <c r="J261" s="974"/>
      <c r="K261" s="974"/>
      <c r="L261" s="974"/>
      <c r="M261" s="974"/>
      <c r="N261" s="974"/>
      <c r="O261" s="974"/>
      <c r="P261" s="974"/>
      <c r="Q261" s="974"/>
      <c r="R261" s="974"/>
      <c r="S261" s="974"/>
      <c r="T261" s="974"/>
      <c r="U261" s="974"/>
      <c r="V261" s="974"/>
      <c r="W261" s="974"/>
      <c r="X261" s="974"/>
      <c r="Y261" s="974"/>
      <c r="Z261" s="974"/>
      <c r="AA261" s="974"/>
      <c r="AB261" s="974"/>
      <c r="AC261" s="974"/>
      <c r="AD261" s="974"/>
      <c r="AE261" s="974"/>
      <c r="AF261" s="974"/>
      <c r="AG261" s="974"/>
      <c r="AH261" s="974"/>
      <c r="AI261" s="974"/>
      <c r="AJ261" s="974"/>
      <c r="AK261" s="974"/>
      <c r="AL261" s="974"/>
      <c r="AM261" s="974"/>
      <c r="AN261" s="974"/>
      <c r="AO261" s="974"/>
      <c r="AP261" s="974"/>
      <c r="AQ261" s="974"/>
      <c r="AR261" s="974"/>
      <c r="AS261" s="974"/>
      <c r="AT261" s="974"/>
      <c r="AU261" s="974"/>
      <c r="AV261" s="974"/>
      <c r="AW261" s="974"/>
      <c r="AX261" s="974"/>
      <c r="AY261" s="974"/>
      <c r="AZ261" s="6586" t="s">
        <v>1279</v>
      </c>
      <c r="BA261" s="6542"/>
      <c r="BB261" s="6542"/>
    </row>
    <row r="262" spans="1:61">
      <c r="A262" s="6542"/>
      <c r="B262" s="6542"/>
      <c r="C262" s="6542"/>
      <c r="D262" s="6542"/>
      <c r="E262" s="6542"/>
      <c r="F262" s="6542"/>
      <c r="G262" s="6542"/>
      <c r="H262" s="6542"/>
      <c r="I262" s="6542"/>
      <c r="J262" s="6542"/>
      <c r="K262" s="6542"/>
      <c r="L262" s="6542"/>
      <c r="M262" s="6542"/>
      <c r="N262" s="6542"/>
      <c r="O262" s="6542"/>
      <c r="P262" s="6542"/>
      <c r="Q262" s="6542"/>
      <c r="R262" s="6542"/>
      <c r="S262" s="6542"/>
      <c r="T262" s="6542"/>
      <c r="U262" s="6542"/>
      <c r="V262" s="6542"/>
      <c r="W262" s="6542"/>
      <c r="X262" s="6542"/>
      <c r="Y262" s="6542"/>
      <c r="Z262" s="6542"/>
      <c r="AA262" s="6542"/>
      <c r="AB262" s="6542"/>
      <c r="AC262" s="6542"/>
      <c r="AD262" s="6542"/>
      <c r="AE262" s="6542"/>
      <c r="AF262" s="6542"/>
      <c r="AG262" s="6542"/>
      <c r="AH262" s="6542"/>
      <c r="AI262" s="6542"/>
      <c r="AJ262" s="6542"/>
      <c r="AK262" s="6542"/>
      <c r="AL262" s="6542"/>
      <c r="AM262" s="6542"/>
      <c r="AN262" s="6542"/>
      <c r="AO262" s="6542"/>
      <c r="AP262" s="6542"/>
      <c r="AQ262" s="6542"/>
      <c r="AR262" s="6542"/>
      <c r="AS262" s="6542"/>
      <c r="AT262" s="6542"/>
      <c r="AU262" s="6542"/>
      <c r="AV262" s="6542"/>
      <c r="AW262" s="6542"/>
      <c r="AX262" s="6542"/>
      <c r="AY262" s="6542"/>
      <c r="AZ262" s="6542"/>
      <c r="BA262" s="6542"/>
      <c r="BB262" s="6542"/>
    </row>
    <row r="263" spans="1:61"/>
    <row r="264" spans="1:61"/>
    <row r="265" spans="1:61"/>
    <row r="266" spans="1:61"/>
    <row r="267" spans="1:61"/>
    <row r="268" spans="1:61"/>
    <row r="269" spans="1:61"/>
    <row r="270" spans="1:61"/>
  </sheetData>
  <mergeCells count="8">
    <mergeCell ref="C8:H10"/>
    <mergeCell ref="I8:AW8"/>
    <mergeCell ref="AY8:AY10"/>
    <mergeCell ref="C3:J3"/>
    <mergeCell ref="C4:E4"/>
    <mergeCell ref="F4:J4"/>
    <mergeCell ref="C5:E5"/>
    <mergeCell ref="F5:J5"/>
  </mergeCells>
  <hyperlinks>
    <hyperlink ref="AZ261" location="Index!A1" display="Index" xr:uid="{00000000-0004-0000-7100-000000000000}"/>
  </hyperlinks>
  <pageMargins left="0.7" right="0.7" top="0.75" bottom="0.75" header="0.3" footer="0.3"/>
  <pageSetup scale="57" orientation="portrait" r:id="rId1"/>
  <colBreaks count="1" manualBreakCount="1">
    <brk id="10" min="1" max="259" man="1"/>
  </colBreaks>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sheetPr>
    <tabColor theme="9" tint="-0.499984740745262"/>
  </sheetPr>
  <dimension ref="A1:L26"/>
  <sheetViews>
    <sheetView workbookViewId="0"/>
  </sheetViews>
  <sheetFormatPr defaultColWidth="0" defaultRowHeight="12.75" zeroHeight="1"/>
  <cols>
    <col min="1" max="1" width="9.140625" style="149" customWidth="1"/>
    <col min="2" max="2" width="2.85546875" style="149" customWidth="1"/>
    <col min="3" max="3" width="18.7109375" style="149" customWidth="1"/>
    <col min="4" max="4" width="55.85546875" style="149" customWidth="1"/>
    <col min="5" max="5" width="27.140625" style="149" customWidth="1"/>
    <col min="6" max="6" width="27.28515625" style="149" customWidth="1"/>
    <col min="7" max="7" width="22.7109375" style="149" customWidth="1"/>
    <col min="8" max="8" width="31.7109375" style="149" customWidth="1"/>
    <col min="9" max="10" width="35.42578125" style="149" customWidth="1"/>
    <col min="11" max="12" width="34.140625" style="149" customWidth="1"/>
    <col min="13" max="16384" width="9.140625" style="149" hidden="1"/>
  </cols>
  <sheetData>
    <row r="1" spans="1:12">
      <c r="A1" s="6550"/>
      <c r="B1" s="6550"/>
      <c r="C1" s="6550"/>
      <c r="D1" s="6550"/>
      <c r="E1" s="6550"/>
      <c r="F1" s="6550"/>
      <c r="G1" s="6550"/>
      <c r="H1" s="6550"/>
      <c r="I1" s="6550"/>
      <c r="J1" s="6550"/>
      <c r="K1" s="6550"/>
      <c r="L1" s="6550"/>
    </row>
    <row r="2" spans="1:12" ht="13.5" thickBot="1">
      <c r="A2" s="6550"/>
      <c r="B2" s="6177"/>
      <c r="C2" s="6177"/>
      <c r="D2" s="6177"/>
      <c r="E2" s="6177"/>
      <c r="F2" s="6177"/>
      <c r="G2" s="6177"/>
      <c r="H2" s="6177"/>
      <c r="I2" s="6177"/>
      <c r="J2" s="6177"/>
      <c r="K2" s="6177"/>
      <c r="L2" s="6550"/>
    </row>
    <row r="3" spans="1:12" ht="13.5" thickBot="1">
      <c r="A3" s="6550"/>
      <c r="B3" s="6177"/>
      <c r="C3" s="9334" t="s">
        <v>3962</v>
      </c>
      <c r="D3" s="9335"/>
      <c r="E3" s="9335"/>
      <c r="F3" s="9336"/>
      <c r="G3" s="6351"/>
      <c r="H3" s="6351"/>
      <c r="I3" s="6351"/>
      <c r="J3" s="6351"/>
      <c r="K3" s="6111" t="s">
        <v>4672</v>
      </c>
      <c r="L3" s="6551"/>
    </row>
    <row r="4" spans="1:12">
      <c r="A4" s="6550"/>
      <c r="B4" s="6177"/>
      <c r="C4" s="6552" t="s">
        <v>57</v>
      </c>
      <c r="D4" s="9337" t="str">
        <f>B.1!F4</f>
        <v>ABC Company</v>
      </c>
      <c r="E4" s="9338"/>
      <c r="F4" s="9339"/>
      <c r="G4" s="6351"/>
      <c r="H4" s="6351"/>
      <c r="I4" s="6351"/>
      <c r="J4" s="6351"/>
      <c r="K4" s="6351"/>
      <c r="L4" s="6551"/>
    </row>
    <row r="5" spans="1:12" ht="13.5" thickBot="1">
      <c r="A5" s="6550"/>
      <c r="B5" s="6177"/>
      <c r="C5" s="6553" t="s">
        <v>3976</v>
      </c>
      <c r="D5" s="9340">
        <f>+B.1!F5</f>
        <v>44196</v>
      </c>
      <c r="E5" s="9341"/>
      <c r="F5" s="9342"/>
      <c r="G5" s="6351"/>
      <c r="H5" s="6351"/>
      <c r="I5" s="6351"/>
      <c r="J5" s="6351"/>
      <c r="K5" s="6351"/>
      <c r="L5" s="6551"/>
    </row>
    <row r="6" spans="1:12" ht="13.5" thickBot="1">
      <c r="A6" s="6550"/>
      <c r="B6" s="6177"/>
      <c r="C6" s="6177"/>
      <c r="D6" s="6177"/>
      <c r="E6" s="6177"/>
      <c r="F6" s="6177"/>
      <c r="G6" s="6177"/>
      <c r="H6" s="6177"/>
      <c r="I6" s="6177"/>
      <c r="J6" s="6177"/>
      <c r="K6" s="6177"/>
      <c r="L6" s="6550"/>
    </row>
    <row r="7" spans="1:12">
      <c r="A7" s="6550"/>
      <c r="B7" s="6177"/>
      <c r="C7" s="6554"/>
      <c r="D7" s="6555"/>
      <c r="E7" s="6556"/>
      <c r="F7" s="6556"/>
      <c r="G7" s="6570"/>
      <c r="H7" s="9343" t="s">
        <v>3963</v>
      </c>
      <c r="I7" s="9343"/>
      <c r="J7" s="6539" t="s">
        <v>4126</v>
      </c>
      <c r="K7" s="6539" t="s">
        <v>4127</v>
      </c>
      <c r="L7" s="6582"/>
    </row>
    <row r="8" spans="1:12">
      <c r="A8" s="6550"/>
      <c r="B8" s="6177"/>
      <c r="C8" s="6557"/>
      <c r="D8" s="6558"/>
      <c r="E8" s="8046">
        <f>D5</f>
        <v>44196</v>
      </c>
      <c r="F8" s="8046">
        <f>E8-366</f>
        <v>43830</v>
      </c>
      <c r="G8" s="3239" t="s">
        <v>59</v>
      </c>
      <c r="H8" s="6538" t="s">
        <v>3964</v>
      </c>
      <c r="I8" s="6538" t="s">
        <v>644</v>
      </c>
      <c r="J8" s="394"/>
      <c r="K8" s="394"/>
      <c r="L8" s="6582"/>
    </row>
    <row r="9" spans="1:12">
      <c r="A9" s="6550"/>
      <c r="B9" s="6177"/>
      <c r="C9" s="380" t="s">
        <v>3965</v>
      </c>
      <c r="D9" s="1195" t="str">
        <f>[14]SOFP!D174</f>
        <v>Aggregate Reserve for Life Policies</v>
      </c>
      <c r="E9" s="6571">
        <f>'Page 3'!L12</f>
        <v>0</v>
      </c>
      <c r="F9" s="6572">
        <f>'Page 3'!M12</f>
        <v>0</v>
      </c>
      <c r="G9" s="6573">
        <f>E9-F9</f>
        <v>0</v>
      </c>
      <c r="H9" s="6559"/>
      <c r="I9" s="6559"/>
      <c r="J9" s="6560"/>
      <c r="K9" s="6560"/>
      <c r="L9" s="6551"/>
    </row>
    <row r="10" spans="1:12">
      <c r="A10" s="6550"/>
      <c r="B10" s="6177"/>
      <c r="C10" s="380" t="s">
        <v>3965</v>
      </c>
      <c r="D10" s="1195" t="str">
        <f>[14]SOFP!D175</f>
        <v>Aggregate Reserve for Accident and Health Policies</v>
      </c>
      <c r="E10" s="6561">
        <f>'Page 3'!L13</f>
        <v>0</v>
      </c>
      <c r="F10" s="6562">
        <f>'Page 3'!M13</f>
        <v>0</v>
      </c>
      <c r="G10" s="6574">
        <f>E10-F10</f>
        <v>0</v>
      </c>
      <c r="H10" s="1195"/>
      <c r="I10" s="6563"/>
      <c r="J10" s="6564"/>
      <c r="K10" s="6564"/>
      <c r="L10" s="6583"/>
    </row>
    <row r="11" spans="1:12">
      <c r="A11" s="6550"/>
      <c r="B11" s="6177"/>
      <c r="C11" s="380"/>
      <c r="D11" s="198" t="s">
        <v>321</v>
      </c>
      <c r="E11" s="6575">
        <f>SUM(E9:E10)</f>
        <v>0</v>
      </c>
      <c r="F11" s="6576">
        <f>SUM(F9:F10)</f>
        <v>0</v>
      </c>
      <c r="G11" s="6577">
        <f>SUM(G9:G10)</f>
        <v>0</v>
      </c>
      <c r="H11" s="1195" t="s">
        <v>3966</v>
      </c>
      <c r="I11" s="6588" t="s">
        <v>3967</v>
      </c>
      <c r="J11" s="6565">
        <f>IFERROR(G11-I11,0)</f>
        <v>0</v>
      </c>
      <c r="K11" s="6591" t="s">
        <v>4128</v>
      </c>
      <c r="L11" s="6584"/>
    </row>
    <row r="12" spans="1:12">
      <c r="A12" s="6550"/>
      <c r="B12" s="6177"/>
      <c r="C12" s="380"/>
      <c r="D12" s="198"/>
      <c r="E12" s="6559"/>
      <c r="F12" s="6559"/>
      <c r="G12" s="6578"/>
      <c r="H12" s="198"/>
      <c r="I12" s="6589"/>
      <c r="J12" s="6560"/>
      <c r="K12" s="6592"/>
      <c r="L12" s="6551"/>
    </row>
    <row r="13" spans="1:12">
      <c r="A13" s="6550"/>
      <c r="B13" s="6177"/>
      <c r="C13" s="380" t="s">
        <v>3965</v>
      </c>
      <c r="D13" s="1195" t="str">
        <f>[14]SOFP!E257</f>
        <v>Retained Earnings - Appropriated for Negative Reserve</v>
      </c>
      <c r="E13" s="6571">
        <f>'Page 3'!L93</f>
        <v>0</v>
      </c>
      <c r="F13" s="6571">
        <f>'Page 3'!M93</f>
        <v>0</v>
      </c>
      <c r="G13" s="6574">
        <f>E13-F13</f>
        <v>0</v>
      </c>
      <c r="H13" s="1195" t="s">
        <v>3968</v>
      </c>
      <c r="I13" s="6590" t="s">
        <v>3967</v>
      </c>
      <c r="J13" s="6565">
        <f>IFERROR(G13-I13,0)</f>
        <v>0</v>
      </c>
      <c r="K13" s="6591" t="s">
        <v>4128</v>
      </c>
      <c r="L13" s="6585"/>
    </row>
    <row r="14" spans="1:12">
      <c r="A14" s="6550"/>
      <c r="B14" s="6177"/>
      <c r="C14" s="380"/>
      <c r="D14" s="198"/>
      <c r="E14" s="6559"/>
      <c r="F14" s="6559"/>
      <c r="G14" s="6578"/>
      <c r="H14" s="198"/>
      <c r="I14" s="6589"/>
      <c r="J14" s="6560"/>
      <c r="K14" s="6592"/>
      <c r="L14" s="6551"/>
    </row>
    <row r="15" spans="1:12">
      <c r="A15" s="6550"/>
      <c r="B15" s="6177"/>
      <c r="C15" s="380" t="s">
        <v>3969</v>
      </c>
      <c r="D15" s="1195" t="str">
        <f>[14]SOFP!E267</f>
        <v>Remeasurement on Life Insurance Reserves</v>
      </c>
      <c r="E15" s="6571">
        <f>'Page 3'!L104</f>
        <v>0</v>
      </c>
      <c r="F15" s="6571">
        <f>'Page 3'!M104</f>
        <v>0</v>
      </c>
      <c r="G15" s="6574">
        <f>E15-F15</f>
        <v>0</v>
      </c>
      <c r="H15" s="1195" t="s">
        <v>3970</v>
      </c>
      <c r="I15" s="6590" t="s">
        <v>3967</v>
      </c>
      <c r="J15" s="6565">
        <f>IFERROR(G15-I15,0)</f>
        <v>0</v>
      </c>
      <c r="K15" s="6591" t="s">
        <v>4128</v>
      </c>
      <c r="L15" s="6585"/>
    </row>
    <row r="16" spans="1:12">
      <c r="A16" s="6550"/>
      <c r="B16" s="662"/>
      <c r="C16" s="380" t="s">
        <v>3971</v>
      </c>
      <c r="D16" s="1195" t="s">
        <v>3972</v>
      </c>
      <c r="E16" s="6566" t="s">
        <v>3973</v>
      </c>
      <c r="F16" s="6566" t="s">
        <v>3973</v>
      </c>
      <c r="G16" s="6574"/>
      <c r="H16" s="198"/>
      <c r="I16" s="6589"/>
      <c r="J16" s="6560"/>
      <c r="K16" s="6592"/>
      <c r="L16" s="6551"/>
    </row>
    <row r="17" spans="1:12">
      <c r="A17" s="6550"/>
      <c r="B17" s="6177"/>
      <c r="C17" s="380"/>
      <c r="D17" s="198"/>
      <c r="E17" s="6559"/>
      <c r="F17" s="6559"/>
      <c r="G17" s="6578"/>
      <c r="H17" s="198"/>
      <c r="I17" s="6589"/>
      <c r="J17" s="6560"/>
      <c r="K17" s="6592"/>
      <c r="L17" s="6551"/>
    </row>
    <row r="18" spans="1:12">
      <c r="A18" s="6550"/>
      <c r="B18" s="6177"/>
      <c r="C18" s="380" t="s">
        <v>3974</v>
      </c>
      <c r="D18" s="1195" t="str">
        <f>[14]SOCI!D81</f>
        <v>Increase/Decrease In Aggregate Policy Reserves</v>
      </c>
      <c r="E18" s="6571">
        <f>CB!I82</f>
        <v>0</v>
      </c>
      <c r="F18" s="6571">
        <f>CB!H82</f>
        <v>0</v>
      </c>
      <c r="G18" s="6574">
        <f>E18-F18</f>
        <v>0</v>
      </c>
      <c r="H18" s="1195" t="s">
        <v>3975</v>
      </c>
      <c r="I18" s="6590" t="s">
        <v>3967</v>
      </c>
      <c r="J18" s="6565">
        <f>IFERROR(G18-I18,0)</f>
        <v>0</v>
      </c>
      <c r="K18" s="6591" t="s">
        <v>4128</v>
      </c>
      <c r="L18" s="6585"/>
    </row>
    <row r="19" spans="1:12" ht="13.5" thickBot="1">
      <c r="A19" s="6550"/>
      <c r="B19" s="6177"/>
      <c r="C19" s="6579"/>
      <c r="D19" s="6569"/>
      <c r="E19" s="6580"/>
      <c r="F19" s="6580"/>
      <c r="G19" s="6581"/>
      <c r="H19" s="6569"/>
      <c r="I19" s="6567"/>
      <c r="J19" s="6568"/>
      <c r="K19" s="6568"/>
      <c r="L19" s="6551"/>
    </row>
    <row r="20" spans="1:12">
      <c r="A20" s="6550"/>
      <c r="B20" s="6177"/>
      <c r="C20" s="6351"/>
      <c r="D20" s="6351"/>
      <c r="E20" s="6351"/>
      <c r="F20" s="6351"/>
      <c r="G20" s="6351"/>
      <c r="H20" s="6351"/>
      <c r="I20" s="6351"/>
      <c r="J20" s="6351"/>
      <c r="K20" s="6351"/>
      <c r="L20" s="6551"/>
    </row>
    <row r="21" spans="1:12">
      <c r="A21" s="6550"/>
      <c r="B21" s="6593" t="s">
        <v>56</v>
      </c>
      <c r="C21" s="6351"/>
      <c r="D21" s="6351"/>
      <c r="E21" s="6351"/>
      <c r="F21" s="6351"/>
      <c r="G21" s="6351"/>
      <c r="H21" s="6351"/>
      <c r="I21" s="6351"/>
      <c r="J21" s="6351"/>
      <c r="K21" s="6351"/>
      <c r="L21" s="6551"/>
    </row>
    <row r="22" spans="1:12" ht="13.5" customHeight="1">
      <c r="A22" s="6550"/>
      <c r="B22" s="6587" t="s">
        <v>3972</v>
      </c>
      <c r="C22" s="6213" t="s">
        <v>4029</v>
      </c>
      <c r="D22" s="6177"/>
      <c r="E22" s="6177"/>
      <c r="F22" s="6177"/>
      <c r="G22" s="6177"/>
      <c r="H22" s="6177"/>
      <c r="I22" s="6177"/>
      <c r="J22" s="6177"/>
      <c r="K22" s="6177"/>
      <c r="L22" s="6550"/>
    </row>
    <row r="23" spans="1:12">
      <c r="A23" s="6550"/>
      <c r="B23" s="6587" t="s">
        <v>3967</v>
      </c>
      <c r="C23" s="6213" t="s">
        <v>3978</v>
      </c>
      <c r="D23" s="6177"/>
      <c r="E23" s="6177"/>
      <c r="F23" s="6177"/>
      <c r="G23" s="6177"/>
      <c r="H23" s="6177"/>
      <c r="I23" s="6177"/>
      <c r="J23" s="6177"/>
      <c r="K23" s="6177"/>
      <c r="L23" s="6550"/>
    </row>
    <row r="24" spans="1:12">
      <c r="A24" s="6550"/>
      <c r="B24" s="6353" t="s">
        <v>4129</v>
      </c>
      <c r="C24" s="6213" t="s">
        <v>4130</v>
      </c>
      <c r="D24" s="6177"/>
      <c r="E24" s="6177"/>
      <c r="F24" s="6177"/>
      <c r="G24" s="6177"/>
      <c r="H24" s="6177"/>
      <c r="I24" s="6177"/>
      <c r="J24" s="6177"/>
      <c r="K24" s="6586" t="s">
        <v>1279</v>
      </c>
      <c r="L24" s="6550"/>
    </row>
    <row r="25" spans="1:12">
      <c r="A25" s="6550"/>
      <c r="B25" s="6550"/>
      <c r="C25" s="6550"/>
      <c r="D25" s="6550"/>
      <c r="E25" s="6550"/>
      <c r="F25" s="6550"/>
      <c r="G25" s="6550"/>
      <c r="H25" s="6550"/>
      <c r="I25" s="6550"/>
      <c r="J25" s="6550"/>
      <c r="K25" s="6550"/>
      <c r="L25" s="6550"/>
    </row>
    <row r="26" spans="1:12">
      <c r="A26" s="6550"/>
      <c r="B26" s="6550"/>
      <c r="C26" s="6550"/>
      <c r="D26" s="6550"/>
      <c r="E26" s="6550"/>
      <c r="F26" s="6550"/>
      <c r="G26" s="6550"/>
      <c r="H26" s="6550"/>
      <c r="I26" s="6550"/>
      <c r="J26" s="6550"/>
      <c r="K26" s="6550"/>
      <c r="L26" s="6550"/>
    </row>
  </sheetData>
  <protectedRanges>
    <protectedRange sqref="D16:F16" name="Range1_3"/>
    <protectedRange sqref="I12:L12 I14:L14 I13 L13 I16:L17 I15 L15 I18 L18" name="Range2_3"/>
  </protectedRanges>
  <mergeCells count="4">
    <mergeCell ref="C3:F3"/>
    <mergeCell ref="D4:F4"/>
    <mergeCell ref="D5:F5"/>
    <mergeCell ref="H7:I7"/>
  </mergeCells>
  <hyperlinks>
    <hyperlink ref="K24" location="Index!A1" display="Index" xr:uid="{00000000-0004-0000-7200-000000000000}"/>
  </hyperlinks>
  <pageMargins left="0.7" right="0.7" top="0.75" bottom="0.75" header="0.3" footer="0.3"/>
  <pageSetup paperSize="9" scale="53" orientation="portrait" r:id="rId1"/>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0-000000000000}">
  <sheetPr>
    <tabColor theme="9" tint="-0.499984740745262"/>
  </sheetPr>
  <dimension ref="A1:I42"/>
  <sheetViews>
    <sheetView topLeftCell="B1" workbookViewId="0"/>
  </sheetViews>
  <sheetFormatPr defaultColWidth="0" defaultRowHeight="15" zeroHeight="1"/>
  <cols>
    <col min="1" max="1" width="9.140625" style="7150" hidden="1" customWidth="1"/>
    <col min="2" max="2" width="16" customWidth="1"/>
    <col min="3" max="3" width="5.7109375" customWidth="1"/>
    <col min="4" max="4" width="27.7109375" style="6535" customWidth="1"/>
    <col min="5" max="5" width="18.85546875" customWidth="1"/>
    <col min="6" max="9" width="9.140625" customWidth="1"/>
    <col min="10" max="16384" width="9.140625" hidden="1"/>
  </cols>
  <sheetData>
    <row r="1" spans="1:9" s="6535" customFormat="1" ht="15.75" thickBot="1">
      <c r="A1" s="7150"/>
      <c r="B1" s="6550"/>
      <c r="C1" s="6550"/>
      <c r="D1" s="6550"/>
      <c r="E1" s="6550"/>
      <c r="F1" s="6550"/>
      <c r="G1" s="6550"/>
      <c r="H1" s="6550"/>
      <c r="I1" s="6550"/>
    </row>
    <row r="2" spans="1:9" s="6921" customFormat="1" ht="16.5" thickBot="1">
      <c r="B2" s="9344" t="s">
        <v>4277</v>
      </c>
      <c r="C2" s="9345"/>
      <c r="D2" s="9346"/>
      <c r="E2" s="9345"/>
      <c r="F2" s="9347"/>
      <c r="G2" s="7069"/>
      <c r="H2" s="6111" t="s">
        <v>4673</v>
      </c>
      <c r="I2" s="6550"/>
    </row>
    <row r="3" spans="1:9" s="6921" customFormat="1" ht="15.75">
      <c r="B3" s="6922" t="s">
        <v>57</v>
      </c>
      <c r="C3" s="9348" t="str">
        <f>+B.1!F4</f>
        <v>ABC Company</v>
      </c>
      <c r="D3" s="9349"/>
      <c r="E3" s="9349"/>
      <c r="F3" s="9350"/>
      <c r="G3" s="7069"/>
      <c r="H3" s="7069"/>
      <c r="I3" s="6550"/>
    </row>
    <row r="4" spans="1:9" s="6921" customFormat="1" ht="16.5" thickBot="1">
      <c r="B4" s="6923" t="s">
        <v>4491</v>
      </c>
      <c r="C4" s="9331">
        <f>CC!F5</f>
        <v>44196</v>
      </c>
      <c r="D4" s="9332"/>
      <c r="E4" s="9332"/>
      <c r="F4" s="9333"/>
      <c r="G4" s="7069"/>
      <c r="H4" s="7069"/>
      <c r="I4" s="6550"/>
    </row>
    <row r="5" spans="1:9" ht="15.75" thickBot="1">
      <c r="B5" s="6181"/>
      <c r="C5" s="6181"/>
      <c r="D5" s="6181"/>
      <c r="E5" s="6181"/>
      <c r="F5" s="6181"/>
      <c r="G5" s="6181"/>
      <c r="H5" s="6181"/>
      <c r="I5" s="6550"/>
    </row>
    <row r="6" spans="1:9" s="6060" customFormat="1" ht="15.75" customHeight="1" thickBot="1">
      <c r="B6" s="882"/>
      <c r="C6" s="9351" t="s">
        <v>4255</v>
      </c>
      <c r="D6" s="9352"/>
      <c r="E6" s="6924" t="s">
        <v>1841</v>
      </c>
      <c r="F6" s="882"/>
      <c r="G6" s="882"/>
      <c r="H6" s="882"/>
      <c r="I6" s="6550"/>
    </row>
    <row r="7" spans="1:9" s="6060" customFormat="1" ht="15.75">
      <c r="B7" s="882"/>
      <c r="C7" s="6925" t="str">
        <f>J!D14</f>
        <v>Debt Securities - Government</v>
      </c>
      <c r="D7" s="6926"/>
      <c r="E7" s="6927">
        <f>J!W16</f>
        <v>0</v>
      </c>
      <c r="F7" s="882"/>
      <c r="G7" s="882"/>
      <c r="H7" s="882"/>
      <c r="I7" s="6550"/>
    </row>
    <row r="8" spans="1:9" s="6060" customFormat="1" ht="15.75">
      <c r="B8" s="882"/>
      <c r="C8" s="6928" t="str">
        <f>J!D17</f>
        <v>Debt Securities - Private</v>
      </c>
      <c r="D8" s="6929"/>
      <c r="E8" s="6930">
        <f>J!W19</f>
        <v>0</v>
      </c>
      <c r="F8" s="882"/>
      <c r="G8" s="882"/>
      <c r="H8" s="882"/>
      <c r="I8" s="6550"/>
    </row>
    <row r="9" spans="1:9" s="6060" customFormat="1" ht="15.75">
      <c r="B9" s="882"/>
      <c r="C9" s="6928" t="str">
        <f>J!D20</f>
        <v xml:space="preserve">Equity Securities </v>
      </c>
      <c r="D9" s="6929"/>
      <c r="E9" s="6930">
        <f>J!W22</f>
        <v>0</v>
      </c>
      <c r="F9" s="882"/>
      <c r="G9" s="882"/>
      <c r="H9" s="882"/>
      <c r="I9" s="6550"/>
    </row>
    <row r="10" spans="1:9" s="6060" customFormat="1" ht="15.75">
      <c r="B10" s="882"/>
      <c r="C10" s="6928" t="str">
        <f>J!D23</f>
        <v xml:space="preserve">Mutual Funds </v>
      </c>
      <c r="D10" s="6929"/>
      <c r="E10" s="6930">
        <f>J!W25</f>
        <v>0</v>
      </c>
      <c r="F10" s="882"/>
      <c r="G10" s="882"/>
      <c r="H10" s="882"/>
      <c r="I10" s="6550"/>
    </row>
    <row r="11" spans="1:9" s="6060" customFormat="1" ht="15.75">
      <c r="B11" s="882"/>
      <c r="C11" s="6928" t="str">
        <f>J!D26</f>
        <v>Unit Investment Trusts</v>
      </c>
      <c r="D11" s="6929"/>
      <c r="E11" s="6930">
        <f>J!W28</f>
        <v>0</v>
      </c>
      <c r="F11" s="882"/>
      <c r="G11" s="882"/>
      <c r="H11" s="882"/>
      <c r="I11" s="6550"/>
    </row>
    <row r="12" spans="1:9" s="6060" customFormat="1" ht="15.75">
      <c r="B12" s="882"/>
      <c r="C12" s="6928" t="str">
        <f>J!D29</f>
        <v>Real Estate Investment Trusts</v>
      </c>
      <c r="D12" s="6929"/>
      <c r="E12" s="6930">
        <f>J!W31</f>
        <v>0</v>
      </c>
      <c r="F12" s="882"/>
      <c r="G12" s="882"/>
      <c r="H12" s="882"/>
      <c r="I12" s="6550"/>
    </row>
    <row r="13" spans="1:9" s="6060" customFormat="1" ht="15.75">
      <c r="B13" s="882"/>
      <c r="C13" s="6928" t="str">
        <f>J!D32</f>
        <v>Other Funds</v>
      </c>
      <c r="D13" s="6929"/>
      <c r="E13" s="6930">
        <f>J!W34</f>
        <v>0</v>
      </c>
      <c r="F13" s="882"/>
      <c r="G13" s="882"/>
      <c r="H13" s="882"/>
      <c r="I13" s="6550"/>
    </row>
    <row r="14" spans="1:9" s="6060" customFormat="1" ht="15.75">
      <c r="B14" s="882"/>
      <c r="C14" s="6928" t="s">
        <v>4140</v>
      </c>
      <c r="D14" s="6929"/>
      <c r="E14" s="6931"/>
      <c r="F14" s="882"/>
      <c r="G14" s="882"/>
      <c r="H14" s="882"/>
      <c r="I14" s="6550"/>
    </row>
    <row r="15" spans="1:9" s="6060" customFormat="1" ht="15.75">
      <c r="B15" s="882"/>
      <c r="C15" s="6928"/>
      <c r="D15" s="6929" t="s">
        <v>4256</v>
      </c>
      <c r="E15" s="6932">
        <v>0</v>
      </c>
      <c r="F15" s="882"/>
      <c r="G15" s="882"/>
      <c r="H15" s="882"/>
      <c r="I15" s="6550"/>
    </row>
    <row r="16" spans="1:9" s="6060" customFormat="1" ht="15.75">
      <c r="B16" s="882"/>
      <c r="C16" s="6928"/>
      <c r="D16" s="6929" t="s">
        <v>4257</v>
      </c>
      <c r="E16" s="6932">
        <v>0</v>
      </c>
      <c r="F16" s="882"/>
      <c r="G16" s="882"/>
      <c r="H16" s="882"/>
      <c r="I16" s="6550"/>
    </row>
    <row r="17" spans="2:9" s="6060" customFormat="1" ht="15.75">
      <c r="B17" s="882"/>
      <c r="C17" s="6928"/>
      <c r="D17" s="6929" t="s">
        <v>4258</v>
      </c>
      <c r="E17" s="6932">
        <v>0</v>
      </c>
      <c r="F17" s="882"/>
      <c r="G17" s="882"/>
      <c r="H17" s="882"/>
      <c r="I17" s="6550"/>
    </row>
    <row r="18" spans="2:9" s="6060" customFormat="1" ht="15.75">
      <c r="B18" s="882"/>
      <c r="C18" s="6928"/>
      <c r="D18" s="6929" t="s">
        <v>4259</v>
      </c>
      <c r="E18" s="6932">
        <v>0</v>
      </c>
      <c r="F18" s="882"/>
      <c r="G18" s="882"/>
      <c r="H18" s="882"/>
      <c r="I18" s="6550"/>
    </row>
    <row r="19" spans="2:9" s="6060" customFormat="1" ht="15.75">
      <c r="B19" s="882"/>
      <c r="C19" s="6928"/>
      <c r="D19" s="6929" t="s">
        <v>4260</v>
      </c>
      <c r="E19" s="6932">
        <v>0</v>
      </c>
      <c r="F19" s="882"/>
      <c r="G19" s="882"/>
      <c r="H19" s="882"/>
      <c r="I19" s="6550"/>
    </row>
    <row r="20" spans="2:9" s="6060" customFormat="1" ht="15.75">
      <c r="B20" s="882"/>
      <c r="C20" s="6928"/>
      <c r="D20" s="6929" t="s">
        <v>4261</v>
      </c>
      <c r="E20" s="6932">
        <v>0</v>
      </c>
      <c r="F20" s="882"/>
      <c r="G20" s="882"/>
      <c r="H20" s="882"/>
      <c r="I20" s="6550"/>
    </row>
    <row r="21" spans="2:9" s="6060" customFormat="1" ht="15.75">
      <c r="B21" s="882"/>
      <c r="C21" s="6928"/>
      <c r="D21" s="6929" t="s">
        <v>4262</v>
      </c>
      <c r="E21" s="6932">
        <v>0</v>
      </c>
      <c r="F21" s="882"/>
      <c r="G21" s="882"/>
      <c r="H21" s="882"/>
      <c r="I21" s="6550"/>
    </row>
    <row r="22" spans="2:9" s="6060" customFormat="1" ht="15.75">
      <c r="B22" s="882"/>
      <c r="C22" s="6928"/>
      <c r="D22" s="6929" t="s">
        <v>4263</v>
      </c>
      <c r="E22" s="6932">
        <v>0</v>
      </c>
      <c r="F22" s="882"/>
      <c r="G22" s="882"/>
      <c r="H22" s="882"/>
      <c r="I22" s="6550"/>
    </row>
    <row r="23" spans="2:9" s="6060" customFormat="1" ht="15.75">
      <c r="B23" s="882"/>
      <c r="C23" s="6928"/>
      <c r="D23" s="6929" t="s">
        <v>4264</v>
      </c>
      <c r="E23" s="6932">
        <v>0</v>
      </c>
      <c r="F23" s="882"/>
      <c r="G23" s="882"/>
      <c r="H23" s="882"/>
      <c r="I23" s="6550"/>
    </row>
    <row r="24" spans="2:9" s="6060" customFormat="1" ht="15.75">
      <c r="B24" s="882"/>
      <c r="C24" s="6928"/>
      <c r="D24" s="6929" t="s">
        <v>4265</v>
      </c>
      <c r="E24" s="6932">
        <v>0</v>
      </c>
      <c r="F24" s="882"/>
      <c r="G24" s="882"/>
      <c r="H24" s="882"/>
      <c r="I24" s="6550"/>
    </row>
    <row r="25" spans="2:9" s="6060" customFormat="1" ht="15.75">
      <c r="B25" s="882"/>
      <c r="C25" s="6928"/>
      <c r="D25" s="6929" t="s">
        <v>4266</v>
      </c>
      <c r="E25" s="6932">
        <v>0</v>
      </c>
      <c r="F25" s="882"/>
      <c r="G25" s="882"/>
      <c r="H25" s="882"/>
      <c r="I25" s="6550"/>
    </row>
    <row r="26" spans="2:9" s="6060" customFormat="1" ht="15.75">
      <c r="B26" s="882"/>
      <c r="C26" s="6928"/>
      <c r="D26" s="6929" t="s">
        <v>4267</v>
      </c>
      <c r="E26" s="6932">
        <v>0</v>
      </c>
      <c r="F26" s="882"/>
      <c r="G26" s="882"/>
      <c r="H26" s="882"/>
      <c r="I26" s="6550"/>
    </row>
    <row r="27" spans="2:9" s="6060" customFormat="1" ht="15.75">
      <c r="B27" s="882"/>
      <c r="C27" s="6928"/>
      <c r="D27" s="6929" t="s">
        <v>4268</v>
      </c>
      <c r="E27" s="6932">
        <v>0</v>
      </c>
      <c r="F27" s="882"/>
      <c r="G27" s="882"/>
      <c r="H27" s="882"/>
      <c r="I27" s="6550"/>
    </row>
    <row r="28" spans="2:9" s="6060" customFormat="1" ht="15.75">
      <c r="B28" s="882"/>
      <c r="C28" s="6928"/>
      <c r="D28" s="6929" t="s">
        <v>4269</v>
      </c>
      <c r="E28" s="6932">
        <v>0</v>
      </c>
      <c r="F28" s="882"/>
      <c r="G28" s="882"/>
      <c r="H28" s="882"/>
      <c r="I28" s="6550"/>
    </row>
    <row r="29" spans="2:9" s="6060" customFormat="1" ht="15.75">
      <c r="B29" s="882"/>
      <c r="C29" s="6928"/>
      <c r="D29" s="6929" t="s">
        <v>4270</v>
      </c>
      <c r="E29" s="6932">
        <v>0</v>
      </c>
      <c r="F29" s="882"/>
      <c r="G29" s="882"/>
      <c r="H29" s="882"/>
      <c r="I29" s="6550"/>
    </row>
    <row r="30" spans="2:9" s="6060" customFormat="1" ht="15.75">
      <c r="B30" s="882"/>
      <c r="C30" s="6928"/>
      <c r="D30" s="6929" t="s">
        <v>4271</v>
      </c>
      <c r="E30" s="6932">
        <v>0</v>
      </c>
      <c r="F30" s="882"/>
      <c r="G30" s="882"/>
      <c r="H30" s="882"/>
      <c r="I30" s="6550"/>
    </row>
    <row r="31" spans="2:9" s="6060" customFormat="1" ht="15.75">
      <c r="B31" s="882"/>
      <c r="C31" s="6928"/>
      <c r="D31" s="6929" t="s">
        <v>4272</v>
      </c>
      <c r="E31" s="6932">
        <v>0</v>
      </c>
      <c r="F31" s="882"/>
      <c r="G31" s="882"/>
      <c r="H31" s="882"/>
      <c r="I31" s="6550"/>
    </row>
    <row r="32" spans="2:9" s="6060" customFormat="1" ht="15.75">
      <c r="B32" s="882"/>
      <c r="C32" s="6928"/>
      <c r="D32" s="6929" t="s">
        <v>4273</v>
      </c>
      <c r="E32" s="6932">
        <v>0</v>
      </c>
      <c r="F32" s="882"/>
      <c r="G32" s="882"/>
      <c r="H32" s="882"/>
      <c r="I32" s="6550"/>
    </row>
    <row r="33" spans="2:9" s="6060" customFormat="1" ht="15.75">
      <c r="B33" s="882"/>
      <c r="C33" s="6928"/>
      <c r="D33" s="6929" t="s">
        <v>4274</v>
      </c>
      <c r="E33" s="6932">
        <v>0</v>
      </c>
      <c r="F33" s="882"/>
      <c r="G33" s="882"/>
      <c r="H33" s="882"/>
      <c r="I33" s="6550"/>
    </row>
    <row r="34" spans="2:9" s="6060" customFormat="1" ht="16.5" thickBot="1">
      <c r="B34" s="882"/>
      <c r="C34" s="6933"/>
      <c r="D34" s="6934" t="s">
        <v>4275</v>
      </c>
      <c r="E34" s="6935">
        <v>0</v>
      </c>
      <c r="F34" s="882"/>
      <c r="G34" s="882"/>
      <c r="H34" s="882"/>
      <c r="I34" s="6550"/>
    </row>
    <row r="35" spans="2:9" s="6060" customFormat="1" ht="16.5" thickBot="1">
      <c r="B35" s="882"/>
      <c r="C35" s="9353" t="s">
        <v>44</v>
      </c>
      <c r="D35" s="9354"/>
      <c r="E35" s="6936">
        <f>SUM(E7:E34)</f>
        <v>0</v>
      </c>
      <c r="F35" s="882"/>
      <c r="G35" s="882"/>
      <c r="H35" s="882"/>
      <c r="I35" s="6550"/>
    </row>
    <row r="36" spans="2:9" s="6060" customFormat="1" ht="16.5" thickTop="1">
      <c r="B36" s="882"/>
      <c r="C36" s="882"/>
      <c r="D36" s="882"/>
      <c r="E36" s="882"/>
      <c r="F36" s="882"/>
      <c r="G36" s="882"/>
      <c r="H36" s="882"/>
      <c r="I36" s="6550"/>
    </row>
    <row r="37" spans="2:9" s="6060" customFormat="1" ht="15.75">
      <c r="B37" s="882"/>
      <c r="C37" s="999" t="s">
        <v>4276</v>
      </c>
      <c r="D37" s="882"/>
      <c r="E37" s="7070">
        <f>'Page 3'!L100</f>
        <v>0</v>
      </c>
      <c r="F37" s="882"/>
      <c r="G37" s="882"/>
      <c r="H37" s="882"/>
      <c r="I37" s="6550"/>
    </row>
    <row r="38" spans="2:9" s="6060" customFormat="1" ht="15.75">
      <c r="B38" s="882"/>
      <c r="C38" s="7093" t="s">
        <v>3863</v>
      </c>
      <c r="D38" s="882"/>
      <c r="E38" s="7071">
        <f>E35-E37</f>
        <v>0</v>
      </c>
      <c r="F38" s="882"/>
      <c r="G38" s="882"/>
      <c r="H38" s="882"/>
      <c r="I38" s="6550"/>
    </row>
    <row r="39" spans="2:9" s="6060" customFormat="1" ht="15.75">
      <c r="B39" s="882"/>
      <c r="C39" s="882"/>
      <c r="D39" s="882"/>
      <c r="E39" s="882"/>
      <c r="F39" s="882"/>
      <c r="G39" s="882"/>
      <c r="H39" s="882"/>
      <c r="I39" s="6550"/>
    </row>
    <row r="40" spans="2:9">
      <c r="B40" s="6181"/>
      <c r="C40" s="6181"/>
      <c r="D40" s="6181"/>
      <c r="E40" s="6181"/>
      <c r="F40" s="6181"/>
      <c r="G40" s="6181"/>
      <c r="H40" s="6181"/>
      <c r="I40" s="6550"/>
    </row>
    <row r="41" spans="2:9">
      <c r="B41" s="6181"/>
      <c r="C41" s="6181"/>
      <c r="D41" s="6181"/>
      <c r="E41" s="6181"/>
      <c r="F41" s="6181"/>
      <c r="G41" s="6181"/>
      <c r="H41" s="6586" t="s">
        <v>1279</v>
      </c>
      <c r="I41" s="6550"/>
    </row>
    <row r="42" spans="2:9">
      <c r="B42" s="6550"/>
      <c r="C42" s="6550"/>
      <c r="D42" s="6550"/>
      <c r="E42" s="6550"/>
      <c r="F42" s="6550"/>
      <c r="G42" s="6550"/>
      <c r="H42" s="6550"/>
      <c r="I42" s="6550"/>
    </row>
  </sheetData>
  <mergeCells count="5">
    <mergeCell ref="B2:F2"/>
    <mergeCell ref="C3:F3"/>
    <mergeCell ref="C4:F4"/>
    <mergeCell ref="C6:D6"/>
    <mergeCell ref="C35:D35"/>
  </mergeCells>
  <hyperlinks>
    <hyperlink ref="H41" location="Index!A1" display="Index" xr:uid="{00000000-0004-0000-7300-000000000000}"/>
  </hyperlinks>
  <pageMargins left="0.7" right="0.7" top="0.75" bottom="0.75" header="0.3" footer="0.3"/>
  <pageSetup paperSize="9" orientation="portrait" r:id="rId1"/>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0-000000000000}">
  <sheetPr>
    <tabColor rgb="FF92D050"/>
  </sheetPr>
  <dimension ref="A1:L28"/>
  <sheetViews>
    <sheetView workbookViewId="0"/>
  </sheetViews>
  <sheetFormatPr defaultColWidth="8.85546875" defaultRowHeight="15"/>
  <cols>
    <col min="1" max="2" width="9.140625" style="7150"/>
    <col min="3" max="3" width="19.42578125" style="6059" customWidth="1"/>
    <col min="4" max="4" width="14.7109375" style="6059" customWidth="1"/>
    <col min="5" max="5" width="28.42578125" style="6059" customWidth="1"/>
    <col min="6" max="6" width="27.7109375" style="6059" customWidth="1"/>
    <col min="7" max="7" width="22.28515625" style="6059" customWidth="1"/>
    <col min="8" max="8" width="15.28515625" style="6059" customWidth="1"/>
    <col min="9" max="12" width="9.140625" style="6059"/>
  </cols>
  <sheetData>
    <row r="1" spans="1:12" s="7150" customFormat="1">
      <c r="A1" s="6550"/>
      <c r="B1" s="6550"/>
      <c r="C1" s="6550"/>
      <c r="D1" s="6550"/>
      <c r="E1" s="6550"/>
      <c r="F1" s="6550"/>
      <c r="G1" s="6550"/>
      <c r="H1" s="6550"/>
      <c r="I1" s="6550"/>
      <c r="J1" s="6550"/>
      <c r="K1" s="6059"/>
      <c r="L1" s="6059"/>
    </row>
    <row r="2" spans="1:12" s="7150" customFormat="1" ht="15.75" thickBot="1">
      <c r="A2" s="6550"/>
      <c r="B2" s="6181"/>
      <c r="C2" s="974"/>
      <c r="D2" s="974"/>
      <c r="E2" s="974"/>
      <c r="F2" s="974"/>
      <c r="G2" s="974"/>
      <c r="H2" s="6111" t="s">
        <v>4674</v>
      </c>
      <c r="I2" s="974"/>
      <c r="J2" s="6550"/>
      <c r="K2" s="6059"/>
      <c r="L2" s="6059"/>
    </row>
    <row r="3" spans="1:12" ht="16.5" thickBot="1">
      <c r="A3" s="6550"/>
      <c r="B3" s="6181"/>
      <c r="C3" s="9344" t="s">
        <v>4483</v>
      </c>
      <c r="D3" s="9345"/>
      <c r="E3" s="9346"/>
      <c r="F3" s="9345"/>
      <c r="G3" s="9347"/>
      <c r="H3" s="6111"/>
      <c r="I3" s="974"/>
      <c r="J3" s="6550"/>
    </row>
    <row r="4" spans="1:12" ht="15.75">
      <c r="A4" s="6550"/>
      <c r="B4" s="6181"/>
      <c r="C4" s="6922" t="s">
        <v>57</v>
      </c>
      <c r="D4" s="9348" t="str">
        <f>+CJ!C3</f>
        <v>ABC Company</v>
      </c>
      <c r="E4" s="9349"/>
      <c r="F4" s="9349"/>
      <c r="G4" s="9350"/>
      <c r="H4" s="974"/>
      <c r="I4" s="974"/>
      <c r="J4" s="6550"/>
    </row>
    <row r="5" spans="1:12" ht="16.5" thickBot="1">
      <c r="A5" s="6550"/>
      <c r="B5" s="6181"/>
      <c r="C5" s="6923" t="s">
        <v>4491</v>
      </c>
      <c r="D5" s="9331">
        <f>+CJ!C4</f>
        <v>44196</v>
      </c>
      <c r="E5" s="9332"/>
      <c r="F5" s="9332"/>
      <c r="G5" s="9333"/>
      <c r="H5" s="974"/>
      <c r="I5" s="974"/>
      <c r="J5" s="6550"/>
    </row>
    <row r="6" spans="1:12">
      <c r="A6" s="6550"/>
      <c r="B6" s="6181"/>
      <c r="C6" s="974"/>
      <c r="D6" s="974"/>
      <c r="E6" s="974"/>
      <c r="F6" s="974"/>
      <c r="G6" s="974"/>
      <c r="H6" s="974"/>
      <c r="I6" s="974"/>
      <c r="J6" s="6550"/>
    </row>
    <row r="7" spans="1:12">
      <c r="A7" s="6550"/>
      <c r="B7" s="6181"/>
      <c r="C7" s="974"/>
      <c r="D7" s="1003" t="s">
        <v>4488</v>
      </c>
      <c r="E7" s="974"/>
      <c r="F7" s="974"/>
      <c r="G7" s="974"/>
      <c r="H7" s="974"/>
      <c r="I7" s="974"/>
      <c r="J7" s="6550"/>
    </row>
    <row r="8" spans="1:12" ht="15.75" thickBot="1">
      <c r="A8" s="6550"/>
      <c r="B8" s="6181"/>
      <c r="C8" s="974"/>
      <c r="D8" s="974"/>
      <c r="E8" s="974"/>
      <c r="F8" s="974"/>
      <c r="G8" s="7651" t="s">
        <v>3972</v>
      </c>
      <c r="H8" s="7651" t="s">
        <v>3967</v>
      </c>
      <c r="I8" s="974"/>
      <c r="J8" s="6550"/>
    </row>
    <row r="9" spans="1:12" ht="16.5" thickBot="1">
      <c r="A9" s="6550"/>
      <c r="B9" s="6181"/>
      <c r="C9" s="974"/>
      <c r="D9" s="7200" t="s">
        <v>4484</v>
      </c>
      <c r="E9" s="7200" t="s">
        <v>4485</v>
      </c>
      <c r="F9" s="7200" t="s">
        <v>4486</v>
      </c>
      <c r="G9" s="7200" t="s">
        <v>4487</v>
      </c>
      <c r="H9" s="7200" t="s">
        <v>3964</v>
      </c>
      <c r="I9" s="974"/>
      <c r="J9" s="6550"/>
    </row>
    <row r="10" spans="1:12">
      <c r="A10" s="6550"/>
      <c r="B10" s="6181"/>
      <c r="C10" s="974" t="s">
        <v>4492</v>
      </c>
      <c r="D10" s="7197">
        <v>2020</v>
      </c>
      <c r="E10" s="7198"/>
      <c r="F10" s="7198"/>
      <c r="G10" s="7198"/>
      <c r="H10" s="7199"/>
      <c r="I10" s="974"/>
      <c r="J10" s="6550"/>
    </row>
    <row r="11" spans="1:12">
      <c r="A11" s="6550"/>
      <c r="B11" s="6181"/>
      <c r="C11" s="974"/>
      <c r="D11" s="7191">
        <f>D10-1</f>
        <v>2019</v>
      </c>
      <c r="E11" s="7192"/>
      <c r="F11" s="7192"/>
      <c r="G11" s="7192"/>
      <c r="H11" s="7193"/>
      <c r="I11" s="974"/>
      <c r="J11" s="6550"/>
    </row>
    <row r="12" spans="1:12">
      <c r="A12" s="6550"/>
      <c r="B12" s="6181"/>
      <c r="C12" s="974"/>
      <c r="D12" s="7191">
        <f>D11-1</f>
        <v>2018</v>
      </c>
      <c r="E12" s="7192"/>
      <c r="F12" s="7192"/>
      <c r="G12" s="7192"/>
      <c r="H12" s="7193"/>
      <c r="I12" s="974"/>
      <c r="J12" s="6550"/>
    </row>
    <row r="13" spans="1:12">
      <c r="A13" s="6550"/>
      <c r="B13" s="6181"/>
      <c r="C13" s="974"/>
      <c r="D13" s="7191">
        <f t="shared" ref="D13:D18" si="0">D12-1</f>
        <v>2017</v>
      </c>
      <c r="E13" s="7192"/>
      <c r="F13" s="7192"/>
      <c r="G13" s="7192"/>
      <c r="H13" s="7193"/>
      <c r="I13" s="974"/>
      <c r="J13" s="6550"/>
    </row>
    <row r="14" spans="1:12">
      <c r="A14" s="6550"/>
      <c r="B14" s="6181"/>
      <c r="C14" s="974"/>
      <c r="D14" s="7191">
        <f t="shared" si="0"/>
        <v>2016</v>
      </c>
      <c r="E14" s="7192"/>
      <c r="F14" s="7192"/>
      <c r="G14" s="7192"/>
      <c r="H14" s="7193"/>
      <c r="I14" s="974"/>
      <c r="J14" s="6550"/>
    </row>
    <row r="15" spans="1:12">
      <c r="A15" s="6550"/>
      <c r="B15" s="6181"/>
      <c r="C15" s="974"/>
      <c r="D15" s="7191">
        <f t="shared" si="0"/>
        <v>2015</v>
      </c>
      <c r="E15" s="7192"/>
      <c r="F15" s="7192"/>
      <c r="G15" s="7192"/>
      <c r="H15" s="7193"/>
      <c r="I15" s="974"/>
      <c r="J15" s="6550"/>
    </row>
    <row r="16" spans="1:12">
      <c r="A16" s="6550"/>
      <c r="B16" s="6181"/>
      <c r="C16" s="974"/>
      <c r="D16" s="7191">
        <f t="shared" si="0"/>
        <v>2014</v>
      </c>
      <c r="E16" s="7192"/>
      <c r="F16" s="7192"/>
      <c r="G16" s="7192"/>
      <c r="H16" s="7193"/>
      <c r="I16" s="974"/>
      <c r="J16" s="6550"/>
    </row>
    <row r="17" spans="1:10">
      <c r="A17" s="6550"/>
      <c r="B17" s="6181"/>
      <c r="C17" s="974"/>
      <c r="D17" s="7191">
        <f t="shared" si="0"/>
        <v>2013</v>
      </c>
      <c r="E17" s="7192"/>
      <c r="F17" s="7192"/>
      <c r="G17" s="7192"/>
      <c r="H17" s="7193"/>
      <c r="I17" s="974"/>
      <c r="J17" s="6550"/>
    </row>
    <row r="18" spans="1:10">
      <c r="A18" s="6550"/>
      <c r="B18" s="6181"/>
      <c r="C18" s="974"/>
      <c r="D18" s="7191">
        <f t="shared" si="0"/>
        <v>2012</v>
      </c>
      <c r="E18" s="7192"/>
      <c r="F18" s="7192"/>
      <c r="G18" s="7192"/>
      <c r="H18" s="7193"/>
      <c r="I18" s="974"/>
      <c r="J18" s="6550"/>
    </row>
    <row r="19" spans="1:10" ht="15.75" thickBot="1">
      <c r="A19" s="6550"/>
      <c r="B19" s="6181"/>
      <c r="C19" s="974"/>
      <c r="D19" s="7194">
        <f>D18-1</f>
        <v>2011</v>
      </c>
      <c r="E19" s="7195"/>
      <c r="F19" s="7195"/>
      <c r="G19" s="7195"/>
      <c r="H19" s="7196"/>
      <c r="I19" s="974"/>
      <c r="J19" s="6550"/>
    </row>
    <row r="20" spans="1:10">
      <c r="A20" s="6550"/>
      <c r="B20" s="6181"/>
      <c r="C20" s="974"/>
      <c r="D20" s="974"/>
      <c r="E20" s="974"/>
      <c r="F20" s="974"/>
      <c r="G20" s="974"/>
      <c r="H20" s="974"/>
      <c r="I20" s="974"/>
      <c r="J20" s="6550"/>
    </row>
    <row r="21" spans="1:10">
      <c r="A21" s="6550"/>
      <c r="B21" s="6181"/>
      <c r="C21" s="7650" t="s">
        <v>3972</v>
      </c>
      <c r="D21" s="974" t="s">
        <v>4489</v>
      </c>
      <c r="E21" s="974"/>
      <c r="F21" s="974"/>
      <c r="G21" s="974"/>
      <c r="H21" s="974"/>
      <c r="I21" s="974"/>
      <c r="J21" s="6550"/>
    </row>
    <row r="22" spans="1:10">
      <c r="A22" s="6550"/>
      <c r="B22" s="6181"/>
      <c r="C22" s="7650" t="s">
        <v>3967</v>
      </c>
      <c r="D22" s="974" t="s">
        <v>4490</v>
      </c>
      <c r="E22" s="974"/>
      <c r="F22" s="974"/>
      <c r="G22" s="974"/>
      <c r="H22" s="974"/>
      <c r="I22" s="974"/>
      <c r="J22" s="6550"/>
    </row>
    <row r="23" spans="1:10">
      <c r="A23" s="6550"/>
      <c r="B23" s="6181"/>
      <c r="C23" s="974"/>
      <c r="D23" s="974"/>
      <c r="E23" s="974"/>
      <c r="F23" s="974"/>
      <c r="G23" s="974"/>
      <c r="H23" s="974"/>
      <c r="I23" s="974"/>
      <c r="J23" s="6550"/>
    </row>
    <row r="24" spans="1:10">
      <c r="A24" s="6550"/>
      <c r="B24" s="6181"/>
      <c r="C24" s="974"/>
      <c r="D24" s="974"/>
      <c r="E24" s="974"/>
      <c r="F24" s="974"/>
      <c r="G24" s="974"/>
      <c r="H24" s="4075" t="s">
        <v>1279</v>
      </c>
      <c r="I24" s="974"/>
      <c r="J24" s="6550"/>
    </row>
    <row r="25" spans="1:10">
      <c r="A25" s="6550"/>
      <c r="B25" s="6181"/>
      <c r="C25" s="974"/>
      <c r="D25" s="974"/>
      <c r="E25" s="974"/>
      <c r="F25" s="974"/>
      <c r="G25" s="974"/>
      <c r="H25" s="974"/>
      <c r="I25" s="974"/>
      <c r="J25" s="6550"/>
    </row>
    <row r="26" spans="1:10">
      <c r="A26" s="6550"/>
      <c r="B26" s="6550"/>
      <c r="C26" s="6550"/>
      <c r="D26" s="6550"/>
      <c r="E26" s="6550"/>
      <c r="F26" s="6550"/>
      <c r="G26" s="6550"/>
      <c r="H26" s="6550"/>
      <c r="I26" s="6550"/>
      <c r="J26" s="6550"/>
    </row>
    <row r="27" spans="1:10">
      <c r="A27" s="6550"/>
      <c r="B27" s="6550"/>
      <c r="C27" s="6550"/>
      <c r="D27" s="6550"/>
      <c r="E27" s="6550"/>
      <c r="F27" s="6550"/>
      <c r="G27" s="6550"/>
      <c r="H27" s="6550"/>
      <c r="I27" s="6550"/>
      <c r="J27" s="6550"/>
    </row>
    <row r="28" spans="1:10">
      <c r="A28" s="6550"/>
      <c r="B28" s="6550"/>
      <c r="C28" s="6550"/>
      <c r="D28" s="6550"/>
      <c r="E28" s="6550"/>
      <c r="F28" s="6550"/>
      <c r="G28" s="6550"/>
      <c r="H28" s="6550"/>
      <c r="I28" s="6550"/>
      <c r="J28" s="6550"/>
    </row>
  </sheetData>
  <mergeCells count="3">
    <mergeCell ref="C3:G3"/>
    <mergeCell ref="D4:G4"/>
    <mergeCell ref="D5:G5"/>
  </mergeCells>
  <hyperlinks>
    <hyperlink ref="H24" location="Index!A1" display="Index" xr:uid="{00000000-0004-0000-7400-000000000000}"/>
  </hyperlinks>
  <pageMargins left="0.7" right="0.7" top="0.75" bottom="0.75" header="0.3" footer="0.3"/>
  <pageSetup paperSize="9" orientation="portrait" r:id="rId1"/>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0-000000000000}">
  <sheetPr>
    <tabColor rgb="FF92D050"/>
  </sheetPr>
  <dimension ref="A1:J60"/>
  <sheetViews>
    <sheetView workbookViewId="0"/>
  </sheetViews>
  <sheetFormatPr defaultColWidth="8.85546875" defaultRowHeight="15"/>
  <cols>
    <col min="1" max="2" width="9.140625" style="7150"/>
    <col min="3" max="3" width="26.42578125" bestFit="1" customWidth="1"/>
    <col min="4" max="4" width="58.7109375" bestFit="1" customWidth="1"/>
    <col min="5" max="5" width="19.85546875" bestFit="1" customWidth="1"/>
    <col min="6" max="6" width="9.28515625" customWidth="1"/>
  </cols>
  <sheetData>
    <row r="1" spans="1:10" s="7150" customFormat="1">
      <c r="A1" s="6550"/>
      <c r="B1" s="6550"/>
      <c r="C1" s="6550"/>
      <c r="D1" s="6550"/>
      <c r="E1" s="6550"/>
      <c r="F1" s="6550"/>
      <c r="G1" s="6550"/>
      <c r="H1" s="6550"/>
      <c r="I1" s="6550"/>
      <c r="J1" s="6550"/>
    </row>
    <row r="2" spans="1:10" s="7150" customFormat="1" ht="15.75" thickBot="1">
      <c r="A2" s="6550"/>
      <c r="B2" s="6181"/>
      <c r="C2" s="6181"/>
      <c r="D2" s="6181"/>
      <c r="E2" s="6181"/>
      <c r="F2" s="6181"/>
      <c r="G2" s="6181"/>
      <c r="H2" s="6111" t="s">
        <v>4675</v>
      </c>
      <c r="I2" s="6181"/>
      <c r="J2" s="6550"/>
    </row>
    <row r="3" spans="1:10" ht="16.5" thickBot="1">
      <c r="A3" s="6550"/>
      <c r="B3" s="6181"/>
      <c r="C3" s="9344" t="s">
        <v>4610</v>
      </c>
      <c r="D3" s="9345"/>
      <c r="E3" s="9346"/>
      <c r="F3" s="9345"/>
      <c r="G3" s="9347"/>
      <c r="H3" s="6111"/>
      <c r="J3" s="6550"/>
    </row>
    <row r="4" spans="1:10" ht="15.75">
      <c r="A4" s="6550"/>
      <c r="B4" s="6181"/>
      <c r="C4" s="6922" t="s">
        <v>57</v>
      </c>
      <c r="D4" s="9348" t="str">
        <f>CK!D4:G4</f>
        <v>ABC Company</v>
      </c>
      <c r="E4" s="9349"/>
      <c r="F4" s="9349"/>
      <c r="G4" s="9350"/>
      <c r="H4" s="6181"/>
      <c r="I4" s="6181"/>
      <c r="J4" s="6550"/>
    </row>
    <row r="5" spans="1:10" ht="16.5" thickBot="1">
      <c r="A5" s="6550"/>
      <c r="B5" s="6181"/>
      <c r="C5" s="6923" t="s">
        <v>4491</v>
      </c>
      <c r="D5" s="9331">
        <f>CK!D5:G5</f>
        <v>44196</v>
      </c>
      <c r="E5" s="9332"/>
      <c r="F5" s="9332"/>
      <c r="G5" s="9333"/>
      <c r="H5" s="6181"/>
      <c r="I5" s="6181"/>
      <c r="J5" s="6550"/>
    </row>
    <row r="6" spans="1:10">
      <c r="A6" s="6550"/>
      <c r="B6" s="6181"/>
      <c r="C6" s="6181"/>
      <c r="D6" s="6181"/>
      <c r="E6" s="6181"/>
      <c r="F6" s="6181"/>
      <c r="G6" s="6181"/>
      <c r="H6" s="6181"/>
      <c r="I6" s="6181"/>
      <c r="J6" s="6550"/>
    </row>
    <row r="7" spans="1:10">
      <c r="A7" s="6550"/>
      <c r="B7" s="6181"/>
      <c r="C7" s="6181"/>
      <c r="D7" s="6181"/>
      <c r="E7" s="6181"/>
      <c r="F7" s="6181"/>
      <c r="G7" s="6181"/>
      <c r="H7" s="6181"/>
      <c r="I7" s="6181"/>
      <c r="J7" s="6550"/>
    </row>
    <row r="8" spans="1:10" ht="15.75" thickBot="1">
      <c r="A8" s="6550"/>
      <c r="B8" s="6181"/>
      <c r="C8" s="6181"/>
      <c r="D8" s="6181"/>
      <c r="E8" s="6181"/>
      <c r="F8" s="6181"/>
      <c r="G8" s="6181"/>
      <c r="H8" s="6181"/>
      <c r="I8" s="6181"/>
      <c r="J8" s="6550"/>
    </row>
    <row r="9" spans="1:10" ht="16.5" customHeight="1">
      <c r="A9" s="6550"/>
      <c r="B9" s="6181"/>
      <c r="C9" s="9357" t="s">
        <v>24</v>
      </c>
      <c r="D9" s="9357" t="s">
        <v>4611</v>
      </c>
      <c r="E9" s="9357" t="s">
        <v>4612</v>
      </c>
      <c r="F9" s="6181"/>
      <c r="G9" s="6181"/>
      <c r="H9" s="6181"/>
      <c r="I9" s="6181"/>
      <c r="J9" s="6550"/>
    </row>
    <row r="10" spans="1:10" ht="15.75" thickBot="1">
      <c r="A10" s="6550"/>
      <c r="B10" s="6181"/>
      <c r="C10" s="9358"/>
      <c r="D10" s="9358"/>
      <c r="E10" s="9358"/>
      <c r="F10" s="6181"/>
      <c r="G10" s="6181"/>
      <c r="H10" s="6181"/>
      <c r="I10" s="6181"/>
      <c r="J10" s="6550"/>
    </row>
    <row r="11" spans="1:10" s="7202" customFormat="1">
      <c r="A11" s="6550"/>
      <c r="B11" s="7652"/>
      <c r="C11" s="7201"/>
      <c r="D11" s="7201"/>
      <c r="E11" s="7201" t="s">
        <v>4613</v>
      </c>
      <c r="F11" s="7652"/>
      <c r="G11" s="7652"/>
      <c r="H11" s="7652"/>
      <c r="I11" s="7652"/>
      <c r="J11" s="6550"/>
    </row>
    <row r="12" spans="1:10" s="7202" customFormat="1">
      <c r="A12" s="6550"/>
      <c r="B12" s="7652"/>
      <c r="C12" s="7201"/>
      <c r="D12" s="7201"/>
      <c r="E12" s="7201" t="s">
        <v>4614</v>
      </c>
      <c r="F12" s="7652"/>
      <c r="G12" s="7652"/>
      <c r="H12" s="7652"/>
      <c r="I12" s="7652"/>
      <c r="J12" s="6550"/>
    </row>
    <row r="13" spans="1:10" s="7202" customFormat="1">
      <c r="A13" s="6550"/>
      <c r="B13" s="7652"/>
      <c r="C13" s="7201"/>
      <c r="D13" s="7201"/>
      <c r="E13" s="7201" t="s">
        <v>4615</v>
      </c>
      <c r="F13" s="7652"/>
      <c r="G13" s="7652"/>
      <c r="H13" s="7652"/>
      <c r="I13" s="7652"/>
      <c r="J13" s="6550"/>
    </row>
    <row r="14" spans="1:10" s="7202" customFormat="1">
      <c r="A14" s="6550"/>
      <c r="B14" s="7652"/>
      <c r="C14" s="7201"/>
      <c r="D14" s="7201"/>
      <c r="E14" s="7201" t="s">
        <v>4615</v>
      </c>
      <c r="F14" s="7652"/>
      <c r="G14" s="7652"/>
      <c r="H14" s="7652"/>
      <c r="I14" s="7652"/>
      <c r="J14" s="6550"/>
    </row>
    <row r="15" spans="1:10" s="7202" customFormat="1">
      <c r="A15" s="6550"/>
      <c r="B15" s="7652"/>
      <c r="C15" s="7201"/>
      <c r="D15" s="7201"/>
      <c r="E15" s="7201" t="s">
        <v>4615</v>
      </c>
      <c r="F15" s="7652"/>
      <c r="G15" s="7652"/>
      <c r="H15" s="7652"/>
      <c r="I15" s="7652"/>
      <c r="J15" s="6550"/>
    </row>
    <row r="16" spans="1:10" s="7202" customFormat="1">
      <c r="A16" s="6550"/>
      <c r="B16" s="7652"/>
      <c r="C16" s="7201"/>
      <c r="D16" s="7203"/>
      <c r="E16" s="7201" t="s">
        <v>4615</v>
      </c>
      <c r="F16" s="7652"/>
      <c r="G16" s="7652"/>
      <c r="H16" s="7652"/>
      <c r="I16" s="7652"/>
      <c r="J16" s="6550"/>
    </row>
    <row r="17" spans="1:10" s="7202" customFormat="1">
      <c r="A17" s="6550"/>
      <c r="B17" s="7652"/>
      <c r="C17" s="7201"/>
      <c r="D17" s="7201"/>
      <c r="E17" s="7201" t="s">
        <v>4616</v>
      </c>
      <c r="F17" s="7652"/>
      <c r="G17" s="7652"/>
      <c r="H17" s="7652"/>
      <c r="I17" s="7652"/>
      <c r="J17" s="6550"/>
    </row>
    <row r="18" spans="1:10" s="7202" customFormat="1">
      <c r="A18" s="6550"/>
      <c r="B18" s="7652"/>
      <c r="C18" s="7201"/>
      <c r="D18" s="7201"/>
      <c r="E18" s="7201" t="s">
        <v>4616</v>
      </c>
      <c r="F18" s="7652"/>
      <c r="G18" s="7652"/>
      <c r="H18" s="7652"/>
      <c r="I18" s="7652"/>
      <c r="J18" s="6550"/>
    </row>
    <row r="19" spans="1:10" s="7202" customFormat="1">
      <c r="A19" s="6550"/>
      <c r="B19" s="7652"/>
      <c r="C19" s="7201"/>
      <c r="D19" s="7201"/>
      <c r="E19" s="7201" t="s">
        <v>4617</v>
      </c>
      <c r="F19" s="7652"/>
      <c r="G19" s="7652"/>
      <c r="H19" s="7652"/>
      <c r="I19" s="7652"/>
      <c r="J19" s="6550"/>
    </row>
    <row r="20" spans="1:10" s="7202" customFormat="1">
      <c r="A20" s="6550"/>
      <c r="B20" s="7652"/>
      <c r="C20" s="7201"/>
      <c r="D20" s="7201"/>
      <c r="E20" s="7201" t="s">
        <v>4617</v>
      </c>
      <c r="F20" s="7652"/>
      <c r="G20" s="7652"/>
      <c r="H20" s="7652"/>
      <c r="I20" s="7652"/>
      <c r="J20" s="6550"/>
    </row>
    <row r="21" spans="1:10">
      <c r="A21" s="6550"/>
      <c r="B21" s="6181"/>
      <c r="C21" s="6181"/>
      <c r="D21" s="6181"/>
      <c r="E21" s="6181"/>
      <c r="F21" s="6181"/>
      <c r="G21" s="6181"/>
      <c r="H21" s="6181"/>
      <c r="I21" s="6181"/>
      <c r="J21" s="6550"/>
    </row>
    <row r="22" spans="1:10">
      <c r="A22" s="6550"/>
      <c r="B22" s="6181"/>
      <c r="C22" s="6181"/>
      <c r="D22" s="6181"/>
      <c r="E22" s="6181"/>
      <c r="F22" s="6181"/>
      <c r="G22" s="6181"/>
      <c r="H22" s="6181"/>
      <c r="I22" s="6181"/>
      <c r="J22" s="6550"/>
    </row>
    <row r="23" spans="1:10" ht="15.75" thickBot="1">
      <c r="A23" s="6550"/>
      <c r="B23" s="6181"/>
      <c r="C23" s="6181"/>
      <c r="D23" s="6181"/>
      <c r="E23" s="6181"/>
      <c r="F23" s="6181"/>
      <c r="G23" s="6181"/>
      <c r="H23" s="6181"/>
      <c r="I23" s="6181"/>
      <c r="J23" s="6550"/>
    </row>
    <row r="24" spans="1:10" ht="15.75">
      <c r="A24" s="6550"/>
      <c r="B24" s="6181"/>
      <c r="C24" s="9355" t="s">
        <v>4618</v>
      </c>
      <c r="D24" s="9356"/>
      <c r="E24" s="6181"/>
      <c r="F24" s="6181"/>
      <c r="G24" s="6181"/>
      <c r="H24" s="6181"/>
      <c r="I24" s="6181"/>
      <c r="J24" s="6550"/>
    </row>
    <row r="25" spans="1:10">
      <c r="A25" s="6550"/>
      <c r="B25" s="6181"/>
      <c r="C25" s="7208" t="s">
        <v>4621</v>
      </c>
      <c r="D25" s="7205"/>
      <c r="E25" s="6181"/>
      <c r="F25" s="6181"/>
      <c r="G25" s="6181"/>
      <c r="H25" s="6181"/>
      <c r="I25" s="6181"/>
      <c r="J25" s="6550"/>
    </row>
    <row r="26" spans="1:10" s="7150" customFormat="1">
      <c r="A26" s="6550"/>
      <c r="B26" s="6181"/>
      <c r="C26" s="7204"/>
      <c r="D26" s="7205"/>
      <c r="E26" s="6181"/>
      <c r="F26" s="6181"/>
      <c r="G26" s="6181"/>
      <c r="H26" s="6181"/>
      <c r="I26" s="6181"/>
      <c r="J26" s="6550"/>
    </row>
    <row r="27" spans="1:10">
      <c r="A27" s="6550"/>
      <c r="B27" s="6181"/>
      <c r="C27" s="7208" t="s">
        <v>4622</v>
      </c>
      <c r="D27" s="7205"/>
      <c r="E27" s="6181"/>
      <c r="F27" s="6181"/>
      <c r="G27" s="6181"/>
      <c r="H27" s="6181"/>
      <c r="I27" s="6181"/>
      <c r="J27" s="6550"/>
    </row>
    <row r="28" spans="1:10">
      <c r="A28" s="6550"/>
      <c r="B28" s="6181"/>
      <c r="C28" s="7204"/>
      <c r="D28" s="7205"/>
      <c r="E28" s="6181"/>
      <c r="F28" s="6181"/>
      <c r="G28" s="6181"/>
      <c r="H28" s="6181"/>
      <c r="I28" s="6181"/>
      <c r="J28" s="6550"/>
    </row>
    <row r="29" spans="1:10">
      <c r="A29" s="6550"/>
      <c r="B29" s="6181"/>
      <c r="C29" s="7204"/>
      <c r="D29" s="7205"/>
      <c r="E29" s="6181"/>
      <c r="F29" s="6181"/>
      <c r="G29" s="6181"/>
      <c r="H29" s="6181"/>
      <c r="I29" s="6181"/>
      <c r="J29" s="6550"/>
    </row>
    <row r="30" spans="1:10" s="7150" customFormat="1" ht="15.75" thickBot="1">
      <c r="A30" s="6550"/>
      <c r="B30" s="6181"/>
      <c r="C30" s="7206"/>
      <c r="D30" s="7207"/>
      <c r="E30" s="6181"/>
      <c r="F30" s="6181"/>
      <c r="G30" s="6181"/>
      <c r="H30" s="6181"/>
      <c r="I30" s="6181"/>
      <c r="J30" s="6550"/>
    </row>
    <row r="31" spans="1:10" s="7150" customFormat="1" ht="15.75" thickBot="1">
      <c r="A31" s="6550"/>
      <c r="B31" s="6181"/>
      <c r="C31" s="6181"/>
      <c r="D31" s="6181"/>
      <c r="E31" s="6181"/>
      <c r="F31" s="6181"/>
      <c r="G31" s="6181"/>
      <c r="H31" s="6181"/>
      <c r="I31" s="6181"/>
      <c r="J31" s="6550"/>
    </row>
    <row r="32" spans="1:10" s="7150" customFormat="1" ht="15.75">
      <c r="A32" s="6550"/>
      <c r="B32" s="6181"/>
      <c r="C32" s="9355" t="s">
        <v>4619</v>
      </c>
      <c r="D32" s="9356"/>
      <c r="E32" s="6181"/>
      <c r="F32" s="6181"/>
      <c r="G32" s="6181"/>
      <c r="H32" s="6181"/>
      <c r="I32" s="6181"/>
      <c r="J32" s="6550"/>
    </row>
    <row r="33" spans="1:10" s="7150" customFormat="1">
      <c r="A33" s="6550"/>
      <c r="B33" s="6181"/>
      <c r="C33" s="7208" t="s">
        <v>4621</v>
      </c>
      <c r="D33" s="7205"/>
      <c r="E33" s="6181"/>
      <c r="F33" s="6181"/>
      <c r="G33" s="6181"/>
      <c r="H33" s="6181"/>
      <c r="I33" s="6181"/>
      <c r="J33" s="6550"/>
    </row>
    <row r="34" spans="1:10" s="7150" customFormat="1">
      <c r="A34" s="6550"/>
      <c r="B34" s="6181"/>
      <c r="C34" s="7204"/>
      <c r="D34" s="7205"/>
      <c r="E34" s="6181"/>
      <c r="F34" s="6181"/>
      <c r="G34" s="6181"/>
      <c r="H34" s="6181"/>
      <c r="I34" s="6181"/>
      <c r="J34" s="6550"/>
    </row>
    <row r="35" spans="1:10">
      <c r="A35" s="6550"/>
      <c r="B35" s="6181"/>
      <c r="C35" s="7208" t="s">
        <v>4622</v>
      </c>
      <c r="D35" s="7205"/>
      <c r="E35" s="6181"/>
      <c r="F35" s="6181"/>
      <c r="G35" s="6181"/>
      <c r="H35" s="6181"/>
      <c r="I35" s="6181"/>
      <c r="J35" s="6550"/>
    </row>
    <row r="36" spans="1:10">
      <c r="A36" s="6550"/>
      <c r="B36" s="6181"/>
      <c r="C36" s="7204"/>
      <c r="D36" s="7205"/>
      <c r="E36" s="6181"/>
      <c r="F36" s="6181"/>
      <c r="G36" s="6181"/>
      <c r="H36" s="6181"/>
      <c r="I36" s="6181"/>
      <c r="J36" s="6550"/>
    </row>
    <row r="37" spans="1:10">
      <c r="A37" s="6550"/>
      <c r="B37" s="6181"/>
      <c r="C37" s="7204"/>
      <c r="D37" s="7205"/>
      <c r="E37" s="6181"/>
      <c r="F37" s="6181"/>
      <c r="G37" s="6181"/>
      <c r="H37" s="6181"/>
      <c r="I37" s="6181"/>
      <c r="J37" s="6550"/>
    </row>
    <row r="38" spans="1:10" ht="15.75" thickBot="1">
      <c r="A38" s="6550"/>
      <c r="B38" s="6181"/>
      <c r="C38" s="7206"/>
      <c r="D38" s="7207"/>
      <c r="E38" s="6181"/>
      <c r="F38" s="6181"/>
      <c r="G38" s="6181"/>
      <c r="H38" s="6181"/>
      <c r="I38" s="6181"/>
      <c r="J38" s="6550"/>
    </row>
    <row r="39" spans="1:10" s="7150" customFormat="1" ht="15.75" thickBot="1">
      <c r="A39" s="6550"/>
      <c r="B39" s="6181"/>
      <c r="C39" s="1166"/>
      <c r="D39" s="1166"/>
      <c r="E39" s="6181"/>
      <c r="F39" s="6181"/>
      <c r="G39" s="6181"/>
      <c r="H39" s="6181"/>
      <c r="I39" s="6181"/>
      <c r="J39" s="6550"/>
    </row>
    <row r="40" spans="1:10" ht="15.75">
      <c r="A40" s="6550"/>
      <c r="B40" s="6181"/>
      <c r="C40" s="9355" t="s">
        <v>4620</v>
      </c>
      <c r="D40" s="9356"/>
      <c r="E40" s="6181"/>
      <c r="F40" s="6181"/>
      <c r="G40" s="6181"/>
      <c r="H40" s="6181"/>
      <c r="I40" s="6181"/>
      <c r="J40" s="6550"/>
    </row>
    <row r="41" spans="1:10">
      <c r="A41" s="6550"/>
      <c r="B41" s="6181"/>
      <c r="C41" s="7208" t="s">
        <v>4621</v>
      </c>
      <c r="D41" s="7205"/>
      <c r="E41" s="6181"/>
      <c r="F41" s="6181"/>
      <c r="G41" s="6181"/>
      <c r="H41" s="6181"/>
      <c r="I41" s="6181"/>
      <c r="J41" s="6550"/>
    </row>
    <row r="42" spans="1:10">
      <c r="A42" s="6550"/>
      <c r="B42" s="6181"/>
      <c r="C42" s="7204"/>
      <c r="D42" s="7205"/>
      <c r="E42" s="6181"/>
      <c r="F42" s="6181"/>
      <c r="G42" s="6181"/>
      <c r="H42" s="6181"/>
      <c r="I42" s="6181"/>
      <c r="J42" s="6550"/>
    </row>
    <row r="43" spans="1:10">
      <c r="A43" s="6550"/>
      <c r="B43" s="6181"/>
      <c r="C43" s="7208" t="s">
        <v>4622</v>
      </c>
      <c r="D43" s="7205"/>
      <c r="E43" s="6181"/>
      <c r="F43" s="6181"/>
      <c r="G43" s="6181"/>
      <c r="H43" s="6181"/>
      <c r="I43" s="6181"/>
      <c r="J43" s="6550"/>
    </row>
    <row r="44" spans="1:10">
      <c r="A44" s="6550"/>
      <c r="B44" s="6181"/>
      <c r="C44" s="7204"/>
      <c r="D44" s="7205"/>
      <c r="E44" s="6181"/>
      <c r="F44" s="6181"/>
      <c r="G44" s="6181"/>
      <c r="H44" s="6181"/>
      <c r="I44" s="6181"/>
      <c r="J44" s="6550"/>
    </row>
    <row r="45" spans="1:10">
      <c r="A45" s="6550"/>
      <c r="B45" s="6181"/>
      <c r="C45" s="7204"/>
      <c r="D45" s="7205"/>
      <c r="E45" s="6181"/>
      <c r="F45" s="6181"/>
      <c r="G45" s="6181"/>
      <c r="H45" s="6181"/>
      <c r="I45" s="6181"/>
      <c r="J45" s="6550"/>
    </row>
    <row r="46" spans="1:10" ht="15.75" thickBot="1">
      <c r="A46" s="6550"/>
      <c r="B46" s="6181"/>
      <c r="C46" s="7206"/>
      <c r="D46" s="7207"/>
      <c r="E46" s="6181"/>
      <c r="F46" s="6181"/>
      <c r="G46" s="6181"/>
      <c r="H46" s="6181"/>
      <c r="I46" s="6181"/>
      <c r="J46" s="6550"/>
    </row>
    <row r="47" spans="1:10" ht="15.75" thickBot="1">
      <c r="A47" s="6550"/>
      <c r="B47" s="6181"/>
      <c r="C47" s="6181"/>
      <c r="D47" s="6181"/>
      <c r="E47" s="6181"/>
      <c r="F47" s="6181"/>
      <c r="G47" s="6181"/>
      <c r="H47" s="6181"/>
      <c r="I47" s="6181"/>
      <c r="J47" s="6550"/>
    </row>
    <row r="48" spans="1:10" ht="15.75">
      <c r="A48" s="6550"/>
      <c r="B48" s="6181"/>
      <c r="C48" s="9355" t="s">
        <v>4623</v>
      </c>
      <c r="D48" s="9356"/>
      <c r="E48" s="6181"/>
      <c r="F48" s="6181"/>
      <c r="G48" s="6181"/>
      <c r="H48" s="6181"/>
      <c r="I48" s="6181"/>
      <c r="J48" s="6550"/>
    </row>
    <row r="49" spans="1:10">
      <c r="A49" s="6550"/>
      <c r="B49" s="6181"/>
      <c r="C49" s="7208" t="s">
        <v>4621</v>
      </c>
      <c r="D49" s="7205"/>
      <c r="E49" s="6181"/>
      <c r="F49" s="6181"/>
      <c r="G49" s="6181"/>
      <c r="H49" s="6181"/>
      <c r="I49" s="6181"/>
      <c r="J49" s="6550"/>
    </row>
    <row r="50" spans="1:10">
      <c r="A50" s="6550"/>
      <c r="B50" s="6181"/>
      <c r="C50" s="7204"/>
      <c r="D50" s="7205"/>
      <c r="E50" s="6181"/>
      <c r="F50" s="6181"/>
      <c r="G50" s="6181"/>
      <c r="H50" s="6181"/>
      <c r="I50" s="6181"/>
      <c r="J50" s="6550"/>
    </row>
    <row r="51" spans="1:10">
      <c r="A51" s="6550"/>
      <c r="B51" s="6181"/>
      <c r="C51" s="7208" t="s">
        <v>4622</v>
      </c>
      <c r="D51" s="7205"/>
      <c r="E51" s="6181"/>
      <c r="F51" s="6181"/>
      <c r="G51" s="6181"/>
      <c r="H51" s="6181"/>
      <c r="I51" s="6181"/>
      <c r="J51" s="6550"/>
    </row>
    <row r="52" spans="1:10">
      <c r="A52" s="6550"/>
      <c r="B52" s="6181"/>
      <c r="C52" s="7204"/>
      <c r="D52" s="7205"/>
      <c r="E52" s="6181"/>
      <c r="F52" s="6181"/>
      <c r="G52" s="6181"/>
      <c r="H52" s="6181"/>
      <c r="I52" s="6181"/>
      <c r="J52" s="6550"/>
    </row>
    <row r="53" spans="1:10">
      <c r="A53" s="6550"/>
      <c r="B53" s="6181"/>
      <c r="C53" s="7204"/>
      <c r="D53" s="7205"/>
      <c r="E53" s="6181"/>
      <c r="F53" s="6181"/>
      <c r="G53" s="6181"/>
      <c r="H53" s="6181"/>
      <c r="I53" s="6181"/>
      <c r="J53" s="6550"/>
    </row>
    <row r="54" spans="1:10" ht="15.75" thickBot="1">
      <c r="A54" s="6550"/>
      <c r="B54" s="6181"/>
      <c r="C54" s="7206"/>
      <c r="D54" s="7207"/>
      <c r="E54" s="6181"/>
      <c r="F54" s="6181"/>
      <c r="G54" s="6181"/>
      <c r="H54" s="6181"/>
      <c r="I54" s="6181"/>
      <c r="J54" s="6550"/>
    </row>
    <row r="55" spans="1:10">
      <c r="A55" s="6550"/>
      <c r="B55" s="6181"/>
      <c r="C55" s="6181"/>
      <c r="D55" s="6181"/>
      <c r="E55" s="6181"/>
      <c r="F55" s="6181"/>
      <c r="G55" s="6181"/>
      <c r="H55" s="6181"/>
      <c r="I55" s="6181"/>
      <c r="J55" s="6550"/>
    </row>
    <row r="56" spans="1:10">
      <c r="A56" s="6550"/>
      <c r="B56" s="6181"/>
      <c r="C56" s="6181"/>
      <c r="D56" s="6181"/>
      <c r="E56" s="6181"/>
      <c r="F56" s="6181"/>
      <c r="G56" s="6181"/>
      <c r="H56" s="6181"/>
      <c r="I56" s="6181"/>
      <c r="J56" s="6550"/>
    </row>
    <row r="57" spans="1:10">
      <c r="A57" s="6550"/>
      <c r="B57" s="6181"/>
      <c r="C57" s="6181"/>
      <c r="D57" s="6181"/>
      <c r="E57" s="4075" t="s">
        <v>1279</v>
      </c>
      <c r="F57" s="6181"/>
      <c r="G57" s="6181"/>
      <c r="H57" s="6181"/>
      <c r="I57" s="6181"/>
      <c r="J57" s="6550"/>
    </row>
    <row r="58" spans="1:10">
      <c r="A58" s="6550"/>
      <c r="B58" s="6181"/>
      <c r="C58" s="6181"/>
      <c r="D58" s="6181"/>
      <c r="E58" s="6181"/>
      <c r="F58" s="6181"/>
      <c r="G58" s="6181"/>
      <c r="H58" s="6181"/>
      <c r="I58" s="6181"/>
      <c r="J58" s="6550"/>
    </row>
    <row r="59" spans="1:10">
      <c r="A59" s="6550"/>
      <c r="B59" s="6550"/>
      <c r="C59" s="6550"/>
      <c r="D59" s="6550"/>
      <c r="E59" s="6550"/>
      <c r="F59" s="6550"/>
      <c r="G59" s="6550"/>
      <c r="H59" s="6550"/>
      <c r="I59" s="6550"/>
      <c r="J59" s="6550"/>
    </row>
    <row r="60" spans="1:10">
      <c r="A60" s="6550"/>
      <c r="B60" s="6550"/>
      <c r="C60" s="6550"/>
      <c r="D60" s="6550"/>
      <c r="E60" s="6550"/>
      <c r="F60" s="6550"/>
      <c r="G60" s="6550"/>
      <c r="H60" s="6550"/>
      <c r="I60" s="6550"/>
      <c r="J60" s="6550"/>
    </row>
  </sheetData>
  <mergeCells count="10">
    <mergeCell ref="C24:D24"/>
    <mergeCell ref="C32:D32"/>
    <mergeCell ref="C40:D40"/>
    <mergeCell ref="C48:D48"/>
    <mergeCell ref="C3:G3"/>
    <mergeCell ref="D4:G4"/>
    <mergeCell ref="D5:G5"/>
    <mergeCell ref="C9:C10"/>
    <mergeCell ref="D9:D10"/>
    <mergeCell ref="E9:E10"/>
  </mergeCells>
  <hyperlinks>
    <hyperlink ref="E57" location="Index!A1" display="Index" xr:uid="{00000000-0004-0000-7500-000000000000}"/>
  </hyperlinks>
  <pageMargins left="0.7" right="0.7" top="0.75" bottom="0.75" header="0.3" footer="0.3"/>
  <pageSetup paperSize="9" orientation="portrait" r:id="rId1"/>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0-000000000000}">
  <sheetPr>
    <tabColor rgb="FFFF0000"/>
  </sheetPr>
  <dimension ref="A1:AR86"/>
  <sheetViews>
    <sheetView workbookViewId="0"/>
  </sheetViews>
  <sheetFormatPr defaultColWidth="0" defaultRowHeight="15.75" zeroHeight="1"/>
  <cols>
    <col min="1" max="2" width="9.140625" style="6948" customWidth="1"/>
    <col min="3" max="3" width="4.42578125" style="6948" customWidth="1"/>
    <col min="4" max="5" width="26" style="6948" customWidth="1"/>
    <col min="6" max="6" width="25" style="6948" bestFit="1" customWidth="1"/>
    <col min="7" max="7" width="19.85546875" style="6949" bestFit="1" customWidth="1"/>
    <col min="8" max="8" width="17.85546875" style="6948" customWidth="1"/>
    <col min="9" max="11" width="9.140625" style="6948" customWidth="1"/>
    <col min="12" max="44" width="0" style="6948" hidden="1" customWidth="1"/>
    <col min="45" max="16384" width="9.140625" style="6948" hidden="1"/>
  </cols>
  <sheetData>
    <row r="1" spans="1:11">
      <c r="A1" s="4050"/>
      <c r="B1" s="4050"/>
      <c r="C1" s="4050"/>
      <c r="D1" s="4050"/>
      <c r="E1" s="4050"/>
      <c r="F1" s="4050"/>
      <c r="G1" s="4077"/>
      <c r="H1" s="4050"/>
      <c r="I1" s="4050"/>
      <c r="J1" s="4050"/>
      <c r="K1" s="4050"/>
    </row>
    <row r="2" spans="1:11" ht="16.5" thickBot="1">
      <c r="A2" s="4050"/>
      <c r="B2" s="4048"/>
      <c r="C2" s="4048"/>
      <c r="D2" s="4048"/>
      <c r="E2" s="4048"/>
      <c r="F2" s="4048"/>
      <c r="G2" s="4049"/>
      <c r="H2" s="4048"/>
      <c r="I2" s="4048"/>
      <c r="J2" s="4050"/>
      <c r="K2" s="4050"/>
    </row>
    <row r="3" spans="1:11" s="6951" customFormat="1" ht="16.5" thickBot="1">
      <c r="A3" s="4057"/>
      <c r="B3" s="4051"/>
      <c r="C3" s="8003" t="s">
        <v>4798</v>
      </c>
      <c r="D3" s="8004"/>
      <c r="E3" s="8004"/>
      <c r="F3" s="8004"/>
      <c r="G3" s="8005"/>
      <c r="H3" s="4055"/>
      <c r="I3" s="6111" t="s">
        <v>4796</v>
      </c>
      <c r="J3" s="4057"/>
      <c r="K3" s="4057"/>
    </row>
    <row r="4" spans="1:11" s="6951" customFormat="1">
      <c r="A4" s="4057"/>
      <c r="B4" s="4051"/>
      <c r="C4" s="9363" t="s">
        <v>57</v>
      </c>
      <c r="D4" s="9364"/>
      <c r="E4" s="8000" t="str">
        <f>B.1!F4</f>
        <v>ABC Company</v>
      </c>
      <c r="F4" s="8001"/>
      <c r="G4" s="8002"/>
      <c r="H4" s="4055"/>
      <c r="I4" s="4051"/>
      <c r="J4" s="4057"/>
      <c r="K4" s="4057"/>
    </row>
    <row r="5" spans="1:11" s="6951" customFormat="1" ht="16.5" thickBot="1">
      <c r="A5" s="4057"/>
      <c r="B5" s="4051"/>
      <c r="C5" s="9363" t="s">
        <v>2719</v>
      </c>
      <c r="D5" s="9364"/>
      <c r="E5" s="7988">
        <f>B.1!F5</f>
        <v>44196</v>
      </c>
      <c r="F5" s="7989"/>
      <c r="G5" s="7990"/>
      <c r="H5" s="4055"/>
      <c r="I5" s="4051"/>
      <c r="J5" s="4057"/>
      <c r="K5" s="4057"/>
    </row>
    <row r="6" spans="1:11" ht="16.5" thickBot="1">
      <c r="A6" s="4050"/>
      <c r="B6" s="4048"/>
      <c r="C6" s="4048"/>
      <c r="D6" s="4048"/>
      <c r="E6" s="4048"/>
      <c r="F6" s="4048"/>
      <c r="G6" s="4049"/>
      <c r="H6" s="4048"/>
      <c r="I6" s="4048"/>
      <c r="J6" s="4050"/>
      <c r="K6" s="4050"/>
    </row>
    <row r="7" spans="1:11" s="6952" customFormat="1" ht="40.5" customHeight="1">
      <c r="A7" s="4065"/>
      <c r="B7" s="4064"/>
      <c r="C7" s="9361" t="s">
        <v>4812</v>
      </c>
      <c r="D7" s="9362"/>
      <c r="E7" s="7999" t="s">
        <v>4799</v>
      </c>
      <c r="F7" s="7999" t="s">
        <v>4800</v>
      </c>
      <c r="G7" s="7999" t="s">
        <v>4801</v>
      </c>
      <c r="H7" s="8006" t="s">
        <v>4609</v>
      </c>
      <c r="I7" s="4064"/>
      <c r="J7" s="4065"/>
      <c r="K7" s="4065"/>
    </row>
    <row r="8" spans="1:11" s="6952" customFormat="1" ht="16.5" customHeight="1">
      <c r="A8" s="4065"/>
      <c r="B8" s="4064"/>
      <c r="C8" s="9359" t="s">
        <v>392</v>
      </c>
      <c r="D8" s="9360"/>
      <c r="E8" s="8007" t="s">
        <v>409</v>
      </c>
      <c r="F8" s="8007" t="s">
        <v>410</v>
      </c>
      <c r="G8" s="8007" t="s">
        <v>411</v>
      </c>
      <c r="H8" s="8008" t="s">
        <v>412</v>
      </c>
      <c r="I8" s="4064"/>
      <c r="J8" s="4065"/>
      <c r="K8" s="4065"/>
    </row>
    <row r="9" spans="1:11" s="6953" customFormat="1" ht="12.75">
      <c r="A9" s="4068"/>
      <c r="B9" s="3736"/>
      <c r="C9" s="8009"/>
      <c r="D9" s="8010"/>
      <c r="E9" s="8010"/>
      <c r="F9" s="8010"/>
      <c r="G9" s="8011"/>
      <c r="H9" s="8012"/>
      <c r="I9" s="3736"/>
      <c r="J9" s="4068"/>
      <c r="K9" s="4068"/>
    </row>
    <row r="10" spans="1:11" s="6512" customFormat="1" ht="14.25" customHeight="1">
      <c r="A10" s="4047"/>
      <c r="B10" s="3740"/>
      <c r="C10" s="8016">
        <v>1</v>
      </c>
      <c r="D10" s="8013"/>
      <c r="E10" s="8013"/>
      <c r="F10" s="8018"/>
      <c r="G10" s="8018"/>
      <c r="H10" s="8021"/>
      <c r="I10" s="3740"/>
      <c r="J10" s="4047"/>
      <c r="K10" s="4047"/>
    </row>
    <row r="11" spans="1:11" s="6512" customFormat="1" ht="12.75">
      <c r="A11" s="4047"/>
      <c r="B11" s="3740"/>
      <c r="C11" s="8016">
        <f>C10+1</f>
        <v>2</v>
      </c>
      <c r="D11" s="8013"/>
      <c r="E11" s="8013"/>
      <c r="F11" s="8018"/>
      <c r="G11" s="8018"/>
      <c r="H11" s="8021"/>
      <c r="I11" s="3740"/>
      <c r="J11" s="4047"/>
      <c r="K11" s="4047"/>
    </row>
    <row r="12" spans="1:11" s="6512" customFormat="1" ht="12.75">
      <c r="A12" s="4047"/>
      <c r="B12" s="3740"/>
      <c r="C12" s="8016">
        <f t="shared" ref="C12:C17" si="0">C11+1</f>
        <v>3</v>
      </c>
      <c r="D12" s="8013"/>
      <c r="E12" s="8013"/>
      <c r="F12" s="8018"/>
      <c r="G12" s="8018"/>
      <c r="H12" s="8021"/>
      <c r="I12" s="3740"/>
      <c r="J12" s="4047"/>
      <c r="K12" s="4047"/>
    </row>
    <row r="13" spans="1:11" s="6512" customFormat="1" ht="12.75">
      <c r="A13" s="4047"/>
      <c r="B13" s="3740"/>
      <c r="C13" s="8016">
        <f t="shared" si="0"/>
        <v>4</v>
      </c>
      <c r="D13" s="8013"/>
      <c r="E13" s="8013"/>
      <c r="F13" s="8018"/>
      <c r="G13" s="8018"/>
      <c r="H13" s="8021"/>
      <c r="I13" s="3740"/>
      <c r="J13" s="4047"/>
      <c r="K13" s="4047"/>
    </row>
    <row r="14" spans="1:11" s="6512" customFormat="1" ht="12.75">
      <c r="A14" s="4047"/>
      <c r="B14" s="3740"/>
      <c r="C14" s="8016">
        <f t="shared" si="0"/>
        <v>5</v>
      </c>
      <c r="D14" s="8013"/>
      <c r="E14" s="8013"/>
      <c r="F14" s="8018"/>
      <c r="G14" s="8018"/>
      <c r="H14" s="8021"/>
      <c r="I14" s="3740"/>
      <c r="J14" s="4047"/>
      <c r="K14" s="4047"/>
    </row>
    <row r="15" spans="1:11" s="6512" customFormat="1" ht="12.75">
      <c r="A15" s="4047"/>
      <c r="B15" s="3740"/>
      <c r="C15" s="8016">
        <f t="shared" si="0"/>
        <v>6</v>
      </c>
      <c r="D15" s="8013"/>
      <c r="E15" s="8013"/>
      <c r="F15" s="8018"/>
      <c r="G15" s="8018"/>
      <c r="H15" s="8021"/>
      <c r="I15" s="3740"/>
      <c r="J15" s="4047"/>
      <c r="K15" s="4047"/>
    </row>
    <row r="16" spans="1:11" s="6512" customFormat="1" ht="12.75">
      <c r="A16" s="4047"/>
      <c r="B16" s="3740"/>
      <c r="C16" s="8016">
        <f t="shared" si="0"/>
        <v>7</v>
      </c>
      <c r="D16" s="8013"/>
      <c r="E16" s="8013"/>
      <c r="F16" s="8018"/>
      <c r="G16" s="8018"/>
      <c r="H16" s="8021"/>
      <c r="I16" s="3740"/>
      <c r="J16" s="4047"/>
      <c r="K16" s="4047"/>
    </row>
    <row r="17" spans="1:11" s="6512" customFormat="1" ht="12.75">
      <c r="A17" s="4047"/>
      <c r="B17" s="3740"/>
      <c r="C17" s="8016">
        <f t="shared" si="0"/>
        <v>8</v>
      </c>
      <c r="D17" s="8013"/>
      <c r="E17" s="8013"/>
      <c r="F17" s="8018"/>
      <c r="G17" s="8018"/>
      <c r="H17" s="8021"/>
      <c r="I17" s="3740"/>
      <c r="J17" s="4047"/>
      <c r="K17" s="4047"/>
    </row>
    <row r="18" spans="1:11" s="6512" customFormat="1" ht="13.5" thickBot="1">
      <c r="A18" s="4047"/>
      <c r="B18" s="3740"/>
      <c r="C18" s="8017"/>
      <c r="D18" s="8014"/>
      <c r="E18" s="8015"/>
      <c r="F18" s="8019"/>
      <c r="G18" s="8020"/>
      <c r="H18" s="8022"/>
      <c r="I18" s="3740"/>
      <c r="J18" s="4047"/>
      <c r="K18" s="4047"/>
    </row>
    <row r="19" spans="1:11" s="6512" customFormat="1" ht="12.75">
      <c r="A19" s="4047"/>
      <c r="B19" s="3740"/>
      <c r="C19" s="3740"/>
      <c r="D19" s="3740"/>
      <c r="E19" s="3740"/>
      <c r="F19" s="3740"/>
      <c r="G19" s="4071"/>
      <c r="H19" s="3740"/>
      <c r="I19" s="3740"/>
      <c r="J19" s="4047"/>
      <c r="K19" s="4047"/>
    </row>
    <row r="20" spans="1:11" s="6512" customFormat="1" ht="12.75">
      <c r="A20" s="4047"/>
      <c r="B20" s="3740"/>
      <c r="C20" s="3740"/>
      <c r="D20" s="3740"/>
      <c r="E20" s="3740"/>
      <c r="F20" s="3740"/>
      <c r="G20" s="4071"/>
      <c r="H20" s="3740"/>
      <c r="I20" s="3740"/>
      <c r="J20" s="4047"/>
      <c r="K20" s="4047"/>
    </row>
    <row r="21" spans="1:11" s="6512" customFormat="1" ht="12.75">
      <c r="A21" s="4047"/>
      <c r="B21" s="3740"/>
      <c r="C21" s="3740"/>
      <c r="D21" s="3740"/>
      <c r="E21" s="3740"/>
      <c r="F21" s="3740"/>
      <c r="G21" s="4071"/>
      <c r="H21" s="3740"/>
      <c r="I21" s="3740"/>
      <c r="J21" s="4047"/>
      <c r="K21" s="4047"/>
    </row>
    <row r="22" spans="1:11" s="6512" customFormat="1" ht="14.25">
      <c r="A22" s="4047"/>
      <c r="B22" s="3740"/>
      <c r="C22" s="3740"/>
      <c r="D22" s="3740"/>
      <c r="E22" s="3740"/>
      <c r="F22" s="3740"/>
      <c r="G22" s="4071"/>
      <c r="H22" s="3740"/>
      <c r="I22" s="4075" t="s">
        <v>1279</v>
      </c>
      <c r="J22" s="4047"/>
      <c r="K22" s="4047"/>
    </row>
    <row r="23" spans="1:11" s="6512" customFormat="1" ht="12.75">
      <c r="A23" s="4047"/>
      <c r="B23" s="3740"/>
      <c r="C23" s="3740"/>
      <c r="D23" s="3740"/>
      <c r="E23" s="3740"/>
      <c r="F23" s="3740"/>
      <c r="G23" s="4071"/>
      <c r="H23" s="3740"/>
      <c r="I23" s="3740"/>
      <c r="J23" s="4047"/>
      <c r="K23" s="4047"/>
    </row>
    <row r="24" spans="1:11" s="6512" customFormat="1" ht="12.75">
      <c r="A24" s="4047"/>
      <c r="B24" s="4047"/>
      <c r="C24" s="4047"/>
      <c r="D24" s="4047"/>
      <c r="E24" s="4047"/>
      <c r="F24" s="4047"/>
      <c r="G24" s="4076"/>
      <c r="H24" s="4047"/>
      <c r="I24" s="4047"/>
      <c r="J24" s="4047"/>
      <c r="K24" s="4047"/>
    </row>
    <row r="25" spans="1:11" s="6512" customFormat="1" ht="12.75">
      <c r="A25" s="4047"/>
      <c r="B25" s="4047"/>
      <c r="C25" s="4047"/>
      <c r="D25" s="4047"/>
      <c r="E25" s="4047"/>
      <c r="F25" s="4047"/>
      <c r="G25" s="4076"/>
      <c r="H25" s="4047"/>
      <c r="I25" s="4047"/>
      <c r="J25" s="4047"/>
      <c r="K25" s="4047"/>
    </row>
    <row r="26" spans="1:11" s="6512" customFormat="1" ht="12.75">
      <c r="A26" s="4047"/>
      <c r="B26" s="4047"/>
      <c r="C26" s="4047"/>
      <c r="D26" s="4047"/>
      <c r="E26" s="4047"/>
      <c r="F26" s="4047"/>
      <c r="G26" s="4076"/>
      <c r="H26" s="4047"/>
      <c r="I26" s="4047"/>
      <c r="J26" s="4047"/>
      <c r="K26" s="4047"/>
    </row>
    <row r="27" spans="1:11" s="6512" customFormat="1" ht="12.75" hidden="1">
      <c r="G27" s="7091"/>
    </row>
    <row r="28" spans="1:11" s="6512" customFormat="1" ht="12.75" hidden="1">
      <c r="G28" s="7091"/>
    </row>
    <row r="29" spans="1:11" s="6512" customFormat="1" ht="12.75" hidden="1">
      <c r="G29" s="7091"/>
    </row>
    <row r="30" spans="1:11" s="6512" customFormat="1" ht="12.75" hidden="1">
      <c r="G30" s="7091"/>
    </row>
    <row r="31" spans="1:11" s="6512" customFormat="1" ht="12.75" hidden="1">
      <c r="G31" s="7091"/>
    </row>
    <row r="32" spans="1:11" s="6512" customFormat="1" ht="12.75" hidden="1">
      <c r="G32" s="7091"/>
    </row>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sheetData>
  <sheetProtection formatCells="0" formatColumns="0" formatRows="0"/>
  <mergeCells count="4">
    <mergeCell ref="C8:D8"/>
    <mergeCell ref="C7:D7"/>
    <mergeCell ref="C4:D4"/>
    <mergeCell ref="C5:D5"/>
  </mergeCells>
  <hyperlinks>
    <hyperlink ref="I22" location="Index!A1" display="Index" xr:uid="{00000000-0004-0000-7600-000000000000}"/>
  </hyperlinks>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C000"/>
  </sheetPr>
  <dimension ref="A1:BX40"/>
  <sheetViews>
    <sheetView topLeftCell="J1" workbookViewId="0">
      <selection activeCell="L6" sqref="L6:O6"/>
    </sheetView>
  </sheetViews>
  <sheetFormatPr defaultColWidth="0" defaultRowHeight="15" zeroHeight="1"/>
  <cols>
    <col min="1" max="1" width="3.42578125" style="6944" customWidth="1"/>
    <col min="2" max="2" width="9.140625" style="6944" customWidth="1"/>
    <col min="3" max="3" width="46.28515625" style="6944" customWidth="1"/>
    <col min="4" max="4" width="18.42578125" style="6944" customWidth="1"/>
    <col min="5" max="6" width="18.7109375" style="6944" customWidth="1"/>
    <col min="7" max="7" width="18.7109375" style="7136" customWidth="1"/>
    <col min="8" max="8" width="11.42578125" style="6944" customWidth="1"/>
    <col min="9" max="9" width="14.85546875" style="6944" bestFit="1" customWidth="1"/>
    <col min="10" max="10" width="12" style="6944" bestFit="1" customWidth="1"/>
    <col min="11" max="11" width="20" style="6944" customWidth="1"/>
    <col min="12" max="12" width="18.140625" style="6944" customWidth="1"/>
    <col min="13" max="14" width="18.85546875" style="6944" customWidth="1"/>
    <col min="15" max="15" width="18.85546875" style="7136" customWidth="1"/>
    <col min="16" max="16" width="12.42578125" style="6944" customWidth="1"/>
    <col min="17" max="17" width="14.140625" style="6944" customWidth="1"/>
    <col min="18" max="18" width="13.42578125" style="6944" customWidth="1"/>
    <col min="19" max="19" width="19.7109375" style="6944" customWidth="1"/>
    <col min="20" max="22" width="16.5703125" style="6944" customWidth="1"/>
    <col min="23" max="23" width="16.5703125" style="7136" customWidth="1"/>
    <col min="24" max="26" width="14.42578125" style="6944" customWidth="1"/>
    <col min="27" max="27" width="9.140625" style="6944" customWidth="1"/>
    <col min="28" max="28" width="16.7109375" style="6944" customWidth="1"/>
    <col min="29" max="29" width="17.28515625" style="6944" customWidth="1"/>
    <col min="30" max="30" width="17.28515625" style="7136" customWidth="1"/>
    <col min="31" max="31" width="9.140625" style="6944" customWidth="1"/>
    <col min="32" max="32" width="12.28515625" style="6944" bestFit="1" customWidth="1"/>
    <col min="33" max="33" width="12.42578125" style="6944" customWidth="1"/>
    <col min="34" max="34" width="19.140625" style="6944" bestFit="1" customWidth="1"/>
    <col min="35" max="35" width="9.140625" style="6944" customWidth="1"/>
    <col min="36" max="36" width="14.7109375" style="6944" bestFit="1" customWidth="1"/>
    <col min="37" max="37" width="12" style="6944" bestFit="1" customWidth="1"/>
    <col min="38" max="38" width="12" style="7136" customWidth="1"/>
    <col min="39" max="39" width="10.42578125" style="6944" customWidth="1"/>
    <col min="40" max="40" width="14.85546875" style="6944" customWidth="1"/>
    <col min="41" max="41" width="12" style="6944" customWidth="1"/>
    <col min="42" max="42" width="18.7109375" style="6944" customWidth="1"/>
    <col min="43" max="43" width="9.7109375" style="6944" customWidth="1"/>
    <col min="44" max="44" width="16.42578125" style="6944" customWidth="1"/>
    <col min="45" max="45" width="15" style="6944" customWidth="1"/>
    <col min="46" max="46" width="15" style="7136" customWidth="1"/>
    <col min="47" max="47" width="11.42578125" style="6944" customWidth="1"/>
    <col min="48" max="48" width="15.140625" style="6944" customWidth="1"/>
    <col min="49" max="49" width="11.7109375" style="6944" customWidth="1"/>
    <col min="50" max="50" width="19.140625" style="6944" customWidth="1"/>
    <col min="51" max="51" width="12.42578125" style="6944" customWidth="1"/>
    <col min="52" max="52" width="9.140625" style="6944" customWidth="1"/>
    <col min="53" max="53" width="9.42578125" style="6944" customWidth="1"/>
    <col min="54" max="54" width="9.42578125" style="7136" customWidth="1"/>
    <col min="55" max="55" width="10.28515625" style="6944" customWidth="1"/>
    <col min="56" max="56" width="15.42578125" style="6944" customWidth="1"/>
    <col min="57" max="58" width="9.140625" style="6944" customWidth="1"/>
    <col min="59" max="61" width="13" style="6944" customWidth="1"/>
    <col min="62" max="62" width="13" style="7136" customWidth="1"/>
    <col min="63" max="66" width="11.7109375" style="6944" customWidth="1"/>
    <col min="67" max="68" width="9.140625" style="6944" customWidth="1"/>
    <col min="69" max="16384" width="9.140625" style="6944" hidden="1"/>
  </cols>
  <sheetData>
    <row r="1" spans="1:68">
      <c r="A1" s="6181"/>
      <c r="B1" s="6181"/>
      <c r="C1" s="6181"/>
      <c r="D1" s="6181"/>
      <c r="E1" s="6181"/>
      <c r="F1" s="6181"/>
      <c r="G1" s="6181"/>
      <c r="H1" s="6181"/>
      <c r="I1" s="6181"/>
      <c r="J1" s="6181"/>
      <c r="K1" s="6181"/>
      <c r="L1" s="6181"/>
      <c r="M1" s="6181"/>
      <c r="N1" s="6181"/>
      <c r="O1" s="6181"/>
      <c r="P1" s="6181"/>
      <c r="Q1" s="6181"/>
      <c r="R1" s="6181"/>
      <c r="S1" s="6181"/>
      <c r="T1" s="6181"/>
      <c r="U1" s="6181"/>
      <c r="V1" s="6181"/>
      <c r="W1" s="6181"/>
      <c r="X1" s="6181"/>
      <c r="Y1" s="6181"/>
      <c r="Z1" s="6181"/>
      <c r="AA1" s="6181"/>
      <c r="AB1" s="6181"/>
      <c r="AC1" s="6181"/>
      <c r="AD1" s="6181"/>
      <c r="AE1" s="6181"/>
      <c r="AF1" s="6181"/>
      <c r="AG1" s="6181"/>
      <c r="AH1" s="6181"/>
      <c r="AI1" s="6181"/>
      <c r="AJ1" s="6181"/>
      <c r="AK1" s="6181"/>
      <c r="AL1" s="6181"/>
      <c r="AM1" s="6181"/>
      <c r="AN1" s="6181"/>
      <c r="AO1" s="6181"/>
      <c r="AP1" s="6181"/>
      <c r="AQ1" s="6181"/>
      <c r="AR1" s="6181"/>
      <c r="AS1" s="6181"/>
      <c r="AT1" s="6181"/>
      <c r="AU1" s="6181"/>
      <c r="AV1" s="6181"/>
      <c r="AW1" s="6181"/>
      <c r="AX1" s="6181"/>
      <c r="AY1" s="6181"/>
      <c r="AZ1" s="6181"/>
      <c r="BA1" s="6181"/>
      <c r="BB1" s="6181"/>
      <c r="BC1" s="6181"/>
      <c r="BD1" s="6181"/>
      <c r="BE1" s="6181"/>
      <c r="BF1" s="6181"/>
      <c r="BG1" s="6181"/>
      <c r="BH1" s="6181"/>
      <c r="BI1" s="6181"/>
      <c r="BJ1" s="6181"/>
      <c r="BK1" s="6181"/>
      <c r="BL1" s="6181"/>
      <c r="BM1" s="6181"/>
      <c r="BN1" s="6181"/>
      <c r="BO1" s="6181"/>
      <c r="BP1" s="6182"/>
    </row>
    <row r="2" spans="1:68" ht="16.5">
      <c r="A2" s="6183"/>
      <c r="B2" s="6184"/>
      <c r="C2" s="6185"/>
      <c r="D2" s="6186"/>
      <c r="E2" s="6186"/>
      <c r="F2" s="6186"/>
      <c r="G2" s="6186"/>
      <c r="H2" s="6186"/>
      <c r="I2" s="6186"/>
      <c r="J2" s="6186"/>
      <c r="K2" s="6186"/>
      <c r="L2" s="6186"/>
      <c r="M2" s="6186"/>
      <c r="N2" s="6186"/>
      <c r="O2" s="6186"/>
      <c r="P2" s="6186"/>
      <c r="Q2" s="6186"/>
      <c r="R2" s="6186"/>
      <c r="S2" s="6186"/>
      <c r="T2" s="6186"/>
      <c r="U2" s="6186"/>
      <c r="V2" s="6186"/>
      <c r="W2" s="6186"/>
      <c r="X2" s="6186"/>
      <c r="Y2" s="6186"/>
      <c r="Z2" s="6186"/>
      <c r="AA2" s="6186"/>
      <c r="AB2" s="6186"/>
      <c r="AC2" s="6186"/>
      <c r="AD2" s="6186"/>
      <c r="AE2" s="6186"/>
      <c r="AF2" s="6186"/>
      <c r="AG2" s="6186"/>
      <c r="AH2" s="6186"/>
      <c r="AI2" s="6186"/>
      <c r="AJ2" s="6186"/>
      <c r="AK2" s="6186"/>
      <c r="AL2" s="6186"/>
      <c r="AM2" s="6186"/>
      <c r="AN2" s="6186"/>
      <c r="AO2" s="6186"/>
      <c r="AP2" s="6186"/>
      <c r="AQ2" s="6186"/>
      <c r="AR2" s="6186"/>
      <c r="AS2" s="6186"/>
      <c r="AT2" s="6186"/>
      <c r="AU2" s="6186"/>
      <c r="AV2" s="6186"/>
      <c r="AW2" s="6186"/>
      <c r="AX2" s="6186"/>
      <c r="AY2" s="6186"/>
      <c r="AZ2" s="6186"/>
      <c r="BA2" s="6186"/>
      <c r="BB2" s="6186"/>
      <c r="BC2" s="6186"/>
      <c r="BD2" s="6186"/>
      <c r="BE2" s="6186"/>
      <c r="BF2" s="6186"/>
      <c r="BG2" s="6186"/>
      <c r="BH2" s="6186"/>
      <c r="BI2" s="6186"/>
      <c r="BJ2" s="6186"/>
      <c r="BK2" s="6186"/>
      <c r="BL2" s="6186"/>
      <c r="BM2" s="6186"/>
      <c r="BN2" s="6186"/>
      <c r="BO2" s="6187"/>
      <c r="BP2" s="6182"/>
    </row>
    <row r="3" spans="1:68" ht="20.25">
      <c r="A3" s="6183"/>
      <c r="B3" s="6186" t="s">
        <v>2204</v>
      </c>
      <c r="C3" s="6188"/>
      <c r="D3" s="6186"/>
      <c r="E3" s="6189"/>
      <c r="F3" s="6189"/>
      <c r="G3" s="6189"/>
      <c r="H3" s="6189"/>
      <c r="I3" s="6189"/>
      <c r="J3" s="6189"/>
      <c r="K3" s="6189"/>
      <c r="L3" s="6189"/>
      <c r="M3" s="6189"/>
      <c r="N3" s="6189"/>
      <c r="O3" s="6189"/>
      <c r="P3" s="6189"/>
      <c r="Q3" s="6189"/>
      <c r="R3" s="6189"/>
      <c r="S3" s="6189"/>
      <c r="T3" s="6186" t="s">
        <v>466</v>
      </c>
      <c r="U3" s="6189"/>
      <c r="V3" s="6189"/>
      <c r="W3" s="6189"/>
      <c r="X3" s="6189"/>
      <c r="Y3" s="6189"/>
      <c r="Z3" s="6189"/>
      <c r="AA3" s="6189"/>
      <c r="AB3" s="6189"/>
      <c r="AC3" s="6189"/>
      <c r="AD3" s="6189"/>
      <c r="AE3" s="6189"/>
      <c r="AF3" s="6189"/>
      <c r="AG3" s="6189"/>
      <c r="AH3" s="6189"/>
      <c r="AI3" s="6186"/>
      <c r="AJ3" s="6189"/>
      <c r="AK3" s="6189"/>
      <c r="AL3" s="6189"/>
      <c r="AM3" s="6189"/>
      <c r="AN3" s="6189"/>
      <c r="AO3" s="6189"/>
      <c r="AP3" s="6189"/>
      <c r="AQ3" s="6189"/>
      <c r="AR3" s="6189"/>
      <c r="AS3" s="6189"/>
      <c r="AT3" s="6189"/>
      <c r="AU3" s="6186" t="s">
        <v>466</v>
      </c>
      <c r="AV3" s="6189"/>
      <c r="AW3" s="6189"/>
      <c r="AX3" s="6189"/>
      <c r="AY3" s="6189"/>
      <c r="AZ3" s="6189"/>
      <c r="BA3" s="6189"/>
      <c r="BB3" s="6189"/>
      <c r="BC3" s="6189"/>
      <c r="BD3" s="6189"/>
      <c r="BE3" s="6189"/>
      <c r="BF3" s="6189"/>
      <c r="BG3" s="6186"/>
      <c r="BH3" s="6189"/>
      <c r="BI3" s="6189"/>
      <c r="BJ3" s="6189"/>
      <c r="BK3" s="6189"/>
      <c r="BL3" s="6189"/>
      <c r="BM3" s="6189"/>
      <c r="BN3" s="6111" t="s">
        <v>2807</v>
      </c>
      <c r="BO3" s="6190"/>
      <c r="BP3" s="6182"/>
    </row>
    <row r="4" spans="1:68" ht="19.5" thickBot="1">
      <c r="A4" s="6183"/>
      <c r="B4" s="6191"/>
      <c r="C4" s="6186"/>
      <c r="D4" s="6186"/>
      <c r="E4" s="6186"/>
      <c r="F4" s="6186"/>
      <c r="G4" s="6186"/>
      <c r="H4" s="6186"/>
      <c r="I4" s="6186"/>
      <c r="J4" s="6186"/>
      <c r="K4" s="6186"/>
      <c r="L4" s="6186"/>
      <c r="M4" s="6186"/>
      <c r="N4" s="6186"/>
      <c r="O4" s="6186"/>
      <c r="P4" s="6186"/>
      <c r="Q4" s="6186"/>
      <c r="R4" s="6186"/>
      <c r="S4" s="6186"/>
      <c r="T4" s="6186"/>
      <c r="U4" s="6186"/>
      <c r="V4" s="6186"/>
      <c r="W4" s="6186"/>
      <c r="X4" s="6186"/>
      <c r="Y4" s="6186"/>
      <c r="Z4" s="6186"/>
      <c r="AA4" s="6186"/>
      <c r="AB4" s="6186"/>
      <c r="AC4" s="6186"/>
      <c r="AD4" s="6186"/>
      <c r="AE4" s="6186"/>
      <c r="AF4" s="6186"/>
      <c r="AG4" s="6186"/>
      <c r="AH4" s="6186"/>
      <c r="AI4" s="6186"/>
      <c r="AJ4" s="6186"/>
      <c r="AK4" s="6186"/>
      <c r="AL4" s="6186"/>
      <c r="AM4" s="6186"/>
      <c r="AN4" s="6186"/>
      <c r="AO4" s="6186"/>
      <c r="AP4" s="6186"/>
      <c r="AQ4" s="6186"/>
      <c r="AR4" s="6186"/>
      <c r="AS4" s="6186"/>
      <c r="AT4" s="6186"/>
      <c r="AU4" s="6186"/>
      <c r="AV4" s="6186"/>
      <c r="AW4" s="6186"/>
      <c r="AX4" s="6186"/>
      <c r="AY4" s="6186"/>
      <c r="AZ4" s="6186"/>
      <c r="BA4" s="6186"/>
      <c r="BB4" s="6186"/>
      <c r="BC4" s="6186"/>
      <c r="BD4" s="6186"/>
      <c r="BE4" s="6186"/>
      <c r="BF4" s="6186"/>
      <c r="BG4" s="6186"/>
      <c r="BH4" s="6186"/>
      <c r="BI4" s="6186"/>
      <c r="BJ4" s="6186"/>
      <c r="BK4" s="6186"/>
      <c r="BL4" s="6186"/>
      <c r="BM4" s="6186"/>
      <c r="BN4" s="6186"/>
      <c r="BO4" s="6187"/>
      <c r="BP4" s="6182"/>
    </row>
    <row r="5" spans="1:68" ht="15.75" customHeight="1">
      <c r="A5" s="6183"/>
      <c r="B5" s="6192"/>
      <c r="C5" s="6193"/>
      <c r="D5" s="8420" t="s">
        <v>467</v>
      </c>
      <c r="E5" s="8403"/>
      <c r="F5" s="8403"/>
      <c r="G5" s="8404"/>
      <c r="H5" s="8416" t="s">
        <v>467</v>
      </c>
      <c r="I5" s="8416"/>
      <c r="J5" s="8416"/>
      <c r="K5" s="8416"/>
      <c r="L5" s="8409" t="s">
        <v>387</v>
      </c>
      <c r="M5" s="8410"/>
      <c r="N5" s="8410"/>
      <c r="O5" s="8411"/>
      <c r="P5" s="8417" t="s">
        <v>387</v>
      </c>
      <c r="Q5" s="8418"/>
      <c r="R5" s="8418"/>
      <c r="S5" s="8419"/>
      <c r="T5" s="8402" t="s">
        <v>395</v>
      </c>
      <c r="U5" s="8403"/>
      <c r="V5" s="8403"/>
      <c r="W5" s="8404"/>
      <c r="X5" s="8393" t="s">
        <v>395</v>
      </c>
      <c r="Y5" s="8393"/>
      <c r="Z5" s="8394"/>
      <c r="AA5" s="8395" t="s">
        <v>468</v>
      </c>
      <c r="AB5" s="8395"/>
      <c r="AC5" s="8395"/>
      <c r="AD5" s="8395"/>
      <c r="AE5" s="8391" t="s">
        <v>468</v>
      </c>
      <c r="AF5" s="8391"/>
      <c r="AG5" s="8391"/>
      <c r="AH5" s="8392"/>
      <c r="AI5" s="8402" t="s">
        <v>336</v>
      </c>
      <c r="AJ5" s="8403"/>
      <c r="AK5" s="8403"/>
      <c r="AL5" s="8404"/>
      <c r="AM5" s="8393" t="s">
        <v>336</v>
      </c>
      <c r="AN5" s="8393"/>
      <c r="AO5" s="8393"/>
      <c r="AP5" s="8394"/>
      <c r="AQ5" s="8395" t="s">
        <v>337</v>
      </c>
      <c r="AR5" s="8395"/>
      <c r="AS5" s="8395"/>
      <c r="AT5" s="8395"/>
      <c r="AU5" s="8391" t="s">
        <v>337</v>
      </c>
      <c r="AV5" s="8391"/>
      <c r="AW5" s="8391"/>
      <c r="AX5" s="8392"/>
      <c r="AY5" s="8402" t="s">
        <v>469</v>
      </c>
      <c r="AZ5" s="8403"/>
      <c r="BA5" s="8403"/>
      <c r="BB5" s="8404"/>
      <c r="BC5" s="8393" t="s">
        <v>469</v>
      </c>
      <c r="BD5" s="8393"/>
      <c r="BE5" s="8393"/>
      <c r="BF5" s="8394"/>
      <c r="BG5" s="8395" t="s">
        <v>332</v>
      </c>
      <c r="BH5" s="8395"/>
      <c r="BI5" s="8395"/>
      <c r="BJ5" s="8395"/>
      <c r="BK5" s="8391" t="s">
        <v>332</v>
      </c>
      <c r="BL5" s="8391"/>
      <c r="BM5" s="8391"/>
      <c r="BN5" s="8401"/>
      <c r="BO5" s="6187"/>
      <c r="BP5" s="6182"/>
    </row>
    <row r="6" spans="1:68" ht="15.75" customHeight="1">
      <c r="A6" s="6183"/>
      <c r="B6" s="6194"/>
      <c r="C6" s="6195"/>
      <c r="D6" s="8408" t="s">
        <v>4035</v>
      </c>
      <c r="E6" s="8408"/>
      <c r="F6" s="8408"/>
      <c r="G6" s="8408"/>
      <c r="H6" s="8415" t="s">
        <v>470</v>
      </c>
      <c r="I6" s="8415"/>
      <c r="J6" s="8415"/>
      <c r="K6" s="8415"/>
      <c r="L6" s="8412" t="s">
        <v>4035</v>
      </c>
      <c r="M6" s="8413"/>
      <c r="N6" s="8413"/>
      <c r="O6" s="8414"/>
      <c r="P6" s="8397" t="s">
        <v>470</v>
      </c>
      <c r="Q6" s="8398"/>
      <c r="R6" s="8398"/>
      <c r="S6" s="8400"/>
      <c r="T6" s="8405" t="s">
        <v>4035</v>
      </c>
      <c r="U6" s="8406"/>
      <c r="V6" s="8406"/>
      <c r="W6" s="8407"/>
      <c r="X6" s="8388" t="s">
        <v>470</v>
      </c>
      <c r="Y6" s="8389"/>
      <c r="Z6" s="8390"/>
      <c r="AA6" s="8396" t="s">
        <v>4035</v>
      </c>
      <c r="AB6" s="8396"/>
      <c r="AC6" s="8396"/>
      <c r="AD6" s="8396"/>
      <c r="AE6" s="8397" t="s">
        <v>470</v>
      </c>
      <c r="AF6" s="8398"/>
      <c r="AG6" s="8398"/>
      <c r="AH6" s="8400"/>
      <c r="AI6" s="8405" t="s">
        <v>4035</v>
      </c>
      <c r="AJ6" s="8406"/>
      <c r="AK6" s="8406"/>
      <c r="AL6" s="8407"/>
      <c r="AM6" s="8388" t="s">
        <v>470</v>
      </c>
      <c r="AN6" s="8389"/>
      <c r="AO6" s="8389"/>
      <c r="AP6" s="8390"/>
      <c r="AQ6" s="8396" t="s">
        <v>4035</v>
      </c>
      <c r="AR6" s="8396"/>
      <c r="AS6" s="8396"/>
      <c r="AT6" s="8396"/>
      <c r="AU6" s="8397" t="s">
        <v>470</v>
      </c>
      <c r="AV6" s="8398"/>
      <c r="AW6" s="8398"/>
      <c r="AX6" s="8400"/>
      <c r="AY6" s="8405" t="s">
        <v>4035</v>
      </c>
      <c r="AZ6" s="8406"/>
      <c r="BA6" s="8406"/>
      <c r="BB6" s="8407"/>
      <c r="BC6" s="8388" t="s">
        <v>470</v>
      </c>
      <c r="BD6" s="8389"/>
      <c r="BE6" s="8389"/>
      <c r="BF6" s="8390"/>
      <c r="BG6" s="8396" t="s">
        <v>4035</v>
      </c>
      <c r="BH6" s="8396"/>
      <c r="BI6" s="8396"/>
      <c r="BJ6" s="8396"/>
      <c r="BK6" s="8397" t="s">
        <v>470</v>
      </c>
      <c r="BL6" s="8398"/>
      <c r="BM6" s="8398"/>
      <c r="BN6" s="8399"/>
      <c r="BO6" s="6187"/>
      <c r="BP6" s="6182"/>
    </row>
    <row r="7" spans="1:68">
      <c r="A7" s="6183"/>
      <c r="B7" s="6194"/>
      <c r="C7" s="6195"/>
      <c r="D7" s="8163" t="s">
        <v>471</v>
      </c>
      <c r="E7" s="8163" t="s">
        <v>472</v>
      </c>
      <c r="F7" s="8163" t="s">
        <v>473</v>
      </c>
      <c r="G7" s="8163" t="s">
        <v>44</v>
      </c>
      <c r="H7" s="8163" t="s">
        <v>474</v>
      </c>
      <c r="I7" s="8163" t="s">
        <v>475</v>
      </c>
      <c r="J7" s="8163" t="s">
        <v>476</v>
      </c>
      <c r="K7" s="8163" t="s">
        <v>477</v>
      </c>
      <c r="L7" s="8171" t="s">
        <v>471</v>
      </c>
      <c r="M7" s="8171" t="s">
        <v>472</v>
      </c>
      <c r="N7" s="8171" t="s">
        <v>473</v>
      </c>
      <c r="O7" s="8171" t="s">
        <v>321</v>
      </c>
      <c r="P7" s="6216" t="s">
        <v>474</v>
      </c>
      <c r="Q7" s="6216" t="s">
        <v>475</v>
      </c>
      <c r="R7" s="6216" t="s">
        <v>476</v>
      </c>
      <c r="S7" s="6217" t="s">
        <v>477</v>
      </c>
      <c r="T7" s="8163" t="s">
        <v>471</v>
      </c>
      <c r="U7" s="8163" t="s">
        <v>472</v>
      </c>
      <c r="V7" s="8163" t="s">
        <v>473</v>
      </c>
      <c r="W7" s="8163" t="s">
        <v>321</v>
      </c>
      <c r="X7" s="6196" t="s">
        <v>474</v>
      </c>
      <c r="Y7" s="6196" t="s">
        <v>476</v>
      </c>
      <c r="Z7" s="6197" t="s">
        <v>477</v>
      </c>
      <c r="AA7" s="8171" t="s">
        <v>471</v>
      </c>
      <c r="AB7" s="8171" t="s">
        <v>472</v>
      </c>
      <c r="AC7" s="8171" t="s">
        <v>473</v>
      </c>
      <c r="AD7" s="8171" t="s">
        <v>321</v>
      </c>
      <c r="AE7" s="6216" t="s">
        <v>474</v>
      </c>
      <c r="AF7" s="6216" t="s">
        <v>475</v>
      </c>
      <c r="AG7" s="6216" t="s">
        <v>476</v>
      </c>
      <c r="AH7" s="6216" t="s">
        <v>477</v>
      </c>
      <c r="AI7" s="8163" t="s">
        <v>471</v>
      </c>
      <c r="AJ7" s="8163" t="s">
        <v>472</v>
      </c>
      <c r="AK7" s="8163" t="s">
        <v>473</v>
      </c>
      <c r="AL7" s="8163" t="s">
        <v>321</v>
      </c>
      <c r="AM7" s="6196" t="s">
        <v>474</v>
      </c>
      <c r="AN7" s="6196" t="s">
        <v>475</v>
      </c>
      <c r="AO7" s="6196" t="s">
        <v>476</v>
      </c>
      <c r="AP7" s="6197" t="s">
        <v>477</v>
      </c>
      <c r="AQ7" s="8171" t="s">
        <v>471</v>
      </c>
      <c r="AR7" s="8171" t="s">
        <v>472</v>
      </c>
      <c r="AS7" s="8171" t="s">
        <v>473</v>
      </c>
      <c r="AT7" s="8171" t="s">
        <v>321</v>
      </c>
      <c r="AU7" s="6216" t="s">
        <v>474</v>
      </c>
      <c r="AV7" s="6216" t="s">
        <v>475</v>
      </c>
      <c r="AW7" s="6216" t="s">
        <v>476</v>
      </c>
      <c r="AX7" s="6217" t="s">
        <v>477</v>
      </c>
      <c r="AY7" s="8163" t="s">
        <v>471</v>
      </c>
      <c r="AZ7" s="8163" t="s">
        <v>472</v>
      </c>
      <c r="BA7" s="8163" t="s">
        <v>473</v>
      </c>
      <c r="BB7" s="8163" t="s">
        <v>321</v>
      </c>
      <c r="BC7" s="6196" t="s">
        <v>474</v>
      </c>
      <c r="BD7" s="6196" t="s">
        <v>475</v>
      </c>
      <c r="BE7" s="6196" t="s">
        <v>476</v>
      </c>
      <c r="BF7" s="6197" t="s">
        <v>477</v>
      </c>
      <c r="BG7" s="8171" t="s">
        <v>471</v>
      </c>
      <c r="BH7" s="8171" t="s">
        <v>472</v>
      </c>
      <c r="BI7" s="8171" t="s">
        <v>473</v>
      </c>
      <c r="BJ7" s="8171" t="s">
        <v>321</v>
      </c>
      <c r="BK7" s="6216" t="s">
        <v>474</v>
      </c>
      <c r="BL7" s="6216" t="s">
        <v>475</v>
      </c>
      <c r="BM7" s="6216" t="s">
        <v>476</v>
      </c>
      <c r="BN7" s="6223" t="s">
        <v>477</v>
      </c>
      <c r="BO7" s="6187"/>
      <c r="BP7" s="6182"/>
    </row>
    <row r="8" spans="1:68">
      <c r="A8" s="6183"/>
      <c r="B8" s="6194"/>
      <c r="C8" s="6195"/>
      <c r="D8" s="8163"/>
      <c r="E8" s="8163"/>
      <c r="F8" s="8163"/>
      <c r="G8" s="8163"/>
      <c r="H8" s="8163"/>
      <c r="I8" s="8163"/>
      <c r="J8" s="8163" t="s">
        <v>478</v>
      </c>
      <c r="K8" s="8163" t="s">
        <v>476</v>
      </c>
      <c r="L8" s="8171"/>
      <c r="M8" s="8171"/>
      <c r="N8" s="8171"/>
      <c r="O8" s="8171"/>
      <c r="P8" s="6218"/>
      <c r="Q8" s="6218"/>
      <c r="R8" s="6218" t="s">
        <v>478</v>
      </c>
      <c r="S8" s="6217" t="s">
        <v>476</v>
      </c>
      <c r="T8" s="8163"/>
      <c r="U8" s="8163"/>
      <c r="V8" s="8163"/>
      <c r="W8" s="8163"/>
      <c r="X8" s="6198"/>
      <c r="Y8" s="6198" t="s">
        <v>478</v>
      </c>
      <c r="Z8" s="6197" t="s">
        <v>476</v>
      </c>
      <c r="AA8" s="8171"/>
      <c r="AB8" s="8171"/>
      <c r="AC8" s="8171"/>
      <c r="AD8" s="8171"/>
      <c r="AE8" s="6218"/>
      <c r="AF8" s="6218"/>
      <c r="AG8" s="6218" t="s">
        <v>478</v>
      </c>
      <c r="AH8" s="6216" t="s">
        <v>476</v>
      </c>
      <c r="AI8" s="8163"/>
      <c r="AJ8" s="8163"/>
      <c r="AK8" s="8163"/>
      <c r="AL8" s="8163"/>
      <c r="AM8" s="6198"/>
      <c r="AN8" s="6198"/>
      <c r="AO8" s="6198" t="s">
        <v>478</v>
      </c>
      <c r="AP8" s="6197" t="s">
        <v>476</v>
      </c>
      <c r="AQ8" s="8171"/>
      <c r="AR8" s="8171"/>
      <c r="AS8" s="8171"/>
      <c r="AT8" s="8171"/>
      <c r="AU8" s="6218"/>
      <c r="AV8" s="6218"/>
      <c r="AW8" s="6218" t="s">
        <v>478</v>
      </c>
      <c r="AX8" s="6217" t="s">
        <v>476</v>
      </c>
      <c r="AY8" s="8163"/>
      <c r="AZ8" s="8163"/>
      <c r="BA8" s="8163"/>
      <c r="BB8" s="8163"/>
      <c r="BC8" s="6198"/>
      <c r="BD8" s="6198"/>
      <c r="BE8" s="6198" t="s">
        <v>478</v>
      </c>
      <c r="BF8" s="6197" t="s">
        <v>476</v>
      </c>
      <c r="BG8" s="8171"/>
      <c r="BH8" s="8171"/>
      <c r="BI8" s="8171"/>
      <c r="BJ8" s="8171"/>
      <c r="BK8" s="6218"/>
      <c r="BL8" s="6218"/>
      <c r="BM8" s="6218" t="s">
        <v>478</v>
      </c>
      <c r="BN8" s="6223" t="s">
        <v>476</v>
      </c>
      <c r="BO8" s="6187"/>
      <c r="BP8" s="6182"/>
    </row>
    <row r="9" spans="1:68" ht="27" customHeight="1">
      <c r="A9" s="6183"/>
      <c r="B9" s="6194"/>
      <c r="C9" s="6195"/>
      <c r="D9" s="8164"/>
      <c r="E9" s="8164"/>
      <c r="F9" s="8164"/>
      <c r="G9" s="8164"/>
      <c r="H9" s="8164"/>
      <c r="I9" s="8169" t="s">
        <v>390</v>
      </c>
      <c r="J9" s="8169" t="s">
        <v>390</v>
      </c>
      <c r="K9" s="8164"/>
      <c r="L9" s="8172"/>
      <c r="M9" s="8172"/>
      <c r="N9" s="8172"/>
      <c r="O9" s="8172"/>
      <c r="P9" s="6219"/>
      <c r="Q9" s="6220" t="s">
        <v>390</v>
      </c>
      <c r="R9" s="6220" t="s">
        <v>390</v>
      </c>
      <c r="S9" s="6221"/>
      <c r="T9" s="8164"/>
      <c r="U9" s="8164"/>
      <c r="V9" s="8164"/>
      <c r="W9" s="8164"/>
      <c r="X9" s="6199"/>
      <c r="Y9" s="6202" t="s">
        <v>390</v>
      </c>
      <c r="Z9" s="6201"/>
      <c r="AA9" s="8172"/>
      <c r="AB9" s="8172"/>
      <c r="AC9" s="8172"/>
      <c r="AD9" s="8172"/>
      <c r="AE9" s="6219"/>
      <c r="AF9" s="6220" t="s">
        <v>390</v>
      </c>
      <c r="AG9" s="6220" t="s">
        <v>390</v>
      </c>
      <c r="AH9" s="6222"/>
      <c r="AI9" s="8164"/>
      <c r="AJ9" s="8164"/>
      <c r="AK9" s="8164"/>
      <c r="AL9" s="8164"/>
      <c r="AM9" s="6199"/>
      <c r="AN9" s="6202" t="s">
        <v>390</v>
      </c>
      <c r="AO9" s="6202" t="s">
        <v>390</v>
      </c>
      <c r="AP9" s="6201"/>
      <c r="AQ9" s="8172"/>
      <c r="AR9" s="8172"/>
      <c r="AS9" s="8172"/>
      <c r="AT9" s="8172"/>
      <c r="AU9" s="6219"/>
      <c r="AV9" s="6220" t="s">
        <v>390</v>
      </c>
      <c r="AW9" s="6220" t="s">
        <v>390</v>
      </c>
      <c r="AX9" s="6221"/>
      <c r="AY9" s="8164"/>
      <c r="AZ9" s="8164"/>
      <c r="BA9" s="8164"/>
      <c r="BB9" s="8164"/>
      <c r="BC9" s="6199"/>
      <c r="BD9" s="6200" t="s">
        <v>390</v>
      </c>
      <c r="BE9" s="6200" t="s">
        <v>390</v>
      </c>
      <c r="BF9" s="6201"/>
      <c r="BG9" s="8172"/>
      <c r="BH9" s="8172"/>
      <c r="BI9" s="8172"/>
      <c r="BJ9" s="8172"/>
      <c r="BK9" s="6219"/>
      <c r="BL9" s="6220" t="s">
        <v>390</v>
      </c>
      <c r="BM9" s="6220" t="s">
        <v>390</v>
      </c>
      <c r="BN9" s="6224"/>
      <c r="BO9" s="6187"/>
      <c r="BP9" s="6182"/>
    </row>
    <row r="10" spans="1:68">
      <c r="A10" s="6183"/>
      <c r="B10" s="6203" t="s">
        <v>328</v>
      </c>
      <c r="C10" s="6204" t="s">
        <v>2282</v>
      </c>
      <c r="D10" s="8165">
        <v>-1</v>
      </c>
      <c r="E10" s="8166">
        <f>D10-1</f>
        <v>-2</v>
      </c>
      <c r="F10" s="8166">
        <f>E10-1</f>
        <v>-3</v>
      </c>
      <c r="G10" s="8166">
        <f>F10-1</f>
        <v>-4</v>
      </c>
      <c r="H10" s="8166">
        <f t="shared" ref="H10:BN10" si="0">G10-1</f>
        <v>-5</v>
      </c>
      <c r="I10" s="8166">
        <f t="shared" si="0"/>
        <v>-6</v>
      </c>
      <c r="J10" s="8166">
        <f t="shared" si="0"/>
        <v>-7</v>
      </c>
      <c r="K10" s="8166">
        <f t="shared" si="0"/>
        <v>-8</v>
      </c>
      <c r="L10" s="8166">
        <f t="shared" si="0"/>
        <v>-9</v>
      </c>
      <c r="M10" s="8166">
        <f t="shared" si="0"/>
        <v>-10</v>
      </c>
      <c r="N10" s="8166">
        <f t="shared" si="0"/>
        <v>-11</v>
      </c>
      <c r="O10" s="8166">
        <f t="shared" si="0"/>
        <v>-12</v>
      </c>
      <c r="P10" s="8166">
        <f t="shared" si="0"/>
        <v>-13</v>
      </c>
      <c r="Q10" s="8166">
        <f t="shared" si="0"/>
        <v>-14</v>
      </c>
      <c r="R10" s="8166">
        <f t="shared" si="0"/>
        <v>-15</v>
      </c>
      <c r="S10" s="8166">
        <f t="shared" si="0"/>
        <v>-16</v>
      </c>
      <c r="T10" s="8166">
        <f t="shared" si="0"/>
        <v>-17</v>
      </c>
      <c r="U10" s="8166">
        <f t="shared" si="0"/>
        <v>-18</v>
      </c>
      <c r="V10" s="8166">
        <f t="shared" si="0"/>
        <v>-19</v>
      </c>
      <c r="W10" s="8166">
        <f t="shared" si="0"/>
        <v>-20</v>
      </c>
      <c r="X10" s="8166">
        <f t="shared" si="0"/>
        <v>-21</v>
      </c>
      <c r="Y10" s="8166">
        <f t="shared" si="0"/>
        <v>-22</v>
      </c>
      <c r="Z10" s="8166">
        <f t="shared" si="0"/>
        <v>-23</v>
      </c>
      <c r="AA10" s="8166">
        <f t="shared" si="0"/>
        <v>-24</v>
      </c>
      <c r="AB10" s="8166">
        <f t="shared" si="0"/>
        <v>-25</v>
      </c>
      <c r="AC10" s="8166">
        <f t="shared" si="0"/>
        <v>-26</v>
      </c>
      <c r="AD10" s="8166">
        <f t="shared" si="0"/>
        <v>-27</v>
      </c>
      <c r="AE10" s="8166">
        <f t="shared" si="0"/>
        <v>-28</v>
      </c>
      <c r="AF10" s="8166">
        <f t="shared" si="0"/>
        <v>-29</v>
      </c>
      <c r="AG10" s="8166">
        <f t="shared" si="0"/>
        <v>-30</v>
      </c>
      <c r="AH10" s="8166">
        <f t="shared" si="0"/>
        <v>-31</v>
      </c>
      <c r="AI10" s="8166">
        <f t="shared" si="0"/>
        <v>-32</v>
      </c>
      <c r="AJ10" s="8166">
        <f t="shared" si="0"/>
        <v>-33</v>
      </c>
      <c r="AK10" s="8166">
        <f t="shared" si="0"/>
        <v>-34</v>
      </c>
      <c r="AL10" s="8166">
        <f t="shared" si="0"/>
        <v>-35</v>
      </c>
      <c r="AM10" s="8166">
        <f t="shared" si="0"/>
        <v>-36</v>
      </c>
      <c r="AN10" s="8166">
        <f t="shared" si="0"/>
        <v>-37</v>
      </c>
      <c r="AO10" s="8166">
        <f t="shared" si="0"/>
        <v>-38</v>
      </c>
      <c r="AP10" s="8166">
        <f t="shared" si="0"/>
        <v>-39</v>
      </c>
      <c r="AQ10" s="8166">
        <f t="shared" si="0"/>
        <v>-40</v>
      </c>
      <c r="AR10" s="8166">
        <f t="shared" si="0"/>
        <v>-41</v>
      </c>
      <c r="AS10" s="8166">
        <f t="shared" si="0"/>
        <v>-42</v>
      </c>
      <c r="AT10" s="8166">
        <f t="shared" si="0"/>
        <v>-43</v>
      </c>
      <c r="AU10" s="8166">
        <f t="shared" si="0"/>
        <v>-44</v>
      </c>
      <c r="AV10" s="8166">
        <f t="shared" si="0"/>
        <v>-45</v>
      </c>
      <c r="AW10" s="8166">
        <f t="shared" si="0"/>
        <v>-46</v>
      </c>
      <c r="AX10" s="8166">
        <f t="shared" si="0"/>
        <v>-47</v>
      </c>
      <c r="AY10" s="8166">
        <f t="shared" si="0"/>
        <v>-48</v>
      </c>
      <c r="AZ10" s="8166">
        <f t="shared" si="0"/>
        <v>-49</v>
      </c>
      <c r="BA10" s="8166">
        <f t="shared" si="0"/>
        <v>-50</v>
      </c>
      <c r="BB10" s="8166">
        <f t="shared" si="0"/>
        <v>-51</v>
      </c>
      <c r="BC10" s="8166">
        <f t="shared" si="0"/>
        <v>-52</v>
      </c>
      <c r="BD10" s="8166">
        <f t="shared" si="0"/>
        <v>-53</v>
      </c>
      <c r="BE10" s="8166">
        <f t="shared" si="0"/>
        <v>-54</v>
      </c>
      <c r="BF10" s="8166">
        <f t="shared" si="0"/>
        <v>-55</v>
      </c>
      <c r="BG10" s="8166">
        <f t="shared" si="0"/>
        <v>-56</v>
      </c>
      <c r="BH10" s="8166">
        <f t="shared" si="0"/>
        <v>-57</v>
      </c>
      <c r="BI10" s="8166">
        <f t="shared" si="0"/>
        <v>-58</v>
      </c>
      <c r="BJ10" s="8166">
        <f t="shared" si="0"/>
        <v>-59</v>
      </c>
      <c r="BK10" s="8166">
        <f t="shared" si="0"/>
        <v>-60</v>
      </c>
      <c r="BL10" s="8166">
        <f t="shared" si="0"/>
        <v>-61</v>
      </c>
      <c r="BM10" s="8166">
        <f t="shared" si="0"/>
        <v>-62</v>
      </c>
      <c r="BN10" s="8166">
        <f t="shared" si="0"/>
        <v>-63</v>
      </c>
      <c r="BO10" s="6187"/>
      <c r="BP10" s="6182"/>
    </row>
    <row r="11" spans="1:68" ht="21" customHeight="1">
      <c r="A11" s="6183"/>
      <c r="B11" s="6205">
        <v>1</v>
      </c>
      <c r="C11" s="7960" t="s">
        <v>1407</v>
      </c>
      <c r="D11" s="8167">
        <f t="shared" ref="D11:D19" si="1">L11+T11+AA11+AI11+AQ11</f>
        <v>0</v>
      </c>
      <c r="E11" s="8167">
        <f t="shared" ref="E11:E19" si="2">M11+U11+AB11+AJ11+AR11</f>
        <v>0</v>
      </c>
      <c r="F11" s="8167">
        <f t="shared" ref="F11:F19" si="3">N11+V11+AC11+AK11+AS11</f>
        <v>0</v>
      </c>
      <c r="G11" s="8167">
        <f>SUM(D11:F11)</f>
        <v>0</v>
      </c>
      <c r="H11" s="8167">
        <f>P11+X11+AE11+AM11+AU11</f>
        <v>0</v>
      </c>
      <c r="I11" s="8167">
        <f>Q11+AF11+AN11+AV11</f>
        <v>0</v>
      </c>
      <c r="J11" s="8167">
        <f t="shared" ref="J11:K18" si="4">R11+Y11+AG11+AO11+AW11</f>
        <v>0</v>
      </c>
      <c r="K11" s="8167">
        <f t="shared" si="4"/>
        <v>0</v>
      </c>
      <c r="L11" s="8170"/>
      <c r="M11" s="8170"/>
      <c r="N11" s="8170"/>
      <c r="O11" s="8170">
        <f>SUM(L11:N11)</f>
        <v>0</v>
      </c>
      <c r="P11" s="6371"/>
      <c r="Q11" s="6371"/>
      <c r="R11" s="6371"/>
      <c r="S11" s="6371"/>
      <c r="T11" s="8170"/>
      <c r="U11" s="8170"/>
      <c r="V11" s="8170"/>
      <c r="W11" s="8170">
        <f>SUM(T11:V11)</f>
        <v>0</v>
      </c>
      <c r="X11" s="6371"/>
      <c r="Y11" s="6371"/>
      <c r="Z11" s="6371"/>
      <c r="AA11" s="8170"/>
      <c r="AB11" s="8170"/>
      <c r="AC11" s="8170"/>
      <c r="AD11" s="8170">
        <f>SUM(AA11:AC11)</f>
        <v>0</v>
      </c>
      <c r="AE11" s="6372"/>
      <c r="AF11" s="6372"/>
      <c r="AG11" s="6372"/>
      <c r="AH11" s="6372"/>
      <c r="AI11" s="8170"/>
      <c r="AJ11" s="8170"/>
      <c r="AK11" s="8170"/>
      <c r="AL11" s="8170">
        <f>SUM(AI11:AK11)</f>
        <v>0</v>
      </c>
      <c r="AM11" s="6371"/>
      <c r="AN11" s="6371"/>
      <c r="AO11" s="6371"/>
      <c r="AP11" s="6371"/>
      <c r="AQ11" s="8170"/>
      <c r="AR11" s="8170"/>
      <c r="AS11" s="8170"/>
      <c r="AT11" s="8170">
        <f>SUM(AQ11:AS11)</f>
        <v>0</v>
      </c>
      <c r="AU11" s="6371"/>
      <c r="AV11" s="6371"/>
      <c r="AW11" s="6371"/>
      <c r="AX11" s="6371"/>
      <c r="AY11" s="8170"/>
      <c r="AZ11" s="8170"/>
      <c r="BA11" s="8170"/>
      <c r="BB11" s="8170">
        <f>SUM(AY11:BA11)</f>
        <v>0</v>
      </c>
      <c r="BC11" s="6371"/>
      <c r="BD11" s="6371"/>
      <c r="BE11" s="6371"/>
      <c r="BF11" s="6371"/>
      <c r="BG11" s="8170"/>
      <c r="BH11" s="8170"/>
      <c r="BI11" s="8170"/>
      <c r="BJ11" s="8170">
        <f>SUM(BG11:BI11)</f>
        <v>0</v>
      </c>
      <c r="BK11" s="6371"/>
      <c r="BL11" s="6371"/>
      <c r="BM11" s="6371"/>
      <c r="BN11" s="6373"/>
      <c r="BO11" s="6187"/>
      <c r="BP11" s="6182"/>
    </row>
    <row r="12" spans="1:68">
      <c r="A12" s="6183"/>
      <c r="B12" s="6374">
        <v>2</v>
      </c>
      <c r="C12" s="6375" t="s">
        <v>479</v>
      </c>
      <c r="D12" s="8167">
        <f t="shared" si="1"/>
        <v>0</v>
      </c>
      <c r="E12" s="8167">
        <f t="shared" si="2"/>
        <v>0</v>
      </c>
      <c r="F12" s="8167">
        <f t="shared" si="3"/>
        <v>0</v>
      </c>
      <c r="G12" s="8167">
        <f t="shared" ref="G12:G19" si="5">SUM(D12:F12)</f>
        <v>0</v>
      </c>
      <c r="H12" s="8167">
        <f t="shared" ref="H12:H18" si="6">P12+X12+AE12+AM12+AU12</f>
        <v>0</v>
      </c>
      <c r="I12" s="8167">
        <f t="shared" ref="I12:I18" si="7">Q12+AF12+AN12+AV12</f>
        <v>0</v>
      </c>
      <c r="J12" s="8167">
        <f t="shared" si="4"/>
        <v>0</v>
      </c>
      <c r="K12" s="8167">
        <f t="shared" si="4"/>
        <v>0</v>
      </c>
      <c r="L12" s="8170"/>
      <c r="M12" s="8170"/>
      <c r="N12" s="8170"/>
      <c r="O12" s="8170">
        <f t="shared" ref="O12:O18" si="8">SUM(L12:N12)</f>
        <v>0</v>
      </c>
      <c r="P12" s="6376"/>
      <c r="Q12" s="6376"/>
      <c r="R12" s="6376"/>
      <c r="S12" s="6376"/>
      <c r="T12" s="8170"/>
      <c r="U12" s="8170"/>
      <c r="V12" s="8170"/>
      <c r="W12" s="8170">
        <f t="shared" ref="W12:W18" si="9">SUM(T12:V12)</f>
        <v>0</v>
      </c>
      <c r="X12" s="6376"/>
      <c r="Y12" s="6376"/>
      <c r="Z12" s="6376"/>
      <c r="AA12" s="8170"/>
      <c r="AB12" s="8170"/>
      <c r="AC12" s="8170"/>
      <c r="AD12" s="8170">
        <f t="shared" ref="AD12:AD18" si="10">SUM(AA12:AC12)</f>
        <v>0</v>
      </c>
      <c r="AE12" s="6377"/>
      <c r="AF12" s="6377"/>
      <c r="AG12" s="6377"/>
      <c r="AH12" s="6377"/>
      <c r="AI12" s="8170"/>
      <c r="AJ12" s="8170"/>
      <c r="AK12" s="8170"/>
      <c r="AL12" s="8170">
        <f t="shared" ref="AL12:AL18" si="11">SUM(AI12:AK12)</f>
        <v>0</v>
      </c>
      <c r="AM12" s="6376"/>
      <c r="AN12" s="6376"/>
      <c r="AO12" s="6376"/>
      <c r="AP12" s="6376"/>
      <c r="AQ12" s="8170"/>
      <c r="AR12" s="8170"/>
      <c r="AS12" s="8170"/>
      <c r="AT12" s="8170">
        <f t="shared" ref="AT12:AT18" si="12">SUM(AQ12:AS12)</f>
        <v>0</v>
      </c>
      <c r="AU12" s="6376"/>
      <c r="AV12" s="6376"/>
      <c r="AW12" s="6376"/>
      <c r="AX12" s="6376"/>
      <c r="AY12" s="8170"/>
      <c r="AZ12" s="8170"/>
      <c r="BA12" s="8170"/>
      <c r="BB12" s="8170">
        <f t="shared" ref="BB12:BB18" si="13">SUM(AY12:BA12)</f>
        <v>0</v>
      </c>
      <c r="BC12" s="6376"/>
      <c r="BD12" s="6376"/>
      <c r="BE12" s="6376"/>
      <c r="BF12" s="6376"/>
      <c r="BG12" s="8170"/>
      <c r="BH12" s="8170"/>
      <c r="BI12" s="8170"/>
      <c r="BJ12" s="8170">
        <f t="shared" ref="BJ12:BJ18" si="14">SUM(BG12:BI12)</f>
        <v>0</v>
      </c>
      <c r="BK12" s="6376"/>
      <c r="BL12" s="6376"/>
      <c r="BM12" s="6376"/>
      <c r="BN12" s="6378"/>
      <c r="BO12" s="6187"/>
      <c r="BP12" s="6182"/>
    </row>
    <row r="13" spans="1:68">
      <c r="A13" s="6183"/>
      <c r="B13" s="6374">
        <v>3</v>
      </c>
      <c r="C13" s="6375" t="s">
        <v>480</v>
      </c>
      <c r="D13" s="8167">
        <f t="shared" si="1"/>
        <v>0</v>
      </c>
      <c r="E13" s="8167">
        <f t="shared" si="2"/>
        <v>0</v>
      </c>
      <c r="F13" s="8167">
        <f t="shared" si="3"/>
        <v>0</v>
      </c>
      <c r="G13" s="8167">
        <f t="shared" si="5"/>
        <v>0</v>
      </c>
      <c r="H13" s="8167">
        <f t="shared" si="6"/>
        <v>0</v>
      </c>
      <c r="I13" s="8167">
        <f t="shared" si="7"/>
        <v>0</v>
      </c>
      <c r="J13" s="8167">
        <f t="shared" si="4"/>
        <v>0</v>
      </c>
      <c r="K13" s="8167">
        <f t="shared" si="4"/>
        <v>0</v>
      </c>
      <c r="L13" s="8170"/>
      <c r="M13" s="8170"/>
      <c r="N13" s="8170"/>
      <c r="O13" s="8170">
        <f t="shared" si="8"/>
        <v>0</v>
      </c>
      <c r="P13" s="6376"/>
      <c r="Q13" s="6376"/>
      <c r="R13" s="6376"/>
      <c r="S13" s="6376"/>
      <c r="T13" s="8170"/>
      <c r="U13" s="8170"/>
      <c r="V13" s="8170"/>
      <c r="W13" s="8170">
        <f t="shared" si="9"/>
        <v>0</v>
      </c>
      <c r="X13" s="6376"/>
      <c r="Y13" s="6376"/>
      <c r="Z13" s="6376"/>
      <c r="AA13" s="8170"/>
      <c r="AB13" s="8170"/>
      <c r="AC13" s="8170"/>
      <c r="AD13" s="8170">
        <f t="shared" si="10"/>
        <v>0</v>
      </c>
      <c r="AE13" s="6377"/>
      <c r="AF13" s="6377"/>
      <c r="AG13" s="6377"/>
      <c r="AH13" s="6377"/>
      <c r="AI13" s="8170"/>
      <c r="AJ13" s="8170"/>
      <c r="AK13" s="8170"/>
      <c r="AL13" s="8170">
        <f t="shared" si="11"/>
        <v>0</v>
      </c>
      <c r="AM13" s="6376"/>
      <c r="AN13" s="6376"/>
      <c r="AO13" s="6376"/>
      <c r="AP13" s="6376"/>
      <c r="AQ13" s="8170"/>
      <c r="AR13" s="8170"/>
      <c r="AS13" s="8170"/>
      <c r="AT13" s="8170">
        <f t="shared" si="12"/>
        <v>0</v>
      </c>
      <c r="AU13" s="6376"/>
      <c r="AV13" s="6376"/>
      <c r="AW13" s="6376"/>
      <c r="AX13" s="6376"/>
      <c r="AY13" s="8170"/>
      <c r="AZ13" s="8170"/>
      <c r="BA13" s="8170"/>
      <c r="BB13" s="8170">
        <f t="shared" si="13"/>
        <v>0</v>
      </c>
      <c r="BC13" s="6376"/>
      <c r="BD13" s="6376"/>
      <c r="BE13" s="6376"/>
      <c r="BF13" s="6376"/>
      <c r="BG13" s="8170"/>
      <c r="BH13" s="8170"/>
      <c r="BI13" s="8170"/>
      <c r="BJ13" s="8170">
        <f t="shared" si="14"/>
        <v>0</v>
      </c>
      <c r="BK13" s="6376"/>
      <c r="BL13" s="6376"/>
      <c r="BM13" s="6376"/>
      <c r="BN13" s="6378"/>
      <c r="BO13" s="6187"/>
      <c r="BP13" s="6182"/>
    </row>
    <row r="14" spans="1:68">
      <c r="A14" s="6183"/>
      <c r="B14" s="6374">
        <v>4</v>
      </c>
      <c r="C14" s="6375" t="s">
        <v>481</v>
      </c>
      <c r="D14" s="8167">
        <f t="shared" si="1"/>
        <v>0</v>
      </c>
      <c r="E14" s="8167">
        <f t="shared" si="2"/>
        <v>0</v>
      </c>
      <c r="F14" s="8167">
        <f t="shared" si="3"/>
        <v>0</v>
      </c>
      <c r="G14" s="8167">
        <f t="shared" si="5"/>
        <v>0</v>
      </c>
      <c r="H14" s="8167">
        <f t="shared" si="6"/>
        <v>0</v>
      </c>
      <c r="I14" s="8167">
        <f t="shared" si="7"/>
        <v>0</v>
      </c>
      <c r="J14" s="8167">
        <f t="shared" si="4"/>
        <v>0</v>
      </c>
      <c r="K14" s="8167">
        <f t="shared" si="4"/>
        <v>0</v>
      </c>
      <c r="L14" s="8170"/>
      <c r="M14" s="8170"/>
      <c r="N14" s="8170"/>
      <c r="O14" s="8170">
        <f t="shared" si="8"/>
        <v>0</v>
      </c>
      <c r="P14" s="6376"/>
      <c r="Q14" s="6376"/>
      <c r="R14" s="6376"/>
      <c r="S14" s="6376"/>
      <c r="T14" s="8170"/>
      <c r="U14" s="8170"/>
      <c r="V14" s="8170"/>
      <c r="W14" s="8170">
        <f t="shared" si="9"/>
        <v>0</v>
      </c>
      <c r="X14" s="6376"/>
      <c r="Y14" s="6376"/>
      <c r="Z14" s="6376"/>
      <c r="AA14" s="8170"/>
      <c r="AB14" s="8170"/>
      <c r="AC14" s="8170"/>
      <c r="AD14" s="8170">
        <f t="shared" si="10"/>
        <v>0</v>
      </c>
      <c r="AE14" s="6377"/>
      <c r="AF14" s="6377"/>
      <c r="AG14" s="6377"/>
      <c r="AH14" s="6377"/>
      <c r="AI14" s="8170"/>
      <c r="AJ14" s="8170"/>
      <c r="AK14" s="8170"/>
      <c r="AL14" s="8170">
        <f t="shared" si="11"/>
        <v>0</v>
      </c>
      <c r="AM14" s="6376"/>
      <c r="AN14" s="6376"/>
      <c r="AO14" s="6376"/>
      <c r="AP14" s="6376"/>
      <c r="AQ14" s="8170"/>
      <c r="AR14" s="8170"/>
      <c r="AS14" s="8170"/>
      <c r="AT14" s="8170">
        <f t="shared" si="12"/>
        <v>0</v>
      </c>
      <c r="AU14" s="6376"/>
      <c r="AV14" s="6376"/>
      <c r="AW14" s="6376"/>
      <c r="AX14" s="6376"/>
      <c r="AY14" s="8170"/>
      <c r="AZ14" s="8170"/>
      <c r="BA14" s="8170"/>
      <c r="BB14" s="8170">
        <f t="shared" si="13"/>
        <v>0</v>
      </c>
      <c r="BC14" s="6376"/>
      <c r="BD14" s="6376"/>
      <c r="BE14" s="6376"/>
      <c r="BF14" s="6376"/>
      <c r="BG14" s="8170"/>
      <c r="BH14" s="8170"/>
      <c r="BI14" s="8170"/>
      <c r="BJ14" s="8170">
        <f t="shared" si="14"/>
        <v>0</v>
      </c>
      <c r="BK14" s="6376"/>
      <c r="BL14" s="6376"/>
      <c r="BM14" s="6376"/>
      <c r="BN14" s="6378"/>
      <c r="BO14" s="6187"/>
      <c r="BP14" s="6182"/>
    </row>
    <row r="15" spans="1:68">
      <c r="A15" s="6183"/>
      <c r="B15" s="6374">
        <v>5</v>
      </c>
      <c r="C15" s="6375" t="s">
        <v>482</v>
      </c>
      <c r="D15" s="8167">
        <f t="shared" si="1"/>
        <v>0</v>
      </c>
      <c r="E15" s="8167">
        <f t="shared" si="2"/>
        <v>0</v>
      </c>
      <c r="F15" s="8167">
        <f t="shared" si="3"/>
        <v>0</v>
      </c>
      <c r="G15" s="8167">
        <f t="shared" si="5"/>
        <v>0</v>
      </c>
      <c r="H15" s="8167">
        <f t="shared" si="6"/>
        <v>0</v>
      </c>
      <c r="I15" s="8167">
        <f t="shared" si="7"/>
        <v>0</v>
      </c>
      <c r="J15" s="8167">
        <f t="shared" si="4"/>
        <v>0</v>
      </c>
      <c r="K15" s="8167">
        <f t="shared" si="4"/>
        <v>0</v>
      </c>
      <c r="L15" s="8170"/>
      <c r="M15" s="8170"/>
      <c r="N15" s="8170"/>
      <c r="O15" s="8170">
        <f t="shared" si="8"/>
        <v>0</v>
      </c>
      <c r="P15" s="6376"/>
      <c r="Q15" s="6376"/>
      <c r="R15" s="6376"/>
      <c r="S15" s="6376"/>
      <c r="T15" s="8170"/>
      <c r="U15" s="8170"/>
      <c r="V15" s="8170"/>
      <c r="W15" s="8170">
        <f t="shared" si="9"/>
        <v>0</v>
      </c>
      <c r="X15" s="6376"/>
      <c r="Y15" s="6376"/>
      <c r="Z15" s="6376"/>
      <c r="AA15" s="8170"/>
      <c r="AB15" s="8170"/>
      <c r="AC15" s="8170"/>
      <c r="AD15" s="8170">
        <f t="shared" si="10"/>
        <v>0</v>
      </c>
      <c r="AE15" s="6377"/>
      <c r="AF15" s="6377"/>
      <c r="AG15" s="6377"/>
      <c r="AH15" s="6377"/>
      <c r="AI15" s="8170"/>
      <c r="AJ15" s="8170"/>
      <c r="AK15" s="8170"/>
      <c r="AL15" s="8170">
        <f t="shared" si="11"/>
        <v>0</v>
      </c>
      <c r="AM15" s="6376"/>
      <c r="AN15" s="6376"/>
      <c r="AO15" s="6376"/>
      <c r="AP15" s="6376"/>
      <c r="AQ15" s="8170"/>
      <c r="AR15" s="8170"/>
      <c r="AS15" s="8170"/>
      <c r="AT15" s="8170">
        <f t="shared" si="12"/>
        <v>0</v>
      </c>
      <c r="AU15" s="6376"/>
      <c r="AV15" s="6376"/>
      <c r="AW15" s="6376"/>
      <c r="AX15" s="6376"/>
      <c r="AY15" s="8170"/>
      <c r="AZ15" s="8170"/>
      <c r="BA15" s="8170"/>
      <c r="BB15" s="8170">
        <f t="shared" si="13"/>
        <v>0</v>
      </c>
      <c r="BC15" s="6376"/>
      <c r="BD15" s="6376"/>
      <c r="BE15" s="6376"/>
      <c r="BF15" s="6376"/>
      <c r="BG15" s="8170"/>
      <c r="BH15" s="8170"/>
      <c r="BI15" s="8170"/>
      <c r="BJ15" s="8170">
        <f t="shared" si="14"/>
        <v>0</v>
      </c>
      <c r="BK15" s="6376"/>
      <c r="BL15" s="6376"/>
      <c r="BM15" s="6376"/>
      <c r="BN15" s="6378"/>
      <c r="BO15" s="6187"/>
      <c r="BP15" s="6182"/>
    </row>
    <row r="16" spans="1:68">
      <c r="A16" s="6183"/>
      <c r="B16" s="6374">
        <v>6</v>
      </c>
      <c r="C16" s="7673" t="s">
        <v>4734</v>
      </c>
      <c r="D16" s="8167">
        <f t="shared" si="1"/>
        <v>0</v>
      </c>
      <c r="E16" s="8167">
        <f t="shared" si="2"/>
        <v>0</v>
      </c>
      <c r="F16" s="8167">
        <f t="shared" si="3"/>
        <v>0</v>
      </c>
      <c r="G16" s="8167">
        <f t="shared" si="5"/>
        <v>0</v>
      </c>
      <c r="H16" s="8167">
        <f t="shared" si="6"/>
        <v>0</v>
      </c>
      <c r="I16" s="8167">
        <f t="shared" si="7"/>
        <v>0</v>
      </c>
      <c r="J16" s="8167">
        <f t="shared" si="4"/>
        <v>0</v>
      </c>
      <c r="K16" s="8167">
        <f t="shared" si="4"/>
        <v>0</v>
      </c>
      <c r="L16" s="8170"/>
      <c r="M16" s="8170"/>
      <c r="N16" s="8170"/>
      <c r="O16" s="8170">
        <f t="shared" si="8"/>
        <v>0</v>
      </c>
      <c r="P16" s="6376"/>
      <c r="Q16" s="6376"/>
      <c r="R16" s="6376"/>
      <c r="S16" s="6376"/>
      <c r="T16" s="8170"/>
      <c r="U16" s="8170"/>
      <c r="V16" s="8170"/>
      <c r="W16" s="8170">
        <f t="shared" si="9"/>
        <v>0</v>
      </c>
      <c r="X16" s="6376"/>
      <c r="Y16" s="6376"/>
      <c r="Z16" s="6376"/>
      <c r="AA16" s="8170"/>
      <c r="AB16" s="8170"/>
      <c r="AC16" s="8170"/>
      <c r="AD16" s="8170">
        <f t="shared" si="10"/>
        <v>0</v>
      </c>
      <c r="AE16" s="6377"/>
      <c r="AF16" s="6377"/>
      <c r="AG16" s="6377"/>
      <c r="AH16" s="6377"/>
      <c r="AI16" s="8170"/>
      <c r="AJ16" s="8170"/>
      <c r="AK16" s="8170"/>
      <c r="AL16" s="8170">
        <f t="shared" si="11"/>
        <v>0</v>
      </c>
      <c r="AM16" s="6376"/>
      <c r="AN16" s="6376"/>
      <c r="AO16" s="6376"/>
      <c r="AP16" s="6376"/>
      <c r="AQ16" s="8170"/>
      <c r="AR16" s="8170"/>
      <c r="AS16" s="8170"/>
      <c r="AT16" s="8170">
        <f t="shared" si="12"/>
        <v>0</v>
      </c>
      <c r="AU16" s="6376"/>
      <c r="AV16" s="6376"/>
      <c r="AW16" s="6376"/>
      <c r="AX16" s="6376"/>
      <c r="AY16" s="8170"/>
      <c r="AZ16" s="8170"/>
      <c r="BA16" s="8170"/>
      <c r="BB16" s="8170">
        <f t="shared" si="13"/>
        <v>0</v>
      </c>
      <c r="BC16" s="6376"/>
      <c r="BD16" s="6376"/>
      <c r="BE16" s="6376"/>
      <c r="BF16" s="6376"/>
      <c r="BG16" s="8170"/>
      <c r="BH16" s="8170"/>
      <c r="BI16" s="8170"/>
      <c r="BJ16" s="8170">
        <f t="shared" si="14"/>
        <v>0</v>
      </c>
      <c r="BK16" s="6376"/>
      <c r="BL16" s="6376"/>
      <c r="BM16" s="6376"/>
      <c r="BN16" s="6378"/>
      <c r="BO16" s="6187"/>
      <c r="BP16" s="6182"/>
    </row>
    <row r="17" spans="1:76">
      <c r="A17" s="6183"/>
      <c r="B17" s="6374">
        <v>7</v>
      </c>
      <c r="C17" s="6375" t="s">
        <v>2439</v>
      </c>
      <c r="D17" s="8167">
        <f t="shared" si="1"/>
        <v>0</v>
      </c>
      <c r="E17" s="8167">
        <f t="shared" si="2"/>
        <v>0</v>
      </c>
      <c r="F17" s="8167">
        <f t="shared" si="3"/>
        <v>0</v>
      </c>
      <c r="G17" s="8167">
        <f t="shared" si="5"/>
        <v>0</v>
      </c>
      <c r="H17" s="8167">
        <f t="shared" si="6"/>
        <v>0</v>
      </c>
      <c r="I17" s="8167">
        <f t="shared" si="7"/>
        <v>0</v>
      </c>
      <c r="J17" s="8167">
        <f t="shared" si="4"/>
        <v>0</v>
      </c>
      <c r="K17" s="8167">
        <f t="shared" si="4"/>
        <v>0</v>
      </c>
      <c r="L17" s="8170"/>
      <c r="M17" s="8170"/>
      <c r="N17" s="8170"/>
      <c r="O17" s="8170">
        <f t="shared" si="8"/>
        <v>0</v>
      </c>
      <c r="P17" s="6376"/>
      <c r="Q17" s="6376"/>
      <c r="R17" s="6376"/>
      <c r="S17" s="6376"/>
      <c r="T17" s="8170"/>
      <c r="U17" s="8170"/>
      <c r="V17" s="8170"/>
      <c r="W17" s="8170">
        <f t="shared" si="9"/>
        <v>0</v>
      </c>
      <c r="X17" s="6376"/>
      <c r="Y17" s="6376"/>
      <c r="Z17" s="6376"/>
      <c r="AA17" s="8170"/>
      <c r="AB17" s="8170"/>
      <c r="AC17" s="8170"/>
      <c r="AD17" s="8170">
        <f t="shared" si="10"/>
        <v>0</v>
      </c>
      <c r="AE17" s="6377"/>
      <c r="AF17" s="6377"/>
      <c r="AG17" s="6377"/>
      <c r="AH17" s="6377"/>
      <c r="AI17" s="8170"/>
      <c r="AJ17" s="8170"/>
      <c r="AK17" s="8170"/>
      <c r="AL17" s="8170">
        <f t="shared" si="11"/>
        <v>0</v>
      </c>
      <c r="AM17" s="6376"/>
      <c r="AN17" s="6376"/>
      <c r="AO17" s="6376"/>
      <c r="AP17" s="6376"/>
      <c r="AQ17" s="8170"/>
      <c r="AR17" s="8170"/>
      <c r="AS17" s="8170"/>
      <c r="AT17" s="8170">
        <f t="shared" si="12"/>
        <v>0</v>
      </c>
      <c r="AU17" s="6376"/>
      <c r="AV17" s="6376"/>
      <c r="AW17" s="6376"/>
      <c r="AX17" s="6376"/>
      <c r="AY17" s="8170"/>
      <c r="AZ17" s="8170"/>
      <c r="BA17" s="8170"/>
      <c r="BB17" s="8170">
        <f t="shared" si="13"/>
        <v>0</v>
      </c>
      <c r="BC17" s="6376"/>
      <c r="BD17" s="6376"/>
      <c r="BE17" s="6376"/>
      <c r="BF17" s="6376"/>
      <c r="BG17" s="8170"/>
      <c r="BH17" s="8170"/>
      <c r="BI17" s="8170"/>
      <c r="BJ17" s="8170">
        <f t="shared" si="14"/>
        <v>0</v>
      </c>
      <c r="BK17" s="6376"/>
      <c r="BL17" s="6376"/>
      <c r="BM17" s="6376"/>
      <c r="BN17" s="6378"/>
      <c r="BO17" s="6187"/>
      <c r="BP17" s="6182"/>
    </row>
    <row r="18" spans="1:76">
      <c r="A18" s="6183"/>
      <c r="B18" s="6374">
        <v>8</v>
      </c>
      <c r="C18" s="7959" t="s">
        <v>178</v>
      </c>
      <c r="D18" s="8167">
        <f t="shared" si="1"/>
        <v>0</v>
      </c>
      <c r="E18" s="8167">
        <f t="shared" si="2"/>
        <v>0</v>
      </c>
      <c r="F18" s="8167">
        <f t="shared" si="3"/>
        <v>0</v>
      </c>
      <c r="G18" s="8167">
        <f t="shared" si="5"/>
        <v>0</v>
      </c>
      <c r="H18" s="8167">
        <f t="shared" si="6"/>
        <v>0</v>
      </c>
      <c r="I18" s="8167">
        <f t="shared" si="7"/>
        <v>0</v>
      </c>
      <c r="J18" s="8167">
        <f t="shared" si="4"/>
        <v>0</v>
      </c>
      <c r="K18" s="8167">
        <f t="shared" si="4"/>
        <v>0</v>
      </c>
      <c r="L18" s="8170"/>
      <c r="M18" s="8170"/>
      <c r="N18" s="8170"/>
      <c r="O18" s="8170">
        <f t="shared" si="8"/>
        <v>0</v>
      </c>
      <c r="P18" s="6376"/>
      <c r="Q18" s="6376"/>
      <c r="R18" s="6376"/>
      <c r="S18" s="6376"/>
      <c r="T18" s="8170"/>
      <c r="U18" s="8170"/>
      <c r="V18" s="8170"/>
      <c r="W18" s="8170">
        <f t="shared" si="9"/>
        <v>0</v>
      </c>
      <c r="X18" s="6376"/>
      <c r="Y18" s="6376"/>
      <c r="Z18" s="6376"/>
      <c r="AA18" s="8170"/>
      <c r="AB18" s="8170"/>
      <c r="AC18" s="8170"/>
      <c r="AD18" s="8170">
        <f t="shared" si="10"/>
        <v>0</v>
      </c>
      <c r="AE18" s="6377"/>
      <c r="AF18" s="6377"/>
      <c r="AG18" s="6377"/>
      <c r="AH18" s="6377"/>
      <c r="AI18" s="8170"/>
      <c r="AJ18" s="8170"/>
      <c r="AK18" s="8170"/>
      <c r="AL18" s="8170">
        <f t="shared" si="11"/>
        <v>0</v>
      </c>
      <c r="AM18" s="6376"/>
      <c r="AN18" s="6376"/>
      <c r="AO18" s="6376"/>
      <c r="AP18" s="6376"/>
      <c r="AQ18" s="8170"/>
      <c r="AR18" s="8170"/>
      <c r="AS18" s="8170"/>
      <c r="AT18" s="8170">
        <f t="shared" si="12"/>
        <v>0</v>
      </c>
      <c r="AU18" s="6376"/>
      <c r="AV18" s="6376"/>
      <c r="AW18" s="6376"/>
      <c r="AX18" s="6376"/>
      <c r="AY18" s="8170"/>
      <c r="AZ18" s="8170"/>
      <c r="BA18" s="8170"/>
      <c r="BB18" s="8170">
        <f t="shared" si="13"/>
        <v>0</v>
      </c>
      <c r="BC18" s="6376"/>
      <c r="BD18" s="6376"/>
      <c r="BE18" s="6376"/>
      <c r="BF18" s="6376"/>
      <c r="BG18" s="8170"/>
      <c r="BH18" s="8170"/>
      <c r="BI18" s="8170"/>
      <c r="BJ18" s="8170">
        <f t="shared" si="14"/>
        <v>0</v>
      </c>
      <c r="BK18" s="6376"/>
      <c r="BL18" s="6376"/>
      <c r="BM18" s="6376"/>
      <c r="BN18" s="6378"/>
      <c r="BO18" s="6187"/>
      <c r="BP18" s="6182"/>
    </row>
    <row r="19" spans="1:76" ht="15.75" thickBot="1">
      <c r="A19" s="6183"/>
      <c r="B19" s="6206"/>
      <c r="C19" s="6207"/>
      <c r="D19" s="8168">
        <f t="shared" si="1"/>
        <v>0</v>
      </c>
      <c r="E19" s="8168">
        <f t="shared" si="2"/>
        <v>0</v>
      </c>
      <c r="F19" s="8168">
        <f t="shared" si="3"/>
        <v>0</v>
      </c>
      <c r="G19" s="8168">
        <f t="shared" si="5"/>
        <v>0</v>
      </c>
      <c r="H19" s="8168">
        <f>P19+X19+AE19+AM19+AU19</f>
        <v>0</v>
      </c>
      <c r="I19" s="8168">
        <f>Q19+Y19+AF19+AN19+AV19</f>
        <v>0</v>
      </c>
      <c r="J19" s="8168">
        <f>R19+Z19+AG19+AO19+AW19</f>
        <v>0</v>
      </c>
      <c r="K19" s="8168">
        <f>S19+AA19+AH19+AP19+AX19</f>
        <v>0</v>
      </c>
      <c r="L19" s="8168">
        <f>SUM(L11:L18)</f>
        <v>0</v>
      </c>
      <c r="M19" s="8168">
        <f t="shared" ref="M19:BN19" si="15">SUM(M11:M18)</f>
        <v>0</v>
      </c>
      <c r="N19" s="8168">
        <f t="shared" si="15"/>
        <v>0</v>
      </c>
      <c r="O19" s="8168">
        <f>SUM(O11:O18)</f>
        <v>0</v>
      </c>
      <c r="P19" s="6379">
        <f t="shared" si="15"/>
        <v>0</v>
      </c>
      <c r="Q19" s="6379">
        <f t="shared" si="15"/>
        <v>0</v>
      </c>
      <c r="R19" s="6379">
        <f t="shared" si="15"/>
        <v>0</v>
      </c>
      <c r="S19" s="6379">
        <f t="shared" si="15"/>
        <v>0</v>
      </c>
      <c r="T19" s="8168">
        <f t="shared" si="15"/>
        <v>0</v>
      </c>
      <c r="U19" s="8168">
        <f t="shared" si="15"/>
        <v>0</v>
      </c>
      <c r="V19" s="8168">
        <f t="shared" si="15"/>
        <v>0</v>
      </c>
      <c r="W19" s="8168">
        <f>SUM(W11:W18)</f>
        <v>0</v>
      </c>
      <c r="X19" s="6379">
        <f t="shared" si="15"/>
        <v>0</v>
      </c>
      <c r="Y19" s="6379">
        <f t="shared" si="15"/>
        <v>0</v>
      </c>
      <c r="Z19" s="6379">
        <f t="shared" si="15"/>
        <v>0</v>
      </c>
      <c r="AA19" s="8168">
        <f t="shared" si="15"/>
        <v>0</v>
      </c>
      <c r="AB19" s="8168">
        <f t="shared" si="15"/>
        <v>0</v>
      </c>
      <c r="AC19" s="8168">
        <f t="shared" si="15"/>
        <v>0</v>
      </c>
      <c r="AD19" s="8168">
        <f>SUM(AD11:AD18)</f>
        <v>0</v>
      </c>
      <c r="AE19" s="6380">
        <f t="shared" si="15"/>
        <v>0</v>
      </c>
      <c r="AF19" s="6380">
        <f t="shared" si="15"/>
        <v>0</v>
      </c>
      <c r="AG19" s="6380">
        <f t="shared" si="15"/>
        <v>0</v>
      </c>
      <c r="AH19" s="6380">
        <f t="shared" si="15"/>
        <v>0</v>
      </c>
      <c r="AI19" s="8168">
        <f t="shared" si="15"/>
        <v>0</v>
      </c>
      <c r="AJ19" s="8168">
        <f t="shared" si="15"/>
        <v>0</v>
      </c>
      <c r="AK19" s="8168">
        <f t="shared" si="15"/>
        <v>0</v>
      </c>
      <c r="AL19" s="8168">
        <f>SUM(AL11:AL18)</f>
        <v>0</v>
      </c>
      <c r="AM19" s="6379">
        <f t="shared" si="15"/>
        <v>0</v>
      </c>
      <c r="AN19" s="6379">
        <f t="shared" si="15"/>
        <v>0</v>
      </c>
      <c r="AO19" s="6379">
        <f t="shared" si="15"/>
        <v>0</v>
      </c>
      <c r="AP19" s="6379">
        <f t="shared" si="15"/>
        <v>0</v>
      </c>
      <c r="AQ19" s="8168">
        <f t="shared" si="15"/>
        <v>0</v>
      </c>
      <c r="AR19" s="8168">
        <f t="shared" si="15"/>
        <v>0</v>
      </c>
      <c r="AS19" s="8168">
        <f t="shared" si="15"/>
        <v>0</v>
      </c>
      <c r="AT19" s="8168">
        <f>SUM(AT11:AT18)</f>
        <v>0</v>
      </c>
      <c r="AU19" s="6379">
        <f t="shared" si="15"/>
        <v>0</v>
      </c>
      <c r="AV19" s="6379">
        <f t="shared" si="15"/>
        <v>0</v>
      </c>
      <c r="AW19" s="6379">
        <f t="shared" si="15"/>
        <v>0</v>
      </c>
      <c r="AX19" s="6379">
        <f t="shared" si="15"/>
        <v>0</v>
      </c>
      <c r="AY19" s="8168">
        <f t="shared" si="15"/>
        <v>0</v>
      </c>
      <c r="AZ19" s="8168">
        <f t="shared" si="15"/>
        <v>0</v>
      </c>
      <c r="BA19" s="8168">
        <f t="shared" si="15"/>
        <v>0</v>
      </c>
      <c r="BB19" s="8168">
        <f>SUM(BB11:BB18)</f>
        <v>0</v>
      </c>
      <c r="BC19" s="6379">
        <f t="shared" si="15"/>
        <v>0</v>
      </c>
      <c r="BD19" s="6379">
        <f t="shared" si="15"/>
        <v>0</v>
      </c>
      <c r="BE19" s="6379">
        <f t="shared" si="15"/>
        <v>0</v>
      </c>
      <c r="BF19" s="6379">
        <f t="shared" si="15"/>
        <v>0</v>
      </c>
      <c r="BG19" s="8168">
        <f t="shared" si="15"/>
        <v>0</v>
      </c>
      <c r="BH19" s="8168">
        <f t="shared" si="15"/>
        <v>0</v>
      </c>
      <c r="BI19" s="8168">
        <f t="shared" si="15"/>
        <v>0</v>
      </c>
      <c r="BJ19" s="8168">
        <f>SUM(BJ11:BJ18)</f>
        <v>0</v>
      </c>
      <c r="BK19" s="6379">
        <f t="shared" si="15"/>
        <v>0</v>
      </c>
      <c r="BL19" s="6379">
        <f t="shared" si="15"/>
        <v>0</v>
      </c>
      <c r="BM19" s="6379">
        <f t="shared" si="15"/>
        <v>0</v>
      </c>
      <c r="BN19" s="6381">
        <f t="shared" si="15"/>
        <v>0</v>
      </c>
      <c r="BO19" s="6187"/>
      <c r="BP19" s="6182"/>
    </row>
    <row r="20" spans="1:76" s="7150" customFormat="1">
      <c r="A20" s="6181"/>
      <c r="B20" s="8154"/>
      <c r="C20" s="8155"/>
      <c r="D20" s="7758"/>
      <c r="E20" s="7758"/>
      <c r="F20" s="7758"/>
      <c r="G20" s="7758"/>
      <c r="H20" s="7758"/>
      <c r="I20" s="7758"/>
      <c r="J20" s="7758"/>
      <c r="K20" s="7758"/>
      <c r="L20" s="7758"/>
      <c r="M20" s="7758"/>
      <c r="N20" s="7758"/>
      <c r="O20" s="7758"/>
      <c r="P20" s="7758"/>
      <c r="Q20" s="7758"/>
      <c r="R20" s="7758"/>
      <c r="S20" s="7758"/>
      <c r="T20" s="7758"/>
      <c r="U20" s="7758"/>
      <c r="V20" s="7758"/>
      <c r="W20" s="7758"/>
      <c r="X20" s="7758"/>
      <c r="Y20" s="7758"/>
      <c r="Z20" s="7758"/>
      <c r="AA20" s="7758"/>
      <c r="AB20" s="7758"/>
      <c r="AC20" s="7758"/>
      <c r="AD20" s="7758"/>
      <c r="AE20" s="7758"/>
      <c r="AF20" s="7758"/>
      <c r="AG20" s="7758"/>
      <c r="AH20" s="7758"/>
      <c r="AI20" s="7758"/>
      <c r="AJ20" s="7758"/>
      <c r="AK20" s="7758"/>
      <c r="AL20" s="7758"/>
      <c r="AM20" s="7758"/>
      <c r="AN20" s="7758"/>
      <c r="AO20" s="7758"/>
      <c r="AP20" s="7758"/>
      <c r="AQ20" s="7758"/>
      <c r="AR20" s="7758"/>
      <c r="AS20" s="7758"/>
      <c r="AT20" s="7758"/>
      <c r="AU20" s="7758"/>
      <c r="AV20" s="7758"/>
      <c r="AW20" s="7758"/>
      <c r="AX20" s="7758"/>
      <c r="AY20" s="7758"/>
      <c r="AZ20" s="7758"/>
      <c r="BA20" s="7758"/>
      <c r="BB20" s="7758"/>
      <c r="BC20" s="7758"/>
      <c r="BD20" s="7758"/>
      <c r="BE20" s="7758"/>
      <c r="BF20" s="7758"/>
      <c r="BG20" s="7758"/>
      <c r="BH20" s="7758"/>
      <c r="BI20" s="7758"/>
      <c r="BJ20" s="7758"/>
      <c r="BK20" s="7758"/>
      <c r="BL20" s="7758"/>
      <c r="BM20" s="7758"/>
      <c r="BN20" s="7758"/>
      <c r="BO20" s="7758"/>
      <c r="BP20" s="7758"/>
      <c r="BQ20" s="7758"/>
      <c r="BR20" s="7758"/>
      <c r="BS20" s="7758"/>
      <c r="BT20" s="7758"/>
      <c r="BU20" s="7758"/>
      <c r="BV20" s="7758"/>
      <c r="BW20" s="6209"/>
      <c r="BX20" s="6182"/>
    </row>
    <row r="21" spans="1:76" s="7150" customFormat="1" ht="15.75">
      <c r="A21" s="6181"/>
      <c r="B21" s="8156" t="s">
        <v>4955</v>
      </c>
      <c r="C21" s="8155"/>
      <c r="D21" s="7758"/>
      <c r="E21" s="7758"/>
      <c r="F21" s="7758"/>
      <c r="G21" s="7758"/>
      <c r="H21" s="7758"/>
      <c r="I21" s="7758"/>
      <c r="J21" s="7758"/>
      <c r="K21" s="7758"/>
      <c r="L21" s="7758"/>
      <c r="M21" s="7758"/>
      <c r="N21" s="7758"/>
      <c r="O21" s="7758"/>
      <c r="P21" s="7758"/>
      <c r="Q21" s="7758"/>
      <c r="R21" s="7758"/>
      <c r="S21" s="7758"/>
      <c r="T21" s="7758"/>
      <c r="U21" s="7758"/>
      <c r="V21" s="7758"/>
      <c r="W21" s="7758"/>
      <c r="X21" s="7758"/>
      <c r="Y21" s="7758"/>
      <c r="Z21" s="7758"/>
      <c r="AA21" s="7758"/>
      <c r="AB21" s="7758"/>
      <c r="AC21" s="7758"/>
      <c r="AD21" s="7758"/>
      <c r="AE21" s="7758"/>
      <c r="AF21" s="7758"/>
      <c r="AG21" s="7758"/>
      <c r="AH21" s="7758"/>
      <c r="AI21" s="7758"/>
      <c r="AJ21" s="7758"/>
      <c r="AK21" s="7758"/>
      <c r="AL21" s="7758"/>
      <c r="AM21" s="7758"/>
      <c r="AN21" s="7758"/>
      <c r="AO21" s="7758"/>
      <c r="AP21" s="7758"/>
      <c r="AQ21" s="7758"/>
      <c r="AR21" s="7758"/>
      <c r="AS21" s="7758"/>
      <c r="AT21" s="7758"/>
      <c r="AU21" s="7758"/>
      <c r="AV21" s="7758"/>
      <c r="AW21" s="7758"/>
      <c r="AX21" s="7758"/>
      <c r="AY21" s="7758"/>
      <c r="AZ21" s="7758"/>
      <c r="BA21" s="7758"/>
      <c r="BB21" s="7758"/>
      <c r="BC21" s="7758"/>
      <c r="BD21" s="7758"/>
      <c r="BE21" s="7758"/>
      <c r="BF21" s="7758"/>
      <c r="BG21" s="7758"/>
      <c r="BH21" s="7758"/>
      <c r="BI21" s="7758"/>
      <c r="BJ21" s="7758"/>
      <c r="BK21" s="7758"/>
      <c r="BL21" s="7758"/>
      <c r="BM21" s="7758"/>
      <c r="BN21" s="7758"/>
      <c r="BO21" s="7758"/>
      <c r="BP21" s="7758"/>
      <c r="BQ21" s="7758"/>
      <c r="BR21" s="7758"/>
      <c r="BS21" s="7758"/>
      <c r="BT21" s="7758"/>
      <c r="BU21" s="7758"/>
      <c r="BV21" s="7758"/>
      <c r="BW21" s="6209"/>
      <c r="BX21" s="6182"/>
    </row>
    <row r="22" spans="1:76" s="7150" customFormat="1">
      <c r="A22" s="6181"/>
      <c r="B22" s="8157">
        <v>1</v>
      </c>
      <c r="C22" s="8158" t="s">
        <v>4956</v>
      </c>
      <c r="D22" s="8159"/>
      <c r="E22" s="7758"/>
      <c r="F22" s="7758"/>
      <c r="G22" s="7758"/>
      <c r="H22" s="7758"/>
      <c r="I22" s="7758"/>
      <c r="J22" s="7758"/>
      <c r="K22" s="7758"/>
      <c r="L22" s="7758"/>
      <c r="M22" s="7758"/>
      <c r="N22" s="7758"/>
      <c r="O22" s="7758"/>
      <c r="P22" s="7758"/>
      <c r="Q22" s="7758"/>
      <c r="R22" s="7758"/>
      <c r="S22" s="7758"/>
      <c r="T22" s="7758"/>
      <c r="U22" s="7758"/>
      <c r="V22" s="7758"/>
      <c r="W22" s="7758"/>
      <c r="X22" s="7758"/>
      <c r="Y22" s="7758"/>
      <c r="Z22" s="7758"/>
      <c r="AA22" s="7758"/>
      <c r="AB22" s="7758"/>
      <c r="AC22" s="7758"/>
      <c r="AD22" s="7758"/>
      <c r="AE22" s="7758"/>
      <c r="AF22" s="7758"/>
      <c r="AG22" s="7758"/>
      <c r="AH22" s="7758"/>
      <c r="AI22" s="7758"/>
      <c r="AJ22" s="7758"/>
      <c r="AK22" s="7758"/>
      <c r="AL22" s="7758"/>
      <c r="AM22" s="7758"/>
      <c r="AN22" s="7758"/>
      <c r="AO22" s="7758"/>
      <c r="AP22" s="7758"/>
      <c r="AQ22" s="7758"/>
      <c r="AR22" s="7758"/>
      <c r="AS22" s="7758"/>
      <c r="AT22" s="7758"/>
      <c r="AU22" s="7758"/>
      <c r="AV22" s="7758"/>
      <c r="AW22" s="7758"/>
      <c r="AX22" s="7758"/>
      <c r="AY22" s="7758"/>
      <c r="AZ22" s="7758"/>
      <c r="BA22" s="7758"/>
      <c r="BB22" s="7758"/>
      <c r="BC22" s="7758"/>
      <c r="BD22" s="7758"/>
      <c r="BE22" s="7758"/>
      <c r="BF22" s="7758"/>
      <c r="BG22" s="7758"/>
      <c r="BH22" s="7758"/>
      <c r="BI22" s="7758"/>
      <c r="BJ22" s="7758"/>
      <c r="BK22" s="7758"/>
      <c r="BL22" s="7758"/>
      <c r="BM22" s="7758"/>
      <c r="BN22" s="7758"/>
      <c r="BO22" s="7758"/>
      <c r="BP22" s="7758"/>
      <c r="BQ22" s="7758"/>
      <c r="BR22" s="7758"/>
      <c r="BS22" s="7758"/>
      <c r="BT22" s="7758"/>
      <c r="BU22" s="7758"/>
      <c r="BV22" s="7758"/>
      <c r="BW22" s="6209"/>
      <c r="BX22" s="6182"/>
    </row>
    <row r="23" spans="1:76" s="7150" customFormat="1">
      <c r="A23" s="6181"/>
      <c r="B23" s="8157"/>
      <c r="C23" s="8158" t="s">
        <v>4957</v>
      </c>
      <c r="D23" s="8160"/>
      <c r="E23" s="7758"/>
      <c r="F23" s="7758"/>
      <c r="G23" s="7758"/>
      <c r="H23" s="7758"/>
      <c r="I23" s="7758"/>
      <c r="J23" s="7758"/>
      <c r="K23" s="7758"/>
      <c r="L23" s="7758"/>
      <c r="M23" s="7758"/>
      <c r="N23" s="7758"/>
      <c r="O23" s="7758"/>
      <c r="P23" s="7758"/>
      <c r="Q23" s="7758"/>
      <c r="R23" s="7758"/>
      <c r="S23" s="7758"/>
      <c r="T23" s="7758"/>
      <c r="U23" s="7758"/>
      <c r="V23" s="7758"/>
      <c r="W23" s="7758"/>
      <c r="X23" s="7758"/>
      <c r="Y23" s="7758"/>
      <c r="Z23" s="7758"/>
      <c r="AA23" s="7758"/>
      <c r="AB23" s="7758"/>
      <c r="AC23" s="7758"/>
      <c r="AD23" s="7758"/>
      <c r="AE23" s="7758"/>
      <c r="AF23" s="7758"/>
      <c r="AG23" s="7758"/>
      <c r="AH23" s="7758"/>
      <c r="AI23" s="7758"/>
      <c r="AJ23" s="7758"/>
      <c r="AK23" s="7758"/>
      <c r="AL23" s="7758"/>
      <c r="AM23" s="7758"/>
      <c r="AN23" s="7758"/>
      <c r="AO23" s="7758"/>
      <c r="AP23" s="7758"/>
      <c r="AQ23" s="7758"/>
      <c r="AR23" s="7758"/>
      <c r="AS23" s="7758"/>
      <c r="AT23" s="7758"/>
      <c r="AU23" s="7758"/>
      <c r="AV23" s="7758"/>
      <c r="AW23" s="7758"/>
      <c r="AX23" s="7758"/>
      <c r="AY23" s="7758"/>
      <c r="AZ23" s="7758"/>
      <c r="BA23" s="7758"/>
      <c r="BB23" s="7758"/>
      <c r="BC23" s="7758"/>
      <c r="BD23" s="7758"/>
      <c r="BE23" s="7758"/>
      <c r="BF23" s="7758"/>
      <c r="BG23" s="7758"/>
      <c r="BH23" s="7758"/>
      <c r="BI23" s="7758"/>
      <c r="BJ23" s="7758"/>
      <c r="BK23" s="7758"/>
      <c r="BL23" s="7758"/>
      <c r="BM23" s="7758"/>
      <c r="BN23" s="7758"/>
      <c r="BO23" s="7758"/>
      <c r="BP23" s="7758"/>
      <c r="BQ23" s="7758"/>
      <c r="BR23" s="7758"/>
      <c r="BS23" s="7758"/>
      <c r="BT23" s="7758"/>
      <c r="BU23" s="7758"/>
      <c r="BV23" s="7758"/>
      <c r="BW23" s="6209"/>
      <c r="BX23" s="6182"/>
    </row>
    <row r="24" spans="1:76" s="7150" customFormat="1">
      <c r="A24" s="6181"/>
      <c r="B24" s="8157"/>
      <c r="C24" s="8158" t="s">
        <v>4958</v>
      </c>
      <c r="D24" s="8160"/>
      <c r="E24" s="7758"/>
      <c r="F24" s="7758"/>
      <c r="G24" s="7758"/>
      <c r="H24" s="7758"/>
      <c r="I24" s="7758"/>
      <c r="J24" s="7758"/>
      <c r="K24" s="7758"/>
      <c r="L24" s="7758"/>
      <c r="M24" s="7758"/>
      <c r="N24" s="7758"/>
      <c r="O24" s="7758"/>
      <c r="P24" s="7758"/>
      <c r="Q24" s="7758"/>
      <c r="R24" s="7758"/>
      <c r="S24" s="7758"/>
      <c r="T24" s="7758"/>
      <c r="U24" s="7758"/>
      <c r="V24" s="7758"/>
      <c r="W24" s="7758"/>
      <c r="X24" s="7758"/>
      <c r="Y24" s="7758"/>
      <c r="Z24" s="7758"/>
      <c r="AA24" s="7758"/>
      <c r="AB24" s="7758"/>
      <c r="AC24" s="7758"/>
      <c r="AD24" s="7758"/>
      <c r="AE24" s="7758"/>
      <c r="AF24" s="7758"/>
      <c r="AG24" s="7758"/>
      <c r="AH24" s="7758"/>
      <c r="AI24" s="7758"/>
      <c r="AJ24" s="7758"/>
      <c r="AK24" s="7758"/>
      <c r="AL24" s="7758"/>
      <c r="AM24" s="7758"/>
      <c r="AN24" s="7758"/>
      <c r="AO24" s="7758"/>
      <c r="AP24" s="7758"/>
      <c r="AQ24" s="7758"/>
      <c r="AR24" s="7758"/>
      <c r="AS24" s="7758"/>
      <c r="AT24" s="7758"/>
      <c r="AU24" s="7758"/>
      <c r="AV24" s="7758"/>
      <c r="AW24" s="7758"/>
      <c r="AX24" s="7758"/>
      <c r="AY24" s="7758"/>
      <c r="AZ24" s="7758"/>
      <c r="BA24" s="7758"/>
      <c r="BB24" s="7758"/>
      <c r="BC24" s="7758"/>
      <c r="BD24" s="7758"/>
      <c r="BE24" s="7758"/>
      <c r="BF24" s="7758"/>
      <c r="BG24" s="7758"/>
      <c r="BH24" s="7758"/>
      <c r="BI24" s="7758"/>
      <c r="BJ24" s="7758"/>
      <c r="BK24" s="7758"/>
      <c r="BL24" s="7758"/>
      <c r="BM24" s="7758"/>
      <c r="BN24" s="7758"/>
      <c r="BO24" s="7758"/>
      <c r="BP24" s="7758"/>
      <c r="BQ24" s="7758"/>
      <c r="BR24" s="7758"/>
      <c r="BS24" s="7758"/>
      <c r="BT24" s="7758"/>
      <c r="BU24" s="7758"/>
      <c r="BV24" s="7758"/>
      <c r="BW24" s="6209"/>
      <c r="BX24" s="6182"/>
    </row>
    <row r="25" spans="1:76" s="7150" customFormat="1">
      <c r="A25" s="6181"/>
      <c r="B25" s="8157"/>
      <c r="C25" s="8158" t="s">
        <v>4959</v>
      </c>
      <c r="D25" s="8160"/>
      <c r="E25" s="7758"/>
      <c r="F25" s="7758"/>
      <c r="G25" s="7758"/>
      <c r="H25" s="7758"/>
      <c r="I25" s="7758"/>
      <c r="J25" s="7758"/>
      <c r="K25" s="7758"/>
      <c r="L25" s="7758"/>
      <c r="M25" s="7758"/>
      <c r="N25" s="7758"/>
      <c r="O25" s="7758"/>
      <c r="P25" s="7758"/>
      <c r="Q25" s="7758"/>
      <c r="R25" s="7758"/>
      <c r="S25" s="7758"/>
      <c r="T25" s="7758"/>
      <c r="U25" s="7758"/>
      <c r="V25" s="7758"/>
      <c r="W25" s="7758"/>
      <c r="X25" s="7758"/>
      <c r="Y25" s="7758"/>
      <c r="Z25" s="7758"/>
      <c r="AA25" s="7758"/>
      <c r="AB25" s="7758"/>
      <c r="AC25" s="7758"/>
      <c r="AD25" s="7758"/>
      <c r="AE25" s="7758"/>
      <c r="AF25" s="7758"/>
      <c r="AG25" s="7758"/>
      <c r="AH25" s="7758"/>
      <c r="AI25" s="7758"/>
      <c r="AJ25" s="7758"/>
      <c r="AK25" s="7758"/>
      <c r="AL25" s="7758"/>
      <c r="AM25" s="7758"/>
      <c r="AN25" s="7758"/>
      <c r="AO25" s="7758"/>
      <c r="AP25" s="7758"/>
      <c r="AQ25" s="7758"/>
      <c r="AR25" s="7758"/>
      <c r="AS25" s="7758"/>
      <c r="AT25" s="7758"/>
      <c r="AU25" s="7758"/>
      <c r="AV25" s="7758"/>
      <c r="AW25" s="7758"/>
      <c r="AX25" s="7758"/>
      <c r="AY25" s="7758"/>
      <c r="AZ25" s="7758"/>
      <c r="BA25" s="7758"/>
      <c r="BB25" s="7758"/>
      <c r="BC25" s="7758"/>
      <c r="BD25" s="7758"/>
      <c r="BE25" s="7758"/>
      <c r="BF25" s="7758"/>
      <c r="BG25" s="7758"/>
      <c r="BH25" s="7758"/>
      <c r="BI25" s="7758"/>
      <c r="BJ25" s="7758"/>
      <c r="BK25" s="7758"/>
      <c r="BL25" s="7758"/>
      <c r="BM25" s="7758"/>
      <c r="BN25" s="7758"/>
      <c r="BO25" s="7758"/>
      <c r="BP25" s="7758"/>
      <c r="BQ25" s="7758"/>
      <c r="BR25" s="7758"/>
      <c r="BS25" s="7758"/>
      <c r="BT25" s="7758"/>
      <c r="BU25" s="7758"/>
      <c r="BV25" s="7758"/>
      <c r="BW25" s="6209"/>
      <c r="BX25" s="6182"/>
    </row>
    <row r="26" spans="1:76" s="7150" customFormat="1">
      <c r="A26" s="6181"/>
      <c r="B26" s="8157"/>
      <c r="C26" s="8158" t="s">
        <v>4960</v>
      </c>
      <c r="D26" s="8160"/>
      <c r="E26" s="7758"/>
      <c r="F26" s="7758"/>
      <c r="G26" s="7758"/>
      <c r="H26" s="7758"/>
      <c r="I26" s="7758"/>
      <c r="J26" s="7758"/>
      <c r="K26" s="7758"/>
      <c r="L26" s="7758"/>
      <c r="M26" s="7758"/>
      <c r="N26" s="7758"/>
      <c r="O26" s="7758"/>
      <c r="P26" s="7758"/>
      <c r="Q26" s="7758"/>
      <c r="R26" s="7758"/>
      <c r="S26" s="7758"/>
      <c r="T26" s="7758"/>
      <c r="U26" s="7758"/>
      <c r="V26" s="7758"/>
      <c r="W26" s="7758"/>
      <c r="X26" s="7758"/>
      <c r="Y26" s="7758"/>
      <c r="Z26" s="7758"/>
      <c r="AA26" s="7758"/>
      <c r="AB26" s="7758"/>
      <c r="AC26" s="7758"/>
      <c r="AD26" s="7758"/>
      <c r="AE26" s="7758"/>
      <c r="AF26" s="7758"/>
      <c r="AG26" s="7758"/>
      <c r="AH26" s="7758"/>
      <c r="AI26" s="7758"/>
      <c r="AJ26" s="7758"/>
      <c r="AK26" s="7758"/>
      <c r="AL26" s="7758"/>
      <c r="AM26" s="7758"/>
      <c r="AN26" s="7758"/>
      <c r="AO26" s="7758"/>
      <c r="AP26" s="7758"/>
      <c r="AQ26" s="7758"/>
      <c r="AR26" s="7758"/>
      <c r="AS26" s="7758"/>
      <c r="AT26" s="7758"/>
      <c r="AU26" s="7758"/>
      <c r="AV26" s="7758"/>
      <c r="AW26" s="7758"/>
      <c r="AX26" s="7758"/>
      <c r="AY26" s="7758"/>
      <c r="AZ26" s="7758"/>
      <c r="BA26" s="7758"/>
      <c r="BB26" s="7758"/>
      <c r="BC26" s="7758"/>
      <c r="BD26" s="7758"/>
      <c r="BE26" s="7758"/>
      <c r="BF26" s="7758"/>
      <c r="BG26" s="7758"/>
      <c r="BH26" s="7758"/>
      <c r="BI26" s="7758"/>
      <c r="BJ26" s="7758"/>
      <c r="BK26" s="7758"/>
      <c r="BL26" s="7758"/>
      <c r="BM26" s="7758"/>
      <c r="BN26" s="7758"/>
      <c r="BO26" s="7758"/>
      <c r="BP26" s="7758"/>
      <c r="BQ26" s="7758"/>
      <c r="BR26" s="7758"/>
      <c r="BS26" s="7758"/>
      <c r="BT26" s="7758"/>
      <c r="BU26" s="7758"/>
      <c r="BV26" s="7758"/>
      <c r="BW26" s="6209"/>
      <c r="BX26" s="6182"/>
    </row>
    <row r="27" spans="1:76" s="7150" customFormat="1">
      <c r="A27" s="6181"/>
      <c r="B27" s="8157"/>
      <c r="C27" s="8161"/>
      <c r="D27" s="8159"/>
      <c r="E27" s="7758"/>
      <c r="F27" s="7758"/>
      <c r="G27" s="7758"/>
      <c r="H27" s="7758"/>
      <c r="I27" s="7758"/>
      <c r="J27" s="7758"/>
      <c r="K27" s="7758"/>
      <c r="L27" s="7758"/>
      <c r="M27" s="7758"/>
      <c r="N27" s="7758"/>
      <c r="O27" s="7758"/>
      <c r="P27" s="7758"/>
      <c r="Q27" s="7758"/>
      <c r="R27" s="7758"/>
      <c r="S27" s="7758"/>
      <c r="T27" s="7758"/>
      <c r="U27" s="7758"/>
      <c r="V27" s="7758"/>
      <c r="W27" s="7758"/>
      <c r="X27" s="7758"/>
      <c r="Y27" s="7758"/>
      <c r="Z27" s="7758"/>
      <c r="AA27" s="7758"/>
      <c r="AB27" s="7758"/>
      <c r="AC27" s="7758"/>
      <c r="AD27" s="7758"/>
      <c r="AE27" s="7758"/>
      <c r="AF27" s="7758"/>
      <c r="AG27" s="7758"/>
      <c r="AH27" s="7758"/>
      <c r="AI27" s="7758"/>
      <c r="AJ27" s="7758"/>
      <c r="AK27" s="7758"/>
      <c r="AL27" s="7758"/>
      <c r="AM27" s="7758"/>
      <c r="AN27" s="7758"/>
      <c r="AO27" s="7758"/>
      <c r="AP27" s="7758"/>
      <c r="AQ27" s="7758"/>
      <c r="AR27" s="7758"/>
      <c r="AS27" s="7758"/>
      <c r="AT27" s="7758"/>
      <c r="AU27" s="7758"/>
      <c r="AV27" s="7758"/>
      <c r="AW27" s="7758"/>
      <c r="AX27" s="7758"/>
      <c r="AY27" s="7758"/>
      <c r="AZ27" s="7758"/>
      <c r="BA27" s="7758"/>
      <c r="BB27" s="7758"/>
      <c r="BC27" s="7758"/>
      <c r="BD27" s="7758"/>
      <c r="BE27" s="7758"/>
      <c r="BF27" s="7758"/>
      <c r="BG27" s="7758"/>
      <c r="BH27" s="7758"/>
      <c r="BI27" s="7758"/>
      <c r="BJ27" s="7758"/>
      <c r="BK27" s="7758"/>
      <c r="BL27" s="7758"/>
      <c r="BM27" s="7758"/>
      <c r="BN27" s="7758"/>
      <c r="BO27" s="7758"/>
      <c r="BP27" s="7758"/>
      <c r="BQ27" s="7758"/>
      <c r="BR27" s="7758"/>
      <c r="BS27" s="7758"/>
      <c r="BT27" s="7758"/>
      <c r="BU27" s="7758"/>
      <c r="BV27" s="7758"/>
      <c r="BW27" s="6209"/>
      <c r="BX27" s="6182"/>
    </row>
    <row r="28" spans="1:76" s="7150" customFormat="1">
      <c r="A28" s="6181"/>
      <c r="B28" s="8157"/>
      <c r="C28" s="8162"/>
      <c r="D28" s="8159"/>
      <c r="E28" s="7758"/>
      <c r="F28" s="7758"/>
      <c r="G28" s="7758"/>
      <c r="H28" s="7758"/>
      <c r="I28" s="7758"/>
      <c r="J28" s="7758"/>
      <c r="K28" s="7758"/>
      <c r="L28" s="7758"/>
      <c r="M28" s="7758"/>
      <c r="N28" s="7758"/>
      <c r="O28" s="7758"/>
      <c r="P28" s="7758"/>
      <c r="Q28" s="7758"/>
      <c r="R28" s="7758"/>
      <c r="S28" s="7758"/>
      <c r="T28" s="7758"/>
      <c r="U28" s="7758"/>
      <c r="V28" s="7758"/>
      <c r="W28" s="7758"/>
      <c r="X28" s="7758"/>
      <c r="Y28" s="7758"/>
      <c r="Z28" s="7758"/>
      <c r="AA28" s="7758"/>
      <c r="AB28" s="7758"/>
      <c r="AC28" s="7758"/>
      <c r="AD28" s="7758"/>
      <c r="AE28" s="7758"/>
      <c r="AF28" s="7758"/>
      <c r="AG28" s="7758"/>
      <c r="AH28" s="7758"/>
      <c r="AI28" s="7758"/>
      <c r="AJ28" s="7758"/>
      <c r="AK28" s="7758"/>
      <c r="AL28" s="7758"/>
      <c r="AM28" s="7758"/>
      <c r="AN28" s="7758"/>
      <c r="AO28" s="7758"/>
      <c r="AP28" s="7758"/>
      <c r="AQ28" s="7758"/>
      <c r="AR28" s="7758"/>
      <c r="AS28" s="7758"/>
      <c r="AT28" s="7758"/>
      <c r="AU28" s="7758"/>
      <c r="AV28" s="7758"/>
      <c r="AW28" s="7758"/>
      <c r="AX28" s="7758"/>
      <c r="AY28" s="7758"/>
      <c r="AZ28" s="7758"/>
      <c r="BA28" s="7758"/>
      <c r="BB28" s="7758"/>
      <c r="BC28" s="7758"/>
      <c r="BD28" s="7758"/>
      <c r="BE28" s="7758"/>
      <c r="BF28" s="7758"/>
      <c r="BG28" s="7758"/>
      <c r="BH28" s="7758"/>
      <c r="BI28" s="7758"/>
      <c r="BJ28" s="7758"/>
      <c r="BK28" s="7758"/>
      <c r="BL28" s="7758"/>
      <c r="BM28" s="7758"/>
      <c r="BN28" s="7758"/>
      <c r="BO28" s="7758"/>
      <c r="BP28" s="7758"/>
      <c r="BQ28" s="7758"/>
      <c r="BR28" s="7758"/>
      <c r="BS28" s="7758"/>
      <c r="BT28" s="7758"/>
      <c r="BU28" s="7758"/>
      <c r="BV28" s="7758"/>
      <c r="BW28" s="6209"/>
      <c r="BX28" s="6182"/>
    </row>
    <row r="29" spans="1:76">
      <c r="A29" s="6181"/>
      <c r="B29" s="6208" t="s">
        <v>56</v>
      </c>
      <c r="C29" s="6209"/>
      <c r="D29" s="6382"/>
      <c r="E29" s="6382"/>
      <c r="F29" s="6382"/>
      <c r="G29" s="6382"/>
      <c r="H29" s="6210"/>
      <c r="I29" s="6210"/>
      <c r="J29" s="6210"/>
      <c r="K29" s="6210"/>
      <c r="L29" s="6210"/>
      <c r="M29" s="6210"/>
      <c r="N29" s="6210"/>
      <c r="O29" s="6210"/>
      <c r="P29" s="6210"/>
      <c r="Q29" s="6210"/>
      <c r="R29" s="6210"/>
      <c r="S29" s="6210"/>
      <c r="T29" s="6210"/>
      <c r="U29" s="6210"/>
      <c r="V29" s="6210"/>
      <c r="W29" s="6210"/>
      <c r="X29" s="6210"/>
      <c r="Y29" s="6210"/>
      <c r="Z29" s="6210"/>
      <c r="AA29" s="6210"/>
      <c r="AB29" s="6383"/>
      <c r="AC29" s="6383"/>
      <c r="AD29" s="6383"/>
      <c r="AE29" s="6383"/>
      <c r="AF29" s="6383"/>
      <c r="AG29" s="6383"/>
      <c r="AH29" s="6383"/>
      <c r="AI29" s="6383"/>
      <c r="AJ29" s="6210"/>
      <c r="AK29" s="6210"/>
      <c r="AL29" s="6210"/>
      <c r="AM29" s="6210"/>
      <c r="AN29" s="6210"/>
      <c r="AO29" s="6210"/>
      <c r="AP29" s="6210"/>
      <c r="AQ29" s="6210"/>
      <c r="AR29" s="6210"/>
      <c r="AS29" s="6210"/>
      <c r="AT29" s="6210"/>
      <c r="AU29" s="6210"/>
      <c r="AV29" s="6210"/>
      <c r="AW29" s="6210"/>
      <c r="AX29" s="6210"/>
      <c r="AY29" s="6210"/>
      <c r="AZ29" s="6210"/>
      <c r="BA29" s="6210"/>
      <c r="BB29" s="6210"/>
      <c r="BC29" s="6210"/>
      <c r="BD29" s="6210"/>
      <c r="BE29" s="6210"/>
      <c r="BF29" s="6210"/>
      <c r="BG29" s="6210"/>
      <c r="BH29" s="6210"/>
      <c r="BI29" s="6210"/>
      <c r="BJ29" s="6210"/>
      <c r="BK29" s="6210"/>
      <c r="BL29" s="6210"/>
      <c r="BM29" s="6210"/>
      <c r="BN29" s="6210"/>
      <c r="BO29" s="6187"/>
      <c r="BP29" s="6182"/>
    </row>
    <row r="30" spans="1:76">
      <c r="A30" s="6181"/>
      <c r="B30" s="6211" t="s">
        <v>462</v>
      </c>
      <c r="C30" s="6209"/>
      <c r="D30" s="6210"/>
      <c r="E30" s="6210"/>
      <c r="F30" s="6382"/>
      <c r="G30" s="6382"/>
      <c r="H30" s="6212"/>
      <c r="I30" s="6212"/>
      <c r="J30" s="6212"/>
      <c r="K30" s="6212"/>
      <c r="L30" s="6210"/>
      <c r="M30" s="6210"/>
      <c r="N30" s="6210"/>
      <c r="O30" s="6210"/>
      <c r="P30" s="6212"/>
      <c r="Q30" s="6212"/>
      <c r="R30" s="6212"/>
      <c r="S30" s="6212"/>
      <c r="T30" s="6210"/>
      <c r="U30" s="6210"/>
      <c r="V30" s="6210"/>
      <c r="W30" s="6210"/>
      <c r="X30" s="6212"/>
      <c r="Y30" s="6212"/>
      <c r="Z30" s="6212"/>
      <c r="AA30" s="6210"/>
      <c r="AB30" s="6210"/>
      <c r="AC30" s="6210"/>
      <c r="AD30" s="6210"/>
      <c r="AE30" s="6212"/>
      <c r="AF30" s="6212"/>
      <c r="AG30" s="6212"/>
      <c r="AH30" s="6212"/>
      <c r="AI30" s="6210"/>
      <c r="AJ30" s="6210"/>
      <c r="AK30" s="6210"/>
      <c r="AL30" s="6210"/>
      <c r="AM30" s="6212"/>
      <c r="AN30" s="6212"/>
      <c r="AO30" s="6212"/>
      <c r="AP30" s="6212"/>
      <c r="AQ30" s="6212"/>
      <c r="AR30" s="6212"/>
      <c r="AS30" s="6212"/>
      <c r="AT30" s="6212"/>
      <c r="AU30" s="6212"/>
      <c r="AV30" s="6212"/>
      <c r="AW30" s="6212"/>
      <c r="AX30" s="6212"/>
      <c r="AY30" s="6210"/>
      <c r="AZ30" s="6210"/>
      <c r="BA30" s="6210"/>
      <c r="BB30" s="6210"/>
      <c r="BC30" s="6212"/>
      <c r="BD30" s="6212"/>
      <c r="BE30" s="6212"/>
      <c r="BF30" s="6212"/>
      <c r="BG30" s="6210"/>
      <c r="BH30" s="6210"/>
      <c r="BI30" s="6210"/>
      <c r="BJ30" s="6210"/>
      <c r="BK30" s="6212"/>
      <c r="BL30" s="6212"/>
      <c r="BM30" s="6212"/>
      <c r="BN30" s="6212"/>
      <c r="BO30" s="6187"/>
      <c r="BP30" s="6182"/>
    </row>
    <row r="31" spans="1:76">
      <c r="A31" s="6181"/>
      <c r="B31" s="6213" t="s">
        <v>393</v>
      </c>
      <c r="C31" s="6209"/>
      <c r="D31" s="6210"/>
      <c r="E31" s="6210"/>
      <c r="F31" s="6382"/>
      <c r="G31" s="6382"/>
      <c r="H31" s="6214"/>
      <c r="I31" s="6214"/>
      <c r="J31" s="6214"/>
      <c r="K31" s="6214"/>
      <c r="L31" s="6210"/>
      <c r="M31" s="6210"/>
      <c r="N31" s="6215"/>
      <c r="O31" s="6215"/>
      <c r="P31" s="6214"/>
      <c r="Q31" s="6214"/>
      <c r="R31" s="6214"/>
      <c r="S31" s="6214"/>
      <c r="T31" s="6210"/>
      <c r="U31" s="6210"/>
      <c r="V31" s="6210"/>
      <c r="W31" s="6210"/>
      <c r="X31" s="6214"/>
      <c r="Y31" s="6214"/>
      <c r="Z31" s="6214"/>
      <c r="AA31" s="6210"/>
      <c r="AB31" s="6210"/>
      <c r="AC31" s="6210"/>
      <c r="AD31" s="6210"/>
      <c r="AE31" s="6214"/>
      <c r="AF31" s="6214"/>
      <c r="AG31" s="6214"/>
      <c r="AH31" s="6214"/>
      <c r="AI31" s="6210"/>
      <c r="AJ31" s="6210"/>
      <c r="AK31" s="6210"/>
      <c r="AL31" s="6210"/>
      <c r="AM31" s="6214"/>
      <c r="AN31" s="6214"/>
      <c r="AO31" s="6214"/>
      <c r="AP31" s="6214"/>
      <c r="AQ31" s="6214"/>
      <c r="AR31" s="6214"/>
      <c r="AS31" s="6214"/>
      <c r="AT31" s="6214"/>
      <c r="AU31" s="6214"/>
      <c r="AV31" s="6214"/>
      <c r="AW31" s="6214"/>
      <c r="AX31" s="6214"/>
      <c r="AY31" s="6210"/>
      <c r="AZ31" s="6210"/>
      <c r="BA31" s="6210"/>
      <c r="BB31" s="6210"/>
      <c r="BC31" s="6214"/>
      <c r="BD31" s="6214"/>
      <c r="BE31" s="6214"/>
      <c r="BF31" s="6214"/>
      <c r="BG31" s="6210"/>
      <c r="BH31" s="6210"/>
      <c r="BI31" s="6210"/>
      <c r="BJ31" s="6210"/>
      <c r="BK31" s="6214"/>
      <c r="BL31" s="6214"/>
      <c r="BM31" s="6214"/>
      <c r="BN31" s="6214"/>
      <c r="BO31" s="6187"/>
      <c r="BP31" s="6182"/>
    </row>
    <row r="32" spans="1:76">
      <c r="A32" s="6181"/>
      <c r="B32" s="6213" t="s">
        <v>483</v>
      </c>
      <c r="C32" s="6209"/>
      <c r="D32" s="6210"/>
      <c r="E32" s="6210"/>
      <c r="F32" s="6382"/>
      <c r="G32" s="6382"/>
      <c r="H32" s="6214"/>
      <c r="I32" s="6214"/>
      <c r="J32" s="6214"/>
      <c r="K32" s="6214"/>
      <c r="L32" s="6210"/>
      <c r="M32" s="6210"/>
      <c r="N32" s="6215"/>
      <c r="O32" s="6215"/>
      <c r="P32" s="6214"/>
      <c r="Q32" s="6214"/>
      <c r="R32" s="6214"/>
      <c r="S32" s="6214"/>
      <c r="T32" s="6210"/>
      <c r="U32" s="6210"/>
      <c r="V32" s="6210"/>
      <c r="W32" s="6210"/>
      <c r="X32" s="6214"/>
      <c r="Y32" s="6214"/>
      <c r="Z32" s="6214"/>
      <c r="AA32" s="6210"/>
      <c r="AB32" s="6210"/>
      <c r="AC32" s="6210"/>
      <c r="AD32" s="6210"/>
      <c r="AE32" s="6214"/>
      <c r="AF32" s="6214"/>
      <c r="AG32" s="6214"/>
      <c r="AH32" s="6214"/>
      <c r="AI32" s="6210"/>
      <c r="AJ32" s="6210"/>
      <c r="AK32" s="6210"/>
      <c r="AL32" s="6210"/>
      <c r="AM32" s="6214"/>
      <c r="AN32" s="6214"/>
      <c r="AO32" s="6214"/>
      <c r="AP32" s="6214"/>
      <c r="AQ32" s="6214"/>
      <c r="AR32" s="6214"/>
      <c r="AS32" s="6214"/>
      <c r="AT32" s="6214"/>
      <c r="AU32" s="6214"/>
      <c r="AV32" s="6214"/>
      <c r="AW32" s="6214"/>
      <c r="AX32" s="6214"/>
      <c r="AY32" s="6210"/>
      <c r="AZ32" s="6210"/>
      <c r="BA32" s="6210"/>
      <c r="BB32" s="6210"/>
      <c r="BC32" s="6214"/>
      <c r="BD32" s="6214"/>
      <c r="BE32" s="6214"/>
      <c r="BF32" s="6214"/>
      <c r="BG32" s="6210"/>
      <c r="BH32" s="6210"/>
      <c r="BI32" s="6210"/>
      <c r="BJ32" s="6210"/>
      <c r="BK32" s="6214"/>
      <c r="BL32" s="6214"/>
      <c r="BM32" s="6214"/>
      <c r="BN32" s="6214"/>
      <c r="BO32" s="6187"/>
      <c r="BP32" s="6182"/>
    </row>
    <row r="33" spans="1:68">
      <c r="A33" s="6181"/>
      <c r="B33" s="6213" t="s">
        <v>484</v>
      </c>
      <c r="C33" s="6209"/>
      <c r="D33" s="6210"/>
      <c r="E33" s="6210"/>
      <c r="F33" s="6382"/>
      <c r="G33" s="6382"/>
      <c r="H33" s="6214"/>
      <c r="I33" s="6214"/>
      <c r="J33" s="6214"/>
      <c r="K33" s="6214"/>
      <c r="L33" s="6210"/>
      <c r="M33" s="6210"/>
      <c r="N33" s="6215"/>
      <c r="O33" s="6215"/>
      <c r="P33" s="6214"/>
      <c r="Q33" s="6214"/>
      <c r="R33" s="6214"/>
      <c r="S33" s="6214"/>
      <c r="T33" s="6210"/>
      <c r="U33" s="6210"/>
      <c r="V33" s="6210"/>
      <c r="W33" s="6210"/>
      <c r="X33" s="6214"/>
      <c r="Y33" s="6214"/>
      <c r="Z33" s="6214"/>
      <c r="AA33" s="6210"/>
      <c r="AB33" s="6210"/>
      <c r="AC33" s="6210"/>
      <c r="AD33" s="6210"/>
      <c r="AE33" s="6214"/>
      <c r="AF33" s="6214"/>
      <c r="AG33" s="6214"/>
      <c r="AH33" s="6214"/>
      <c r="AI33" s="6210"/>
      <c r="AJ33" s="6210"/>
      <c r="AK33" s="6210"/>
      <c r="AL33" s="6210"/>
      <c r="AM33" s="6214"/>
      <c r="AN33" s="6214"/>
      <c r="AO33" s="6214"/>
      <c r="AP33" s="6214"/>
      <c r="AQ33" s="6214"/>
      <c r="AR33" s="6214"/>
      <c r="AS33" s="6214"/>
      <c r="AT33" s="6214"/>
      <c r="AU33" s="6214"/>
      <c r="AV33" s="6214"/>
      <c r="AW33" s="6214"/>
      <c r="AX33" s="6214"/>
      <c r="AY33" s="6210"/>
      <c r="AZ33" s="6210"/>
      <c r="BA33" s="6210"/>
      <c r="BB33" s="6210"/>
      <c r="BC33" s="6214"/>
      <c r="BD33" s="6214"/>
      <c r="BE33" s="6214"/>
      <c r="BF33" s="6214"/>
      <c r="BG33" s="6210"/>
      <c r="BH33" s="6210"/>
      <c r="BI33" s="6210"/>
      <c r="BJ33" s="6210"/>
      <c r="BK33" s="6214"/>
      <c r="BL33" s="6214"/>
      <c r="BM33" s="6214"/>
      <c r="BN33" s="6214"/>
      <c r="BO33" s="6187"/>
      <c r="BP33" s="6182"/>
    </row>
    <row r="34" spans="1:68">
      <c r="A34" s="6181" t="s">
        <v>8</v>
      </c>
      <c r="B34" s="6213" t="s">
        <v>485</v>
      </c>
      <c r="C34" s="6209"/>
      <c r="D34" s="6210"/>
      <c r="E34" s="6210"/>
      <c r="F34" s="6382"/>
      <c r="G34" s="6382"/>
      <c r="H34" s="6214"/>
      <c r="I34" s="6214"/>
      <c r="J34" s="6214"/>
      <c r="K34" s="6214"/>
      <c r="L34" s="6210"/>
      <c r="M34" s="6210"/>
      <c r="N34" s="6215"/>
      <c r="O34" s="6215"/>
      <c r="P34" s="6214"/>
      <c r="Q34" s="6214"/>
      <c r="R34" s="6214"/>
      <c r="S34" s="6214"/>
      <c r="T34" s="6210"/>
      <c r="U34" s="6210"/>
      <c r="V34" s="6210"/>
      <c r="W34" s="6210"/>
      <c r="X34" s="6214"/>
      <c r="Y34" s="6214"/>
      <c r="Z34" s="6214"/>
      <c r="AA34" s="6210"/>
      <c r="AB34" s="6210"/>
      <c r="AC34" s="6210"/>
      <c r="AD34" s="6210"/>
      <c r="AE34" s="6214"/>
      <c r="AF34" s="6214"/>
      <c r="AG34" s="6214"/>
      <c r="AH34" s="6214"/>
      <c r="AI34" s="6210"/>
      <c r="AJ34" s="6210"/>
      <c r="AK34" s="6210"/>
      <c r="AL34" s="6210"/>
      <c r="AM34" s="6214"/>
      <c r="AN34" s="6214"/>
      <c r="AO34" s="6214"/>
      <c r="AP34" s="6214"/>
      <c r="AQ34" s="6214"/>
      <c r="AR34" s="6214"/>
      <c r="AS34" s="6214"/>
      <c r="AT34" s="6214"/>
      <c r="AU34" s="6214"/>
      <c r="AV34" s="6214"/>
      <c r="AW34" s="6214"/>
      <c r="AX34" s="6214"/>
      <c r="AY34" s="6210"/>
      <c r="AZ34" s="6210"/>
      <c r="BA34" s="6210"/>
      <c r="BB34" s="6210"/>
      <c r="BC34" s="6214"/>
      <c r="BD34" s="6214"/>
      <c r="BE34" s="6214"/>
      <c r="BF34" s="6214"/>
      <c r="BG34" s="6210"/>
      <c r="BH34" s="6210"/>
      <c r="BI34" s="6210"/>
      <c r="BJ34" s="6210"/>
      <c r="BK34" s="6214"/>
      <c r="BL34" s="6214"/>
      <c r="BM34" s="6214"/>
      <c r="BN34" s="6214"/>
      <c r="BO34" s="6187"/>
      <c r="BP34" s="6182"/>
    </row>
    <row r="35" spans="1:68">
      <c r="A35" s="6181"/>
      <c r="B35" s="6213" t="s">
        <v>486</v>
      </c>
      <c r="C35" s="6209"/>
      <c r="D35" s="6210"/>
      <c r="E35" s="6210"/>
      <c r="F35" s="6210"/>
      <c r="G35" s="6210"/>
      <c r="H35" s="6214"/>
      <c r="I35" s="6214"/>
      <c r="J35" s="6214"/>
      <c r="K35" s="6214"/>
      <c r="L35" s="6210"/>
      <c r="M35" s="6210"/>
      <c r="N35" s="6215"/>
      <c r="O35" s="6215"/>
      <c r="P35" s="6214"/>
      <c r="Q35" s="6214"/>
      <c r="R35" s="6214"/>
      <c r="S35" s="6214"/>
      <c r="T35" s="6210"/>
      <c r="U35" s="6210"/>
      <c r="V35" s="6210"/>
      <c r="W35" s="6210"/>
      <c r="X35" s="6214"/>
      <c r="Y35" s="6214"/>
      <c r="Z35" s="6214"/>
      <c r="AA35" s="6210"/>
      <c r="AB35" s="6210"/>
      <c r="AC35" s="6210"/>
      <c r="AD35" s="6210"/>
      <c r="AE35" s="6214"/>
      <c r="AF35" s="6214"/>
      <c r="AG35" s="6214"/>
      <c r="AH35" s="6214"/>
      <c r="AI35" s="6210"/>
      <c r="AJ35" s="6210"/>
      <c r="AK35" s="6210"/>
      <c r="AL35" s="6210"/>
      <c r="AM35" s="6214"/>
      <c r="AN35" s="6214"/>
      <c r="AO35" s="6214"/>
      <c r="AP35" s="6214"/>
      <c r="AQ35" s="6214"/>
      <c r="AR35" s="6214"/>
      <c r="AS35" s="6214"/>
      <c r="AT35" s="6214"/>
      <c r="AU35" s="6214"/>
      <c r="AV35" s="6214"/>
      <c r="AW35" s="6214"/>
      <c r="AX35" s="6214"/>
      <c r="AY35" s="6210"/>
      <c r="AZ35" s="6210"/>
      <c r="BA35" s="6210"/>
      <c r="BB35" s="6210"/>
      <c r="BC35" s="6214"/>
      <c r="BD35" s="6214"/>
      <c r="BE35" s="6214"/>
      <c r="BF35" s="6214"/>
      <c r="BG35" s="6210"/>
      <c r="BH35" s="6210"/>
      <c r="BI35" s="6210"/>
      <c r="BJ35" s="6210"/>
      <c r="BK35" s="6214"/>
      <c r="BL35" s="6214"/>
      <c r="BM35" s="6214"/>
      <c r="BN35" s="6214"/>
      <c r="BO35" s="6187"/>
      <c r="BP35" s="6182"/>
    </row>
    <row r="36" spans="1:68">
      <c r="A36" s="6181"/>
      <c r="B36" s="6213" t="s">
        <v>487</v>
      </c>
      <c r="C36" s="6209"/>
      <c r="D36" s="6210"/>
      <c r="E36" s="6210"/>
      <c r="F36" s="6210"/>
      <c r="G36" s="6210"/>
      <c r="H36" s="6214"/>
      <c r="I36" s="6214"/>
      <c r="J36" s="6214"/>
      <c r="K36" s="6214"/>
      <c r="L36" s="6210"/>
      <c r="M36" s="6210"/>
      <c r="N36" s="6210"/>
      <c r="O36" s="6210"/>
      <c r="P36" s="6214"/>
      <c r="Q36" s="6214"/>
      <c r="R36" s="6214"/>
      <c r="S36" s="6214"/>
      <c r="T36" s="6210"/>
      <c r="U36" s="6210"/>
      <c r="V36" s="6210"/>
      <c r="W36" s="6210"/>
      <c r="X36" s="6214"/>
      <c r="Y36" s="6214"/>
      <c r="Z36" s="6214"/>
      <c r="AA36" s="6210"/>
      <c r="AB36" s="6210"/>
      <c r="AC36" s="6210"/>
      <c r="AD36" s="6210"/>
      <c r="AE36" s="6214"/>
      <c r="AF36" s="6214"/>
      <c r="AG36" s="6214"/>
      <c r="AH36" s="6214"/>
      <c r="AI36" s="6210"/>
      <c r="AJ36" s="6210"/>
      <c r="AK36" s="6210"/>
      <c r="AL36" s="6210"/>
      <c r="AM36" s="6214"/>
      <c r="AN36" s="6214"/>
      <c r="AO36" s="6214"/>
      <c r="AP36" s="6214"/>
      <c r="AQ36" s="6214"/>
      <c r="AR36" s="6214"/>
      <c r="AS36" s="6214"/>
      <c r="AT36" s="6214"/>
      <c r="AU36" s="6214"/>
      <c r="AV36" s="6214"/>
      <c r="AW36" s="6214"/>
      <c r="AX36" s="6214"/>
      <c r="AY36" s="6210"/>
      <c r="AZ36" s="6210"/>
      <c r="BA36" s="6210"/>
      <c r="BB36" s="6210"/>
      <c r="BC36" s="6214"/>
      <c r="BD36" s="6214"/>
      <c r="BE36" s="6214"/>
      <c r="BF36" s="6214"/>
      <c r="BG36" s="6210"/>
      <c r="BH36" s="6210"/>
      <c r="BI36" s="6210"/>
      <c r="BJ36" s="6210"/>
      <c r="BK36" s="6214"/>
      <c r="BL36" s="6214"/>
      <c r="BM36" s="6214"/>
      <c r="BN36" s="6214"/>
      <c r="BO36" s="6187"/>
      <c r="BP36" s="6182"/>
    </row>
    <row r="37" spans="1:68">
      <c r="A37" s="6181"/>
      <c r="B37" s="6213" t="s">
        <v>2281</v>
      </c>
      <c r="C37" s="6209"/>
      <c r="D37" s="6183"/>
      <c r="E37" s="6183"/>
      <c r="F37" s="6183"/>
      <c r="G37" s="6183"/>
      <c r="H37" s="6183"/>
      <c r="I37" s="6183"/>
      <c r="J37" s="6183"/>
      <c r="K37" s="6183"/>
      <c r="L37" s="6183"/>
      <c r="M37" s="6183"/>
      <c r="N37" s="6183"/>
      <c r="O37" s="6183"/>
      <c r="P37" s="6183"/>
      <c r="Q37" s="6183"/>
      <c r="R37" s="6183"/>
      <c r="S37" s="6183"/>
      <c r="T37" s="6183"/>
      <c r="U37" s="6183"/>
      <c r="V37" s="6183"/>
      <c r="W37" s="6183"/>
      <c r="X37" s="6183"/>
      <c r="Y37" s="6183"/>
      <c r="Z37" s="6183"/>
      <c r="AA37" s="6183"/>
      <c r="AB37" s="6183"/>
      <c r="AC37" s="6183"/>
      <c r="AD37" s="6183"/>
      <c r="AE37" s="6183"/>
      <c r="AF37" s="6183"/>
      <c r="AG37" s="6183"/>
      <c r="AH37" s="6183"/>
      <c r="AI37" s="6183"/>
      <c r="AJ37" s="6183"/>
      <c r="AK37" s="6183"/>
      <c r="AL37" s="6183"/>
      <c r="AM37" s="6183"/>
      <c r="AN37" s="6183"/>
      <c r="AO37" s="6183"/>
      <c r="AP37" s="6183"/>
      <c r="AQ37" s="6183"/>
      <c r="AR37" s="6183"/>
      <c r="AS37" s="6183"/>
      <c r="AT37" s="6183"/>
      <c r="AU37" s="6183"/>
      <c r="AV37" s="6183"/>
      <c r="AW37" s="6183"/>
      <c r="AX37" s="6183"/>
      <c r="AY37" s="6183"/>
      <c r="AZ37" s="6183"/>
      <c r="BA37" s="6183"/>
      <c r="BB37" s="6183"/>
      <c r="BC37" s="6183"/>
      <c r="BD37" s="6183"/>
      <c r="BE37" s="6183"/>
      <c r="BF37" s="6183"/>
      <c r="BG37" s="6183"/>
      <c r="BH37" s="6183"/>
      <c r="BI37" s="6183"/>
      <c r="BJ37" s="6183"/>
      <c r="BK37" s="6183"/>
      <c r="BL37" s="6183"/>
      <c r="BM37" s="6183"/>
      <c r="BN37" s="3427" t="s">
        <v>1279</v>
      </c>
      <c r="BO37" s="6187"/>
      <c r="BP37" s="6182"/>
    </row>
    <row r="38" spans="1:68">
      <c r="A38" s="6181"/>
      <c r="B38" s="6181"/>
      <c r="C38" s="6181"/>
      <c r="D38" s="6181"/>
      <c r="E38" s="6181"/>
      <c r="F38" s="6181"/>
      <c r="G38" s="6181"/>
      <c r="H38" s="6181"/>
      <c r="I38" s="6181"/>
      <c r="J38" s="6181"/>
      <c r="K38" s="6181"/>
      <c r="L38" s="6181"/>
      <c r="M38" s="6181"/>
      <c r="N38" s="6181"/>
      <c r="O38" s="6181"/>
      <c r="P38" s="6181"/>
      <c r="Q38" s="6181"/>
      <c r="R38" s="6181"/>
      <c r="S38" s="6181"/>
      <c r="T38" s="6181"/>
      <c r="U38" s="6181"/>
      <c r="V38" s="6181"/>
      <c r="W38" s="6181"/>
      <c r="X38" s="6181"/>
      <c r="Y38" s="6181"/>
      <c r="Z38" s="6181"/>
      <c r="AA38" s="6181"/>
      <c r="AB38" s="6181"/>
      <c r="AC38" s="6181"/>
      <c r="AD38" s="6181"/>
      <c r="AE38" s="6181"/>
      <c r="AF38" s="6181"/>
      <c r="AG38" s="6181"/>
      <c r="AH38" s="6181"/>
      <c r="AI38" s="6181"/>
      <c r="AJ38" s="6181"/>
      <c r="AK38" s="6181"/>
      <c r="AL38" s="6181"/>
      <c r="AM38" s="6181"/>
      <c r="AN38" s="6181"/>
      <c r="AO38" s="6181"/>
      <c r="AP38" s="6181"/>
      <c r="AQ38" s="6181"/>
      <c r="AR38" s="6181"/>
      <c r="AS38" s="6181"/>
      <c r="AT38" s="6181"/>
      <c r="AU38" s="6181"/>
      <c r="AV38" s="6181"/>
      <c r="AW38" s="6181"/>
      <c r="AX38" s="6181"/>
      <c r="AY38" s="6181"/>
      <c r="AZ38" s="6181"/>
      <c r="BA38" s="6181"/>
      <c r="BB38" s="6181"/>
      <c r="BC38" s="6181"/>
      <c r="BD38" s="6181"/>
      <c r="BE38" s="6181"/>
      <c r="BF38" s="6181"/>
      <c r="BG38" s="6181"/>
      <c r="BH38" s="6181"/>
      <c r="BI38" s="6181"/>
      <c r="BJ38" s="6181"/>
      <c r="BK38" s="6181"/>
      <c r="BL38" s="6181"/>
      <c r="BM38" s="6181"/>
      <c r="BN38" s="6181"/>
      <c r="BO38" s="6181"/>
      <c r="BP38" s="6182"/>
    </row>
    <row r="39" spans="1:68">
      <c r="A39" s="6182"/>
      <c r="B39" s="6182"/>
      <c r="C39" s="6182"/>
      <c r="D39" s="6182"/>
      <c r="E39" s="6182"/>
      <c r="F39" s="6182"/>
      <c r="G39" s="6182"/>
      <c r="H39" s="6182"/>
      <c r="I39" s="6182"/>
      <c r="J39" s="6182"/>
      <c r="K39" s="6182"/>
      <c r="L39" s="6182"/>
      <c r="M39" s="6182"/>
      <c r="N39" s="6182"/>
      <c r="O39" s="6182"/>
      <c r="P39" s="6182"/>
      <c r="Q39" s="6182"/>
      <c r="R39" s="6182"/>
      <c r="S39" s="6182"/>
      <c r="T39" s="6182"/>
      <c r="U39" s="6182"/>
      <c r="V39" s="6182"/>
      <c r="W39" s="6182"/>
      <c r="X39" s="6182"/>
      <c r="Y39" s="6182"/>
      <c r="Z39" s="6182"/>
      <c r="AA39" s="6182"/>
      <c r="AB39" s="6182"/>
      <c r="AC39" s="6182"/>
      <c r="AD39" s="6182"/>
      <c r="AE39" s="6182"/>
      <c r="AF39" s="6182"/>
      <c r="AG39" s="6182"/>
      <c r="AH39" s="6182"/>
      <c r="AI39" s="6182"/>
      <c r="AJ39" s="6182"/>
      <c r="AK39" s="6182"/>
      <c r="AL39" s="6182"/>
      <c r="AM39" s="6182"/>
      <c r="AN39" s="6182"/>
      <c r="AO39" s="6182"/>
      <c r="AP39" s="6182"/>
      <c r="AQ39" s="6182"/>
      <c r="AR39" s="6182"/>
      <c r="AS39" s="6182"/>
      <c r="AT39" s="6182"/>
      <c r="AU39" s="6182"/>
      <c r="AV39" s="6182"/>
      <c r="AW39" s="6182"/>
      <c r="AX39" s="6182"/>
      <c r="AY39" s="6182"/>
      <c r="AZ39" s="6182"/>
      <c r="BA39" s="6182"/>
      <c r="BB39" s="6182"/>
      <c r="BC39" s="6182"/>
      <c r="BD39" s="6182"/>
      <c r="BE39" s="6182"/>
      <c r="BF39" s="6182"/>
      <c r="BG39" s="6182"/>
      <c r="BH39" s="6182"/>
      <c r="BI39" s="6182"/>
      <c r="BJ39" s="6182"/>
      <c r="BK39" s="6182"/>
      <c r="BL39" s="6182"/>
      <c r="BM39" s="6182"/>
      <c r="BN39" s="6182"/>
      <c r="BO39" s="6182"/>
      <c r="BP39" s="6182"/>
    </row>
    <row r="40" spans="1:68">
      <c r="A40" s="6182"/>
      <c r="B40" s="6182"/>
      <c r="C40" s="6182"/>
      <c r="D40" s="6182"/>
      <c r="E40" s="6182"/>
      <c r="F40" s="6182"/>
      <c r="G40" s="6182"/>
      <c r="H40" s="6182"/>
      <c r="I40" s="6182"/>
      <c r="J40" s="6182"/>
      <c r="K40" s="6182"/>
      <c r="L40" s="6182"/>
      <c r="M40" s="6182"/>
      <c r="N40" s="6182"/>
      <c r="O40" s="6182"/>
      <c r="P40" s="6182"/>
      <c r="Q40" s="6182"/>
      <c r="R40" s="6182"/>
      <c r="S40" s="6182"/>
      <c r="T40" s="6182"/>
      <c r="U40" s="6182"/>
      <c r="V40" s="6182"/>
      <c r="W40" s="6182"/>
      <c r="X40" s="6182"/>
      <c r="Y40" s="6182"/>
      <c r="Z40" s="6182"/>
      <c r="AA40" s="6182"/>
      <c r="AB40" s="6182"/>
      <c r="AC40" s="6182"/>
      <c r="AD40" s="6182"/>
      <c r="AE40" s="6182"/>
      <c r="AF40" s="6182"/>
      <c r="AG40" s="6182"/>
      <c r="AH40" s="6182"/>
      <c r="AI40" s="6182"/>
      <c r="AJ40" s="6182"/>
      <c r="AK40" s="6182"/>
      <c r="AL40" s="6182"/>
      <c r="AM40" s="6182"/>
      <c r="AN40" s="6182"/>
      <c r="AO40" s="6182"/>
      <c r="AP40" s="6182"/>
      <c r="AQ40" s="6182"/>
      <c r="AR40" s="6182"/>
      <c r="AS40" s="6182"/>
      <c r="AT40" s="6182"/>
      <c r="AU40" s="6182"/>
      <c r="AV40" s="6182"/>
      <c r="AW40" s="6182"/>
      <c r="AX40" s="6182"/>
      <c r="AY40" s="6182"/>
      <c r="AZ40" s="6182"/>
      <c r="BA40" s="6182"/>
      <c r="BB40" s="6182"/>
      <c r="BC40" s="6182"/>
      <c r="BD40" s="6182"/>
      <c r="BE40" s="6182"/>
      <c r="BF40" s="6182"/>
      <c r="BG40" s="6182"/>
      <c r="BH40" s="6182"/>
      <c r="BI40" s="6182"/>
      <c r="BJ40" s="6182"/>
      <c r="BK40" s="6182"/>
      <c r="BL40" s="6182"/>
      <c r="BM40" s="6182"/>
      <c r="BN40" s="6182"/>
      <c r="BO40" s="6182"/>
      <c r="BP40" s="6182"/>
    </row>
  </sheetData>
  <mergeCells count="32">
    <mergeCell ref="D6:G6"/>
    <mergeCell ref="T6:W6"/>
    <mergeCell ref="T5:W5"/>
    <mergeCell ref="L5:O5"/>
    <mergeCell ref="L6:O6"/>
    <mergeCell ref="H6:K6"/>
    <mergeCell ref="P6:S6"/>
    <mergeCell ref="H5:K5"/>
    <mergeCell ref="P5:S5"/>
    <mergeCell ref="D5:G5"/>
    <mergeCell ref="BK6:BN6"/>
    <mergeCell ref="AE6:AH6"/>
    <mergeCell ref="AM6:AP6"/>
    <mergeCell ref="AU6:AX6"/>
    <mergeCell ref="BC5:BF5"/>
    <mergeCell ref="BK5:BN5"/>
    <mergeCell ref="AY5:BB5"/>
    <mergeCell ref="AY6:BB6"/>
    <mergeCell ref="BG5:BJ5"/>
    <mergeCell ref="BG6:BJ6"/>
    <mergeCell ref="AI5:AL5"/>
    <mergeCell ref="AI6:AL6"/>
    <mergeCell ref="AQ5:AT5"/>
    <mergeCell ref="AQ6:AT6"/>
    <mergeCell ref="BC6:BF6"/>
    <mergeCell ref="X6:Z6"/>
    <mergeCell ref="AE5:AH5"/>
    <mergeCell ref="AM5:AP5"/>
    <mergeCell ref="AU5:AX5"/>
    <mergeCell ref="X5:Z5"/>
    <mergeCell ref="AA5:AD5"/>
    <mergeCell ref="AA6:AD6"/>
  </mergeCells>
  <hyperlinks>
    <hyperlink ref="BO37" location="Index!A1" display="Index" xr:uid="{00000000-0004-0000-0B00-000000000000}"/>
    <hyperlink ref="BN37" location="Index!A1" display="Index" xr:uid="{00000000-0004-0000-0B00-000001000000}"/>
  </hyperlinks>
  <pageMargins left="0.7" right="0.7" top="0.75" bottom="0.75" header="0.3" footer="0.3"/>
  <pageSetup orientation="portrait" horizontalDpi="4294967295" verticalDpi="4294967295" r:id="rId1"/>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700-000000000000}">
  <sheetPr>
    <tabColor rgb="FFFF0000"/>
    <pageSetUpPr fitToPage="1"/>
  </sheetPr>
  <dimension ref="A1:AR95"/>
  <sheetViews>
    <sheetView topLeftCell="B1" zoomScale="70" zoomScaleNormal="70" workbookViewId="0">
      <selection activeCell="I7" sqref="I7"/>
    </sheetView>
  </sheetViews>
  <sheetFormatPr defaultColWidth="0" defaultRowHeight="15.75" zeroHeight="1"/>
  <cols>
    <col min="1" max="1" width="9.140625" style="6948" hidden="1" customWidth="1"/>
    <col min="2" max="2" width="2.42578125" style="6948" customWidth="1"/>
    <col min="3" max="3" width="4.42578125" style="6948" customWidth="1"/>
    <col min="4" max="5" width="26" style="6948" customWidth="1"/>
    <col min="6" max="6" width="25" style="6948" bestFit="1" customWidth="1"/>
    <col min="7" max="7" width="19.85546875" style="6949" bestFit="1" customWidth="1"/>
    <col min="8" max="8" width="17.85546875" style="6948" customWidth="1"/>
    <col min="9" max="9" width="21.140625" style="6948" customWidth="1"/>
    <col min="10" max="11" width="9.140625" style="6948" customWidth="1"/>
    <col min="12" max="44" width="0" style="6948" hidden="1" customWidth="1"/>
    <col min="45" max="16384" width="9.140625" style="6948" hidden="1"/>
  </cols>
  <sheetData>
    <row r="1" spans="1:11">
      <c r="A1" s="4050"/>
      <c r="B1" s="4050"/>
      <c r="C1" s="4050"/>
      <c r="D1" s="4050"/>
      <c r="E1" s="4050"/>
      <c r="F1" s="4050"/>
      <c r="G1" s="4077"/>
      <c r="H1" s="4050"/>
      <c r="I1" s="4050"/>
      <c r="J1" s="4050"/>
      <c r="K1" s="4050"/>
    </row>
    <row r="2" spans="1:11" ht="16.5" thickBot="1">
      <c r="A2" s="4050"/>
    </row>
    <row r="3" spans="1:11" s="6951" customFormat="1" ht="16.5" thickBot="1">
      <c r="A3" s="4057"/>
      <c r="C3" s="8050" t="s">
        <v>4798</v>
      </c>
      <c r="D3" s="8051"/>
      <c r="E3" s="8051"/>
      <c r="F3" s="8051"/>
      <c r="G3" s="8052"/>
      <c r="H3" s="8053"/>
      <c r="I3" s="8054" t="s">
        <v>4796</v>
      </c>
      <c r="J3" s="4057"/>
      <c r="K3" s="4057"/>
    </row>
    <row r="4" spans="1:11" s="6951" customFormat="1">
      <c r="A4" s="4057"/>
      <c r="C4" s="9363" t="s">
        <v>57</v>
      </c>
      <c r="D4" s="9364"/>
      <c r="E4" s="8000" t="str">
        <f>[15]B.1!F4</f>
        <v>ABC Company</v>
      </c>
      <c r="F4" s="8001"/>
      <c r="G4" s="8002"/>
      <c r="H4" s="8053"/>
      <c r="J4" s="4057"/>
      <c r="K4" s="4057"/>
    </row>
    <row r="5" spans="1:11" s="6951" customFormat="1" ht="16.5" thickBot="1">
      <c r="A5" s="4057"/>
      <c r="C5" s="9363" t="s">
        <v>2719</v>
      </c>
      <c r="D5" s="9364"/>
      <c r="E5" s="8048">
        <f>[15]B.1!F5</f>
        <v>43830</v>
      </c>
      <c r="F5" s="8055"/>
      <c r="G5" s="8056"/>
      <c r="H5" s="8053"/>
      <c r="J5" s="4057"/>
      <c r="K5" s="4057"/>
    </row>
    <row r="6" spans="1:11" ht="16.5" thickBot="1">
      <c r="A6" s="4050"/>
      <c r="J6" s="4050"/>
      <c r="K6" s="4050"/>
    </row>
    <row r="7" spans="1:11" s="6952" customFormat="1" ht="40.5" customHeight="1" thickBot="1">
      <c r="A7" s="4065"/>
      <c r="C7" s="9367" t="s">
        <v>4817</v>
      </c>
      <c r="D7" s="9368"/>
      <c r="E7" s="9368"/>
      <c r="F7" s="9368"/>
      <c r="G7" s="8057" t="s">
        <v>4799</v>
      </c>
      <c r="H7" s="8057" t="s">
        <v>4818</v>
      </c>
      <c r="J7" s="4065"/>
      <c r="K7" s="4065"/>
    </row>
    <row r="8" spans="1:11" s="6952" customFormat="1" ht="16.5" customHeight="1" thickBot="1">
      <c r="A8" s="4065"/>
      <c r="C8" s="9369" t="s">
        <v>392</v>
      </c>
      <c r="D8" s="9370"/>
      <c r="E8" s="9370"/>
      <c r="F8" s="9370"/>
      <c r="G8" s="8058" t="s">
        <v>409</v>
      </c>
      <c r="H8" s="8059" t="s">
        <v>410</v>
      </c>
      <c r="J8" s="4065"/>
      <c r="K8" s="4065"/>
    </row>
    <row r="9" spans="1:11" s="6953" customFormat="1" ht="12.75">
      <c r="A9" s="4068"/>
      <c r="C9" s="8060"/>
      <c r="D9" s="8061"/>
      <c r="E9" s="8061"/>
      <c r="F9" s="8061"/>
      <c r="G9" s="8062"/>
      <c r="H9" s="8063"/>
      <c r="J9" s="4068"/>
      <c r="K9" s="4068"/>
    </row>
    <row r="10" spans="1:11" s="6512" customFormat="1" ht="14.25" customHeight="1">
      <c r="A10" s="4047"/>
      <c r="C10" s="8016">
        <v>1</v>
      </c>
      <c r="D10" s="9365"/>
      <c r="E10" s="9365"/>
      <c r="F10" s="9366"/>
      <c r="G10" s="8062"/>
      <c r="H10" s="8064"/>
      <c r="J10" s="4047"/>
      <c r="K10" s="4047"/>
    </row>
    <row r="11" spans="1:11" s="6512" customFormat="1" ht="12.75">
      <c r="A11" s="4047"/>
      <c r="C11" s="8016">
        <f>C10+1</f>
        <v>2</v>
      </c>
      <c r="D11" s="9365"/>
      <c r="E11" s="9365"/>
      <c r="F11" s="9366"/>
      <c r="G11" s="8062"/>
      <c r="H11" s="8064"/>
      <c r="J11" s="4047"/>
      <c r="K11" s="4047"/>
    </row>
    <row r="12" spans="1:11" s="6512" customFormat="1" ht="12.75">
      <c r="A12" s="4047"/>
      <c r="C12" s="8016">
        <f t="shared" ref="C12:C17" si="0">C11+1</f>
        <v>3</v>
      </c>
      <c r="D12" s="9365"/>
      <c r="E12" s="9365"/>
      <c r="F12" s="9366"/>
      <c r="G12" s="8062"/>
      <c r="H12" s="8064"/>
      <c r="J12" s="4047"/>
      <c r="K12" s="4047"/>
    </row>
    <row r="13" spans="1:11" s="6512" customFormat="1" ht="12.75">
      <c r="A13" s="4047"/>
      <c r="C13" s="8016">
        <f t="shared" si="0"/>
        <v>4</v>
      </c>
      <c r="D13" s="9365"/>
      <c r="E13" s="9365"/>
      <c r="F13" s="9366"/>
      <c r="G13" s="8062"/>
      <c r="H13" s="8064"/>
      <c r="J13" s="4047"/>
      <c r="K13" s="4047"/>
    </row>
    <row r="14" spans="1:11" s="6512" customFormat="1" ht="12.75">
      <c r="A14" s="4047"/>
      <c r="C14" s="8016">
        <f t="shared" si="0"/>
        <v>5</v>
      </c>
      <c r="D14" s="9365"/>
      <c r="E14" s="9365"/>
      <c r="F14" s="9366"/>
      <c r="G14" s="8062"/>
      <c r="H14" s="8064"/>
      <c r="J14" s="4047"/>
      <c r="K14" s="4047"/>
    </row>
    <row r="15" spans="1:11" s="6512" customFormat="1" ht="12.75">
      <c r="A15" s="4047"/>
      <c r="C15" s="8016">
        <f t="shared" si="0"/>
        <v>6</v>
      </c>
      <c r="D15" s="9365"/>
      <c r="E15" s="9365"/>
      <c r="F15" s="9366"/>
      <c r="G15" s="8062"/>
      <c r="H15" s="8064"/>
      <c r="J15" s="4047"/>
      <c r="K15" s="4047"/>
    </row>
    <row r="16" spans="1:11" s="6512" customFormat="1" ht="12.75">
      <c r="A16" s="4047"/>
      <c r="C16" s="8016">
        <f t="shared" si="0"/>
        <v>7</v>
      </c>
      <c r="D16" s="9365"/>
      <c r="E16" s="9365"/>
      <c r="F16" s="9366"/>
      <c r="G16" s="8062"/>
      <c r="H16" s="8064"/>
      <c r="J16" s="4047"/>
      <c r="K16" s="4047"/>
    </row>
    <row r="17" spans="1:11" s="6512" customFormat="1" ht="12.75">
      <c r="A17" s="4047"/>
      <c r="C17" s="8016">
        <f t="shared" si="0"/>
        <v>8</v>
      </c>
      <c r="D17" s="9365"/>
      <c r="E17" s="9365"/>
      <c r="F17" s="9366"/>
      <c r="G17" s="8062"/>
      <c r="H17" s="8064"/>
      <c r="J17" s="4047"/>
      <c r="K17" s="4047"/>
    </row>
    <row r="18" spans="1:11" s="6512" customFormat="1" ht="13.5" thickBot="1">
      <c r="A18" s="4047"/>
      <c r="C18" s="8017"/>
      <c r="D18" s="8065"/>
      <c r="E18" s="8065"/>
      <c r="F18" s="8065"/>
      <c r="G18" s="8066"/>
      <c r="H18" s="8067"/>
      <c r="J18" s="4047"/>
      <c r="K18" s="4047"/>
    </row>
    <row r="19" spans="1:11" s="6512" customFormat="1" ht="12.75">
      <c r="A19" s="4047"/>
      <c r="G19" s="7091"/>
      <c r="J19" s="4047"/>
      <c r="K19" s="4047"/>
    </row>
    <row r="20" spans="1:11" s="6512" customFormat="1" ht="12.75">
      <c r="A20" s="4047"/>
      <c r="C20" s="6512" t="s">
        <v>4819</v>
      </c>
      <c r="G20" s="7091"/>
      <c r="J20" s="4047"/>
      <c r="K20" s="4047"/>
    </row>
    <row r="21" spans="1:11" s="6512" customFormat="1" ht="12.75">
      <c r="A21" s="4047"/>
      <c r="D21" s="8068" t="s">
        <v>4820</v>
      </c>
      <c r="G21" s="7091"/>
      <c r="J21" s="4047"/>
      <c r="K21" s="4047"/>
    </row>
    <row r="22" spans="1:11" s="6512" customFormat="1" ht="14.25">
      <c r="A22" s="4047"/>
      <c r="D22" s="8068" t="s">
        <v>4821</v>
      </c>
      <c r="G22" s="7091"/>
      <c r="I22" s="8069" t="s">
        <v>1279</v>
      </c>
      <c r="J22" s="4047"/>
      <c r="K22" s="4047"/>
    </row>
    <row r="23" spans="1:11" s="6512" customFormat="1" ht="12.75">
      <c r="A23" s="4047"/>
      <c r="G23" s="7091"/>
      <c r="J23" s="4047"/>
      <c r="K23" s="4047"/>
    </row>
    <row r="24" spans="1:11" s="6512" customFormat="1" ht="12.75">
      <c r="A24" s="4047"/>
      <c r="G24" s="7091"/>
      <c r="J24" s="4047"/>
      <c r="K24" s="4047"/>
    </row>
    <row r="25" spans="1:11" s="6512" customFormat="1" ht="12.75">
      <c r="A25" s="4047"/>
      <c r="G25" s="7091"/>
      <c r="J25" s="4047"/>
      <c r="K25" s="4047"/>
    </row>
    <row r="26" spans="1:11" s="6512" customFormat="1" ht="12.75">
      <c r="A26" s="4047"/>
      <c r="G26" s="7091"/>
      <c r="J26" s="4047"/>
      <c r="K26" s="4047"/>
    </row>
    <row r="27" spans="1:11" s="6512" customFormat="1" ht="12.75">
      <c r="A27" s="4047"/>
      <c r="G27" s="7091"/>
      <c r="J27" s="4047"/>
      <c r="K27" s="4047"/>
    </row>
    <row r="28" spans="1:11"/>
    <row r="29" spans="1:11"/>
    <row r="30" spans="1:11"/>
    <row r="31" spans="1:11" s="6512" customFormat="1" ht="14.25">
      <c r="A31" s="4047"/>
      <c r="D31" s="8068"/>
      <c r="G31" s="7091"/>
      <c r="I31" s="8069"/>
      <c r="J31" s="4047"/>
      <c r="K31" s="4047"/>
    </row>
    <row r="32" spans="1:11" s="6512" customFormat="1" ht="12.75">
      <c r="A32" s="4047"/>
      <c r="B32" s="8070"/>
      <c r="C32" s="8070" t="s">
        <v>4822</v>
      </c>
      <c r="G32" s="7091"/>
      <c r="J32" s="4047"/>
      <c r="K32" s="4047"/>
    </row>
    <row r="33" spans="1:11" s="6512" customFormat="1" ht="12.75">
      <c r="A33" s="4047"/>
      <c r="G33" s="7091"/>
      <c r="J33" s="4047"/>
      <c r="K33" s="4047"/>
    </row>
    <row r="34" spans="1:11" s="6512" customFormat="1" ht="12.75">
      <c r="A34" s="4047"/>
      <c r="C34" s="4047"/>
      <c r="D34" s="4047"/>
      <c r="E34" s="4047"/>
      <c r="F34" s="4047"/>
      <c r="G34" s="4076"/>
      <c r="H34" s="4047"/>
      <c r="I34" s="4047"/>
      <c r="J34" s="4047"/>
      <c r="K34" s="4047"/>
    </row>
    <row r="35" spans="1:11" s="6512" customFormat="1" ht="12.75">
      <c r="A35" s="4047"/>
      <c r="B35" s="4047"/>
      <c r="C35" s="4047"/>
      <c r="D35" s="4047"/>
      <c r="E35" s="4047"/>
      <c r="F35" s="4047"/>
      <c r="G35" s="4076"/>
      <c r="H35" s="4047"/>
      <c r="I35" s="4047"/>
      <c r="J35" s="4047"/>
      <c r="K35" s="4047"/>
    </row>
    <row r="36" spans="1:11" s="6512" customFormat="1" ht="12.75" hidden="1">
      <c r="G36" s="7091"/>
    </row>
    <row r="37" spans="1:11" s="6512" customFormat="1" ht="12.75" hidden="1">
      <c r="G37" s="7091"/>
    </row>
    <row r="38" spans="1:11" s="6512" customFormat="1" ht="12.75" hidden="1">
      <c r="G38" s="7091"/>
    </row>
    <row r="39" spans="1:11" s="6512" customFormat="1" ht="12.75" hidden="1">
      <c r="G39" s="7091"/>
    </row>
    <row r="40" spans="1:11" s="6512" customFormat="1" ht="12.75" hidden="1">
      <c r="G40" s="7091"/>
    </row>
    <row r="41" spans="1:11" s="6512" customFormat="1" ht="12.75" hidden="1">
      <c r="G41" s="7091"/>
    </row>
    <row r="42" spans="1:11"/>
    <row r="43" spans="1:11"/>
    <row r="44" spans="1:11"/>
    <row r="45" spans="1:11"/>
    <row r="46" spans="1:11"/>
    <row r="47" spans="1:11"/>
    <row r="48" spans="1:11"/>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sheetData>
  <sheetProtection formatCells="0" formatColumns="0" formatRows="0"/>
  <mergeCells count="12">
    <mergeCell ref="D17:F17"/>
    <mergeCell ref="C4:D4"/>
    <mergeCell ref="C5:D5"/>
    <mergeCell ref="C7:F7"/>
    <mergeCell ref="C8:F8"/>
    <mergeCell ref="D10:F10"/>
    <mergeCell ref="D11:F11"/>
    <mergeCell ref="D12:F12"/>
    <mergeCell ref="D13:F13"/>
    <mergeCell ref="D14:F14"/>
    <mergeCell ref="D15:F15"/>
    <mergeCell ref="D16:F16"/>
  </mergeCells>
  <hyperlinks>
    <hyperlink ref="I22" location="Index!A1" display="Index" xr:uid="{00000000-0004-0000-7700-000000000000}"/>
  </hyperlinks>
  <pageMargins left="0.70866141732283472" right="0.70866141732283472" top="0.74803149606299213" bottom="0.74803149606299213" header="0.31496062992125984" footer="0.31496062992125984"/>
  <pageSetup paperSize="9" orientation="landscape" r:id="rId1"/>
  <colBreaks count="1" manualBreakCount="1">
    <brk id="9" max="1048575" man="1"/>
  </colBreaks>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800-000000000000}">
  <sheetPr>
    <tabColor rgb="FFFF0000"/>
  </sheetPr>
  <dimension ref="A1:AT231"/>
  <sheetViews>
    <sheetView topLeftCell="A7" workbookViewId="0">
      <selection activeCell="C7" sqref="C7:F8"/>
    </sheetView>
  </sheetViews>
  <sheetFormatPr defaultColWidth="0" defaultRowHeight="15.75" zeroHeight="1"/>
  <cols>
    <col min="1" max="2" width="9.140625" style="6948" customWidth="1"/>
    <col min="3" max="3" width="11.85546875" style="6948" customWidth="1"/>
    <col min="4" max="4" width="3.42578125" style="6948" customWidth="1"/>
    <col min="5" max="5" width="13.28515625" style="6948" customWidth="1"/>
    <col min="6" max="7" width="26" style="6948" customWidth="1"/>
    <col min="8" max="8" width="15.28515625" style="6948" bestFit="1" customWidth="1"/>
    <col min="9" max="9" width="26" style="6948" customWidth="1"/>
    <col min="10" max="10" width="19.85546875" style="6949" bestFit="1" customWidth="1"/>
    <col min="11" max="11" width="17.85546875" style="6948" customWidth="1"/>
    <col min="12" max="12" width="17.28515625" style="6950" bestFit="1" customWidth="1"/>
    <col min="13" max="13" width="21.7109375" style="6948" customWidth="1"/>
    <col min="14" max="14" width="14" style="6948" bestFit="1" customWidth="1"/>
    <col min="15" max="15" width="19" style="6948" customWidth="1"/>
    <col min="16" max="18" width="20.7109375" style="6948" customWidth="1"/>
    <col min="19" max="19" width="25.42578125" style="6948" customWidth="1"/>
    <col min="20" max="20" width="9.140625" style="6948" customWidth="1"/>
    <col min="21" max="21" width="20.7109375" style="6948" bestFit="1" customWidth="1"/>
    <col min="22" max="23" width="19.42578125" style="6948" bestFit="1" customWidth="1"/>
    <col min="24" max="24" width="22" style="6948" bestFit="1" customWidth="1"/>
    <col min="25" max="25" width="16.42578125" style="6948" bestFit="1" customWidth="1"/>
    <col min="26" max="27" width="16.42578125" style="6948" customWidth="1"/>
    <col min="28" max="28" width="24.42578125" style="6948" customWidth="1"/>
    <col min="29" max="30" width="20.140625" style="6948" bestFit="1" customWidth="1"/>
    <col min="31" max="33" width="9.140625" style="6948" customWidth="1"/>
    <col min="34" max="46" width="0" style="6948" hidden="1" customWidth="1"/>
    <col min="47" max="16384" width="9.140625" style="6948" hidden="1"/>
  </cols>
  <sheetData>
    <row r="1" spans="1:33">
      <c r="A1" s="4050"/>
      <c r="B1" s="4050"/>
      <c r="C1" s="4050"/>
      <c r="D1" s="4050"/>
      <c r="E1" s="4050"/>
      <c r="F1" s="4050"/>
      <c r="G1" s="4050"/>
      <c r="H1" s="4050"/>
      <c r="I1" s="4050"/>
      <c r="J1" s="4077"/>
      <c r="K1" s="4050"/>
      <c r="L1" s="4134"/>
      <c r="M1" s="4050"/>
      <c r="N1" s="4050"/>
      <c r="O1" s="4050"/>
      <c r="P1" s="4050"/>
      <c r="Q1" s="4050"/>
      <c r="R1" s="4050"/>
      <c r="S1" s="4050"/>
      <c r="T1" s="4050"/>
      <c r="U1" s="4050"/>
      <c r="V1" s="4050"/>
      <c r="W1" s="4050"/>
      <c r="X1" s="4050"/>
      <c r="Y1" s="4050"/>
      <c r="Z1" s="4050"/>
      <c r="AA1" s="4050"/>
      <c r="AB1" s="4050"/>
      <c r="AC1" s="4050"/>
      <c r="AD1" s="4050"/>
      <c r="AE1" s="4050"/>
      <c r="AF1" s="4050"/>
      <c r="AG1" s="4050"/>
    </row>
    <row r="2" spans="1:33" ht="16.5" thickBot="1">
      <c r="A2" s="4050"/>
      <c r="B2" s="4048"/>
      <c r="C2" s="4048"/>
      <c r="D2" s="4048"/>
      <c r="E2" s="4048"/>
      <c r="F2" s="4048"/>
      <c r="G2" s="4048"/>
      <c r="H2" s="4048"/>
      <c r="I2" s="4048"/>
      <c r="J2" s="4049"/>
      <c r="K2" s="4048"/>
      <c r="L2" s="4128"/>
      <c r="M2" s="4048"/>
      <c r="N2" s="4048"/>
      <c r="O2" s="4048"/>
      <c r="P2" s="4048"/>
      <c r="Q2" s="4048"/>
      <c r="R2" s="4048"/>
      <c r="S2" s="4048"/>
      <c r="T2" s="4048"/>
      <c r="U2" s="4048"/>
      <c r="V2" s="4048"/>
      <c r="W2" s="4048"/>
      <c r="X2" s="4048"/>
      <c r="Y2" s="4048"/>
      <c r="Z2" s="4048"/>
      <c r="AA2" s="4048"/>
      <c r="AB2" s="4048"/>
      <c r="AC2" s="4048"/>
      <c r="AD2" s="4048"/>
      <c r="AE2" s="4048"/>
      <c r="AF2" s="4050"/>
      <c r="AG2" s="4050"/>
    </row>
    <row r="3" spans="1:33" s="6951" customFormat="1" ht="16.5" thickBot="1">
      <c r="A3" s="4057"/>
      <c r="B3" s="4051"/>
      <c r="C3" s="4052" t="s">
        <v>5032</v>
      </c>
      <c r="D3" s="4053"/>
      <c r="E3" s="4053"/>
      <c r="F3" s="4053"/>
      <c r="G3" s="8108"/>
      <c r="H3" s="8108"/>
      <c r="I3" s="4053"/>
      <c r="J3" s="4055"/>
      <c r="K3" s="4055"/>
      <c r="L3" s="4129"/>
      <c r="M3" s="4055"/>
      <c r="N3" s="4055"/>
      <c r="O3" s="4055"/>
      <c r="P3" s="4055"/>
      <c r="Q3" s="4055"/>
      <c r="R3" s="4055"/>
      <c r="S3" s="4055"/>
      <c r="T3" s="4055"/>
      <c r="U3" s="4055"/>
      <c r="V3" s="4055"/>
      <c r="W3" s="4055"/>
      <c r="X3" s="4055"/>
      <c r="Y3" s="4055"/>
      <c r="Z3" s="4055"/>
      <c r="AA3" s="4055"/>
      <c r="AB3" s="4055"/>
      <c r="AC3" s="4055"/>
      <c r="AD3" s="4056"/>
      <c r="AE3" s="6111" t="s">
        <v>4676</v>
      </c>
      <c r="AF3" s="4057"/>
      <c r="AG3" s="4057"/>
    </row>
    <row r="4" spans="1:33" s="6951" customFormat="1">
      <c r="A4" s="4057"/>
      <c r="B4" s="4051"/>
      <c r="C4" s="4058" t="s">
        <v>57</v>
      </c>
      <c r="D4" s="4059"/>
      <c r="E4" s="4060"/>
      <c r="F4" s="8654" t="str">
        <f>B.1!F4</f>
        <v>ABC Company</v>
      </c>
      <c r="G4" s="9371"/>
      <c r="H4" s="9371"/>
      <c r="I4" s="8655"/>
      <c r="J4" s="4055"/>
      <c r="K4" s="4055"/>
      <c r="L4" s="4129"/>
      <c r="M4" s="4055"/>
      <c r="N4" s="4055"/>
      <c r="O4" s="4055"/>
      <c r="P4" s="4055"/>
      <c r="Q4" s="4055"/>
      <c r="R4" s="4055"/>
      <c r="S4" s="4055"/>
      <c r="T4" s="4055"/>
      <c r="U4" s="4055"/>
      <c r="V4" s="4055"/>
      <c r="W4" s="4055"/>
      <c r="X4" s="4055"/>
      <c r="Y4" s="4055"/>
      <c r="Z4" s="4055"/>
      <c r="AA4" s="4055"/>
      <c r="AB4" s="4055"/>
      <c r="AC4" s="4055"/>
      <c r="AD4" s="4055"/>
      <c r="AE4" s="4051"/>
      <c r="AF4" s="4057"/>
      <c r="AG4" s="4057"/>
    </row>
    <row r="5" spans="1:33" s="6951" customFormat="1" ht="16.5" thickBot="1">
      <c r="A5" s="4057"/>
      <c r="B5" s="4051"/>
      <c r="C5" s="4061" t="s">
        <v>2719</v>
      </c>
      <c r="D5" s="4062"/>
      <c r="E5" s="4063"/>
      <c r="F5" s="8657">
        <f>B.1!F5</f>
        <v>44196</v>
      </c>
      <c r="G5" s="9372"/>
      <c r="H5" s="9372"/>
      <c r="I5" s="8658"/>
      <c r="J5" s="4055"/>
      <c r="K5" s="4055"/>
      <c r="L5" s="4129"/>
      <c r="M5" s="4055"/>
      <c r="N5" s="4055"/>
      <c r="O5" s="4055"/>
      <c r="P5" s="4055"/>
      <c r="Q5" s="4055"/>
      <c r="R5" s="4055"/>
      <c r="S5" s="4055"/>
      <c r="T5" s="4055"/>
      <c r="U5" s="4055"/>
      <c r="V5" s="4055"/>
      <c r="W5" s="4055"/>
      <c r="X5" s="4055"/>
      <c r="Y5" s="4055"/>
      <c r="Z5" s="4055"/>
      <c r="AA5" s="4055"/>
      <c r="AB5" s="4055"/>
      <c r="AC5" s="4055"/>
      <c r="AD5" s="4055"/>
      <c r="AE5" s="4051"/>
      <c r="AF5" s="4057"/>
      <c r="AG5" s="4057"/>
    </row>
    <row r="6" spans="1:33" ht="16.5" thickBot="1">
      <c r="A6" s="4050"/>
      <c r="B6" s="4048"/>
      <c r="C6" s="4048"/>
      <c r="D6" s="4048"/>
      <c r="E6" s="4048"/>
      <c r="F6" s="4048"/>
      <c r="G6" s="4048"/>
      <c r="H6" s="4048"/>
      <c r="I6" s="4048"/>
      <c r="J6" s="4049"/>
      <c r="K6" s="4048"/>
      <c r="L6" s="4128"/>
      <c r="M6" s="4048"/>
      <c r="N6" s="4048"/>
      <c r="O6" s="4048"/>
      <c r="P6" s="4048"/>
      <c r="Q6" s="4048"/>
      <c r="R6" s="4048"/>
      <c r="S6" s="4048"/>
      <c r="T6" s="4048"/>
      <c r="U6" s="4048"/>
      <c r="V6" s="4048"/>
      <c r="W6" s="4048"/>
      <c r="X6" s="4048"/>
      <c r="Y6" s="4048"/>
      <c r="Z6" s="4048"/>
      <c r="AA6" s="4048"/>
      <c r="AB6" s="4048"/>
      <c r="AC6" s="4048"/>
      <c r="AD6" s="4048"/>
      <c r="AE6" s="4048"/>
      <c r="AF6" s="4050"/>
      <c r="AG6" s="4050"/>
    </row>
    <row r="7" spans="1:33" s="6952" customFormat="1" ht="18" customHeight="1">
      <c r="A7" s="4065"/>
      <c r="B7" s="4064"/>
      <c r="C7" s="8660" t="s">
        <v>1142</v>
      </c>
      <c r="D7" s="8661"/>
      <c r="E7" s="8661"/>
      <c r="F7" s="8661"/>
      <c r="G7" s="8664" t="s">
        <v>3857</v>
      </c>
      <c r="H7" s="8115"/>
      <c r="I7" s="8664" t="s">
        <v>4882</v>
      </c>
      <c r="J7" s="8664" t="s">
        <v>1203</v>
      </c>
      <c r="K7" s="8664" t="s">
        <v>3882</v>
      </c>
      <c r="L7" s="8672" t="s">
        <v>1204</v>
      </c>
      <c r="M7" s="8664" t="s">
        <v>4885</v>
      </c>
      <c r="N7" s="8664" t="s">
        <v>1206</v>
      </c>
      <c r="O7" s="8664" t="s">
        <v>821</v>
      </c>
      <c r="P7" s="8664" t="s">
        <v>4973</v>
      </c>
      <c r="Q7" s="8664" t="s">
        <v>4974</v>
      </c>
      <c r="R7" s="8664" t="s">
        <v>4975</v>
      </c>
      <c r="S7" s="8670" t="s">
        <v>4976</v>
      </c>
      <c r="T7" s="4064"/>
      <c r="U7" s="8666" t="s">
        <v>1148</v>
      </c>
      <c r="V7" s="9373"/>
      <c r="W7" s="9373"/>
      <c r="X7" s="9373"/>
      <c r="Y7" s="9373"/>
      <c r="Z7" s="9373"/>
      <c r="AA7" s="9373"/>
      <c r="AB7" s="9373"/>
      <c r="AC7" s="9373"/>
      <c r="AD7" s="9374"/>
      <c r="AE7" s="4064"/>
      <c r="AF7" s="4065"/>
      <c r="AG7" s="4065"/>
    </row>
    <row r="8" spans="1:33" s="6952" customFormat="1" ht="70.5" customHeight="1">
      <c r="A8" s="4065"/>
      <c r="B8" s="4064"/>
      <c r="C8" s="8662"/>
      <c r="D8" s="8663"/>
      <c r="E8" s="8663"/>
      <c r="F8" s="8663"/>
      <c r="G8" s="8665"/>
      <c r="H8" s="8103" t="s">
        <v>4874</v>
      </c>
      <c r="I8" s="8665"/>
      <c r="J8" s="8665"/>
      <c r="K8" s="8665"/>
      <c r="L8" s="8673"/>
      <c r="M8" s="8665"/>
      <c r="N8" s="8665"/>
      <c r="O8" s="8665"/>
      <c r="P8" s="8665"/>
      <c r="Q8" s="8665"/>
      <c r="R8" s="8665"/>
      <c r="S8" s="8671"/>
      <c r="T8" s="4064"/>
      <c r="U8" s="4179" t="s">
        <v>1149</v>
      </c>
      <c r="V8" s="6536" t="s">
        <v>1150</v>
      </c>
      <c r="W8" s="6536" t="s">
        <v>1151</v>
      </c>
      <c r="X8" s="6536" t="s">
        <v>1152</v>
      </c>
      <c r="Y8" s="6536" t="s">
        <v>1153</v>
      </c>
      <c r="Z8" s="6536" t="s">
        <v>1087</v>
      </c>
      <c r="AA8" s="6536" t="s">
        <v>1088</v>
      </c>
      <c r="AB8" s="6536" t="s">
        <v>4864</v>
      </c>
      <c r="AC8" s="6536" t="s">
        <v>4856</v>
      </c>
      <c r="AD8" s="6537" t="s">
        <v>1154</v>
      </c>
      <c r="AE8" s="4064"/>
      <c r="AF8" s="4065"/>
      <c r="AG8" s="4065"/>
    </row>
    <row r="9" spans="1:33" s="6952" customFormat="1" ht="12.75">
      <c r="A9" s="4065"/>
      <c r="B9" s="4064"/>
      <c r="C9" s="6632"/>
      <c r="D9" s="6633"/>
      <c r="E9" s="6633"/>
      <c r="F9" s="6633"/>
      <c r="G9" s="8109"/>
      <c r="H9" s="8109"/>
      <c r="I9" s="6596"/>
      <c r="J9" s="6597" t="s">
        <v>1091</v>
      </c>
      <c r="K9" s="6634"/>
      <c r="L9" s="6635"/>
      <c r="M9" s="6596" t="s">
        <v>1207</v>
      </c>
      <c r="N9" s="6596" t="s">
        <v>1207</v>
      </c>
      <c r="O9" s="6596"/>
      <c r="P9" s="6596"/>
      <c r="Q9" s="6596"/>
      <c r="R9" s="6636"/>
      <c r="S9" s="6598" t="s">
        <v>1208</v>
      </c>
      <c r="T9" s="4064"/>
      <c r="U9" s="6595" t="s">
        <v>1267</v>
      </c>
      <c r="V9" s="6596"/>
      <c r="W9" s="6596"/>
      <c r="X9" s="6597"/>
      <c r="Y9" s="6596"/>
      <c r="Z9" s="6536"/>
      <c r="AA9" s="6536"/>
      <c r="AB9" s="6596"/>
      <c r="AC9" s="6596" t="s">
        <v>3943</v>
      </c>
      <c r="AD9" s="6598" t="s">
        <v>3944</v>
      </c>
      <c r="AE9" s="4064"/>
      <c r="AF9" s="4065"/>
      <c r="AG9" s="4065"/>
    </row>
    <row r="10" spans="1:33" s="6952" customFormat="1" ht="23.25" customHeight="1">
      <c r="A10" s="4065"/>
      <c r="B10" s="4064"/>
      <c r="C10" s="9375" t="s">
        <v>392</v>
      </c>
      <c r="D10" s="9376"/>
      <c r="E10" s="9376"/>
      <c r="F10" s="9376"/>
      <c r="G10" s="8107"/>
      <c r="H10" s="8107"/>
      <c r="I10" s="6600" t="s">
        <v>409</v>
      </c>
      <c r="J10" s="6600" t="s">
        <v>411</v>
      </c>
      <c r="K10" s="6600" t="s">
        <v>412</v>
      </c>
      <c r="L10" s="6637" t="s">
        <v>413</v>
      </c>
      <c r="M10" s="6600" t="s">
        <v>414</v>
      </c>
      <c r="N10" s="6600" t="s">
        <v>415</v>
      </c>
      <c r="O10" s="6600" t="s">
        <v>416</v>
      </c>
      <c r="P10" s="6600" t="s">
        <v>1155</v>
      </c>
      <c r="Q10" s="6638" t="s">
        <v>1156</v>
      </c>
      <c r="R10" s="6600" t="s">
        <v>1157</v>
      </c>
      <c r="S10" s="6601" t="s">
        <v>1158</v>
      </c>
      <c r="T10" s="4064"/>
      <c r="U10" s="6599" t="s">
        <v>1159</v>
      </c>
      <c r="V10" s="6599" t="s">
        <v>1160</v>
      </c>
      <c r="W10" s="6600" t="s">
        <v>1161</v>
      </c>
      <c r="X10" s="6600" t="s">
        <v>1162</v>
      </c>
      <c r="Y10" s="6600" t="s">
        <v>1163</v>
      </c>
      <c r="Z10" s="6600" t="s">
        <v>1164</v>
      </c>
      <c r="AA10" s="6600" t="s">
        <v>1209</v>
      </c>
      <c r="AB10" s="6601" t="s">
        <v>1210</v>
      </c>
      <c r="AC10" s="6600" t="s">
        <v>1211</v>
      </c>
      <c r="AD10" s="6601" t="s">
        <v>1360</v>
      </c>
      <c r="AE10" s="4064"/>
      <c r="AF10" s="4065"/>
      <c r="AG10" s="4065"/>
    </row>
    <row r="11" spans="1:33" s="6953" customFormat="1" ht="12.75">
      <c r="A11" s="4068"/>
      <c r="B11" s="3736"/>
      <c r="C11" s="8117" t="s">
        <v>4873</v>
      </c>
      <c r="D11" s="8118"/>
      <c r="E11" s="8118"/>
      <c r="F11" s="8119"/>
      <c r="G11" s="8010"/>
      <c r="H11" s="8010"/>
      <c r="I11" s="6639"/>
      <c r="J11" s="6640"/>
      <c r="K11" s="6641"/>
      <c r="L11" s="6642"/>
      <c r="M11" s="6639"/>
      <c r="N11" s="6639"/>
      <c r="O11" s="6639"/>
      <c r="P11" s="6639"/>
      <c r="Q11" s="6639"/>
      <c r="R11" s="6639"/>
      <c r="S11" s="6643"/>
      <c r="T11" s="3736"/>
      <c r="U11" s="6602"/>
      <c r="V11" s="6603"/>
      <c r="W11" s="6603"/>
      <c r="X11" s="6603"/>
      <c r="Y11" s="6603"/>
      <c r="Z11" s="6603"/>
      <c r="AA11" s="6603"/>
      <c r="AB11" s="6603"/>
      <c r="AC11" s="6603"/>
      <c r="AD11" s="6604"/>
      <c r="AE11" s="3736"/>
      <c r="AF11" s="4068"/>
      <c r="AG11" s="4068"/>
    </row>
    <row r="12" spans="1:33" s="6512" customFormat="1" ht="14.25" customHeight="1">
      <c r="A12" s="4047"/>
      <c r="B12" s="3740"/>
      <c r="C12" s="3720"/>
      <c r="D12" s="2647" t="s">
        <v>1213</v>
      </c>
      <c r="E12" s="2647"/>
      <c r="F12" s="3409"/>
      <c r="G12" s="8013"/>
      <c r="H12" s="8013"/>
      <c r="I12" s="3409"/>
      <c r="J12" s="3285"/>
      <c r="K12" s="2642"/>
      <c r="L12" s="4107"/>
      <c r="M12" s="3409"/>
      <c r="N12" s="3409"/>
      <c r="O12" s="3409"/>
      <c r="P12" s="3409"/>
      <c r="Q12" s="3409"/>
      <c r="R12" s="3409"/>
      <c r="S12" s="3739"/>
      <c r="T12" s="3740"/>
      <c r="U12" s="4460"/>
      <c r="V12" s="4102"/>
      <c r="W12" s="4102"/>
      <c r="X12" s="4102"/>
      <c r="Y12" s="4102"/>
      <c r="Z12" s="4102"/>
      <c r="AA12" s="4102"/>
      <c r="AB12" s="4102"/>
      <c r="AC12" s="4102"/>
      <c r="AD12" s="4461"/>
      <c r="AE12" s="3740"/>
      <c r="AF12" s="4047"/>
      <c r="AG12" s="4047"/>
    </row>
    <row r="13" spans="1:33" s="6512" customFormat="1" ht="12.75">
      <c r="A13" s="4047"/>
      <c r="B13" s="3740"/>
      <c r="C13" s="3720"/>
      <c r="D13" s="2647" t="s">
        <v>4866</v>
      </c>
      <c r="E13" s="2647"/>
      <c r="F13" s="3409" t="s">
        <v>4867</v>
      </c>
      <c r="G13" s="8013" t="s">
        <v>4123</v>
      </c>
      <c r="H13" s="8013" t="s">
        <v>4875</v>
      </c>
      <c r="I13" s="8116" t="s">
        <v>4870</v>
      </c>
      <c r="J13" s="3285" t="b">
        <v>0</v>
      </c>
      <c r="K13" s="4102"/>
      <c r="L13" s="4115"/>
      <c r="M13" s="4069"/>
      <c r="N13" s="4069"/>
      <c r="O13" s="4465">
        <f>N13-M13</f>
        <v>0</v>
      </c>
      <c r="P13" s="4466"/>
      <c r="Q13" s="4466"/>
      <c r="R13" s="4466"/>
      <c r="S13" s="4468">
        <f>+P13+Q13-R13</f>
        <v>0</v>
      </c>
      <c r="T13" s="3740"/>
      <c r="U13" s="4462">
        <f>V13+W13</f>
        <v>0</v>
      </c>
      <c r="V13" s="4102"/>
      <c r="W13" s="4102"/>
      <c r="X13" s="4102"/>
      <c r="Y13" s="4102"/>
      <c r="Z13" s="4102"/>
      <c r="AA13" s="4102"/>
      <c r="AB13" s="4102"/>
      <c r="AC13" s="4463">
        <f>Z13+AA13-AB13</f>
        <v>0</v>
      </c>
      <c r="AD13" s="4464">
        <f>W13+Y13</f>
        <v>0</v>
      </c>
      <c r="AE13" s="3740"/>
      <c r="AF13" s="4047"/>
      <c r="AG13" s="4047"/>
    </row>
    <row r="14" spans="1:33" s="6512" customFormat="1" ht="12.75">
      <c r="A14" s="4047"/>
      <c r="B14" s="3740"/>
      <c r="C14" s="3720"/>
      <c r="D14" s="2647" t="s">
        <v>4866</v>
      </c>
      <c r="E14" s="2647"/>
      <c r="F14" s="3409" t="s">
        <v>4868</v>
      </c>
      <c r="G14" s="8013" t="s">
        <v>4869</v>
      </c>
      <c r="H14" s="8013" t="s">
        <v>1307</v>
      </c>
      <c r="I14" s="8116" t="s">
        <v>4871</v>
      </c>
      <c r="J14" s="3285" t="b">
        <v>1</v>
      </c>
      <c r="K14" s="4102"/>
      <c r="L14" s="4115"/>
      <c r="M14" s="4069"/>
      <c r="N14" s="4069"/>
      <c r="O14" s="4465">
        <f>N14-M14</f>
        <v>0</v>
      </c>
      <c r="P14" s="4466"/>
      <c r="Q14" s="4466"/>
      <c r="R14" s="4466"/>
      <c r="S14" s="4468">
        <f>+P14+Q14-R14</f>
        <v>0</v>
      </c>
      <c r="T14" s="3740"/>
      <c r="U14" s="4462">
        <f>V14+W14</f>
        <v>0</v>
      </c>
      <c r="V14" s="4102"/>
      <c r="W14" s="4102"/>
      <c r="X14" s="4102"/>
      <c r="Y14" s="4102"/>
      <c r="Z14" s="4102"/>
      <c r="AA14" s="4102"/>
      <c r="AB14" s="4102"/>
      <c r="AC14" s="4463">
        <f>Z14+AA14-AB14</f>
        <v>0</v>
      </c>
      <c r="AD14" s="4464">
        <f>W14+Y14</f>
        <v>0</v>
      </c>
      <c r="AE14" s="3740"/>
      <c r="AF14" s="4047"/>
      <c r="AG14" s="4047"/>
    </row>
    <row r="15" spans="1:33" s="6512" customFormat="1" ht="12.75">
      <c r="A15" s="4047"/>
      <c r="B15" s="3740"/>
      <c r="C15" s="3720"/>
      <c r="D15" s="2647"/>
      <c r="E15" s="2647"/>
      <c r="F15" s="3409" t="s">
        <v>1166</v>
      </c>
      <c r="G15" s="8013"/>
      <c r="H15" s="8013"/>
      <c r="I15" s="4104"/>
      <c r="J15" s="3285" t="b">
        <v>0</v>
      </c>
      <c r="K15" s="4102"/>
      <c r="L15" s="4115"/>
      <c r="M15" s="4069"/>
      <c r="N15" s="4069"/>
      <c r="O15" s="4465">
        <f>N15-M15</f>
        <v>0</v>
      </c>
      <c r="P15" s="4466"/>
      <c r="Q15" s="4466"/>
      <c r="R15" s="4466"/>
      <c r="S15" s="4468">
        <f>+P15+Q15-R15</f>
        <v>0</v>
      </c>
      <c r="T15" s="3740"/>
      <c r="U15" s="4462">
        <f>V15+W15</f>
        <v>0</v>
      </c>
      <c r="V15" s="4102"/>
      <c r="W15" s="4102"/>
      <c r="X15" s="4102"/>
      <c r="Y15" s="4102"/>
      <c r="Z15" s="4102"/>
      <c r="AA15" s="4102"/>
      <c r="AB15" s="4102"/>
      <c r="AC15" s="4463">
        <f>Z15+AA15-AB15</f>
        <v>0</v>
      </c>
      <c r="AD15" s="4464">
        <f>W15+Y15</f>
        <v>0</v>
      </c>
      <c r="AE15" s="3740"/>
      <c r="AF15" s="4047"/>
      <c r="AG15" s="4047"/>
    </row>
    <row r="16" spans="1:33" s="6512" customFormat="1" ht="12.75">
      <c r="A16" s="4047"/>
      <c r="B16" s="3740"/>
      <c r="C16" s="6644"/>
      <c r="D16" s="6645" t="s">
        <v>1104</v>
      </c>
      <c r="E16" s="6646"/>
      <c r="F16" s="6646"/>
      <c r="G16" s="8110"/>
      <c r="H16" s="8110"/>
      <c r="I16" s="6647"/>
      <c r="J16" s="6648"/>
      <c r="K16" s="6625">
        <f>SUMIF($J$13:$J$15,"TRUE",K13:K15)</f>
        <v>0</v>
      </c>
      <c r="L16" s="6649"/>
      <c r="M16" s="6647"/>
      <c r="N16" s="6647"/>
      <c r="O16" s="6650"/>
      <c r="P16" s="6608">
        <f>SUMIF($J$13:$J$15,TRUE,P13:P15)</f>
        <v>0</v>
      </c>
      <c r="Q16" s="6608">
        <f>SUMIF($J$13:$J$15,TRUE,Q13:Q15)</f>
        <v>0</v>
      </c>
      <c r="R16" s="6608">
        <f>SUMIF($J$13:$J$15,TRUE,R13:R15)</f>
        <v>0</v>
      </c>
      <c r="S16" s="6606">
        <f>SUMIF($J$13:$J$15,TRUE,S13:S15)</f>
        <v>0</v>
      </c>
      <c r="T16" s="3740"/>
      <c r="U16" s="6605">
        <f t="shared" ref="U16:AD16" si="0">SUMIF($J$13:$J$15,TRUE,U13:U15)</f>
        <v>0</v>
      </c>
      <c r="V16" s="6606">
        <f t="shared" si="0"/>
        <v>0</v>
      </c>
      <c r="W16" s="6606">
        <f t="shared" si="0"/>
        <v>0</v>
      </c>
      <c r="X16" s="6606">
        <f t="shared" si="0"/>
        <v>0</v>
      </c>
      <c r="Y16" s="6606">
        <f t="shared" si="0"/>
        <v>0</v>
      </c>
      <c r="Z16" s="6606">
        <f t="shared" si="0"/>
        <v>0</v>
      </c>
      <c r="AA16" s="6606">
        <f t="shared" si="0"/>
        <v>0</v>
      </c>
      <c r="AB16" s="6606">
        <f t="shared" si="0"/>
        <v>0</v>
      </c>
      <c r="AC16" s="6606">
        <f t="shared" si="0"/>
        <v>0</v>
      </c>
      <c r="AD16" s="6606">
        <f t="shared" si="0"/>
        <v>0</v>
      </c>
      <c r="AE16" s="3740"/>
      <c r="AF16" s="4047"/>
      <c r="AG16" s="4047"/>
    </row>
    <row r="17" spans="1:33" s="6512" customFormat="1" ht="12.75">
      <c r="A17" s="4047"/>
      <c r="B17" s="3740"/>
      <c r="C17" s="6651"/>
      <c r="D17" s="6652" t="s">
        <v>3883</v>
      </c>
      <c r="E17" s="6652"/>
      <c r="F17" s="6653"/>
      <c r="G17" s="8111"/>
      <c r="H17" s="8111"/>
      <c r="I17" s="6653"/>
      <c r="J17" s="6648"/>
      <c r="K17" s="6625">
        <f>SUM(K13:K15)</f>
        <v>0</v>
      </c>
      <c r="L17" s="6654"/>
      <c r="M17" s="6648"/>
      <c r="N17" s="6648"/>
      <c r="O17" s="6655"/>
      <c r="P17" s="6608">
        <f t="shared" ref="P17:S17" si="1">SUM(P13:P15)</f>
        <v>0</v>
      </c>
      <c r="Q17" s="6608">
        <f t="shared" si="1"/>
        <v>0</v>
      </c>
      <c r="R17" s="6608">
        <f t="shared" si="1"/>
        <v>0</v>
      </c>
      <c r="S17" s="6606">
        <f t="shared" si="1"/>
        <v>0</v>
      </c>
      <c r="T17" s="4412"/>
      <c r="U17" s="6607">
        <f t="shared" ref="U17:AD17" si="2">SUM(U13:U15)</f>
        <v>0</v>
      </c>
      <c r="V17" s="6608">
        <f t="shared" si="2"/>
        <v>0</v>
      </c>
      <c r="W17" s="6608">
        <f t="shared" si="2"/>
        <v>0</v>
      </c>
      <c r="X17" s="6608">
        <f t="shared" si="2"/>
        <v>0</v>
      </c>
      <c r="Y17" s="6608">
        <f t="shared" si="2"/>
        <v>0</v>
      </c>
      <c r="Z17" s="6608">
        <f t="shared" si="2"/>
        <v>0</v>
      </c>
      <c r="AA17" s="6608">
        <f t="shared" si="2"/>
        <v>0</v>
      </c>
      <c r="AB17" s="6608">
        <f t="shared" si="2"/>
        <v>0</v>
      </c>
      <c r="AC17" s="6608">
        <f t="shared" si="2"/>
        <v>0</v>
      </c>
      <c r="AD17" s="6606">
        <f t="shared" si="2"/>
        <v>0</v>
      </c>
      <c r="AE17" s="3740"/>
      <c r="AF17" s="4047"/>
      <c r="AG17" s="4047"/>
    </row>
    <row r="18" spans="1:33" s="6512" customFormat="1" ht="12.75">
      <c r="A18" s="4047"/>
      <c r="B18" s="3740"/>
      <c r="C18" s="3720"/>
      <c r="D18" s="2647"/>
      <c r="E18" s="2647"/>
      <c r="F18" s="3409"/>
      <c r="G18" s="8013"/>
      <c r="H18" s="8013"/>
      <c r="I18" s="3409"/>
      <c r="J18" s="3285"/>
      <c r="K18" s="2642"/>
      <c r="L18" s="4107"/>
      <c r="M18" s="3409"/>
      <c r="N18" s="3409"/>
      <c r="O18" s="3766"/>
      <c r="P18" s="3766"/>
      <c r="Q18" s="3409"/>
      <c r="R18" s="3409"/>
      <c r="S18" s="3739"/>
      <c r="T18" s="3740"/>
      <c r="U18" s="4460"/>
      <c r="V18" s="4102"/>
      <c r="W18" s="4102"/>
      <c r="X18" s="4102"/>
      <c r="Y18" s="4102"/>
      <c r="Z18" s="4102"/>
      <c r="AA18" s="4102"/>
      <c r="AB18" s="4102"/>
      <c r="AC18" s="4102"/>
      <c r="AD18" s="4461"/>
      <c r="AE18" s="3740"/>
      <c r="AF18" s="4047"/>
      <c r="AG18" s="4047"/>
    </row>
    <row r="19" spans="1:33" s="6512" customFormat="1" ht="12.75">
      <c r="A19" s="4047"/>
      <c r="B19" s="3740"/>
      <c r="C19" s="3729"/>
      <c r="D19" s="2647" t="s">
        <v>83</v>
      </c>
      <c r="E19" s="2647"/>
      <c r="F19" s="3409"/>
      <c r="G19" s="8013"/>
      <c r="H19" s="8013"/>
      <c r="I19" s="3409"/>
      <c r="J19" s="3285"/>
      <c r="K19" s="2642"/>
      <c r="L19" s="4107"/>
      <c r="M19" s="3409"/>
      <c r="N19" s="3409"/>
      <c r="O19" s="3766"/>
      <c r="P19" s="3766"/>
      <c r="Q19" s="3409"/>
      <c r="R19" s="3409"/>
      <c r="S19" s="3739"/>
      <c r="T19" s="3740"/>
      <c r="U19" s="4460"/>
      <c r="V19" s="4102"/>
      <c r="W19" s="4102"/>
      <c r="X19" s="4102"/>
      <c r="Y19" s="4102"/>
      <c r="Z19" s="4102"/>
      <c r="AA19" s="4102"/>
      <c r="AB19" s="4102"/>
      <c r="AC19" s="4102"/>
      <c r="AD19" s="4461"/>
      <c r="AE19" s="3740"/>
      <c r="AF19" s="4047"/>
      <c r="AG19" s="4047"/>
    </row>
    <row r="20" spans="1:33" s="6512" customFormat="1" ht="12.75">
      <c r="A20" s="4047"/>
      <c r="B20" s="3740"/>
      <c r="C20" s="3720"/>
      <c r="D20" s="2647"/>
      <c r="E20" s="2647"/>
      <c r="F20" s="3409" t="s">
        <v>1166</v>
      </c>
      <c r="G20" s="8013"/>
      <c r="H20" s="8013"/>
      <c r="I20" s="4104"/>
      <c r="J20" s="3285" t="b">
        <v>1</v>
      </c>
      <c r="K20" s="4102"/>
      <c r="L20" s="4115"/>
      <c r="M20" s="4069"/>
      <c r="N20" s="4069"/>
      <c r="O20" s="4465">
        <f>N20-M20</f>
        <v>0</v>
      </c>
      <c r="P20" s="4466"/>
      <c r="Q20" s="4466"/>
      <c r="R20" s="4466"/>
      <c r="S20" s="4469">
        <f>+P20+Q20-R20</f>
        <v>0</v>
      </c>
      <c r="T20" s="3740"/>
      <c r="U20" s="4462">
        <f>V20+W20</f>
        <v>0</v>
      </c>
      <c r="V20" s="4102"/>
      <c r="W20" s="4102"/>
      <c r="X20" s="4102"/>
      <c r="Y20" s="4102"/>
      <c r="Z20" s="4102"/>
      <c r="AA20" s="4102"/>
      <c r="AB20" s="4102"/>
      <c r="AC20" s="4463">
        <f>Z20+AA20-AB20</f>
        <v>0</v>
      </c>
      <c r="AD20" s="4464">
        <f>W20+Y20</f>
        <v>0</v>
      </c>
      <c r="AE20" s="3740"/>
      <c r="AF20" s="4047"/>
      <c r="AG20" s="4047"/>
    </row>
    <row r="21" spans="1:33" s="6512" customFormat="1" ht="12.75">
      <c r="A21" s="4047"/>
      <c r="B21" s="3740"/>
      <c r="C21" s="3720"/>
      <c r="D21" s="2647"/>
      <c r="E21" s="2647"/>
      <c r="F21" s="3409" t="s">
        <v>1166</v>
      </c>
      <c r="G21" s="8013"/>
      <c r="H21" s="8013"/>
      <c r="I21" s="4104"/>
      <c r="J21" s="3285" t="b">
        <v>0</v>
      </c>
      <c r="K21" s="4102"/>
      <c r="L21" s="4115"/>
      <c r="M21" s="4069"/>
      <c r="N21" s="4069"/>
      <c r="O21" s="4465">
        <f>N21-M21</f>
        <v>0</v>
      </c>
      <c r="P21" s="4466"/>
      <c r="Q21" s="4466"/>
      <c r="R21" s="4466"/>
      <c r="S21" s="4469">
        <f>+P21+Q21-R21</f>
        <v>0</v>
      </c>
      <c r="T21" s="3740"/>
      <c r="U21" s="4462">
        <f>V21+W21</f>
        <v>0</v>
      </c>
      <c r="V21" s="4102"/>
      <c r="W21" s="4102"/>
      <c r="X21" s="4102"/>
      <c r="Y21" s="4102"/>
      <c r="Z21" s="4102"/>
      <c r="AA21" s="4102"/>
      <c r="AB21" s="4102"/>
      <c r="AC21" s="4463">
        <f>Z21+AA21-AB21</f>
        <v>0</v>
      </c>
      <c r="AD21" s="4464">
        <f>W21+Y21</f>
        <v>0</v>
      </c>
      <c r="AE21" s="3740"/>
      <c r="AF21" s="4047"/>
      <c r="AG21" s="4047"/>
    </row>
    <row r="22" spans="1:33" s="6512" customFormat="1" ht="12.75">
      <c r="A22" s="4047"/>
      <c r="B22" s="3740"/>
      <c r="C22" s="3720"/>
      <c r="D22" s="2647"/>
      <c r="E22" s="2647"/>
      <c r="F22" s="3409" t="s">
        <v>1166</v>
      </c>
      <c r="G22" s="8013"/>
      <c r="H22" s="8013"/>
      <c r="I22" s="4104"/>
      <c r="J22" s="3285" t="b">
        <v>1</v>
      </c>
      <c r="K22" s="4102"/>
      <c r="L22" s="4115"/>
      <c r="M22" s="4069"/>
      <c r="N22" s="4069"/>
      <c r="O22" s="4465">
        <f>N22-M22</f>
        <v>0</v>
      </c>
      <c r="P22" s="4466"/>
      <c r="Q22" s="4466"/>
      <c r="R22" s="4466"/>
      <c r="S22" s="4469">
        <f>+P22+Q22-R22</f>
        <v>0</v>
      </c>
      <c r="T22" s="3740"/>
      <c r="U22" s="4462">
        <f>V22+W22</f>
        <v>0</v>
      </c>
      <c r="V22" s="4102"/>
      <c r="W22" s="4102"/>
      <c r="X22" s="4102"/>
      <c r="Y22" s="4102"/>
      <c r="Z22" s="4102"/>
      <c r="AA22" s="4102"/>
      <c r="AB22" s="4102"/>
      <c r="AC22" s="4463">
        <f>Z22+AA22-AB22</f>
        <v>0</v>
      </c>
      <c r="AD22" s="4464">
        <f>W22+Y22</f>
        <v>0</v>
      </c>
      <c r="AE22" s="3740"/>
      <c r="AF22" s="4047"/>
      <c r="AG22" s="4047"/>
    </row>
    <row r="23" spans="1:33" s="6512" customFormat="1" ht="12.75">
      <c r="A23" s="4047"/>
      <c r="B23" s="3740"/>
      <c r="C23" s="6644"/>
      <c r="D23" s="6645" t="s">
        <v>1104</v>
      </c>
      <c r="E23" s="6646"/>
      <c r="F23" s="6646"/>
      <c r="G23" s="8110"/>
      <c r="H23" s="8110"/>
      <c r="I23" s="6647"/>
      <c r="J23" s="6648"/>
      <c r="K23" s="6608">
        <f>SUM(K20:K22)</f>
        <v>0</v>
      </c>
      <c r="L23" s="6654"/>
      <c r="M23" s="6648"/>
      <c r="N23" s="6648"/>
      <c r="O23" s="6655"/>
      <c r="P23" s="6608">
        <f>SUMIF($J$20:$J$22,TRUE,P20:P22)</f>
        <v>0</v>
      </c>
      <c r="Q23" s="6608">
        <f>SUMIF($J$20:$J$22,TRUE,Q20:Q22)</f>
        <v>0</v>
      </c>
      <c r="R23" s="6608">
        <f>SUMIF($J$20:$J$22,TRUE,R20:R22)</f>
        <v>0</v>
      </c>
      <c r="S23" s="6606">
        <f>SUMIF($J$20:$J$22,TRUE,S20:S22)</f>
        <v>0</v>
      </c>
      <c r="T23" s="4412"/>
      <c r="U23" s="6605">
        <f t="shared" ref="U23:AD23" si="3">SUMIF($J$20:$J$22,TRUE,U20:U22)</f>
        <v>0</v>
      </c>
      <c r="V23" s="6606">
        <f t="shared" si="3"/>
        <v>0</v>
      </c>
      <c r="W23" s="6606">
        <f t="shared" si="3"/>
        <v>0</v>
      </c>
      <c r="X23" s="6606">
        <f t="shared" si="3"/>
        <v>0</v>
      </c>
      <c r="Y23" s="6606">
        <f t="shared" si="3"/>
        <v>0</v>
      </c>
      <c r="Z23" s="6606">
        <f t="shared" si="3"/>
        <v>0</v>
      </c>
      <c r="AA23" s="6606">
        <f t="shared" si="3"/>
        <v>0</v>
      </c>
      <c r="AB23" s="6606">
        <f t="shared" si="3"/>
        <v>0</v>
      </c>
      <c r="AC23" s="6606">
        <f t="shared" si="3"/>
        <v>0</v>
      </c>
      <c r="AD23" s="6606">
        <f t="shared" si="3"/>
        <v>0</v>
      </c>
      <c r="AE23" s="3740"/>
      <c r="AF23" s="4047"/>
      <c r="AG23" s="4047"/>
    </row>
    <row r="24" spans="1:33" s="6512" customFormat="1" ht="12.75">
      <c r="A24" s="4047"/>
      <c r="B24" s="3740"/>
      <c r="C24" s="6651"/>
      <c r="D24" s="6652" t="s">
        <v>1221</v>
      </c>
      <c r="E24" s="6652"/>
      <c r="F24" s="6653"/>
      <c r="G24" s="6645"/>
      <c r="H24" s="6656"/>
      <c r="I24" s="6645"/>
      <c r="J24" s="6656"/>
      <c r="K24" s="6610">
        <f>SUM(K20:K22)</f>
        <v>0</v>
      </c>
      <c r="L24" s="6657"/>
      <c r="M24" s="6656"/>
      <c r="N24" s="6656"/>
      <c r="O24" s="6658"/>
      <c r="P24" s="6610">
        <f t="shared" ref="P24:S24" si="4">SUM(P20:P22)</f>
        <v>0</v>
      </c>
      <c r="Q24" s="6610">
        <f t="shared" si="4"/>
        <v>0</v>
      </c>
      <c r="R24" s="6610">
        <f t="shared" si="4"/>
        <v>0</v>
      </c>
      <c r="S24" s="6611">
        <f t="shared" si="4"/>
        <v>0</v>
      </c>
      <c r="T24" s="4412"/>
      <c r="U24" s="6609">
        <f t="shared" ref="U24:AD24" si="5">SUM(U20:U22)</f>
        <v>0</v>
      </c>
      <c r="V24" s="6610">
        <f t="shared" si="5"/>
        <v>0</v>
      </c>
      <c r="W24" s="6610">
        <f t="shared" si="5"/>
        <v>0</v>
      </c>
      <c r="X24" s="6610">
        <f t="shared" si="5"/>
        <v>0</v>
      </c>
      <c r="Y24" s="6610">
        <f t="shared" si="5"/>
        <v>0</v>
      </c>
      <c r="Z24" s="6610">
        <f t="shared" si="5"/>
        <v>0</v>
      </c>
      <c r="AA24" s="6610">
        <f t="shared" si="5"/>
        <v>0</v>
      </c>
      <c r="AB24" s="6610">
        <f t="shared" si="5"/>
        <v>0</v>
      </c>
      <c r="AC24" s="6610">
        <f t="shared" si="5"/>
        <v>0</v>
      </c>
      <c r="AD24" s="6611">
        <f t="shared" si="5"/>
        <v>0</v>
      </c>
      <c r="AE24" s="3740"/>
      <c r="AF24" s="4047"/>
      <c r="AG24" s="4047"/>
    </row>
    <row r="25" spans="1:33" s="6512" customFormat="1" ht="12.75">
      <c r="A25" s="4047"/>
      <c r="B25" s="3740"/>
      <c r="C25" s="6659"/>
      <c r="D25" s="6660"/>
      <c r="E25" s="6660"/>
      <c r="F25" s="6660"/>
      <c r="G25" s="8113"/>
      <c r="H25" s="8113"/>
      <c r="I25" s="6661"/>
      <c r="J25" s="6662"/>
      <c r="K25" s="6663"/>
      <c r="L25" s="6664"/>
      <c r="M25" s="6663"/>
      <c r="N25" s="6663"/>
      <c r="O25" s="6665"/>
      <c r="P25" s="6665"/>
      <c r="Q25" s="6663"/>
      <c r="R25" s="6663"/>
      <c r="S25" s="6666"/>
      <c r="T25" s="4425"/>
      <c r="U25" s="6612"/>
      <c r="V25" s="6613"/>
      <c r="W25" s="6613"/>
      <c r="X25" s="6613"/>
      <c r="Y25" s="6613"/>
      <c r="Z25" s="6613"/>
      <c r="AA25" s="6613"/>
      <c r="AB25" s="6613"/>
      <c r="AC25" s="6613"/>
      <c r="AD25" s="6614"/>
      <c r="AE25" s="3740"/>
      <c r="AF25" s="4047"/>
      <c r="AG25" s="4047"/>
    </row>
    <row r="26" spans="1:33" s="6512" customFormat="1" ht="12.75">
      <c r="A26" s="4047"/>
      <c r="B26" s="3740"/>
      <c r="C26" s="6651" t="s">
        <v>4124</v>
      </c>
      <c r="D26" s="6667"/>
      <c r="E26" s="6667"/>
      <c r="F26" s="6668"/>
      <c r="G26" s="8114"/>
      <c r="H26" s="8114"/>
      <c r="I26" s="6668"/>
      <c r="J26" s="6647"/>
      <c r="K26" s="6608">
        <f>K23+K16</f>
        <v>0</v>
      </c>
      <c r="L26" s="6669"/>
      <c r="M26" s="6670"/>
      <c r="N26" s="6670"/>
      <c r="O26" s="6670"/>
      <c r="P26" s="6608">
        <f t="shared" ref="P26:S26" si="6">P23+P16</f>
        <v>0</v>
      </c>
      <c r="Q26" s="6608">
        <f t="shared" si="6"/>
        <v>0</v>
      </c>
      <c r="R26" s="6608">
        <f t="shared" si="6"/>
        <v>0</v>
      </c>
      <c r="S26" s="6606">
        <f t="shared" si="6"/>
        <v>0</v>
      </c>
      <c r="T26" s="4431"/>
      <c r="U26" s="6615">
        <f t="shared" ref="U26:AD26" si="7">U23+U16</f>
        <v>0</v>
      </c>
      <c r="V26" s="6608">
        <f t="shared" si="7"/>
        <v>0</v>
      </c>
      <c r="W26" s="6616">
        <f t="shared" si="7"/>
        <v>0</v>
      </c>
      <c r="X26" s="6608">
        <f t="shared" si="7"/>
        <v>0</v>
      </c>
      <c r="Y26" s="6608">
        <f t="shared" si="7"/>
        <v>0</v>
      </c>
      <c r="Z26" s="6608">
        <f t="shared" si="7"/>
        <v>0</v>
      </c>
      <c r="AA26" s="6608">
        <f t="shared" si="7"/>
        <v>0</v>
      </c>
      <c r="AB26" s="6608">
        <f t="shared" si="7"/>
        <v>0</v>
      </c>
      <c r="AC26" s="6608">
        <f t="shared" si="7"/>
        <v>0</v>
      </c>
      <c r="AD26" s="6617">
        <f t="shared" si="7"/>
        <v>0</v>
      </c>
      <c r="AE26" s="3740"/>
      <c r="AF26" s="4047"/>
      <c r="AG26" s="4047"/>
    </row>
    <row r="27" spans="1:33" s="6512" customFormat="1" ht="13.5" thickBot="1">
      <c r="A27" s="4047"/>
      <c r="B27" s="3740"/>
      <c r="C27" s="6627" t="s">
        <v>4872</v>
      </c>
      <c r="D27" s="6628"/>
      <c r="E27" s="6628"/>
      <c r="F27" s="6629"/>
      <c r="G27" s="8014"/>
      <c r="H27" s="8014"/>
      <c r="I27" s="6629"/>
      <c r="J27" s="6629"/>
      <c r="K27" s="6620">
        <f>K17+K24</f>
        <v>0</v>
      </c>
      <c r="L27" s="6630"/>
      <c r="M27" s="6631"/>
      <c r="N27" s="6631"/>
      <c r="O27" s="6631"/>
      <c r="P27" s="6620">
        <f t="shared" ref="P27:S27" si="8">P17+P24</f>
        <v>0</v>
      </c>
      <c r="Q27" s="6620">
        <f t="shared" si="8"/>
        <v>0</v>
      </c>
      <c r="R27" s="6620">
        <f t="shared" si="8"/>
        <v>0</v>
      </c>
      <c r="S27" s="6671">
        <f t="shared" si="8"/>
        <v>0</v>
      </c>
      <c r="T27" s="4431"/>
      <c r="U27" s="6618">
        <f t="shared" ref="U27:AD27" si="9">U17+U24</f>
        <v>0</v>
      </c>
      <c r="V27" s="6594">
        <f t="shared" si="9"/>
        <v>0</v>
      </c>
      <c r="W27" s="6619">
        <f t="shared" si="9"/>
        <v>0</v>
      </c>
      <c r="X27" s="6594">
        <f t="shared" si="9"/>
        <v>0</v>
      </c>
      <c r="Y27" s="6620">
        <f t="shared" si="9"/>
        <v>0</v>
      </c>
      <c r="Z27" s="6620">
        <f t="shared" si="9"/>
        <v>0</v>
      </c>
      <c r="AA27" s="6620">
        <f t="shared" si="9"/>
        <v>0</v>
      </c>
      <c r="AB27" s="6594">
        <f t="shared" si="9"/>
        <v>0</v>
      </c>
      <c r="AC27" s="6594">
        <f t="shared" si="9"/>
        <v>0</v>
      </c>
      <c r="AD27" s="6621">
        <f t="shared" si="9"/>
        <v>0</v>
      </c>
      <c r="AE27" s="3740"/>
      <c r="AF27" s="4047"/>
      <c r="AG27" s="4047"/>
    </row>
    <row r="28" spans="1:33" s="6512" customFormat="1" ht="12.75">
      <c r="A28" s="4047"/>
      <c r="B28" s="3740"/>
      <c r="C28" s="6672"/>
      <c r="D28" s="2647"/>
      <c r="E28" s="2647"/>
      <c r="F28" s="2647"/>
      <c r="G28" s="2647"/>
      <c r="H28" s="2647"/>
      <c r="I28" s="2647"/>
      <c r="J28" s="2647"/>
      <c r="K28" s="6465"/>
      <c r="L28" s="6466"/>
      <c r="M28" s="6467"/>
      <c r="N28" s="6467"/>
      <c r="O28" s="6467"/>
      <c r="P28" s="6465"/>
      <c r="Q28" s="6465"/>
      <c r="R28" s="6465"/>
      <c r="S28" s="6623"/>
      <c r="T28" s="4431"/>
      <c r="U28" s="6622"/>
      <c r="V28" s="6465"/>
      <c r="W28" s="6465"/>
      <c r="X28" s="6465"/>
      <c r="Y28" s="6465"/>
      <c r="Z28" s="6465"/>
      <c r="AA28" s="6465"/>
      <c r="AB28" s="6465"/>
      <c r="AC28" s="6465"/>
      <c r="AD28" s="6623"/>
      <c r="AE28" s="3740"/>
      <c r="AF28" s="4047"/>
      <c r="AG28" s="4047"/>
    </row>
    <row r="29" spans="1:33" s="6512" customFormat="1" ht="12.75">
      <c r="A29" s="4047"/>
      <c r="B29" s="3740"/>
      <c r="C29" s="8117" t="s">
        <v>2941</v>
      </c>
      <c r="D29" s="8118"/>
      <c r="E29" s="8118"/>
      <c r="F29" s="8119"/>
      <c r="G29" s="8010"/>
      <c r="H29" s="8010"/>
      <c r="I29" s="6639"/>
      <c r="J29" s="6640"/>
      <c r="K29" s="6641"/>
      <c r="L29" s="6642"/>
      <c r="M29" s="6639"/>
      <c r="N29" s="6639"/>
      <c r="O29" s="6639"/>
      <c r="P29" s="6639"/>
      <c r="Q29" s="6639"/>
      <c r="R29" s="6639"/>
      <c r="S29" s="6643"/>
      <c r="T29" s="3736"/>
      <c r="U29" s="6602"/>
      <c r="V29" s="6603"/>
      <c r="W29" s="6603"/>
      <c r="X29" s="6603"/>
      <c r="Y29" s="6603"/>
      <c r="Z29" s="6603"/>
      <c r="AA29" s="6603"/>
      <c r="AB29" s="6603"/>
      <c r="AC29" s="6603"/>
      <c r="AD29" s="6604"/>
      <c r="AE29" s="3740"/>
      <c r="AF29" s="4047"/>
      <c r="AG29" s="4047"/>
    </row>
    <row r="30" spans="1:33" s="6512" customFormat="1" ht="12.75">
      <c r="A30" s="4047"/>
      <c r="B30" s="3740"/>
      <c r="C30" s="3720"/>
      <c r="D30" s="2647" t="s">
        <v>1213</v>
      </c>
      <c r="E30" s="2647"/>
      <c r="F30" s="3409"/>
      <c r="G30" s="8013"/>
      <c r="H30" s="8013"/>
      <c r="I30" s="3409"/>
      <c r="J30" s="3285"/>
      <c r="K30" s="2642"/>
      <c r="L30" s="4107"/>
      <c r="M30" s="3409"/>
      <c r="N30" s="3409"/>
      <c r="O30" s="3409"/>
      <c r="P30" s="3409"/>
      <c r="Q30" s="3409"/>
      <c r="R30" s="3409"/>
      <c r="S30" s="3739"/>
      <c r="T30" s="3740"/>
      <c r="U30" s="4460"/>
      <c r="V30" s="4102"/>
      <c r="W30" s="4102"/>
      <c r="X30" s="4102"/>
      <c r="Y30" s="4102"/>
      <c r="Z30" s="4102"/>
      <c r="AA30" s="4102"/>
      <c r="AB30" s="4102"/>
      <c r="AC30" s="4102"/>
      <c r="AD30" s="4461"/>
      <c r="AE30" s="3740"/>
      <c r="AF30" s="4047"/>
      <c r="AG30" s="4047"/>
    </row>
    <row r="31" spans="1:33" s="6512" customFormat="1" ht="12.75">
      <c r="A31" s="4047"/>
      <c r="B31" s="3740"/>
      <c r="C31" s="3720"/>
      <c r="D31" s="2647"/>
      <c r="E31" s="2647"/>
      <c r="F31" s="3409" t="s">
        <v>1166</v>
      </c>
      <c r="G31" s="8013" t="s">
        <v>4123</v>
      </c>
      <c r="H31" s="8013" t="s">
        <v>4876</v>
      </c>
      <c r="I31" s="4104"/>
      <c r="J31" s="3285" t="b">
        <v>0</v>
      </c>
      <c r="K31" s="4102"/>
      <c r="L31" s="4115"/>
      <c r="M31" s="4069"/>
      <c r="N31" s="4069"/>
      <c r="O31" s="4465">
        <f>N31-M31</f>
        <v>0</v>
      </c>
      <c r="P31" s="4466"/>
      <c r="Q31" s="4466"/>
      <c r="R31" s="4466"/>
      <c r="S31" s="4468">
        <f>+P31+Q31-R31</f>
        <v>0</v>
      </c>
      <c r="T31" s="3740"/>
      <c r="U31" s="4462">
        <f>V31+W31</f>
        <v>0</v>
      </c>
      <c r="V31" s="4102"/>
      <c r="W31" s="4102"/>
      <c r="X31" s="4102"/>
      <c r="Y31" s="4102"/>
      <c r="Z31" s="4102"/>
      <c r="AA31" s="4102"/>
      <c r="AB31" s="4102"/>
      <c r="AC31" s="4463">
        <f>Z31+AA31-AB31</f>
        <v>0</v>
      </c>
      <c r="AD31" s="4464">
        <f>W31+Y31</f>
        <v>0</v>
      </c>
      <c r="AE31" s="3740"/>
      <c r="AF31" s="4047"/>
      <c r="AG31" s="4047"/>
    </row>
    <row r="32" spans="1:33" s="6512" customFormat="1" ht="12.75">
      <c r="A32" s="4047"/>
      <c r="B32" s="3740"/>
      <c r="C32" s="3720"/>
      <c r="D32" s="2647"/>
      <c r="E32" s="2647"/>
      <c r="F32" s="3409" t="s">
        <v>1166</v>
      </c>
      <c r="G32" s="8013" t="s">
        <v>4869</v>
      </c>
      <c r="H32" s="8013" t="s">
        <v>4877</v>
      </c>
      <c r="I32" s="4104"/>
      <c r="J32" s="3285" t="b">
        <v>1</v>
      </c>
      <c r="K32" s="4102"/>
      <c r="L32" s="4115"/>
      <c r="M32" s="4069"/>
      <c r="N32" s="4069"/>
      <c r="O32" s="4465">
        <f>N32-M32</f>
        <v>0</v>
      </c>
      <c r="P32" s="4466"/>
      <c r="Q32" s="4466"/>
      <c r="R32" s="4466"/>
      <c r="S32" s="4468">
        <f>+P32+Q32-R32</f>
        <v>0</v>
      </c>
      <c r="T32" s="3740"/>
      <c r="U32" s="4462">
        <f>V32+W32</f>
        <v>0</v>
      </c>
      <c r="V32" s="4102"/>
      <c r="W32" s="4102"/>
      <c r="X32" s="4102"/>
      <c r="Y32" s="4102"/>
      <c r="Z32" s="4102"/>
      <c r="AA32" s="4102"/>
      <c r="AB32" s="4102"/>
      <c r="AC32" s="4463">
        <f>Z32+AA32-AB32</f>
        <v>0</v>
      </c>
      <c r="AD32" s="4464">
        <f>W32+Y32</f>
        <v>0</v>
      </c>
      <c r="AE32" s="3740"/>
      <c r="AF32" s="4047"/>
      <c r="AG32" s="4047"/>
    </row>
    <row r="33" spans="1:33" s="6512" customFormat="1" ht="12.75">
      <c r="A33" s="4047"/>
      <c r="B33" s="3740"/>
      <c r="C33" s="3720"/>
      <c r="D33" s="2647"/>
      <c r="E33" s="2647"/>
      <c r="F33" s="3409" t="s">
        <v>1166</v>
      </c>
      <c r="G33" s="8013"/>
      <c r="H33" s="8013"/>
      <c r="I33" s="4104"/>
      <c r="J33" s="3285" t="b">
        <v>0</v>
      </c>
      <c r="K33" s="4102"/>
      <c r="L33" s="4115"/>
      <c r="M33" s="4069"/>
      <c r="N33" s="4069"/>
      <c r="O33" s="4465">
        <f>N33-M33</f>
        <v>0</v>
      </c>
      <c r="P33" s="4466"/>
      <c r="Q33" s="4466"/>
      <c r="R33" s="4466"/>
      <c r="S33" s="4468">
        <f>+P33+Q33-R33</f>
        <v>0</v>
      </c>
      <c r="T33" s="3740"/>
      <c r="U33" s="4462">
        <f>V33+W33</f>
        <v>0</v>
      </c>
      <c r="V33" s="4102"/>
      <c r="W33" s="4102"/>
      <c r="X33" s="4102"/>
      <c r="Y33" s="4102"/>
      <c r="Z33" s="4102"/>
      <c r="AA33" s="4102"/>
      <c r="AB33" s="4102"/>
      <c r="AC33" s="4463">
        <f>Z33+AA33-AB33</f>
        <v>0</v>
      </c>
      <c r="AD33" s="4464">
        <f>W33+Y33</f>
        <v>0</v>
      </c>
      <c r="AE33" s="3740"/>
      <c r="AF33" s="4047"/>
      <c r="AG33" s="4047"/>
    </row>
    <row r="34" spans="1:33" s="6512" customFormat="1" ht="12.75">
      <c r="A34" s="4047"/>
      <c r="B34" s="3740"/>
      <c r="C34" s="6644"/>
      <c r="D34" s="6645" t="s">
        <v>1104</v>
      </c>
      <c r="E34" s="6646"/>
      <c r="F34" s="6646"/>
      <c r="G34" s="8110"/>
      <c r="H34" s="8110"/>
      <c r="I34" s="6647"/>
      <c r="J34" s="6648"/>
      <c r="K34" s="6625">
        <f>SUMIF($J$31:$J$33,"TRUE",K31:K33)</f>
        <v>0</v>
      </c>
      <c r="L34" s="6649"/>
      <c r="M34" s="6647"/>
      <c r="N34" s="6647"/>
      <c r="O34" s="6650"/>
      <c r="P34" s="6608">
        <f>SUMIF($J$31:$J$33,TRUE,P31:P33)</f>
        <v>0</v>
      </c>
      <c r="Q34" s="6608">
        <f>SUMIF($J$31:$J$33,TRUE,Q31:Q33)</f>
        <v>0</v>
      </c>
      <c r="R34" s="6608">
        <f>SUMIF($J$31:$J$33,TRUE,R31:R33)</f>
        <v>0</v>
      </c>
      <c r="S34" s="6606">
        <f>SUMIF($J$31:$J$33,TRUE,S31:S33)</f>
        <v>0</v>
      </c>
      <c r="T34" s="3740"/>
      <c r="U34" s="6607">
        <f t="shared" ref="U34:AD34" si="10">SUMIF($J$31:$J$33,TRUE,U31:U33)</f>
        <v>0</v>
      </c>
      <c r="V34" s="6608">
        <f t="shared" si="10"/>
        <v>0</v>
      </c>
      <c r="W34" s="6608">
        <f t="shared" si="10"/>
        <v>0</v>
      </c>
      <c r="X34" s="6608">
        <f t="shared" si="10"/>
        <v>0</v>
      </c>
      <c r="Y34" s="6608">
        <f t="shared" si="10"/>
        <v>0</v>
      </c>
      <c r="Z34" s="6608">
        <f t="shared" si="10"/>
        <v>0</v>
      </c>
      <c r="AA34" s="6608">
        <f t="shared" si="10"/>
        <v>0</v>
      </c>
      <c r="AB34" s="6608">
        <f t="shared" si="10"/>
        <v>0</v>
      </c>
      <c r="AC34" s="6608">
        <f t="shared" si="10"/>
        <v>0</v>
      </c>
      <c r="AD34" s="6606">
        <f t="shared" si="10"/>
        <v>0</v>
      </c>
      <c r="AE34" s="3740"/>
      <c r="AF34" s="4047"/>
      <c r="AG34" s="4047"/>
    </row>
    <row r="35" spans="1:33" s="6512" customFormat="1" ht="12.75">
      <c r="A35" s="4047"/>
      <c r="B35" s="3740"/>
      <c r="C35" s="6651"/>
      <c r="D35" s="6652" t="s">
        <v>3883</v>
      </c>
      <c r="E35" s="6652"/>
      <c r="F35" s="6653"/>
      <c r="G35" s="8111"/>
      <c r="H35" s="8111"/>
      <c r="I35" s="6653"/>
      <c r="J35" s="6648"/>
      <c r="K35" s="6625">
        <f>SUM(K31:K33)</f>
        <v>0</v>
      </c>
      <c r="L35" s="6654"/>
      <c r="M35" s="6648"/>
      <c r="N35" s="6648"/>
      <c r="O35" s="6655"/>
      <c r="P35" s="6608">
        <f t="shared" ref="P35:S35" si="11">SUM(P31:P33)</f>
        <v>0</v>
      </c>
      <c r="Q35" s="6608">
        <f t="shared" si="11"/>
        <v>0</v>
      </c>
      <c r="R35" s="6608">
        <f t="shared" si="11"/>
        <v>0</v>
      </c>
      <c r="S35" s="6606">
        <f t="shared" si="11"/>
        <v>0</v>
      </c>
      <c r="T35" s="4412"/>
      <c r="U35" s="6607">
        <f t="shared" ref="U35:AD35" si="12">SUM(U31:U33)</f>
        <v>0</v>
      </c>
      <c r="V35" s="6608">
        <f t="shared" si="12"/>
        <v>0</v>
      </c>
      <c r="W35" s="6608">
        <f t="shared" si="12"/>
        <v>0</v>
      </c>
      <c r="X35" s="6608">
        <f t="shared" si="12"/>
        <v>0</v>
      </c>
      <c r="Y35" s="6608">
        <f t="shared" si="12"/>
        <v>0</v>
      </c>
      <c r="Z35" s="6608">
        <f t="shared" si="12"/>
        <v>0</v>
      </c>
      <c r="AA35" s="6608">
        <f t="shared" si="12"/>
        <v>0</v>
      </c>
      <c r="AB35" s="6608">
        <f t="shared" si="12"/>
        <v>0</v>
      </c>
      <c r="AC35" s="6608">
        <f t="shared" si="12"/>
        <v>0</v>
      </c>
      <c r="AD35" s="6606">
        <f t="shared" si="12"/>
        <v>0</v>
      </c>
      <c r="AE35" s="3740"/>
      <c r="AF35" s="4047"/>
      <c r="AG35" s="4047"/>
    </row>
    <row r="36" spans="1:33" s="6512" customFormat="1" ht="12.75">
      <c r="A36" s="4047"/>
      <c r="B36" s="3740"/>
      <c r="C36" s="3720"/>
      <c r="D36" s="2647"/>
      <c r="E36" s="2647"/>
      <c r="F36" s="3409"/>
      <c r="G36" s="8013"/>
      <c r="H36" s="8013"/>
      <c r="I36" s="3409"/>
      <c r="J36" s="3285"/>
      <c r="K36" s="2642"/>
      <c r="L36" s="4107"/>
      <c r="M36" s="3409"/>
      <c r="N36" s="3409"/>
      <c r="O36" s="3766"/>
      <c r="P36" s="3766"/>
      <c r="Q36" s="3409"/>
      <c r="R36" s="3409"/>
      <c r="S36" s="3739"/>
      <c r="T36" s="3740"/>
      <c r="U36" s="4460"/>
      <c r="V36" s="4102"/>
      <c r="W36" s="4102"/>
      <c r="X36" s="4102"/>
      <c r="Y36" s="4102"/>
      <c r="Z36" s="4102"/>
      <c r="AA36" s="4102"/>
      <c r="AB36" s="4102"/>
      <c r="AC36" s="4102"/>
      <c r="AD36" s="4461"/>
      <c r="AE36" s="3740"/>
      <c r="AF36" s="4047"/>
      <c r="AG36" s="4047"/>
    </row>
    <row r="37" spans="1:33" s="6512" customFormat="1" ht="12.75">
      <c r="A37" s="4047"/>
      <c r="B37" s="3740"/>
      <c r="C37" s="3729"/>
      <c r="D37" s="2647" t="s">
        <v>83</v>
      </c>
      <c r="E37" s="2647"/>
      <c r="F37" s="3409"/>
      <c r="G37" s="8013"/>
      <c r="H37" s="8013"/>
      <c r="I37" s="3409"/>
      <c r="J37" s="3285"/>
      <c r="K37" s="2642"/>
      <c r="L37" s="4107"/>
      <c r="M37" s="3409"/>
      <c r="N37" s="3409"/>
      <c r="O37" s="3766"/>
      <c r="P37" s="3766"/>
      <c r="Q37" s="3409"/>
      <c r="R37" s="3409"/>
      <c r="S37" s="3739"/>
      <c r="T37" s="3740"/>
      <c r="U37" s="4460"/>
      <c r="V37" s="4102"/>
      <c r="W37" s="4102"/>
      <c r="X37" s="4102"/>
      <c r="Y37" s="4102"/>
      <c r="Z37" s="4102"/>
      <c r="AA37" s="4102"/>
      <c r="AB37" s="4102"/>
      <c r="AC37" s="4102"/>
      <c r="AD37" s="4461"/>
      <c r="AE37" s="3740"/>
      <c r="AF37" s="4047"/>
      <c r="AG37" s="4047"/>
    </row>
    <row r="38" spans="1:33" s="6512" customFormat="1" ht="12.75">
      <c r="A38" s="4047"/>
      <c r="B38" s="3740"/>
      <c r="C38" s="3720"/>
      <c r="D38" s="2647"/>
      <c r="E38" s="2647" t="s">
        <v>1218</v>
      </c>
      <c r="F38" s="3409" t="s">
        <v>1166</v>
      </c>
      <c r="G38" s="8013"/>
      <c r="H38" s="8013"/>
      <c r="I38" s="4104"/>
      <c r="J38" s="3285" t="b">
        <v>1</v>
      </c>
      <c r="K38" s="4102"/>
      <c r="L38" s="4115"/>
      <c r="M38" s="4069"/>
      <c r="N38" s="4069"/>
      <c r="O38" s="4465">
        <f>N38-M38</f>
        <v>0</v>
      </c>
      <c r="P38" s="4466"/>
      <c r="Q38" s="4466"/>
      <c r="R38" s="4466"/>
      <c r="S38" s="4469">
        <f>+P38+Q38-R38</f>
        <v>0</v>
      </c>
      <c r="T38" s="3740"/>
      <c r="U38" s="4462">
        <f>V38+W38</f>
        <v>0</v>
      </c>
      <c r="V38" s="4102"/>
      <c r="W38" s="4102"/>
      <c r="X38" s="4102"/>
      <c r="Y38" s="4102"/>
      <c r="Z38" s="4102"/>
      <c r="AA38" s="4102"/>
      <c r="AB38" s="4102"/>
      <c r="AC38" s="4463">
        <f>Z38+AA38-AB38</f>
        <v>0</v>
      </c>
      <c r="AD38" s="4464">
        <f>W38+Y38</f>
        <v>0</v>
      </c>
      <c r="AE38" s="3740"/>
      <c r="AF38" s="4047"/>
      <c r="AG38" s="4047"/>
    </row>
    <row r="39" spans="1:33" s="6512" customFormat="1" ht="12.75">
      <c r="A39" s="4047"/>
      <c r="B39" s="3740"/>
      <c r="C39" s="3720"/>
      <c r="D39" s="2647"/>
      <c r="E39" s="2647" t="s">
        <v>1219</v>
      </c>
      <c r="F39" s="3409" t="s">
        <v>1166</v>
      </c>
      <c r="G39" s="8013"/>
      <c r="H39" s="8013"/>
      <c r="I39" s="4104"/>
      <c r="J39" s="3285" t="b">
        <v>0</v>
      </c>
      <c r="K39" s="4102"/>
      <c r="L39" s="4115"/>
      <c r="M39" s="4069"/>
      <c r="N39" s="4069"/>
      <c r="O39" s="4465">
        <f>N39-M39</f>
        <v>0</v>
      </c>
      <c r="P39" s="4466"/>
      <c r="Q39" s="4466"/>
      <c r="R39" s="4466"/>
      <c r="S39" s="4469">
        <f>+P39+Q39-R39</f>
        <v>0</v>
      </c>
      <c r="T39" s="3740"/>
      <c r="U39" s="4462">
        <f>V39+W39</f>
        <v>0</v>
      </c>
      <c r="V39" s="4102"/>
      <c r="W39" s="4102"/>
      <c r="X39" s="4102"/>
      <c r="Y39" s="4102"/>
      <c r="Z39" s="4102"/>
      <c r="AA39" s="4102"/>
      <c r="AB39" s="4102"/>
      <c r="AC39" s="4463">
        <f>Z39+AA39-AB39</f>
        <v>0</v>
      </c>
      <c r="AD39" s="4464">
        <f>W39+Y39</f>
        <v>0</v>
      </c>
      <c r="AE39" s="3740"/>
      <c r="AF39" s="4047"/>
      <c r="AG39" s="4047"/>
    </row>
    <row r="40" spans="1:33" s="6512" customFormat="1" ht="12.75">
      <c r="A40" s="4047"/>
      <c r="B40" s="3740"/>
      <c r="C40" s="3720"/>
      <c r="D40" s="2647"/>
      <c r="E40" s="2647" t="s">
        <v>1220</v>
      </c>
      <c r="F40" s="3409" t="s">
        <v>1166</v>
      </c>
      <c r="G40" s="8013"/>
      <c r="H40" s="8013"/>
      <c r="I40" s="4104"/>
      <c r="J40" s="3285" t="b">
        <v>1</v>
      </c>
      <c r="K40" s="4102"/>
      <c r="L40" s="4115"/>
      <c r="M40" s="4069"/>
      <c r="N40" s="4069"/>
      <c r="O40" s="4465">
        <f>N40-M40</f>
        <v>0</v>
      </c>
      <c r="P40" s="4466"/>
      <c r="Q40" s="4466"/>
      <c r="R40" s="4466"/>
      <c r="S40" s="4469">
        <f>+P40+Q40-R40</f>
        <v>0</v>
      </c>
      <c r="T40" s="3740"/>
      <c r="U40" s="4462">
        <f>V40+W40</f>
        <v>0</v>
      </c>
      <c r="V40" s="4102"/>
      <c r="W40" s="4102"/>
      <c r="X40" s="4102"/>
      <c r="Y40" s="4102"/>
      <c r="Z40" s="4102"/>
      <c r="AA40" s="4102"/>
      <c r="AB40" s="4102"/>
      <c r="AC40" s="4463">
        <f>Z40+AA40-AB40</f>
        <v>0</v>
      </c>
      <c r="AD40" s="4464">
        <f>W40+Y40</f>
        <v>0</v>
      </c>
      <c r="AE40" s="3740"/>
      <c r="AF40" s="4047"/>
      <c r="AG40" s="4047"/>
    </row>
    <row r="41" spans="1:33" s="6512" customFormat="1" ht="12.75">
      <c r="A41" s="4047"/>
      <c r="B41" s="3740"/>
      <c r="C41" s="6644"/>
      <c r="D41" s="6645" t="s">
        <v>1104</v>
      </c>
      <c r="E41" s="6646"/>
      <c r="F41" s="6646"/>
      <c r="G41" s="8110"/>
      <c r="H41" s="8110"/>
      <c r="I41" s="6647"/>
      <c r="J41" s="6648"/>
      <c r="K41" s="6625">
        <f>SUMIF($J$38:$J$40,"TRUE",K38:K40)</f>
        <v>0</v>
      </c>
      <c r="L41" s="6654"/>
      <c r="M41" s="6648"/>
      <c r="N41" s="6648"/>
      <c r="O41" s="6655"/>
      <c r="P41" s="6625">
        <f>SUMIF($J$38:$J$40,"TRUE",P38:P40)</f>
        <v>0</v>
      </c>
      <c r="Q41" s="6625">
        <f>SUMIF($J$38:$J$40,"TRUE",Q38:Q40)</f>
        <v>0</v>
      </c>
      <c r="R41" s="6625">
        <f>SUMIF($J$38:$J$40,"TRUE",R38:R40)</f>
        <v>0</v>
      </c>
      <c r="S41" s="6626">
        <f>SUMIF($J$38:$J$40,"TRUE",S38:S40)</f>
        <v>0</v>
      </c>
      <c r="T41" s="4412"/>
      <c r="U41" s="6624">
        <f t="shared" ref="U41:AD41" si="13">SUMIF($J$38:$J$40,"TRUE",U38:U40)</f>
        <v>0</v>
      </c>
      <c r="V41" s="6625">
        <f t="shared" si="13"/>
        <v>0</v>
      </c>
      <c r="W41" s="6625">
        <f t="shared" si="13"/>
        <v>0</v>
      </c>
      <c r="X41" s="6625">
        <f t="shared" si="13"/>
        <v>0</v>
      </c>
      <c r="Y41" s="6625">
        <f t="shared" si="13"/>
        <v>0</v>
      </c>
      <c r="Z41" s="6625">
        <f t="shared" si="13"/>
        <v>0</v>
      </c>
      <c r="AA41" s="6625">
        <f t="shared" si="13"/>
        <v>0</v>
      </c>
      <c r="AB41" s="6625">
        <f t="shared" si="13"/>
        <v>0</v>
      </c>
      <c r="AC41" s="6625">
        <f t="shared" si="13"/>
        <v>0</v>
      </c>
      <c r="AD41" s="6626">
        <f t="shared" si="13"/>
        <v>0</v>
      </c>
      <c r="AE41" s="3740"/>
      <c r="AF41" s="4047"/>
      <c r="AG41" s="4047"/>
    </row>
    <row r="42" spans="1:33" s="6512" customFormat="1" ht="12.75">
      <c r="A42" s="4047"/>
      <c r="B42" s="3740"/>
      <c r="C42" s="6651"/>
      <c r="D42" s="6652" t="s">
        <v>1221</v>
      </c>
      <c r="E42" s="6652"/>
      <c r="F42" s="6653"/>
      <c r="G42" s="6647"/>
      <c r="H42" s="6647"/>
      <c r="I42" s="6645"/>
      <c r="J42" s="6656"/>
      <c r="K42" s="6625">
        <f>SUM(K38:K40)</f>
        <v>0</v>
      </c>
      <c r="L42" s="6657"/>
      <c r="M42" s="6656"/>
      <c r="N42" s="6656"/>
      <c r="O42" s="6658"/>
      <c r="P42" s="6610">
        <f t="shared" ref="P42:S42" si="14">SUM(P38:P40)</f>
        <v>0</v>
      </c>
      <c r="Q42" s="6610">
        <f t="shared" si="14"/>
        <v>0</v>
      </c>
      <c r="R42" s="6610">
        <f t="shared" si="14"/>
        <v>0</v>
      </c>
      <c r="S42" s="6611">
        <f t="shared" si="14"/>
        <v>0</v>
      </c>
      <c r="T42" s="4412"/>
      <c r="U42" s="6609">
        <f t="shared" ref="U42:AD42" si="15">SUM(U38:U40)</f>
        <v>0</v>
      </c>
      <c r="V42" s="6610">
        <f t="shared" si="15"/>
        <v>0</v>
      </c>
      <c r="W42" s="6610">
        <f t="shared" si="15"/>
        <v>0</v>
      </c>
      <c r="X42" s="6610">
        <f t="shared" si="15"/>
        <v>0</v>
      </c>
      <c r="Y42" s="6610">
        <f t="shared" si="15"/>
        <v>0</v>
      </c>
      <c r="Z42" s="6610">
        <f t="shared" si="15"/>
        <v>0</v>
      </c>
      <c r="AA42" s="6610">
        <f t="shared" si="15"/>
        <v>0</v>
      </c>
      <c r="AB42" s="6610">
        <f t="shared" si="15"/>
        <v>0</v>
      </c>
      <c r="AC42" s="6610">
        <f t="shared" si="15"/>
        <v>0</v>
      </c>
      <c r="AD42" s="6611">
        <f t="shared" si="15"/>
        <v>0</v>
      </c>
      <c r="AE42" s="3740"/>
      <c r="AF42" s="4047"/>
      <c r="AG42" s="4047"/>
    </row>
    <row r="43" spans="1:33" s="6512" customFormat="1" ht="12.75">
      <c r="A43" s="4047"/>
      <c r="B43" s="3740"/>
      <c r="C43" s="6659"/>
      <c r="D43" s="6660"/>
      <c r="E43" s="6660"/>
      <c r="F43" s="6660"/>
      <c r="G43" s="8113"/>
      <c r="H43" s="8113"/>
      <c r="I43" s="6661"/>
      <c r="J43" s="6662"/>
      <c r="K43" s="6663"/>
      <c r="L43" s="6664"/>
      <c r="M43" s="6663"/>
      <c r="N43" s="6663"/>
      <c r="O43" s="6665"/>
      <c r="P43" s="6665"/>
      <c r="Q43" s="6663"/>
      <c r="R43" s="6663"/>
      <c r="S43" s="6666"/>
      <c r="T43" s="4425"/>
      <c r="U43" s="6612"/>
      <c r="V43" s="6613"/>
      <c r="W43" s="6613"/>
      <c r="X43" s="6613"/>
      <c r="Y43" s="6613"/>
      <c r="Z43" s="6613"/>
      <c r="AA43" s="6613"/>
      <c r="AB43" s="6613"/>
      <c r="AC43" s="6613"/>
      <c r="AD43" s="6614"/>
      <c r="AE43" s="3740"/>
      <c r="AF43" s="4047"/>
      <c r="AG43" s="4047"/>
    </row>
    <row r="44" spans="1:33" s="6512" customFormat="1" ht="12.75">
      <c r="A44" s="4047"/>
      <c r="B44" s="3740"/>
      <c r="C44" s="6651" t="s">
        <v>4124</v>
      </c>
      <c r="D44" s="6667"/>
      <c r="E44" s="6667"/>
      <c r="F44" s="6668"/>
      <c r="G44" s="8114"/>
      <c r="H44" s="8114"/>
      <c r="I44" s="6668"/>
      <c r="J44" s="6647"/>
      <c r="K44" s="6608">
        <f>K41+K34</f>
        <v>0</v>
      </c>
      <c r="L44" s="6669"/>
      <c r="M44" s="6670"/>
      <c r="N44" s="6670"/>
      <c r="O44" s="6670"/>
      <c r="P44" s="6608">
        <f t="shared" ref="P44:S44" si="16">P41+P34</f>
        <v>0</v>
      </c>
      <c r="Q44" s="6608">
        <f t="shared" si="16"/>
        <v>0</v>
      </c>
      <c r="R44" s="6608">
        <f t="shared" si="16"/>
        <v>0</v>
      </c>
      <c r="S44" s="6606">
        <f t="shared" si="16"/>
        <v>0</v>
      </c>
      <c r="T44" s="4431"/>
      <c r="U44" s="6615">
        <f t="shared" ref="U44:AD44" si="17">U41+U34</f>
        <v>0</v>
      </c>
      <c r="V44" s="6608">
        <f t="shared" si="17"/>
        <v>0</v>
      </c>
      <c r="W44" s="6616">
        <f t="shared" si="17"/>
        <v>0</v>
      </c>
      <c r="X44" s="6608">
        <f t="shared" si="17"/>
        <v>0</v>
      </c>
      <c r="Y44" s="6608">
        <f t="shared" si="17"/>
        <v>0</v>
      </c>
      <c r="Z44" s="6608">
        <f t="shared" si="17"/>
        <v>0</v>
      </c>
      <c r="AA44" s="6608">
        <f t="shared" si="17"/>
        <v>0</v>
      </c>
      <c r="AB44" s="6608">
        <f t="shared" si="17"/>
        <v>0</v>
      </c>
      <c r="AC44" s="6608">
        <f t="shared" si="17"/>
        <v>0</v>
      </c>
      <c r="AD44" s="6617">
        <f t="shared" si="17"/>
        <v>0</v>
      </c>
      <c r="AE44" s="3740"/>
      <c r="AF44" s="4047"/>
      <c r="AG44" s="4047"/>
    </row>
    <row r="45" spans="1:33" s="6512" customFormat="1" ht="13.5" thickBot="1">
      <c r="A45" s="4047"/>
      <c r="B45" s="3740"/>
      <c r="C45" s="6627" t="s">
        <v>4125</v>
      </c>
      <c r="D45" s="6628"/>
      <c r="E45" s="6628"/>
      <c r="F45" s="6629"/>
      <c r="G45" s="8014"/>
      <c r="H45" s="8014"/>
      <c r="I45" s="6629"/>
      <c r="J45" s="6629"/>
      <c r="K45" s="6620">
        <f>K35+K42</f>
        <v>0</v>
      </c>
      <c r="L45" s="6630"/>
      <c r="M45" s="6631"/>
      <c r="N45" s="6631"/>
      <c r="O45" s="6631"/>
      <c r="P45" s="6620">
        <f t="shared" ref="P45:S45" si="18">P35+P42</f>
        <v>0</v>
      </c>
      <c r="Q45" s="6620">
        <f t="shared" si="18"/>
        <v>0</v>
      </c>
      <c r="R45" s="6620">
        <f t="shared" si="18"/>
        <v>0</v>
      </c>
      <c r="S45" s="6671">
        <f t="shared" si="18"/>
        <v>0</v>
      </c>
      <c r="T45" s="4431"/>
      <c r="U45" s="6618">
        <f t="shared" ref="U45:AD45" si="19">U35+U42</f>
        <v>0</v>
      </c>
      <c r="V45" s="6594">
        <f t="shared" si="19"/>
        <v>0</v>
      </c>
      <c r="W45" s="6619">
        <f t="shared" si="19"/>
        <v>0</v>
      </c>
      <c r="X45" s="6594">
        <f t="shared" si="19"/>
        <v>0</v>
      </c>
      <c r="Y45" s="6620">
        <f t="shared" si="19"/>
        <v>0</v>
      </c>
      <c r="Z45" s="6620">
        <f t="shared" si="19"/>
        <v>0</v>
      </c>
      <c r="AA45" s="6620">
        <f t="shared" si="19"/>
        <v>0</v>
      </c>
      <c r="AB45" s="6594">
        <f t="shared" si="19"/>
        <v>0</v>
      </c>
      <c r="AC45" s="6594">
        <f t="shared" si="19"/>
        <v>0</v>
      </c>
      <c r="AD45" s="6621">
        <f t="shared" si="19"/>
        <v>0</v>
      </c>
      <c r="AE45" s="3740"/>
      <c r="AF45" s="4047"/>
      <c r="AG45" s="4047"/>
    </row>
    <row r="46" spans="1:33" s="6512" customFormat="1" ht="12.75">
      <c r="A46" s="4047"/>
      <c r="B46" s="3740"/>
      <c r="C46" s="6672"/>
      <c r="D46" s="2647"/>
      <c r="E46" s="2647"/>
      <c r="F46" s="2647"/>
      <c r="G46" s="2647"/>
      <c r="H46" s="2647"/>
      <c r="I46" s="2647"/>
      <c r="J46" s="2647"/>
      <c r="K46" s="6465"/>
      <c r="L46" s="6466"/>
      <c r="M46" s="6467"/>
      <c r="N46" s="6467"/>
      <c r="O46" s="6467"/>
      <c r="P46" s="6465"/>
      <c r="Q46" s="6465"/>
      <c r="R46" s="6465"/>
      <c r="S46" s="6623"/>
      <c r="T46" s="4431"/>
      <c r="U46" s="6622"/>
      <c r="V46" s="6465"/>
      <c r="W46" s="6465"/>
      <c r="X46" s="6465"/>
      <c r="Y46" s="6465"/>
      <c r="Z46" s="6465"/>
      <c r="AA46" s="6465"/>
      <c r="AB46" s="6465"/>
      <c r="AC46" s="6465"/>
      <c r="AD46" s="6623"/>
      <c r="AE46" s="3740"/>
      <c r="AF46" s="4047"/>
      <c r="AG46" s="4047"/>
    </row>
    <row r="47" spans="1:33" s="6512" customFormat="1" ht="12.75">
      <c r="A47" s="4047"/>
      <c r="B47" s="3740"/>
      <c r="C47" s="8117" t="s">
        <v>2950</v>
      </c>
      <c r="D47" s="8118"/>
      <c r="E47" s="8118"/>
      <c r="F47" s="8119"/>
      <c r="G47" s="8010"/>
      <c r="H47" s="8010"/>
      <c r="I47" s="6639"/>
      <c r="J47" s="6640"/>
      <c r="K47" s="6641"/>
      <c r="L47" s="6642"/>
      <c r="M47" s="6639"/>
      <c r="N47" s="6639"/>
      <c r="O47" s="6639"/>
      <c r="P47" s="6639"/>
      <c r="Q47" s="6639"/>
      <c r="R47" s="6639"/>
      <c r="S47" s="6643"/>
      <c r="T47" s="4431"/>
      <c r="U47" s="6602"/>
      <c r="V47" s="6603"/>
      <c r="W47" s="6603"/>
      <c r="X47" s="6603"/>
      <c r="Y47" s="6603"/>
      <c r="Z47" s="6603"/>
      <c r="AA47" s="6603"/>
      <c r="AB47" s="6603"/>
      <c r="AC47" s="6603"/>
      <c r="AD47" s="6604"/>
      <c r="AE47" s="3740"/>
      <c r="AF47" s="4047"/>
      <c r="AG47" s="4047"/>
    </row>
    <row r="48" spans="1:33" s="6512" customFormat="1" ht="12.75">
      <c r="A48" s="4047"/>
      <c r="B48" s="3740"/>
      <c r="C48" s="3720"/>
      <c r="D48" s="2647" t="s">
        <v>2644</v>
      </c>
      <c r="E48" s="2647"/>
      <c r="F48" s="3409"/>
      <c r="G48" s="8013"/>
      <c r="H48" s="8013"/>
      <c r="I48" s="3409"/>
      <c r="J48" s="3285"/>
      <c r="K48" s="2642"/>
      <c r="L48" s="4107"/>
      <c r="M48" s="3409"/>
      <c r="N48" s="3409"/>
      <c r="O48" s="3409"/>
      <c r="P48" s="3409"/>
      <c r="Q48" s="3409"/>
      <c r="R48" s="3409"/>
      <c r="S48" s="3739"/>
      <c r="T48" s="4431"/>
      <c r="U48" s="4460"/>
      <c r="V48" s="4102"/>
      <c r="W48" s="4102"/>
      <c r="X48" s="4102"/>
      <c r="Y48" s="4102"/>
      <c r="Z48" s="4102"/>
      <c r="AA48" s="4102"/>
      <c r="AB48" s="4102"/>
      <c r="AC48" s="4102"/>
      <c r="AD48" s="4461"/>
      <c r="AE48" s="3740"/>
      <c r="AF48" s="4047"/>
      <c r="AG48" s="4047"/>
    </row>
    <row r="49" spans="1:33" s="6512" customFormat="1" ht="12.75">
      <c r="A49" s="4047"/>
      <c r="B49" s="3740"/>
      <c r="C49" s="3720"/>
      <c r="D49" s="2647" t="s">
        <v>681</v>
      </c>
      <c r="E49" s="2647" t="s">
        <v>4878</v>
      </c>
      <c r="F49" s="3409"/>
      <c r="G49" s="8013" t="s">
        <v>4869</v>
      </c>
      <c r="H49" s="8013" t="s">
        <v>4883</v>
      </c>
      <c r="I49" s="8116" t="s">
        <v>4884</v>
      </c>
      <c r="J49" s="3285" t="b">
        <v>0</v>
      </c>
      <c r="K49" s="4102"/>
      <c r="L49" s="4115"/>
      <c r="M49" s="4069"/>
      <c r="N49" s="4069"/>
      <c r="O49" s="4465">
        <f>N49-M49</f>
        <v>0</v>
      </c>
      <c r="P49" s="4466"/>
      <c r="Q49" s="4466"/>
      <c r="R49" s="4466"/>
      <c r="S49" s="4468">
        <f>+P49+Q49-R49</f>
        <v>0</v>
      </c>
      <c r="T49" s="4431"/>
      <c r="U49" s="4462">
        <f>V49+W49</f>
        <v>0</v>
      </c>
      <c r="V49" s="4102"/>
      <c r="W49" s="4102"/>
      <c r="X49" s="4102"/>
      <c r="Y49" s="4102"/>
      <c r="Z49" s="4102"/>
      <c r="AA49" s="4102"/>
      <c r="AB49" s="4102"/>
      <c r="AC49" s="4463">
        <f>Z49+AA49-AB49</f>
        <v>0</v>
      </c>
      <c r="AD49" s="4464">
        <f>W49+Y49</f>
        <v>0</v>
      </c>
      <c r="AE49" s="3740"/>
      <c r="AF49" s="4047"/>
      <c r="AG49" s="4047"/>
    </row>
    <row r="50" spans="1:33" s="6512" customFormat="1" ht="12.75">
      <c r="A50" s="4047"/>
      <c r="B50" s="3740"/>
      <c r="C50" s="3720"/>
      <c r="D50" s="2647"/>
      <c r="E50" s="2647"/>
      <c r="F50" s="3409"/>
      <c r="G50" s="8013" t="s">
        <v>4122</v>
      </c>
      <c r="H50" s="8013" t="s">
        <v>4904</v>
      </c>
      <c r="I50" s="4104"/>
      <c r="J50" s="3285" t="b">
        <v>1</v>
      </c>
      <c r="K50" s="4102"/>
      <c r="L50" s="4115"/>
      <c r="M50" s="4069"/>
      <c r="N50" s="4069"/>
      <c r="O50" s="4465">
        <f>N50-M50</f>
        <v>0</v>
      </c>
      <c r="P50" s="4466"/>
      <c r="Q50" s="4466"/>
      <c r="R50" s="4466"/>
      <c r="S50" s="4468">
        <f>+P50+Q50-R50</f>
        <v>0</v>
      </c>
      <c r="T50" s="4431"/>
      <c r="U50" s="4462">
        <f>V50+W50</f>
        <v>0</v>
      </c>
      <c r="V50" s="4102"/>
      <c r="W50" s="4102"/>
      <c r="X50" s="4102"/>
      <c r="Y50" s="4102"/>
      <c r="Z50" s="4102"/>
      <c r="AA50" s="4102"/>
      <c r="AB50" s="4102"/>
      <c r="AC50" s="4463">
        <f>Z50+AA50-AB50</f>
        <v>0</v>
      </c>
      <c r="AD50" s="4464">
        <f>W50+Y50</f>
        <v>0</v>
      </c>
      <c r="AE50" s="3740"/>
      <c r="AF50" s="4047"/>
      <c r="AG50" s="4047"/>
    </row>
    <row r="51" spans="1:33" s="6512" customFormat="1" ht="12.75">
      <c r="A51" s="4047"/>
      <c r="B51" s="3740"/>
      <c r="C51" s="3720"/>
      <c r="D51" s="2647" t="s">
        <v>4879</v>
      </c>
      <c r="E51" s="2647" t="s">
        <v>4880</v>
      </c>
      <c r="F51" s="3409"/>
      <c r="G51" s="8013"/>
      <c r="H51" s="8013"/>
      <c r="I51" s="4104"/>
      <c r="J51" s="3285" t="b">
        <v>0</v>
      </c>
      <c r="K51" s="4102"/>
      <c r="L51" s="4115"/>
      <c r="M51" s="4069"/>
      <c r="N51" s="4069"/>
      <c r="O51" s="4465">
        <f>N51-M51</f>
        <v>0</v>
      </c>
      <c r="P51" s="4466"/>
      <c r="Q51" s="4466"/>
      <c r="R51" s="4466"/>
      <c r="S51" s="4468">
        <f>+P51+Q51-R51</f>
        <v>0</v>
      </c>
      <c r="T51" s="4431"/>
      <c r="U51" s="4462">
        <f>V51+W51</f>
        <v>0</v>
      </c>
      <c r="V51" s="4102"/>
      <c r="W51" s="4102"/>
      <c r="X51" s="4102"/>
      <c r="Y51" s="4102"/>
      <c r="Z51" s="4102"/>
      <c r="AA51" s="4102"/>
      <c r="AB51" s="4102"/>
      <c r="AC51" s="4463">
        <f>Z51+AA51-AB51</f>
        <v>0</v>
      </c>
      <c r="AD51" s="4464">
        <f>W51+Y51</f>
        <v>0</v>
      </c>
      <c r="AE51" s="3740"/>
      <c r="AF51" s="4047"/>
      <c r="AG51" s="4047"/>
    </row>
    <row r="52" spans="1:33" s="6512" customFormat="1" ht="12.75">
      <c r="A52" s="4047"/>
      <c r="B52" s="3740"/>
      <c r="C52" s="6644"/>
      <c r="D52" s="6645" t="s">
        <v>1104</v>
      </c>
      <c r="E52" s="6646"/>
      <c r="F52" s="6646"/>
      <c r="G52" s="8110"/>
      <c r="H52" s="8110"/>
      <c r="I52" s="6647"/>
      <c r="J52" s="6648"/>
      <c r="K52" s="6608">
        <f>SUMIF($J$49:$J$51,TRUE,K49:K51)</f>
        <v>0</v>
      </c>
      <c r="L52" s="6649"/>
      <c r="M52" s="6647"/>
      <c r="N52" s="6647"/>
      <c r="O52" s="6650"/>
      <c r="P52" s="6608">
        <f>SUMIF($J$49:$J$51,TRUE,P49:P51)</f>
        <v>0</v>
      </c>
      <c r="Q52" s="6608">
        <f>SUMIF($J$49:$J$51,TRUE,Q49:Q51)</f>
        <v>0</v>
      </c>
      <c r="R52" s="6608">
        <f>SUMIF($J$49:$J$51,TRUE,R49:R51)</f>
        <v>0</v>
      </c>
      <c r="S52" s="6606">
        <f>SUMIF($J$49:$J$51,TRUE,S49:S51)</f>
        <v>0</v>
      </c>
      <c r="T52" s="4431"/>
      <c r="U52" s="6607">
        <f t="shared" ref="U52:AD52" si="20">SUMIF($J$49:$J$51,TRUE,U49:U51)</f>
        <v>0</v>
      </c>
      <c r="V52" s="6608">
        <f t="shared" si="20"/>
        <v>0</v>
      </c>
      <c r="W52" s="6608">
        <f t="shared" si="20"/>
        <v>0</v>
      </c>
      <c r="X52" s="6608">
        <f t="shared" si="20"/>
        <v>0</v>
      </c>
      <c r="Y52" s="6608">
        <f t="shared" si="20"/>
        <v>0</v>
      </c>
      <c r="Z52" s="6608">
        <f t="shared" si="20"/>
        <v>0</v>
      </c>
      <c r="AA52" s="6608">
        <f t="shared" si="20"/>
        <v>0</v>
      </c>
      <c r="AB52" s="6608">
        <f t="shared" si="20"/>
        <v>0</v>
      </c>
      <c r="AC52" s="6608">
        <f t="shared" si="20"/>
        <v>0</v>
      </c>
      <c r="AD52" s="6606">
        <f t="shared" si="20"/>
        <v>0</v>
      </c>
      <c r="AE52" s="3740"/>
      <c r="AF52" s="4047"/>
      <c r="AG52" s="4047"/>
    </row>
    <row r="53" spans="1:33" s="6512" customFormat="1" ht="12.75">
      <c r="A53" s="4047"/>
      <c r="B53" s="3740"/>
      <c r="C53" s="6651"/>
      <c r="D53" s="6652" t="s">
        <v>3883</v>
      </c>
      <c r="E53" s="6652"/>
      <c r="F53" s="6653"/>
      <c r="G53" s="8111"/>
      <c r="H53" s="8111"/>
      <c r="I53" s="6653"/>
      <c r="J53" s="6648"/>
      <c r="K53" s="6625">
        <f>SUM(K49:K51)</f>
        <v>0</v>
      </c>
      <c r="L53" s="6654"/>
      <c r="M53" s="6648"/>
      <c r="N53" s="6648"/>
      <c r="O53" s="6655"/>
      <c r="P53" s="6608">
        <f t="shared" ref="P53:S53" si="21">SUM(P49:P51)</f>
        <v>0</v>
      </c>
      <c r="Q53" s="6608">
        <f t="shared" si="21"/>
        <v>0</v>
      </c>
      <c r="R53" s="6608">
        <f t="shared" si="21"/>
        <v>0</v>
      </c>
      <c r="S53" s="6606">
        <f t="shared" si="21"/>
        <v>0</v>
      </c>
      <c r="T53" s="4431"/>
      <c r="U53" s="6607">
        <f t="shared" ref="U53:AD53" si="22">SUM(U49:U51)</f>
        <v>0</v>
      </c>
      <c r="V53" s="6608">
        <f t="shared" si="22"/>
        <v>0</v>
      </c>
      <c r="W53" s="6608">
        <f t="shared" si="22"/>
        <v>0</v>
      </c>
      <c r="X53" s="6608">
        <f t="shared" si="22"/>
        <v>0</v>
      </c>
      <c r="Y53" s="6608">
        <f t="shared" si="22"/>
        <v>0</v>
      </c>
      <c r="Z53" s="6608">
        <f t="shared" si="22"/>
        <v>0</v>
      </c>
      <c r="AA53" s="6608">
        <f t="shared" si="22"/>
        <v>0</v>
      </c>
      <c r="AB53" s="6608">
        <f t="shared" si="22"/>
        <v>0</v>
      </c>
      <c r="AC53" s="6608">
        <f t="shared" si="22"/>
        <v>0</v>
      </c>
      <c r="AD53" s="6606">
        <f t="shared" si="22"/>
        <v>0</v>
      </c>
      <c r="AE53" s="3740"/>
      <c r="AF53" s="4047"/>
      <c r="AG53" s="4047"/>
    </row>
    <row r="54" spans="1:33" s="6512" customFormat="1" ht="12.75">
      <c r="A54" s="4047"/>
      <c r="B54" s="3740"/>
      <c r="C54" s="3720"/>
      <c r="D54" s="2647"/>
      <c r="E54" s="2647"/>
      <c r="F54" s="3409"/>
      <c r="G54" s="8013"/>
      <c r="H54" s="8013"/>
      <c r="I54" s="3409"/>
      <c r="J54" s="3285"/>
      <c r="K54" s="2642"/>
      <c r="L54" s="4107"/>
      <c r="M54" s="3409"/>
      <c r="N54" s="3409"/>
      <c r="O54" s="3766"/>
      <c r="P54" s="3766"/>
      <c r="Q54" s="3409"/>
      <c r="R54" s="3409"/>
      <c r="S54" s="3739"/>
      <c r="T54" s="4431"/>
      <c r="U54" s="4460"/>
      <c r="V54" s="4102"/>
      <c r="W54" s="4102"/>
      <c r="X54" s="4102"/>
      <c r="Y54" s="4102"/>
      <c r="Z54" s="4102"/>
      <c r="AA54" s="4102"/>
      <c r="AB54" s="4102"/>
      <c r="AC54" s="4102"/>
      <c r="AD54" s="4461"/>
      <c r="AE54" s="3740"/>
      <c r="AF54" s="4047"/>
      <c r="AG54" s="4047"/>
    </row>
    <row r="55" spans="1:33" s="6512" customFormat="1" ht="12.75">
      <c r="A55" s="4047"/>
      <c r="B55" s="3740"/>
      <c r="C55" s="3729"/>
      <c r="D55" s="2647" t="s">
        <v>4881</v>
      </c>
      <c r="E55" s="2647"/>
      <c r="F55" s="3409"/>
      <c r="G55" s="8013"/>
      <c r="H55" s="8013"/>
      <c r="I55" s="3409"/>
      <c r="J55" s="3285"/>
      <c r="K55" s="2642"/>
      <c r="L55" s="4107"/>
      <c r="M55" s="3409"/>
      <c r="N55" s="3409"/>
      <c r="O55" s="3766"/>
      <c r="P55" s="3766"/>
      <c r="Q55" s="3409"/>
      <c r="R55" s="3409"/>
      <c r="S55" s="3739"/>
      <c r="T55" s="4431"/>
      <c r="U55" s="4460"/>
      <c r="V55" s="4102"/>
      <c r="W55" s="4102"/>
      <c r="X55" s="4102"/>
      <c r="Y55" s="4102"/>
      <c r="Z55" s="4102"/>
      <c r="AA55" s="4102"/>
      <c r="AB55" s="4102"/>
      <c r="AC55" s="4102"/>
      <c r="AD55" s="4461"/>
      <c r="AE55" s="3740"/>
      <c r="AF55" s="4047"/>
      <c r="AG55" s="4047"/>
    </row>
    <row r="56" spans="1:33" s="6512" customFormat="1" ht="12.75">
      <c r="A56" s="4047"/>
      <c r="B56" s="3740"/>
      <c r="C56" s="3720"/>
      <c r="D56" s="2647" t="s">
        <v>681</v>
      </c>
      <c r="E56" s="2647" t="s">
        <v>4878</v>
      </c>
      <c r="F56" s="3409"/>
      <c r="G56" s="8013"/>
      <c r="H56" s="8013"/>
      <c r="I56" s="4104"/>
      <c r="J56" s="3285" t="b">
        <v>1</v>
      </c>
      <c r="K56" s="4102"/>
      <c r="L56" s="4115"/>
      <c r="M56" s="4069"/>
      <c r="N56" s="4069"/>
      <c r="O56" s="4465">
        <f>N56-M56</f>
        <v>0</v>
      </c>
      <c r="P56" s="4466"/>
      <c r="Q56" s="4466"/>
      <c r="R56" s="4466"/>
      <c r="S56" s="4469">
        <f>+P56+Q56-R56</f>
        <v>0</v>
      </c>
      <c r="T56" s="4431"/>
      <c r="U56" s="4462">
        <f>V56+W56</f>
        <v>0</v>
      </c>
      <c r="V56" s="4102"/>
      <c r="W56" s="4102"/>
      <c r="X56" s="4102"/>
      <c r="Y56" s="4102"/>
      <c r="Z56" s="4102"/>
      <c r="AA56" s="4102"/>
      <c r="AB56" s="4102"/>
      <c r="AC56" s="4463">
        <f>Z56+AA56-AB56</f>
        <v>0</v>
      </c>
      <c r="AD56" s="4464">
        <f>W56+Y56</f>
        <v>0</v>
      </c>
      <c r="AE56" s="3740"/>
      <c r="AF56" s="4047"/>
      <c r="AG56" s="4047"/>
    </row>
    <row r="57" spans="1:33" s="6512" customFormat="1" ht="12.75">
      <c r="A57" s="4047"/>
      <c r="B57" s="3740"/>
      <c r="C57" s="3720"/>
      <c r="D57" s="2647"/>
      <c r="E57" s="2647"/>
      <c r="F57" s="3409"/>
      <c r="G57" s="8013"/>
      <c r="H57" s="8013"/>
      <c r="I57" s="4104"/>
      <c r="J57" s="3285" t="b">
        <v>0</v>
      </c>
      <c r="K57" s="4102"/>
      <c r="L57" s="4115"/>
      <c r="M57" s="4069"/>
      <c r="N57" s="4069"/>
      <c r="O57" s="4465">
        <f>N57-M57</f>
        <v>0</v>
      </c>
      <c r="P57" s="4466"/>
      <c r="Q57" s="4466"/>
      <c r="R57" s="4466"/>
      <c r="S57" s="4469">
        <f>+P57+Q57-R57</f>
        <v>0</v>
      </c>
      <c r="T57" s="4431"/>
      <c r="U57" s="4462">
        <f>V57+W57</f>
        <v>0</v>
      </c>
      <c r="V57" s="4102"/>
      <c r="W57" s="4102"/>
      <c r="X57" s="4102"/>
      <c r="Y57" s="4102"/>
      <c r="Z57" s="4102"/>
      <c r="AA57" s="4102"/>
      <c r="AB57" s="4102"/>
      <c r="AC57" s="4463">
        <f>Z57+AA57-AB57</f>
        <v>0</v>
      </c>
      <c r="AD57" s="4464">
        <f>W57+Y57</f>
        <v>0</v>
      </c>
      <c r="AE57" s="3740"/>
      <c r="AF57" s="4047"/>
      <c r="AG57" s="4047"/>
    </row>
    <row r="58" spans="1:33" s="6512" customFormat="1" ht="12.75">
      <c r="A58" s="4047"/>
      <c r="B58" s="3740"/>
      <c r="C58" s="3720"/>
      <c r="D58" s="2647" t="s">
        <v>4879</v>
      </c>
      <c r="E58" s="2647" t="s">
        <v>4880</v>
      </c>
      <c r="F58" s="3409"/>
      <c r="G58" s="8013"/>
      <c r="H58" s="8013"/>
      <c r="I58" s="4104"/>
      <c r="J58" s="3285" t="b">
        <v>1</v>
      </c>
      <c r="K58" s="4102"/>
      <c r="L58" s="4115"/>
      <c r="M58" s="4069"/>
      <c r="N58" s="4069"/>
      <c r="O58" s="4465">
        <f>N58-M58</f>
        <v>0</v>
      </c>
      <c r="P58" s="4466"/>
      <c r="Q58" s="4466"/>
      <c r="R58" s="4466"/>
      <c r="S58" s="4469">
        <f>+P58+Q58-R58</f>
        <v>0</v>
      </c>
      <c r="T58" s="4431"/>
      <c r="U58" s="4462">
        <f>V58+W58</f>
        <v>0</v>
      </c>
      <c r="V58" s="4102"/>
      <c r="W58" s="4102"/>
      <c r="X58" s="4102"/>
      <c r="Y58" s="4102"/>
      <c r="Z58" s="4102"/>
      <c r="AA58" s="4102"/>
      <c r="AB58" s="4102"/>
      <c r="AC58" s="4463">
        <f>Z58+AA58-AB58</f>
        <v>0</v>
      </c>
      <c r="AD58" s="4464">
        <f>W58+Y58</f>
        <v>0</v>
      </c>
      <c r="AE58" s="3740"/>
      <c r="AF58" s="4047"/>
      <c r="AG58" s="4047"/>
    </row>
    <row r="59" spans="1:33" s="6512" customFormat="1" ht="12.75">
      <c r="A59" s="4047"/>
      <c r="B59" s="3740"/>
      <c r="C59" s="6644"/>
      <c r="D59" s="6645" t="s">
        <v>1104</v>
      </c>
      <c r="E59" s="6646"/>
      <c r="F59" s="6646"/>
      <c r="G59" s="6647"/>
      <c r="H59" s="6647"/>
      <c r="I59" s="6647"/>
      <c r="J59" s="6648"/>
      <c r="K59" s="6608">
        <f>SUMIF($J$56:$J$58,TRUE,K56:K58)</f>
        <v>0</v>
      </c>
      <c r="L59" s="6654"/>
      <c r="M59" s="6648"/>
      <c r="N59" s="6648"/>
      <c r="O59" s="6655"/>
      <c r="P59" s="6608">
        <f>SUMIF($J$56:$J$58,TRUE,P56:P58)</f>
        <v>0</v>
      </c>
      <c r="Q59" s="6608">
        <f>SUMIF($J$56:$J$58,TRUE,Q56:Q58)</f>
        <v>0</v>
      </c>
      <c r="R59" s="6608">
        <f>SUMIF($J$56:$J$58,TRUE,R56:R58)</f>
        <v>0</v>
      </c>
      <c r="S59" s="6606">
        <f>SUMIF($J$56:$J$58,TRUE,S56:S58)</f>
        <v>0</v>
      </c>
      <c r="T59" s="4431"/>
      <c r="U59" s="6607">
        <f t="shared" ref="U59:AD59" si="23">SUMIF($J$56:$J$58,TRUE,U56:U58)</f>
        <v>0</v>
      </c>
      <c r="V59" s="6608">
        <f t="shared" si="23"/>
        <v>0</v>
      </c>
      <c r="W59" s="6608">
        <f t="shared" si="23"/>
        <v>0</v>
      </c>
      <c r="X59" s="6608">
        <f t="shared" si="23"/>
        <v>0</v>
      </c>
      <c r="Y59" s="6608">
        <f t="shared" si="23"/>
        <v>0</v>
      </c>
      <c r="Z59" s="6608">
        <f t="shared" si="23"/>
        <v>0</v>
      </c>
      <c r="AA59" s="6608">
        <f t="shared" si="23"/>
        <v>0</v>
      </c>
      <c r="AB59" s="6608">
        <f t="shared" si="23"/>
        <v>0</v>
      </c>
      <c r="AC59" s="6608">
        <f t="shared" si="23"/>
        <v>0</v>
      </c>
      <c r="AD59" s="6606">
        <f t="shared" si="23"/>
        <v>0</v>
      </c>
      <c r="AE59" s="3740"/>
      <c r="AF59" s="4047"/>
      <c r="AG59" s="4047"/>
    </row>
    <row r="60" spans="1:33" s="6512" customFormat="1" ht="12.75">
      <c r="A60" s="4047"/>
      <c r="B60" s="3740"/>
      <c r="C60" s="6651"/>
      <c r="D60" s="6652" t="s">
        <v>1221</v>
      </c>
      <c r="E60" s="6652"/>
      <c r="F60" s="6653"/>
      <c r="G60" s="6647"/>
      <c r="H60" s="6647"/>
      <c r="I60" s="6647"/>
      <c r="J60" s="6656"/>
      <c r="K60" s="6625">
        <f>SUM(K56:K58)</f>
        <v>0</v>
      </c>
      <c r="L60" s="6657"/>
      <c r="M60" s="6656"/>
      <c r="N60" s="6656"/>
      <c r="O60" s="6658"/>
      <c r="P60" s="6610">
        <f t="shared" ref="P60:S60" si="24">SUM(P56:P58)</f>
        <v>0</v>
      </c>
      <c r="Q60" s="6610">
        <f t="shared" si="24"/>
        <v>0</v>
      </c>
      <c r="R60" s="6610">
        <f t="shared" si="24"/>
        <v>0</v>
      </c>
      <c r="S60" s="6611">
        <f t="shared" si="24"/>
        <v>0</v>
      </c>
      <c r="T60" s="4431"/>
      <c r="U60" s="6609">
        <f t="shared" ref="U60:AD60" si="25">SUM(U56:U58)</f>
        <v>0</v>
      </c>
      <c r="V60" s="6610">
        <f t="shared" si="25"/>
        <v>0</v>
      </c>
      <c r="W60" s="6610">
        <f t="shared" si="25"/>
        <v>0</v>
      </c>
      <c r="X60" s="6610">
        <f t="shared" si="25"/>
        <v>0</v>
      </c>
      <c r="Y60" s="6610">
        <f t="shared" si="25"/>
        <v>0</v>
      </c>
      <c r="Z60" s="6610">
        <f t="shared" si="25"/>
        <v>0</v>
      </c>
      <c r="AA60" s="6610">
        <f t="shared" si="25"/>
        <v>0</v>
      </c>
      <c r="AB60" s="6610">
        <f t="shared" si="25"/>
        <v>0</v>
      </c>
      <c r="AC60" s="6610">
        <f t="shared" si="25"/>
        <v>0</v>
      </c>
      <c r="AD60" s="6611">
        <f t="shared" si="25"/>
        <v>0</v>
      </c>
      <c r="AE60" s="3740"/>
      <c r="AF60" s="4047"/>
      <c r="AG60" s="4047"/>
    </row>
    <row r="61" spans="1:33" s="6512" customFormat="1" ht="12.75">
      <c r="A61" s="4047"/>
      <c r="B61" s="3740"/>
      <c r="C61" s="6659"/>
      <c r="D61" s="6660"/>
      <c r="E61" s="6660"/>
      <c r="F61" s="6660"/>
      <c r="G61" s="8113"/>
      <c r="H61" s="8113"/>
      <c r="I61" s="8113"/>
      <c r="J61" s="6662"/>
      <c r="K61" s="6663"/>
      <c r="L61" s="6664"/>
      <c r="M61" s="6663"/>
      <c r="N61" s="6663"/>
      <c r="O61" s="6665"/>
      <c r="P61" s="6665"/>
      <c r="Q61" s="6663"/>
      <c r="R61" s="6663"/>
      <c r="S61" s="6666"/>
      <c r="T61" s="4431"/>
      <c r="U61" s="6612"/>
      <c r="V61" s="6613"/>
      <c r="W61" s="6613"/>
      <c r="X61" s="6613"/>
      <c r="Y61" s="6613"/>
      <c r="Z61" s="6613"/>
      <c r="AA61" s="6613"/>
      <c r="AB61" s="6613"/>
      <c r="AC61" s="6613"/>
      <c r="AD61" s="6614"/>
      <c r="AE61" s="3740"/>
      <c r="AF61" s="4047"/>
      <c r="AG61" s="4047"/>
    </row>
    <row r="62" spans="1:33" s="6512" customFormat="1" ht="12.75">
      <c r="A62" s="4047"/>
      <c r="B62" s="3740"/>
      <c r="C62" s="6651" t="s">
        <v>4124</v>
      </c>
      <c r="D62" s="6667"/>
      <c r="E62" s="6667"/>
      <c r="F62" s="6668"/>
      <c r="G62" s="8114"/>
      <c r="H62" s="8114"/>
      <c r="I62" s="6668"/>
      <c r="J62" s="6647"/>
      <c r="K62" s="6608">
        <f>K59+K52</f>
        <v>0</v>
      </c>
      <c r="L62" s="6669"/>
      <c r="M62" s="6670"/>
      <c r="N62" s="6670"/>
      <c r="O62" s="6670"/>
      <c r="P62" s="6608">
        <f t="shared" ref="P62:S62" si="26">P59+P52</f>
        <v>0</v>
      </c>
      <c r="Q62" s="6608">
        <f t="shared" si="26"/>
        <v>0</v>
      </c>
      <c r="R62" s="6608">
        <f t="shared" si="26"/>
        <v>0</v>
      </c>
      <c r="S62" s="6606">
        <f t="shared" si="26"/>
        <v>0</v>
      </c>
      <c r="T62" s="4431"/>
      <c r="U62" s="6615">
        <f t="shared" ref="U62:AD62" si="27">U59+U52</f>
        <v>0</v>
      </c>
      <c r="V62" s="6608">
        <f t="shared" si="27"/>
        <v>0</v>
      </c>
      <c r="W62" s="6616">
        <f t="shared" si="27"/>
        <v>0</v>
      </c>
      <c r="X62" s="6608">
        <f t="shared" si="27"/>
        <v>0</v>
      </c>
      <c r="Y62" s="6608">
        <f t="shared" si="27"/>
        <v>0</v>
      </c>
      <c r="Z62" s="6608">
        <f t="shared" si="27"/>
        <v>0</v>
      </c>
      <c r="AA62" s="6608">
        <f t="shared" si="27"/>
        <v>0</v>
      </c>
      <c r="AB62" s="6608">
        <f t="shared" si="27"/>
        <v>0</v>
      </c>
      <c r="AC62" s="6608">
        <f t="shared" si="27"/>
        <v>0</v>
      </c>
      <c r="AD62" s="6617">
        <f t="shared" si="27"/>
        <v>0</v>
      </c>
      <c r="AE62" s="3740"/>
      <c r="AF62" s="4047"/>
      <c r="AG62" s="4047"/>
    </row>
    <row r="63" spans="1:33" s="6512" customFormat="1" ht="13.5" thickBot="1">
      <c r="A63" s="4047"/>
      <c r="B63" s="3740"/>
      <c r="C63" s="6627" t="s">
        <v>4125</v>
      </c>
      <c r="D63" s="6628"/>
      <c r="E63" s="6628"/>
      <c r="F63" s="6629"/>
      <c r="G63" s="8014"/>
      <c r="H63" s="8014"/>
      <c r="I63" s="6629"/>
      <c r="J63" s="6629"/>
      <c r="K63" s="6620">
        <f>K53+K60</f>
        <v>0</v>
      </c>
      <c r="L63" s="6630"/>
      <c r="M63" s="6631"/>
      <c r="N63" s="6631"/>
      <c r="O63" s="6631"/>
      <c r="P63" s="6620">
        <f t="shared" ref="P63:S63" si="28">P53+P60</f>
        <v>0</v>
      </c>
      <c r="Q63" s="6620">
        <f t="shared" si="28"/>
        <v>0</v>
      </c>
      <c r="R63" s="6620">
        <f t="shared" si="28"/>
        <v>0</v>
      </c>
      <c r="S63" s="6671">
        <f t="shared" si="28"/>
        <v>0</v>
      </c>
      <c r="T63" s="4431"/>
      <c r="U63" s="6618">
        <f t="shared" ref="U63:AD63" si="29">U53+U60</f>
        <v>0</v>
      </c>
      <c r="V63" s="6594">
        <f t="shared" si="29"/>
        <v>0</v>
      </c>
      <c r="W63" s="6619">
        <f t="shared" si="29"/>
        <v>0</v>
      </c>
      <c r="X63" s="6594">
        <f t="shared" si="29"/>
        <v>0</v>
      </c>
      <c r="Y63" s="6620">
        <f t="shared" si="29"/>
        <v>0</v>
      </c>
      <c r="Z63" s="6620">
        <f t="shared" si="29"/>
        <v>0</v>
      </c>
      <c r="AA63" s="6620">
        <f t="shared" si="29"/>
        <v>0</v>
      </c>
      <c r="AB63" s="6594">
        <f t="shared" si="29"/>
        <v>0</v>
      </c>
      <c r="AC63" s="6594">
        <f t="shared" si="29"/>
        <v>0</v>
      </c>
      <c r="AD63" s="6621">
        <f t="shared" si="29"/>
        <v>0</v>
      </c>
      <c r="AE63" s="3740"/>
      <c r="AF63" s="4047"/>
      <c r="AG63" s="4047"/>
    </row>
    <row r="64" spans="1:33" s="6512" customFormat="1" ht="12.75">
      <c r="A64" s="4047"/>
      <c r="B64" s="3740"/>
      <c r="C64" s="6672"/>
      <c r="D64" s="2647"/>
      <c r="E64" s="2647"/>
      <c r="F64" s="8013"/>
      <c r="G64" s="8013"/>
      <c r="H64" s="8013"/>
      <c r="I64" s="8013"/>
      <c r="J64" s="8013"/>
      <c r="K64" s="8120"/>
      <c r="L64" s="8121"/>
      <c r="M64" s="8122"/>
      <c r="N64" s="8122"/>
      <c r="O64" s="8122"/>
      <c r="P64" s="8123"/>
      <c r="Q64" s="8123"/>
      <c r="R64" s="8123"/>
      <c r="S64" s="8124"/>
      <c r="T64" s="4431"/>
      <c r="U64" s="6622"/>
      <c r="V64" s="8125"/>
      <c r="W64" s="6465"/>
      <c r="X64" s="8125"/>
      <c r="Y64" s="8120"/>
      <c r="Z64" s="8120"/>
      <c r="AA64" s="8120"/>
      <c r="AB64" s="8125"/>
      <c r="AC64" s="8125"/>
      <c r="AD64" s="6623"/>
      <c r="AE64" s="3740"/>
      <c r="AF64" s="4047"/>
      <c r="AG64" s="4047"/>
    </row>
    <row r="65" spans="1:33" s="6512" customFormat="1" ht="12.75">
      <c r="A65" s="4047"/>
      <c r="B65" s="3740"/>
      <c r="C65" s="8117" t="s">
        <v>4886</v>
      </c>
      <c r="D65" s="8118"/>
      <c r="E65" s="8118"/>
      <c r="F65" s="8119"/>
      <c r="G65" s="8010"/>
      <c r="H65" s="8010"/>
      <c r="I65" s="6639"/>
      <c r="J65" s="6640"/>
      <c r="K65" s="6641"/>
      <c r="L65" s="6642"/>
      <c r="M65" s="6639"/>
      <c r="N65" s="6639"/>
      <c r="O65" s="6639"/>
      <c r="P65" s="6639"/>
      <c r="Q65" s="6639"/>
      <c r="R65" s="6639"/>
      <c r="S65" s="6643"/>
      <c r="T65" s="4431"/>
      <c r="U65" s="6602"/>
      <c r="V65" s="6603"/>
      <c r="W65" s="6603"/>
      <c r="X65" s="6603"/>
      <c r="Y65" s="6603"/>
      <c r="Z65" s="6603"/>
      <c r="AA65" s="6603"/>
      <c r="AB65" s="6603"/>
      <c r="AC65" s="6603"/>
      <c r="AD65" s="6604"/>
      <c r="AE65" s="3740"/>
      <c r="AF65" s="4047"/>
      <c r="AG65" s="4047"/>
    </row>
    <row r="66" spans="1:33" s="6512" customFormat="1" ht="12.75">
      <c r="A66" s="4047"/>
      <c r="B66" s="3740"/>
      <c r="C66" s="3720"/>
      <c r="D66" s="2647" t="s">
        <v>4887</v>
      </c>
      <c r="E66" s="2647"/>
      <c r="F66" s="3409"/>
      <c r="G66" s="8013"/>
      <c r="H66" s="8013"/>
      <c r="I66" s="3409"/>
      <c r="J66" s="3285"/>
      <c r="K66" s="2642"/>
      <c r="L66" s="4107"/>
      <c r="M66" s="3409"/>
      <c r="N66" s="3409"/>
      <c r="O66" s="3409"/>
      <c r="P66" s="3409"/>
      <c r="Q66" s="3409"/>
      <c r="R66" s="3409"/>
      <c r="S66" s="3739"/>
      <c r="T66" s="4431"/>
      <c r="U66" s="4460"/>
      <c r="V66" s="4102"/>
      <c r="W66" s="4102"/>
      <c r="X66" s="4102"/>
      <c r="Y66" s="4102"/>
      <c r="Z66" s="4102"/>
      <c r="AA66" s="4102"/>
      <c r="AB66" s="4102"/>
      <c r="AC66" s="4102"/>
      <c r="AD66" s="4461"/>
      <c r="AE66" s="3740"/>
      <c r="AF66" s="4047"/>
      <c r="AG66" s="4047"/>
    </row>
    <row r="67" spans="1:33" s="6512" customFormat="1" ht="12.75">
      <c r="A67" s="4047"/>
      <c r="B67" s="3740"/>
      <c r="C67" s="3720"/>
      <c r="D67" s="2647" t="s">
        <v>681</v>
      </c>
      <c r="E67" s="2647" t="s">
        <v>4889</v>
      </c>
      <c r="F67" s="3409"/>
      <c r="G67" s="8013" t="s">
        <v>4123</v>
      </c>
      <c r="H67" s="8013" t="s">
        <v>4890</v>
      </c>
      <c r="I67" s="8116" t="s">
        <v>4884</v>
      </c>
      <c r="J67" s="3285" t="b">
        <v>0</v>
      </c>
      <c r="K67" s="4102"/>
      <c r="L67" s="4115"/>
      <c r="M67" s="4069"/>
      <c r="N67" s="4069"/>
      <c r="O67" s="4465">
        <f>N67-M67</f>
        <v>0</v>
      </c>
      <c r="P67" s="4466"/>
      <c r="Q67" s="4466"/>
      <c r="R67" s="4466"/>
      <c r="S67" s="4468">
        <f>+P67+Q67-R67</f>
        <v>0</v>
      </c>
      <c r="T67" s="4431"/>
      <c r="U67" s="4462">
        <f>V67+W67</f>
        <v>0</v>
      </c>
      <c r="V67" s="4102"/>
      <c r="W67" s="4102"/>
      <c r="X67" s="4102"/>
      <c r="Y67" s="4102"/>
      <c r="Z67" s="4102"/>
      <c r="AA67" s="4102"/>
      <c r="AB67" s="4102"/>
      <c r="AC67" s="4463">
        <f>Z67+AA67-AB67</f>
        <v>0</v>
      </c>
      <c r="AD67" s="4464">
        <f>W67+Y67</f>
        <v>0</v>
      </c>
      <c r="AE67" s="3740"/>
      <c r="AF67" s="4047"/>
      <c r="AG67" s="4047"/>
    </row>
    <row r="68" spans="1:33" s="6512" customFormat="1" ht="12.75">
      <c r="A68" s="4047"/>
      <c r="B68" s="3740"/>
      <c r="C68" s="3720"/>
      <c r="D68" s="2647"/>
      <c r="E68" s="2647"/>
      <c r="F68" s="3409"/>
      <c r="G68" s="8013"/>
      <c r="H68" s="8013"/>
      <c r="I68" s="4104"/>
      <c r="J68" s="3285" t="b">
        <v>1</v>
      </c>
      <c r="K68" s="4102"/>
      <c r="L68" s="4115"/>
      <c r="M68" s="4069"/>
      <c r="N68" s="4069"/>
      <c r="O68" s="4465">
        <f>N68-M68</f>
        <v>0</v>
      </c>
      <c r="P68" s="4466"/>
      <c r="Q68" s="4466"/>
      <c r="R68" s="4466"/>
      <c r="S68" s="4468">
        <f>+P68+Q68-R68</f>
        <v>0</v>
      </c>
      <c r="T68" s="4431"/>
      <c r="U68" s="4462">
        <f>V68+W68</f>
        <v>0</v>
      </c>
      <c r="V68" s="4102"/>
      <c r="W68" s="4102"/>
      <c r="X68" s="4102"/>
      <c r="Y68" s="4102"/>
      <c r="Z68" s="4102"/>
      <c r="AA68" s="4102"/>
      <c r="AB68" s="4102"/>
      <c r="AC68" s="4463">
        <f>Z68+AA68-AB68</f>
        <v>0</v>
      </c>
      <c r="AD68" s="4464">
        <f>W68+Y68</f>
        <v>0</v>
      </c>
      <c r="AE68" s="3740"/>
      <c r="AF68" s="4047"/>
      <c r="AG68" s="4047"/>
    </row>
    <row r="69" spans="1:33" s="6512" customFormat="1" ht="12.75">
      <c r="A69" s="4047"/>
      <c r="B69" s="3740"/>
      <c r="C69" s="3720"/>
      <c r="D69" s="2647" t="s">
        <v>4879</v>
      </c>
      <c r="E69" s="2647" t="s">
        <v>4880</v>
      </c>
      <c r="F69" s="3409"/>
      <c r="G69" s="8013"/>
      <c r="H69" s="8013"/>
      <c r="I69" s="4104"/>
      <c r="J69" s="3285" t="b">
        <v>0</v>
      </c>
      <c r="K69" s="4102"/>
      <c r="L69" s="4115"/>
      <c r="M69" s="4069"/>
      <c r="N69" s="4069"/>
      <c r="O69" s="4465">
        <f>N69-M69</f>
        <v>0</v>
      </c>
      <c r="P69" s="4466"/>
      <c r="Q69" s="4466"/>
      <c r="R69" s="4466"/>
      <c r="S69" s="4468">
        <f>+P69+Q69-R69</f>
        <v>0</v>
      </c>
      <c r="T69" s="4431"/>
      <c r="U69" s="4462">
        <f>V69+W69</f>
        <v>0</v>
      </c>
      <c r="V69" s="4102"/>
      <c r="W69" s="4102"/>
      <c r="X69" s="4102"/>
      <c r="Y69" s="4102"/>
      <c r="Z69" s="4102"/>
      <c r="AA69" s="4102"/>
      <c r="AB69" s="4102"/>
      <c r="AC69" s="4463">
        <f>Z69+AA69-AB69</f>
        <v>0</v>
      </c>
      <c r="AD69" s="4464">
        <f>W69+Y69</f>
        <v>0</v>
      </c>
      <c r="AE69" s="3740"/>
      <c r="AF69" s="4047"/>
      <c r="AG69" s="4047"/>
    </row>
    <row r="70" spans="1:33" s="6512" customFormat="1" ht="12.75">
      <c r="A70" s="4047"/>
      <c r="B70" s="3740"/>
      <c r="C70" s="6644"/>
      <c r="D70" s="6645" t="s">
        <v>1104</v>
      </c>
      <c r="E70" s="6646"/>
      <c r="F70" s="6646"/>
      <c r="G70" s="8110"/>
      <c r="H70" s="8110"/>
      <c r="I70" s="6647"/>
      <c r="J70" s="6648"/>
      <c r="K70" s="6608">
        <f>SUMIF($J$49:$J$51,TRUE,K67:K69)</f>
        <v>0</v>
      </c>
      <c r="L70" s="6649"/>
      <c r="M70" s="6647"/>
      <c r="N70" s="6647"/>
      <c r="O70" s="6650"/>
      <c r="P70" s="6608">
        <f>SUMIF($J$49:$J$51,TRUE,P67:P69)</f>
        <v>0</v>
      </c>
      <c r="Q70" s="6608">
        <f>SUMIF($J$49:$J$51,TRUE,Q67:Q69)</f>
        <v>0</v>
      </c>
      <c r="R70" s="6608">
        <f>SUMIF($J$49:$J$51,TRUE,R67:R69)</f>
        <v>0</v>
      </c>
      <c r="S70" s="6606">
        <f>SUMIF($J$49:$J$51,TRUE,S67:S69)</f>
        <v>0</v>
      </c>
      <c r="T70" s="4431"/>
      <c r="U70" s="6607">
        <f t="shared" ref="U70:AD70" si="30">SUMIF($J$49:$J$51,TRUE,U67:U69)</f>
        <v>0</v>
      </c>
      <c r="V70" s="6608">
        <f t="shared" si="30"/>
        <v>0</v>
      </c>
      <c r="W70" s="6608">
        <f t="shared" si="30"/>
        <v>0</v>
      </c>
      <c r="X70" s="6608">
        <f t="shared" si="30"/>
        <v>0</v>
      </c>
      <c r="Y70" s="6608">
        <f t="shared" si="30"/>
        <v>0</v>
      </c>
      <c r="Z70" s="6608">
        <f t="shared" si="30"/>
        <v>0</v>
      </c>
      <c r="AA70" s="6608">
        <f t="shared" si="30"/>
        <v>0</v>
      </c>
      <c r="AB70" s="6608">
        <f t="shared" si="30"/>
        <v>0</v>
      </c>
      <c r="AC70" s="6608">
        <f t="shared" si="30"/>
        <v>0</v>
      </c>
      <c r="AD70" s="6606">
        <f t="shared" si="30"/>
        <v>0</v>
      </c>
      <c r="AE70" s="3740"/>
      <c r="AF70" s="4047"/>
      <c r="AG70" s="4047"/>
    </row>
    <row r="71" spans="1:33" s="6512" customFormat="1" ht="12.75">
      <c r="A71" s="4047"/>
      <c r="B71" s="3740"/>
      <c r="C71" s="6651"/>
      <c r="D71" s="6652" t="s">
        <v>3883</v>
      </c>
      <c r="E71" s="6652"/>
      <c r="F71" s="6653"/>
      <c r="G71" s="8111"/>
      <c r="H71" s="8111"/>
      <c r="I71" s="6653"/>
      <c r="J71" s="6648"/>
      <c r="K71" s="6625">
        <f>SUM(K67:K69)</f>
        <v>0</v>
      </c>
      <c r="L71" s="6654"/>
      <c r="M71" s="6648"/>
      <c r="N71" s="6648"/>
      <c r="O71" s="6655"/>
      <c r="P71" s="6608">
        <f t="shared" ref="P71:S71" si="31">SUM(P67:P69)</f>
        <v>0</v>
      </c>
      <c r="Q71" s="6608">
        <f t="shared" si="31"/>
        <v>0</v>
      </c>
      <c r="R71" s="6608">
        <f t="shared" si="31"/>
        <v>0</v>
      </c>
      <c r="S71" s="6606">
        <f t="shared" si="31"/>
        <v>0</v>
      </c>
      <c r="T71" s="4431"/>
      <c r="U71" s="6607">
        <f t="shared" ref="U71:AD71" si="32">SUM(U67:U69)</f>
        <v>0</v>
      </c>
      <c r="V71" s="6608">
        <f t="shared" si="32"/>
        <v>0</v>
      </c>
      <c r="W71" s="6608">
        <f t="shared" si="32"/>
        <v>0</v>
      </c>
      <c r="X71" s="6608">
        <f t="shared" si="32"/>
        <v>0</v>
      </c>
      <c r="Y71" s="6608">
        <f t="shared" si="32"/>
        <v>0</v>
      </c>
      <c r="Z71" s="6608">
        <f t="shared" si="32"/>
        <v>0</v>
      </c>
      <c r="AA71" s="6608">
        <f t="shared" si="32"/>
        <v>0</v>
      </c>
      <c r="AB71" s="6608">
        <f t="shared" si="32"/>
        <v>0</v>
      </c>
      <c r="AC71" s="6608">
        <f t="shared" si="32"/>
        <v>0</v>
      </c>
      <c r="AD71" s="6606">
        <f t="shared" si="32"/>
        <v>0</v>
      </c>
      <c r="AE71" s="3740"/>
      <c r="AF71" s="4047"/>
      <c r="AG71" s="4047"/>
    </row>
    <row r="72" spans="1:33" s="6512" customFormat="1" ht="12.75">
      <c r="A72" s="4047"/>
      <c r="B72" s="3740"/>
      <c r="C72" s="3720"/>
      <c r="D72" s="2647"/>
      <c r="E72" s="2647"/>
      <c r="F72" s="3409"/>
      <c r="G72" s="8013"/>
      <c r="H72" s="8013"/>
      <c r="I72" s="3409"/>
      <c r="J72" s="3285"/>
      <c r="K72" s="2642"/>
      <c r="L72" s="4107"/>
      <c r="M72" s="3409"/>
      <c r="N72" s="3409"/>
      <c r="O72" s="3766"/>
      <c r="P72" s="3766"/>
      <c r="Q72" s="3409"/>
      <c r="R72" s="3409"/>
      <c r="S72" s="3739"/>
      <c r="T72" s="4431"/>
      <c r="U72" s="4460"/>
      <c r="V72" s="4102"/>
      <c r="W72" s="4102"/>
      <c r="X72" s="4102"/>
      <c r="Y72" s="4102"/>
      <c r="Z72" s="4102"/>
      <c r="AA72" s="4102"/>
      <c r="AB72" s="4102"/>
      <c r="AC72" s="4102"/>
      <c r="AD72" s="4461"/>
      <c r="AE72" s="3740"/>
      <c r="AF72" s="4047"/>
      <c r="AG72" s="4047"/>
    </row>
    <row r="73" spans="1:33" s="6512" customFormat="1" ht="12.75">
      <c r="A73" s="4047"/>
      <c r="B73" s="3740"/>
      <c r="C73" s="3729"/>
      <c r="D73" s="2647" t="s">
        <v>4888</v>
      </c>
      <c r="E73" s="2647"/>
      <c r="F73" s="3409"/>
      <c r="G73" s="8013"/>
      <c r="H73" s="8013"/>
      <c r="I73" s="3409"/>
      <c r="J73" s="3285"/>
      <c r="K73" s="2642"/>
      <c r="L73" s="4107"/>
      <c r="M73" s="3409"/>
      <c r="N73" s="3409"/>
      <c r="O73" s="3766"/>
      <c r="P73" s="3766"/>
      <c r="Q73" s="3409"/>
      <c r="R73" s="3409"/>
      <c r="S73" s="3739"/>
      <c r="T73" s="4431"/>
      <c r="U73" s="4460"/>
      <c r="V73" s="4102"/>
      <c r="W73" s="4102"/>
      <c r="X73" s="4102"/>
      <c r="Y73" s="4102"/>
      <c r="Z73" s="4102"/>
      <c r="AA73" s="4102"/>
      <c r="AB73" s="4102"/>
      <c r="AC73" s="4102"/>
      <c r="AD73" s="4461"/>
      <c r="AE73" s="3740"/>
      <c r="AF73" s="4047"/>
      <c r="AG73" s="4047"/>
    </row>
    <row r="74" spans="1:33" s="6512" customFormat="1" ht="12.75">
      <c r="A74" s="4047"/>
      <c r="B74" s="3740"/>
      <c r="C74" s="3720"/>
      <c r="D74" s="2647" t="s">
        <v>681</v>
      </c>
      <c r="E74" s="2647" t="s">
        <v>4889</v>
      </c>
      <c r="F74" s="3409"/>
      <c r="G74" s="8013"/>
      <c r="H74" s="8013"/>
      <c r="I74" s="4104"/>
      <c r="J74" s="3285" t="b">
        <v>1</v>
      </c>
      <c r="K74" s="4102"/>
      <c r="L74" s="4115"/>
      <c r="M74" s="4069"/>
      <c r="N74" s="4069"/>
      <c r="O74" s="4465">
        <f>N74-M74</f>
        <v>0</v>
      </c>
      <c r="P74" s="4466"/>
      <c r="Q74" s="4466"/>
      <c r="R74" s="4466"/>
      <c r="S74" s="4469">
        <f>+P74+Q74-R74</f>
        <v>0</v>
      </c>
      <c r="T74" s="4431"/>
      <c r="U74" s="4462">
        <f>V74+W74</f>
        <v>0</v>
      </c>
      <c r="V74" s="4102"/>
      <c r="W74" s="4102"/>
      <c r="X74" s="4102"/>
      <c r="Y74" s="4102"/>
      <c r="Z74" s="4102"/>
      <c r="AA74" s="4102"/>
      <c r="AB74" s="4102"/>
      <c r="AC74" s="4463">
        <f>Z74+AA74-AB74</f>
        <v>0</v>
      </c>
      <c r="AD74" s="4464">
        <f>W74+Y74</f>
        <v>0</v>
      </c>
      <c r="AE74" s="3740"/>
      <c r="AF74" s="4047"/>
      <c r="AG74" s="4047"/>
    </row>
    <row r="75" spans="1:33" s="6512" customFormat="1" ht="12.75">
      <c r="A75" s="4047"/>
      <c r="B75" s="3740"/>
      <c r="C75" s="3720"/>
      <c r="D75" s="2647"/>
      <c r="E75" s="2647"/>
      <c r="F75" s="3409"/>
      <c r="G75" s="8013"/>
      <c r="H75" s="8013"/>
      <c r="I75" s="4104"/>
      <c r="J75" s="3285" t="b">
        <v>0</v>
      </c>
      <c r="K75" s="4102"/>
      <c r="L75" s="4115"/>
      <c r="M75" s="4069"/>
      <c r="N75" s="4069"/>
      <c r="O75" s="4465">
        <f>N75-M75</f>
        <v>0</v>
      </c>
      <c r="P75" s="4466"/>
      <c r="Q75" s="4466"/>
      <c r="R75" s="4466"/>
      <c r="S75" s="4469">
        <f>+P75+Q75-R75</f>
        <v>0</v>
      </c>
      <c r="T75" s="4431"/>
      <c r="U75" s="4462">
        <f>V75+W75</f>
        <v>0</v>
      </c>
      <c r="V75" s="4102"/>
      <c r="W75" s="4102"/>
      <c r="X75" s="4102"/>
      <c r="Y75" s="4102"/>
      <c r="Z75" s="4102"/>
      <c r="AA75" s="4102"/>
      <c r="AB75" s="4102"/>
      <c r="AC75" s="4463">
        <f>Z75+AA75-AB75</f>
        <v>0</v>
      </c>
      <c r="AD75" s="4464">
        <f>W75+Y75</f>
        <v>0</v>
      </c>
      <c r="AE75" s="3740"/>
      <c r="AF75" s="4047"/>
      <c r="AG75" s="4047"/>
    </row>
    <row r="76" spans="1:33" s="6512" customFormat="1" ht="12.75">
      <c r="A76" s="4047"/>
      <c r="B76" s="3740"/>
      <c r="C76" s="3720"/>
      <c r="D76" s="2647" t="s">
        <v>4879</v>
      </c>
      <c r="E76" s="2647" t="s">
        <v>4880</v>
      </c>
      <c r="F76" s="3409"/>
      <c r="G76" s="8013"/>
      <c r="H76" s="8013"/>
      <c r="I76" s="4104"/>
      <c r="J76" s="3285" t="b">
        <v>1</v>
      </c>
      <c r="K76" s="4102"/>
      <c r="L76" s="4115"/>
      <c r="M76" s="4069"/>
      <c r="N76" s="4069"/>
      <c r="O76" s="4465">
        <f>N76-M76</f>
        <v>0</v>
      </c>
      <c r="P76" s="4466"/>
      <c r="Q76" s="4466"/>
      <c r="R76" s="4466"/>
      <c r="S76" s="4469">
        <f>+P76+Q76-R76</f>
        <v>0</v>
      </c>
      <c r="T76" s="4431"/>
      <c r="U76" s="4462">
        <f>V76+W76</f>
        <v>0</v>
      </c>
      <c r="V76" s="4102"/>
      <c r="W76" s="4102"/>
      <c r="X76" s="4102"/>
      <c r="Y76" s="4102"/>
      <c r="Z76" s="4102"/>
      <c r="AA76" s="4102"/>
      <c r="AB76" s="4102"/>
      <c r="AC76" s="4463">
        <f>Z76+AA76-AB76</f>
        <v>0</v>
      </c>
      <c r="AD76" s="4464">
        <f>W76+Y76</f>
        <v>0</v>
      </c>
      <c r="AE76" s="3740"/>
      <c r="AF76" s="4047"/>
      <c r="AG76" s="4047"/>
    </row>
    <row r="77" spans="1:33" s="6512" customFormat="1" ht="12.75">
      <c r="A77" s="4047"/>
      <c r="B77" s="3740"/>
      <c r="C77" s="6644"/>
      <c r="D77" s="6645" t="s">
        <v>1104</v>
      </c>
      <c r="E77" s="6646"/>
      <c r="F77" s="6646"/>
      <c r="G77" s="8110"/>
      <c r="H77" s="8110"/>
      <c r="I77" s="6647"/>
      <c r="J77" s="6648"/>
      <c r="K77" s="6608">
        <f>SUMIF($J$56:$J$58,TRUE,K74:K76)</f>
        <v>0</v>
      </c>
      <c r="L77" s="6654"/>
      <c r="M77" s="6648"/>
      <c r="N77" s="6648"/>
      <c r="O77" s="6655"/>
      <c r="P77" s="6608">
        <f>SUMIF($J$56:$J$58,TRUE,P74:P76)</f>
        <v>0</v>
      </c>
      <c r="Q77" s="6608">
        <f>SUMIF($J$56:$J$58,TRUE,Q74:Q76)</f>
        <v>0</v>
      </c>
      <c r="R77" s="6608">
        <f>SUMIF($J$56:$J$58,TRUE,R74:R76)</f>
        <v>0</v>
      </c>
      <c r="S77" s="6606">
        <f>SUMIF($J$56:$J$58,TRUE,S74:S76)</f>
        <v>0</v>
      </c>
      <c r="T77" s="4431"/>
      <c r="U77" s="6607">
        <f t="shared" ref="U77:AD77" si="33">SUMIF($J$56:$J$58,TRUE,U74:U76)</f>
        <v>0</v>
      </c>
      <c r="V77" s="6608">
        <f t="shared" si="33"/>
        <v>0</v>
      </c>
      <c r="W77" s="6608">
        <f t="shared" si="33"/>
        <v>0</v>
      </c>
      <c r="X77" s="6608">
        <f t="shared" si="33"/>
        <v>0</v>
      </c>
      <c r="Y77" s="6608">
        <f t="shared" si="33"/>
        <v>0</v>
      </c>
      <c r="Z77" s="6608">
        <f t="shared" si="33"/>
        <v>0</v>
      </c>
      <c r="AA77" s="6608">
        <f t="shared" si="33"/>
        <v>0</v>
      </c>
      <c r="AB77" s="6608">
        <f t="shared" si="33"/>
        <v>0</v>
      </c>
      <c r="AC77" s="6608">
        <f t="shared" si="33"/>
        <v>0</v>
      </c>
      <c r="AD77" s="6606">
        <f t="shared" si="33"/>
        <v>0</v>
      </c>
      <c r="AE77" s="3740"/>
      <c r="AF77" s="4047"/>
      <c r="AG77" s="4047"/>
    </row>
    <row r="78" spans="1:33" s="6512" customFormat="1" ht="12.75">
      <c r="A78" s="4047"/>
      <c r="B78" s="3740"/>
      <c r="C78" s="6651"/>
      <c r="D78" s="6652" t="s">
        <v>1221</v>
      </c>
      <c r="E78" s="6652"/>
      <c r="F78" s="6653"/>
      <c r="G78" s="8112"/>
      <c r="H78" s="8112"/>
      <c r="I78" s="6645"/>
      <c r="J78" s="6656"/>
      <c r="K78" s="6625">
        <f>SUM(K74:K76)</f>
        <v>0</v>
      </c>
      <c r="L78" s="6657"/>
      <c r="M78" s="6656"/>
      <c r="N78" s="6656"/>
      <c r="O78" s="6658"/>
      <c r="P78" s="6610">
        <f t="shared" ref="P78:S78" si="34">SUM(P74:P76)</f>
        <v>0</v>
      </c>
      <c r="Q78" s="6610">
        <f t="shared" si="34"/>
        <v>0</v>
      </c>
      <c r="R78" s="6610">
        <f t="shared" si="34"/>
        <v>0</v>
      </c>
      <c r="S78" s="6611">
        <f t="shared" si="34"/>
        <v>0</v>
      </c>
      <c r="T78" s="4431"/>
      <c r="U78" s="6609">
        <f t="shared" ref="U78:AD78" si="35">SUM(U74:U76)</f>
        <v>0</v>
      </c>
      <c r="V78" s="6610">
        <f t="shared" si="35"/>
        <v>0</v>
      </c>
      <c r="W78" s="6610">
        <f t="shared" si="35"/>
        <v>0</v>
      </c>
      <c r="X78" s="6610">
        <f t="shared" si="35"/>
        <v>0</v>
      </c>
      <c r="Y78" s="6610">
        <f t="shared" si="35"/>
        <v>0</v>
      </c>
      <c r="Z78" s="6610">
        <f t="shared" si="35"/>
        <v>0</v>
      </c>
      <c r="AA78" s="6610">
        <f t="shared" si="35"/>
        <v>0</v>
      </c>
      <c r="AB78" s="6610">
        <f t="shared" si="35"/>
        <v>0</v>
      </c>
      <c r="AC78" s="6610">
        <f t="shared" si="35"/>
        <v>0</v>
      </c>
      <c r="AD78" s="6611">
        <f t="shared" si="35"/>
        <v>0</v>
      </c>
      <c r="AE78" s="3740"/>
      <c r="AF78" s="4047"/>
      <c r="AG78" s="4047"/>
    </row>
    <row r="79" spans="1:33" s="6512" customFormat="1" ht="12.75">
      <c r="A79" s="4047"/>
      <c r="B79" s="3740"/>
      <c r="C79" s="6651" t="s">
        <v>4124</v>
      </c>
      <c r="D79" s="6667"/>
      <c r="E79" s="6667"/>
      <c r="F79" s="6668"/>
      <c r="G79" s="8114"/>
      <c r="H79" s="8114"/>
      <c r="I79" s="6668"/>
      <c r="J79" s="6647"/>
      <c r="K79" s="6608">
        <f>K59+K52</f>
        <v>0</v>
      </c>
      <c r="L79" s="6669"/>
      <c r="M79" s="6670"/>
      <c r="N79" s="6670"/>
      <c r="O79" s="6670"/>
      <c r="P79" s="6608">
        <f>P59+P52</f>
        <v>0</v>
      </c>
      <c r="Q79" s="6608">
        <f>Q59+Q52</f>
        <v>0</v>
      </c>
      <c r="R79" s="6608">
        <f>R59+R52</f>
        <v>0</v>
      </c>
      <c r="S79" s="6606">
        <f>S59+S52</f>
        <v>0</v>
      </c>
      <c r="T79" s="4431"/>
      <c r="U79" s="6615">
        <f t="shared" ref="U79:AD79" si="36">U59+U52</f>
        <v>0</v>
      </c>
      <c r="V79" s="6608">
        <f t="shared" si="36"/>
        <v>0</v>
      </c>
      <c r="W79" s="6616">
        <f t="shared" si="36"/>
        <v>0</v>
      </c>
      <c r="X79" s="6608">
        <f t="shared" si="36"/>
        <v>0</v>
      </c>
      <c r="Y79" s="6608">
        <f t="shared" si="36"/>
        <v>0</v>
      </c>
      <c r="Z79" s="6608">
        <f t="shared" si="36"/>
        <v>0</v>
      </c>
      <c r="AA79" s="6608">
        <f t="shared" si="36"/>
        <v>0</v>
      </c>
      <c r="AB79" s="6608">
        <f t="shared" si="36"/>
        <v>0</v>
      </c>
      <c r="AC79" s="6608">
        <f t="shared" si="36"/>
        <v>0</v>
      </c>
      <c r="AD79" s="6617">
        <f t="shared" si="36"/>
        <v>0</v>
      </c>
      <c r="AE79" s="3740"/>
      <c r="AF79" s="4047"/>
      <c r="AG79" s="4047"/>
    </row>
    <row r="80" spans="1:33" s="6512" customFormat="1" ht="13.5" thickBot="1">
      <c r="A80" s="4047"/>
      <c r="B80" s="3740"/>
      <c r="C80" s="6627" t="s">
        <v>4891</v>
      </c>
      <c r="D80" s="6628"/>
      <c r="E80" s="6628"/>
      <c r="F80" s="6629"/>
      <c r="G80" s="8014"/>
      <c r="H80" s="8014"/>
      <c r="I80" s="6629"/>
      <c r="J80" s="6629"/>
      <c r="K80" s="6620"/>
      <c r="L80" s="6630"/>
      <c r="M80" s="6631"/>
      <c r="N80" s="6631"/>
      <c r="O80" s="6631"/>
      <c r="P80" s="6620">
        <f>P53+P60</f>
        <v>0</v>
      </c>
      <c r="Q80" s="6620">
        <f>Q53+Q60</f>
        <v>0</v>
      </c>
      <c r="R80" s="6620">
        <f>R53+R60</f>
        <v>0</v>
      </c>
      <c r="S80" s="6671">
        <f>S53+S60</f>
        <v>0</v>
      </c>
      <c r="T80" s="4431"/>
      <c r="U80" s="6618">
        <f t="shared" ref="U80:AD80" si="37">U53+U60</f>
        <v>0</v>
      </c>
      <c r="V80" s="6594">
        <f t="shared" si="37"/>
        <v>0</v>
      </c>
      <c r="W80" s="6619">
        <f t="shared" si="37"/>
        <v>0</v>
      </c>
      <c r="X80" s="6594">
        <f t="shared" si="37"/>
        <v>0</v>
      </c>
      <c r="Y80" s="6620">
        <f t="shared" si="37"/>
        <v>0</v>
      </c>
      <c r="Z80" s="6620">
        <f t="shared" si="37"/>
        <v>0</v>
      </c>
      <c r="AA80" s="6620">
        <f t="shared" si="37"/>
        <v>0</v>
      </c>
      <c r="AB80" s="6594">
        <f t="shared" si="37"/>
        <v>0</v>
      </c>
      <c r="AC80" s="6594">
        <f t="shared" si="37"/>
        <v>0</v>
      </c>
      <c r="AD80" s="6621">
        <f t="shared" si="37"/>
        <v>0</v>
      </c>
      <c r="AE80" s="3740"/>
      <c r="AF80" s="4047"/>
      <c r="AG80" s="4047"/>
    </row>
    <row r="81" spans="1:33" s="6512" customFormat="1" ht="12.75">
      <c r="A81" s="4047"/>
      <c r="B81" s="3740"/>
      <c r="C81" s="3743"/>
      <c r="D81" s="3744"/>
      <c r="E81" s="3744"/>
      <c r="F81" s="3744"/>
      <c r="G81" s="3744"/>
      <c r="H81" s="3744"/>
      <c r="I81" s="3744"/>
      <c r="J81" s="3744"/>
      <c r="K81" s="6526"/>
      <c r="L81" s="6673"/>
      <c r="M81" s="6526"/>
      <c r="N81" s="6526"/>
      <c r="O81" s="6526"/>
      <c r="P81" s="6526"/>
      <c r="Q81" s="6526"/>
      <c r="R81" s="6526"/>
      <c r="S81" s="6526"/>
      <c r="T81" s="4431"/>
      <c r="U81" s="6526"/>
      <c r="V81" s="6526"/>
      <c r="W81" s="6526"/>
      <c r="X81" s="6526"/>
      <c r="Y81" s="6526"/>
      <c r="Z81" s="6526"/>
      <c r="AA81" s="6526"/>
      <c r="AB81" s="6526"/>
      <c r="AC81" s="6526"/>
      <c r="AD81" s="6526"/>
      <c r="AE81" s="3740"/>
      <c r="AF81" s="4047"/>
      <c r="AG81" s="4047"/>
    </row>
    <row r="82" spans="1:33" s="6512" customFormat="1" ht="12.75">
      <c r="A82" s="4047"/>
      <c r="B82" s="3740"/>
      <c r="C82" s="8117" t="s">
        <v>4892</v>
      </c>
      <c r="D82" s="8118"/>
      <c r="E82" s="8118"/>
      <c r="F82" s="8119"/>
      <c r="G82" s="8126"/>
      <c r="H82" s="8010"/>
      <c r="I82" s="6639"/>
      <c r="J82" s="6640"/>
      <c r="K82" s="6641"/>
      <c r="L82" s="6642"/>
      <c r="M82" s="6639"/>
      <c r="N82" s="6639"/>
      <c r="O82" s="6639"/>
      <c r="P82" s="6639"/>
      <c r="Q82" s="6639"/>
      <c r="R82" s="6639"/>
      <c r="S82" s="6643"/>
      <c r="T82" s="4431"/>
      <c r="U82" s="6602"/>
      <c r="V82" s="6603"/>
      <c r="W82" s="6603"/>
      <c r="X82" s="6603"/>
      <c r="Y82" s="6603"/>
      <c r="Z82" s="6603"/>
      <c r="AA82" s="6603"/>
      <c r="AB82" s="6603"/>
      <c r="AC82" s="6603"/>
      <c r="AD82" s="6604"/>
      <c r="AE82" s="3740"/>
      <c r="AF82" s="4047"/>
      <c r="AG82" s="4047"/>
    </row>
    <row r="83" spans="1:33" s="6512" customFormat="1" ht="12.75">
      <c r="A83" s="4047"/>
      <c r="B83" s="3740"/>
      <c r="C83" s="3720" t="s">
        <v>1212</v>
      </c>
      <c r="D83" s="2647"/>
      <c r="E83" s="2647"/>
      <c r="F83" s="3409"/>
      <c r="G83" s="8013"/>
      <c r="H83" s="8013"/>
      <c r="I83" s="3409"/>
      <c r="J83" s="3285"/>
      <c r="K83" s="2642"/>
      <c r="L83" s="4107"/>
      <c r="M83" s="3409"/>
      <c r="N83" s="3409"/>
      <c r="O83" s="3409"/>
      <c r="P83" s="3409"/>
      <c r="Q83" s="3409"/>
      <c r="R83" s="3409"/>
      <c r="S83" s="3739"/>
      <c r="T83" s="4431"/>
      <c r="U83" s="4460"/>
      <c r="V83" s="4102"/>
      <c r="W83" s="4102"/>
      <c r="X83" s="4102"/>
      <c r="Y83" s="4102"/>
      <c r="Z83" s="4102"/>
      <c r="AA83" s="4102"/>
      <c r="AB83" s="4102"/>
      <c r="AC83" s="4102"/>
      <c r="AD83" s="4461"/>
      <c r="AE83" s="3740"/>
      <c r="AF83" s="4047"/>
      <c r="AG83" s="4047"/>
    </row>
    <row r="84" spans="1:33" s="6512" customFormat="1" ht="12.75">
      <c r="A84" s="4047"/>
      <c r="B84" s="3740"/>
      <c r="C84" s="3720"/>
      <c r="D84" s="2647" t="s">
        <v>681</v>
      </c>
      <c r="E84" s="2647" t="s">
        <v>4893</v>
      </c>
      <c r="F84" s="3409"/>
      <c r="G84" s="8013" t="s">
        <v>4123</v>
      </c>
      <c r="H84" s="8013" t="s">
        <v>4890</v>
      </c>
      <c r="I84" s="8116"/>
      <c r="J84" s="3285" t="b">
        <v>0</v>
      </c>
      <c r="K84" s="4102"/>
      <c r="L84" s="4115"/>
      <c r="M84" s="4069"/>
      <c r="N84" s="4069"/>
      <c r="O84" s="4465">
        <f>N84-M84</f>
        <v>0</v>
      </c>
      <c r="P84" s="4466"/>
      <c r="Q84" s="4466"/>
      <c r="R84" s="4466"/>
      <c r="S84" s="4468">
        <f>+P84+Q84-R84</f>
        <v>0</v>
      </c>
      <c r="T84" s="4431"/>
      <c r="U84" s="4462">
        <f>V84+W84</f>
        <v>0</v>
      </c>
      <c r="V84" s="4102"/>
      <c r="W84" s="4102"/>
      <c r="X84" s="4102"/>
      <c r="Y84" s="4102"/>
      <c r="Z84" s="4102"/>
      <c r="AA84" s="4102"/>
      <c r="AB84" s="4102"/>
      <c r="AC84" s="4463">
        <f>Z84+AA84-AB84</f>
        <v>0</v>
      </c>
      <c r="AD84" s="4464">
        <f>W84+Y84</f>
        <v>0</v>
      </c>
      <c r="AE84" s="3740"/>
      <c r="AF84" s="4047"/>
      <c r="AG84" s="4047"/>
    </row>
    <row r="85" spans="1:33" s="6512" customFormat="1" ht="12.75">
      <c r="A85" s="4047"/>
      <c r="B85" s="3740"/>
      <c r="C85" s="3720"/>
      <c r="D85" s="2647"/>
      <c r="E85" s="2647"/>
      <c r="F85" s="3409"/>
      <c r="G85" s="8013"/>
      <c r="H85" s="8013"/>
      <c r="I85" s="4104"/>
      <c r="J85" s="3285" t="b">
        <v>1</v>
      </c>
      <c r="K85" s="4102"/>
      <c r="L85" s="4115"/>
      <c r="M85" s="4069"/>
      <c r="N85" s="4069"/>
      <c r="O85" s="4465">
        <f>N85-M85</f>
        <v>0</v>
      </c>
      <c r="P85" s="4466"/>
      <c r="Q85" s="4466"/>
      <c r="R85" s="4466"/>
      <c r="S85" s="4468">
        <f>+P85+Q85-R85</f>
        <v>0</v>
      </c>
      <c r="T85" s="4431"/>
      <c r="U85" s="4462">
        <f>V85+W85</f>
        <v>0</v>
      </c>
      <c r="V85" s="4102"/>
      <c r="W85" s="4102"/>
      <c r="X85" s="4102"/>
      <c r="Y85" s="4102"/>
      <c r="Z85" s="4102"/>
      <c r="AA85" s="4102"/>
      <c r="AB85" s="4102"/>
      <c r="AC85" s="4463">
        <f>Z85+AA85-AB85</f>
        <v>0</v>
      </c>
      <c r="AD85" s="4464">
        <f>W85+Y85</f>
        <v>0</v>
      </c>
      <c r="AE85" s="3740"/>
      <c r="AF85" s="4047"/>
      <c r="AG85" s="4047"/>
    </row>
    <row r="86" spans="1:33" s="6512" customFormat="1" ht="12.75">
      <c r="A86" s="4047"/>
      <c r="B86" s="3740"/>
      <c r="C86" s="3720"/>
      <c r="D86" s="2647" t="s">
        <v>4879</v>
      </c>
      <c r="E86" s="2647" t="s">
        <v>4894</v>
      </c>
      <c r="F86" s="3409"/>
      <c r="G86" s="8013"/>
      <c r="H86" s="8013"/>
      <c r="I86" s="4104"/>
      <c r="J86" s="3285" t="b">
        <v>0</v>
      </c>
      <c r="K86" s="4102"/>
      <c r="L86" s="4115"/>
      <c r="M86" s="4069"/>
      <c r="N86" s="4069"/>
      <c r="O86" s="4465">
        <f>N86-M86</f>
        <v>0</v>
      </c>
      <c r="P86" s="4466"/>
      <c r="Q86" s="4466"/>
      <c r="R86" s="4466"/>
      <c r="S86" s="4468">
        <f>+P86+Q86-R86</f>
        <v>0</v>
      </c>
      <c r="T86" s="4431"/>
      <c r="U86" s="4462">
        <f>V86+W86</f>
        <v>0</v>
      </c>
      <c r="V86" s="4102"/>
      <c r="W86" s="4102"/>
      <c r="X86" s="4102"/>
      <c r="Y86" s="4102"/>
      <c r="Z86" s="4102"/>
      <c r="AA86" s="4102"/>
      <c r="AB86" s="4102"/>
      <c r="AC86" s="4463">
        <f>Z86+AA86-AB86</f>
        <v>0</v>
      </c>
      <c r="AD86" s="4464">
        <f>W86+Y86</f>
        <v>0</v>
      </c>
      <c r="AE86" s="3740"/>
      <c r="AF86" s="4047"/>
      <c r="AG86" s="4047"/>
    </row>
    <row r="87" spans="1:33" s="6512" customFormat="1" ht="12.75">
      <c r="A87" s="4047"/>
      <c r="B87" s="3740"/>
      <c r="C87" s="3720"/>
      <c r="D87" s="2647"/>
      <c r="E87" s="2647"/>
      <c r="F87" s="3409"/>
      <c r="G87" s="8013"/>
      <c r="H87" s="8013"/>
      <c r="I87" s="3409"/>
      <c r="J87" s="3285"/>
      <c r="K87" s="2642"/>
      <c r="L87" s="4107"/>
      <c r="M87" s="3409"/>
      <c r="N87" s="3409"/>
      <c r="O87" s="3766"/>
      <c r="P87" s="3766"/>
      <c r="Q87" s="3409"/>
      <c r="R87" s="3409"/>
      <c r="S87" s="3739"/>
      <c r="T87" s="4431"/>
      <c r="U87" s="4460"/>
      <c r="V87" s="4102"/>
      <c r="W87" s="4102"/>
      <c r="X87" s="4102"/>
      <c r="Y87" s="4102"/>
      <c r="Z87" s="4102"/>
      <c r="AA87" s="4102"/>
      <c r="AB87" s="4102"/>
      <c r="AC87" s="4102"/>
      <c r="AD87" s="4461"/>
      <c r="AE87" s="3740"/>
      <c r="AF87" s="4047"/>
      <c r="AG87" s="4047"/>
    </row>
    <row r="88" spans="1:33" s="6512" customFormat="1" ht="12.75">
      <c r="A88" s="4047"/>
      <c r="B88" s="3740"/>
      <c r="C88" s="3729"/>
      <c r="D88" s="2647" t="s">
        <v>688</v>
      </c>
      <c r="E88" s="2647" t="s">
        <v>4895</v>
      </c>
      <c r="F88" s="3409"/>
      <c r="G88" s="8013"/>
      <c r="H88" s="8013"/>
      <c r="I88" s="3409"/>
      <c r="J88" s="3285"/>
      <c r="K88" s="2642"/>
      <c r="L88" s="4107"/>
      <c r="M88" s="3409"/>
      <c r="N88" s="3409"/>
      <c r="O88" s="3766"/>
      <c r="P88" s="3766"/>
      <c r="Q88" s="3409"/>
      <c r="R88" s="3409"/>
      <c r="S88" s="3739"/>
      <c r="T88" s="4431"/>
      <c r="U88" s="4460"/>
      <c r="V88" s="4102"/>
      <c r="W88" s="4102"/>
      <c r="X88" s="4102"/>
      <c r="Y88" s="4102"/>
      <c r="Z88" s="4102"/>
      <c r="AA88" s="4102"/>
      <c r="AB88" s="4102"/>
      <c r="AC88" s="4102"/>
      <c r="AD88" s="4461"/>
      <c r="AE88" s="3740"/>
      <c r="AF88" s="4047"/>
      <c r="AG88" s="4047"/>
    </row>
    <row r="89" spans="1:33" s="6512" customFormat="1" ht="12.75">
      <c r="A89" s="4047"/>
      <c r="B89" s="3740"/>
      <c r="C89" s="3720"/>
      <c r="D89" s="2647"/>
      <c r="E89" s="2647"/>
      <c r="F89" s="3409"/>
      <c r="G89" s="8013"/>
      <c r="H89" s="8013"/>
      <c r="I89" s="4104"/>
      <c r="J89" s="3285" t="b">
        <v>1</v>
      </c>
      <c r="K89" s="4102"/>
      <c r="L89" s="4115"/>
      <c r="M89" s="4069"/>
      <c r="N89" s="4069"/>
      <c r="O89" s="4465">
        <f>N89-M89</f>
        <v>0</v>
      </c>
      <c r="P89" s="4466"/>
      <c r="Q89" s="4466"/>
      <c r="R89" s="4466"/>
      <c r="S89" s="4469">
        <f>+P89+Q89-R89</f>
        <v>0</v>
      </c>
      <c r="T89" s="4431"/>
      <c r="U89" s="4462">
        <f>V89+W89</f>
        <v>0</v>
      </c>
      <c r="V89" s="4102"/>
      <c r="W89" s="4102"/>
      <c r="X89" s="4102"/>
      <c r="Y89" s="4102"/>
      <c r="Z89" s="4102"/>
      <c r="AA89" s="4102"/>
      <c r="AB89" s="4102"/>
      <c r="AC89" s="4463">
        <f>Z89+AA89-AB89</f>
        <v>0</v>
      </c>
      <c r="AD89" s="4464">
        <f>W89+Y89</f>
        <v>0</v>
      </c>
      <c r="AE89" s="3740"/>
      <c r="AF89" s="4047"/>
      <c r="AG89" s="4047"/>
    </row>
    <row r="90" spans="1:33" s="6512" customFormat="1" ht="12.75">
      <c r="A90" s="4047"/>
      <c r="B90" s="3740"/>
      <c r="C90" s="3720"/>
      <c r="D90" s="2647" t="s">
        <v>4896</v>
      </c>
      <c r="E90" s="2647" t="s">
        <v>4897</v>
      </c>
      <c r="F90" s="3409"/>
      <c r="G90" s="8013"/>
      <c r="H90" s="8013"/>
      <c r="I90" s="4104"/>
      <c r="J90" s="3285" t="b">
        <v>0</v>
      </c>
      <c r="K90" s="4102"/>
      <c r="L90" s="4115"/>
      <c r="M90" s="4069"/>
      <c r="N90" s="4069"/>
      <c r="O90" s="4465">
        <f>N90-M90</f>
        <v>0</v>
      </c>
      <c r="P90" s="4466"/>
      <c r="Q90" s="4466"/>
      <c r="R90" s="4466"/>
      <c r="S90" s="4469">
        <f>+P90+Q90-R90</f>
        <v>0</v>
      </c>
      <c r="T90" s="4431"/>
      <c r="U90" s="4462">
        <f>V90+W90</f>
        <v>0</v>
      </c>
      <c r="V90" s="4102"/>
      <c r="W90" s="4102"/>
      <c r="X90" s="4102"/>
      <c r="Y90" s="4102"/>
      <c r="Z90" s="4102"/>
      <c r="AA90" s="4102"/>
      <c r="AB90" s="4102"/>
      <c r="AC90" s="4463">
        <f>Z90+AA90-AB90</f>
        <v>0</v>
      </c>
      <c r="AD90" s="4464">
        <f>W90+Y90</f>
        <v>0</v>
      </c>
      <c r="AE90" s="3740"/>
      <c r="AF90" s="4047"/>
      <c r="AG90" s="4047"/>
    </row>
    <row r="91" spans="1:33" s="6512" customFormat="1" ht="12.75">
      <c r="A91" s="4047"/>
      <c r="B91" s="3740"/>
      <c r="C91" s="3720"/>
      <c r="D91" s="2647"/>
      <c r="E91" s="2647"/>
      <c r="F91" s="3409"/>
      <c r="G91" s="8013"/>
      <c r="H91" s="8013"/>
      <c r="I91" s="4104"/>
      <c r="J91" s="3285" t="b">
        <v>1</v>
      </c>
      <c r="K91" s="4102"/>
      <c r="L91" s="4115"/>
      <c r="M91" s="4069"/>
      <c r="N91" s="4069"/>
      <c r="O91" s="4465">
        <f>N91-M91</f>
        <v>0</v>
      </c>
      <c r="P91" s="4466"/>
      <c r="Q91" s="4466"/>
      <c r="R91" s="4466"/>
      <c r="S91" s="4469">
        <f>+P91+Q91-R91</f>
        <v>0</v>
      </c>
      <c r="T91" s="4431"/>
      <c r="U91" s="4462">
        <f>V91+W91</f>
        <v>0</v>
      </c>
      <c r="V91" s="4102"/>
      <c r="W91" s="4102"/>
      <c r="X91" s="4102"/>
      <c r="Y91" s="4102"/>
      <c r="Z91" s="4102"/>
      <c r="AA91" s="4102"/>
      <c r="AB91" s="4102"/>
      <c r="AC91" s="4463">
        <f>Z91+AA91-AB91</f>
        <v>0</v>
      </c>
      <c r="AD91" s="4464">
        <f>W91+Y91</f>
        <v>0</v>
      </c>
      <c r="AE91" s="3740"/>
      <c r="AF91" s="4047"/>
      <c r="AG91" s="4047"/>
    </row>
    <row r="92" spans="1:33" s="6512" customFormat="1" ht="12.75">
      <c r="A92" s="4047"/>
      <c r="B92" s="3740"/>
      <c r="C92" s="6644"/>
      <c r="D92" s="6645" t="s">
        <v>1104</v>
      </c>
      <c r="E92" s="6646"/>
      <c r="F92" s="6646"/>
      <c r="G92" s="8110"/>
      <c r="H92" s="8110"/>
      <c r="I92" s="6647"/>
      <c r="J92" s="6648"/>
      <c r="K92" s="6608">
        <f>SUMIF($J$56:$J$58,TRUE,K89:K91)</f>
        <v>0</v>
      </c>
      <c r="L92" s="6654"/>
      <c r="M92" s="6648"/>
      <c r="N92" s="6648"/>
      <c r="O92" s="6655"/>
      <c r="P92" s="6608">
        <f>SUMIF($J$56:$J$58,TRUE,P89:P91)</f>
        <v>0</v>
      </c>
      <c r="Q92" s="6608">
        <f>SUMIF($J$56:$J$58,TRUE,Q89:Q91)</f>
        <v>0</v>
      </c>
      <c r="R92" s="6608">
        <f>SUMIF($J$56:$J$58,TRUE,R89:R91)</f>
        <v>0</v>
      </c>
      <c r="S92" s="6606">
        <f>SUMIF($J$56:$J$58,TRUE,S89:S91)</f>
        <v>0</v>
      </c>
      <c r="T92" s="4431"/>
      <c r="U92" s="6607">
        <f t="shared" ref="U92:AD92" si="38">SUMIF($J$56:$J$58,TRUE,U89:U91)</f>
        <v>0</v>
      </c>
      <c r="V92" s="6608">
        <f t="shared" si="38"/>
        <v>0</v>
      </c>
      <c r="W92" s="6608">
        <f t="shared" si="38"/>
        <v>0</v>
      </c>
      <c r="X92" s="6608">
        <f t="shared" si="38"/>
        <v>0</v>
      </c>
      <c r="Y92" s="6608">
        <f t="shared" si="38"/>
        <v>0</v>
      </c>
      <c r="Z92" s="6608">
        <f t="shared" si="38"/>
        <v>0</v>
      </c>
      <c r="AA92" s="6608">
        <f t="shared" si="38"/>
        <v>0</v>
      </c>
      <c r="AB92" s="6608">
        <f t="shared" si="38"/>
        <v>0</v>
      </c>
      <c r="AC92" s="6608">
        <f t="shared" si="38"/>
        <v>0</v>
      </c>
      <c r="AD92" s="6606">
        <f t="shared" si="38"/>
        <v>0</v>
      </c>
      <c r="AE92" s="3740"/>
      <c r="AF92" s="4047"/>
      <c r="AG92" s="4047"/>
    </row>
    <row r="93" spans="1:33" s="6512" customFormat="1" ht="12.75">
      <c r="A93" s="4047"/>
      <c r="B93" s="3740"/>
      <c r="C93" s="6651"/>
      <c r="D93" s="6652" t="s">
        <v>1221</v>
      </c>
      <c r="E93" s="6652"/>
      <c r="F93" s="6653"/>
      <c r="G93" s="8112"/>
      <c r="H93" s="8112"/>
      <c r="I93" s="6645"/>
      <c r="J93" s="6656"/>
      <c r="K93" s="6625">
        <f>SUM(K89:K91)</f>
        <v>0</v>
      </c>
      <c r="L93" s="6657"/>
      <c r="M93" s="6656"/>
      <c r="N93" s="6656"/>
      <c r="O93" s="6658"/>
      <c r="P93" s="6610">
        <f t="shared" ref="P93:S93" si="39">SUM(P89:P91)</f>
        <v>0</v>
      </c>
      <c r="Q93" s="6610">
        <f t="shared" si="39"/>
        <v>0</v>
      </c>
      <c r="R93" s="6610">
        <f t="shared" si="39"/>
        <v>0</v>
      </c>
      <c r="S93" s="6611">
        <f t="shared" si="39"/>
        <v>0</v>
      </c>
      <c r="T93" s="4431"/>
      <c r="U93" s="6609">
        <f t="shared" ref="U93:AD93" si="40">SUM(U89:U91)</f>
        <v>0</v>
      </c>
      <c r="V93" s="6610">
        <f t="shared" si="40"/>
        <v>0</v>
      </c>
      <c r="W93" s="6610">
        <f t="shared" si="40"/>
        <v>0</v>
      </c>
      <c r="X93" s="6610">
        <f t="shared" si="40"/>
        <v>0</v>
      </c>
      <c r="Y93" s="6610">
        <f t="shared" si="40"/>
        <v>0</v>
      </c>
      <c r="Z93" s="6610">
        <f t="shared" si="40"/>
        <v>0</v>
      </c>
      <c r="AA93" s="6610">
        <f t="shared" si="40"/>
        <v>0</v>
      </c>
      <c r="AB93" s="6610">
        <f t="shared" si="40"/>
        <v>0</v>
      </c>
      <c r="AC93" s="6610">
        <f t="shared" si="40"/>
        <v>0</v>
      </c>
      <c r="AD93" s="6611">
        <f t="shared" si="40"/>
        <v>0</v>
      </c>
      <c r="AE93" s="3740"/>
      <c r="AF93" s="4047"/>
      <c r="AG93" s="4047"/>
    </row>
    <row r="94" spans="1:33" s="6512" customFormat="1" ht="12.75">
      <c r="A94" s="4047"/>
      <c r="B94" s="3740"/>
      <c r="C94" s="6651" t="s">
        <v>4124</v>
      </c>
      <c r="D94" s="6667"/>
      <c r="E94" s="6667"/>
      <c r="F94" s="6668"/>
      <c r="G94" s="8114"/>
      <c r="H94" s="8114"/>
      <c r="I94" s="6668"/>
      <c r="J94" s="6647"/>
      <c r="K94" s="6608">
        <f>K76+K69</f>
        <v>0</v>
      </c>
      <c r="L94" s="6669"/>
      <c r="M94" s="6670"/>
      <c r="N94" s="6670"/>
      <c r="O94" s="6670"/>
      <c r="P94" s="6608">
        <f>P76+P69</f>
        <v>0</v>
      </c>
      <c r="Q94" s="6608">
        <f>Q76+Q69</f>
        <v>0</v>
      </c>
      <c r="R94" s="6608">
        <f>R76+R69</f>
        <v>0</v>
      </c>
      <c r="S94" s="6606">
        <f>S76+S69</f>
        <v>0</v>
      </c>
      <c r="T94" s="4431"/>
      <c r="U94" s="6615">
        <f t="shared" ref="U94:AD94" si="41">U76+U69</f>
        <v>0</v>
      </c>
      <c r="V94" s="6608">
        <f t="shared" si="41"/>
        <v>0</v>
      </c>
      <c r="W94" s="6616">
        <f t="shared" si="41"/>
        <v>0</v>
      </c>
      <c r="X94" s="6608">
        <f t="shared" si="41"/>
        <v>0</v>
      </c>
      <c r="Y94" s="6608">
        <f t="shared" si="41"/>
        <v>0</v>
      </c>
      <c r="Z94" s="6608">
        <f t="shared" si="41"/>
        <v>0</v>
      </c>
      <c r="AA94" s="6608">
        <f t="shared" si="41"/>
        <v>0</v>
      </c>
      <c r="AB94" s="6608">
        <f t="shared" si="41"/>
        <v>0</v>
      </c>
      <c r="AC94" s="6608">
        <f t="shared" si="41"/>
        <v>0</v>
      </c>
      <c r="AD94" s="6617">
        <f t="shared" si="41"/>
        <v>0</v>
      </c>
      <c r="AE94" s="3740"/>
      <c r="AF94" s="4047"/>
      <c r="AG94" s="4047"/>
    </row>
    <row r="95" spans="1:33" s="6512" customFormat="1" ht="13.5" thickBot="1">
      <c r="A95" s="4047"/>
      <c r="B95" s="3740"/>
      <c r="C95" s="6627" t="str">
        <f>"FUND GRAND TOTAL "&amp;C82</f>
        <v>FUND GRAND TOTAL MUTUAL FUNDS, UITF, REAL ESTATE INVESTMENT TRUST FUND AND OTHER FUNDS</v>
      </c>
      <c r="D95" s="6628"/>
      <c r="E95" s="6628"/>
      <c r="F95" s="6629"/>
      <c r="G95" s="8014"/>
      <c r="H95" s="8014"/>
      <c r="I95" s="6629"/>
      <c r="J95" s="6629"/>
      <c r="K95" s="6620"/>
      <c r="L95" s="6630"/>
      <c r="M95" s="6631"/>
      <c r="N95" s="6631"/>
      <c r="O95" s="6631"/>
      <c r="P95" s="6620">
        <f>P70+P77</f>
        <v>0</v>
      </c>
      <c r="Q95" s="6620">
        <f>Q70+Q77</f>
        <v>0</v>
      </c>
      <c r="R95" s="6620">
        <f>R70+R77</f>
        <v>0</v>
      </c>
      <c r="S95" s="6671">
        <f>S70+S77</f>
        <v>0</v>
      </c>
      <c r="T95" s="4431"/>
      <c r="U95" s="6618">
        <f t="shared" ref="U95:AD95" si="42">U70+U77</f>
        <v>0</v>
      </c>
      <c r="V95" s="6594">
        <f t="shared" si="42"/>
        <v>0</v>
      </c>
      <c r="W95" s="6619">
        <f t="shared" si="42"/>
        <v>0</v>
      </c>
      <c r="X95" s="6594">
        <f t="shared" si="42"/>
        <v>0</v>
      </c>
      <c r="Y95" s="6620">
        <f t="shared" si="42"/>
        <v>0</v>
      </c>
      <c r="Z95" s="6620">
        <f t="shared" si="42"/>
        <v>0</v>
      </c>
      <c r="AA95" s="6620">
        <f t="shared" si="42"/>
        <v>0</v>
      </c>
      <c r="AB95" s="6594">
        <f t="shared" si="42"/>
        <v>0</v>
      </c>
      <c r="AC95" s="6594">
        <f t="shared" si="42"/>
        <v>0</v>
      </c>
      <c r="AD95" s="6621">
        <f t="shared" si="42"/>
        <v>0</v>
      </c>
      <c r="AE95" s="3740"/>
      <c r="AF95" s="4047"/>
      <c r="AG95" s="4047"/>
    </row>
    <row r="96" spans="1:33" s="6512" customFormat="1" ht="12.75">
      <c r="A96" s="4047"/>
      <c r="B96" s="3740"/>
      <c r="C96" s="3743"/>
      <c r="D96" s="3744"/>
      <c r="E96" s="3744"/>
      <c r="F96" s="3744"/>
      <c r="G96" s="3744"/>
      <c r="H96" s="3744"/>
      <c r="I96" s="3744"/>
      <c r="J96" s="3744"/>
      <c r="K96" s="6526"/>
      <c r="L96" s="6673"/>
      <c r="M96" s="6526"/>
      <c r="N96" s="6526"/>
      <c r="O96" s="6526"/>
      <c r="P96" s="6526"/>
      <c r="Q96" s="6526"/>
      <c r="R96" s="6526"/>
      <c r="S96" s="6526"/>
      <c r="T96" s="4431"/>
      <c r="U96" s="6526"/>
      <c r="V96" s="6526"/>
      <c r="W96" s="6526"/>
      <c r="X96" s="6526"/>
      <c r="Y96" s="6526"/>
      <c r="Z96" s="6526"/>
      <c r="AA96" s="6526"/>
      <c r="AB96" s="6526"/>
      <c r="AC96" s="6526"/>
      <c r="AD96" s="6526"/>
      <c r="AE96" s="3740"/>
      <c r="AF96" s="4047"/>
      <c r="AG96" s="4047"/>
    </row>
    <row r="97" spans="1:33" s="6512" customFormat="1" ht="12.75">
      <c r="A97" s="4047"/>
      <c r="B97" s="3740"/>
      <c r="C97" s="8117" t="s">
        <v>4898</v>
      </c>
      <c r="D97" s="8118"/>
      <c r="E97" s="8118"/>
      <c r="F97" s="8119"/>
      <c r="G97" s="8126"/>
      <c r="H97" s="8010"/>
      <c r="I97" s="6639"/>
      <c r="J97" s="6640"/>
      <c r="K97" s="6641"/>
      <c r="L97" s="6642"/>
      <c r="M97" s="6639"/>
      <c r="N97" s="6639"/>
      <c r="O97" s="6639"/>
      <c r="P97" s="6639"/>
      <c r="Q97" s="6639"/>
      <c r="R97" s="6639"/>
      <c r="S97" s="6643"/>
      <c r="T97" s="4431"/>
      <c r="U97" s="6602"/>
      <c r="V97" s="6603"/>
      <c r="W97" s="6603"/>
      <c r="X97" s="6603"/>
      <c r="Y97" s="6603"/>
      <c r="Z97" s="6603"/>
      <c r="AA97" s="6603"/>
      <c r="AB97" s="6603"/>
      <c r="AC97" s="6603"/>
      <c r="AD97" s="6604"/>
      <c r="AE97" s="3740"/>
      <c r="AF97" s="4047"/>
      <c r="AG97" s="4047"/>
    </row>
    <row r="98" spans="1:33" s="6512" customFormat="1" ht="12.75">
      <c r="A98" s="4047"/>
      <c r="B98" s="3740"/>
      <c r="C98" s="3720" t="s">
        <v>1212</v>
      </c>
      <c r="D98" s="2647"/>
      <c r="E98" s="2647"/>
      <c r="F98" s="3409"/>
      <c r="G98" s="8013"/>
      <c r="H98" s="8013"/>
      <c r="I98" s="3409"/>
      <c r="J98" s="3285"/>
      <c r="K98" s="2642"/>
      <c r="L98" s="4107"/>
      <c r="M98" s="3409"/>
      <c r="N98" s="3409"/>
      <c r="O98" s="3409"/>
      <c r="P98" s="3409"/>
      <c r="Q98" s="3409"/>
      <c r="R98" s="3409"/>
      <c r="S98" s="3739"/>
      <c r="T98" s="4431"/>
      <c r="U98" s="4460"/>
      <c r="V98" s="4102"/>
      <c r="W98" s="4102"/>
      <c r="X98" s="4102"/>
      <c r="Y98" s="4102"/>
      <c r="Z98" s="4102"/>
      <c r="AA98" s="4102"/>
      <c r="AB98" s="4102"/>
      <c r="AC98" s="4102"/>
      <c r="AD98" s="4461"/>
      <c r="AE98" s="3740"/>
      <c r="AF98" s="4047"/>
      <c r="AG98" s="4047"/>
    </row>
    <row r="99" spans="1:33" s="6512" customFormat="1" ht="12.75">
      <c r="A99" s="4047"/>
      <c r="B99" s="3740"/>
      <c r="C99" s="3720" t="s">
        <v>4866</v>
      </c>
      <c r="D99" s="2647" t="s">
        <v>681</v>
      </c>
      <c r="E99" s="2647" t="s">
        <v>4899</v>
      </c>
      <c r="F99" s="3409"/>
      <c r="G99" s="8013" t="s">
        <v>4123</v>
      </c>
      <c r="H99" s="8013" t="s">
        <v>4890</v>
      </c>
      <c r="I99" s="8116"/>
      <c r="J99" s="3285" t="b">
        <v>0</v>
      </c>
      <c r="K99" s="4102"/>
      <c r="L99" s="4115"/>
      <c r="M99" s="4069"/>
      <c r="N99" s="4069"/>
      <c r="O99" s="4465">
        <f>N99-M99</f>
        <v>0</v>
      </c>
      <c r="P99" s="4466"/>
      <c r="Q99" s="4466"/>
      <c r="R99" s="4466"/>
      <c r="S99" s="4468">
        <f>+P99+Q99-R99</f>
        <v>0</v>
      </c>
      <c r="T99" s="4431"/>
      <c r="U99" s="4462">
        <f>V99+W99</f>
        <v>0</v>
      </c>
      <c r="V99" s="4102"/>
      <c r="W99" s="4102"/>
      <c r="X99" s="4102"/>
      <c r="Y99" s="4102"/>
      <c r="Z99" s="4102"/>
      <c r="AA99" s="4102"/>
      <c r="AB99" s="4102"/>
      <c r="AC99" s="4463">
        <f>Z99+AA99-AB99</f>
        <v>0</v>
      </c>
      <c r="AD99" s="4464">
        <f>W99+Y99</f>
        <v>0</v>
      </c>
      <c r="AE99" s="3740"/>
      <c r="AF99" s="4047"/>
      <c r="AG99" s="4047"/>
    </row>
    <row r="100" spans="1:33" s="6512" customFormat="1" ht="12.75">
      <c r="A100" s="4047"/>
      <c r="B100" s="3740"/>
      <c r="C100" s="3720"/>
      <c r="D100" s="2647"/>
      <c r="E100" s="2647"/>
      <c r="F100" s="3409"/>
      <c r="G100" s="8013"/>
      <c r="H100" s="8013"/>
      <c r="I100" s="4104"/>
      <c r="J100" s="3285" t="b">
        <v>1</v>
      </c>
      <c r="K100" s="4102"/>
      <c r="L100" s="4115"/>
      <c r="M100" s="4069"/>
      <c r="N100" s="4069"/>
      <c r="O100" s="4465">
        <f>N100-M100</f>
        <v>0</v>
      </c>
      <c r="P100" s="4466"/>
      <c r="Q100" s="4466"/>
      <c r="R100" s="4466"/>
      <c r="S100" s="4468">
        <f>+P100+Q100-R100</f>
        <v>0</v>
      </c>
      <c r="T100" s="4431"/>
      <c r="U100" s="4462">
        <f>V100+W100</f>
        <v>0</v>
      </c>
      <c r="V100" s="4102"/>
      <c r="W100" s="4102"/>
      <c r="X100" s="4102"/>
      <c r="Y100" s="4102"/>
      <c r="Z100" s="4102"/>
      <c r="AA100" s="4102"/>
      <c r="AB100" s="4102"/>
      <c r="AC100" s="4463">
        <f>Z100+AA100-AB100</f>
        <v>0</v>
      </c>
      <c r="AD100" s="4464">
        <f>W100+Y100</f>
        <v>0</v>
      </c>
      <c r="AE100" s="3740"/>
      <c r="AF100" s="4047"/>
      <c r="AG100" s="4047"/>
    </row>
    <row r="101" spans="1:33" s="6512" customFormat="1" ht="12.75">
      <c r="A101" s="4047"/>
      <c r="B101" s="3740"/>
      <c r="C101" s="3720"/>
      <c r="D101" s="2647"/>
      <c r="E101" s="2647"/>
      <c r="F101" s="3409"/>
      <c r="G101" s="8013"/>
      <c r="H101" s="8013"/>
      <c r="I101" s="4104"/>
      <c r="J101" s="3285" t="b">
        <v>0</v>
      </c>
      <c r="K101" s="4102"/>
      <c r="L101" s="4115"/>
      <c r="M101" s="4069"/>
      <c r="N101" s="4069"/>
      <c r="O101" s="4465">
        <f>N101-M101</f>
        <v>0</v>
      </c>
      <c r="P101" s="4466"/>
      <c r="Q101" s="4466"/>
      <c r="R101" s="4466"/>
      <c r="S101" s="4468">
        <f>+P101+Q101-R101</f>
        <v>0</v>
      </c>
      <c r="T101" s="4431"/>
      <c r="U101" s="4462">
        <f>V101+W101</f>
        <v>0</v>
      </c>
      <c r="V101" s="4102"/>
      <c r="W101" s="4102"/>
      <c r="X101" s="4102"/>
      <c r="Y101" s="4102"/>
      <c r="Z101" s="4102"/>
      <c r="AA101" s="4102"/>
      <c r="AB101" s="4102"/>
      <c r="AC101" s="4463">
        <f>Z101+AA101-AB101</f>
        <v>0</v>
      </c>
      <c r="AD101" s="4464">
        <f>W101+Y101</f>
        <v>0</v>
      </c>
      <c r="AE101" s="3740"/>
      <c r="AF101" s="4047"/>
      <c r="AG101" s="4047"/>
    </row>
    <row r="102" spans="1:33" s="6512" customFormat="1" ht="12.75">
      <c r="A102" s="4047"/>
      <c r="B102" s="3740"/>
      <c r="C102" s="3720"/>
      <c r="D102" s="2647"/>
      <c r="E102" s="2647"/>
      <c r="F102" s="3409"/>
      <c r="G102" s="8013"/>
      <c r="H102" s="8013"/>
      <c r="I102" s="3409"/>
      <c r="J102" s="3285"/>
      <c r="K102" s="2642"/>
      <c r="L102" s="4107"/>
      <c r="M102" s="3409"/>
      <c r="N102" s="3409"/>
      <c r="O102" s="3766"/>
      <c r="P102" s="3766"/>
      <c r="Q102" s="3409"/>
      <c r="R102" s="3409"/>
      <c r="S102" s="3739"/>
      <c r="T102" s="4431"/>
      <c r="U102" s="4460"/>
      <c r="V102" s="4102"/>
      <c r="W102" s="4102"/>
      <c r="X102" s="4102"/>
      <c r="Y102" s="4102"/>
      <c r="Z102" s="4102"/>
      <c r="AA102" s="4102"/>
      <c r="AB102" s="4102"/>
      <c r="AC102" s="4102"/>
      <c r="AD102" s="4461"/>
      <c r="AE102" s="3740"/>
      <c r="AF102" s="4047"/>
      <c r="AG102" s="4047"/>
    </row>
    <row r="103" spans="1:33" s="6512" customFormat="1" ht="12.75">
      <c r="A103" s="4047"/>
      <c r="B103" s="3740"/>
      <c r="C103" s="3729"/>
      <c r="D103" s="2647"/>
      <c r="E103" s="2647"/>
      <c r="F103" s="3409"/>
      <c r="G103" s="8013"/>
      <c r="H103" s="8013"/>
      <c r="I103" s="3409"/>
      <c r="J103" s="3285"/>
      <c r="K103" s="2642"/>
      <c r="L103" s="4107"/>
      <c r="M103" s="3409"/>
      <c r="N103" s="3409"/>
      <c r="O103" s="3766"/>
      <c r="P103" s="3766"/>
      <c r="Q103" s="3409"/>
      <c r="R103" s="3409"/>
      <c r="S103" s="3739"/>
      <c r="T103" s="4431"/>
      <c r="U103" s="4460"/>
      <c r="V103" s="4102"/>
      <c r="W103" s="4102"/>
      <c r="X103" s="4102"/>
      <c r="Y103" s="4102"/>
      <c r="Z103" s="4102"/>
      <c r="AA103" s="4102"/>
      <c r="AB103" s="4102"/>
      <c r="AC103" s="4102"/>
      <c r="AD103" s="4461"/>
      <c r="AE103" s="3740"/>
      <c r="AF103" s="4047"/>
      <c r="AG103" s="4047"/>
    </row>
    <row r="104" spans="1:33" s="6512" customFormat="1" ht="12.75">
      <c r="A104" s="4047"/>
      <c r="B104" s="3740"/>
      <c r="C104" s="3720"/>
      <c r="D104" s="2647"/>
      <c r="E104" s="2647"/>
      <c r="F104" s="3409"/>
      <c r="G104" s="8013"/>
      <c r="H104" s="8013"/>
      <c r="I104" s="4104"/>
      <c r="J104" s="3285" t="b">
        <v>1</v>
      </c>
      <c r="K104" s="4102"/>
      <c r="L104" s="4115"/>
      <c r="M104" s="4069"/>
      <c r="N104" s="4069"/>
      <c r="O104" s="4465">
        <f>N104-M104</f>
        <v>0</v>
      </c>
      <c r="P104" s="4466"/>
      <c r="Q104" s="4466"/>
      <c r="R104" s="4466"/>
      <c r="S104" s="4469">
        <f>+P104+Q104-R104</f>
        <v>0</v>
      </c>
      <c r="T104" s="4431"/>
      <c r="U104" s="4462">
        <f>V104+W104</f>
        <v>0</v>
      </c>
      <c r="V104" s="4102"/>
      <c r="W104" s="4102"/>
      <c r="X104" s="4102"/>
      <c r="Y104" s="4102"/>
      <c r="Z104" s="4102"/>
      <c r="AA104" s="4102"/>
      <c r="AB104" s="4102"/>
      <c r="AC104" s="4463">
        <f>Z104+AA104-AB104</f>
        <v>0</v>
      </c>
      <c r="AD104" s="4464">
        <f>W104+Y104</f>
        <v>0</v>
      </c>
      <c r="AE104" s="3740"/>
      <c r="AF104" s="4047"/>
      <c r="AG104" s="4047"/>
    </row>
    <row r="105" spans="1:33" s="6512" customFormat="1" ht="12.75">
      <c r="A105" s="4047"/>
      <c r="B105" s="3740"/>
      <c r="C105" s="3720"/>
      <c r="D105" s="2647"/>
      <c r="E105" s="2647"/>
      <c r="F105" s="3409"/>
      <c r="G105" s="8013"/>
      <c r="H105" s="8013"/>
      <c r="I105" s="4104"/>
      <c r="J105" s="3285" t="b">
        <v>0</v>
      </c>
      <c r="K105" s="4102"/>
      <c r="L105" s="4115"/>
      <c r="M105" s="4069"/>
      <c r="N105" s="4069"/>
      <c r="O105" s="4465">
        <f>N105-M105</f>
        <v>0</v>
      </c>
      <c r="P105" s="4466"/>
      <c r="Q105" s="4466"/>
      <c r="R105" s="4466"/>
      <c r="S105" s="4469">
        <f>+P105+Q105-R105</f>
        <v>0</v>
      </c>
      <c r="T105" s="4431"/>
      <c r="U105" s="4462">
        <f>V105+W105</f>
        <v>0</v>
      </c>
      <c r="V105" s="4102"/>
      <c r="W105" s="4102"/>
      <c r="X105" s="4102"/>
      <c r="Y105" s="4102"/>
      <c r="Z105" s="4102"/>
      <c r="AA105" s="4102"/>
      <c r="AB105" s="4102"/>
      <c r="AC105" s="4463">
        <f>Z105+AA105-AB105</f>
        <v>0</v>
      </c>
      <c r="AD105" s="4464">
        <f>W105+Y105</f>
        <v>0</v>
      </c>
      <c r="AE105" s="3740"/>
      <c r="AF105" s="4047"/>
      <c r="AG105" s="4047"/>
    </row>
    <row r="106" spans="1:33" s="6512" customFormat="1" ht="12.75">
      <c r="A106" s="4047"/>
      <c r="B106" s="3740"/>
      <c r="C106" s="3720"/>
      <c r="D106" s="2647"/>
      <c r="E106" s="2647"/>
      <c r="F106" s="3409"/>
      <c r="G106" s="8013"/>
      <c r="H106" s="8013"/>
      <c r="I106" s="4104"/>
      <c r="J106" s="3285" t="b">
        <v>1</v>
      </c>
      <c r="K106" s="4102"/>
      <c r="L106" s="4115"/>
      <c r="M106" s="4069"/>
      <c r="N106" s="4069"/>
      <c r="O106" s="4465">
        <f>N106-M106</f>
        <v>0</v>
      </c>
      <c r="P106" s="4466"/>
      <c r="Q106" s="4466"/>
      <c r="R106" s="4466"/>
      <c r="S106" s="4469">
        <f>+P106+Q106-R106</f>
        <v>0</v>
      </c>
      <c r="T106" s="4431"/>
      <c r="U106" s="4462">
        <f>V106+W106</f>
        <v>0</v>
      </c>
      <c r="V106" s="4102"/>
      <c r="W106" s="4102"/>
      <c r="X106" s="4102"/>
      <c r="Y106" s="4102"/>
      <c r="Z106" s="4102"/>
      <c r="AA106" s="4102"/>
      <c r="AB106" s="4102"/>
      <c r="AC106" s="4463">
        <f>Z106+AA106-AB106</f>
        <v>0</v>
      </c>
      <c r="AD106" s="4464">
        <f>W106+Y106</f>
        <v>0</v>
      </c>
      <c r="AE106" s="3740"/>
      <c r="AF106" s="4047"/>
      <c r="AG106" s="4047"/>
    </row>
    <row r="107" spans="1:33" s="6512" customFormat="1" ht="12.75">
      <c r="A107" s="4047"/>
      <c r="B107" s="3740"/>
      <c r="C107" s="6644"/>
      <c r="D107" s="6645" t="s">
        <v>1104</v>
      </c>
      <c r="E107" s="6646"/>
      <c r="F107" s="6646"/>
      <c r="G107" s="8110"/>
      <c r="H107" s="8110"/>
      <c r="I107" s="6647"/>
      <c r="J107" s="6648"/>
      <c r="K107" s="6608">
        <f>SUMIF($J$56:$J$58,TRUE,K104:K106)</f>
        <v>0</v>
      </c>
      <c r="L107" s="6654"/>
      <c r="M107" s="6648"/>
      <c r="N107" s="6648"/>
      <c r="O107" s="6655"/>
      <c r="P107" s="6608">
        <f>SUMIF($J$56:$J$58,TRUE,P104:P106)</f>
        <v>0</v>
      </c>
      <c r="Q107" s="6608">
        <f>SUMIF($J$56:$J$58,TRUE,Q104:Q106)</f>
        <v>0</v>
      </c>
      <c r="R107" s="6608">
        <f>SUMIF($J$56:$J$58,TRUE,R104:R106)</f>
        <v>0</v>
      </c>
      <c r="S107" s="6606">
        <f>SUMIF($J$56:$J$58,TRUE,S104:S106)</f>
        <v>0</v>
      </c>
      <c r="T107" s="4431"/>
      <c r="U107" s="6607">
        <f t="shared" ref="U107:AD107" si="43">SUMIF($J$56:$J$58,TRUE,U104:U106)</f>
        <v>0</v>
      </c>
      <c r="V107" s="6608">
        <f t="shared" si="43"/>
        <v>0</v>
      </c>
      <c r="W107" s="6608">
        <f t="shared" si="43"/>
        <v>0</v>
      </c>
      <c r="X107" s="6608">
        <f t="shared" si="43"/>
        <v>0</v>
      </c>
      <c r="Y107" s="6608">
        <f t="shared" si="43"/>
        <v>0</v>
      </c>
      <c r="Z107" s="6608">
        <f t="shared" si="43"/>
        <v>0</v>
      </c>
      <c r="AA107" s="6608">
        <f t="shared" si="43"/>
        <v>0</v>
      </c>
      <c r="AB107" s="6608">
        <f t="shared" si="43"/>
        <v>0</v>
      </c>
      <c r="AC107" s="6608">
        <f t="shared" si="43"/>
        <v>0</v>
      </c>
      <c r="AD107" s="6606">
        <f t="shared" si="43"/>
        <v>0</v>
      </c>
      <c r="AE107" s="3740"/>
      <c r="AF107" s="4047"/>
      <c r="AG107" s="4047"/>
    </row>
    <row r="108" spans="1:33" s="6512" customFormat="1" ht="12.75">
      <c r="A108" s="4047"/>
      <c r="B108" s="3740"/>
      <c r="C108" s="6651"/>
      <c r="D108" s="6652" t="s">
        <v>1221</v>
      </c>
      <c r="E108" s="6652"/>
      <c r="F108" s="6653"/>
      <c r="G108" s="8112"/>
      <c r="H108" s="8112"/>
      <c r="I108" s="6645"/>
      <c r="J108" s="6656"/>
      <c r="K108" s="6625">
        <f>SUM(K104:K106)</f>
        <v>0</v>
      </c>
      <c r="L108" s="6657"/>
      <c r="M108" s="6656"/>
      <c r="N108" s="6656"/>
      <c r="O108" s="6658"/>
      <c r="P108" s="6610">
        <f t="shared" ref="P108:S108" si="44">SUM(P104:P106)</f>
        <v>0</v>
      </c>
      <c r="Q108" s="6610">
        <f t="shared" si="44"/>
        <v>0</v>
      </c>
      <c r="R108" s="6610">
        <f t="shared" si="44"/>
        <v>0</v>
      </c>
      <c r="S108" s="6611">
        <f t="shared" si="44"/>
        <v>0</v>
      </c>
      <c r="T108" s="4431"/>
      <c r="U108" s="6609">
        <f t="shared" ref="U108:AD108" si="45">SUM(U104:U106)</f>
        <v>0</v>
      </c>
      <c r="V108" s="6610">
        <f t="shared" si="45"/>
        <v>0</v>
      </c>
      <c r="W108" s="6610">
        <f t="shared" si="45"/>
        <v>0</v>
      </c>
      <c r="X108" s="6610">
        <f t="shared" si="45"/>
        <v>0</v>
      </c>
      <c r="Y108" s="6610">
        <f t="shared" si="45"/>
        <v>0</v>
      </c>
      <c r="Z108" s="6610">
        <f t="shared" si="45"/>
        <v>0</v>
      </c>
      <c r="AA108" s="6610">
        <f t="shared" si="45"/>
        <v>0</v>
      </c>
      <c r="AB108" s="6610">
        <f t="shared" si="45"/>
        <v>0</v>
      </c>
      <c r="AC108" s="6610">
        <f t="shared" si="45"/>
        <v>0</v>
      </c>
      <c r="AD108" s="6611">
        <f t="shared" si="45"/>
        <v>0</v>
      </c>
      <c r="AE108" s="3740"/>
      <c r="AF108" s="4047"/>
      <c r="AG108" s="4047"/>
    </row>
    <row r="109" spans="1:33" s="6512" customFormat="1" ht="12.75">
      <c r="A109" s="4047"/>
      <c r="B109" s="3740"/>
      <c r="C109" s="6651" t="s">
        <v>4124</v>
      </c>
      <c r="D109" s="6667"/>
      <c r="E109" s="6667"/>
      <c r="F109" s="6668"/>
      <c r="G109" s="8114"/>
      <c r="H109" s="8114"/>
      <c r="I109" s="6668"/>
      <c r="J109" s="6647"/>
      <c r="K109" s="6608">
        <f>K91+K84</f>
        <v>0</v>
      </c>
      <c r="L109" s="6669"/>
      <c r="M109" s="6670"/>
      <c r="N109" s="6670"/>
      <c r="O109" s="6670"/>
      <c r="P109" s="6608">
        <f>P91+P84</f>
        <v>0</v>
      </c>
      <c r="Q109" s="6608">
        <f>Q91+Q84</f>
        <v>0</v>
      </c>
      <c r="R109" s="6608">
        <f>R91+R84</f>
        <v>0</v>
      </c>
      <c r="S109" s="6606">
        <f>S91+S84</f>
        <v>0</v>
      </c>
      <c r="T109" s="4431"/>
      <c r="U109" s="6615">
        <f t="shared" ref="U109:AD109" si="46">U91+U84</f>
        <v>0</v>
      </c>
      <c r="V109" s="6608">
        <f t="shared" si="46"/>
        <v>0</v>
      </c>
      <c r="W109" s="6616">
        <f t="shared" si="46"/>
        <v>0</v>
      </c>
      <c r="X109" s="6608">
        <f t="shared" si="46"/>
        <v>0</v>
      </c>
      <c r="Y109" s="6608">
        <f t="shared" si="46"/>
        <v>0</v>
      </c>
      <c r="Z109" s="6608">
        <f t="shared" si="46"/>
        <v>0</v>
      </c>
      <c r="AA109" s="6608">
        <f t="shared" si="46"/>
        <v>0</v>
      </c>
      <c r="AB109" s="6608">
        <f t="shared" si="46"/>
        <v>0</v>
      </c>
      <c r="AC109" s="6608">
        <f t="shared" si="46"/>
        <v>0</v>
      </c>
      <c r="AD109" s="6617">
        <f t="shared" si="46"/>
        <v>0</v>
      </c>
      <c r="AE109" s="3740"/>
      <c r="AF109" s="4047"/>
      <c r="AG109" s="4047"/>
    </row>
    <row r="110" spans="1:33" s="6512" customFormat="1" ht="13.5" thickBot="1">
      <c r="A110" s="4047"/>
      <c r="B110" s="3740"/>
      <c r="C110" s="6627" t="str">
        <f>"FUND GRAND TOTAL "&amp;C97</f>
        <v>FUND GRAND TOTAL LOANS AND RECEIVABLES</v>
      </c>
      <c r="D110" s="6628"/>
      <c r="E110" s="6628"/>
      <c r="F110" s="6629"/>
      <c r="G110" s="8014"/>
      <c r="H110" s="8014"/>
      <c r="I110" s="6629"/>
      <c r="J110" s="6629"/>
      <c r="K110" s="6620"/>
      <c r="L110" s="6630"/>
      <c r="M110" s="6631"/>
      <c r="N110" s="6631"/>
      <c r="O110" s="6631"/>
      <c r="P110" s="6620">
        <f>P85+P92</f>
        <v>0</v>
      </c>
      <c r="Q110" s="6620">
        <f>Q85+Q92</f>
        <v>0</v>
      </c>
      <c r="R110" s="6620">
        <f>R85+R92</f>
        <v>0</v>
      </c>
      <c r="S110" s="6671">
        <f>S85+S92</f>
        <v>0</v>
      </c>
      <c r="T110" s="4431"/>
      <c r="U110" s="6618">
        <f t="shared" ref="U110:AD110" si="47">U85+U92</f>
        <v>0</v>
      </c>
      <c r="V110" s="6594">
        <f t="shared" si="47"/>
        <v>0</v>
      </c>
      <c r="W110" s="6619">
        <f t="shared" si="47"/>
        <v>0</v>
      </c>
      <c r="X110" s="6594">
        <f t="shared" si="47"/>
        <v>0</v>
      </c>
      <c r="Y110" s="6620">
        <f t="shared" si="47"/>
        <v>0</v>
      </c>
      <c r="Z110" s="6620">
        <f t="shared" si="47"/>
        <v>0</v>
      </c>
      <c r="AA110" s="6620">
        <f t="shared" si="47"/>
        <v>0</v>
      </c>
      <c r="AB110" s="6594">
        <f t="shared" si="47"/>
        <v>0</v>
      </c>
      <c r="AC110" s="6594">
        <f t="shared" si="47"/>
        <v>0</v>
      </c>
      <c r="AD110" s="6621">
        <f t="shared" si="47"/>
        <v>0</v>
      </c>
      <c r="AE110" s="3740"/>
      <c r="AF110" s="4047"/>
      <c r="AG110" s="4047"/>
    </row>
    <row r="111" spans="1:33" s="6512" customFormat="1" ht="12.75">
      <c r="A111" s="4047"/>
      <c r="B111" s="3740"/>
      <c r="C111" s="3743"/>
      <c r="D111" s="3744"/>
      <c r="E111" s="3744"/>
      <c r="F111" s="3744"/>
      <c r="G111" s="3744"/>
      <c r="H111" s="3744"/>
      <c r="I111" s="3744"/>
      <c r="J111" s="3744"/>
      <c r="K111" s="6526"/>
      <c r="L111" s="6673"/>
      <c r="M111" s="6526"/>
      <c r="N111" s="6526"/>
      <c r="O111" s="6526"/>
      <c r="P111" s="6526"/>
      <c r="Q111" s="6526"/>
      <c r="R111" s="6526"/>
      <c r="S111" s="6526"/>
      <c r="T111" s="4431"/>
      <c r="U111" s="6526"/>
      <c r="V111" s="6526"/>
      <c r="W111" s="6526"/>
      <c r="X111" s="6526"/>
      <c r="Y111" s="6526"/>
      <c r="Z111" s="6526"/>
      <c r="AA111" s="6526"/>
      <c r="AB111" s="6526"/>
      <c r="AC111" s="6526"/>
      <c r="AD111" s="6526"/>
      <c r="AE111" s="3740"/>
      <c r="AF111" s="4047"/>
      <c r="AG111" s="4047"/>
    </row>
    <row r="112" spans="1:33" s="6512" customFormat="1" ht="12.75">
      <c r="A112" s="4047"/>
      <c r="B112" s="3740"/>
      <c r="C112" s="8117" t="s">
        <v>3003</v>
      </c>
      <c r="D112" s="8118"/>
      <c r="E112" s="8118"/>
      <c r="F112" s="8119"/>
      <c r="G112" s="8126"/>
      <c r="H112" s="8010"/>
      <c r="I112" s="6639"/>
      <c r="J112" s="6640"/>
      <c r="K112" s="6641"/>
      <c r="L112" s="6642"/>
      <c r="M112" s="6639"/>
      <c r="N112" s="6639"/>
      <c r="O112" s="6639"/>
      <c r="P112" s="6639"/>
      <c r="Q112" s="6639"/>
      <c r="R112" s="6639"/>
      <c r="S112" s="6643"/>
      <c r="T112" s="4431"/>
      <c r="U112" s="6602"/>
      <c r="V112" s="6603"/>
      <c r="W112" s="6603"/>
      <c r="X112" s="6603"/>
      <c r="Y112" s="6603"/>
      <c r="Z112" s="6603"/>
      <c r="AA112" s="6603"/>
      <c r="AB112" s="6603"/>
      <c r="AC112" s="6603"/>
      <c r="AD112" s="6604"/>
      <c r="AE112" s="3740"/>
      <c r="AF112" s="4047"/>
      <c r="AG112" s="4047"/>
    </row>
    <row r="113" spans="1:33" s="6512" customFormat="1" ht="12.75">
      <c r="A113" s="4047"/>
      <c r="B113" s="3740"/>
      <c r="C113" s="3720"/>
      <c r="D113" s="2647"/>
      <c r="E113" s="2647"/>
      <c r="F113" s="3409"/>
      <c r="G113" s="8013"/>
      <c r="H113" s="8013"/>
      <c r="I113" s="3409"/>
      <c r="J113" s="3285"/>
      <c r="K113" s="2642"/>
      <c r="L113" s="4107"/>
      <c r="M113" s="3409"/>
      <c r="N113" s="3409"/>
      <c r="O113" s="3409"/>
      <c r="P113" s="3409"/>
      <c r="Q113" s="3409"/>
      <c r="R113" s="3409"/>
      <c r="S113" s="3739"/>
      <c r="T113" s="4431"/>
      <c r="U113" s="4460"/>
      <c r="V113" s="4102"/>
      <c r="W113" s="4102"/>
      <c r="X113" s="4102"/>
      <c r="Y113" s="4102"/>
      <c r="Z113" s="4102"/>
      <c r="AA113" s="4102"/>
      <c r="AB113" s="4102"/>
      <c r="AC113" s="4102"/>
      <c r="AD113" s="4461"/>
      <c r="AE113" s="3740"/>
      <c r="AF113" s="4047"/>
      <c r="AG113" s="4047"/>
    </row>
    <row r="114" spans="1:33" s="6512" customFormat="1" ht="12.75">
      <c r="A114" s="4047"/>
      <c r="B114" s="3740"/>
      <c r="C114" s="3720" t="s">
        <v>4866</v>
      </c>
      <c r="D114" s="2647" t="s">
        <v>681</v>
      </c>
      <c r="E114" s="2647" t="s">
        <v>4965</v>
      </c>
      <c r="F114" s="3409"/>
      <c r="G114" s="8013" t="s">
        <v>4123</v>
      </c>
      <c r="H114" s="8013" t="s">
        <v>4905</v>
      </c>
      <c r="I114" s="8116"/>
      <c r="J114" s="3285" t="b">
        <v>0</v>
      </c>
      <c r="K114" s="4102"/>
      <c r="L114" s="4115"/>
      <c r="M114" s="4069"/>
      <c r="N114" s="4069"/>
      <c r="O114" s="4465">
        <f t="shared" ref="O114:O119" si="48">N114-M114</f>
        <v>0</v>
      </c>
      <c r="P114" s="4466"/>
      <c r="Q114" s="4466"/>
      <c r="R114" s="4466"/>
      <c r="S114" s="4468">
        <f t="shared" ref="S114:S119" si="49">+P114+Q114-R114</f>
        <v>0</v>
      </c>
      <c r="T114" s="4431"/>
      <c r="U114" s="4462">
        <f t="shared" ref="U114:U119" si="50">V114+W114</f>
        <v>0</v>
      </c>
      <c r="V114" s="4102"/>
      <c r="W114" s="4102"/>
      <c r="X114" s="4102"/>
      <c r="Y114" s="4102"/>
      <c r="Z114" s="4102"/>
      <c r="AA114" s="4102"/>
      <c r="AB114" s="4102"/>
      <c r="AC114" s="4463">
        <f t="shared" ref="AC114:AC119" si="51">Z114+AA114-AB114</f>
        <v>0</v>
      </c>
      <c r="AD114" s="4464">
        <f t="shared" ref="AD114:AD119" si="52">W114+Y114</f>
        <v>0</v>
      </c>
      <c r="AE114" s="3740"/>
      <c r="AF114" s="4047"/>
      <c r="AG114" s="4047"/>
    </row>
    <row r="115" spans="1:33" s="6512" customFormat="1" ht="12.75">
      <c r="A115" s="4047"/>
      <c r="B115" s="3740"/>
      <c r="C115" s="3720"/>
      <c r="D115" s="2647"/>
      <c r="E115" s="2647"/>
      <c r="F115" s="3409"/>
      <c r="G115" s="8013"/>
      <c r="H115" s="8013"/>
      <c r="I115" s="4104"/>
      <c r="J115" s="3285" t="b">
        <v>1</v>
      </c>
      <c r="K115" s="4102"/>
      <c r="L115" s="4115"/>
      <c r="M115" s="4069"/>
      <c r="N115" s="4069"/>
      <c r="O115" s="4465">
        <f t="shared" si="48"/>
        <v>0</v>
      </c>
      <c r="P115" s="4466"/>
      <c r="Q115" s="4466"/>
      <c r="R115" s="4466"/>
      <c r="S115" s="4468">
        <f t="shared" si="49"/>
        <v>0</v>
      </c>
      <c r="T115" s="4431"/>
      <c r="U115" s="4462">
        <f t="shared" si="50"/>
        <v>0</v>
      </c>
      <c r="V115" s="4102"/>
      <c r="W115" s="4102"/>
      <c r="X115" s="4102"/>
      <c r="Y115" s="4102"/>
      <c r="Z115" s="4102"/>
      <c r="AA115" s="4102"/>
      <c r="AB115" s="4102"/>
      <c r="AC115" s="4463">
        <f t="shared" si="51"/>
        <v>0</v>
      </c>
      <c r="AD115" s="4464">
        <f t="shared" si="52"/>
        <v>0</v>
      </c>
      <c r="AE115" s="3740"/>
      <c r="AF115" s="4047"/>
      <c r="AG115" s="4047"/>
    </row>
    <row r="116" spans="1:33" s="6512" customFormat="1" ht="12.75">
      <c r="A116" s="4047"/>
      <c r="B116" s="3740"/>
      <c r="C116" s="3720"/>
      <c r="D116" s="2647"/>
      <c r="E116" s="2647"/>
      <c r="F116" s="3409"/>
      <c r="G116" s="8013"/>
      <c r="H116" s="8013"/>
      <c r="I116" s="4104"/>
      <c r="J116" s="3285" t="b">
        <v>0</v>
      </c>
      <c r="K116" s="4102"/>
      <c r="L116" s="4115"/>
      <c r="M116" s="4069"/>
      <c r="N116" s="4069"/>
      <c r="O116" s="4465">
        <f t="shared" si="48"/>
        <v>0</v>
      </c>
      <c r="P116" s="4466"/>
      <c r="Q116" s="4466"/>
      <c r="R116" s="4466"/>
      <c r="S116" s="4468">
        <f t="shared" si="49"/>
        <v>0</v>
      </c>
      <c r="T116" s="4431"/>
      <c r="U116" s="4462">
        <f t="shared" si="50"/>
        <v>0</v>
      </c>
      <c r="V116" s="4102"/>
      <c r="W116" s="4102"/>
      <c r="X116" s="4102"/>
      <c r="Y116" s="4102"/>
      <c r="Z116" s="4102"/>
      <c r="AA116" s="4102"/>
      <c r="AB116" s="4102"/>
      <c r="AC116" s="4463">
        <f t="shared" si="51"/>
        <v>0</v>
      </c>
      <c r="AD116" s="4464">
        <f t="shared" si="52"/>
        <v>0</v>
      </c>
      <c r="AE116" s="3740"/>
      <c r="AF116" s="4047"/>
      <c r="AG116" s="4047"/>
    </row>
    <row r="117" spans="1:33" s="6512" customFormat="1" ht="12.75">
      <c r="A117" s="4047"/>
      <c r="B117" s="3740"/>
      <c r="C117" s="3720"/>
      <c r="D117" s="2647"/>
      <c r="E117" s="2647"/>
      <c r="F117" s="3409"/>
      <c r="G117" s="8013"/>
      <c r="H117" s="8013"/>
      <c r="I117" s="4104"/>
      <c r="J117" s="3285" t="b">
        <v>1</v>
      </c>
      <c r="K117" s="4102"/>
      <c r="L117" s="4115"/>
      <c r="M117" s="4069"/>
      <c r="N117" s="4069"/>
      <c r="O117" s="4465">
        <f t="shared" si="48"/>
        <v>0</v>
      </c>
      <c r="P117" s="4466"/>
      <c r="Q117" s="4466"/>
      <c r="R117" s="4466"/>
      <c r="S117" s="4469">
        <f t="shared" si="49"/>
        <v>0</v>
      </c>
      <c r="T117" s="4431"/>
      <c r="U117" s="4462">
        <f t="shared" si="50"/>
        <v>0</v>
      </c>
      <c r="V117" s="4102"/>
      <c r="W117" s="4102"/>
      <c r="X117" s="4102"/>
      <c r="Y117" s="4102"/>
      <c r="Z117" s="4102"/>
      <c r="AA117" s="4102"/>
      <c r="AB117" s="4102"/>
      <c r="AC117" s="4463">
        <f t="shared" si="51"/>
        <v>0</v>
      </c>
      <c r="AD117" s="4464">
        <f t="shared" si="52"/>
        <v>0</v>
      </c>
      <c r="AE117" s="3740"/>
      <c r="AF117" s="4047"/>
      <c r="AG117" s="4047"/>
    </row>
    <row r="118" spans="1:33" s="6512" customFormat="1" ht="12.75">
      <c r="A118" s="4047"/>
      <c r="B118" s="3740"/>
      <c r="C118" s="3720"/>
      <c r="D118" s="2647"/>
      <c r="E118" s="2647"/>
      <c r="F118" s="3409"/>
      <c r="G118" s="8013"/>
      <c r="H118" s="8013"/>
      <c r="I118" s="4104"/>
      <c r="J118" s="3285" t="b">
        <v>0</v>
      </c>
      <c r="K118" s="4102"/>
      <c r="L118" s="4115"/>
      <c r="M118" s="4069"/>
      <c r="N118" s="4069"/>
      <c r="O118" s="4465">
        <f t="shared" si="48"/>
        <v>0</v>
      </c>
      <c r="P118" s="4466"/>
      <c r="Q118" s="4466"/>
      <c r="R118" s="4466"/>
      <c r="S118" s="4469">
        <f t="shared" si="49"/>
        <v>0</v>
      </c>
      <c r="T118" s="4431"/>
      <c r="U118" s="4462">
        <f t="shared" si="50"/>
        <v>0</v>
      </c>
      <c r="V118" s="4102"/>
      <c r="W118" s="4102"/>
      <c r="X118" s="4102"/>
      <c r="Y118" s="4102"/>
      <c r="Z118" s="4102"/>
      <c r="AA118" s="4102"/>
      <c r="AB118" s="4102"/>
      <c r="AC118" s="4463">
        <f t="shared" si="51"/>
        <v>0</v>
      </c>
      <c r="AD118" s="4464">
        <f t="shared" si="52"/>
        <v>0</v>
      </c>
      <c r="AE118" s="3740"/>
      <c r="AF118" s="4047"/>
      <c r="AG118" s="4047"/>
    </row>
    <row r="119" spans="1:33" s="6512" customFormat="1" ht="12.75">
      <c r="A119" s="4047"/>
      <c r="B119" s="3740"/>
      <c r="C119" s="3720"/>
      <c r="D119" s="2647"/>
      <c r="E119" s="2647"/>
      <c r="F119" s="3409"/>
      <c r="G119" s="8013"/>
      <c r="H119" s="8013"/>
      <c r="I119" s="4104"/>
      <c r="J119" s="3285" t="b">
        <v>1</v>
      </c>
      <c r="K119" s="4102"/>
      <c r="L119" s="4115"/>
      <c r="M119" s="4069"/>
      <c r="N119" s="4069"/>
      <c r="O119" s="4465">
        <f t="shared" si="48"/>
        <v>0</v>
      </c>
      <c r="P119" s="4466"/>
      <c r="Q119" s="4466"/>
      <c r="R119" s="4466"/>
      <c r="S119" s="4469">
        <f t="shared" si="49"/>
        <v>0</v>
      </c>
      <c r="T119" s="4431"/>
      <c r="U119" s="4462">
        <f t="shared" si="50"/>
        <v>0</v>
      </c>
      <c r="V119" s="4102"/>
      <c r="W119" s="4102"/>
      <c r="X119" s="4102"/>
      <c r="Y119" s="4102"/>
      <c r="Z119" s="4102"/>
      <c r="AA119" s="4102"/>
      <c r="AB119" s="4102"/>
      <c r="AC119" s="4463">
        <f t="shared" si="51"/>
        <v>0</v>
      </c>
      <c r="AD119" s="4464">
        <f t="shared" si="52"/>
        <v>0</v>
      </c>
      <c r="AE119" s="3740"/>
      <c r="AF119" s="4047"/>
      <c r="AG119" s="4047"/>
    </row>
    <row r="120" spans="1:33" s="6512" customFormat="1" ht="12.75">
      <c r="A120" s="4047"/>
      <c r="B120" s="3740"/>
      <c r="C120" s="6644"/>
      <c r="D120" s="6645" t="s">
        <v>1104</v>
      </c>
      <c r="E120" s="6646"/>
      <c r="F120" s="6646"/>
      <c r="G120" s="8110"/>
      <c r="H120" s="8110"/>
      <c r="I120" s="6647"/>
      <c r="J120" s="6648"/>
      <c r="K120" s="6608">
        <f>SUMIF($J$56:$J$58,TRUE,K117:K119)</f>
        <v>0</v>
      </c>
      <c r="L120" s="6654"/>
      <c r="M120" s="6648"/>
      <c r="N120" s="6648"/>
      <c r="O120" s="6655"/>
      <c r="P120" s="6608">
        <f>SUMIF($J$56:$J$58,TRUE,P117:P119)</f>
        <v>0</v>
      </c>
      <c r="Q120" s="6608">
        <f>SUMIF($J$56:$J$58,TRUE,Q117:Q119)</f>
        <v>0</v>
      </c>
      <c r="R120" s="6608">
        <f>SUMIF($J$56:$J$58,TRUE,R117:R119)</f>
        <v>0</v>
      </c>
      <c r="S120" s="6606">
        <f>SUMIF($J$56:$J$58,TRUE,S117:S119)</f>
        <v>0</v>
      </c>
      <c r="T120" s="4431"/>
      <c r="U120" s="6607">
        <f t="shared" ref="U120:AD120" si="53">SUMIF($J$56:$J$58,TRUE,U117:U119)</f>
        <v>0</v>
      </c>
      <c r="V120" s="6608">
        <f t="shared" si="53"/>
        <v>0</v>
      </c>
      <c r="W120" s="6608">
        <f t="shared" si="53"/>
        <v>0</v>
      </c>
      <c r="X120" s="6608">
        <f t="shared" si="53"/>
        <v>0</v>
      </c>
      <c r="Y120" s="6608">
        <f t="shared" si="53"/>
        <v>0</v>
      </c>
      <c r="Z120" s="6608">
        <f t="shared" si="53"/>
        <v>0</v>
      </c>
      <c r="AA120" s="6608">
        <f t="shared" si="53"/>
        <v>0</v>
      </c>
      <c r="AB120" s="6608">
        <f t="shared" si="53"/>
        <v>0</v>
      </c>
      <c r="AC120" s="6608">
        <f t="shared" si="53"/>
        <v>0</v>
      </c>
      <c r="AD120" s="6606">
        <f t="shared" si="53"/>
        <v>0</v>
      </c>
      <c r="AE120" s="3740"/>
      <c r="AF120" s="4047"/>
      <c r="AG120" s="4047"/>
    </row>
    <row r="121" spans="1:33" s="6512" customFormat="1" ht="12.75">
      <c r="A121" s="4047"/>
      <c r="B121" s="3740"/>
      <c r="C121" s="6651"/>
      <c r="D121" s="6652" t="s">
        <v>1221</v>
      </c>
      <c r="E121" s="6652"/>
      <c r="F121" s="6653"/>
      <c r="G121" s="8112"/>
      <c r="H121" s="8112"/>
      <c r="I121" s="6645"/>
      <c r="J121" s="6656"/>
      <c r="K121" s="6625">
        <f>SUM(K117:K119)</f>
        <v>0</v>
      </c>
      <c r="L121" s="6657"/>
      <c r="M121" s="6656"/>
      <c r="N121" s="6656"/>
      <c r="O121" s="6658"/>
      <c r="P121" s="6610">
        <f t="shared" ref="P121:S121" si="54">SUM(P117:P119)</f>
        <v>0</v>
      </c>
      <c r="Q121" s="6610">
        <f t="shared" si="54"/>
        <v>0</v>
      </c>
      <c r="R121" s="6610">
        <f t="shared" si="54"/>
        <v>0</v>
      </c>
      <c r="S121" s="6611">
        <f t="shared" si="54"/>
        <v>0</v>
      </c>
      <c r="T121" s="4431"/>
      <c r="U121" s="6609">
        <f t="shared" ref="U121:AD121" si="55">SUM(U117:U119)</f>
        <v>0</v>
      </c>
      <c r="V121" s="6610">
        <f t="shared" si="55"/>
        <v>0</v>
      </c>
      <c r="W121" s="6610">
        <f t="shared" si="55"/>
        <v>0</v>
      </c>
      <c r="X121" s="6610">
        <f t="shared" si="55"/>
        <v>0</v>
      </c>
      <c r="Y121" s="6610">
        <f t="shared" si="55"/>
        <v>0</v>
      </c>
      <c r="Z121" s="6610">
        <f t="shared" si="55"/>
        <v>0</v>
      </c>
      <c r="AA121" s="6610">
        <f t="shared" si="55"/>
        <v>0</v>
      </c>
      <c r="AB121" s="6610">
        <f t="shared" si="55"/>
        <v>0</v>
      </c>
      <c r="AC121" s="6610">
        <f t="shared" si="55"/>
        <v>0</v>
      </c>
      <c r="AD121" s="6611">
        <f t="shared" si="55"/>
        <v>0</v>
      </c>
      <c r="AE121" s="3740"/>
      <c r="AF121" s="4047"/>
      <c r="AG121" s="4047"/>
    </row>
    <row r="122" spans="1:33" s="6512" customFormat="1" ht="12.75">
      <c r="A122" s="4047"/>
      <c r="B122" s="3740"/>
      <c r="C122" s="6651" t="s">
        <v>4124</v>
      </c>
      <c r="D122" s="6667"/>
      <c r="E122" s="6667"/>
      <c r="F122" s="6668"/>
      <c r="G122" s="8114"/>
      <c r="H122" s="8114"/>
      <c r="I122" s="6668"/>
      <c r="J122" s="6647"/>
      <c r="K122" s="6608">
        <f>K106+K99</f>
        <v>0</v>
      </c>
      <c r="L122" s="6669"/>
      <c r="M122" s="6670"/>
      <c r="N122" s="6670"/>
      <c r="O122" s="6670"/>
      <c r="P122" s="6608">
        <f>P106+P99</f>
        <v>0</v>
      </c>
      <c r="Q122" s="6608">
        <f>Q106+Q99</f>
        <v>0</v>
      </c>
      <c r="R122" s="6608">
        <f>R106+R99</f>
        <v>0</v>
      </c>
      <c r="S122" s="6606">
        <f>S106+S99</f>
        <v>0</v>
      </c>
      <c r="T122" s="4431"/>
      <c r="U122" s="6615">
        <f t="shared" ref="U122:AD122" si="56">U106+U99</f>
        <v>0</v>
      </c>
      <c r="V122" s="6608">
        <f t="shared" si="56"/>
        <v>0</v>
      </c>
      <c r="W122" s="6616">
        <f t="shared" si="56"/>
        <v>0</v>
      </c>
      <c r="X122" s="6608">
        <f t="shared" si="56"/>
        <v>0</v>
      </c>
      <c r="Y122" s="6608">
        <f t="shared" si="56"/>
        <v>0</v>
      </c>
      <c r="Z122" s="6608">
        <f t="shared" si="56"/>
        <v>0</v>
      </c>
      <c r="AA122" s="6608">
        <f t="shared" si="56"/>
        <v>0</v>
      </c>
      <c r="AB122" s="6608">
        <f t="shared" si="56"/>
        <v>0</v>
      </c>
      <c r="AC122" s="6608">
        <f t="shared" si="56"/>
        <v>0</v>
      </c>
      <c r="AD122" s="6617">
        <f t="shared" si="56"/>
        <v>0</v>
      </c>
      <c r="AE122" s="3740"/>
      <c r="AF122" s="4047"/>
      <c r="AG122" s="4047"/>
    </row>
    <row r="123" spans="1:33" s="6512" customFormat="1" ht="13.5" thickBot="1">
      <c r="A123" s="4047"/>
      <c r="B123" s="3740"/>
      <c r="C123" s="6627" t="str">
        <f>"FUND GRAND TOTAL "&amp;C112</f>
        <v>FUND GRAND TOTAL ACCOUNTS RECEIVABLE</v>
      </c>
      <c r="D123" s="6628"/>
      <c r="E123" s="6628"/>
      <c r="F123" s="6629"/>
      <c r="G123" s="8014"/>
      <c r="H123" s="8014"/>
      <c r="I123" s="6629"/>
      <c r="J123" s="6629"/>
      <c r="K123" s="6620"/>
      <c r="L123" s="6630"/>
      <c r="M123" s="6631"/>
      <c r="N123" s="6631"/>
      <c r="O123" s="6631"/>
      <c r="P123" s="6620">
        <f>P100+P107</f>
        <v>0</v>
      </c>
      <c r="Q123" s="6620">
        <f>Q100+Q107</f>
        <v>0</v>
      </c>
      <c r="R123" s="6620">
        <f>R100+R107</f>
        <v>0</v>
      </c>
      <c r="S123" s="6671">
        <f>S100+S107</f>
        <v>0</v>
      </c>
      <c r="T123" s="4431"/>
      <c r="U123" s="6618">
        <f t="shared" ref="U123:AD123" si="57">U100+U107</f>
        <v>0</v>
      </c>
      <c r="V123" s="6594">
        <f t="shared" si="57"/>
        <v>0</v>
      </c>
      <c r="W123" s="6619">
        <f t="shared" si="57"/>
        <v>0</v>
      </c>
      <c r="X123" s="6594">
        <f t="shared" si="57"/>
        <v>0</v>
      </c>
      <c r="Y123" s="6620">
        <f t="shared" si="57"/>
        <v>0</v>
      </c>
      <c r="Z123" s="6620">
        <f t="shared" si="57"/>
        <v>0</v>
      </c>
      <c r="AA123" s="6620">
        <f t="shared" si="57"/>
        <v>0</v>
      </c>
      <c r="AB123" s="6594">
        <f t="shared" si="57"/>
        <v>0</v>
      </c>
      <c r="AC123" s="6594">
        <f t="shared" si="57"/>
        <v>0</v>
      </c>
      <c r="AD123" s="6621">
        <f t="shared" si="57"/>
        <v>0</v>
      </c>
      <c r="AE123" s="3740"/>
      <c r="AF123" s="4047"/>
      <c r="AG123" s="4047"/>
    </row>
    <row r="124" spans="1:33" s="6512" customFormat="1" ht="12.75">
      <c r="A124" s="4047"/>
      <c r="B124" s="3740"/>
      <c r="C124" s="3743"/>
      <c r="D124" s="3744"/>
      <c r="E124" s="3744"/>
      <c r="F124" s="3744"/>
      <c r="G124" s="3744"/>
      <c r="H124" s="3744"/>
      <c r="I124" s="3744"/>
      <c r="J124" s="3744"/>
      <c r="K124" s="6526"/>
      <c r="L124" s="6673"/>
      <c r="M124" s="6526"/>
      <c r="N124" s="6526"/>
      <c r="O124" s="6526"/>
      <c r="P124" s="6526"/>
      <c r="Q124" s="6526"/>
      <c r="R124" s="6526"/>
      <c r="S124" s="6526"/>
      <c r="T124" s="4431"/>
      <c r="U124" s="6526"/>
      <c r="V124" s="6526"/>
      <c r="W124" s="6526"/>
      <c r="X124" s="6526"/>
      <c r="Y124" s="6526"/>
      <c r="Z124" s="6526"/>
      <c r="AA124" s="6526"/>
      <c r="AB124" s="6526"/>
      <c r="AC124" s="6526"/>
      <c r="AD124" s="6526"/>
      <c r="AE124" s="3740"/>
      <c r="AF124" s="4047"/>
      <c r="AG124" s="4047"/>
    </row>
    <row r="125" spans="1:33" s="6512" customFormat="1" ht="12.75">
      <c r="A125" s="4047"/>
      <c r="B125" s="3740"/>
      <c r="C125" s="8117" t="s">
        <v>4901</v>
      </c>
      <c r="D125" s="8118"/>
      <c r="E125" s="8118"/>
      <c r="F125" s="8119"/>
      <c r="G125" s="8126"/>
      <c r="H125" s="8010"/>
      <c r="I125" s="6639"/>
      <c r="J125" s="6640"/>
      <c r="K125" s="6641"/>
      <c r="L125" s="6642"/>
      <c r="M125" s="6639"/>
      <c r="N125" s="6639"/>
      <c r="O125" s="6639"/>
      <c r="P125" s="6639"/>
      <c r="Q125" s="6639"/>
      <c r="R125" s="6639"/>
      <c r="S125" s="6643"/>
      <c r="T125" s="4431"/>
      <c r="U125" s="6602"/>
      <c r="V125" s="6603"/>
      <c r="W125" s="6603"/>
      <c r="X125" s="6603"/>
      <c r="Y125" s="6603"/>
      <c r="Z125" s="6603"/>
      <c r="AA125" s="6603"/>
      <c r="AB125" s="6603"/>
      <c r="AC125" s="6603"/>
      <c r="AD125" s="6604"/>
      <c r="AE125" s="3740"/>
      <c r="AF125" s="4047"/>
      <c r="AG125" s="4047"/>
    </row>
    <row r="126" spans="1:33" s="6512" customFormat="1" ht="12.75">
      <c r="A126" s="4047"/>
      <c r="B126" s="3740"/>
      <c r="C126" s="3720"/>
      <c r="D126" s="2647"/>
      <c r="E126" s="2647"/>
      <c r="F126" s="3409"/>
      <c r="G126" s="8013"/>
      <c r="H126" s="8013"/>
      <c r="I126" s="3409"/>
      <c r="J126" s="3285"/>
      <c r="K126" s="2642"/>
      <c r="L126" s="4107"/>
      <c r="M126" s="3409"/>
      <c r="N126" s="3409"/>
      <c r="O126" s="3409"/>
      <c r="P126" s="3409"/>
      <c r="Q126" s="3409"/>
      <c r="R126" s="3409"/>
      <c r="S126" s="3739"/>
      <c r="T126" s="4431"/>
      <c r="U126" s="4460"/>
      <c r="V126" s="4102"/>
      <c r="W126" s="4102"/>
      <c r="X126" s="4102"/>
      <c r="Y126" s="4102"/>
      <c r="Z126" s="4102"/>
      <c r="AA126" s="4102"/>
      <c r="AB126" s="4102"/>
      <c r="AC126" s="4102"/>
      <c r="AD126" s="4461"/>
      <c r="AE126" s="3740"/>
      <c r="AF126" s="4047"/>
      <c r="AG126" s="4047"/>
    </row>
    <row r="127" spans="1:33" s="6512" customFormat="1" ht="12.75">
      <c r="A127" s="4047"/>
      <c r="B127" s="3740"/>
      <c r="C127" s="3720" t="s">
        <v>4866</v>
      </c>
      <c r="D127" s="2647" t="s">
        <v>681</v>
      </c>
      <c r="E127" s="2647" t="s">
        <v>2120</v>
      </c>
      <c r="F127" s="3409"/>
      <c r="G127" s="8013" t="s">
        <v>4123</v>
      </c>
      <c r="H127" s="8013"/>
      <c r="I127" s="8116"/>
      <c r="J127" s="3285" t="b">
        <v>0</v>
      </c>
      <c r="K127" s="4102"/>
      <c r="L127" s="4115"/>
      <c r="M127" s="4069"/>
      <c r="N127" s="4069"/>
      <c r="O127" s="4465">
        <f>N127-M127</f>
        <v>0</v>
      </c>
      <c r="P127" s="4466"/>
      <c r="Q127" s="4466"/>
      <c r="R127" s="4466"/>
      <c r="S127" s="4468">
        <f>+P127+Q127-R127</f>
        <v>0</v>
      </c>
      <c r="T127" s="4431"/>
      <c r="U127" s="4462">
        <f>V127+W127</f>
        <v>0</v>
      </c>
      <c r="V127" s="4102"/>
      <c r="W127" s="4102"/>
      <c r="X127" s="4102"/>
      <c r="Y127" s="4102"/>
      <c r="Z127" s="4102"/>
      <c r="AA127" s="4102"/>
      <c r="AB127" s="4102"/>
      <c r="AC127" s="4463">
        <f>Z127+AA127-AB127</f>
        <v>0</v>
      </c>
      <c r="AD127" s="4464">
        <f>W127+Y127</f>
        <v>0</v>
      </c>
      <c r="AE127" s="3740"/>
      <c r="AF127" s="4047"/>
      <c r="AG127" s="4047"/>
    </row>
    <row r="128" spans="1:33" s="6512" customFormat="1" ht="12.75">
      <c r="A128" s="4047"/>
      <c r="B128" s="3740"/>
      <c r="C128" s="3720"/>
      <c r="D128" s="2647"/>
      <c r="E128" s="2647"/>
      <c r="F128" s="8013"/>
      <c r="G128" s="8013" t="s">
        <v>4869</v>
      </c>
      <c r="H128" s="8013"/>
      <c r="I128" s="8127"/>
      <c r="J128" s="3285" t="b">
        <v>0</v>
      </c>
      <c r="K128" s="4102"/>
      <c r="L128" s="8128"/>
      <c r="M128" s="8129"/>
      <c r="N128" s="8129"/>
      <c r="O128" s="8130"/>
      <c r="P128" s="8131"/>
      <c r="Q128" s="8131"/>
      <c r="R128" s="8131"/>
      <c r="S128" s="4468"/>
      <c r="T128" s="4431"/>
      <c r="U128" s="4462"/>
      <c r="V128" s="4102"/>
      <c r="W128" s="4102"/>
      <c r="X128" s="4102"/>
      <c r="Y128" s="4102"/>
      <c r="Z128" s="4102"/>
      <c r="AA128" s="4102"/>
      <c r="AB128" s="4102"/>
      <c r="AC128" s="4463"/>
      <c r="AD128" s="4464"/>
      <c r="AE128" s="3740"/>
      <c r="AF128" s="4047"/>
      <c r="AG128" s="4047"/>
    </row>
    <row r="129" spans="1:33" s="6512" customFormat="1" ht="12.75">
      <c r="A129" s="4047"/>
      <c r="B129" s="3740"/>
      <c r="C129" s="3720"/>
      <c r="D129" s="2647" t="s">
        <v>685</v>
      </c>
      <c r="E129" s="2647" t="s">
        <v>81</v>
      </c>
      <c r="F129" s="3409"/>
      <c r="G129" s="8013"/>
      <c r="H129" s="8013"/>
      <c r="I129" s="4104"/>
      <c r="J129" s="3285" t="b">
        <v>0</v>
      </c>
      <c r="K129" s="4102"/>
      <c r="L129" s="4115"/>
      <c r="M129" s="4069"/>
      <c r="N129" s="4069"/>
      <c r="O129" s="4465">
        <f>N129-M129</f>
        <v>0</v>
      </c>
      <c r="P129" s="4466"/>
      <c r="Q129" s="4466"/>
      <c r="R129" s="4466"/>
      <c r="S129" s="4468">
        <f>+P129+Q129-R129</f>
        <v>0</v>
      </c>
      <c r="T129" s="4431"/>
      <c r="U129" s="4462">
        <f>V129+W129</f>
        <v>0</v>
      </c>
      <c r="V129" s="4102"/>
      <c r="W129" s="4102"/>
      <c r="X129" s="4102"/>
      <c r="Y129" s="4102"/>
      <c r="Z129" s="4102"/>
      <c r="AA129" s="4102"/>
      <c r="AB129" s="4102"/>
      <c r="AC129" s="4463">
        <f>Z129+AA129-AB129</f>
        <v>0</v>
      </c>
      <c r="AD129" s="4464">
        <f>W129+Y129</f>
        <v>0</v>
      </c>
      <c r="AE129" s="3740"/>
      <c r="AF129" s="4047"/>
      <c r="AG129" s="4047"/>
    </row>
    <row r="130" spans="1:33" s="6512" customFormat="1" ht="12.75">
      <c r="A130" s="4047"/>
      <c r="B130" s="3740"/>
      <c r="C130" s="3720"/>
      <c r="D130" s="2647" t="s">
        <v>4902</v>
      </c>
      <c r="E130" s="2647" t="s">
        <v>4883</v>
      </c>
      <c r="F130" s="3409"/>
      <c r="G130" s="8013"/>
      <c r="H130" s="8013"/>
      <c r="I130" s="4104"/>
      <c r="J130" s="3285" t="b">
        <v>0</v>
      </c>
      <c r="K130" s="4102"/>
      <c r="L130" s="4115"/>
      <c r="M130" s="4069"/>
      <c r="N130" s="4069"/>
      <c r="O130" s="4465">
        <f>N130-M130</f>
        <v>0</v>
      </c>
      <c r="P130" s="4466"/>
      <c r="Q130" s="4466"/>
      <c r="R130" s="4466"/>
      <c r="S130" s="4468">
        <f>+P130+Q130-R130</f>
        <v>0</v>
      </c>
      <c r="T130" s="4431"/>
      <c r="U130" s="4462">
        <f>V130+W130</f>
        <v>0</v>
      </c>
      <c r="V130" s="4102"/>
      <c r="W130" s="4102"/>
      <c r="X130" s="4102"/>
      <c r="Y130" s="4102"/>
      <c r="Z130" s="4102"/>
      <c r="AA130" s="4102"/>
      <c r="AB130" s="4102"/>
      <c r="AC130" s="4463">
        <f>Z130+AA130-AB130</f>
        <v>0</v>
      </c>
      <c r="AD130" s="4464">
        <f>W130+Y130</f>
        <v>0</v>
      </c>
      <c r="AE130" s="3740"/>
      <c r="AF130" s="4047"/>
      <c r="AG130" s="4047"/>
    </row>
    <row r="131" spans="1:33" s="6512" customFormat="1" ht="12.75">
      <c r="A131" s="4047"/>
      <c r="B131" s="3740"/>
      <c r="C131" s="3720"/>
      <c r="D131" s="2647" t="s">
        <v>690</v>
      </c>
      <c r="E131" s="2647" t="s">
        <v>4903</v>
      </c>
      <c r="F131" s="3409"/>
      <c r="G131" s="8013"/>
      <c r="H131" s="8013"/>
      <c r="I131" s="3409"/>
      <c r="J131" s="3285" t="b">
        <v>0</v>
      </c>
      <c r="K131" s="2642"/>
      <c r="L131" s="4107"/>
      <c r="M131" s="3409"/>
      <c r="N131" s="3409"/>
      <c r="O131" s="3766"/>
      <c r="P131" s="3766"/>
      <c r="Q131" s="3409"/>
      <c r="R131" s="3409"/>
      <c r="S131" s="3739"/>
      <c r="T131" s="4431"/>
      <c r="U131" s="4460"/>
      <c r="V131" s="4102"/>
      <c r="W131" s="4102"/>
      <c r="X131" s="4102"/>
      <c r="Y131" s="4102"/>
      <c r="Z131" s="4102"/>
      <c r="AA131" s="4102"/>
      <c r="AB131" s="4102"/>
      <c r="AC131" s="4102"/>
      <c r="AD131" s="4461"/>
      <c r="AE131" s="3740"/>
      <c r="AF131" s="4047"/>
      <c r="AG131" s="4047"/>
    </row>
    <row r="132" spans="1:33" s="6512" customFormat="1" ht="12.75">
      <c r="A132" s="4047"/>
      <c r="B132" s="3740"/>
      <c r="C132" s="3729"/>
      <c r="D132" s="2647" t="s">
        <v>693</v>
      </c>
      <c r="E132" s="2647" t="s">
        <v>125</v>
      </c>
      <c r="F132" s="3409"/>
      <c r="G132" s="8013"/>
      <c r="H132" s="8013"/>
      <c r="I132" s="3409"/>
      <c r="J132" s="3285" t="b">
        <v>0</v>
      </c>
      <c r="K132" s="2642"/>
      <c r="L132" s="4107"/>
      <c r="M132" s="3409"/>
      <c r="N132" s="3409"/>
      <c r="O132" s="3766"/>
      <c r="P132" s="3766"/>
      <c r="Q132" s="3409"/>
      <c r="R132" s="3409"/>
      <c r="S132" s="3739"/>
      <c r="T132" s="4431"/>
      <c r="U132" s="4460"/>
      <c r="V132" s="4102"/>
      <c r="W132" s="4102"/>
      <c r="X132" s="4102"/>
      <c r="Y132" s="4102"/>
      <c r="Z132" s="4102"/>
      <c r="AA132" s="4102"/>
      <c r="AB132" s="4102"/>
      <c r="AC132" s="4102"/>
      <c r="AD132" s="4461"/>
      <c r="AE132" s="3740"/>
      <c r="AF132" s="4047"/>
      <c r="AG132" s="4047"/>
    </row>
    <row r="133" spans="1:33" s="6512" customFormat="1" ht="12.75">
      <c r="A133" s="4047"/>
      <c r="B133" s="3740"/>
      <c r="C133" s="3720"/>
      <c r="D133" s="2647"/>
      <c r="E133" s="2647"/>
      <c r="F133" s="3409"/>
      <c r="G133" s="8013"/>
      <c r="H133" s="8013"/>
      <c r="I133" s="4104"/>
      <c r="J133" s="3285" t="b">
        <v>0</v>
      </c>
      <c r="K133" s="4102"/>
      <c r="L133" s="4115"/>
      <c r="M133" s="4069"/>
      <c r="N133" s="4069"/>
      <c r="O133" s="4465">
        <f>N133-M133</f>
        <v>0</v>
      </c>
      <c r="P133" s="4466"/>
      <c r="Q133" s="4466"/>
      <c r="R133" s="4466"/>
      <c r="S133" s="4469">
        <f>+P133+Q133-R133</f>
        <v>0</v>
      </c>
      <c r="T133" s="4431"/>
      <c r="U133" s="4462">
        <f>V133+W133</f>
        <v>0</v>
      </c>
      <c r="V133" s="4102"/>
      <c r="W133" s="4102"/>
      <c r="X133" s="4102"/>
      <c r="Y133" s="4102"/>
      <c r="Z133" s="4102"/>
      <c r="AA133" s="4102"/>
      <c r="AB133" s="4102"/>
      <c r="AC133" s="4463">
        <f>Z133+AA133-AB133</f>
        <v>0</v>
      </c>
      <c r="AD133" s="4464">
        <f>W133+Y133</f>
        <v>0</v>
      </c>
      <c r="AE133" s="3740"/>
      <c r="AF133" s="4047"/>
      <c r="AG133" s="4047"/>
    </row>
    <row r="134" spans="1:33" s="6512" customFormat="1" ht="12.75">
      <c r="A134" s="4047"/>
      <c r="B134" s="3740"/>
      <c r="C134" s="3720"/>
      <c r="D134" s="2647"/>
      <c r="E134" s="2647"/>
      <c r="F134" s="3409"/>
      <c r="G134" s="8013"/>
      <c r="H134" s="8013"/>
      <c r="I134" s="4104"/>
      <c r="J134" s="3285" t="b">
        <v>0</v>
      </c>
      <c r="K134" s="4102"/>
      <c r="L134" s="4115"/>
      <c r="M134" s="4069"/>
      <c r="N134" s="4069"/>
      <c r="O134" s="4465">
        <f>N134-M134</f>
        <v>0</v>
      </c>
      <c r="P134" s="4466"/>
      <c r="Q134" s="4466"/>
      <c r="R134" s="4466"/>
      <c r="S134" s="4469">
        <f>+P134+Q134-R134</f>
        <v>0</v>
      </c>
      <c r="T134" s="4431"/>
      <c r="U134" s="4462">
        <f>V134+W134</f>
        <v>0</v>
      </c>
      <c r="V134" s="4102"/>
      <c r="W134" s="4102"/>
      <c r="X134" s="4102"/>
      <c r="Y134" s="4102"/>
      <c r="Z134" s="4102"/>
      <c r="AA134" s="4102"/>
      <c r="AB134" s="4102"/>
      <c r="AC134" s="4463">
        <f>Z134+AA134-AB134</f>
        <v>0</v>
      </c>
      <c r="AD134" s="4464">
        <f>W134+Y134</f>
        <v>0</v>
      </c>
      <c r="AE134" s="3740"/>
      <c r="AF134" s="4047"/>
      <c r="AG134" s="4047"/>
    </row>
    <row r="135" spans="1:33" s="6512" customFormat="1" ht="12.75">
      <c r="A135" s="4047"/>
      <c r="B135" s="3740"/>
      <c r="C135" s="3720"/>
      <c r="D135" s="2647"/>
      <c r="E135" s="2647"/>
      <c r="F135" s="3409"/>
      <c r="G135" s="8013"/>
      <c r="H135" s="8013"/>
      <c r="I135" s="4104"/>
      <c r="J135" s="3285" t="b">
        <v>0</v>
      </c>
      <c r="K135" s="4102"/>
      <c r="L135" s="4115"/>
      <c r="M135" s="4069"/>
      <c r="N135" s="4069"/>
      <c r="O135" s="4465">
        <f>N135-M135</f>
        <v>0</v>
      </c>
      <c r="P135" s="4466"/>
      <c r="Q135" s="4466"/>
      <c r="R135" s="4466"/>
      <c r="S135" s="4469">
        <f>+P135+Q135-R135</f>
        <v>0</v>
      </c>
      <c r="T135" s="4431"/>
      <c r="U135" s="4462">
        <f>V135+W135</f>
        <v>0</v>
      </c>
      <c r="V135" s="4102"/>
      <c r="W135" s="4102"/>
      <c r="X135" s="4102"/>
      <c r="Y135" s="4102"/>
      <c r="Z135" s="4102"/>
      <c r="AA135" s="4102"/>
      <c r="AB135" s="4102"/>
      <c r="AC135" s="4463">
        <f>Z135+AA135-AB135</f>
        <v>0</v>
      </c>
      <c r="AD135" s="4464">
        <f>W135+Y135</f>
        <v>0</v>
      </c>
      <c r="AE135" s="3740"/>
      <c r="AF135" s="4047"/>
      <c r="AG135" s="4047"/>
    </row>
    <row r="136" spans="1:33" s="6512" customFormat="1" ht="12.75">
      <c r="A136" s="4047"/>
      <c r="B136" s="3740"/>
      <c r="C136" s="6644"/>
      <c r="D136" s="6645" t="s">
        <v>1104</v>
      </c>
      <c r="E136" s="6646"/>
      <c r="F136" s="6646"/>
      <c r="G136" s="8110"/>
      <c r="H136" s="8110"/>
      <c r="I136" s="6647"/>
      <c r="J136" s="6648"/>
      <c r="K136" s="6608">
        <f>SUMIF($J$56:$J$58,TRUE,K133:K135)</f>
        <v>0</v>
      </c>
      <c r="L136" s="6654"/>
      <c r="M136" s="6648"/>
      <c r="N136" s="6648"/>
      <c r="O136" s="6655"/>
      <c r="P136" s="6608">
        <f>SUMIF($J$56:$J$58,TRUE,P133:P135)</f>
        <v>0</v>
      </c>
      <c r="Q136" s="6608">
        <f>SUMIF($J$56:$J$58,TRUE,Q133:Q135)</f>
        <v>0</v>
      </c>
      <c r="R136" s="6608">
        <f>SUMIF($J$56:$J$58,TRUE,R133:R135)</f>
        <v>0</v>
      </c>
      <c r="S136" s="6606">
        <f>SUMIF($J$56:$J$58,TRUE,S133:S135)</f>
        <v>0</v>
      </c>
      <c r="T136" s="4431"/>
      <c r="U136" s="6607">
        <f t="shared" ref="U136:AD136" si="58">SUMIF($J$56:$J$58,TRUE,U133:U135)</f>
        <v>0</v>
      </c>
      <c r="V136" s="6608">
        <f t="shared" si="58"/>
        <v>0</v>
      </c>
      <c r="W136" s="6608">
        <f t="shared" si="58"/>
        <v>0</v>
      </c>
      <c r="X136" s="6608">
        <f t="shared" si="58"/>
        <v>0</v>
      </c>
      <c r="Y136" s="6608">
        <f t="shared" si="58"/>
        <v>0</v>
      </c>
      <c r="Z136" s="6608">
        <f t="shared" si="58"/>
        <v>0</v>
      </c>
      <c r="AA136" s="6608">
        <f t="shared" si="58"/>
        <v>0</v>
      </c>
      <c r="AB136" s="6608">
        <f t="shared" si="58"/>
        <v>0</v>
      </c>
      <c r="AC136" s="6608">
        <f t="shared" si="58"/>
        <v>0</v>
      </c>
      <c r="AD136" s="6606">
        <f t="shared" si="58"/>
        <v>0</v>
      </c>
      <c r="AE136" s="3740"/>
      <c r="AF136" s="4047"/>
      <c r="AG136" s="4047"/>
    </row>
    <row r="137" spans="1:33" s="6512" customFormat="1" ht="12.75">
      <c r="A137" s="4047"/>
      <c r="B137" s="3740"/>
      <c r="C137" s="6651"/>
      <c r="D137" s="6652" t="s">
        <v>1221</v>
      </c>
      <c r="E137" s="6652"/>
      <c r="F137" s="6653"/>
      <c r="G137" s="8112"/>
      <c r="H137" s="8112"/>
      <c r="I137" s="6645"/>
      <c r="J137" s="6656"/>
      <c r="K137" s="6625">
        <f>SUM(K133:K135)</f>
        <v>0</v>
      </c>
      <c r="L137" s="6657"/>
      <c r="M137" s="6656"/>
      <c r="N137" s="6656"/>
      <c r="O137" s="6658"/>
      <c r="P137" s="6610">
        <f t="shared" ref="P137:S137" si="59">SUM(P133:P135)</f>
        <v>0</v>
      </c>
      <c r="Q137" s="6610">
        <f t="shared" si="59"/>
        <v>0</v>
      </c>
      <c r="R137" s="6610">
        <f t="shared" si="59"/>
        <v>0</v>
      </c>
      <c r="S137" s="6611">
        <f t="shared" si="59"/>
        <v>0</v>
      </c>
      <c r="T137" s="4431"/>
      <c r="U137" s="6609">
        <f t="shared" ref="U137:AD137" si="60">SUM(U133:U135)</f>
        <v>0</v>
      </c>
      <c r="V137" s="6610">
        <f t="shared" si="60"/>
        <v>0</v>
      </c>
      <c r="W137" s="6610">
        <f t="shared" si="60"/>
        <v>0</v>
      </c>
      <c r="X137" s="6610">
        <f t="shared" si="60"/>
        <v>0</v>
      </c>
      <c r="Y137" s="6610">
        <f t="shared" si="60"/>
        <v>0</v>
      </c>
      <c r="Z137" s="6610">
        <f t="shared" si="60"/>
        <v>0</v>
      </c>
      <c r="AA137" s="6610">
        <f t="shared" si="60"/>
        <v>0</v>
      </c>
      <c r="AB137" s="6610">
        <f t="shared" si="60"/>
        <v>0</v>
      </c>
      <c r="AC137" s="6610">
        <f t="shared" si="60"/>
        <v>0</v>
      </c>
      <c r="AD137" s="6611">
        <f t="shared" si="60"/>
        <v>0</v>
      </c>
      <c r="AE137" s="3740"/>
      <c r="AF137" s="4047"/>
      <c r="AG137" s="4047"/>
    </row>
    <row r="138" spans="1:33" s="6512" customFormat="1" ht="12.75">
      <c r="A138" s="4047"/>
      <c r="B138" s="3740"/>
      <c r="C138" s="6651" t="s">
        <v>4124</v>
      </c>
      <c r="D138" s="6667"/>
      <c r="E138" s="6667"/>
      <c r="F138" s="6668"/>
      <c r="G138" s="8114"/>
      <c r="H138" s="8114"/>
      <c r="I138" s="6668"/>
      <c r="J138" s="6647"/>
      <c r="K138" s="6608">
        <f>K105+K98</f>
        <v>0</v>
      </c>
      <c r="L138" s="6669"/>
      <c r="M138" s="6670"/>
      <c r="N138" s="6670"/>
      <c r="O138" s="6670"/>
      <c r="P138" s="6608">
        <f>P105+P98</f>
        <v>0</v>
      </c>
      <c r="Q138" s="6608">
        <f>Q105+Q98</f>
        <v>0</v>
      </c>
      <c r="R138" s="6608">
        <f>R105+R98</f>
        <v>0</v>
      </c>
      <c r="S138" s="6606">
        <f>S105+S98</f>
        <v>0</v>
      </c>
      <c r="T138" s="4431"/>
      <c r="U138" s="6615">
        <f t="shared" ref="U138:AD138" si="61">U105+U98</f>
        <v>0</v>
      </c>
      <c r="V138" s="6608">
        <f t="shared" si="61"/>
        <v>0</v>
      </c>
      <c r="W138" s="6616">
        <f t="shared" si="61"/>
        <v>0</v>
      </c>
      <c r="X138" s="6608">
        <f t="shared" si="61"/>
        <v>0</v>
      </c>
      <c r="Y138" s="6608">
        <f t="shared" si="61"/>
        <v>0</v>
      </c>
      <c r="Z138" s="6608">
        <f t="shared" si="61"/>
        <v>0</v>
      </c>
      <c r="AA138" s="6608">
        <f t="shared" si="61"/>
        <v>0</v>
      </c>
      <c r="AB138" s="6608">
        <f t="shared" si="61"/>
        <v>0</v>
      </c>
      <c r="AC138" s="6608">
        <f t="shared" si="61"/>
        <v>0</v>
      </c>
      <c r="AD138" s="6617">
        <f t="shared" si="61"/>
        <v>0</v>
      </c>
      <c r="AE138" s="3740"/>
      <c r="AF138" s="4047"/>
      <c r="AG138" s="4047"/>
    </row>
    <row r="139" spans="1:33" s="6512" customFormat="1" ht="13.5" thickBot="1">
      <c r="A139" s="4047"/>
      <c r="B139" s="3740"/>
      <c r="C139" s="6627" t="str">
        <f>"FUND GRAND TOTAL "&amp;C125</f>
        <v>FUND GRAND TOTAL INVESTMENT INCOME DUE AND ACCRUED</v>
      </c>
      <c r="D139" s="6628"/>
      <c r="E139" s="6628"/>
      <c r="F139" s="6629"/>
      <c r="G139" s="8014"/>
      <c r="H139" s="8014"/>
      <c r="I139" s="6629"/>
      <c r="J139" s="6629"/>
      <c r="K139" s="6620"/>
      <c r="L139" s="6630"/>
      <c r="M139" s="6631"/>
      <c r="N139" s="6631"/>
      <c r="O139" s="6631"/>
      <c r="P139" s="6620">
        <f>P99+P106</f>
        <v>0</v>
      </c>
      <c r="Q139" s="6620">
        <f>Q99+Q106</f>
        <v>0</v>
      </c>
      <c r="R139" s="6620">
        <f>R99+R106</f>
        <v>0</v>
      </c>
      <c r="S139" s="6671">
        <f>S99+S106</f>
        <v>0</v>
      </c>
      <c r="T139" s="4431"/>
      <c r="U139" s="6618">
        <f t="shared" ref="U139:AD139" si="62">U99+U106</f>
        <v>0</v>
      </c>
      <c r="V139" s="6594">
        <f t="shared" si="62"/>
        <v>0</v>
      </c>
      <c r="W139" s="6619">
        <f t="shared" si="62"/>
        <v>0</v>
      </c>
      <c r="X139" s="6594">
        <f t="shared" si="62"/>
        <v>0</v>
      </c>
      <c r="Y139" s="6620">
        <f t="shared" si="62"/>
        <v>0</v>
      </c>
      <c r="Z139" s="6620">
        <f t="shared" si="62"/>
        <v>0</v>
      </c>
      <c r="AA139" s="6620">
        <f t="shared" si="62"/>
        <v>0</v>
      </c>
      <c r="AB139" s="6594">
        <f t="shared" si="62"/>
        <v>0</v>
      </c>
      <c r="AC139" s="6594">
        <f t="shared" si="62"/>
        <v>0</v>
      </c>
      <c r="AD139" s="6621">
        <f t="shared" si="62"/>
        <v>0</v>
      </c>
      <c r="AE139" s="3740"/>
      <c r="AF139" s="4047"/>
      <c r="AG139" s="4047"/>
    </row>
    <row r="140" spans="1:33" s="6512" customFormat="1" ht="12.75">
      <c r="A140" s="4047"/>
      <c r="B140" s="3740"/>
      <c r="C140" s="3743"/>
      <c r="D140" s="3744"/>
      <c r="E140" s="3744"/>
      <c r="F140" s="3744"/>
      <c r="G140" s="3744"/>
      <c r="H140" s="3744"/>
      <c r="I140" s="3744"/>
      <c r="J140" s="3744"/>
      <c r="K140" s="6526"/>
      <c r="L140" s="6673"/>
      <c r="M140" s="6526"/>
      <c r="N140" s="6526"/>
      <c r="O140" s="6526"/>
      <c r="P140" s="6526"/>
      <c r="Q140" s="6526"/>
      <c r="R140" s="6526"/>
      <c r="S140" s="6526"/>
      <c r="T140" s="4431"/>
      <c r="U140" s="6526"/>
      <c r="V140" s="6526"/>
      <c r="W140" s="6526"/>
      <c r="X140" s="6526"/>
      <c r="Y140" s="6526"/>
      <c r="Z140" s="6526"/>
      <c r="AA140" s="6526"/>
      <c r="AB140" s="6526"/>
      <c r="AC140" s="6526"/>
      <c r="AD140" s="6526"/>
      <c r="AE140" s="3740"/>
      <c r="AF140" s="4047"/>
      <c r="AG140" s="4047"/>
    </row>
    <row r="141" spans="1:33" s="6512" customFormat="1" ht="12.75">
      <c r="A141" s="4047"/>
      <c r="B141" s="3740"/>
      <c r="C141" s="8117" t="s">
        <v>2986</v>
      </c>
      <c r="D141" s="8118"/>
      <c r="E141" s="8118"/>
      <c r="F141" s="8119"/>
      <c r="G141" s="8126"/>
      <c r="H141" s="8010"/>
      <c r="I141" s="6639"/>
      <c r="J141" s="6640"/>
      <c r="K141" s="6641"/>
      <c r="L141" s="6642"/>
      <c r="M141" s="6639"/>
      <c r="N141" s="6639"/>
      <c r="O141" s="6639"/>
      <c r="P141" s="6639"/>
      <c r="Q141" s="6639"/>
      <c r="R141" s="6639"/>
      <c r="S141" s="6643"/>
      <c r="T141" s="4431"/>
      <c r="U141" s="6602"/>
      <c r="V141" s="6603"/>
      <c r="W141" s="6603"/>
      <c r="X141" s="6603"/>
      <c r="Y141" s="6603"/>
      <c r="Z141" s="6603"/>
      <c r="AA141" s="6603"/>
      <c r="AB141" s="6603"/>
      <c r="AC141" s="6603"/>
      <c r="AD141" s="6604"/>
      <c r="AE141" s="3740"/>
      <c r="AF141" s="4047"/>
      <c r="AG141" s="4047"/>
    </row>
    <row r="142" spans="1:33" s="6512" customFormat="1" ht="12.75">
      <c r="A142" s="4047"/>
      <c r="B142" s="3740"/>
      <c r="C142" s="3720"/>
      <c r="D142" s="2647"/>
      <c r="E142" s="2647"/>
      <c r="F142" s="3409"/>
      <c r="G142" s="8013"/>
      <c r="H142" s="8013"/>
      <c r="I142" s="3409"/>
      <c r="J142" s="3285"/>
      <c r="K142" s="2642"/>
      <c r="L142" s="4107"/>
      <c r="M142" s="3409"/>
      <c r="N142" s="3409"/>
      <c r="O142" s="3409"/>
      <c r="P142" s="3409"/>
      <c r="Q142" s="3409"/>
      <c r="R142" s="3409"/>
      <c r="S142" s="3739"/>
      <c r="T142" s="4431"/>
      <c r="U142" s="4460"/>
      <c r="V142" s="4102"/>
      <c r="W142" s="4102"/>
      <c r="X142" s="4102"/>
      <c r="Y142" s="4102"/>
      <c r="Z142" s="4102"/>
      <c r="AA142" s="4102"/>
      <c r="AB142" s="4102"/>
      <c r="AC142" s="4102"/>
      <c r="AD142" s="4461"/>
      <c r="AE142" s="3740"/>
      <c r="AF142" s="4047"/>
      <c r="AG142" s="4047"/>
    </row>
    <row r="143" spans="1:33" s="6512" customFormat="1" ht="12.75">
      <c r="A143" s="4047"/>
      <c r="B143" s="3740"/>
      <c r="C143" s="3720" t="s">
        <v>4866</v>
      </c>
      <c r="D143" s="2647" t="s">
        <v>681</v>
      </c>
      <c r="E143" s="2647" t="s">
        <v>4900</v>
      </c>
      <c r="F143" s="3409"/>
      <c r="G143" s="8013" t="s">
        <v>4123</v>
      </c>
      <c r="H143" s="8013" t="s">
        <v>2171</v>
      </c>
      <c r="I143" s="8116"/>
      <c r="J143" s="3285" t="b">
        <v>0</v>
      </c>
      <c r="K143" s="4102"/>
      <c r="L143" s="4115"/>
      <c r="M143" s="4069"/>
      <c r="N143" s="4069"/>
      <c r="O143" s="4465">
        <f>N143-M143</f>
        <v>0</v>
      </c>
      <c r="P143" s="4466"/>
      <c r="Q143" s="4466"/>
      <c r="R143" s="4466"/>
      <c r="S143" s="4468">
        <f>+P143+Q143-R143</f>
        <v>0</v>
      </c>
      <c r="T143" s="4431"/>
      <c r="U143" s="4462">
        <f>V143+W143</f>
        <v>0</v>
      </c>
      <c r="V143" s="4102"/>
      <c r="W143" s="4102"/>
      <c r="X143" s="4102"/>
      <c r="Y143" s="4102"/>
      <c r="Z143" s="4102"/>
      <c r="AA143" s="4102"/>
      <c r="AB143" s="4102"/>
      <c r="AC143" s="4463">
        <f>Z143+AA143-AB143</f>
        <v>0</v>
      </c>
      <c r="AD143" s="4464">
        <f>W143+Y143</f>
        <v>0</v>
      </c>
      <c r="AE143" s="3740"/>
      <c r="AF143" s="4047"/>
      <c r="AG143" s="4047"/>
    </row>
    <row r="144" spans="1:33" s="6512" customFormat="1" ht="12.75">
      <c r="A144" s="4047"/>
      <c r="B144" s="3740"/>
      <c r="C144" s="3720"/>
      <c r="D144" s="2647"/>
      <c r="E144" s="2647"/>
      <c r="F144" s="3409"/>
      <c r="G144" s="8013"/>
      <c r="H144" s="8013"/>
      <c r="I144" s="4104"/>
      <c r="J144" s="3285" t="b">
        <v>1</v>
      </c>
      <c r="K144" s="4102"/>
      <c r="L144" s="4115"/>
      <c r="M144" s="4069"/>
      <c r="N144" s="4069"/>
      <c r="O144" s="4465">
        <f>N144-M144</f>
        <v>0</v>
      </c>
      <c r="P144" s="4466"/>
      <c r="Q144" s="4466"/>
      <c r="R144" s="4466"/>
      <c r="S144" s="4468">
        <f>+P144+Q144-R144</f>
        <v>0</v>
      </c>
      <c r="T144" s="4431"/>
      <c r="U144" s="4462">
        <f>V144+W144</f>
        <v>0</v>
      </c>
      <c r="V144" s="4102"/>
      <c r="W144" s="4102"/>
      <c r="X144" s="4102"/>
      <c r="Y144" s="4102"/>
      <c r="Z144" s="4102"/>
      <c r="AA144" s="4102"/>
      <c r="AB144" s="4102"/>
      <c r="AC144" s="4463">
        <f>Z144+AA144-AB144</f>
        <v>0</v>
      </c>
      <c r="AD144" s="4464">
        <f>W144+Y144</f>
        <v>0</v>
      </c>
      <c r="AE144" s="3740"/>
      <c r="AF144" s="4047"/>
      <c r="AG144" s="4047"/>
    </row>
    <row r="145" spans="1:33" s="6512" customFormat="1" ht="12.75">
      <c r="A145" s="4047"/>
      <c r="B145" s="3740"/>
      <c r="C145" s="3720"/>
      <c r="D145" s="2647"/>
      <c r="E145" s="2647"/>
      <c r="F145" s="3409"/>
      <c r="G145" s="8013"/>
      <c r="H145" s="8013"/>
      <c r="I145" s="4104"/>
      <c r="J145" s="3285" t="b">
        <v>0</v>
      </c>
      <c r="K145" s="4102"/>
      <c r="L145" s="4115"/>
      <c r="M145" s="4069"/>
      <c r="N145" s="4069"/>
      <c r="O145" s="4465">
        <f>N145-M145</f>
        <v>0</v>
      </c>
      <c r="P145" s="4466"/>
      <c r="Q145" s="4466"/>
      <c r="R145" s="4466"/>
      <c r="S145" s="4468">
        <f>+P145+Q145-R145</f>
        <v>0</v>
      </c>
      <c r="T145" s="4431"/>
      <c r="U145" s="4462">
        <f>V145+W145</f>
        <v>0</v>
      </c>
      <c r="V145" s="4102"/>
      <c r="W145" s="4102"/>
      <c r="X145" s="4102"/>
      <c r="Y145" s="4102"/>
      <c r="Z145" s="4102"/>
      <c r="AA145" s="4102"/>
      <c r="AB145" s="4102"/>
      <c r="AC145" s="4463">
        <f>Z145+AA145-AB145</f>
        <v>0</v>
      </c>
      <c r="AD145" s="4464">
        <f>W145+Y145</f>
        <v>0</v>
      </c>
      <c r="AE145" s="3740"/>
      <c r="AF145" s="4047"/>
      <c r="AG145" s="4047"/>
    </row>
    <row r="146" spans="1:33" s="6512" customFormat="1" ht="12.75">
      <c r="A146" s="4047"/>
      <c r="B146" s="3740"/>
      <c r="C146" s="3720"/>
      <c r="D146" s="2647"/>
      <c r="E146" s="2647"/>
      <c r="F146" s="3409"/>
      <c r="G146" s="8013"/>
      <c r="H146" s="8013"/>
      <c r="I146" s="3409"/>
      <c r="J146" s="3285" t="b">
        <v>0</v>
      </c>
      <c r="K146" s="2642"/>
      <c r="L146" s="4107"/>
      <c r="M146" s="3409"/>
      <c r="N146" s="3409"/>
      <c r="O146" s="3766"/>
      <c r="P146" s="3766"/>
      <c r="Q146" s="3409"/>
      <c r="R146" s="3409"/>
      <c r="S146" s="3739"/>
      <c r="T146" s="4431"/>
      <c r="U146" s="4460"/>
      <c r="V146" s="4102"/>
      <c r="W146" s="4102"/>
      <c r="X146" s="4102"/>
      <c r="Y146" s="4102"/>
      <c r="Z146" s="4102"/>
      <c r="AA146" s="4102"/>
      <c r="AB146" s="4102"/>
      <c r="AC146" s="4102"/>
      <c r="AD146" s="4461"/>
      <c r="AE146" s="3740"/>
      <c r="AF146" s="4047"/>
      <c r="AG146" s="4047"/>
    </row>
    <row r="147" spans="1:33" s="6512" customFormat="1" ht="12.75">
      <c r="A147" s="4047"/>
      <c r="B147" s="3740"/>
      <c r="C147" s="3729"/>
      <c r="D147" s="2647"/>
      <c r="E147" s="2647"/>
      <c r="F147" s="3409"/>
      <c r="G147" s="8013"/>
      <c r="H147" s="8013"/>
      <c r="I147" s="3409"/>
      <c r="J147" s="3285" t="b">
        <v>0</v>
      </c>
      <c r="K147" s="2642"/>
      <c r="L147" s="4107"/>
      <c r="M147" s="3409"/>
      <c r="N147" s="3409"/>
      <c r="O147" s="3766"/>
      <c r="P147" s="3766"/>
      <c r="Q147" s="3409"/>
      <c r="R147" s="3409"/>
      <c r="S147" s="3739"/>
      <c r="T147" s="4431"/>
      <c r="U147" s="4460"/>
      <c r="V147" s="4102"/>
      <c r="W147" s="4102"/>
      <c r="X147" s="4102"/>
      <c r="Y147" s="4102"/>
      <c r="Z147" s="4102"/>
      <c r="AA147" s="4102"/>
      <c r="AB147" s="4102"/>
      <c r="AC147" s="4102"/>
      <c r="AD147" s="4461"/>
      <c r="AE147" s="3740"/>
      <c r="AF147" s="4047"/>
      <c r="AG147" s="4047"/>
    </row>
    <row r="148" spans="1:33" s="6512" customFormat="1" ht="12.75">
      <c r="A148" s="4047"/>
      <c r="B148" s="3740"/>
      <c r="C148" s="3720"/>
      <c r="D148" s="2647"/>
      <c r="E148" s="2647"/>
      <c r="F148" s="3409"/>
      <c r="G148" s="8013"/>
      <c r="H148" s="8013"/>
      <c r="I148" s="4104"/>
      <c r="J148" s="3285" t="b">
        <v>1</v>
      </c>
      <c r="K148" s="4102"/>
      <c r="L148" s="4115"/>
      <c r="M148" s="4069"/>
      <c r="N148" s="4069"/>
      <c r="O148" s="4465">
        <f>N148-M148</f>
        <v>0</v>
      </c>
      <c r="P148" s="4466"/>
      <c r="Q148" s="4466"/>
      <c r="R148" s="4466"/>
      <c r="S148" s="4469">
        <f>+P148+Q148-R148</f>
        <v>0</v>
      </c>
      <c r="T148" s="4431"/>
      <c r="U148" s="4462">
        <f>V148+W148</f>
        <v>0</v>
      </c>
      <c r="V148" s="4102"/>
      <c r="W148" s="4102"/>
      <c r="X148" s="4102"/>
      <c r="Y148" s="4102"/>
      <c r="Z148" s="4102"/>
      <c r="AA148" s="4102"/>
      <c r="AB148" s="4102"/>
      <c r="AC148" s="4463">
        <f>Z148+AA148-AB148</f>
        <v>0</v>
      </c>
      <c r="AD148" s="4464">
        <f>W148+Y148</f>
        <v>0</v>
      </c>
      <c r="AE148" s="3740"/>
      <c r="AF148" s="4047"/>
      <c r="AG148" s="4047"/>
    </row>
    <row r="149" spans="1:33" s="6512" customFormat="1" ht="12.75">
      <c r="A149" s="4047"/>
      <c r="B149" s="3740"/>
      <c r="C149" s="3720"/>
      <c r="D149" s="2647"/>
      <c r="E149" s="2647"/>
      <c r="F149" s="3409"/>
      <c r="G149" s="8013"/>
      <c r="H149" s="8013"/>
      <c r="I149" s="4104"/>
      <c r="J149" s="3285" t="b">
        <v>0</v>
      </c>
      <c r="K149" s="4102"/>
      <c r="L149" s="4115"/>
      <c r="M149" s="4069"/>
      <c r="N149" s="4069"/>
      <c r="O149" s="4465">
        <f>N149-M149</f>
        <v>0</v>
      </c>
      <c r="P149" s="4466"/>
      <c r="Q149" s="4466"/>
      <c r="R149" s="4466"/>
      <c r="S149" s="4469">
        <f>+P149+Q149-R149</f>
        <v>0</v>
      </c>
      <c r="T149" s="4431"/>
      <c r="U149" s="4462">
        <f>V149+W149</f>
        <v>0</v>
      </c>
      <c r="V149" s="4102"/>
      <c r="W149" s="4102"/>
      <c r="X149" s="4102"/>
      <c r="Y149" s="4102"/>
      <c r="Z149" s="4102"/>
      <c r="AA149" s="4102"/>
      <c r="AB149" s="4102"/>
      <c r="AC149" s="4463">
        <f>Z149+AA149-AB149</f>
        <v>0</v>
      </c>
      <c r="AD149" s="4464">
        <f>W149+Y149</f>
        <v>0</v>
      </c>
      <c r="AE149" s="3740"/>
      <c r="AF149" s="4047"/>
      <c r="AG149" s="4047"/>
    </row>
    <row r="150" spans="1:33" s="6512" customFormat="1" ht="12.75">
      <c r="A150" s="4047"/>
      <c r="B150" s="3740"/>
      <c r="C150" s="3720"/>
      <c r="D150" s="2647"/>
      <c r="E150" s="2647"/>
      <c r="F150" s="3409"/>
      <c r="G150" s="8013"/>
      <c r="H150" s="8013"/>
      <c r="I150" s="4104"/>
      <c r="J150" s="3285" t="b">
        <v>1</v>
      </c>
      <c r="K150" s="4102"/>
      <c r="L150" s="4115"/>
      <c r="M150" s="4069"/>
      <c r="N150" s="4069"/>
      <c r="O150" s="4465">
        <f>N150-M150</f>
        <v>0</v>
      </c>
      <c r="P150" s="4466"/>
      <c r="Q150" s="4466"/>
      <c r="R150" s="4466"/>
      <c r="S150" s="4469">
        <f>+P150+Q150-R150</f>
        <v>0</v>
      </c>
      <c r="T150" s="4431"/>
      <c r="U150" s="4462">
        <f>V150+W150</f>
        <v>0</v>
      </c>
      <c r="V150" s="4102"/>
      <c r="W150" s="4102"/>
      <c r="X150" s="4102"/>
      <c r="Y150" s="4102"/>
      <c r="Z150" s="4102"/>
      <c r="AA150" s="4102"/>
      <c r="AB150" s="4102"/>
      <c r="AC150" s="4463">
        <f>Z150+AA150-AB150</f>
        <v>0</v>
      </c>
      <c r="AD150" s="4464">
        <f>W150+Y150</f>
        <v>0</v>
      </c>
      <c r="AE150" s="3740"/>
      <c r="AF150" s="4047"/>
      <c r="AG150" s="4047"/>
    </row>
    <row r="151" spans="1:33" s="6512" customFormat="1" ht="12.75">
      <c r="A151" s="4047"/>
      <c r="B151" s="3740"/>
      <c r="C151" s="6644"/>
      <c r="D151" s="6645" t="s">
        <v>1104</v>
      </c>
      <c r="E151" s="6646"/>
      <c r="F151" s="6646"/>
      <c r="G151" s="8110"/>
      <c r="H151" s="8110"/>
      <c r="I151" s="6647"/>
      <c r="J151" s="6648"/>
      <c r="K151" s="6608">
        <f>SUMIF($J$56:$J$58,TRUE,K148:K150)</f>
        <v>0</v>
      </c>
      <c r="L151" s="6654"/>
      <c r="M151" s="6648"/>
      <c r="N151" s="6648"/>
      <c r="O151" s="6655"/>
      <c r="P151" s="6608">
        <f>SUMIF($J$56:$J$58,TRUE,P148:P150)</f>
        <v>0</v>
      </c>
      <c r="Q151" s="6608">
        <f>SUMIF($J$56:$J$58,TRUE,Q148:Q150)</f>
        <v>0</v>
      </c>
      <c r="R151" s="6608">
        <f>SUMIF($J$56:$J$58,TRUE,R148:R150)</f>
        <v>0</v>
      </c>
      <c r="S151" s="6606">
        <f>SUMIF($J$56:$J$58,TRUE,S148:S150)</f>
        <v>0</v>
      </c>
      <c r="T151" s="4431"/>
      <c r="U151" s="6607">
        <f t="shared" ref="U151:AD151" si="63">SUMIF($J$56:$J$58,TRUE,U148:U150)</f>
        <v>0</v>
      </c>
      <c r="V151" s="6608">
        <f t="shared" si="63"/>
        <v>0</v>
      </c>
      <c r="W151" s="6608">
        <f t="shared" si="63"/>
        <v>0</v>
      </c>
      <c r="X151" s="6608">
        <f t="shared" si="63"/>
        <v>0</v>
      </c>
      <c r="Y151" s="6608">
        <f t="shared" si="63"/>
        <v>0</v>
      </c>
      <c r="Z151" s="6608">
        <f t="shared" si="63"/>
        <v>0</v>
      </c>
      <c r="AA151" s="6608">
        <f t="shared" si="63"/>
        <v>0</v>
      </c>
      <c r="AB151" s="6608">
        <f t="shared" si="63"/>
        <v>0</v>
      </c>
      <c r="AC151" s="6608">
        <f t="shared" si="63"/>
        <v>0</v>
      </c>
      <c r="AD151" s="6606">
        <f t="shared" si="63"/>
        <v>0</v>
      </c>
      <c r="AE151" s="3740"/>
      <c r="AF151" s="4047"/>
      <c r="AG151" s="4047"/>
    </row>
    <row r="152" spans="1:33" s="6512" customFormat="1" ht="12.75">
      <c r="A152" s="4047"/>
      <c r="B152" s="3740"/>
      <c r="C152" s="6651"/>
      <c r="D152" s="6652" t="s">
        <v>1221</v>
      </c>
      <c r="E152" s="6652"/>
      <c r="F152" s="6653"/>
      <c r="G152" s="8112"/>
      <c r="H152" s="8112"/>
      <c r="I152" s="6645"/>
      <c r="J152" s="6656"/>
      <c r="K152" s="6625">
        <f>SUM(K148:K150)</f>
        <v>0</v>
      </c>
      <c r="L152" s="6657"/>
      <c r="M152" s="6656"/>
      <c r="N152" s="6656"/>
      <c r="O152" s="6658"/>
      <c r="P152" s="6610">
        <f t="shared" ref="P152:S152" si="64">SUM(P148:P150)</f>
        <v>0</v>
      </c>
      <c r="Q152" s="6610">
        <f t="shared" si="64"/>
        <v>0</v>
      </c>
      <c r="R152" s="6610">
        <f t="shared" si="64"/>
        <v>0</v>
      </c>
      <c r="S152" s="6611">
        <f t="shared" si="64"/>
        <v>0</v>
      </c>
      <c r="T152" s="4431"/>
      <c r="U152" s="6609">
        <f t="shared" ref="U152:AD152" si="65">SUM(U148:U150)</f>
        <v>0</v>
      </c>
      <c r="V152" s="6610">
        <f t="shared" si="65"/>
        <v>0</v>
      </c>
      <c r="W152" s="6610">
        <f t="shared" si="65"/>
        <v>0</v>
      </c>
      <c r="X152" s="6610">
        <f t="shared" si="65"/>
        <v>0</v>
      </c>
      <c r="Y152" s="6610">
        <f t="shared" si="65"/>
        <v>0</v>
      </c>
      <c r="Z152" s="6610">
        <f t="shared" si="65"/>
        <v>0</v>
      </c>
      <c r="AA152" s="6610">
        <f t="shared" si="65"/>
        <v>0</v>
      </c>
      <c r="AB152" s="6610">
        <f t="shared" si="65"/>
        <v>0</v>
      </c>
      <c r="AC152" s="6610">
        <f t="shared" si="65"/>
        <v>0</v>
      </c>
      <c r="AD152" s="6611">
        <f t="shared" si="65"/>
        <v>0</v>
      </c>
      <c r="AE152" s="3740"/>
      <c r="AF152" s="4047"/>
      <c r="AG152" s="4047"/>
    </row>
    <row r="153" spans="1:33" s="6512" customFormat="1" ht="12.75">
      <c r="A153" s="4047"/>
      <c r="B153" s="3740"/>
      <c r="C153" s="6651" t="s">
        <v>4124</v>
      </c>
      <c r="D153" s="6667"/>
      <c r="E153" s="6667"/>
      <c r="F153" s="6668"/>
      <c r="G153" s="8114"/>
      <c r="H153" s="8114"/>
      <c r="I153" s="6668"/>
      <c r="J153" s="6647"/>
      <c r="K153" s="6608">
        <f>K119+K114</f>
        <v>0</v>
      </c>
      <c r="L153" s="6669"/>
      <c r="M153" s="6670"/>
      <c r="N153" s="6670"/>
      <c r="O153" s="6670"/>
      <c r="P153" s="6608">
        <f>P119+P114</f>
        <v>0</v>
      </c>
      <c r="Q153" s="6608">
        <f>Q119+Q114</f>
        <v>0</v>
      </c>
      <c r="R153" s="6608">
        <f>R119+R114</f>
        <v>0</v>
      </c>
      <c r="S153" s="6606">
        <f>S119+S114</f>
        <v>0</v>
      </c>
      <c r="T153" s="4431"/>
      <c r="U153" s="6615">
        <f t="shared" ref="U153:AD153" si="66">U119+U114</f>
        <v>0</v>
      </c>
      <c r="V153" s="6608">
        <f t="shared" si="66"/>
        <v>0</v>
      </c>
      <c r="W153" s="6616">
        <f t="shared" si="66"/>
        <v>0</v>
      </c>
      <c r="X153" s="6608">
        <f t="shared" si="66"/>
        <v>0</v>
      </c>
      <c r="Y153" s="6608">
        <f t="shared" si="66"/>
        <v>0</v>
      </c>
      <c r="Z153" s="6608">
        <f t="shared" si="66"/>
        <v>0</v>
      </c>
      <c r="AA153" s="6608">
        <f t="shared" si="66"/>
        <v>0</v>
      </c>
      <c r="AB153" s="6608">
        <f t="shared" si="66"/>
        <v>0</v>
      </c>
      <c r="AC153" s="6608">
        <f t="shared" si="66"/>
        <v>0</v>
      </c>
      <c r="AD153" s="6617">
        <f t="shared" si="66"/>
        <v>0</v>
      </c>
      <c r="AE153" s="3740"/>
      <c r="AF153" s="4047"/>
      <c r="AG153" s="4047"/>
    </row>
    <row r="154" spans="1:33" s="6512" customFormat="1" ht="13.5" thickBot="1">
      <c r="A154" s="4047"/>
      <c r="B154" s="3740"/>
      <c r="C154" s="6627" t="str">
        <f>"FUND GRAND TOTAL "&amp;C141</f>
        <v>FUND GRAND TOTAL OTHER ASSETS</v>
      </c>
      <c r="D154" s="6628"/>
      <c r="E154" s="6628"/>
      <c r="F154" s="6629"/>
      <c r="G154" s="8014"/>
      <c r="H154" s="8014"/>
      <c r="I154" s="6629"/>
      <c r="J154" s="6629"/>
      <c r="K154" s="6620"/>
      <c r="L154" s="6630"/>
      <c r="M154" s="6631"/>
      <c r="N154" s="6631"/>
      <c r="O154" s="6631"/>
      <c r="P154" s="6620">
        <f>P115+P120</f>
        <v>0</v>
      </c>
      <c r="Q154" s="6620">
        <f>Q115+Q120</f>
        <v>0</v>
      </c>
      <c r="R154" s="6620">
        <f>R115+R120</f>
        <v>0</v>
      </c>
      <c r="S154" s="6671">
        <f>S115+S120</f>
        <v>0</v>
      </c>
      <c r="T154" s="4431"/>
      <c r="U154" s="6618">
        <f t="shared" ref="U154:AD154" si="67">U115+U120</f>
        <v>0</v>
      </c>
      <c r="V154" s="6594">
        <f t="shared" si="67"/>
        <v>0</v>
      </c>
      <c r="W154" s="6619">
        <f t="shared" si="67"/>
        <v>0</v>
      </c>
      <c r="X154" s="6594">
        <f t="shared" si="67"/>
        <v>0</v>
      </c>
      <c r="Y154" s="6620">
        <f t="shared" si="67"/>
        <v>0</v>
      </c>
      <c r="Z154" s="6620">
        <f t="shared" si="67"/>
        <v>0</v>
      </c>
      <c r="AA154" s="6620">
        <f t="shared" si="67"/>
        <v>0</v>
      </c>
      <c r="AB154" s="6594">
        <f t="shared" si="67"/>
        <v>0</v>
      </c>
      <c r="AC154" s="6594">
        <f t="shared" si="67"/>
        <v>0</v>
      </c>
      <c r="AD154" s="6621">
        <f t="shared" si="67"/>
        <v>0</v>
      </c>
      <c r="AE154" s="3740"/>
      <c r="AF154" s="4047"/>
      <c r="AG154" s="4047"/>
    </row>
    <row r="155" spans="1:33" s="6512" customFormat="1" ht="13.5" thickBot="1">
      <c r="A155" s="4047"/>
      <c r="B155" s="3740"/>
      <c r="C155" s="3743"/>
      <c r="D155" s="3744"/>
      <c r="E155" s="3744"/>
      <c r="F155" s="3744"/>
      <c r="G155" s="3744"/>
      <c r="H155" s="3744"/>
      <c r="I155" s="3744"/>
      <c r="J155" s="3744"/>
      <c r="K155" s="6526"/>
      <c r="L155" s="6673"/>
      <c r="M155" s="6526"/>
      <c r="N155" s="6526"/>
      <c r="O155" s="6526"/>
      <c r="P155" s="6526"/>
      <c r="Q155" s="6526"/>
      <c r="R155" s="6526"/>
      <c r="S155" s="6526"/>
      <c r="T155" s="4431"/>
      <c r="U155" s="6526"/>
      <c r="V155" s="6526"/>
      <c r="W155" s="6526"/>
      <c r="X155" s="6526"/>
      <c r="Y155" s="6526"/>
      <c r="Z155" s="6526"/>
      <c r="AA155" s="6526"/>
      <c r="AB155" s="6526"/>
      <c r="AC155" s="6526"/>
      <c r="AD155" s="6526"/>
      <c r="AE155" s="3740"/>
      <c r="AF155" s="4047"/>
      <c r="AG155" s="4047"/>
    </row>
    <row r="156" spans="1:33" s="6512" customFormat="1" ht="12.75">
      <c r="A156" s="4047"/>
      <c r="B156" s="3740"/>
      <c r="C156" s="8178" t="s">
        <v>1133</v>
      </c>
      <c r="D156" s="8179"/>
      <c r="E156" s="8179"/>
      <c r="F156" s="8180"/>
      <c r="G156" s="8181"/>
      <c r="H156" s="8181"/>
      <c r="I156" s="8180"/>
      <c r="J156" s="8182"/>
      <c r="K156" s="8183">
        <f>K79+K44+K26</f>
        <v>0</v>
      </c>
      <c r="L156" s="8184"/>
      <c r="M156" s="8185"/>
      <c r="N156" s="8185"/>
      <c r="O156" s="8185"/>
      <c r="P156" s="8183">
        <f t="shared" ref="P156:S157" si="68">P79+P44+P26</f>
        <v>0</v>
      </c>
      <c r="Q156" s="8183">
        <f t="shared" si="68"/>
        <v>0</v>
      </c>
      <c r="R156" s="8183">
        <f t="shared" si="68"/>
        <v>0</v>
      </c>
      <c r="S156" s="8186">
        <f t="shared" si="68"/>
        <v>0</v>
      </c>
      <c r="T156" s="8187"/>
      <c r="U156" s="8188">
        <f t="shared" ref="U156:AD156" si="69">U79+U44+U26</f>
        <v>0</v>
      </c>
      <c r="V156" s="8183">
        <f t="shared" si="69"/>
        <v>0</v>
      </c>
      <c r="W156" s="8183">
        <f t="shared" si="69"/>
        <v>0</v>
      </c>
      <c r="X156" s="8183">
        <f t="shared" si="69"/>
        <v>0</v>
      </c>
      <c r="Y156" s="8183">
        <f t="shared" si="69"/>
        <v>0</v>
      </c>
      <c r="Z156" s="8183">
        <f t="shared" si="69"/>
        <v>0</v>
      </c>
      <c r="AA156" s="8183">
        <f t="shared" si="69"/>
        <v>0</v>
      </c>
      <c r="AB156" s="8183">
        <f t="shared" si="69"/>
        <v>0</v>
      </c>
      <c r="AC156" s="8183">
        <f t="shared" si="69"/>
        <v>0</v>
      </c>
      <c r="AD156" s="8186">
        <f t="shared" si="69"/>
        <v>0</v>
      </c>
      <c r="AE156" s="3740"/>
      <c r="AF156" s="4047"/>
      <c r="AG156" s="4047"/>
    </row>
    <row r="157" spans="1:33" s="6512" customFormat="1" ht="13.5" thickBot="1">
      <c r="A157" s="4047"/>
      <c r="B157" s="3740"/>
      <c r="C157" s="8189" t="s">
        <v>4966</v>
      </c>
      <c r="D157" s="8190"/>
      <c r="E157" s="8190"/>
      <c r="F157" s="8191"/>
      <c r="G157" s="8192"/>
      <c r="H157" s="8192"/>
      <c r="I157" s="8191"/>
      <c r="J157" s="8191"/>
      <c r="K157" s="8193">
        <f>K80+K45+K27</f>
        <v>0</v>
      </c>
      <c r="L157" s="8194"/>
      <c r="M157" s="8195"/>
      <c r="N157" s="8195"/>
      <c r="O157" s="8195"/>
      <c r="P157" s="8193">
        <f t="shared" si="68"/>
        <v>0</v>
      </c>
      <c r="Q157" s="8193">
        <f t="shared" si="68"/>
        <v>0</v>
      </c>
      <c r="R157" s="8193">
        <f t="shared" si="68"/>
        <v>0</v>
      </c>
      <c r="S157" s="8196">
        <f t="shared" si="68"/>
        <v>0</v>
      </c>
      <c r="T157" s="8187"/>
      <c r="U157" s="8197">
        <f t="shared" ref="U157:AD157" si="70">U80+U45+U27</f>
        <v>0</v>
      </c>
      <c r="V157" s="8193">
        <f t="shared" si="70"/>
        <v>0</v>
      </c>
      <c r="W157" s="8193">
        <f t="shared" si="70"/>
        <v>0</v>
      </c>
      <c r="X157" s="8193">
        <f t="shared" si="70"/>
        <v>0</v>
      </c>
      <c r="Y157" s="8193">
        <f t="shared" si="70"/>
        <v>0</v>
      </c>
      <c r="Z157" s="8193">
        <f t="shared" si="70"/>
        <v>0</v>
      </c>
      <c r="AA157" s="8193">
        <f t="shared" si="70"/>
        <v>0</v>
      </c>
      <c r="AB157" s="8193">
        <f t="shared" si="70"/>
        <v>0</v>
      </c>
      <c r="AC157" s="8193">
        <f t="shared" si="70"/>
        <v>0</v>
      </c>
      <c r="AD157" s="8196">
        <f t="shared" si="70"/>
        <v>0</v>
      </c>
      <c r="AE157" s="3740"/>
      <c r="AF157" s="4047"/>
      <c r="AG157" s="4047"/>
    </row>
    <row r="158" spans="1:33" s="6512" customFormat="1" ht="12.75">
      <c r="A158" s="4047"/>
      <c r="B158" s="3740"/>
      <c r="C158" s="3743"/>
      <c r="D158" s="3744"/>
      <c r="E158" s="3744"/>
      <c r="F158" s="3744"/>
      <c r="G158" s="3744"/>
      <c r="H158" s="3744"/>
      <c r="I158" s="3744"/>
      <c r="J158" s="3744"/>
      <c r="K158" s="6526"/>
      <c r="L158" s="6673"/>
      <c r="M158" s="6526"/>
      <c r="N158" s="6526"/>
      <c r="O158" s="6526"/>
      <c r="P158" s="6526"/>
      <c r="Q158" s="6526"/>
      <c r="R158" s="6526"/>
      <c r="S158" s="6526"/>
      <c r="T158" s="4431"/>
      <c r="U158" s="6526"/>
      <c r="V158" s="6526"/>
      <c r="W158" s="6526"/>
      <c r="X158" s="6526"/>
      <c r="Y158" s="6526"/>
      <c r="Z158" s="6526"/>
      <c r="AA158" s="6526"/>
      <c r="AB158" s="6526"/>
      <c r="AC158" s="6526"/>
      <c r="AD158" s="6526"/>
      <c r="AE158" s="3740"/>
      <c r="AF158" s="4047"/>
      <c r="AG158" s="4047"/>
    </row>
    <row r="159" spans="1:33" s="6512" customFormat="1" ht="12.75">
      <c r="A159" s="4047"/>
      <c r="B159" s="3740"/>
      <c r="C159" s="8117" t="s">
        <v>3071</v>
      </c>
      <c r="D159" s="8118"/>
      <c r="E159" s="8118"/>
      <c r="F159" s="8119"/>
      <c r="G159" s="8126"/>
      <c r="H159" s="8010"/>
      <c r="I159" s="6639"/>
      <c r="J159" s="6640"/>
      <c r="K159" s="6641"/>
      <c r="L159" s="6642"/>
      <c r="M159" s="6639"/>
      <c r="N159" s="6639"/>
      <c r="O159" s="6639"/>
      <c r="P159" s="6639"/>
      <c r="Q159" s="6639"/>
      <c r="R159" s="6639"/>
      <c r="S159" s="6643"/>
      <c r="T159" s="4431"/>
      <c r="U159" s="6602"/>
      <c r="V159" s="6603"/>
      <c r="W159" s="6603"/>
      <c r="X159" s="6603"/>
      <c r="Y159" s="6603"/>
      <c r="Z159" s="6603"/>
      <c r="AA159" s="6603"/>
      <c r="AB159" s="6603"/>
      <c r="AC159" s="6603"/>
      <c r="AD159" s="6604"/>
      <c r="AE159" s="3740"/>
      <c r="AF159" s="4047"/>
      <c r="AG159" s="4047"/>
    </row>
    <row r="160" spans="1:33" s="6512" customFormat="1" ht="12.75">
      <c r="A160" s="4047"/>
      <c r="B160" s="3740"/>
      <c r="C160" s="3720"/>
      <c r="D160" s="2647"/>
      <c r="E160" s="2647"/>
      <c r="F160" s="3409"/>
      <c r="G160" s="8013"/>
      <c r="H160" s="8013"/>
      <c r="I160" s="3409"/>
      <c r="J160" s="3285"/>
      <c r="K160" s="2642"/>
      <c r="L160" s="4107"/>
      <c r="M160" s="3409"/>
      <c r="N160" s="3409"/>
      <c r="O160" s="3409"/>
      <c r="P160" s="3409"/>
      <c r="Q160" s="3409"/>
      <c r="R160" s="3409"/>
      <c r="S160" s="3739"/>
      <c r="T160" s="4431"/>
      <c r="U160" s="4460"/>
      <c r="V160" s="4102"/>
      <c r="W160" s="4102"/>
      <c r="X160" s="4102"/>
      <c r="Y160" s="4102"/>
      <c r="Z160" s="4102"/>
      <c r="AA160" s="4102"/>
      <c r="AB160" s="4102"/>
      <c r="AC160" s="4102"/>
      <c r="AD160" s="4461"/>
      <c r="AE160" s="3740"/>
      <c r="AF160" s="4047"/>
      <c r="AG160" s="4047"/>
    </row>
    <row r="161" spans="1:33" s="6512" customFormat="1" ht="12.75">
      <c r="A161" s="4047"/>
      <c r="B161" s="3740"/>
      <c r="C161" s="3720" t="s">
        <v>4866</v>
      </c>
      <c r="D161" s="2647" t="s">
        <v>681</v>
      </c>
      <c r="E161" s="2647" t="s">
        <v>261</v>
      </c>
      <c r="F161" s="3409"/>
      <c r="G161" s="8013" t="s">
        <v>4123</v>
      </c>
      <c r="H161" s="8013"/>
      <c r="I161" s="8116"/>
      <c r="J161" s="3285" t="b">
        <v>0</v>
      </c>
      <c r="K161" s="4102"/>
      <c r="L161" s="4115"/>
      <c r="M161" s="4069"/>
      <c r="N161" s="4069"/>
      <c r="O161" s="4465">
        <f>N161-M161</f>
        <v>0</v>
      </c>
      <c r="P161" s="4466"/>
      <c r="Q161" s="4466"/>
      <c r="R161" s="4466"/>
      <c r="S161" s="4468">
        <f>+P161+Q161-R161</f>
        <v>0</v>
      </c>
      <c r="T161" s="4431"/>
      <c r="U161" s="4462">
        <f>V161+W161</f>
        <v>0</v>
      </c>
      <c r="V161" s="4102"/>
      <c r="W161" s="4102"/>
      <c r="X161" s="4102"/>
      <c r="Y161" s="4102"/>
      <c r="Z161" s="4102"/>
      <c r="AA161" s="4102"/>
      <c r="AB161" s="4102"/>
      <c r="AC161" s="4463">
        <f>Z161+AA161-AB161</f>
        <v>0</v>
      </c>
      <c r="AD161" s="4464">
        <f>W161+Y161</f>
        <v>0</v>
      </c>
      <c r="AE161" s="3740"/>
      <c r="AF161" s="4047"/>
      <c r="AG161" s="4047"/>
    </row>
    <row r="162" spans="1:33" s="6512" customFormat="1" ht="12.75">
      <c r="A162" s="4047"/>
      <c r="B162" s="3740"/>
      <c r="C162" s="3720"/>
      <c r="D162" s="2647"/>
      <c r="E162" s="2647"/>
      <c r="F162" s="3409"/>
      <c r="G162" s="8013"/>
      <c r="H162" s="8013"/>
      <c r="I162" s="4104"/>
      <c r="J162" s="3285" t="b">
        <v>1</v>
      </c>
      <c r="K162" s="4102"/>
      <c r="L162" s="4115"/>
      <c r="M162" s="4069"/>
      <c r="N162" s="4069"/>
      <c r="O162" s="4465">
        <f>N162-M162</f>
        <v>0</v>
      </c>
      <c r="P162" s="4466"/>
      <c r="Q162" s="4466"/>
      <c r="R162" s="4466"/>
      <c r="S162" s="4468">
        <f>+P162+Q162-R162</f>
        <v>0</v>
      </c>
      <c r="T162" s="4431"/>
      <c r="U162" s="4462">
        <f>V162+W162</f>
        <v>0</v>
      </c>
      <c r="V162" s="4102"/>
      <c r="W162" s="4102"/>
      <c r="X162" s="4102"/>
      <c r="Y162" s="4102"/>
      <c r="Z162" s="4102"/>
      <c r="AA162" s="4102"/>
      <c r="AB162" s="4102"/>
      <c r="AC162" s="4463">
        <f>Z162+AA162-AB162</f>
        <v>0</v>
      </c>
      <c r="AD162" s="4464">
        <f>W162+Y162</f>
        <v>0</v>
      </c>
      <c r="AE162" s="3740"/>
      <c r="AF162" s="4047"/>
      <c r="AG162" s="4047"/>
    </row>
    <row r="163" spans="1:33" s="6512" customFormat="1" ht="12.75">
      <c r="A163" s="4047"/>
      <c r="B163" s="3740"/>
      <c r="C163" s="3720"/>
      <c r="D163" s="2647"/>
      <c r="E163" s="2647"/>
      <c r="F163" s="3409"/>
      <c r="G163" s="8013"/>
      <c r="H163" s="8013"/>
      <c r="I163" s="4104"/>
      <c r="J163" s="3285" t="b">
        <v>0</v>
      </c>
      <c r="K163" s="4102"/>
      <c r="L163" s="4115"/>
      <c r="M163" s="4069"/>
      <c r="N163" s="4069"/>
      <c r="O163" s="4465">
        <f>N163-M163</f>
        <v>0</v>
      </c>
      <c r="P163" s="4466"/>
      <c r="Q163" s="4466"/>
      <c r="R163" s="4466"/>
      <c r="S163" s="4468">
        <f>+P163+Q163-R163</f>
        <v>0</v>
      </c>
      <c r="T163" s="4431"/>
      <c r="U163" s="4462">
        <f>V163+W163</f>
        <v>0</v>
      </c>
      <c r="V163" s="4102"/>
      <c r="W163" s="4102"/>
      <c r="X163" s="4102"/>
      <c r="Y163" s="4102"/>
      <c r="Z163" s="4102"/>
      <c r="AA163" s="4102"/>
      <c r="AB163" s="4102"/>
      <c r="AC163" s="4463">
        <f>Z163+AA163-AB163</f>
        <v>0</v>
      </c>
      <c r="AD163" s="4464">
        <f>W163+Y163</f>
        <v>0</v>
      </c>
      <c r="AE163" s="3740"/>
      <c r="AF163" s="4047"/>
      <c r="AG163" s="4047"/>
    </row>
    <row r="164" spans="1:33" s="6512" customFormat="1" ht="12.75">
      <c r="A164" s="4047"/>
      <c r="B164" s="3740"/>
      <c r="C164" s="3720"/>
      <c r="D164" s="2647"/>
      <c r="E164" s="2647"/>
      <c r="F164" s="3409"/>
      <c r="G164" s="8013"/>
      <c r="H164" s="8013"/>
      <c r="I164" s="3409"/>
      <c r="J164" s="3285" t="b">
        <v>0</v>
      </c>
      <c r="K164" s="2642"/>
      <c r="L164" s="4107"/>
      <c r="M164" s="3409"/>
      <c r="N164" s="3409"/>
      <c r="O164" s="3766"/>
      <c r="P164" s="3766"/>
      <c r="Q164" s="3409"/>
      <c r="R164" s="3409"/>
      <c r="S164" s="3739"/>
      <c r="T164" s="4431"/>
      <c r="U164" s="4460"/>
      <c r="V164" s="4102"/>
      <c r="W164" s="4102"/>
      <c r="X164" s="4102"/>
      <c r="Y164" s="4102"/>
      <c r="Z164" s="4102"/>
      <c r="AA164" s="4102"/>
      <c r="AB164" s="4102"/>
      <c r="AC164" s="4102"/>
      <c r="AD164" s="4461"/>
      <c r="AE164" s="3740"/>
      <c r="AF164" s="4047"/>
      <c r="AG164" s="4047"/>
    </row>
    <row r="165" spans="1:33" s="6512" customFormat="1" ht="12.75">
      <c r="A165" s="4047"/>
      <c r="B165" s="3740"/>
      <c r="C165" s="3729"/>
      <c r="D165" s="2647"/>
      <c r="E165" s="2647"/>
      <c r="F165" s="3409"/>
      <c r="G165" s="8013"/>
      <c r="H165" s="8013"/>
      <c r="I165" s="3409"/>
      <c r="J165" s="3285" t="b">
        <v>0</v>
      </c>
      <c r="K165" s="2642"/>
      <c r="L165" s="4107"/>
      <c r="M165" s="3409"/>
      <c r="N165" s="3409"/>
      <c r="O165" s="3766"/>
      <c r="P165" s="3766"/>
      <c r="Q165" s="3409"/>
      <c r="R165" s="3409"/>
      <c r="S165" s="3739"/>
      <c r="T165" s="4431"/>
      <c r="U165" s="4460"/>
      <c r="V165" s="4102"/>
      <c r="W165" s="4102"/>
      <c r="X165" s="4102"/>
      <c r="Y165" s="4102"/>
      <c r="Z165" s="4102"/>
      <c r="AA165" s="4102"/>
      <c r="AB165" s="4102"/>
      <c r="AC165" s="4102"/>
      <c r="AD165" s="4461"/>
      <c r="AE165" s="3740"/>
      <c r="AF165" s="4047"/>
      <c r="AG165" s="4047"/>
    </row>
    <row r="166" spans="1:33" s="6512" customFormat="1" ht="12.75">
      <c r="A166" s="4047"/>
      <c r="B166" s="3740"/>
      <c r="C166" s="3720"/>
      <c r="D166" s="2647"/>
      <c r="E166" s="2647"/>
      <c r="F166" s="3409"/>
      <c r="G166" s="8013"/>
      <c r="H166" s="8013"/>
      <c r="I166" s="4104"/>
      <c r="J166" s="3285" t="b">
        <v>1</v>
      </c>
      <c r="K166" s="4102"/>
      <c r="L166" s="4115"/>
      <c r="M166" s="4069"/>
      <c r="N166" s="4069"/>
      <c r="O166" s="4465">
        <f>N166-M166</f>
        <v>0</v>
      </c>
      <c r="P166" s="4466"/>
      <c r="Q166" s="4466"/>
      <c r="R166" s="4466"/>
      <c r="S166" s="4469">
        <f>+P166+Q166-R166</f>
        <v>0</v>
      </c>
      <c r="T166" s="4431"/>
      <c r="U166" s="4462">
        <f>V166+W166</f>
        <v>0</v>
      </c>
      <c r="V166" s="4102"/>
      <c r="W166" s="4102"/>
      <c r="X166" s="4102"/>
      <c r="Y166" s="4102"/>
      <c r="Z166" s="4102"/>
      <c r="AA166" s="4102"/>
      <c r="AB166" s="4102"/>
      <c r="AC166" s="4463">
        <f>Z166+AA166-AB166</f>
        <v>0</v>
      </c>
      <c r="AD166" s="4464">
        <f>W166+Y166</f>
        <v>0</v>
      </c>
      <c r="AE166" s="3740"/>
      <c r="AF166" s="4047"/>
      <c r="AG166" s="4047"/>
    </row>
    <row r="167" spans="1:33" s="6512" customFormat="1" ht="12.75">
      <c r="A167" s="4047"/>
      <c r="B167" s="3740"/>
      <c r="C167" s="3720"/>
      <c r="D167" s="2647"/>
      <c r="E167" s="2647"/>
      <c r="F167" s="3409"/>
      <c r="G167" s="8013"/>
      <c r="H167" s="8013"/>
      <c r="I167" s="4104"/>
      <c r="J167" s="3285" t="b">
        <v>0</v>
      </c>
      <c r="K167" s="4102"/>
      <c r="L167" s="4115"/>
      <c r="M167" s="4069"/>
      <c r="N167" s="4069"/>
      <c r="O167" s="4465">
        <f>N167-M167</f>
        <v>0</v>
      </c>
      <c r="P167" s="4466"/>
      <c r="Q167" s="4466"/>
      <c r="R167" s="4466"/>
      <c r="S167" s="4469">
        <f>+P167+Q167-R167</f>
        <v>0</v>
      </c>
      <c r="T167" s="4431"/>
      <c r="U167" s="4462">
        <f>V167+W167</f>
        <v>0</v>
      </c>
      <c r="V167" s="4102"/>
      <c r="W167" s="4102"/>
      <c r="X167" s="4102"/>
      <c r="Y167" s="4102"/>
      <c r="Z167" s="4102"/>
      <c r="AA167" s="4102"/>
      <c r="AB167" s="4102"/>
      <c r="AC167" s="4463">
        <f>Z167+AA167-AB167</f>
        <v>0</v>
      </c>
      <c r="AD167" s="4464">
        <f>W167+Y167</f>
        <v>0</v>
      </c>
      <c r="AE167" s="3740"/>
      <c r="AF167" s="4047"/>
      <c r="AG167" s="4047"/>
    </row>
    <row r="168" spans="1:33" s="6512" customFormat="1" ht="12.75">
      <c r="A168" s="4047"/>
      <c r="B168" s="3740"/>
      <c r="C168" s="3720"/>
      <c r="D168" s="2647"/>
      <c r="E168" s="2647"/>
      <c r="F168" s="3409"/>
      <c r="G168" s="8013"/>
      <c r="H168" s="8013"/>
      <c r="I168" s="4104"/>
      <c r="J168" s="3285" t="b">
        <v>1</v>
      </c>
      <c r="K168" s="4102"/>
      <c r="L168" s="4115"/>
      <c r="M168" s="4069"/>
      <c r="N168" s="4069"/>
      <c r="O168" s="4465">
        <f>N168-M168</f>
        <v>0</v>
      </c>
      <c r="P168" s="4466"/>
      <c r="Q168" s="4466"/>
      <c r="R168" s="4466"/>
      <c r="S168" s="4469">
        <f>+P168+Q168-R168</f>
        <v>0</v>
      </c>
      <c r="T168" s="4431"/>
      <c r="U168" s="4462">
        <f>V168+W168</f>
        <v>0</v>
      </c>
      <c r="V168" s="4102"/>
      <c r="W168" s="4102"/>
      <c r="X168" s="4102"/>
      <c r="Y168" s="4102"/>
      <c r="Z168" s="4102"/>
      <c r="AA168" s="4102"/>
      <c r="AB168" s="4102"/>
      <c r="AC168" s="4463">
        <f>Z168+AA168-AB168</f>
        <v>0</v>
      </c>
      <c r="AD168" s="4464">
        <f>W168+Y168</f>
        <v>0</v>
      </c>
      <c r="AE168" s="3740"/>
      <c r="AF168" s="4047"/>
      <c r="AG168" s="4047"/>
    </row>
    <row r="169" spans="1:33" s="6512" customFormat="1" ht="12.75">
      <c r="A169" s="4047"/>
      <c r="B169" s="3740"/>
      <c r="C169" s="6644"/>
      <c r="D169" s="6645" t="s">
        <v>1104</v>
      </c>
      <c r="E169" s="6646"/>
      <c r="F169" s="6646"/>
      <c r="G169" s="8110"/>
      <c r="H169" s="8110"/>
      <c r="I169" s="6647"/>
      <c r="J169" s="6648"/>
      <c r="K169" s="6608">
        <f>SUMIF($J$56:$J$58,TRUE,K166:K168)</f>
        <v>0</v>
      </c>
      <c r="L169" s="6654"/>
      <c r="M169" s="6648"/>
      <c r="N169" s="6648"/>
      <c r="O169" s="6655"/>
      <c r="P169" s="6608">
        <f>SUMIF($J$56:$J$58,TRUE,P166:P168)</f>
        <v>0</v>
      </c>
      <c r="Q169" s="6608">
        <f>SUMIF($J$56:$J$58,TRUE,Q166:Q168)</f>
        <v>0</v>
      </c>
      <c r="R169" s="6608">
        <f>SUMIF($J$56:$J$58,TRUE,R166:R168)</f>
        <v>0</v>
      </c>
      <c r="S169" s="6606">
        <f>SUMIF($J$56:$J$58,TRUE,S166:S168)</f>
        <v>0</v>
      </c>
      <c r="T169" s="4431"/>
      <c r="U169" s="6607">
        <f t="shared" ref="U169:AD169" si="71">SUMIF($J$56:$J$58,TRUE,U166:U168)</f>
        <v>0</v>
      </c>
      <c r="V169" s="6608">
        <f t="shared" si="71"/>
        <v>0</v>
      </c>
      <c r="W169" s="6608">
        <f t="shared" si="71"/>
        <v>0</v>
      </c>
      <c r="X169" s="6608">
        <f t="shared" si="71"/>
        <v>0</v>
      </c>
      <c r="Y169" s="6608">
        <f t="shared" si="71"/>
        <v>0</v>
      </c>
      <c r="Z169" s="6608">
        <f t="shared" si="71"/>
        <v>0</v>
      </c>
      <c r="AA169" s="6608">
        <f t="shared" si="71"/>
        <v>0</v>
      </c>
      <c r="AB169" s="6608">
        <f t="shared" si="71"/>
        <v>0</v>
      </c>
      <c r="AC169" s="6608">
        <f t="shared" si="71"/>
        <v>0</v>
      </c>
      <c r="AD169" s="6606">
        <f t="shared" si="71"/>
        <v>0</v>
      </c>
      <c r="AE169" s="3740"/>
      <c r="AF169" s="4047"/>
      <c r="AG169" s="4047"/>
    </row>
    <row r="170" spans="1:33" s="6512" customFormat="1" ht="12.75">
      <c r="A170" s="4047"/>
      <c r="B170" s="3740"/>
      <c r="C170" s="6651"/>
      <c r="D170" s="6652" t="s">
        <v>1221</v>
      </c>
      <c r="E170" s="6652"/>
      <c r="F170" s="6653"/>
      <c r="G170" s="8112"/>
      <c r="H170" s="8112"/>
      <c r="I170" s="6645"/>
      <c r="J170" s="6656"/>
      <c r="K170" s="6625">
        <f>SUM(K166:K168)</f>
        <v>0</v>
      </c>
      <c r="L170" s="6657"/>
      <c r="M170" s="6656"/>
      <c r="N170" s="6656"/>
      <c r="O170" s="6658"/>
      <c r="P170" s="6610">
        <f t="shared" ref="P170:S170" si="72">SUM(P166:P168)</f>
        <v>0</v>
      </c>
      <c r="Q170" s="6610">
        <f t="shared" si="72"/>
        <v>0</v>
      </c>
      <c r="R170" s="6610">
        <f t="shared" si="72"/>
        <v>0</v>
      </c>
      <c r="S170" s="6611">
        <f t="shared" si="72"/>
        <v>0</v>
      </c>
      <c r="T170" s="4431"/>
      <c r="U170" s="6609">
        <f t="shared" ref="U170:AD170" si="73">SUM(U166:U168)</f>
        <v>0</v>
      </c>
      <c r="V170" s="6610">
        <f t="shared" si="73"/>
        <v>0</v>
      </c>
      <c r="W170" s="6610">
        <f t="shared" si="73"/>
        <v>0</v>
      </c>
      <c r="X170" s="6610">
        <f t="shared" si="73"/>
        <v>0</v>
      </c>
      <c r="Y170" s="6610">
        <f t="shared" si="73"/>
        <v>0</v>
      </c>
      <c r="Z170" s="6610">
        <f t="shared" si="73"/>
        <v>0</v>
      </c>
      <c r="AA170" s="6610">
        <f t="shared" si="73"/>
        <v>0</v>
      </c>
      <c r="AB170" s="6610">
        <f t="shared" si="73"/>
        <v>0</v>
      </c>
      <c r="AC170" s="6610">
        <f t="shared" si="73"/>
        <v>0</v>
      </c>
      <c r="AD170" s="6611">
        <f t="shared" si="73"/>
        <v>0</v>
      </c>
      <c r="AE170" s="3740"/>
      <c r="AF170" s="4047"/>
      <c r="AG170" s="4047"/>
    </row>
    <row r="171" spans="1:33" s="6512" customFormat="1" ht="12.75">
      <c r="A171" s="4047"/>
      <c r="B171" s="3740"/>
      <c r="C171" s="6651" t="s">
        <v>4124</v>
      </c>
      <c r="D171" s="6667"/>
      <c r="E171" s="6667"/>
      <c r="F171" s="6668"/>
      <c r="G171" s="8114"/>
      <c r="H171" s="8114"/>
      <c r="I171" s="6668"/>
      <c r="J171" s="6647"/>
      <c r="K171" s="6608">
        <f>K137+K132</f>
        <v>0</v>
      </c>
      <c r="L171" s="6669"/>
      <c r="M171" s="6670"/>
      <c r="N171" s="6670"/>
      <c r="O171" s="6670"/>
      <c r="P171" s="6608">
        <f>P137+P132</f>
        <v>0</v>
      </c>
      <c r="Q171" s="6608">
        <f>Q137+Q132</f>
        <v>0</v>
      </c>
      <c r="R171" s="6608">
        <f>R137+R132</f>
        <v>0</v>
      </c>
      <c r="S171" s="6606">
        <f>S137+S132</f>
        <v>0</v>
      </c>
      <c r="T171" s="4431"/>
      <c r="U171" s="6615">
        <f t="shared" ref="U171:AD171" si="74">U137+U132</f>
        <v>0</v>
      </c>
      <c r="V171" s="6608">
        <f t="shared" si="74"/>
        <v>0</v>
      </c>
      <c r="W171" s="6616">
        <f t="shared" si="74"/>
        <v>0</v>
      </c>
      <c r="X171" s="6608">
        <f t="shared" si="74"/>
        <v>0</v>
      </c>
      <c r="Y171" s="6608">
        <f t="shared" si="74"/>
        <v>0</v>
      </c>
      <c r="Z171" s="6608">
        <f t="shared" si="74"/>
        <v>0</v>
      </c>
      <c r="AA171" s="6608">
        <f t="shared" si="74"/>
        <v>0</v>
      </c>
      <c r="AB171" s="6608">
        <f t="shared" si="74"/>
        <v>0</v>
      </c>
      <c r="AC171" s="6608">
        <f t="shared" si="74"/>
        <v>0</v>
      </c>
      <c r="AD171" s="6617">
        <f t="shared" si="74"/>
        <v>0</v>
      </c>
      <c r="AE171" s="3740"/>
      <c r="AF171" s="4047"/>
      <c r="AG171" s="4047"/>
    </row>
    <row r="172" spans="1:33" s="6512" customFormat="1" ht="13.5" thickBot="1">
      <c r="A172" s="4047"/>
      <c r="B172" s="3740"/>
      <c r="C172" s="6627" t="str">
        <f>"FUND GRAND TOTAL "&amp;C159</f>
        <v>FUND GRAND TOTAL ACCOUNTS PAYABLE</v>
      </c>
      <c r="D172" s="6628"/>
      <c r="E172" s="6628"/>
      <c r="F172" s="6629"/>
      <c r="G172" s="8014"/>
      <c r="H172" s="8014"/>
      <c r="I172" s="6629"/>
      <c r="J172" s="6629"/>
      <c r="K172" s="6620">
        <f>SUM(K161:K168)</f>
        <v>0</v>
      </c>
      <c r="L172" s="6630"/>
      <c r="M172" s="6631"/>
      <c r="N172" s="6631"/>
      <c r="O172" s="6631"/>
      <c r="P172" s="6620">
        <f>P133+P138</f>
        <v>0</v>
      </c>
      <c r="Q172" s="6620">
        <f>Q133+Q138</f>
        <v>0</v>
      </c>
      <c r="R172" s="6620">
        <f>R133+R138</f>
        <v>0</v>
      </c>
      <c r="S172" s="6671">
        <f>S133+S138</f>
        <v>0</v>
      </c>
      <c r="T172" s="4431"/>
      <c r="U172" s="6618">
        <f t="shared" ref="U172:AD172" si="75">U133+U138</f>
        <v>0</v>
      </c>
      <c r="V172" s="6594">
        <f t="shared" si="75"/>
        <v>0</v>
      </c>
      <c r="W172" s="6619">
        <f t="shared" si="75"/>
        <v>0</v>
      </c>
      <c r="X172" s="6594">
        <f t="shared" si="75"/>
        <v>0</v>
      </c>
      <c r="Y172" s="6620">
        <f t="shared" si="75"/>
        <v>0</v>
      </c>
      <c r="Z172" s="6620">
        <f t="shared" si="75"/>
        <v>0</v>
      </c>
      <c r="AA172" s="6620">
        <f t="shared" si="75"/>
        <v>0</v>
      </c>
      <c r="AB172" s="6594">
        <f t="shared" si="75"/>
        <v>0</v>
      </c>
      <c r="AC172" s="6594">
        <f t="shared" si="75"/>
        <v>0</v>
      </c>
      <c r="AD172" s="6621">
        <f t="shared" si="75"/>
        <v>0</v>
      </c>
      <c r="AE172" s="3740"/>
      <c r="AF172" s="4047"/>
      <c r="AG172" s="4047"/>
    </row>
    <row r="173" spans="1:33" s="6512" customFormat="1" ht="12.75">
      <c r="A173" s="4047"/>
      <c r="B173" s="3740"/>
      <c r="C173" s="3743"/>
      <c r="D173" s="3744"/>
      <c r="E173" s="3744"/>
      <c r="F173" s="3744"/>
      <c r="G173" s="3744"/>
      <c r="H173" s="3744"/>
      <c r="I173" s="3744"/>
      <c r="J173" s="3744"/>
      <c r="K173" s="6526"/>
      <c r="L173" s="6673"/>
      <c r="M173" s="6526"/>
      <c r="N173" s="6526"/>
      <c r="O173" s="6526"/>
      <c r="P173" s="6526"/>
      <c r="Q173" s="6526"/>
      <c r="R173" s="6526"/>
      <c r="S173" s="6526"/>
      <c r="T173" s="4431"/>
      <c r="U173" s="6526"/>
      <c r="V173" s="6526"/>
      <c r="W173" s="6526"/>
      <c r="X173" s="6526"/>
      <c r="Y173" s="6526"/>
      <c r="Z173" s="6526"/>
      <c r="AA173" s="6526"/>
      <c r="AB173" s="6526"/>
      <c r="AC173" s="6526"/>
      <c r="AD173" s="6526"/>
      <c r="AE173" s="3740"/>
      <c r="AF173" s="4047"/>
      <c r="AG173" s="4047"/>
    </row>
    <row r="174" spans="1:33" s="6512" customFormat="1" ht="12.75">
      <c r="A174" s="4047"/>
      <c r="B174" s="3740"/>
      <c r="C174" s="8117" t="s">
        <v>2900</v>
      </c>
      <c r="D174" s="8118"/>
      <c r="E174" s="8118"/>
      <c r="F174" s="8119"/>
      <c r="G174" s="8126"/>
      <c r="H174" s="8010"/>
      <c r="I174" s="6639"/>
      <c r="J174" s="6640"/>
      <c r="K174" s="6641"/>
      <c r="L174" s="6642"/>
      <c r="M174" s="6639"/>
      <c r="N174" s="6639"/>
      <c r="O174" s="6639"/>
      <c r="P174" s="6639"/>
      <c r="Q174" s="6639"/>
      <c r="R174" s="6639"/>
      <c r="S174" s="6643"/>
      <c r="T174" s="4431"/>
      <c r="U174" s="6602"/>
      <c r="V174" s="6603"/>
      <c r="W174" s="6603"/>
      <c r="X174" s="6603"/>
      <c r="Y174" s="6603"/>
      <c r="Z174" s="6603"/>
      <c r="AA174" s="6603"/>
      <c r="AB174" s="6603"/>
      <c r="AC174" s="6603"/>
      <c r="AD174" s="6604"/>
      <c r="AE174" s="3740"/>
      <c r="AF174" s="4047"/>
      <c r="AG174" s="4047"/>
    </row>
    <row r="175" spans="1:33" s="6512" customFormat="1" ht="12.75">
      <c r="A175" s="4047"/>
      <c r="B175" s="3740"/>
      <c r="C175" s="3720"/>
      <c r="D175" s="2647"/>
      <c r="E175" s="2647"/>
      <c r="F175" s="3409"/>
      <c r="G175" s="8013"/>
      <c r="H175" s="8013"/>
      <c r="I175" s="3409"/>
      <c r="J175" s="3285"/>
      <c r="K175" s="2642"/>
      <c r="L175" s="4107"/>
      <c r="M175" s="3409"/>
      <c r="N175" s="3409"/>
      <c r="O175" s="3409"/>
      <c r="P175" s="3409"/>
      <c r="Q175" s="3409"/>
      <c r="R175" s="3409"/>
      <c r="S175" s="3739"/>
      <c r="T175" s="4431"/>
      <c r="U175" s="4460"/>
      <c r="V175" s="4102"/>
      <c r="W175" s="4102"/>
      <c r="X175" s="4102"/>
      <c r="Y175" s="4102"/>
      <c r="Z175" s="4102"/>
      <c r="AA175" s="4102"/>
      <c r="AB175" s="4102"/>
      <c r="AC175" s="4102"/>
      <c r="AD175" s="4461"/>
      <c r="AE175" s="3740"/>
      <c r="AF175" s="4047"/>
      <c r="AG175" s="4047"/>
    </row>
    <row r="176" spans="1:33" s="6512" customFormat="1" ht="12.75">
      <c r="A176" s="4047"/>
      <c r="B176" s="3740"/>
      <c r="C176" s="3720" t="s">
        <v>4866</v>
      </c>
      <c r="D176" s="2647" t="s">
        <v>681</v>
      </c>
      <c r="E176" s="2647" t="s">
        <v>283</v>
      </c>
      <c r="F176" s="3409"/>
      <c r="G176" s="8013" t="s">
        <v>4123</v>
      </c>
      <c r="H176" s="8013" t="s">
        <v>4968</v>
      </c>
      <c r="I176" s="8116"/>
      <c r="J176" s="3285" t="b">
        <v>0</v>
      </c>
      <c r="K176" s="4102"/>
      <c r="L176" s="4115"/>
      <c r="M176" s="4069"/>
      <c r="N176" s="4069"/>
      <c r="O176" s="4465">
        <f>N176-M176</f>
        <v>0</v>
      </c>
      <c r="P176" s="4466"/>
      <c r="Q176" s="4466"/>
      <c r="R176" s="4466"/>
      <c r="S176" s="4468">
        <f>+P176+Q176-R176</f>
        <v>0</v>
      </c>
      <c r="T176" s="4431"/>
      <c r="U176" s="4462">
        <f>V176+W176</f>
        <v>0</v>
      </c>
      <c r="V176" s="4102"/>
      <c r="W176" s="4102"/>
      <c r="X176" s="4102"/>
      <c r="Y176" s="4102"/>
      <c r="Z176" s="4102"/>
      <c r="AA176" s="4102"/>
      <c r="AB176" s="4102"/>
      <c r="AC176" s="4463">
        <f>Z176+AA176-AB176</f>
        <v>0</v>
      </c>
      <c r="AD176" s="4464">
        <f>W176+Y176</f>
        <v>0</v>
      </c>
      <c r="AE176" s="3740"/>
      <c r="AF176" s="4047"/>
      <c r="AG176" s="4047"/>
    </row>
    <row r="177" spans="1:33" s="6512" customFormat="1" ht="12.75">
      <c r="A177" s="4047"/>
      <c r="B177" s="3740"/>
      <c r="C177" s="3720"/>
      <c r="D177" s="2647"/>
      <c r="E177" s="2647"/>
      <c r="F177" s="3409"/>
      <c r="G177" s="8013"/>
      <c r="H177" s="8013"/>
      <c r="I177" s="4104"/>
      <c r="J177" s="3285" t="b">
        <v>1</v>
      </c>
      <c r="K177" s="4102"/>
      <c r="L177" s="4115"/>
      <c r="M177" s="4069"/>
      <c r="N177" s="4069"/>
      <c r="O177" s="4465">
        <f>N177-M177</f>
        <v>0</v>
      </c>
      <c r="P177" s="4466"/>
      <c r="Q177" s="4466"/>
      <c r="R177" s="4466"/>
      <c r="S177" s="4468">
        <f>+P177+Q177-R177</f>
        <v>0</v>
      </c>
      <c r="T177" s="4431"/>
      <c r="U177" s="4462">
        <f>V177+W177</f>
        <v>0</v>
      </c>
      <c r="V177" s="4102"/>
      <c r="W177" s="4102"/>
      <c r="X177" s="4102"/>
      <c r="Y177" s="4102"/>
      <c r="Z177" s="4102"/>
      <c r="AA177" s="4102"/>
      <c r="AB177" s="4102"/>
      <c r="AC177" s="4463">
        <f>Z177+AA177-AB177</f>
        <v>0</v>
      </c>
      <c r="AD177" s="4464">
        <f>W177+Y177</f>
        <v>0</v>
      </c>
      <c r="AE177" s="3740"/>
      <c r="AF177" s="4047"/>
      <c r="AG177" s="4047"/>
    </row>
    <row r="178" spans="1:33" s="6512" customFormat="1" ht="12.75">
      <c r="A178" s="4047"/>
      <c r="B178" s="3740"/>
      <c r="C178" s="3720"/>
      <c r="D178" s="2647"/>
      <c r="E178" s="2647"/>
      <c r="F178" s="3409"/>
      <c r="G178" s="8013"/>
      <c r="H178" s="8013"/>
      <c r="I178" s="4104"/>
      <c r="J178" s="3285" t="b">
        <v>0</v>
      </c>
      <c r="K178" s="4102"/>
      <c r="L178" s="4115"/>
      <c r="M178" s="4069"/>
      <c r="N178" s="4069"/>
      <c r="O178" s="4465">
        <f>N178-M178</f>
        <v>0</v>
      </c>
      <c r="P178" s="4466"/>
      <c r="Q178" s="4466"/>
      <c r="R178" s="4466"/>
      <c r="S178" s="4468">
        <f>+P178+Q178-R178</f>
        <v>0</v>
      </c>
      <c r="T178" s="4431"/>
      <c r="U178" s="4462">
        <f>V178+W178</f>
        <v>0</v>
      </c>
      <c r="V178" s="4102"/>
      <c r="W178" s="4102"/>
      <c r="X178" s="4102"/>
      <c r="Y178" s="4102"/>
      <c r="Z178" s="4102"/>
      <c r="AA178" s="4102"/>
      <c r="AB178" s="4102"/>
      <c r="AC178" s="4463">
        <f>Z178+AA178-AB178</f>
        <v>0</v>
      </c>
      <c r="AD178" s="4464">
        <f>W178+Y178</f>
        <v>0</v>
      </c>
      <c r="AE178" s="3740"/>
      <c r="AF178" s="4047"/>
      <c r="AG178" s="4047"/>
    </row>
    <row r="179" spans="1:33" s="6512" customFormat="1" ht="12.75">
      <c r="A179" s="4047"/>
      <c r="B179" s="3740"/>
      <c r="C179" s="3720"/>
      <c r="D179" s="2647"/>
      <c r="E179" s="2647"/>
      <c r="F179" s="3409"/>
      <c r="G179" s="8013"/>
      <c r="H179" s="8013"/>
      <c r="I179" s="3409"/>
      <c r="J179" s="3285" t="b">
        <v>0</v>
      </c>
      <c r="K179" s="2642"/>
      <c r="L179" s="4107"/>
      <c r="M179" s="3409"/>
      <c r="N179" s="3409"/>
      <c r="O179" s="3766"/>
      <c r="P179" s="3766"/>
      <c r="Q179" s="3409"/>
      <c r="R179" s="3409"/>
      <c r="S179" s="3739"/>
      <c r="T179" s="4431"/>
      <c r="U179" s="4460"/>
      <c r="V179" s="4102"/>
      <c r="W179" s="4102"/>
      <c r="X179" s="4102"/>
      <c r="Y179" s="4102"/>
      <c r="Z179" s="4102"/>
      <c r="AA179" s="4102"/>
      <c r="AB179" s="4102"/>
      <c r="AC179" s="4102"/>
      <c r="AD179" s="4461"/>
      <c r="AE179" s="3740"/>
      <c r="AF179" s="4047"/>
      <c r="AG179" s="4047"/>
    </row>
    <row r="180" spans="1:33" s="6512" customFormat="1" ht="12.75">
      <c r="A180" s="4047"/>
      <c r="B180" s="3740"/>
      <c r="C180" s="3729"/>
      <c r="D180" s="2647"/>
      <c r="E180" s="2647"/>
      <c r="F180" s="3409"/>
      <c r="G180" s="8013"/>
      <c r="H180" s="8013"/>
      <c r="I180" s="3409"/>
      <c r="J180" s="3285" t="b">
        <v>0</v>
      </c>
      <c r="K180" s="2642"/>
      <c r="L180" s="4107"/>
      <c r="M180" s="3409"/>
      <c r="N180" s="3409"/>
      <c r="O180" s="3766"/>
      <c r="P180" s="3766"/>
      <c r="Q180" s="3409"/>
      <c r="R180" s="3409"/>
      <c r="S180" s="3739"/>
      <c r="T180" s="4431"/>
      <c r="U180" s="4460"/>
      <c r="V180" s="4102"/>
      <c r="W180" s="4102"/>
      <c r="X180" s="4102"/>
      <c r="Y180" s="4102"/>
      <c r="Z180" s="4102"/>
      <c r="AA180" s="4102"/>
      <c r="AB180" s="4102"/>
      <c r="AC180" s="4102"/>
      <c r="AD180" s="4461"/>
      <c r="AE180" s="3740"/>
      <c r="AF180" s="4047"/>
      <c r="AG180" s="4047"/>
    </row>
    <row r="181" spans="1:33" s="6512" customFormat="1" ht="12.75">
      <c r="A181" s="4047"/>
      <c r="B181" s="3740"/>
      <c r="C181" s="3720"/>
      <c r="D181" s="2647"/>
      <c r="E181" s="2647"/>
      <c r="F181" s="3409"/>
      <c r="G181" s="8013"/>
      <c r="H181" s="8013"/>
      <c r="I181" s="4104"/>
      <c r="J181" s="3285" t="b">
        <v>1</v>
      </c>
      <c r="K181" s="4102"/>
      <c r="L181" s="4115"/>
      <c r="M181" s="4069"/>
      <c r="N181" s="4069"/>
      <c r="O181" s="4465">
        <f>N181-M181</f>
        <v>0</v>
      </c>
      <c r="P181" s="4466"/>
      <c r="Q181" s="4466"/>
      <c r="R181" s="4466"/>
      <c r="S181" s="4469">
        <f>+P181+Q181-R181</f>
        <v>0</v>
      </c>
      <c r="T181" s="4431"/>
      <c r="U181" s="4462">
        <f>V181+W181</f>
        <v>0</v>
      </c>
      <c r="V181" s="4102"/>
      <c r="W181" s="4102"/>
      <c r="X181" s="4102"/>
      <c r="Y181" s="4102"/>
      <c r="Z181" s="4102"/>
      <c r="AA181" s="4102"/>
      <c r="AB181" s="4102"/>
      <c r="AC181" s="4463">
        <f>Z181+AA181-AB181</f>
        <v>0</v>
      </c>
      <c r="AD181" s="4464">
        <f>W181+Y181</f>
        <v>0</v>
      </c>
      <c r="AE181" s="3740"/>
      <c r="AF181" s="4047"/>
      <c r="AG181" s="4047"/>
    </row>
    <row r="182" spans="1:33" s="6512" customFormat="1" ht="12.75">
      <c r="A182" s="4047"/>
      <c r="B182" s="3740"/>
      <c r="C182" s="3720"/>
      <c r="D182" s="2647"/>
      <c r="E182" s="2647"/>
      <c r="F182" s="3409"/>
      <c r="G182" s="8013"/>
      <c r="H182" s="8013"/>
      <c r="I182" s="4104"/>
      <c r="J182" s="3285" t="b">
        <v>0</v>
      </c>
      <c r="K182" s="4102"/>
      <c r="L182" s="4115"/>
      <c r="M182" s="4069"/>
      <c r="N182" s="4069"/>
      <c r="O182" s="4465">
        <f>N182-M182</f>
        <v>0</v>
      </c>
      <c r="P182" s="4466"/>
      <c r="Q182" s="4466"/>
      <c r="R182" s="4466"/>
      <c r="S182" s="4469">
        <f>+P182+Q182-R182</f>
        <v>0</v>
      </c>
      <c r="T182" s="4431"/>
      <c r="U182" s="4462">
        <f>V182+W182</f>
        <v>0</v>
      </c>
      <c r="V182" s="4102"/>
      <c r="W182" s="4102"/>
      <c r="X182" s="4102"/>
      <c r="Y182" s="4102"/>
      <c r="Z182" s="4102"/>
      <c r="AA182" s="4102"/>
      <c r="AB182" s="4102"/>
      <c r="AC182" s="4463">
        <f>Z182+AA182-AB182</f>
        <v>0</v>
      </c>
      <c r="AD182" s="4464">
        <f>W182+Y182</f>
        <v>0</v>
      </c>
      <c r="AE182" s="3740"/>
      <c r="AF182" s="4047"/>
      <c r="AG182" s="4047"/>
    </row>
    <row r="183" spans="1:33" s="6512" customFormat="1" ht="12.75">
      <c r="A183" s="4047"/>
      <c r="B183" s="3740"/>
      <c r="C183" s="3720"/>
      <c r="D183" s="2647"/>
      <c r="E183" s="2647"/>
      <c r="F183" s="3409"/>
      <c r="G183" s="8013"/>
      <c r="H183" s="8013"/>
      <c r="I183" s="4104"/>
      <c r="J183" s="3285" t="b">
        <v>1</v>
      </c>
      <c r="K183" s="4102"/>
      <c r="L183" s="4115"/>
      <c r="M183" s="4069"/>
      <c r="N183" s="4069"/>
      <c r="O183" s="4465">
        <f>N183-M183</f>
        <v>0</v>
      </c>
      <c r="P183" s="4466"/>
      <c r="Q183" s="4466"/>
      <c r="R183" s="4466"/>
      <c r="S183" s="4469">
        <f>+P183+Q183-R183</f>
        <v>0</v>
      </c>
      <c r="T183" s="4431"/>
      <c r="U183" s="4462">
        <f>V183+W183</f>
        <v>0</v>
      </c>
      <c r="V183" s="4102"/>
      <c r="W183" s="4102"/>
      <c r="X183" s="4102"/>
      <c r="Y183" s="4102"/>
      <c r="Z183" s="4102"/>
      <c r="AA183" s="4102"/>
      <c r="AB183" s="4102"/>
      <c r="AC183" s="4463">
        <f>Z183+AA183-AB183</f>
        <v>0</v>
      </c>
      <c r="AD183" s="4464">
        <f>W183+Y183</f>
        <v>0</v>
      </c>
      <c r="AE183" s="3740"/>
      <c r="AF183" s="4047"/>
      <c r="AG183" s="4047"/>
    </row>
    <row r="184" spans="1:33" s="6512" customFormat="1" ht="12.75">
      <c r="A184" s="4047"/>
      <c r="B184" s="3740"/>
      <c r="C184" s="6644"/>
      <c r="D184" s="6645" t="s">
        <v>1104</v>
      </c>
      <c r="E184" s="6646"/>
      <c r="F184" s="6646"/>
      <c r="G184" s="8110"/>
      <c r="H184" s="8110"/>
      <c r="I184" s="6647"/>
      <c r="J184" s="6648"/>
      <c r="K184" s="6608">
        <f>SUMIF($J$56:$J$58,TRUE,K181:K183)</f>
        <v>0</v>
      </c>
      <c r="L184" s="6654"/>
      <c r="M184" s="6648"/>
      <c r="N184" s="6648"/>
      <c r="O184" s="6655"/>
      <c r="P184" s="6608">
        <f>SUMIF($J$56:$J$58,TRUE,P181:P183)</f>
        <v>0</v>
      </c>
      <c r="Q184" s="6608">
        <f>SUMIF($J$56:$J$58,TRUE,Q181:Q183)</f>
        <v>0</v>
      </c>
      <c r="R184" s="6608">
        <f>SUMIF($J$56:$J$58,TRUE,R181:R183)</f>
        <v>0</v>
      </c>
      <c r="S184" s="6606">
        <f>SUMIF($J$56:$J$58,TRUE,S181:S183)</f>
        <v>0</v>
      </c>
      <c r="T184" s="4431"/>
      <c r="U184" s="6607">
        <f t="shared" ref="U184:AD184" si="76">SUMIF($J$56:$J$58,TRUE,U181:U183)</f>
        <v>0</v>
      </c>
      <c r="V184" s="6608">
        <f t="shared" si="76"/>
        <v>0</v>
      </c>
      <c r="W184" s="6608">
        <f t="shared" si="76"/>
        <v>0</v>
      </c>
      <c r="X184" s="6608">
        <f t="shared" si="76"/>
        <v>0</v>
      </c>
      <c r="Y184" s="6608">
        <f t="shared" si="76"/>
        <v>0</v>
      </c>
      <c r="Z184" s="6608">
        <f t="shared" si="76"/>
        <v>0</v>
      </c>
      <c r="AA184" s="6608">
        <f t="shared" si="76"/>
        <v>0</v>
      </c>
      <c r="AB184" s="6608">
        <f t="shared" si="76"/>
        <v>0</v>
      </c>
      <c r="AC184" s="6608">
        <f t="shared" si="76"/>
        <v>0</v>
      </c>
      <c r="AD184" s="6606">
        <f t="shared" si="76"/>
        <v>0</v>
      </c>
      <c r="AE184" s="3740"/>
      <c r="AF184" s="4047"/>
      <c r="AG184" s="4047"/>
    </row>
    <row r="185" spans="1:33" s="6512" customFormat="1" ht="12.75">
      <c r="A185" s="4047"/>
      <c r="B185" s="3740"/>
      <c r="C185" s="6651"/>
      <c r="D185" s="6652" t="s">
        <v>1221</v>
      </c>
      <c r="E185" s="6652"/>
      <c r="F185" s="6653"/>
      <c r="G185" s="8112"/>
      <c r="H185" s="8112"/>
      <c r="I185" s="6645"/>
      <c r="J185" s="6656"/>
      <c r="K185" s="6625">
        <f>SUM(K181:K183)</f>
        <v>0</v>
      </c>
      <c r="L185" s="6657"/>
      <c r="M185" s="6656"/>
      <c r="N185" s="6656"/>
      <c r="O185" s="6658"/>
      <c r="P185" s="6610">
        <f t="shared" ref="P185:S185" si="77">SUM(P181:P183)</f>
        <v>0</v>
      </c>
      <c r="Q185" s="6610">
        <f t="shared" si="77"/>
        <v>0</v>
      </c>
      <c r="R185" s="6610">
        <f t="shared" si="77"/>
        <v>0</v>
      </c>
      <c r="S185" s="6611">
        <f t="shared" si="77"/>
        <v>0</v>
      </c>
      <c r="T185" s="4431"/>
      <c r="U185" s="6609">
        <f t="shared" ref="U185:AD185" si="78">SUM(U181:U183)</f>
        <v>0</v>
      </c>
      <c r="V185" s="6610">
        <f t="shared" si="78"/>
        <v>0</v>
      </c>
      <c r="W185" s="6610">
        <f t="shared" si="78"/>
        <v>0</v>
      </c>
      <c r="X185" s="6610">
        <f t="shared" si="78"/>
        <v>0</v>
      </c>
      <c r="Y185" s="6610">
        <f t="shared" si="78"/>
        <v>0</v>
      </c>
      <c r="Z185" s="6610">
        <f t="shared" si="78"/>
        <v>0</v>
      </c>
      <c r="AA185" s="6610">
        <f t="shared" si="78"/>
        <v>0</v>
      </c>
      <c r="AB185" s="6610">
        <f t="shared" si="78"/>
        <v>0</v>
      </c>
      <c r="AC185" s="6610">
        <f t="shared" si="78"/>
        <v>0</v>
      </c>
      <c r="AD185" s="6611">
        <f t="shared" si="78"/>
        <v>0</v>
      </c>
      <c r="AE185" s="3740"/>
      <c r="AF185" s="4047"/>
      <c r="AG185" s="4047"/>
    </row>
    <row r="186" spans="1:33" s="6512" customFormat="1" ht="12.75">
      <c r="A186" s="4047"/>
      <c r="B186" s="3740"/>
      <c r="C186" s="6651" t="s">
        <v>4124</v>
      </c>
      <c r="D186" s="6667"/>
      <c r="E186" s="6667"/>
      <c r="F186" s="6668"/>
      <c r="G186" s="8114"/>
      <c r="H186" s="8114"/>
      <c r="I186" s="6668"/>
      <c r="J186" s="6647"/>
      <c r="K186" s="6608">
        <f>K152+K147</f>
        <v>0</v>
      </c>
      <c r="L186" s="6669"/>
      <c r="M186" s="6670"/>
      <c r="N186" s="6670"/>
      <c r="O186" s="6670"/>
      <c r="P186" s="6608">
        <f>P152+P147</f>
        <v>0</v>
      </c>
      <c r="Q186" s="6608">
        <f>Q152+Q147</f>
        <v>0</v>
      </c>
      <c r="R186" s="6608">
        <f>R152+R147</f>
        <v>0</v>
      </c>
      <c r="S186" s="6606">
        <f>S152+S147</f>
        <v>0</v>
      </c>
      <c r="T186" s="4431"/>
      <c r="U186" s="6615">
        <f t="shared" ref="U186:AD186" si="79">U152+U147</f>
        <v>0</v>
      </c>
      <c r="V186" s="6608">
        <f t="shared" si="79"/>
        <v>0</v>
      </c>
      <c r="W186" s="6616">
        <f t="shared" si="79"/>
        <v>0</v>
      </c>
      <c r="X186" s="6608">
        <f t="shared" si="79"/>
        <v>0</v>
      </c>
      <c r="Y186" s="6608">
        <f t="shared" si="79"/>
        <v>0</v>
      </c>
      <c r="Z186" s="6608">
        <f t="shared" si="79"/>
        <v>0</v>
      </c>
      <c r="AA186" s="6608">
        <f t="shared" si="79"/>
        <v>0</v>
      </c>
      <c r="AB186" s="6608">
        <f t="shared" si="79"/>
        <v>0</v>
      </c>
      <c r="AC186" s="6608">
        <f t="shared" si="79"/>
        <v>0</v>
      </c>
      <c r="AD186" s="6617">
        <f t="shared" si="79"/>
        <v>0</v>
      </c>
      <c r="AE186" s="3740"/>
      <c r="AF186" s="4047"/>
      <c r="AG186" s="4047"/>
    </row>
    <row r="187" spans="1:33" s="6512" customFormat="1" ht="13.5" thickBot="1">
      <c r="A187" s="4047"/>
      <c r="B187" s="3740"/>
      <c r="C187" s="6627" t="str">
        <f>"FUND GRAND TOTAL "&amp;C174</f>
        <v>FUND GRAND TOTAL ACCRUED EXPENSES</v>
      </c>
      <c r="D187" s="6628"/>
      <c r="E187" s="6628"/>
      <c r="F187" s="6629"/>
      <c r="G187" s="8014"/>
      <c r="H187" s="8014"/>
      <c r="I187" s="6629"/>
      <c r="J187" s="6629"/>
      <c r="K187" s="6620">
        <f>SUM(K176:K183)</f>
        <v>0</v>
      </c>
      <c r="L187" s="6630"/>
      <c r="M187" s="6631"/>
      <c r="N187" s="6631"/>
      <c r="O187" s="6631"/>
      <c r="P187" s="6620">
        <f>P148+P153</f>
        <v>0</v>
      </c>
      <c r="Q187" s="6620">
        <f>Q148+Q153</f>
        <v>0</v>
      </c>
      <c r="R187" s="6620">
        <f>R148+R153</f>
        <v>0</v>
      </c>
      <c r="S187" s="6671">
        <f>S148+S153</f>
        <v>0</v>
      </c>
      <c r="T187" s="4431"/>
      <c r="U187" s="6618">
        <f t="shared" ref="U187:AD187" si="80">U148+U153</f>
        <v>0</v>
      </c>
      <c r="V187" s="6594">
        <f t="shared" si="80"/>
        <v>0</v>
      </c>
      <c r="W187" s="6619">
        <f t="shared" si="80"/>
        <v>0</v>
      </c>
      <c r="X187" s="6594">
        <f t="shared" si="80"/>
        <v>0</v>
      </c>
      <c r="Y187" s="6620">
        <f t="shared" si="80"/>
        <v>0</v>
      </c>
      <c r="Z187" s="6620">
        <f t="shared" si="80"/>
        <v>0</v>
      </c>
      <c r="AA187" s="6620">
        <f t="shared" si="80"/>
        <v>0</v>
      </c>
      <c r="AB187" s="6594">
        <f t="shared" si="80"/>
        <v>0</v>
      </c>
      <c r="AC187" s="6594">
        <f t="shared" si="80"/>
        <v>0</v>
      </c>
      <c r="AD187" s="6621">
        <f t="shared" si="80"/>
        <v>0</v>
      </c>
      <c r="AE187" s="3740"/>
      <c r="AF187" s="4047"/>
      <c r="AG187" s="4047"/>
    </row>
    <row r="188" spans="1:33" s="6512" customFormat="1" ht="13.5" thickBot="1">
      <c r="A188" s="4047"/>
      <c r="B188" s="3740"/>
      <c r="C188" s="3743"/>
      <c r="D188" s="3744"/>
      <c r="E188" s="3744"/>
      <c r="F188" s="3744"/>
      <c r="G188" s="3744"/>
      <c r="H188" s="3744"/>
      <c r="I188" s="3744"/>
      <c r="J188" s="3744"/>
      <c r="K188" s="6526"/>
      <c r="L188" s="6673"/>
      <c r="M188" s="6526"/>
      <c r="N188" s="6526"/>
      <c r="O188" s="6526"/>
      <c r="P188" s="6526"/>
      <c r="Q188" s="6526"/>
      <c r="R188" s="6526"/>
      <c r="S188" s="6526"/>
      <c r="T188" s="4431"/>
      <c r="U188" s="6526"/>
      <c r="V188" s="6526"/>
      <c r="W188" s="6526"/>
      <c r="X188" s="6526"/>
      <c r="Y188" s="6526"/>
      <c r="Z188" s="6526"/>
      <c r="AA188" s="6526"/>
      <c r="AB188" s="6526"/>
      <c r="AC188" s="6526"/>
      <c r="AD188" s="6526"/>
      <c r="AE188" s="3740"/>
      <c r="AF188" s="4047"/>
      <c r="AG188" s="4047"/>
    </row>
    <row r="189" spans="1:33" s="6512" customFormat="1" ht="12.75">
      <c r="A189" s="4047"/>
      <c r="B189" s="3740"/>
      <c r="C189" s="8178" t="s">
        <v>1133</v>
      </c>
      <c r="D189" s="8179"/>
      <c r="E189" s="8179"/>
      <c r="F189" s="8180"/>
      <c r="G189" s="8181"/>
      <c r="H189" s="8181"/>
      <c r="I189" s="8180"/>
      <c r="J189" s="8182"/>
      <c r="K189" s="8183">
        <f>K186+K171</f>
        <v>0</v>
      </c>
      <c r="L189" s="8184"/>
      <c r="M189" s="8185"/>
      <c r="N189" s="8185"/>
      <c r="O189" s="8185"/>
      <c r="P189" s="8183">
        <f t="shared" ref="P189:S189" si="81">P112+P77+P59</f>
        <v>0</v>
      </c>
      <c r="Q189" s="8183">
        <f t="shared" si="81"/>
        <v>0</v>
      </c>
      <c r="R189" s="8183">
        <f t="shared" si="81"/>
        <v>0</v>
      </c>
      <c r="S189" s="8186">
        <f t="shared" si="81"/>
        <v>0</v>
      </c>
      <c r="T189" s="8187"/>
      <c r="U189" s="8188">
        <f t="shared" ref="U189:AD189" si="82">U112+U77+U59</f>
        <v>0</v>
      </c>
      <c r="V189" s="8183">
        <f t="shared" si="82"/>
        <v>0</v>
      </c>
      <c r="W189" s="8183">
        <f t="shared" si="82"/>
        <v>0</v>
      </c>
      <c r="X189" s="8183">
        <f t="shared" si="82"/>
        <v>0</v>
      </c>
      <c r="Y189" s="8183">
        <f t="shared" si="82"/>
        <v>0</v>
      </c>
      <c r="Z189" s="8183">
        <f t="shared" si="82"/>
        <v>0</v>
      </c>
      <c r="AA189" s="8183">
        <f t="shared" si="82"/>
        <v>0</v>
      </c>
      <c r="AB189" s="8183">
        <f t="shared" si="82"/>
        <v>0</v>
      </c>
      <c r="AC189" s="8183">
        <f t="shared" si="82"/>
        <v>0</v>
      </c>
      <c r="AD189" s="8186">
        <f t="shared" si="82"/>
        <v>0</v>
      </c>
      <c r="AE189" s="3740"/>
      <c r="AF189" s="4047"/>
      <c r="AG189" s="4047"/>
    </row>
    <row r="190" spans="1:33" s="6512" customFormat="1" ht="13.5" thickBot="1">
      <c r="A190" s="4047"/>
      <c r="B190" s="3740"/>
      <c r="C190" s="8189" t="s">
        <v>4970</v>
      </c>
      <c r="D190" s="8190"/>
      <c r="E190" s="8190"/>
      <c r="F190" s="8191"/>
      <c r="G190" s="8192"/>
      <c r="H190" s="8192"/>
      <c r="I190" s="8191"/>
      <c r="J190" s="8191"/>
      <c r="K190" s="8193">
        <f>K187+K172</f>
        <v>0</v>
      </c>
      <c r="L190" s="8194"/>
      <c r="M190" s="8195"/>
      <c r="N190" s="8195"/>
      <c r="O190" s="8195"/>
      <c r="P190" s="8193">
        <f t="shared" ref="P190:S190" si="83">P113+P78+P60</f>
        <v>0</v>
      </c>
      <c r="Q190" s="8193">
        <f t="shared" si="83"/>
        <v>0</v>
      </c>
      <c r="R190" s="8193">
        <f t="shared" si="83"/>
        <v>0</v>
      </c>
      <c r="S190" s="8196">
        <f t="shared" si="83"/>
        <v>0</v>
      </c>
      <c r="T190" s="8187"/>
      <c r="U190" s="8197">
        <f t="shared" ref="U190:AD190" si="84">U113+U78+U60</f>
        <v>0</v>
      </c>
      <c r="V190" s="8193">
        <f t="shared" si="84"/>
        <v>0</v>
      </c>
      <c r="W190" s="8193">
        <f t="shared" si="84"/>
        <v>0</v>
      </c>
      <c r="X190" s="8193">
        <f t="shared" si="84"/>
        <v>0</v>
      </c>
      <c r="Y190" s="8193">
        <f t="shared" si="84"/>
        <v>0</v>
      </c>
      <c r="Z190" s="8193">
        <f t="shared" si="84"/>
        <v>0</v>
      </c>
      <c r="AA190" s="8193">
        <f t="shared" si="84"/>
        <v>0</v>
      </c>
      <c r="AB190" s="8193">
        <f t="shared" si="84"/>
        <v>0</v>
      </c>
      <c r="AC190" s="8193">
        <f t="shared" si="84"/>
        <v>0</v>
      </c>
      <c r="AD190" s="8196">
        <f t="shared" si="84"/>
        <v>0</v>
      </c>
      <c r="AE190" s="3740"/>
      <c r="AF190" s="4047"/>
      <c r="AG190" s="4047"/>
    </row>
    <row r="191" spans="1:33" s="6512" customFormat="1" ht="12.75">
      <c r="A191" s="4047"/>
      <c r="B191" s="3740"/>
      <c r="C191" s="3743"/>
      <c r="D191" s="3744"/>
      <c r="E191" s="3744"/>
      <c r="F191" s="3744"/>
      <c r="G191" s="3744"/>
      <c r="H191" s="3744"/>
      <c r="I191" s="3744"/>
      <c r="J191" s="3744"/>
      <c r="K191" s="6526"/>
      <c r="L191" s="6673"/>
      <c r="M191" s="6526"/>
      <c r="N191" s="6526"/>
      <c r="O191" s="6526"/>
      <c r="P191" s="6526"/>
      <c r="Q191" s="6526"/>
      <c r="R191" s="6526"/>
      <c r="S191" s="6526"/>
      <c r="T191" s="4431"/>
      <c r="U191" s="6526"/>
      <c r="V191" s="6526"/>
      <c r="W191" s="6526"/>
      <c r="X191" s="6526"/>
      <c r="Y191" s="6526"/>
      <c r="Z191" s="6526"/>
      <c r="AA191" s="6526"/>
      <c r="AB191" s="6526"/>
      <c r="AC191" s="6526"/>
      <c r="AD191" s="6526"/>
      <c r="AE191" s="3740"/>
      <c r="AF191" s="4047"/>
      <c r="AG191" s="4047"/>
    </row>
    <row r="192" spans="1:33" s="6512" customFormat="1" ht="12.75">
      <c r="A192" s="4047"/>
      <c r="B192" s="3740"/>
      <c r="C192" s="3743"/>
      <c r="D192" s="3744"/>
      <c r="E192" s="3744"/>
      <c r="F192" s="3744"/>
      <c r="G192" s="3744"/>
      <c r="H192" s="3744"/>
      <c r="I192" s="3744"/>
      <c r="J192" s="3744"/>
      <c r="K192" s="6526"/>
      <c r="L192" s="6673"/>
      <c r="M192" s="6526"/>
      <c r="N192" s="6526"/>
      <c r="O192" s="6526"/>
      <c r="P192" s="6526"/>
      <c r="Q192" s="6526"/>
      <c r="R192" s="6526"/>
      <c r="S192" s="6526"/>
      <c r="T192" s="4431"/>
      <c r="U192" s="6526"/>
      <c r="V192" s="6526"/>
      <c r="W192" s="6526"/>
      <c r="X192" s="6526"/>
      <c r="Y192" s="6526"/>
      <c r="Z192" s="6526"/>
      <c r="AA192" s="6526"/>
      <c r="AB192" s="6526"/>
      <c r="AC192" s="6526"/>
      <c r="AD192" s="6526"/>
      <c r="AE192" s="3740"/>
      <c r="AF192" s="4047"/>
      <c r="AG192" s="4047"/>
    </row>
    <row r="193" spans="1:33" s="6512" customFormat="1" ht="12.75">
      <c r="A193" s="4047"/>
      <c r="B193" s="3740"/>
      <c r="C193" s="8176" t="s">
        <v>4967</v>
      </c>
      <c r="D193" s="8177"/>
      <c r="E193" s="8177"/>
      <c r="F193" s="8177"/>
      <c r="G193" s="8177">
        <f>CH!AW173</f>
        <v>0</v>
      </c>
      <c r="H193" s="3744"/>
      <c r="I193" s="3744"/>
      <c r="J193" s="3744"/>
      <c r="K193" s="6526"/>
      <c r="L193" s="6673"/>
      <c r="M193" s="6526"/>
      <c r="N193" s="6526"/>
      <c r="O193" s="6526"/>
      <c r="P193" s="6526"/>
      <c r="Q193" s="6526"/>
      <c r="R193" s="6526"/>
      <c r="S193" s="6526"/>
      <c r="T193" s="4431"/>
      <c r="U193" s="6526"/>
      <c r="V193" s="6526"/>
      <c r="W193" s="6526"/>
      <c r="X193" s="6526"/>
      <c r="Y193" s="6526"/>
      <c r="Z193" s="6526"/>
      <c r="AA193" s="6526"/>
      <c r="AB193" s="6526"/>
      <c r="AC193" s="6526"/>
      <c r="AD193" s="6526"/>
      <c r="AE193" s="3740"/>
      <c r="AF193" s="4047"/>
      <c r="AG193" s="4047"/>
    </row>
    <row r="194" spans="1:33" s="6512" customFormat="1" ht="14.25">
      <c r="A194" s="4047"/>
      <c r="B194" s="3740"/>
      <c r="C194" s="8176"/>
      <c r="D194" s="8177" t="s">
        <v>4969</v>
      </c>
      <c r="E194" s="8177"/>
      <c r="F194" s="8177"/>
      <c r="G194" s="8177">
        <f>CH!AW248</f>
        <v>0</v>
      </c>
      <c r="H194" s="3744"/>
      <c r="I194" s="3744"/>
      <c r="J194" s="3744"/>
      <c r="K194" s="6526"/>
      <c r="L194" s="6673"/>
      <c r="M194" s="6526"/>
      <c r="N194" s="6526"/>
      <c r="O194" s="6526"/>
      <c r="P194" s="6526"/>
      <c r="Q194" s="6526"/>
      <c r="R194" s="6526"/>
      <c r="S194" s="6526"/>
      <c r="T194" s="4431"/>
      <c r="U194" s="6526"/>
      <c r="V194" s="6526"/>
      <c r="W194" s="6526"/>
      <c r="X194" s="6526"/>
      <c r="Y194" s="6526"/>
      <c r="Z194" s="6526"/>
      <c r="AA194" s="6526"/>
      <c r="AB194" s="6526"/>
      <c r="AC194" s="6526"/>
      <c r="AD194" s="8069" t="s">
        <v>1279</v>
      </c>
      <c r="AE194" s="3740"/>
      <c r="AF194" s="4047"/>
      <c r="AG194" s="4047"/>
    </row>
    <row r="195" spans="1:33" s="6512" customFormat="1" ht="12.75">
      <c r="A195" s="4047"/>
      <c r="B195" s="3740"/>
      <c r="C195" s="8176"/>
      <c r="D195" s="8177" t="s">
        <v>4971</v>
      </c>
      <c r="E195" s="8177" t="s">
        <v>4972</v>
      </c>
      <c r="F195" s="8177"/>
      <c r="G195" s="8177"/>
      <c r="H195" s="3744"/>
      <c r="I195" s="3744"/>
      <c r="J195" s="3744"/>
      <c r="K195" s="6526"/>
      <c r="L195" s="6673"/>
      <c r="M195" s="6526"/>
      <c r="N195" s="6526"/>
      <c r="O195" s="6526"/>
      <c r="P195" s="6526"/>
      <c r="Q195" s="6526"/>
      <c r="R195" s="6526"/>
      <c r="S195" s="6526"/>
      <c r="T195" s="4431"/>
      <c r="U195" s="6526"/>
      <c r="V195" s="6526"/>
      <c r="W195" s="6526"/>
      <c r="X195" s="6526"/>
      <c r="Y195" s="6526"/>
      <c r="Z195" s="6526"/>
      <c r="AA195" s="6526"/>
      <c r="AB195" s="6526"/>
      <c r="AC195" s="6526"/>
      <c r="AD195" s="6526"/>
      <c r="AE195" s="3740"/>
      <c r="AF195" s="4047"/>
      <c r="AG195" s="4047"/>
    </row>
    <row r="196" spans="1:33" s="6512" customFormat="1" ht="12.75">
      <c r="A196" s="4047"/>
      <c r="B196" s="4047"/>
      <c r="C196" s="4047"/>
      <c r="D196" s="4047"/>
      <c r="E196" s="4047"/>
      <c r="F196" s="4047"/>
      <c r="G196" s="4047"/>
      <c r="H196" s="4047"/>
      <c r="I196" s="4047"/>
      <c r="J196" s="4076"/>
      <c r="K196" s="4047"/>
      <c r="L196" s="4133"/>
      <c r="M196" s="4047"/>
      <c r="N196" s="4047"/>
      <c r="O196" s="4047"/>
      <c r="P196" s="4047"/>
      <c r="Q196" s="4047"/>
      <c r="R196" s="4047"/>
      <c r="S196" s="4047"/>
      <c r="T196" s="4047"/>
      <c r="U196" s="4047"/>
      <c r="V196" s="4047"/>
      <c r="W196" s="4047"/>
      <c r="X196" s="4047"/>
      <c r="Y196" s="4047"/>
      <c r="Z196" s="4047"/>
      <c r="AA196" s="4047"/>
      <c r="AB196" s="4047"/>
      <c r="AC196" s="4047"/>
      <c r="AD196" s="4047"/>
      <c r="AE196" s="4047"/>
      <c r="AF196" s="4047"/>
      <c r="AG196" s="4047"/>
    </row>
    <row r="197" spans="1:33" s="6512" customFormat="1" ht="12.75">
      <c r="A197" s="4047"/>
      <c r="B197" s="4047"/>
      <c r="C197" s="4047"/>
      <c r="D197" s="4047"/>
      <c r="E197" s="4047"/>
      <c r="F197" s="4047"/>
      <c r="G197" s="4047"/>
      <c r="H197" s="4047"/>
      <c r="I197" s="4047"/>
      <c r="J197" s="4076"/>
      <c r="K197" s="4047"/>
      <c r="L197" s="4133"/>
      <c r="M197" s="4047"/>
      <c r="N197" s="4047"/>
      <c r="O197" s="4047"/>
      <c r="P197" s="4047"/>
      <c r="Q197" s="4047"/>
      <c r="R197" s="4047"/>
      <c r="S197" s="4047"/>
      <c r="T197" s="4047"/>
      <c r="U197" s="4047"/>
      <c r="V197" s="4047"/>
      <c r="W197" s="4047"/>
      <c r="X197" s="4047"/>
      <c r="Y197" s="4047"/>
      <c r="Z197" s="4047"/>
      <c r="AA197" s="4047"/>
      <c r="AB197" s="4047"/>
      <c r="AC197" s="4047"/>
      <c r="AD197" s="4047"/>
      <c r="AE197" s="4047"/>
      <c r="AF197" s="4047"/>
      <c r="AG197" s="4047"/>
    </row>
    <row r="198" spans="1:33" s="6512" customFormat="1" ht="12.75">
      <c r="A198" s="4047"/>
      <c r="B198" s="4047"/>
      <c r="C198" s="4047"/>
      <c r="D198" s="4047"/>
      <c r="E198" s="4047"/>
      <c r="F198" s="4047"/>
      <c r="G198" s="4047"/>
      <c r="H198" s="4047"/>
      <c r="I198" s="4047"/>
      <c r="J198" s="4076"/>
      <c r="K198" s="4047"/>
      <c r="L198" s="4133"/>
      <c r="M198" s="4047"/>
      <c r="N198" s="4047"/>
      <c r="O198" s="4047"/>
      <c r="P198" s="4047"/>
      <c r="Q198" s="4047"/>
      <c r="R198" s="4047"/>
      <c r="S198" s="4047"/>
      <c r="T198" s="4047"/>
      <c r="U198" s="4047"/>
      <c r="V198" s="4047"/>
      <c r="W198" s="4047"/>
      <c r="X198" s="4047"/>
      <c r="Y198" s="4047"/>
      <c r="Z198" s="4047"/>
      <c r="AA198" s="4047"/>
      <c r="AB198" s="4047"/>
      <c r="AC198" s="4047"/>
      <c r="AD198" s="4047"/>
      <c r="AE198" s="4047"/>
      <c r="AF198" s="4047"/>
      <c r="AG198" s="4047"/>
    </row>
    <row r="199" spans="1:33" s="6512" customFormat="1" ht="12.75" hidden="1">
      <c r="J199" s="7091"/>
      <c r="L199" s="7092"/>
    </row>
    <row r="200" spans="1:33" s="6512" customFormat="1" ht="12.75" hidden="1">
      <c r="J200" s="7091"/>
      <c r="L200" s="7092"/>
    </row>
    <row r="201" spans="1:33" s="6512" customFormat="1" ht="12.75" hidden="1">
      <c r="J201" s="7091"/>
      <c r="L201" s="7092"/>
    </row>
    <row r="202" spans="1:33" s="6512" customFormat="1" ht="12.75" hidden="1">
      <c r="J202" s="7091"/>
      <c r="L202" s="7092"/>
    </row>
    <row r="203" spans="1:33" s="6512" customFormat="1" ht="12.75" hidden="1">
      <c r="J203" s="7091"/>
      <c r="L203" s="7092"/>
    </row>
    <row r="204" spans="1:33" s="6512" customFormat="1" ht="12.75" hidden="1">
      <c r="J204" s="7091"/>
      <c r="L204" s="7092"/>
    </row>
    <row r="205" spans="1:33"/>
    <row r="206" spans="1:33"/>
    <row r="207" spans="1:33"/>
    <row r="208" spans="1:33"/>
    <row r="209"/>
    <row r="210"/>
    <row r="211"/>
    <row r="212"/>
    <row r="213"/>
    <row r="214"/>
    <row r="215"/>
    <row r="216"/>
    <row r="217"/>
    <row r="218"/>
    <row r="219"/>
    <row r="220"/>
    <row r="221"/>
    <row r="222"/>
    <row r="223"/>
    <row r="224"/>
    <row r="225"/>
    <row r="226"/>
    <row r="227"/>
    <row r="228"/>
    <row r="229"/>
    <row r="230"/>
    <row r="231"/>
  </sheetData>
  <sheetProtection formatCells="0" formatColumns="0" formatRows="0"/>
  <mergeCells count="17">
    <mergeCell ref="Q7:Q8"/>
    <mergeCell ref="R7:R8"/>
    <mergeCell ref="S7:S8"/>
    <mergeCell ref="U7:AD7"/>
    <mergeCell ref="C10:F10"/>
    <mergeCell ref="P7:P8"/>
    <mergeCell ref="K7:K8"/>
    <mergeCell ref="L7:L8"/>
    <mergeCell ref="M7:M8"/>
    <mergeCell ref="N7:N8"/>
    <mergeCell ref="O7:O8"/>
    <mergeCell ref="J7:J8"/>
    <mergeCell ref="F4:I4"/>
    <mergeCell ref="F5:I5"/>
    <mergeCell ref="C7:F8"/>
    <mergeCell ref="I7:I8"/>
    <mergeCell ref="G7:G8"/>
  </mergeCells>
  <hyperlinks>
    <hyperlink ref="AD194" location="Index!A1" display="Index" xr:uid="{00000000-0004-0000-7800-000000000000}"/>
  </hyperlinks>
  <pageMargins left="0.7" right="0.7" top="0.75" bottom="0.75" header="0.3" footer="0.3"/>
  <pageSetup paperSize="9" orientation="portrait" r:id="rId1"/>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900-000000000000}">
  <sheetPr>
    <pageSetUpPr fitToPage="1"/>
  </sheetPr>
  <dimension ref="A1:K78"/>
  <sheetViews>
    <sheetView workbookViewId="0">
      <selection activeCell="E11" sqref="E11"/>
    </sheetView>
  </sheetViews>
  <sheetFormatPr defaultColWidth="12.42578125" defaultRowHeight="15"/>
  <cols>
    <col min="1" max="1" width="9.7109375" style="8147" customWidth="1"/>
    <col min="2" max="2" width="4.85546875" style="8147" customWidth="1"/>
    <col min="3" max="3" width="20.42578125" style="8147" customWidth="1"/>
    <col min="4" max="4" width="21.28515625" style="8147" customWidth="1"/>
    <col min="5" max="5" width="19.28515625" style="8147" customWidth="1"/>
    <col min="6" max="6" width="13.7109375" style="8147" customWidth="1"/>
    <col min="7" max="7" width="15" style="8147" customWidth="1"/>
    <col min="8" max="8" width="10.42578125" style="8147" customWidth="1"/>
    <col min="9" max="9" width="15" style="8147" customWidth="1"/>
    <col min="10" max="10" width="13.85546875" style="8147" customWidth="1"/>
    <col min="11" max="11" width="5.42578125" style="8147" customWidth="1"/>
    <col min="12" max="256" width="12.42578125" style="8147"/>
    <col min="257" max="257" width="9.7109375" style="8147" customWidth="1"/>
    <col min="258" max="258" width="4.85546875" style="8147" customWidth="1"/>
    <col min="259" max="259" width="20.42578125" style="8147" customWidth="1"/>
    <col min="260" max="260" width="21.28515625" style="8147" customWidth="1"/>
    <col min="261" max="261" width="19.28515625" style="8147" customWidth="1"/>
    <col min="262" max="262" width="13.7109375" style="8147" customWidth="1"/>
    <col min="263" max="263" width="15" style="8147" customWidth="1"/>
    <col min="264" max="264" width="10.42578125" style="8147" customWidth="1"/>
    <col min="265" max="265" width="15" style="8147" customWidth="1"/>
    <col min="266" max="266" width="13.85546875" style="8147" customWidth="1"/>
    <col min="267" max="267" width="5.42578125" style="8147" customWidth="1"/>
    <col min="268" max="512" width="12.42578125" style="8147"/>
    <col min="513" max="513" width="9.7109375" style="8147" customWidth="1"/>
    <col min="514" max="514" width="4.85546875" style="8147" customWidth="1"/>
    <col min="515" max="515" width="20.42578125" style="8147" customWidth="1"/>
    <col min="516" max="516" width="21.28515625" style="8147" customWidth="1"/>
    <col min="517" max="517" width="19.28515625" style="8147" customWidth="1"/>
    <col min="518" max="518" width="13.7109375" style="8147" customWidth="1"/>
    <col min="519" max="519" width="15" style="8147" customWidth="1"/>
    <col min="520" max="520" width="10.42578125" style="8147" customWidth="1"/>
    <col min="521" max="521" width="15" style="8147" customWidth="1"/>
    <col min="522" max="522" width="13.85546875" style="8147" customWidth="1"/>
    <col min="523" max="523" width="5.42578125" style="8147" customWidth="1"/>
    <col min="524" max="768" width="12.42578125" style="8147"/>
    <col min="769" max="769" width="9.7109375" style="8147" customWidth="1"/>
    <col min="770" max="770" width="4.85546875" style="8147" customWidth="1"/>
    <col min="771" max="771" width="20.42578125" style="8147" customWidth="1"/>
    <col min="772" max="772" width="21.28515625" style="8147" customWidth="1"/>
    <col min="773" max="773" width="19.28515625" style="8147" customWidth="1"/>
    <col min="774" max="774" width="13.7109375" style="8147" customWidth="1"/>
    <col min="775" max="775" width="15" style="8147" customWidth="1"/>
    <col min="776" max="776" width="10.42578125" style="8147" customWidth="1"/>
    <col min="777" max="777" width="15" style="8147" customWidth="1"/>
    <col min="778" max="778" width="13.85546875" style="8147" customWidth="1"/>
    <col min="779" max="779" width="5.42578125" style="8147" customWidth="1"/>
    <col min="780" max="1024" width="12.42578125" style="8147"/>
    <col min="1025" max="1025" width="9.7109375" style="8147" customWidth="1"/>
    <col min="1026" max="1026" width="4.85546875" style="8147" customWidth="1"/>
    <col min="1027" max="1027" width="20.42578125" style="8147" customWidth="1"/>
    <col min="1028" max="1028" width="21.28515625" style="8147" customWidth="1"/>
    <col min="1029" max="1029" width="19.28515625" style="8147" customWidth="1"/>
    <col min="1030" max="1030" width="13.7109375" style="8147" customWidth="1"/>
    <col min="1031" max="1031" width="15" style="8147" customWidth="1"/>
    <col min="1032" max="1032" width="10.42578125" style="8147" customWidth="1"/>
    <col min="1033" max="1033" width="15" style="8147" customWidth="1"/>
    <col min="1034" max="1034" width="13.85546875" style="8147" customWidth="1"/>
    <col min="1035" max="1035" width="5.42578125" style="8147" customWidth="1"/>
    <col min="1036" max="1280" width="12.42578125" style="8147"/>
    <col min="1281" max="1281" width="9.7109375" style="8147" customWidth="1"/>
    <col min="1282" max="1282" width="4.85546875" style="8147" customWidth="1"/>
    <col min="1283" max="1283" width="20.42578125" style="8147" customWidth="1"/>
    <col min="1284" max="1284" width="21.28515625" style="8147" customWidth="1"/>
    <col min="1285" max="1285" width="19.28515625" style="8147" customWidth="1"/>
    <col min="1286" max="1286" width="13.7109375" style="8147" customWidth="1"/>
    <col min="1287" max="1287" width="15" style="8147" customWidth="1"/>
    <col min="1288" max="1288" width="10.42578125" style="8147" customWidth="1"/>
    <col min="1289" max="1289" width="15" style="8147" customWidth="1"/>
    <col min="1290" max="1290" width="13.85546875" style="8147" customWidth="1"/>
    <col min="1291" max="1291" width="5.42578125" style="8147" customWidth="1"/>
    <col min="1292" max="1536" width="12.42578125" style="8147"/>
    <col min="1537" max="1537" width="9.7109375" style="8147" customWidth="1"/>
    <col min="1538" max="1538" width="4.85546875" style="8147" customWidth="1"/>
    <col min="1539" max="1539" width="20.42578125" style="8147" customWidth="1"/>
    <col min="1540" max="1540" width="21.28515625" style="8147" customWidth="1"/>
    <col min="1541" max="1541" width="19.28515625" style="8147" customWidth="1"/>
    <col min="1542" max="1542" width="13.7109375" style="8147" customWidth="1"/>
    <col min="1543" max="1543" width="15" style="8147" customWidth="1"/>
    <col min="1544" max="1544" width="10.42578125" style="8147" customWidth="1"/>
    <col min="1545" max="1545" width="15" style="8147" customWidth="1"/>
    <col min="1546" max="1546" width="13.85546875" style="8147" customWidth="1"/>
    <col min="1547" max="1547" width="5.42578125" style="8147" customWidth="1"/>
    <col min="1548" max="1792" width="12.42578125" style="8147"/>
    <col min="1793" max="1793" width="9.7109375" style="8147" customWidth="1"/>
    <col min="1794" max="1794" width="4.85546875" style="8147" customWidth="1"/>
    <col min="1795" max="1795" width="20.42578125" style="8147" customWidth="1"/>
    <col min="1796" max="1796" width="21.28515625" style="8147" customWidth="1"/>
    <col min="1797" max="1797" width="19.28515625" style="8147" customWidth="1"/>
    <col min="1798" max="1798" width="13.7109375" style="8147" customWidth="1"/>
    <col min="1799" max="1799" width="15" style="8147" customWidth="1"/>
    <col min="1800" max="1800" width="10.42578125" style="8147" customWidth="1"/>
    <col min="1801" max="1801" width="15" style="8147" customWidth="1"/>
    <col min="1802" max="1802" width="13.85546875" style="8147" customWidth="1"/>
    <col min="1803" max="1803" width="5.42578125" style="8147" customWidth="1"/>
    <col min="1804" max="2048" width="12.42578125" style="8147"/>
    <col min="2049" max="2049" width="9.7109375" style="8147" customWidth="1"/>
    <col min="2050" max="2050" width="4.85546875" style="8147" customWidth="1"/>
    <col min="2051" max="2051" width="20.42578125" style="8147" customWidth="1"/>
    <col min="2052" max="2052" width="21.28515625" style="8147" customWidth="1"/>
    <col min="2053" max="2053" width="19.28515625" style="8147" customWidth="1"/>
    <col min="2054" max="2054" width="13.7109375" style="8147" customWidth="1"/>
    <col min="2055" max="2055" width="15" style="8147" customWidth="1"/>
    <col min="2056" max="2056" width="10.42578125" style="8147" customWidth="1"/>
    <col min="2057" max="2057" width="15" style="8147" customWidth="1"/>
    <col min="2058" max="2058" width="13.85546875" style="8147" customWidth="1"/>
    <col min="2059" max="2059" width="5.42578125" style="8147" customWidth="1"/>
    <col min="2060" max="2304" width="12.42578125" style="8147"/>
    <col min="2305" max="2305" width="9.7109375" style="8147" customWidth="1"/>
    <col min="2306" max="2306" width="4.85546875" style="8147" customWidth="1"/>
    <col min="2307" max="2307" width="20.42578125" style="8147" customWidth="1"/>
    <col min="2308" max="2308" width="21.28515625" style="8147" customWidth="1"/>
    <col min="2309" max="2309" width="19.28515625" style="8147" customWidth="1"/>
    <col min="2310" max="2310" width="13.7109375" style="8147" customWidth="1"/>
    <col min="2311" max="2311" width="15" style="8147" customWidth="1"/>
    <col min="2312" max="2312" width="10.42578125" style="8147" customWidth="1"/>
    <col min="2313" max="2313" width="15" style="8147" customWidth="1"/>
    <col min="2314" max="2314" width="13.85546875" style="8147" customWidth="1"/>
    <col min="2315" max="2315" width="5.42578125" style="8147" customWidth="1"/>
    <col min="2316" max="2560" width="12.42578125" style="8147"/>
    <col min="2561" max="2561" width="9.7109375" style="8147" customWidth="1"/>
    <col min="2562" max="2562" width="4.85546875" style="8147" customWidth="1"/>
    <col min="2563" max="2563" width="20.42578125" style="8147" customWidth="1"/>
    <col min="2564" max="2564" width="21.28515625" style="8147" customWidth="1"/>
    <col min="2565" max="2565" width="19.28515625" style="8147" customWidth="1"/>
    <col min="2566" max="2566" width="13.7109375" style="8147" customWidth="1"/>
    <col min="2567" max="2567" width="15" style="8147" customWidth="1"/>
    <col min="2568" max="2568" width="10.42578125" style="8147" customWidth="1"/>
    <col min="2569" max="2569" width="15" style="8147" customWidth="1"/>
    <col min="2570" max="2570" width="13.85546875" style="8147" customWidth="1"/>
    <col min="2571" max="2571" width="5.42578125" style="8147" customWidth="1"/>
    <col min="2572" max="2816" width="12.42578125" style="8147"/>
    <col min="2817" max="2817" width="9.7109375" style="8147" customWidth="1"/>
    <col min="2818" max="2818" width="4.85546875" style="8147" customWidth="1"/>
    <col min="2819" max="2819" width="20.42578125" style="8147" customWidth="1"/>
    <col min="2820" max="2820" width="21.28515625" style="8147" customWidth="1"/>
    <col min="2821" max="2821" width="19.28515625" style="8147" customWidth="1"/>
    <col min="2822" max="2822" width="13.7109375" style="8147" customWidth="1"/>
    <col min="2823" max="2823" width="15" style="8147" customWidth="1"/>
    <col min="2824" max="2824" width="10.42578125" style="8147" customWidth="1"/>
    <col min="2825" max="2825" width="15" style="8147" customWidth="1"/>
    <col min="2826" max="2826" width="13.85546875" style="8147" customWidth="1"/>
    <col min="2827" max="2827" width="5.42578125" style="8147" customWidth="1"/>
    <col min="2828" max="3072" width="12.42578125" style="8147"/>
    <col min="3073" max="3073" width="9.7109375" style="8147" customWidth="1"/>
    <col min="3074" max="3074" width="4.85546875" style="8147" customWidth="1"/>
    <col min="3075" max="3075" width="20.42578125" style="8147" customWidth="1"/>
    <col min="3076" max="3076" width="21.28515625" style="8147" customWidth="1"/>
    <col min="3077" max="3077" width="19.28515625" style="8147" customWidth="1"/>
    <col min="3078" max="3078" width="13.7109375" style="8147" customWidth="1"/>
    <col min="3079" max="3079" width="15" style="8147" customWidth="1"/>
    <col min="3080" max="3080" width="10.42578125" style="8147" customWidth="1"/>
    <col min="3081" max="3081" width="15" style="8147" customWidth="1"/>
    <col min="3082" max="3082" width="13.85546875" style="8147" customWidth="1"/>
    <col min="3083" max="3083" width="5.42578125" style="8147" customWidth="1"/>
    <col min="3084" max="3328" width="12.42578125" style="8147"/>
    <col min="3329" max="3329" width="9.7109375" style="8147" customWidth="1"/>
    <col min="3330" max="3330" width="4.85546875" style="8147" customWidth="1"/>
    <col min="3331" max="3331" width="20.42578125" style="8147" customWidth="1"/>
    <col min="3332" max="3332" width="21.28515625" style="8147" customWidth="1"/>
    <col min="3333" max="3333" width="19.28515625" style="8147" customWidth="1"/>
    <col min="3334" max="3334" width="13.7109375" style="8147" customWidth="1"/>
    <col min="3335" max="3335" width="15" style="8147" customWidth="1"/>
    <col min="3336" max="3336" width="10.42578125" style="8147" customWidth="1"/>
    <col min="3337" max="3337" width="15" style="8147" customWidth="1"/>
    <col min="3338" max="3338" width="13.85546875" style="8147" customWidth="1"/>
    <col min="3339" max="3339" width="5.42578125" style="8147" customWidth="1"/>
    <col min="3340" max="3584" width="12.42578125" style="8147"/>
    <col min="3585" max="3585" width="9.7109375" style="8147" customWidth="1"/>
    <col min="3586" max="3586" width="4.85546875" style="8147" customWidth="1"/>
    <col min="3587" max="3587" width="20.42578125" style="8147" customWidth="1"/>
    <col min="3588" max="3588" width="21.28515625" style="8147" customWidth="1"/>
    <col min="3589" max="3589" width="19.28515625" style="8147" customWidth="1"/>
    <col min="3590" max="3590" width="13.7109375" style="8147" customWidth="1"/>
    <col min="3591" max="3591" width="15" style="8147" customWidth="1"/>
    <col min="3592" max="3592" width="10.42578125" style="8147" customWidth="1"/>
    <col min="3593" max="3593" width="15" style="8147" customWidth="1"/>
    <col min="3594" max="3594" width="13.85546875" style="8147" customWidth="1"/>
    <col min="3595" max="3595" width="5.42578125" style="8147" customWidth="1"/>
    <col min="3596" max="3840" width="12.42578125" style="8147"/>
    <col min="3841" max="3841" width="9.7109375" style="8147" customWidth="1"/>
    <col min="3842" max="3842" width="4.85546875" style="8147" customWidth="1"/>
    <col min="3843" max="3843" width="20.42578125" style="8147" customWidth="1"/>
    <col min="3844" max="3844" width="21.28515625" style="8147" customWidth="1"/>
    <col min="3845" max="3845" width="19.28515625" style="8147" customWidth="1"/>
    <col min="3846" max="3846" width="13.7109375" style="8147" customWidth="1"/>
    <col min="3847" max="3847" width="15" style="8147" customWidth="1"/>
    <col min="3848" max="3848" width="10.42578125" style="8147" customWidth="1"/>
    <col min="3849" max="3849" width="15" style="8147" customWidth="1"/>
    <col min="3850" max="3850" width="13.85546875" style="8147" customWidth="1"/>
    <col min="3851" max="3851" width="5.42578125" style="8147" customWidth="1"/>
    <col min="3852" max="4096" width="12.42578125" style="8147"/>
    <col min="4097" max="4097" width="9.7109375" style="8147" customWidth="1"/>
    <col min="4098" max="4098" width="4.85546875" style="8147" customWidth="1"/>
    <col min="4099" max="4099" width="20.42578125" style="8147" customWidth="1"/>
    <col min="4100" max="4100" width="21.28515625" style="8147" customWidth="1"/>
    <col min="4101" max="4101" width="19.28515625" style="8147" customWidth="1"/>
    <col min="4102" max="4102" width="13.7109375" style="8147" customWidth="1"/>
    <col min="4103" max="4103" width="15" style="8147" customWidth="1"/>
    <col min="4104" max="4104" width="10.42578125" style="8147" customWidth="1"/>
    <col min="4105" max="4105" width="15" style="8147" customWidth="1"/>
    <col min="4106" max="4106" width="13.85546875" style="8147" customWidth="1"/>
    <col min="4107" max="4107" width="5.42578125" style="8147" customWidth="1"/>
    <col min="4108" max="4352" width="12.42578125" style="8147"/>
    <col min="4353" max="4353" width="9.7109375" style="8147" customWidth="1"/>
    <col min="4354" max="4354" width="4.85546875" style="8147" customWidth="1"/>
    <col min="4355" max="4355" width="20.42578125" style="8147" customWidth="1"/>
    <col min="4356" max="4356" width="21.28515625" style="8147" customWidth="1"/>
    <col min="4357" max="4357" width="19.28515625" style="8147" customWidth="1"/>
    <col min="4358" max="4358" width="13.7109375" style="8147" customWidth="1"/>
    <col min="4359" max="4359" width="15" style="8147" customWidth="1"/>
    <col min="4360" max="4360" width="10.42578125" style="8147" customWidth="1"/>
    <col min="4361" max="4361" width="15" style="8147" customWidth="1"/>
    <col min="4362" max="4362" width="13.85546875" style="8147" customWidth="1"/>
    <col min="4363" max="4363" width="5.42578125" style="8147" customWidth="1"/>
    <col min="4364" max="4608" width="12.42578125" style="8147"/>
    <col min="4609" max="4609" width="9.7109375" style="8147" customWidth="1"/>
    <col min="4610" max="4610" width="4.85546875" style="8147" customWidth="1"/>
    <col min="4611" max="4611" width="20.42578125" style="8147" customWidth="1"/>
    <col min="4612" max="4612" width="21.28515625" style="8147" customWidth="1"/>
    <col min="4613" max="4613" width="19.28515625" style="8147" customWidth="1"/>
    <col min="4614" max="4614" width="13.7109375" style="8147" customWidth="1"/>
    <col min="4615" max="4615" width="15" style="8147" customWidth="1"/>
    <col min="4616" max="4616" width="10.42578125" style="8147" customWidth="1"/>
    <col min="4617" max="4617" width="15" style="8147" customWidth="1"/>
    <col min="4618" max="4618" width="13.85546875" style="8147" customWidth="1"/>
    <col min="4619" max="4619" width="5.42578125" style="8147" customWidth="1"/>
    <col min="4620" max="4864" width="12.42578125" style="8147"/>
    <col min="4865" max="4865" width="9.7109375" style="8147" customWidth="1"/>
    <col min="4866" max="4866" width="4.85546875" style="8147" customWidth="1"/>
    <col min="4867" max="4867" width="20.42578125" style="8147" customWidth="1"/>
    <col min="4868" max="4868" width="21.28515625" style="8147" customWidth="1"/>
    <col min="4869" max="4869" width="19.28515625" style="8147" customWidth="1"/>
    <col min="4870" max="4870" width="13.7109375" style="8147" customWidth="1"/>
    <col min="4871" max="4871" width="15" style="8147" customWidth="1"/>
    <col min="4872" max="4872" width="10.42578125" style="8147" customWidth="1"/>
    <col min="4873" max="4873" width="15" style="8147" customWidth="1"/>
    <col min="4874" max="4874" width="13.85546875" style="8147" customWidth="1"/>
    <col min="4875" max="4875" width="5.42578125" style="8147" customWidth="1"/>
    <col min="4876" max="5120" width="12.42578125" style="8147"/>
    <col min="5121" max="5121" width="9.7109375" style="8147" customWidth="1"/>
    <col min="5122" max="5122" width="4.85546875" style="8147" customWidth="1"/>
    <col min="5123" max="5123" width="20.42578125" style="8147" customWidth="1"/>
    <col min="5124" max="5124" width="21.28515625" style="8147" customWidth="1"/>
    <col min="5125" max="5125" width="19.28515625" style="8147" customWidth="1"/>
    <col min="5126" max="5126" width="13.7109375" style="8147" customWidth="1"/>
    <col min="5127" max="5127" width="15" style="8147" customWidth="1"/>
    <col min="5128" max="5128" width="10.42578125" style="8147" customWidth="1"/>
    <col min="5129" max="5129" width="15" style="8147" customWidth="1"/>
    <col min="5130" max="5130" width="13.85546875" style="8147" customWidth="1"/>
    <col min="5131" max="5131" width="5.42578125" style="8147" customWidth="1"/>
    <col min="5132" max="5376" width="12.42578125" style="8147"/>
    <col min="5377" max="5377" width="9.7109375" style="8147" customWidth="1"/>
    <col min="5378" max="5378" width="4.85546875" style="8147" customWidth="1"/>
    <col min="5379" max="5379" width="20.42578125" style="8147" customWidth="1"/>
    <col min="5380" max="5380" width="21.28515625" style="8147" customWidth="1"/>
    <col min="5381" max="5381" width="19.28515625" style="8147" customWidth="1"/>
    <col min="5382" max="5382" width="13.7109375" style="8147" customWidth="1"/>
    <col min="5383" max="5383" width="15" style="8147" customWidth="1"/>
    <col min="5384" max="5384" width="10.42578125" style="8147" customWidth="1"/>
    <col min="5385" max="5385" width="15" style="8147" customWidth="1"/>
    <col min="5386" max="5386" width="13.85546875" style="8147" customWidth="1"/>
    <col min="5387" max="5387" width="5.42578125" style="8147" customWidth="1"/>
    <col min="5388" max="5632" width="12.42578125" style="8147"/>
    <col min="5633" max="5633" width="9.7109375" style="8147" customWidth="1"/>
    <col min="5634" max="5634" width="4.85546875" style="8147" customWidth="1"/>
    <col min="5635" max="5635" width="20.42578125" style="8147" customWidth="1"/>
    <col min="5636" max="5636" width="21.28515625" style="8147" customWidth="1"/>
    <col min="5637" max="5637" width="19.28515625" style="8147" customWidth="1"/>
    <col min="5638" max="5638" width="13.7109375" style="8147" customWidth="1"/>
    <col min="5639" max="5639" width="15" style="8147" customWidth="1"/>
    <col min="5640" max="5640" width="10.42578125" style="8147" customWidth="1"/>
    <col min="5641" max="5641" width="15" style="8147" customWidth="1"/>
    <col min="5642" max="5642" width="13.85546875" style="8147" customWidth="1"/>
    <col min="5643" max="5643" width="5.42578125" style="8147" customWidth="1"/>
    <col min="5644" max="5888" width="12.42578125" style="8147"/>
    <col min="5889" max="5889" width="9.7109375" style="8147" customWidth="1"/>
    <col min="5890" max="5890" width="4.85546875" style="8147" customWidth="1"/>
    <col min="5891" max="5891" width="20.42578125" style="8147" customWidth="1"/>
    <col min="5892" max="5892" width="21.28515625" style="8147" customWidth="1"/>
    <col min="5893" max="5893" width="19.28515625" style="8147" customWidth="1"/>
    <col min="5894" max="5894" width="13.7109375" style="8147" customWidth="1"/>
    <col min="5895" max="5895" width="15" style="8147" customWidth="1"/>
    <col min="5896" max="5896" width="10.42578125" style="8147" customWidth="1"/>
    <col min="5897" max="5897" width="15" style="8147" customWidth="1"/>
    <col min="5898" max="5898" width="13.85546875" style="8147" customWidth="1"/>
    <col min="5899" max="5899" width="5.42578125" style="8147" customWidth="1"/>
    <col min="5900" max="6144" width="12.42578125" style="8147"/>
    <col min="6145" max="6145" width="9.7109375" style="8147" customWidth="1"/>
    <col min="6146" max="6146" width="4.85546875" style="8147" customWidth="1"/>
    <col min="6147" max="6147" width="20.42578125" style="8147" customWidth="1"/>
    <col min="6148" max="6148" width="21.28515625" style="8147" customWidth="1"/>
    <col min="6149" max="6149" width="19.28515625" style="8147" customWidth="1"/>
    <col min="6150" max="6150" width="13.7109375" style="8147" customWidth="1"/>
    <col min="6151" max="6151" width="15" style="8147" customWidth="1"/>
    <col min="6152" max="6152" width="10.42578125" style="8147" customWidth="1"/>
    <col min="6153" max="6153" width="15" style="8147" customWidth="1"/>
    <col min="6154" max="6154" width="13.85546875" style="8147" customWidth="1"/>
    <col min="6155" max="6155" width="5.42578125" style="8147" customWidth="1"/>
    <col min="6156" max="6400" width="12.42578125" style="8147"/>
    <col min="6401" max="6401" width="9.7109375" style="8147" customWidth="1"/>
    <col min="6402" max="6402" width="4.85546875" style="8147" customWidth="1"/>
    <col min="6403" max="6403" width="20.42578125" style="8147" customWidth="1"/>
    <col min="6404" max="6404" width="21.28515625" style="8147" customWidth="1"/>
    <col min="6405" max="6405" width="19.28515625" style="8147" customWidth="1"/>
    <col min="6406" max="6406" width="13.7109375" style="8147" customWidth="1"/>
    <col min="6407" max="6407" width="15" style="8147" customWidth="1"/>
    <col min="6408" max="6408" width="10.42578125" style="8147" customWidth="1"/>
    <col min="6409" max="6409" width="15" style="8147" customWidth="1"/>
    <col min="6410" max="6410" width="13.85546875" style="8147" customWidth="1"/>
    <col min="6411" max="6411" width="5.42578125" style="8147" customWidth="1"/>
    <col min="6412" max="6656" width="12.42578125" style="8147"/>
    <col min="6657" max="6657" width="9.7109375" style="8147" customWidth="1"/>
    <col min="6658" max="6658" width="4.85546875" style="8147" customWidth="1"/>
    <col min="6659" max="6659" width="20.42578125" style="8147" customWidth="1"/>
    <col min="6660" max="6660" width="21.28515625" style="8147" customWidth="1"/>
    <col min="6661" max="6661" width="19.28515625" style="8147" customWidth="1"/>
    <col min="6662" max="6662" width="13.7109375" style="8147" customWidth="1"/>
    <col min="6663" max="6663" width="15" style="8147" customWidth="1"/>
    <col min="6664" max="6664" width="10.42578125" style="8147" customWidth="1"/>
    <col min="6665" max="6665" width="15" style="8147" customWidth="1"/>
    <col min="6666" max="6666" width="13.85546875" style="8147" customWidth="1"/>
    <col min="6667" max="6667" width="5.42578125" style="8147" customWidth="1"/>
    <col min="6668" max="6912" width="12.42578125" style="8147"/>
    <col min="6913" max="6913" width="9.7109375" style="8147" customWidth="1"/>
    <col min="6914" max="6914" width="4.85546875" style="8147" customWidth="1"/>
    <col min="6915" max="6915" width="20.42578125" style="8147" customWidth="1"/>
    <col min="6916" max="6916" width="21.28515625" style="8147" customWidth="1"/>
    <col min="6917" max="6917" width="19.28515625" style="8147" customWidth="1"/>
    <col min="6918" max="6918" width="13.7109375" style="8147" customWidth="1"/>
    <col min="6919" max="6919" width="15" style="8147" customWidth="1"/>
    <col min="6920" max="6920" width="10.42578125" style="8147" customWidth="1"/>
    <col min="6921" max="6921" width="15" style="8147" customWidth="1"/>
    <col min="6922" max="6922" width="13.85546875" style="8147" customWidth="1"/>
    <col min="6923" max="6923" width="5.42578125" style="8147" customWidth="1"/>
    <col min="6924" max="7168" width="12.42578125" style="8147"/>
    <col min="7169" max="7169" width="9.7109375" style="8147" customWidth="1"/>
    <col min="7170" max="7170" width="4.85546875" style="8147" customWidth="1"/>
    <col min="7171" max="7171" width="20.42578125" style="8147" customWidth="1"/>
    <col min="7172" max="7172" width="21.28515625" style="8147" customWidth="1"/>
    <col min="7173" max="7173" width="19.28515625" style="8147" customWidth="1"/>
    <col min="7174" max="7174" width="13.7109375" style="8147" customWidth="1"/>
    <col min="7175" max="7175" width="15" style="8147" customWidth="1"/>
    <col min="7176" max="7176" width="10.42578125" style="8147" customWidth="1"/>
    <col min="7177" max="7177" width="15" style="8147" customWidth="1"/>
    <col min="7178" max="7178" width="13.85546875" style="8147" customWidth="1"/>
    <col min="7179" max="7179" width="5.42578125" style="8147" customWidth="1"/>
    <col min="7180" max="7424" width="12.42578125" style="8147"/>
    <col min="7425" max="7425" width="9.7109375" style="8147" customWidth="1"/>
    <col min="7426" max="7426" width="4.85546875" style="8147" customWidth="1"/>
    <col min="7427" max="7427" width="20.42578125" style="8147" customWidth="1"/>
    <col min="7428" max="7428" width="21.28515625" style="8147" customWidth="1"/>
    <col min="7429" max="7429" width="19.28515625" style="8147" customWidth="1"/>
    <col min="7430" max="7430" width="13.7109375" style="8147" customWidth="1"/>
    <col min="7431" max="7431" width="15" style="8147" customWidth="1"/>
    <col min="7432" max="7432" width="10.42578125" style="8147" customWidth="1"/>
    <col min="7433" max="7433" width="15" style="8147" customWidth="1"/>
    <col min="7434" max="7434" width="13.85546875" style="8147" customWidth="1"/>
    <col min="7435" max="7435" width="5.42578125" style="8147" customWidth="1"/>
    <col min="7436" max="7680" width="12.42578125" style="8147"/>
    <col min="7681" max="7681" width="9.7109375" style="8147" customWidth="1"/>
    <col min="7682" max="7682" width="4.85546875" style="8147" customWidth="1"/>
    <col min="7683" max="7683" width="20.42578125" style="8147" customWidth="1"/>
    <col min="7684" max="7684" width="21.28515625" style="8147" customWidth="1"/>
    <col min="7685" max="7685" width="19.28515625" style="8147" customWidth="1"/>
    <col min="7686" max="7686" width="13.7109375" style="8147" customWidth="1"/>
    <col min="7687" max="7687" width="15" style="8147" customWidth="1"/>
    <col min="7688" max="7688" width="10.42578125" style="8147" customWidth="1"/>
    <col min="7689" max="7689" width="15" style="8147" customWidth="1"/>
    <col min="7690" max="7690" width="13.85546875" style="8147" customWidth="1"/>
    <col min="7691" max="7691" width="5.42578125" style="8147" customWidth="1"/>
    <col min="7692" max="7936" width="12.42578125" style="8147"/>
    <col min="7937" max="7937" width="9.7109375" style="8147" customWidth="1"/>
    <col min="7938" max="7938" width="4.85546875" style="8147" customWidth="1"/>
    <col min="7939" max="7939" width="20.42578125" style="8147" customWidth="1"/>
    <col min="7940" max="7940" width="21.28515625" style="8147" customWidth="1"/>
    <col min="7941" max="7941" width="19.28515625" style="8147" customWidth="1"/>
    <col min="7942" max="7942" width="13.7109375" style="8147" customWidth="1"/>
    <col min="7943" max="7943" width="15" style="8147" customWidth="1"/>
    <col min="7944" max="7944" width="10.42578125" style="8147" customWidth="1"/>
    <col min="7945" max="7945" width="15" style="8147" customWidth="1"/>
    <col min="7946" max="7946" width="13.85546875" style="8147" customWidth="1"/>
    <col min="7947" max="7947" width="5.42578125" style="8147" customWidth="1"/>
    <col min="7948" max="8192" width="12.42578125" style="8147"/>
    <col min="8193" max="8193" width="9.7109375" style="8147" customWidth="1"/>
    <col min="8194" max="8194" width="4.85546875" style="8147" customWidth="1"/>
    <col min="8195" max="8195" width="20.42578125" style="8147" customWidth="1"/>
    <col min="8196" max="8196" width="21.28515625" style="8147" customWidth="1"/>
    <col min="8197" max="8197" width="19.28515625" style="8147" customWidth="1"/>
    <col min="8198" max="8198" width="13.7109375" style="8147" customWidth="1"/>
    <col min="8199" max="8199" width="15" style="8147" customWidth="1"/>
    <col min="8200" max="8200" width="10.42578125" style="8147" customWidth="1"/>
    <col min="8201" max="8201" width="15" style="8147" customWidth="1"/>
    <col min="8202" max="8202" width="13.85546875" style="8147" customWidth="1"/>
    <col min="8203" max="8203" width="5.42578125" style="8147" customWidth="1"/>
    <col min="8204" max="8448" width="12.42578125" style="8147"/>
    <col min="8449" max="8449" width="9.7109375" style="8147" customWidth="1"/>
    <col min="8450" max="8450" width="4.85546875" style="8147" customWidth="1"/>
    <col min="8451" max="8451" width="20.42578125" style="8147" customWidth="1"/>
    <col min="8452" max="8452" width="21.28515625" style="8147" customWidth="1"/>
    <col min="8453" max="8453" width="19.28515625" style="8147" customWidth="1"/>
    <col min="8454" max="8454" width="13.7109375" style="8147" customWidth="1"/>
    <col min="8455" max="8455" width="15" style="8147" customWidth="1"/>
    <col min="8456" max="8456" width="10.42578125" style="8147" customWidth="1"/>
    <col min="8457" max="8457" width="15" style="8147" customWidth="1"/>
    <col min="8458" max="8458" width="13.85546875" style="8147" customWidth="1"/>
    <col min="8459" max="8459" width="5.42578125" style="8147" customWidth="1"/>
    <col min="8460" max="8704" width="12.42578125" style="8147"/>
    <col min="8705" max="8705" width="9.7109375" style="8147" customWidth="1"/>
    <col min="8706" max="8706" width="4.85546875" style="8147" customWidth="1"/>
    <col min="8707" max="8707" width="20.42578125" style="8147" customWidth="1"/>
    <col min="8708" max="8708" width="21.28515625" style="8147" customWidth="1"/>
    <col min="8709" max="8709" width="19.28515625" style="8147" customWidth="1"/>
    <col min="8710" max="8710" width="13.7109375" style="8147" customWidth="1"/>
    <col min="8711" max="8711" width="15" style="8147" customWidth="1"/>
    <col min="8712" max="8712" width="10.42578125" style="8147" customWidth="1"/>
    <col min="8713" max="8713" width="15" style="8147" customWidth="1"/>
    <col min="8714" max="8714" width="13.85546875" style="8147" customWidth="1"/>
    <col min="8715" max="8715" width="5.42578125" style="8147" customWidth="1"/>
    <col min="8716" max="8960" width="12.42578125" style="8147"/>
    <col min="8961" max="8961" width="9.7109375" style="8147" customWidth="1"/>
    <col min="8962" max="8962" width="4.85546875" style="8147" customWidth="1"/>
    <col min="8963" max="8963" width="20.42578125" style="8147" customWidth="1"/>
    <col min="8964" max="8964" width="21.28515625" style="8147" customWidth="1"/>
    <col min="8965" max="8965" width="19.28515625" style="8147" customWidth="1"/>
    <col min="8966" max="8966" width="13.7109375" style="8147" customWidth="1"/>
    <col min="8967" max="8967" width="15" style="8147" customWidth="1"/>
    <col min="8968" max="8968" width="10.42578125" style="8147" customWidth="1"/>
    <col min="8969" max="8969" width="15" style="8147" customWidth="1"/>
    <col min="8970" max="8970" width="13.85546875" style="8147" customWidth="1"/>
    <col min="8971" max="8971" width="5.42578125" style="8147" customWidth="1"/>
    <col min="8972" max="9216" width="12.42578125" style="8147"/>
    <col min="9217" max="9217" width="9.7109375" style="8147" customWidth="1"/>
    <col min="9218" max="9218" width="4.85546875" style="8147" customWidth="1"/>
    <col min="9219" max="9219" width="20.42578125" style="8147" customWidth="1"/>
    <col min="9220" max="9220" width="21.28515625" style="8147" customWidth="1"/>
    <col min="9221" max="9221" width="19.28515625" style="8147" customWidth="1"/>
    <col min="9222" max="9222" width="13.7109375" style="8147" customWidth="1"/>
    <col min="9223" max="9223" width="15" style="8147" customWidth="1"/>
    <col min="9224" max="9224" width="10.42578125" style="8147" customWidth="1"/>
    <col min="9225" max="9225" width="15" style="8147" customWidth="1"/>
    <col min="9226" max="9226" width="13.85546875" style="8147" customWidth="1"/>
    <col min="9227" max="9227" width="5.42578125" style="8147" customWidth="1"/>
    <col min="9228" max="9472" width="12.42578125" style="8147"/>
    <col min="9473" max="9473" width="9.7109375" style="8147" customWidth="1"/>
    <col min="9474" max="9474" width="4.85546875" style="8147" customWidth="1"/>
    <col min="9475" max="9475" width="20.42578125" style="8147" customWidth="1"/>
    <col min="9476" max="9476" width="21.28515625" style="8147" customWidth="1"/>
    <col min="9477" max="9477" width="19.28515625" style="8147" customWidth="1"/>
    <col min="9478" max="9478" width="13.7109375" style="8147" customWidth="1"/>
    <col min="9479" max="9479" width="15" style="8147" customWidth="1"/>
    <col min="9480" max="9480" width="10.42578125" style="8147" customWidth="1"/>
    <col min="9481" max="9481" width="15" style="8147" customWidth="1"/>
    <col min="9482" max="9482" width="13.85546875" style="8147" customWidth="1"/>
    <col min="9483" max="9483" width="5.42578125" style="8147" customWidth="1"/>
    <col min="9484" max="9728" width="12.42578125" style="8147"/>
    <col min="9729" max="9729" width="9.7109375" style="8147" customWidth="1"/>
    <col min="9730" max="9730" width="4.85546875" style="8147" customWidth="1"/>
    <col min="9731" max="9731" width="20.42578125" style="8147" customWidth="1"/>
    <col min="9732" max="9732" width="21.28515625" style="8147" customWidth="1"/>
    <col min="9733" max="9733" width="19.28515625" style="8147" customWidth="1"/>
    <col min="9734" max="9734" width="13.7109375" style="8147" customWidth="1"/>
    <col min="9735" max="9735" width="15" style="8147" customWidth="1"/>
    <col min="9736" max="9736" width="10.42578125" style="8147" customWidth="1"/>
    <col min="9737" max="9737" width="15" style="8147" customWidth="1"/>
    <col min="9738" max="9738" width="13.85546875" style="8147" customWidth="1"/>
    <col min="9739" max="9739" width="5.42578125" style="8147" customWidth="1"/>
    <col min="9740" max="9984" width="12.42578125" style="8147"/>
    <col min="9985" max="9985" width="9.7109375" style="8147" customWidth="1"/>
    <col min="9986" max="9986" width="4.85546875" style="8147" customWidth="1"/>
    <col min="9987" max="9987" width="20.42578125" style="8147" customWidth="1"/>
    <col min="9988" max="9988" width="21.28515625" style="8147" customWidth="1"/>
    <col min="9989" max="9989" width="19.28515625" style="8147" customWidth="1"/>
    <col min="9990" max="9990" width="13.7109375" style="8147" customWidth="1"/>
    <col min="9991" max="9991" width="15" style="8147" customWidth="1"/>
    <col min="9992" max="9992" width="10.42578125" style="8147" customWidth="1"/>
    <col min="9993" max="9993" width="15" style="8147" customWidth="1"/>
    <col min="9994" max="9994" width="13.85546875" style="8147" customWidth="1"/>
    <col min="9995" max="9995" width="5.42578125" style="8147" customWidth="1"/>
    <col min="9996" max="10240" width="12.42578125" style="8147"/>
    <col min="10241" max="10241" width="9.7109375" style="8147" customWidth="1"/>
    <col min="10242" max="10242" width="4.85546875" style="8147" customWidth="1"/>
    <col min="10243" max="10243" width="20.42578125" style="8147" customWidth="1"/>
    <col min="10244" max="10244" width="21.28515625" style="8147" customWidth="1"/>
    <col min="10245" max="10245" width="19.28515625" style="8147" customWidth="1"/>
    <col min="10246" max="10246" width="13.7109375" style="8147" customWidth="1"/>
    <col min="10247" max="10247" width="15" style="8147" customWidth="1"/>
    <col min="10248" max="10248" width="10.42578125" style="8147" customWidth="1"/>
    <col min="10249" max="10249" width="15" style="8147" customWidth="1"/>
    <col min="10250" max="10250" width="13.85546875" style="8147" customWidth="1"/>
    <col min="10251" max="10251" width="5.42578125" style="8147" customWidth="1"/>
    <col min="10252" max="10496" width="12.42578125" style="8147"/>
    <col min="10497" max="10497" width="9.7109375" style="8147" customWidth="1"/>
    <col min="10498" max="10498" width="4.85546875" style="8147" customWidth="1"/>
    <col min="10499" max="10499" width="20.42578125" style="8147" customWidth="1"/>
    <col min="10500" max="10500" width="21.28515625" style="8147" customWidth="1"/>
    <col min="10501" max="10501" width="19.28515625" style="8147" customWidth="1"/>
    <col min="10502" max="10502" width="13.7109375" style="8147" customWidth="1"/>
    <col min="10503" max="10503" width="15" style="8147" customWidth="1"/>
    <col min="10504" max="10504" width="10.42578125" style="8147" customWidth="1"/>
    <col min="10505" max="10505" width="15" style="8147" customWidth="1"/>
    <col min="10506" max="10506" width="13.85546875" style="8147" customWidth="1"/>
    <col min="10507" max="10507" width="5.42578125" style="8147" customWidth="1"/>
    <col min="10508" max="10752" width="12.42578125" style="8147"/>
    <col min="10753" max="10753" width="9.7109375" style="8147" customWidth="1"/>
    <col min="10754" max="10754" width="4.85546875" style="8147" customWidth="1"/>
    <col min="10755" max="10755" width="20.42578125" style="8147" customWidth="1"/>
    <col min="10756" max="10756" width="21.28515625" style="8147" customWidth="1"/>
    <col min="10757" max="10757" width="19.28515625" style="8147" customWidth="1"/>
    <col min="10758" max="10758" width="13.7109375" style="8147" customWidth="1"/>
    <col min="10759" max="10759" width="15" style="8147" customWidth="1"/>
    <col min="10760" max="10760" width="10.42578125" style="8147" customWidth="1"/>
    <col min="10761" max="10761" width="15" style="8147" customWidth="1"/>
    <col min="10762" max="10762" width="13.85546875" style="8147" customWidth="1"/>
    <col min="10763" max="10763" width="5.42578125" style="8147" customWidth="1"/>
    <col min="10764" max="11008" width="12.42578125" style="8147"/>
    <col min="11009" max="11009" width="9.7109375" style="8147" customWidth="1"/>
    <col min="11010" max="11010" width="4.85546875" style="8147" customWidth="1"/>
    <col min="11011" max="11011" width="20.42578125" style="8147" customWidth="1"/>
    <col min="11012" max="11012" width="21.28515625" style="8147" customWidth="1"/>
    <col min="11013" max="11013" width="19.28515625" style="8147" customWidth="1"/>
    <col min="11014" max="11014" width="13.7109375" style="8147" customWidth="1"/>
    <col min="11015" max="11015" width="15" style="8147" customWidth="1"/>
    <col min="11016" max="11016" width="10.42578125" style="8147" customWidth="1"/>
    <col min="11017" max="11017" width="15" style="8147" customWidth="1"/>
    <col min="11018" max="11018" width="13.85546875" style="8147" customWidth="1"/>
    <col min="11019" max="11019" width="5.42578125" style="8147" customWidth="1"/>
    <col min="11020" max="11264" width="12.42578125" style="8147"/>
    <col min="11265" max="11265" width="9.7109375" style="8147" customWidth="1"/>
    <col min="11266" max="11266" width="4.85546875" style="8147" customWidth="1"/>
    <col min="11267" max="11267" width="20.42578125" style="8147" customWidth="1"/>
    <col min="11268" max="11268" width="21.28515625" style="8147" customWidth="1"/>
    <col min="11269" max="11269" width="19.28515625" style="8147" customWidth="1"/>
    <col min="11270" max="11270" width="13.7109375" style="8147" customWidth="1"/>
    <col min="11271" max="11271" width="15" style="8147" customWidth="1"/>
    <col min="11272" max="11272" width="10.42578125" style="8147" customWidth="1"/>
    <col min="11273" max="11273" width="15" style="8147" customWidth="1"/>
    <col min="11274" max="11274" width="13.85546875" style="8147" customWidth="1"/>
    <col min="11275" max="11275" width="5.42578125" style="8147" customWidth="1"/>
    <col min="11276" max="11520" width="12.42578125" style="8147"/>
    <col min="11521" max="11521" width="9.7109375" style="8147" customWidth="1"/>
    <col min="11522" max="11522" width="4.85546875" style="8147" customWidth="1"/>
    <col min="11523" max="11523" width="20.42578125" style="8147" customWidth="1"/>
    <col min="11524" max="11524" width="21.28515625" style="8147" customWidth="1"/>
    <col min="11525" max="11525" width="19.28515625" style="8147" customWidth="1"/>
    <col min="11526" max="11526" width="13.7109375" style="8147" customWidth="1"/>
    <col min="11527" max="11527" width="15" style="8147" customWidth="1"/>
    <col min="11528" max="11528" width="10.42578125" style="8147" customWidth="1"/>
    <col min="11529" max="11529" width="15" style="8147" customWidth="1"/>
    <col min="11530" max="11530" width="13.85546875" style="8147" customWidth="1"/>
    <col min="11531" max="11531" width="5.42578125" style="8147" customWidth="1"/>
    <col min="11532" max="11776" width="12.42578125" style="8147"/>
    <col min="11777" max="11777" width="9.7109375" style="8147" customWidth="1"/>
    <col min="11778" max="11778" width="4.85546875" style="8147" customWidth="1"/>
    <col min="11779" max="11779" width="20.42578125" style="8147" customWidth="1"/>
    <col min="11780" max="11780" width="21.28515625" style="8147" customWidth="1"/>
    <col min="11781" max="11781" width="19.28515625" style="8147" customWidth="1"/>
    <col min="11782" max="11782" width="13.7109375" style="8147" customWidth="1"/>
    <col min="11783" max="11783" width="15" style="8147" customWidth="1"/>
    <col min="11784" max="11784" width="10.42578125" style="8147" customWidth="1"/>
    <col min="11785" max="11785" width="15" style="8147" customWidth="1"/>
    <col min="11786" max="11786" width="13.85546875" style="8147" customWidth="1"/>
    <col min="11787" max="11787" width="5.42578125" style="8147" customWidth="1"/>
    <col min="11788" max="12032" width="12.42578125" style="8147"/>
    <col min="12033" max="12033" width="9.7109375" style="8147" customWidth="1"/>
    <col min="12034" max="12034" width="4.85546875" style="8147" customWidth="1"/>
    <col min="12035" max="12035" width="20.42578125" style="8147" customWidth="1"/>
    <col min="12036" max="12036" width="21.28515625" style="8147" customWidth="1"/>
    <col min="12037" max="12037" width="19.28515625" style="8147" customWidth="1"/>
    <col min="12038" max="12038" width="13.7109375" style="8147" customWidth="1"/>
    <col min="12039" max="12039" width="15" style="8147" customWidth="1"/>
    <col min="12040" max="12040" width="10.42578125" style="8147" customWidth="1"/>
    <col min="12041" max="12041" width="15" style="8147" customWidth="1"/>
    <col min="12042" max="12042" width="13.85546875" style="8147" customWidth="1"/>
    <col min="12043" max="12043" width="5.42578125" style="8147" customWidth="1"/>
    <col min="12044" max="12288" width="12.42578125" style="8147"/>
    <col min="12289" max="12289" width="9.7109375" style="8147" customWidth="1"/>
    <col min="12290" max="12290" width="4.85546875" style="8147" customWidth="1"/>
    <col min="12291" max="12291" width="20.42578125" style="8147" customWidth="1"/>
    <col min="12292" max="12292" width="21.28515625" style="8147" customWidth="1"/>
    <col min="12293" max="12293" width="19.28515625" style="8147" customWidth="1"/>
    <col min="12294" max="12294" width="13.7109375" style="8147" customWidth="1"/>
    <col min="12295" max="12295" width="15" style="8147" customWidth="1"/>
    <col min="12296" max="12296" width="10.42578125" style="8147" customWidth="1"/>
    <col min="12297" max="12297" width="15" style="8147" customWidth="1"/>
    <col min="12298" max="12298" width="13.85546875" style="8147" customWidth="1"/>
    <col min="12299" max="12299" width="5.42578125" style="8147" customWidth="1"/>
    <col min="12300" max="12544" width="12.42578125" style="8147"/>
    <col min="12545" max="12545" width="9.7109375" style="8147" customWidth="1"/>
    <col min="12546" max="12546" width="4.85546875" style="8147" customWidth="1"/>
    <col min="12547" max="12547" width="20.42578125" style="8147" customWidth="1"/>
    <col min="12548" max="12548" width="21.28515625" style="8147" customWidth="1"/>
    <col min="12549" max="12549" width="19.28515625" style="8147" customWidth="1"/>
    <col min="12550" max="12550" width="13.7109375" style="8147" customWidth="1"/>
    <col min="12551" max="12551" width="15" style="8147" customWidth="1"/>
    <col min="12552" max="12552" width="10.42578125" style="8147" customWidth="1"/>
    <col min="12553" max="12553" width="15" style="8147" customWidth="1"/>
    <col min="12554" max="12554" width="13.85546875" style="8147" customWidth="1"/>
    <col min="12555" max="12555" width="5.42578125" style="8147" customWidth="1"/>
    <col min="12556" max="12800" width="12.42578125" style="8147"/>
    <col min="12801" max="12801" width="9.7109375" style="8147" customWidth="1"/>
    <col min="12802" max="12802" width="4.85546875" style="8147" customWidth="1"/>
    <col min="12803" max="12803" width="20.42578125" style="8147" customWidth="1"/>
    <col min="12804" max="12804" width="21.28515625" style="8147" customWidth="1"/>
    <col min="12805" max="12805" width="19.28515625" style="8147" customWidth="1"/>
    <col min="12806" max="12806" width="13.7109375" style="8147" customWidth="1"/>
    <col min="12807" max="12807" width="15" style="8147" customWidth="1"/>
    <col min="12808" max="12808" width="10.42578125" style="8147" customWidth="1"/>
    <col min="12809" max="12809" width="15" style="8147" customWidth="1"/>
    <col min="12810" max="12810" width="13.85546875" style="8147" customWidth="1"/>
    <col min="12811" max="12811" width="5.42578125" style="8147" customWidth="1"/>
    <col min="12812" max="13056" width="12.42578125" style="8147"/>
    <col min="13057" max="13057" width="9.7109375" style="8147" customWidth="1"/>
    <col min="13058" max="13058" width="4.85546875" style="8147" customWidth="1"/>
    <col min="13059" max="13059" width="20.42578125" style="8147" customWidth="1"/>
    <col min="13060" max="13060" width="21.28515625" style="8147" customWidth="1"/>
    <col min="13061" max="13061" width="19.28515625" style="8147" customWidth="1"/>
    <col min="13062" max="13062" width="13.7109375" style="8147" customWidth="1"/>
    <col min="13063" max="13063" width="15" style="8147" customWidth="1"/>
    <col min="13064" max="13064" width="10.42578125" style="8147" customWidth="1"/>
    <col min="13065" max="13065" width="15" style="8147" customWidth="1"/>
    <col min="13066" max="13066" width="13.85546875" style="8147" customWidth="1"/>
    <col min="13067" max="13067" width="5.42578125" style="8147" customWidth="1"/>
    <col min="13068" max="13312" width="12.42578125" style="8147"/>
    <col min="13313" max="13313" width="9.7109375" style="8147" customWidth="1"/>
    <col min="13314" max="13314" width="4.85546875" style="8147" customWidth="1"/>
    <col min="13315" max="13315" width="20.42578125" style="8147" customWidth="1"/>
    <col min="13316" max="13316" width="21.28515625" style="8147" customWidth="1"/>
    <col min="13317" max="13317" width="19.28515625" style="8147" customWidth="1"/>
    <col min="13318" max="13318" width="13.7109375" style="8147" customWidth="1"/>
    <col min="13319" max="13319" width="15" style="8147" customWidth="1"/>
    <col min="13320" max="13320" width="10.42578125" style="8147" customWidth="1"/>
    <col min="13321" max="13321" width="15" style="8147" customWidth="1"/>
    <col min="13322" max="13322" width="13.85546875" style="8147" customWidth="1"/>
    <col min="13323" max="13323" width="5.42578125" style="8147" customWidth="1"/>
    <col min="13324" max="13568" width="12.42578125" style="8147"/>
    <col min="13569" max="13569" width="9.7109375" style="8147" customWidth="1"/>
    <col min="13570" max="13570" width="4.85546875" style="8147" customWidth="1"/>
    <col min="13571" max="13571" width="20.42578125" style="8147" customWidth="1"/>
    <col min="13572" max="13572" width="21.28515625" style="8147" customWidth="1"/>
    <col min="13573" max="13573" width="19.28515625" style="8147" customWidth="1"/>
    <col min="13574" max="13574" width="13.7109375" style="8147" customWidth="1"/>
    <col min="13575" max="13575" width="15" style="8147" customWidth="1"/>
    <col min="13576" max="13576" width="10.42578125" style="8147" customWidth="1"/>
    <col min="13577" max="13577" width="15" style="8147" customWidth="1"/>
    <col min="13578" max="13578" width="13.85546875" style="8147" customWidth="1"/>
    <col min="13579" max="13579" width="5.42578125" style="8147" customWidth="1"/>
    <col min="13580" max="13824" width="12.42578125" style="8147"/>
    <col min="13825" max="13825" width="9.7109375" style="8147" customWidth="1"/>
    <col min="13826" max="13826" width="4.85546875" style="8147" customWidth="1"/>
    <col min="13827" max="13827" width="20.42578125" style="8147" customWidth="1"/>
    <col min="13828" max="13828" width="21.28515625" style="8147" customWidth="1"/>
    <col min="13829" max="13829" width="19.28515625" style="8147" customWidth="1"/>
    <col min="13830" max="13830" width="13.7109375" style="8147" customWidth="1"/>
    <col min="13831" max="13831" width="15" style="8147" customWidth="1"/>
    <col min="13832" max="13832" width="10.42578125" style="8147" customWidth="1"/>
    <col min="13833" max="13833" width="15" style="8147" customWidth="1"/>
    <col min="13834" max="13834" width="13.85546875" style="8147" customWidth="1"/>
    <col min="13835" max="13835" width="5.42578125" style="8147" customWidth="1"/>
    <col min="13836" max="14080" width="12.42578125" style="8147"/>
    <col min="14081" max="14081" width="9.7109375" style="8147" customWidth="1"/>
    <col min="14082" max="14082" width="4.85546875" style="8147" customWidth="1"/>
    <col min="14083" max="14083" width="20.42578125" style="8147" customWidth="1"/>
    <col min="14084" max="14084" width="21.28515625" style="8147" customWidth="1"/>
    <col min="14085" max="14085" width="19.28515625" style="8147" customWidth="1"/>
    <col min="14086" max="14086" width="13.7109375" style="8147" customWidth="1"/>
    <col min="14087" max="14087" width="15" style="8147" customWidth="1"/>
    <col min="14088" max="14088" width="10.42578125" style="8147" customWidth="1"/>
    <col min="14089" max="14089" width="15" style="8147" customWidth="1"/>
    <col min="14090" max="14090" width="13.85546875" style="8147" customWidth="1"/>
    <col min="14091" max="14091" width="5.42578125" style="8147" customWidth="1"/>
    <col min="14092" max="14336" width="12.42578125" style="8147"/>
    <col min="14337" max="14337" width="9.7109375" style="8147" customWidth="1"/>
    <col min="14338" max="14338" width="4.85546875" style="8147" customWidth="1"/>
    <col min="14339" max="14339" width="20.42578125" style="8147" customWidth="1"/>
    <col min="14340" max="14340" width="21.28515625" style="8147" customWidth="1"/>
    <col min="14341" max="14341" width="19.28515625" style="8147" customWidth="1"/>
    <col min="14342" max="14342" width="13.7109375" style="8147" customWidth="1"/>
    <col min="14343" max="14343" width="15" style="8147" customWidth="1"/>
    <col min="14344" max="14344" width="10.42578125" style="8147" customWidth="1"/>
    <col min="14345" max="14345" width="15" style="8147" customWidth="1"/>
    <col min="14346" max="14346" width="13.85546875" style="8147" customWidth="1"/>
    <col min="14347" max="14347" width="5.42578125" style="8147" customWidth="1"/>
    <col min="14348" max="14592" width="12.42578125" style="8147"/>
    <col min="14593" max="14593" width="9.7109375" style="8147" customWidth="1"/>
    <col min="14594" max="14594" width="4.85546875" style="8147" customWidth="1"/>
    <col min="14595" max="14595" width="20.42578125" style="8147" customWidth="1"/>
    <col min="14596" max="14596" width="21.28515625" style="8147" customWidth="1"/>
    <col min="14597" max="14597" width="19.28515625" style="8147" customWidth="1"/>
    <col min="14598" max="14598" width="13.7109375" style="8147" customWidth="1"/>
    <col min="14599" max="14599" width="15" style="8147" customWidth="1"/>
    <col min="14600" max="14600" width="10.42578125" style="8147" customWidth="1"/>
    <col min="14601" max="14601" width="15" style="8147" customWidth="1"/>
    <col min="14602" max="14602" width="13.85546875" style="8147" customWidth="1"/>
    <col min="14603" max="14603" width="5.42578125" style="8147" customWidth="1"/>
    <col min="14604" max="14848" width="12.42578125" style="8147"/>
    <col min="14849" max="14849" width="9.7109375" style="8147" customWidth="1"/>
    <col min="14850" max="14850" width="4.85546875" style="8147" customWidth="1"/>
    <col min="14851" max="14851" width="20.42578125" style="8147" customWidth="1"/>
    <col min="14852" max="14852" width="21.28515625" style="8147" customWidth="1"/>
    <col min="14853" max="14853" width="19.28515625" style="8147" customWidth="1"/>
    <col min="14854" max="14854" width="13.7109375" style="8147" customWidth="1"/>
    <col min="14855" max="14855" width="15" style="8147" customWidth="1"/>
    <col min="14856" max="14856" width="10.42578125" style="8147" customWidth="1"/>
    <col min="14857" max="14857" width="15" style="8147" customWidth="1"/>
    <col min="14858" max="14858" width="13.85546875" style="8147" customWidth="1"/>
    <col min="14859" max="14859" width="5.42578125" style="8147" customWidth="1"/>
    <col min="14860" max="15104" width="12.42578125" style="8147"/>
    <col min="15105" max="15105" width="9.7109375" style="8147" customWidth="1"/>
    <col min="15106" max="15106" width="4.85546875" style="8147" customWidth="1"/>
    <col min="15107" max="15107" width="20.42578125" style="8147" customWidth="1"/>
    <col min="15108" max="15108" width="21.28515625" style="8147" customWidth="1"/>
    <col min="15109" max="15109" width="19.28515625" style="8147" customWidth="1"/>
    <col min="15110" max="15110" width="13.7109375" style="8147" customWidth="1"/>
    <col min="15111" max="15111" width="15" style="8147" customWidth="1"/>
    <col min="15112" max="15112" width="10.42578125" style="8147" customWidth="1"/>
    <col min="15113" max="15113" width="15" style="8147" customWidth="1"/>
    <col min="15114" max="15114" width="13.85546875" style="8147" customWidth="1"/>
    <col min="15115" max="15115" width="5.42578125" style="8147" customWidth="1"/>
    <col min="15116" max="15360" width="12.42578125" style="8147"/>
    <col min="15361" max="15361" width="9.7109375" style="8147" customWidth="1"/>
    <col min="15362" max="15362" width="4.85546875" style="8147" customWidth="1"/>
    <col min="15363" max="15363" width="20.42578125" style="8147" customWidth="1"/>
    <col min="15364" max="15364" width="21.28515625" style="8147" customWidth="1"/>
    <col min="15365" max="15365" width="19.28515625" style="8147" customWidth="1"/>
    <col min="15366" max="15366" width="13.7109375" style="8147" customWidth="1"/>
    <col min="15367" max="15367" width="15" style="8147" customWidth="1"/>
    <col min="15368" max="15368" width="10.42578125" style="8147" customWidth="1"/>
    <col min="15369" max="15369" width="15" style="8147" customWidth="1"/>
    <col min="15370" max="15370" width="13.85546875" style="8147" customWidth="1"/>
    <col min="15371" max="15371" width="5.42578125" style="8147" customWidth="1"/>
    <col min="15372" max="15616" width="12.42578125" style="8147"/>
    <col min="15617" max="15617" width="9.7109375" style="8147" customWidth="1"/>
    <col min="15618" max="15618" width="4.85546875" style="8147" customWidth="1"/>
    <col min="15619" max="15619" width="20.42578125" style="8147" customWidth="1"/>
    <col min="15620" max="15620" width="21.28515625" style="8147" customWidth="1"/>
    <col min="15621" max="15621" width="19.28515625" style="8147" customWidth="1"/>
    <col min="15622" max="15622" width="13.7109375" style="8147" customWidth="1"/>
    <col min="15623" max="15623" width="15" style="8147" customWidth="1"/>
    <col min="15624" max="15624" width="10.42578125" style="8147" customWidth="1"/>
    <col min="15625" max="15625" width="15" style="8147" customWidth="1"/>
    <col min="15626" max="15626" width="13.85546875" style="8147" customWidth="1"/>
    <col min="15627" max="15627" width="5.42578125" style="8147" customWidth="1"/>
    <col min="15628" max="15872" width="12.42578125" style="8147"/>
    <col min="15873" max="15873" width="9.7109375" style="8147" customWidth="1"/>
    <col min="15874" max="15874" width="4.85546875" style="8147" customWidth="1"/>
    <col min="15875" max="15875" width="20.42578125" style="8147" customWidth="1"/>
    <col min="15876" max="15876" width="21.28515625" style="8147" customWidth="1"/>
    <col min="15877" max="15877" width="19.28515625" style="8147" customWidth="1"/>
    <col min="15878" max="15878" width="13.7109375" style="8147" customWidth="1"/>
    <col min="15879" max="15879" width="15" style="8147" customWidth="1"/>
    <col min="15880" max="15880" width="10.42578125" style="8147" customWidth="1"/>
    <col min="15881" max="15881" width="15" style="8147" customWidth="1"/>
    <col min="15882" max="15882" width="13.85546875" style="8147" customWidth="1"/>
    <col min="15883" max="15883" width="5.42578125" style="8147" customWidth="1"/>
    <col min="15884" max="16128" width="12.42578125" style="8147"/>
    <col min="16129" max="16129" width="9.7109375" style="8147" customWidth="1"/>
    <col min="16130" max="16130" width="4.85546875" style="8147" customWidth="1"/>
    <col min="16131" max="16131" width="20.42578125" style="8147" customWidth="1"/>
    <col min="16132" max="16132" width="21.28515625" style="8147" customWidth="1"/>
    <col min="16133" max="16133" width="19.28515625" style="8147" customWidth="1"/>
    <col min="16134" max="16134" width="13.7109375" style="8147" customWidth="1"/>
    <col min="16135" max="16135" width="15" style="8147" customWidth="1"/>
    <col min="16136" max="16136" width="10.42578125" style="8147" customWidth="1"/>
    <col min="16137" max="16137" width="15" style="8147" customWidth="1"/>
    <col min="16138" max="16138" width="13.85546875" style="8147" customWidth="1"/>
    <col min="16139" max="16139" width="5.42578125" style="8147" customWidth="1"/>
    <col min="16140" max="16384" width="12.42578125" style="8147"/>
  </cols>
  <sheetData>
    <row r="1" spans="1:11" ht="20.25">
      <c r="K1" s="8148"/>
    </row>
    <row r="2" spans="1:11" ht="15.75">
      <c r="A2" s="9381" t="s">
        <v>4906</v>
      </c>
      <c r="B2" s="9381"/>
      <c r="C2" s="9381"/>
      <c r="D2" s="9381"/>
      <c r="E2" s="9381"/>
      <c r="F2" s="9381"/>
      <c r="G2" s="9381"/>
      <c r="H2" s="9381"/>
      <c r="I2" s="9381"/>
      <c r="J2" s="9381"/>
    </row>
    <row r="3" spans="1:11" ht="15.75">
      <c r="A3" s="9381" t="s">
        <v>4907</v>
      </c>
      <c r="B3" s="9381"/>
      <c r="C3" s="9381"/>
      <c r="D3" s="9381"/>
      <c r="E3" s="9381"/>
      <c r="F3" s="9381"/>
      <c r="G3" s="9381"/>
      <c r="H3" s="9381"/>
      <c r="I3" s="9381"/>
      <c r="J3" s="9381"/>
    </row>
    <row r="5" spans="1:11" ht="15.75">
      <c r="A5" s="9381" t="s">
        <v>4908</v>
      </c>
      <c r="B5" s="9381"/>
      <c r="C5" s="9381"/>
      <c r="D5" s="9381"/>
      <c r="E5" s="9381"/>
      <c r="F5" s="9381"/>
      <c r="G5" s="9381"/>
      <c r="H5" s="9381"/>
      <c r="I5" s="9381"/>
      <c r="J5" s="9381"/>
    </row>
    <row r="9" spans="1:11">
      <c r="A9" s="8132" t="s">
        <v>4909</v>
      </c>
      <c r="B9" s="8132"/>
      <c r="C9" s="8132"/>
      <c r="D9" s="8132"/>
      <c r="E9" s="8132"/>
      <c r="F9" s="8132"/>
      <c r="G9" s="8132"/>
      <c r="H9" s="8132"/>
      <c r="I9" s="9379"/>
      <c r="J9" s="9379"/>
    </row>
    <row r="10" spans="1:11">
      <c r="A10" s="8132"/>
      <c r="B10" s="8132"/>
      <c r="C10" s="8132"/>
      <c r="D10" s="8132"/>
      <c r="E10" s="8132"/>
      <c r="F10" s="8132"/>
      <c r="G10" s="8132"/>
      <c r="H10" s="8132"/>
      <c r="I10" s="8132"/>
      <c r="J10" s="8132"/>
    </row>
    <row r="11" spans="1:11">
      <c r="A11" s="8132" t="s">
        <v>4910</v>
      </c>
      <c r="B11" s="8132"/>
      <c r="C11" s="8132"/>
      <c r="D11" s="8132"/>
      <c r="E11" s="8132"/>
      <c r="F11" s="8132"/>
      <c r="G11" s="8132"/>
      <c r="H11" s="8132"/>
      <c r="I11" s="9379"/>
      <c r="J11" s="9379"/>
    </row>
    <row r="12" spans="1:11">
      <c r="A12" s="8132" t="s">
        <v>4911</v>
      </c>
      <c r="B12" s="8132"/>
      <c r="C12" s="8132"/>
      <c r="D12" s="8132"/>
      <c r="E12" s="8132"/>
      <c r="F12" s="8132"/>
      <c r="G12" s="8132"/>
      <c r="H12" s="8133"/>
      <c r="I12" s="8134"/>
      <c r="J12" s="8134"/>
    </row>
    <row r="13" spans="1:11">
      <c r="A13" s="8132"/>
      <c r="B13" s="8132"/>
      <c r="C13" s="8132"/>
      <c r="D13" s="8132"/>
      <c r="E13" s="8132"/>
      <c r="F13" s="8132"/>
      <c r="G13" s="8132"/>
      <c r="H13" s="8132"/>
      <c r="I13" s="8132"/>
      <c r="J13" s="8132"/>
    </row>
    <row r="14" spans="1:11">
      <c r="A14" s="8132" t="s">
        <v>4912</v>
      </c>
      <c r="B14" s="8132"/>
      <c r="C14" s="8132"/>
      <c r="D14" s="8132"/>
      <c r="E14" s="8132"/>
      <c r="F14" s="8132"/>
      <c r="G14" s="8132"/>
      <c r="H14" s="8132"/>
      <c r="I14" s="9379"/>
      <c r="J14" s="9379"/>
    </row>
    <row r="15" spans="1:11">
      <c r="A15" s="8132" t="s">
        <v>4913</v>
      </c>
      <c r="B15" s="8132"/>
      <c r="C15" s="8132"/>
      <c r="D15" s="8132"/>
      <c r="E15" s="8132"/>
      <c r="F15" s="8132"/>
      <c r="G15" s="8132"/>
      <c r="H15" s="8132"/>
      <c r="I15" s="8132"/>
      <c r="J15" s="8132"/>
    </row>
    <row r="16" spans="1:11">
      <c r="A16" s="8132" t="s">
        <v>4914</v>
      </c>
      <c r="B16" s="8132"/>
      <c r="C16" s="8132"/>
      <c r="D16" s="8132"/>
      <c r="E16" s="8132"/>
      <c r="F16" s="8132"/>
      <c r="G16" s="8132"/>
      <c r="H16" s="8132"/>
      <c r="I16" s="8132"/>
      <c r="J16" s="8132"/>
    </row>
    <row r="17" spans="1:10">
      <c r="A17" s="8132"/>
      <c r="B17" s="8132"/>
      <c r="C17" s="8132"/>
      <c r="D17" s="8132"/>
      <c r="E17" s="8132"/>
      <c r="F17" s="8132"/>
      <c r="G17" s="8132"/>
      <c r="H17" s="8132"/>
      <c r="I17" s="8132"/>
      <c r="J17" s="8132"/>
    </row>
    <row r="18" spans="1:10">
      <c r="A18" s="8132" t="s">
        <v>4915</v>
      </c>
      <c r="B18" s="8132"/>
      <c r="C18" s="8132"/>
      <c r="D18" s="8132"/>
      <c r="E18" s="8132"/>
      <c r="F18" s="8132"/>
      <c r="G18" s="8132"/>
      <c r="H18" s="8132"/>
      <c r="I18" s="8132"/>
      <c r="J18" s="8132"/>
    </row>
    <row r="19" spans="1:10">
      <c r="A19" s="8132" t="s">
        <v>4916</v>
      </c>
      <c r="B19" s="8132"/>
      <c r="C19" s="8132"/>
      <c r="D19" s="8132"/>
      <c r="E19" s="8132"/>
      <c r="F19" s="8132"/>
      <c r="G19" s="8132"/>
      <c r="H19" s="8132"/>
      <c r="I19" s="9379"/>
      <c r="J19" s="9379"/>
    </row>
    <row r="20" spans="1:10">
      <c r="A20" s="8132"/>
      <c r="B20" s="8132"/>
      <c r="C20" s="8132"/>
      <c r="D20" s="8132"/>
      <c r="E20" s="8132"/>
      <c r="F20" s="8132"/>
      <c r="G20" s="8132"/>
      <c r="H20" s="8132"/>
      <c r="I20" s="8132"/>
      <c r="J20" s="8132"/>
    </row>
    <row r="21" spans="1:10">
      <c r="A21" s="8132" t="s">
        <v>4917</v>
      </c>
      <c r="B21" s="8132"/>
      <c r="C21" s="8132"/>
      <c r="D21" s="8132"/>
      <c r="E21" s="8132"/>
      <c r="F21" s="8132"/>
      <c r="G21" s="8132"/>
      <c r="H21" s="8132"/>
      <c r="I21" s="8132"/>
      <c r="J21" s="8132"/>
    </row>
    <row r="22" spans="1:10">
      <c r="A22" s="8132"/>
      <c r="B22" s="8132"/>
      <c r="C22" s="8132"/>
      <c r="D22" s="8132"/>
      <c r="E22" s="8132"/>
      <c r="F22" s="8132"/>
      <c r="G22" s="8132"/>
      <c r="H22" s="8132"/>
      <c r="I22" s="8132"/>
      <c r="J22" s="8132"/>
    </row>
    <row r="23" spans="1:10">
      <c r="A23" s="8132" t="s">
        <v>4918</v>
      </c>
      <c r="B23" s="8132"/>
      <c r="C23" s="8132"/>
      <c r="D23" s="8132"/>
      <c r="E23" s="8132"/>
      <c r="F23" s="8132"/>
      <c r="G23" s="8132"/>
      <c r="H23" s="8132"/>
      <c r="I23" s="8132"/>
      <c r="J23" s="8132"/>
    </row>
    <row r="24" spans="1:10">
      <c r="A24" s="8132" t="s">
        <v>4919</v>
      </c>
      <c r="B24" s="8132"/>
      <c r="C24" s="8132"/>
      <c r="D24" s="8132"/>
      <c r="E24" s="8132"/>
      <c r="F24" s="8132"/>
      <c r="G24" s="8132"/>
      <c r="H24" s="8132"/>
      <c r="I24" s="9379"/>
      <c r="J24" s="9379"/>
    </row>
    <row r="25" spans="1:10">
      <c r="A25" s="8132" t="s">
        <v>4920</v>
      </c>
      <c r="B25" s="8132"/>
      <c r="C25" s="8132"/>
      <c r="D25" s="8132"/>
      <c r="E25" s="8132"/>
      <c r="F25" s="8132"/>
      <c r="G25" s="8132"/>
      <c r="H25" s="8132"/>
      <c r="I25" s="8132"/>
      <c r="J25" s="8132"/>
    </row>
    <row r="26" spans="1:10">
      <c r="A26" s="8132" t="s">
        <v>4921</v>
      </c>
      <c r="B26" s="8132"/>
      <c r="C26" s="8132"/>
      <c r="D26" s="8132"/>
      <c r="E26" s="8132"/>
      <c r="F26" s="8132"/>
      <c r="G26" s="8132"/>
      <c r="H26" s="8132"/>
      <c r="I26" s="9379"/>
      <c r="J26" s="9379"/>
    </row>
    <row r="27" spans="1:10">
      <c r="A27" s="8132" t="s">
        <v>4922</v>
      </c>
      <c r="B27" s="8132"/>
      <c r="C27" s="8132"/>
      <c r="D27" s="8132"/>
      <c r="E27" s="8132"/>
      <c r="F27" s="8132"/>
      <c r="G27" s="8132"/>
      <c r="H27" s="8132"/>
      <c r="I27" s="8132"/>
      <c r="J27" s="8132"/>
    </row>
    <row r="28" spans="1:10">
      <c r="A28" s="8132"/>
      <c r="B28" s="8132"/>
      <c r="C28" s="8132"/>
      <c r="D28" s="8132"/>
      <c r="E28" s="8132"/>
      <c r="F28" s="8132"/>
      <c r="G28" s="8132"/>
      <c r="H28" s="8132"/>
      <c r="I28" s="8132"/>
      <c r="J28" s="8132"/>
    </row>
    <row r="29" spans="1:10">
      <c r="A29" s="8132" t="s">
        <v>4923</v>
      </c>
      <c r="B29" s="8132"/>
      <c r="C29" s="8132"/>
      <c r="D29" s="8132"/>
      <c r="E29" s="8132"/>
      <c r="F29" s="8132"/>
      <c r="G29" s="8132"/>
      <c r="H29" s="8132"/>
      <c r="I29" s="8132"/>
      <c r="J29" s="8132"/>
    </row>
    <row r="30" spans="1:10">
      <c r="A30" s="8132" t="s">
        <v>4924</v>
      </c>
      <c r="B30" s="8132"/>
      <c r="C30" s="8132"/>
      <c r="D30" s="8132"/>
      <c r="E30" s="8132"/>
      <c r="F30" s="8132"/>
      <c r="G30" s="8132"/>
      <c r="H30" s="8132"/>
      <c r="I30" s="8132"/>
      <c r="J30" s="8132"/>
    </row>
    <row r="31" spans="1:10">
      <c r="A31" s="8132"/>
      <c r="B31" s="8132"/>
      <c r="C31" s="8132"/>
      <c r="D31" s="8132"/>
      <c r="E31" s="8132"/>
      <c r="F31" s="8132"/>
      <c r="G31" s="8132"/>
      <c r="H31" s="8132"/>
      <c r="I31" s="8132"/>
      <c r="J31" s="8132"/>
    </row>
    <row r="32" spans="1:10">
      <c r="A32" s="8132"/>
      <c r="B32" s="8132"/>
      <c r="C32" s="8132"/>
      <c r="D32" s="8132"/>
      <c r="E32" s="8132"/>
      <c r="F32" s="8132"/>
      <c r="G32" s="8132"/>
      <c r="H32" s="8132"/>
      <c r="I32" s="8132"/>
      <c r="J32" s="8132"/>
    </row>
    <row r="33" spans="1:10">
      <c r="A33" s="8132"/>
      <c r="B33" s="8132"/>
      <c r="C33" s="8132"/>
      <c r="D33" s="8135" t="s">
        <v>4925</v>
      </c>
      <c r="E33" s="8132"/>
      <c r="F33" s="8132"/>
      <c r="G33" s="8132"/>
      <c r="H33" s="8132"/>
      <c r="I33" s="8132"/>
      <c r="J33" s="8132"/>
    </row>
    <row r="34" spans="1:10">
      <c r="A34" s="8134"/>
      <c r="B34" s="8134"/>
      <c r="C34" s="8134"/>
      <c r="D34" s="8135" t="s">
        <v>4925</v>
      </c>
      <c r="E34" s="8132"/>
      <c r="F34" s="8132"/>
      <c r="G34" s="8132"/>
      <c r="H34" s="8132"/>
      <c r="I34" s="8132"/>
      <c r="J34" s="8132"/>
    </row>
    <row r="35" spans="1:10">
      <c r="A35" s="8132"/>
      <c r="B35" s="8132"/>
      <c r="C35" s="8132"/>
      <c r="D35" s="8132"/>
      <c r="E35" s="8132"/>
      <c r="F35" s="8132"/>
      <c r="G35" s="8132"/>
      <c r="H35" s="8132"/>
      <c r="I35" s="8132"/>
      <c r="J35" s="8132"/>
    </row>
    <row r="36" spans="1:10">
      <c r="A36" s="8132"/>
      <c r="B36" s="8132"/>
      <c r="C36" s="8132"/>
      <c r="D36" s="8132"/>
      <c r="E36" s="8132"/>
      <c r="F36" s="8132"/>
      <c r="G36" s="8132"/>
      <c r="H36" s="8132"/>
      <c r="I36" s="8132"/>
      <c r="J36" s="8132"/>
    </row>
    <row r="37" spans="1:10">
      <c r="A37" s="8136"/>
      <c r="B37" s="8137"/>
      <c r="C37" s="8137"/>
      <c r="D37" s="8137"/>
      <c r="E37" s="8138" t="s">
        <v>4926</v>
      </c>
      <c r="F37" s="8139"/>
      <c r="G37" s="8136"/>
      <c r="H37" s="8137"/>
      <c r="I37" s="8137"/>
      <c r="J37" s="8138" t="s">
        <v>4927</v>
      </c>
    </row>
    <row r="38" spans="1:10">
      <c r="A38" s="8132" t="s">
        <v>4928</v>
      </c>
      <c r="B38" s="8140"/>
      <c r="C38" s="8141"/>
      <c r="D38" s="8134"/>
      <c r="E38" s="8132" t="s">
        <v>4929</v>
      </c>
      <c r="F38" s="8140"/>
      <c r="G38" s="8134"/>
      <c r="H38" s="8134"/>
      <c r="I38" s="8134"/>
      <c r="J38" s="8137"/>
    </row>
    <row r="39" spans="1:10">
      <c r="A39" s="8132" t="s">
        <v>4930</v>
      </c>
      <c r="B39" s="8132"/>
      <c r="C39" s="8132"/>
      <c r="D39" s="8132"/>
      <c r="E39" s="8132"/>
      <c r="F39" s="8132"/>
      <c r="G39" s="8132"/>
      <c r="H39" s="8132"/>
      <c r="I39" s="8132"/>
      <c r="J39" s="8132"/>
    </row>
    <row r="40" spans="1:10">
      <c r="A40" s="8132" t="s">
        <v>4931</v>
      </c>
      <c r="B40" s="8142"/>
      <c r="C40" s="8132"/>
      <c r="D40" s="8132"/>
      <c r="E40" s="8132"/>
      <c r="F40" s="8132"/>
      <c r="G40" s="8132"/>
      <c r="H40" s="8132"/>
      <c r="I40" s="8132"/>
      <c r="J40" s="8132"/>
    </row>
    <row r="41" spans="1:10">
      <c r="A41" s="8132" t="s">
        <v>4932</v>
      </c>
      <c r="B41" s="8132"/>
      <c r="C41" s="8132"/>
      <c r="D41" s="8132"/>
      <c r="E41" s="8132"/>
      <c r="F41" s="8132"/>
      <c r="G41" s="8132"/>
      <c r="H41" s="8132"/>
      <c r="I41" s="8132"/>
      <c r="J41" s="8132"/>
    </row>
    <row r="42" spans="1:10">
      <c r="A42" s="8132" t="s">
        <v>4933</v>
      </c>
      <c r="B42" s="8132"/>
      <c r="C42" s="8132"/>
      <c r="D42" s="8132"/>
      <c r="E42" s="8132"/>
      <c r="F42" s="8132"/>
      <c r="G42" s="8132"/>
      <c r="H42" s="8132"/>
      <c r="I42" s="8132"/>
      <c r="J42" s="8132"/>
    </row>
    <row r="43" spans="1:10">
      <c r="A43" s="8132" t="s">
        <v>4934</v>
      </c>
      <c r="B43" s="8132"/>
      <c r="C43" s="8132"/>
      <c r="D43" s="8132"/>
      <c r="E43" s="8132"/>
      <c r="F43" s="8132"/>
      <c r="G43" s="8132"/>
      <c r="H43" s="8132"/>
      <c r="I43" s="8132"/>
      <c r="J43" s="8132"/>
    </row>
    <row r="44" spans="1:10">
      <c r="A44" s="8132"/>
      <c r="B44" s="8132"/>
      <c r="C44" s="8132"/>
      <c r="D44" s="8132"/>
      <c r="E44" s="8132"/>
      <c r="F44" s="8138"/>
      <c r="G44" s="8138"/>
      <c r="H44" s="8138"/>
      <c r="I44" s="8138"/>
      <c r="J44" s="8132"/>
    </row>
    <row r="45" spans="1:10">
      <c r="A45" s="8132"/>
      <c r="B45" s="8132"/>
      <c r="C45" s="8132"/>
      <c r="D45" s="8132"/>
      <c r="E45" s="8138"/>
      <c r="F45" s="8138"/>
      <c r="G45" s="8138"/>
      <c r="H45" s="8138"/>
      <c r="I45" s="8138"/>
      <c r="J45" s="8132"/>
    </row>
    <row r="46" spans="1:10">
      <c r="A46" s="8132"/>
      <c r="B46" s="8132"/>
      <c r="C46" s="8132"/>
      <c r="D46" s="8132"/>
      <c r="E46" s="8138"/>
      <c r="F46" s="8138"/>
      <c r="G46" s="8138"/>
      <c r="H46" s="8138"/>
      <c r="I46" s="8138"/>
      <c r="J46" s="8132"/>
    </row>
    <row r="47" spans="1:10">
      <c r="A47" s="8132"/>
      <c r="B47" s="8132"/>
      <c r="C47" s="8132"/>
      <c r="D47" s="8132"/>
      <c r="E47" s="8138"/>
      <c r="F47" s="8139"/>
      <c r="G47" s="8139"/>
      <c r="H47" s="8139"/>
      <c r="I47" s="8143" t="s">
        <v>4935</v>
      </c>
      <c r="J47" s="8132"/>
    </row>
    <row r="48" spans="1:10">
      <c r="A48" s="8132"/>
      <c r="B48" s="8132"/>
      <c r="C48" s="8132"/>
      <c r="D48" s="8132"/>
      <c r="E48" s="8138"/>
      <c r="F48" s="8138"/>
      <c r="G48" s="8138"/>
      <c r="H48" s="8138"/>
      <c r="I48" s="8143"/>
      <c r="J48" s="8132"/>
    </row>
    <row r="49" spans="1:10">
      <c r="A49" s="8132"/>
      <c r="B49" s="8132"/>
      <c r="C49" s="8132"/>
      <c r="D49" s="8132"/>
      <c r="E49" s="8138"/>
      <c r="F49" s="8138"/>
      <c r="G49" s="8138"/>
      <c r="H49" s="8138"/>
      <c r="I49" s="8143"/>
      <c r="J49" s="8132"/>
    </row>
    <row r="50" spans="1:10">
      <c r="A50" s="8132"/>
      <c r="B50" s="8132"/>
      <c r="C50" s="8132"/>
      <c r="D50" s="8132"/>
      <c r="E50" s="8138"/>
      <c r="F50" s="8139"/>
      <c r="G50" s="8139"/>
      <c r="H50" s="8139"/>
      <c r="I50" s="8143" t="s">
        <v>4936</v>
      </c>
      <c r="J50" s="8132"/>
    </row>
    <row r="51" spans="1:10" ht="12.75" customHeight="1">
      <c r="A51" s="8132"/>
      <c r="B51" s="8132"/>
      <c r="C51" s="8132"/>
      <c r="D51" s="8132"/>
      <c r="E51" s="8138"/>
      <c r="F51" s="8138"/>
      <c r="G51" s="8138"/>
      <c r="H51" s="8138"/>
      <c r="I51" s="8143"/>
      <c r="J51" s="8132"/>
    </row>
    <row r="52" spans="1:10">
      <c r="A52" s="8132"/>
      <c r="B52" s="8132"/>
      <c r="C52" s="8132"/>
      <c r="D52" s="8132"/>
      <c r="E52" s="8138"/>
      <c r="F52" s="8138"/>
      <c r="G52" s="8138"/>
      <c r="H52" s="8138"/>
      <c r="I52" s="8143"/>
      <c r="J52" s="8132"/>
    </row>
    <row r="53" spans="1:10">
      <c r="A53" s="8132"/>
      <c r="B53" s="8132"/>
      <c r="C53" s="8132"/>
      <c r="D53" s="8132"/>
      <c r="E53" s="8138"/>
      <c r="F53" s="8139"/>
      <c r="G53" s="8139"/>
      <c r="H53" s="8139"/>
      <c r="I53" s="8143" t="s">
        <v>4937</v>
      </c>
      <c r="J53" s="8132"/>
    </row>
    <row r="54" spans="1:10">
      <c r="A54" s="8132"/>
      <c r="B54" s="8132"/>
      <c r="C54" s="8132"/>
      <c r="D54" s="8132"/>
      <c r="E54" s="8138"/>
      <c r="F54" s="8138"/>
      <c r="G54" s="8138"/>
      <c r="H54" s="8138"/>
      <c r="I54" s="8143"/>
      <c r="J54" s="8132"/>
    </row>
    <row r="55" spans="1:10">
      <c r="A55" s="8132"/>
      <c r="B55" s="8132"/>
      <c r="C55" s="8132"/>
      <c r="D55" s="8132"/>
      <c r="E55" s="8138"/>
      <c r="F55" s="8138"/>
      <c r="G55" s="8138"/>
      <c r="H55" s="8138"/>
      <c r="I55" s="8143"/>
      <c r="J55" s="8132"/>
    </row>
    <row r="56" spans="1:10">
      <c r="A56" s="8132" t="s">
        <v>4938</v>
      </c>
      <c r="B56" s="8132"/>
      <c r="C56" s="8132"/>
      <c r="D56" s="8132"/>
      <c r="E56" s="8144"/>
      <c r="F56" s="8145" t="s">
        <v>4939</v>
      </c>
      <c r="G56" s="9380"/>
      <c r="H56" s="9380"/>
      <c r="I56" s="8132" t="s">
        <v>4940</v>
      </c>
      <c r="J56" s="8132"/>
    </row>
    <row r="57" spans="1:10">
      <c r="A57" s="8132" t="s">
        <v>4941</v>
      </c>
      <c r="B57" s="8132"/>
      <c r="C57" s="9380"/>
      <c r="D57" s="9380"/>
      <c r="E57" s="8132" t="s">
        <v>4942</v>
      </c>
      <c r="F57" s="8132"/>
      <c r="G57" s="8132"/>
      <c r="H57" s="8132"/>
      <c r="I57" s="8132"/>
      <c r="J57" s="8132"/>
    </row>
    <row r="58" spans="1:10">
      <c r="A58" s="8132" t="s">
        <v>17</v>
      </c>
      <c r="B58" s="8132"/>
      <c r="C58" s="9378"/>
      <c r="D58" s="9378"/>
      <c r="E58" s="8132" t="s">
        <v>4943</v>
      </c>
      <c r="F58" s="8132"/>
      <c r="G58" s="8132"/>
      <c r="H58" s="8132"/>
      <c r="I58" s="8146"/>
      <c r="J58" s="8132"/>
    </row>
    <row r="59" spans="1:10">
      <c r="A59" s="8132" t="s">
        <v>4941</v>
      </c>
      <c r="B59" s="8132"/>
      <c r="C59" s="9377"/>
      <c r="D59" s="9377"/>
      <c r="E59" s="8132" t="s">
        <v>4944</v>
      </c>
      <c r="F59" s="8132"/>
      <c r="G59" s="8132"/>
      <c r="H59" s="8132"/>
      <c r="I59" s="8132"/>
      <c r="J59" s="8132"/>
    </row>
    <row r="60" spans="1:10">
      <c r="A60" s="8132" t="s">
        <v>17</v>
      </c>
      <c r="B60" s="8132"/>
      <c r="C60" s="9378"/>
      <c r="D60" s="9378"/>
      <c r="E60" s="8132" t="s">
        <v>4945</v>
      </c>
      <c r="F60" s="8132"/>
      <c r="G60" s="8146"/>
      <c r="H60" s="8132"/>
      <c r="I60" s="8146"/>
      <c r="J60" s="8132"/>
    </row>
    <row r="61" spans="1:10">
      <c r="A61" s="8132" t="s">
        <v>4941</v>
      </c>
      <c r="B61" s="8132"/>
      <c r="C61" s="9377"/>
      <c r="D61" s="9377"/>
      <c r="E61" s="8132" t="s">
        <v>4944</v>
      </c>
      <c r="F61" s="8132"/>
      <c r="G61" s="8132"/>
      <c r="H61" s="8132"/>
      <c r="I61" s="8132"/>
      <c r="J61" s="8132"/>
    </row>
    <row r="62" spans="1:10">
      <c r="A62" s="8132" t="s">
        <v>17</v>
      </c>
      <c r="B62" s="8132"/>
      <c r="C62" s="9378"/>
      <c r="D62" s="9378"/>
      <c r="E62" s="8132" t="s">
        <v>4946</v>
      </c>
      <c r="F62" s="8132"/>
      <c r="G62" s="8132"/>
      <c r="H62" s="8132"/>
      <c r="I62" s="8146"/>
      <c r="J62" s="8132"/>
    </row>
    <row r="63" spans="1:10">
      <c r="A63" s="8132"/>
      <c r="B63" s="8132"/>
      <c r="C63" s="8132"/>
      <c r="D63" s="8132"/>
      <c r="E63" s="8132"/>
      <c r="F63" s="8132"/>
      <c r="G63" s="8132"/>
      <c r="H63" s="8132"/>
      <c r="I63" s="8132"/>
      <c r="J63" s="8132"/>
    </row>
    <row r="64" spans="1:10">
      <c r="A64" s="8132"/>
      <c r="B64" s="8132"/>
      <c r="C64" s="8132"/>
      <c r="D64" s="8132"/>
      <c r="E64" s="8132"/>
      <c r="F64" s="8132"/>
      <c r="G64" s="8132"/>
      <c r="H64" s="8132"/>
      <c r="I64" s="8132"/>
      <c r="J64" s="8132"/>
    </row>
    <row r="65" spans="1:10">
      <c r="A65" s="8132"/>
      <c r="B65" s="8132"/>
      <c r="C65" s="8132"/>
      <c r="D65" s="8132"/>
      <c r="E65" s="8132"/>
      <c r="F65" s="8132"/>
      <c r="G65" s="8132"/>
      <c r="H65" s="8132"/>
      <c r="I65" s="8132"/>
      <c r="J65" s="8132"/>
    </row>
    <row r="66" spans="1:10">
      <c r="A66" s="8132"/>
      <c r="B66" s="8132"/>
      <c r="C66" s="8132"/>
      <c r="D66" s="8132"/>
      <c r="E66" s="8132"/>
      <c r="F66" s="8132"/>
      <c r="G66" s="8132"/>
      <c r="H66" s="8132"/>
      <c r="I66" s="8132"/>
      <c r="J66" s="8132"/>
    </row>
    <row r="71" spans="1:10">
      <c r="A71" s="8132" t="s">
        <v>4947</v>
      </c>
      <c r="B71" s="8132"/>
      <c r="C71" s="8132"/>
    </row>
    <row r="72" spans="1:10">
      <c r="A72" s="8132" t="s">
        <v>4948</v>
      </c>
      <c r="B72" s="8132"/>
      <c r="C72" s="8132"/>
    </row>
    <row r="73" spans="1:10">
      <c r="A73" s="8132" t="s">
        <v>4949</v>
      </c>
      <c r="B73" s="8132"/>
      <c r="C73" s="8132"/>
    </row>
    <row r="74" spans="1:10">
      <c r="A74" s="8132" t="s">
        <v>4950</v>
      </c>
      <c r="B74" s="8132"/>
      <c r="C74" s="8132"/>
    </row>
    <row r="75" spans="1:10">
      <c r="A75" s="8132"/>
      <c r="B75" s="8132"/>
      <c r="C75" s="8132"/>
    </row>
    <row r="78" spans="1:10">
      <c r="B78" s="8149"/>
    </row>
  </sheetData>
  <mergeCells count="16">
    <mergeCell ref="I14:J14"/>
    <mergeCell ref="A2:J2"/>
    <mergeCell ref="A3:J3"/>
    <mergeCell ref="A5:J5"/>
    <mergeCell ref="I9:J9"/>
    <mergeCell ref="I11:J11"/>
    <mergeCell ref="C59:D59"/>
    <mergeCell ref="C60:D60"/>
    <mergeCell ref="C61:D61"/>
    <mergeCell ref="C62:D62"/>
    <mergeCell ref="I19:J19"/>
    <mergeCell ref="I24:J24"/>
    <mergeCell ref="I26:J26"/>
    <mergeCell ref="G56:H56"/>
    <mergeCell ref="C57:D57"/>
    <mergeCell ref="C58:D58"/>
  </mergeCells>
  <pageMargins left="0.7" right="0.7" top="0.75" bottom="0.75" header="0.3" footer="0.3"/>
  <pageSetup scale="63" fitToHeight="0" orientation="portrait" r:id="rId1"/>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A00-000000000000}">
  <dimension ref="B1:F14"/>
  <sheetViews>
    <sheetView workbookViewId="0">
      <selection activeCell="D9" sqref="D9"/>
    </sheetView>
  </sheetViews>
  <sheetFormatPr defaultColWidth="9.140625" defaultRowHeight="14.25"/>
  <cols>
    <col min="1" max="1" width="2.28515625" style="6832" customWidth="1"/>
    <col min="2" max="2" width="19.42578125" style="6832" customWidth="1"/>
    <col min="3" max="3" width="35" style="6832" customWidth="1"/>
    <col min="4" max="4" width="65.140625" style="6832" bestFit="1" customWidth="1"/>
    <col min="5" max="5" width="46.42578125" style="6832" customWidth="1"/>
    <col min="6" max="6" width="35.42578125" style="8202" bestFit="1" customWidth="1"/>
    <col min="7" max="16384" width="9.140625" style="6832"/>
  </cols>
  <sheetData>
    <row r="1" spans="2:6" ht="15">
      <c r="B1" s="8201" t="s">
        <v>4794</v>
      </c>
    </row>
    <row r="2" spans="2:6" ht="15">
      <c r="B2" s="8201" t="s">
        <v>5034</v>
      </c>
    </row>
    <row r="3" spans="2:6" ht="15">
      <c r="B3" s="8201" t="s">
        <v>5035</v>
      </c>
    </row>
    <row r="4" spans="2:6" ht="15.75" thickBot="1">
      <c r="B4" s="8201"/>
    </row>
    <row r="5" spans="2:6" ht="15">
      <c r="B5" s="8206" t="s">
        <v>826</v>
      </c>
      <c r="C5" s="8206" t="s">
        <v>5033</v>
      </c>
      <c r="D5" s="8206" t="s">
        <v>329</v>
      </c>
    </row>
    <row r="6" spans="2:6" ht="18.75" customHeight="1">
      <c r="B6" s="8205">
        <v>1</v>
      </c>
      <c r="C6" s="8205" t="s">
        <v>5037</v>
      </c>
      <c r="D6" s="8205" t="s">
        <v>5045</v>
      </c>
    </row>
    <row r="7" spans="2:6" ht="15">
      <c r="B7" s="8205">
        <v>2</v>
      </c>
      <c r="C7" s="8205" t="s">
        <v>5038</v>
      </c>
      <c r="D7" s="8205" t="s">
        <v>5046</v>
      </c>
      <c r="F7" s="8203" t="s">
        <v>1279</v>
      </c>
    </row>
    <row r="8" spans="2:6" ht="15">
      <c r="B8" s="8205">
        <v>3</v>
      </c>
      <c r="C8" s="8205" t="s">
        <v>5039</v>
      </c>
      <c r="D8" s="8205" t="s">
        <v>4977</v>
      </c>
      <c r="F8" s="8204"/>
    </row>
    <row r="9" spans="2:6" ht="15">
      <c r="B9" s="8205">
        <v>4</v>
      </c>
      <c r="C9" s="8205" t="s">
        <v>5040</v>
      </c>
      <c r="D9" s="8205" t="s">
        <v>5047</v>
      </c>
    </row>
    <row r="10" spans="2:6" ht="15">
      <c r="B10" s="8205">
        <v>5</v>
      </c>
      <c r="C10" s="8205" t="s">
        <v>5041</v>
      </c>
      <c r="D10" s="8205" t="s">
        <v>5048</v>
      </c>
    </row>
    <row r="11" spans="2:6" ht="15">
      <c r="B11" s="8205">
        <v>6</v>
      </c>
      <c r="C11" s="8205" t="s">
        <v>5042</v>
      </c>
      <c r="D11" s="8205" t="s">
        <v>4653</v>
      </c>
    </row>
    <row r="12" spans="2:6" ht="15">
      <c r="B12" s="8205">
        <v>7</v>
      </c>
      <c r="C12" s="8205" t="s">
        <v>5043</v>
      </c>
      <c r="D12" s="8205" t="s">
        <v>5049</v>
      </c>
    </row>
    <row r="13" spans="2:6" ht="15">
      <c r="B13" s="8205">
        <v>8</v>
      </c>
      <c r="C13" s="8205" t="s">
        <v>5044</v>
      </c>
      <c r="D13" s="8205" t="s">
        <v>5050</v>
      </c>
    </row>
    <row r="14" spans="2:6">
      <c r="B14" s="8205">
        <v>9</v>
      </c>
      <c r="C14" s="8205" t="s">
        <v>5036</v>
      </c>
      <c r="D14" s="8205" t="s">
        <v>5051</v>
      </c>
    </row>
  </sheetData>
  <hyperlinks>
    <hyperlink ref="F7" location="Index!A1" display="Index" xr:uid="{00000000-0004-0000-7A00-000000000000}"/>
  </hyperlinks>
  <pageMargins left="0.7" right="0.7" top="0.75" bottom="0.75" header="0.3" footer="0.3"/>
  <pageSetup paperSize="9" orientation="portrait" horizontalDpi="4294967294" verticalDpi="4294967294"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80">
    <tabColor rgb="FFFFC000"/>
  </sheetPr>
  <dimension ref="A1:O150"/>
  <sheetViews>
    <sheetView topLeftCell="E1" workbookViewId="0">
      <selection activeCell="G16" sqref="G16"/>
    </sheetView>
  </sheetViews>
  <sheetFormatPr defaultColWidth="0" defaultRowHeight="15" zeroHeight="1"/>
  <cols>
    <col min="1" max="3" width="9.140625" style="6944" customWidth="1"/>
    <col min="4" max="4" width="72.7109375" style="6944" bestFit="1" customWidth="1"/>
    <col min="5" max="5" width="9.140625" style="6944" customWidth="1"/>
    <col min="6" max="6" width="16.85546875" style="6944" customWidth="1"/>
    <col min="7" max="7" width="18.7109375" style="6944" customWidth="1"/>
    <col min="8" max="8" width="15.7109375" style="6944" bestFit="1" customWidth="1"/>
    <col min="9" max="9" width="17.140625" style="6944" customWidth="1"/>
    <col min="10" max="10" width="16.28515625" style="6944" customWidth="1"/>
    <col min="11" max="11" width="13.85546875" style="6944" customWidth="1"/>
    <col min="12" max="12" width="16.140625" style="6944" customWidth="1"/>
    <col min="13" max="13" width="15.85546875" style="6944" bestFit="1" customWidth="1"/>
    <col min="14" max="15" width="9.140625" style="6944" customWidth="1"/>
    <col min="16" max="16384" width="9.140625" style="6944" hidden="1"/>
  </cols>
  <sheetData>
    <row r="1" spans="1:15">
      <c r="A1" s="1043"/>
      <c r="B1" s="1043"/>
      <c r="C1" s="1043"/>
      <c r="D1" s="1043"/>
      <c r="E1" s="1043"/>
      <c r="F1" s="1043"/>
      <c r="G1" s="1043"/>
      <c r="H1" s="1043"/>
      <c r="I1" s="1043"/>
      <c r="J1" s="1043"/>
      <c r="K1" s="1043"/>
      <c r="L1" s="1043"/>
      <c r="M1" s="1043"/>
      <c r="N1" s="1043"/>
      <c r="O1" s="1043"/>
    </row>
    <row r="2" spans="1:15">
      <c r="A2" s="1043"/>
      <c r="B2" s="85"/>
      <c r="C2" s="11"/>
      <c r="D2" s="11"/>
      <c r="E2" s="11"/>
      <c r="F2" s="11"/>
      <c r="G2" s="11"/>
      <c r="H2" s="11"/>
      <c r="I2" s="11"/>
      <c r="J2" s="11"/>
      <c r="K2" s="75"/>
      <c r="L2" s="11"/>
      <c r="M2" s="85"/>
      <c r="N2" s="85"/>
      <c r="O2" s="1043"/>
    </row>
    <row r="3" spans="1:15" ht="18.75">
      <c r="A3" s="1043"/>
      <c r="B3" s="85"/>
      <c r="C3" s="1704" t="s">
        <v>2003</v>
      </c>
      <c r="D3" s="65"/>
      <c r="E3" s="1475"/>
      <c r="F3" s="1705"/>
      <c r="G3" s="1475"/>
      <c r="H3" s="1475"/>
      <c r="I3" s="1475"/>
      <c r="J3" s="1475"/>
      <c r="K3" s="75"/>
      <c r="L3" s="11"/>
      <c r="M3" s="62" t="s">
        <v>2808</v>
      </c>
      <c r="N3" s="85"/>
      <c r="O3" s="1043"/>
    </row>
    <row r="4" spans="1:15" ht="15.75">
      <c r="A4" s="1043"/>
      <c r="B4" s="85"/>
      <c r="C4" s="1706" t="s">
        <v>2004</v>
      </c>
      <c r="D4" s="65"/>
      <c r="E4" s="1707"/>
      <c r="F4" s="64"/>
      <c r="G4" s="1707"/>
      <c r="H4" s="1707"/>
      <c r="I4" s="1707"/>
      <c r="J4" s="1707"/>
      <c r="K4" s="75"/>
      <c r="L4" s="11"/>
      <c r="M4" s="85"/>
      <c r="N4" s="85"/>
      <c r="O4" s="1043"/>
    </row>
    <row r="5" spans="1:15" ht="15.75" thickBot="1">
      <c r="A5" s="1043"/>
      <c r="B5" s="85"/>
      <c r="C5" s="91"/>
      <c r="D5" s="91"/>
      <c r="E5" s="91"/>
      <c r="F5" s="91"/>
      <c r="G5" s="91"/>
      <c r="H5" s="91"/>
      <c r="I5" s="91"/>
      <c r="J5" s="91"/>
      <c r="K5" s="75"/>
      <c r="L5" s="11"/>
      <c r="M5" s="85"/>
      <c r="N5" s="85"/>
      <c r="O5" s="1043"/>
    </row>
    <row r="6" spans="1:15">
      <c r="A6" s="1043"/>
      <c r="B6" s="85"/>
      <c r="C6" s="1739"/>
      <c r="D6" s="1740"/>
      <c r="E6" s="1740"/>
      <c r="F6" s="1740"/>
      <c r="G6" s="1740"/>
      <c r="H6" s="1740"/>
      <c r="I6" s="2143" t="s">
        <v>761</v>
      </c>
      <c r="J6" s="1745" t="s">
        <v>2005</v>
      </c>
      <c r="K6" s="75"/>
      <c r="L6" s="11"/>
      <c r="M6" s="85"/>
      <c r="N6" s="85"/>
      <c r="O6" s="1043"/>
    </row>
    <row r="7" spans="1:15">
      <c r="A7" s="1043"/>
      <c r="B7" s="85"/>
      <c r="C7" s="1741"/>
      <c r="D7" s="91"/>
      <c r="E7" s="91"/>
      <c r="F7" s="91"/>
      <c r="G7" s="91"/>
      <c r="H7" s="91"/>
      <c r="I7" s="2144"/>
      <c r="J7" s="1746" t="s">
        <v>2006</v>
      </c>
      <c r="K7" s="75"/>
      <c r="L7" s="11"/>
      <c r="M7" s="85"/>
      <c r="N7" s="85"/>
      <c r="O7" s="1043"/>
    </row>
    <row r="8" spans="1:15">
      <c r="A8" s="1043"/>
      <c r="B8" s="85"/>
      <c r="C8" s="1741"/>
      <c r="D8" s="91"/>
      <c r="E8" s="91"/>
      <c r="F8" s="91"/>
      <c r="G8" s="91"/>
      <c r="H8" s="91"/>
      <c r="I8" s="1747" t="s">
        <v>392</v>
      </c>
      <c r="J8" s="1748" t="s">
        <v>409</v>
      </c>
      <c r="K8" s="75"/>
      <c r="L8" s="11"/>
      <c r="M8" s="85"/>
      <c r="N8" s="85"/>
      <c r="O8" s="1043"/>
    </row>
    <row r="9" spans="1:15">
      <c r="A9" s="1043"/>
      <c r="B9" s="85"/>
      <c r="C9" s="1741">
        <v>1</v>
      </c>
      <c r="D9" s="92" t="s">
        <v>2930</v>
      </c>
      <c r="E9" s="91"/>
      <c r="F9" s="91"/>
      <c r="G9" s="91"/>
      <c r="H9" s="91"/>
      <c r="I9" s="5866">
        <f>+M77</f>
        <v>0</v>
      </c>
      <c r="J9" s="5867">
        <f>+M78</f>
        <v>0</v>
      </c>
      <c r="K9" s="75"/>
      <c r="L9" s="11"/>
      <c r="M9" s="85"/>
      <c r="N9" s="85"/>
      <c r="O9" s="1043"/>
    </row>
    <row r="10" spans="1:15">
      <c r="A10" s="1043"/>
      <c r="B10" s="85"/>
      <c r="C10" s="1741">
        <v>2</v>
      </c>
      <c r="D10" s="92" t="s">
        <v>3164</v>
      </c>
      <c r="E10" s="91"/>
      <c r="F10" s="91"/>
      <c r="G10" s="91"/>
      <c r="H10" s="91"/>
      <c r="I10" s="5868">
        <v>0</v>
      </c>
      <c r="J10" s="5869">
        <v>0</v>
      </c>
      <c r="K10" s="75"/>
      <c r="L10" s="11"/>
      <c r="M10" s="85"/>
      <c r="N10" s="85"/>
      <c r="O10" s="1043"/>
    </row>
    <row r="11" spans="1:15">
      <c r="A11" s="1043"/>
      <c r="B11" s="85"/>
      <c r="C11" s="1741">
        <v>3</v>
      </c>
      <c r="D11" s="92" t="s">
        <v>3165</v>
      </c>
      <c r="E11" s="91"/>
      <c r="F11" s="91"/>
      <c r="G11" s="91"/>
      <c r="H11" s="91"/>
      <c r="I11" s="5868">
        <v>0</v>
      </c>
      <c r="J11" s="5869">
        <v>0</v>
      </c>
      <c r="K11" s="75"/>
      <c r="L11" s="11"/>
      <c r="M11" s="85"/>
      <c r="N11" s="85"/>
      <c r="O11" s="1043"/>
    </row>
    <row r="12" spans="1:15">
      <c r="A12" s="1043"/>
      <c r="B12" s="85"/>
      <c r="C12" s="1741">
        <v>4</v>
      </c>
      <c r="D12" s="2442" t="s">
        <v>3166</v>
      </c>
      <c r="E12" s="91"/>
      <c r="F12" s="91"/>
      <c r="G12" s="91"/>
      <c r="H12" s="91"/>
      <c r="I12" s="5868">
        <v>0</v>
      </c>
      <c r="J12" s="5869">
        <v>0</v>
      </c>
      <c r="K12" s="75"/>
      <c r="L12" s="11"/>
      <c r="M12" s="85"/>
      <c r="N12" s="85"/>
      <c r="O12" s="1043"/>
    </row>
    <row r="13" spans="1:15">
      <c r="A13" s="1043"/>
      <c r="B13" s="85"/>
      <c r="C13" s="1741">
        <v>5</v>
      </c>
      <c r="D13" s="1742" t="s">
        <v>2007</v>
      </c>
      <c r="E13" s="91"/>
      <c r="F13" s="91"/>
      <c r="G13" s="91"/>
      <c r="H13" s="91"/>
      <c r="I13" s="5870">
        <f>SUM(I10:I12)</f>
        <v>0</v>
      </c>
      <c r="J13" s="5871">
        <f>SUM(J10:J12)</f>
        <v>0</v>
      </c>
      <c r="K13" s="75"/>
      <c r="L13" s="11"/>
      <c r="M13" s="85"/>
      <c r="N13" s="85"/>
      <c r="O13" s="1043"/>
    </row>
    <row r="14" spans="1:15">
      <c r="A14" s="1043"/>
      <c r="B14" s="85"/>
      <c r="C14" s="1741">
        <v>6</v>
      </c>
      <c r="D14" s="1742" t="s">
        <v>2280</v>
      </c>
      <c r="E14" s="91"/>
      <c r="F14" s="91"/>
      <c r="G14" s="91"/>
      <c r="H14" s="91"/>
      <c r="I14" s="5870">
        <f>I9-I13</f>
        <v>0</v>
      </c>
      <c r="J14" s="5872">
        <f>J9-J13</f>
        <v>0</v>
      </c>
      <c r="K14" s="75"/>
      <c r="L14" s="11"/>
      <c r="M14" s="85"/>
      <c r="N14" s="85"/>
      <c r="O14" s="1043"/>
    </row>
    <row r="15" spans="1:15" ht="15.75">
      <c r="A15" s="1043"/>
      <c r="B15" s="85"/>
      <c r="C15" s="1741">
        <v>7</v>
      </c>
      <c r="D15" s="91" t="s">
        <v>3168</v>
      </c>
      <c r="E15" s="91"/>
      <c r="F15" s="91"/>
      <c r="G15" s="91"/>
      <c r="H15" s="91"/>
      <c r="I15" s="5608" t="s">
        <v>62</v>
      </c>
      <c r="J15" s="5609" t="s">
        <v>62</v>
      </c>
      <c r="K15" s="1708"/>
      <c r="L15" s="11"/>
      <c r="M15" s="85"/>
      <c r="N15" s="85"/>
      <c r="O15" s="1043"/>
    </row>
    <row r="16" spans="1:15" ht="16.5" thickBot="1">
      <c r="A16" s="1043"/>
      <c r="B16" s="85"/>
      <c r="C16" s="1743">
        <v>8</v>
      </c>
      <c r="D16" s="1744" t="s">
        <v>2008</v>
      </c>
      <c r="E16" s="1744"/>
      <c r="F16" s="1744"/>
      <c r="G16" s="1744"/>
      <c r="H16" s="1744"/>
      <c r="I16" s="5610" t="s">
        <v>62</v>
      </c>
      <c r="J16" s="5611" t="s">
        <v>62</v>
      </c>
      <c r="K16" s="75"/>
      <c r="L16" s="11"/>
      <c r="M16" s="85"/>
      <c r="N16" s="85"/>
      <c r="O16" s="1043"/>
    </row>
    <row r="17" spans="1:15">
      <c r="A17" s="1043"/>
      <c r="B17" s="85"/>
      <c r="C17" s="11"/>
      <c r="D17" s="58"/>
      <c r="E17" s="91"/>
      <c r="F17" s="91"/>
      <c r="G17" s="91"/>
      <c r="H17" s="91"/>
      <c r="I17" s="91"/>
      <c r="J17" s="91"/>
      <c r="K17" s="75"/>
      <c r="L17" s="11"/>
      <c r="M17" s="85"/>
      <c r="N17" s="85"/>
      <c r="O17" s="1043"/>
    </row>
    <row r="18" spans="1:15">
      <c r="A18" s="1043"/>
      <c r="B18" s="85"/>
      <c r="C18" s="11"/>
      <c r="D18" s="58" t="s">
        <v>56</v>
      </c>
      <c r="E18" s="91"/>
      <c r="F18" s="91"/>
      <c r="G18" s="91"/>
      <c r="H18" s="91"/>
      <c r="I18" s="91"/>
      <c r="J18" s="91"/>
      <c r="K18" s="75"/>
      <c r="L18" s="11"/>
      <c r="M18" s="85"/>
      <c r="N18" s="85"/>
      <c r="O18" s="1043"/>
    </row>
    <row r="19" spans="1:15">
      <c r="A19" s="1043"/>
      <c r="B19" s="85"/>
      <c r="C19" s="11"/>
      <c r="D19" s="60" t="s">
        <v>3167</v>
      </c>
      <c r="E19" s="91"/>
      <c r="F19" s="91"/>
      <c r="G19" s="91"/>
      <c r="H19" s="91"/>
      <c r="I19" s="91"/>
      <c r="J19" s="91"/>
      <c r="K19" s="75"/>
      <c r="L19" s="11"/>
      <c r="M19" s="85"/>
      <c r="N19" s="85"/>
      <c r="O19" s="1043"/>
    </row>
    <row r="20" spans="1:15">
      <c r="A20" s="1043"/>
      <c r="B20" s="85"/>
      <c r="C20" s="11"/>
      <c r="D20" s="11"/>
      <c r="E20" s="11"/>
      <c r="F20" s="11"/>
      <c r="G20" s="91"/>
      <c r="H20" s="91"/>
      <c r="I20" s="91"/>
      <c r="J20" s="91"/>
      <c r="K20" s="75"/>
      <c r="L20" s="243"/>
      <c r="M20" s="85"/>
      <c r="N20" s="85"/>
      <c r="O20" s="1043"/>
    </row>
    <row r="21" spans="1:15" ht="18.75">
      <c r="A21" s="1043"/>
      <c r="B21" s="85"/>
      <c r="C21" s="1704" t="s">
        <v>2009</v>
      </c>
      <c r="D21" s="1709"/>
      <c r="E21" s="11"/>
      <c r="F21" s="11"/>
      <c r="G21" s="1705"/>
      <c r="H21" s="1709"/>
      <c r="I21" s="1709"/>
      <c r="J21" s="1709"/>
      <c r="K21" s="65"/>
      <c r="L21" s="11"/>
      <c r="M21" s="85"/>
      <c r="N21" s="85"/>
      <c r="O21" s="1043"/>
    </row>
    <row r="22" spans="1:15" ht="15.75" thickBot="1">
      <c r="A22" s="1043"/>
      <c r="B22" s="85"/>
      <c r="C22" s="92"/>
      <c r="D22" s="92"/>
      <c r="E22" s="92"/>
      <c r="F22" s="92"/>
      <c r="G22" s="92"/>
      <c r="H22" s="92"/>
      <c r="I22" s="92"/>
      <c r="J22" s="92"/>
      <c r="K22" s="92"/>
      <c r="L22" s="11"/>
      <c r="M22" s="85"/>
      <c r="N22" s="85"/>
      <c r="O22" s="1043"/>
    </row>
    <row r="23" spans="1:15">
      <c r="A23" s="1043"/>
      <c r="B23" s="85"/>
      <c r="C23" s="1760"/>
      <c r="D23" s="1761"/>
      <c r="E23" s="1762"/>
      <c r="F23" s="1130"/>
      <c r="G23" s="1749" t="s">
        <v>2010</v>
      </c>
      <c r="H23" s="1749"/>
      <c r="I23" s="1749" t="s">
        <v>2010</v>
      </c>
      <c r="J23" s="1749"/>
      <c r="K23" s="1129"/>
      <c r="L23" s="645"/>
      <c r="M23" s="1750" t="s">
        <v>1242</v>
      </c>
      <c r="N23" s="85"/>
      <c r="O23" s="1043"/>
    </row>
    <row r="24" spans="1:15">
      <c r="A24" s="1043"/>
      <c r="B24" s="85"/>
      <c r="C24" s="1763"/>
      <c r="D24" s="1764"/>
      <c r="E24" s="1765"/>
      <c r="F24" s="565" t="s">
        <v>1238</v>
      </c>
      <c r="G24" s="1131" t="s">
        <v>2603</v>
      </c>
      <c r="H24" s="1131" t="s">
        <v>2010</v>
      </c>
      <c r="I24" s="2368" t="s">
        <v>2603</v>
      </c>
      <c r="J24" s="1131" t="s">
        <v>1277</v>
      </c>
      <c r="K24" s="323" t="s">
        <v>4861</v>
      </c>
      <c r="L24" s="269" t="s">
        <v>1262</v>
      </c>
      <c r="M24" s="1751" t="s">
        <v>1256</v>
      </c>
      <c r="N24" s="85"/>
      <c r="O24" s="1043"/>
    </row>
    <row r="25" spans="1:15">
      <c r="A25" s="1043"/>
      <c r="B25" s="85"/>
      <c r="C25" s="1763"/>
      <c r="D25" s="2561" t="s">
        <v>329</v>
      </c>
      <c r="E25" s="415"/>
      <c r="F25" s="565" t="s">
        <v>1334</v>
      </c>
      <c r="G25" s="269" t="s">
        <v>1252</v>
      </c>
      <c r="H25" s="269" t="s">
        <v>1252</v>
      </c>
      <c r="I25" s="269" t="s">
        <v>1333</v>
      </c>
      <c r="J25" s="2373" t="s">
        <v>2694</v>
      </c>
      <c r="K25" s="323" t="s">
        <v>1262</v>
      </c>
      <c r="L25" s="269" t="s">
        <v>1261</v>
      </c>
      <c r="M25" s="1751" t="s">
        <v>1263</v>
      </c>
      <c r="N25" s="85"/>
      <c r="O25" s="1043"/>
    </row>
    <row r="26" spans="1:15">
      <c r="A26" s="1043"/>
      <c r="B26" s="85"/>
      <c r="C26" s="1763"/>
      <c r="D26" s="1764"/>
      <c r="E26" s="415"/>
      <c r="F26" s="565" t="s">
        <v>1305</v>
      </c>
      <c r="G26" s="269" t="s">
        <v>1264</v>
      </c>
      <c r="H26" s="269" t="s">
        <v>2011</v>
      </c>
      <c r="I26" s="269" t="s">
        <v>1308</v>
      </c>
      <c r="J26" s="269" t="s">
        <v>1265</v>
      </c>
      <c r="K26" s="1752"/>
      <c r="L26" s="1753"/>
      <c r="M26" s="1754"/>
      <c r="N26" s="85"/>
      <c r="O26" s="1043"/>
    </row>
    <row r="27" spans="1:15">
      <c r="A27" s="1043"/>
      <c r="B27" s="85"/>
      <c r="C27" s="1763"/>
      <c r="D27" s="1764"/>
      <c r="E27" s="415"/>
      <c r="F27" s="1755" t="s">
        <v>2012</v>
      </c>
      <c r="G27" s="1756"/>
      <c r="H27" s="1756"/>
      <c r="I27" s="1756" t="s">
        <v>4858</v>
      </c>
      <c r="J27" s="1757"/>
      <c r="K27" s="1758"/>
      <c r="L27" s="1756" t="s">
        <v>2013</v>
      </c>
      <c r="M27" s="1759" t="s">
        <v>2014</v>
      </c>
      <c r="N27" s="85"/>
      <c r="O27" s="1043"/>
    </row>
    <row r="28" spans="1:15">
      <c r="A28" s="1043"/>
      <c r="B28" s="85"/>
      <c r="C28" s="1772"/>
      <c r="D28" s="1780"/>
      <c r="E28" s="1781" t="s">
        <v>2015</v>
      </c>
      <c r="F28" s="1729" t="s">
        <v>392</v>
      </c>
      <c r="G28" s="1729" t="s">
        <v>409</v>
      </c>
      <c r="H28" s="1729" t="s">
        <v>410</v>
      </c>
      <c r="I28" s="1729" t="s">
        <v>411</v>
      </c>
      <c r="J28" s="1729" t="s">
        <v>412</v>
      </c>
      <c r="K28" s="1730" t="s">
        <v>413</v>
      </c>
      <c r="L28" s="1730" t="s">
        <v>414</v>
      </c>
      <c r="M28" s="1731" t="s">
        <v>415</v>
      </c>
      <c r="N28" s="85"/>
      <c r="O28" s="1043"/>
    </row>
    <row r="29" spans="1:15" ht="15" customHeight="1">
      <c r="A29" s="1043"/>
      <c r="B29" s="85"/>
      <c r="C29" s="2443">
        <v>1</v>
      </c>
      <c r="D29" s="2442" t="s">
        <v>2691</v>
      </c>
      <c r="E29" s="8421"/>
      <c r="F29" s="5809">
        <f t="shared" ref="F29:F76" si="0">G29+H29</f>
        <v>0</v>
      </c>
      <c r="G29" s="5809">
        <f>G30+G33</f>
        <v>0</v>
      </c>
      <c r="H29" s="5809">
        <f>H30+H33</f>
        <v>0</v>
      </c>
      <c r="I29" s="5809">
        <f>I30+I33</f>
        <v>0</v>
      </c>
      <c r="J29" s="5809">
        <f>J30+J33</f>
        <v>0</v>
      </c>
      <c r="K29" s="5809">
        <f>K30+K33</f>
        <v>0</v>
      </c>
      <c r="L29" s="5809">
        <f t="shared" ref="L29:L76" si="1">J29-K29</f>
        <v>0</v>
      </c>
      <c r="M29" s="5612">
        <f t="shared" ref="M29:M76" si="2">H29+J29</f>
        <v>0</v>
      </c>
      <c r="N29" s="85"/>
      <c r="O29" s="1043"/>
    </row>
    <row r="30" spans="1:15" ht="15" customHeight="1">
      <c r="A30" s="1043"/>
      <c r="B30" s="85"/>
      <c r="C30" s="2443"/>
      <c r="D30" s="2442" t="s">
        <v>2017</v>
      </c>
      <c r="E30" s="8422"/>
      <c r="F30" s="5809">
        <f t="shared" si="0"/>
        <v>0</v>
      </c>
      <c r="G30" s="5810">
        <f>G31+G32</f>
        <v>0</v>
      </c>
      <c r="H30" s="5810">
        <f>H31+H32</f>
        <v>0</v>
      </c>
      <c r="I30" s="5810">
        <f>I31+I32</f>
        <v>0</v>
      </c>
      <c r="J30" s="5810">
        <f>J31+J32</f>
        <v>0</v>
      </c>
      <c r="K30" s="5810">
        <f>K31+K32</f>
        <v>0</v>
      </c>
      <c r="L30" s="5809">
        <f t="shared" si="1"/>
        <v>0</v>
      </c>
      <c r="M30" s="5612">
        <f t="shared" si="2"/>
        <v>0</v>
      </c>
      <c r="N30" s="85"/>
      <c r="O30" s="1043"/>
    </row>
    <row r="31" spans="1:15" ht="15" customHeight="1">
      <c r="A31" s="1043"/>
      <c r="B31" s="85"/>
      <c r="C31" s="2443"/>
      <c r="D31" s="2442" t="s">
        <v>2018</v>
      </c>
      <c r="E31" s="8422"/>
      <c r="F31" s="5809">
        <f t="shared" si="0"/>
        <v>0</v>
      </c>
      <c r="G31" s="5811">
        <f>Q!H24</f>
        <v>0</v>
      </c>
      <c r="H31" s="5811">
        <f>Q!I24</f>
        <v>0</v>
      </c>
      <c r="I31" s="5811">
        <f>Q!J24</f>
        <v>0</v>
      </c>
      <c r="J31" s="5811">
        <f>Q!K24</f>
        <v>0</v>
      </c>
      <c r="K31" s="5811">
        <f>Q!N24</f>
        <v>0</v>
      </c>
      <c r="L31" s="5809">
        <f t="shared" si="1"/>
        <v>0</v>
      </c>
      <c r="M31" s="5612">
        <f t="shared" si="2"/>
        <v>0</v>
      </c>
      <c r="N31" s="85"/>
      <c r="O31" s="1043"/>
    </row>
    <row r="32" spans="1:15" ht="15" customHeight="1">
      <c r="A32" s="1043"/>
      <c r="B32" s="85"/>
      <c r="C32" s="2443"/>
      <c r="D32" s="2442" t="s">
        <v>2019</v>
      </c>
      <c r="E32" s="8422"/>
      <c r="F32" s="5809">
        <f t="shared" si="0"/>
        <v>0</v>
      </c>
      <c r="G32" s="5811">
        <f>Q!H26</f>
        <v>0</v>
      </c>
      <c r="H32" s="5811">
        <f>Q!I26</f>
        <v>0</v>
      </c>
      <c r="I32" s="5811">
        <f>Q!J26</f>
        <v>0</v>
      </c>
      <c r="J32" s="5811">
        <f>Q!K26</f>
        <v>0</v>
      </c>
      <c r="K32" s="5811">
        <f>Q!N26</f>
        <v>0</v>
      </c>
      <c r="L32" s="5809">
        <f t="shared" si="1"/>
        <v>0</v>
      </c>
      <c r="M32" s="5612">
        <f t="shared" si="2"/>
        <v>0</v>
      </c>
      <c r="N32" s="85"/>
      <c r="O32" s="1043"/>
    </row>
    <row r="33" spans="1:15" ht="15" customHeight="1">
      <c r="A33" s="1043"/>
      <c r="B33" s="85"/>
      <c r="C33" s="2443"/>
      <c r="D33" s="2442" t="s">
        <v>2020</v>
      </c>
      <c r="E33" s="8422"/>
      <c r="F33" s="5809">
        <f t="shared" si="0"/>
        <v>0</v>
      </c>
      <c r="G33" s="5810">
        <f>+G34+G35</f>
        <v>0</v>
      </c>
      <c r="H33" s="5810">
        <f>+H34+H35</f>
        <v>0</v>
      </c>
      <c r="I33" s="5810">
        <f>+I34+I35</f>
        <v>0</v>
      </c>
      <c r="J33" s="5810">
        <f>+J34+J35</f>
        <v>0</v>
      </c>
      <c r="K33" s="5810">
        <f>+K34+K35</f>
        <v>0</v>
      </c>
      <c r="L33" s="5809">
        <f t="shared" si="1"/>
        <v>0</v>
      </c>
      <c r="M33" s="5612">
        <f t="shared" si="2"/>
        <v>0</v>
      </c>
      <c r="N33" s="85"/>
      <c r="O33" s="1043"/>
    </row>
    <row r="34" spans="1:15" ht="15" customHeight="1">
      <c r="A34" s="1043"/>
      <c r="B34" s="85"/>
      <c r="C34" s="2443"/>
      <c r="D34" s="2442" t="s">
        <v>2021</v>
      </c>
      <c r="E34" s="8422"/>
      <c r="F34" s="5809">
        <f t="shared" si="0"/>
        <v>0</v>
      </c>
      <c r="G34" s="5811">
        <f>Q!H28</f>
        <v>0</v>
      </c>
      <c r="H34" s="5811">
        <f>Q!I28</f>
        <v>0</v>
      </c>
      <c r="I34" s="5811">
        <f>Q!J28</f>
        <v>0</v>
      </c>
      <c r="J34" s="5811">
        <f>Q!K28</f>
        <v>0</v>
      </c>
      <c r="K34" s="5811">
        <f>Q!N28</f>
        <v>0</v>
      </c>
      <c r="L34" s="5809">
        <f t="shared" si="1"/>
        <v>0</v>
      </c>
      <c r="M34" s="5612">
        <f t="shared" si="2"/>
        <v>0</v>
      </c>
      <c r="N34" s="85"/>
      <c r="O34" s="1043"/>
    </row>
    <row r="35" spans="1:15" ht="15" customHeight="1">
      <c r="A35" s="1043"/>
      <c r="B35" s="85"/>
      <c r="C35" s="2443"/>
      <c r="D35" s="2442" t="s">
        <v>2022</v>
      </c>
      <c r="E35" s="8422"/>
      <c r="F35" s="5809">
        <f t="shared" si="0"/>
        <v>0</v>
      </c>
      <c r="G35" s="5811">
        <f>Q!H30</f>
        <v>0</v>
      </c>
      <c r="H35" s="5811">
        <f>Q!I30</f>
        <v>0</v>
      </c>
      <c r="I35" s="5811">
        <f>Q!J30</f>
        <v>0</v>
      </c>
      <c r="J35" s="5811">
        <f>Q!K30</f>
        <v>0</v>
      </c>
      <c r="K35" s="5811">
        <f>Q!N30</f>
        <v>0</v>
      </c>
      <c r="L35" s="5809">
        <f t="shared" si="1"/>
        <v>0</v>
      </c>
      <c r="M35" s="5612">
        <f t="shared" si="2"/>
        <v>0</v>
      </c>
      <c r="N35" s="85"/>
      <c r="O35" s="1043"/>
    </row>
    <row r="36" spans="1:15" ht="15" customHeight="1">
      <c r="A36" s="1043"/>
      <c r="B36" s="85"/>
      <c r="C36" s="2443"/>
      <c r="D36" s="2442" t="s">
        <v>2692</v>
      </c>
      <c r="E36" s="8422"/>
      <c r="F36" s="5809">
        <f t="shared" si="0"/>
        <v>0</v>
      </c>
      <c r="G36" s="5810">
        <f>+G37+G38</f>
        <v>0</v>
      </c>
      <c r="H36" s="5810">
        <f>+H37+H38</f>
        <v>0</v>
      </c>
      <c r="I36" s="5810">
        <f>+I37+I38</f>
        <v>0</v>
      </c>
      <c r="J36" s="5810">
        <f>+J37+J38</f>
        <v>0</v>
      </c>
      <c r="K36" s="5810">
        <f>+K37+K38</f>
        <v>0</v>
      </c>
      <c r="L36" s="5809">
        <f t="shared" si="1"/>
        <v>0</v>
      </c>
      <c r="M36" s="5612">
        <f t="shared" si="2"/>
        <v>0</v>
      </c>
      <c r="N36" s="85"/>
      <c r="O36" s="1043"/>
    </row>
    <row r="37" spans="1:15" ht="15" customHeight="1">
      <c r="A37" s="1043"/>
      <c r="B37" s="85"/>
      <c r="C37" s="2443"/>
      <c r="D37" s="2442" t="s">
        <v>2024</v>
      </c>
      <c r="E37" s="8422"/>
      <c r="F37" s="5809">
        <f t="shared" si="0"/>
        <v>0</v>
      </c>
      <c r="G37" s="5811">
        <f>Q!H40</f>
        <v>0</v>
      </c>
      <c r="H37" s="5811">
        <f>Q!I40</f>
        <v>0</v>
      </c>
      <c r="I37" s="5811">
        <f>Q!J40</f>
        <v>0</v>
      </c>
      <c r="J37" s="5811">
        <f>Q!K40</f>
        <v>0</v>
      </c>
      <c r="K37" s="5811">
        <f>Q!N40</f>
        <v>0</v>
      </c>
      <c r="L37" s="5809">
        <f t="shared" si="1"/>
        <v>0</v>
      </c>
      <c r="M37" s="5612">
        <f t="shared" si="2"/>
        <v>0</v>
      </c>
      <c r="N37" s="85"/>
      <c r="O37" s="1043"/>
    </row>
    <row r="38" spans="1:15" ht="15" customHeight="1">
      <c r="A38" s="1043"/>
      <c r="B38" s="85"/>
      <c r="C38" s="2443"/>
      <c r="D38" s="2442" t="s">
        <v>2025</v>
      </c>
      <c r="E38" s="8422"/>
      <c r="F38" s="5809">
        <f t="shared" si="0"/>
        <v>0</v>
      </c>
      <c r="G38" s="5811">
        <f>Q!H42</f>
        <v>0</v>
      </c>
      <c r="H38" s="5811">
        <f>Q!I42</f>
        <v>0</v>
      </c>
      <c r="I38" s="5811">
        <f>Q!J42</f>
        <v>0</v>
      </c>
      <c r="J38" s="5811">
        <f>Q!K42</f>
        <v>0</v>
      </c>
      <c r="K38" s="5811">
        <f>Q!N42</f>
        <v>0</v>
      </c>
      <c r="L38" s="5809">
        <f t="shared" si="1"/>
        <v>0</v>
      </c>
      <c r="M38" s="5612">
        <f t="shared" si="2"/>
        <v>0</v>
      </c>
      <c r="N38" s="85"/>
      <c r="O38" s="1043"/>
    </row>
    <row r="39" spans="1:15" ht="15" customHeight="1">
      <c r="A39" s="1043"/>
      <c r="B39" s="85"/>
      <c r="C39" s="2443"/>
      <c r="D39" s="2442" t="s">
        <v>2693</v>
      </c>
      <c r="E39" s="8422"/>
      <c r="F39" s="5809">
        <f t="shared" si="0"/>
        <v>0</v>
      </c>
      <c r="G39" s="5810">
        <f>+G40+G41</f>
        <v>0</v>
      </c>
      <c r="H39" s="5810">
        <f>+H40+H41</f>
        <v>0</v>
      </c>
      <c r="I39" s="5810">
        <f>+I40+I41</f>
        <v>0</v>
      </c>
      <c r="J39" s="5810">
        <f>+J40+J41</f>
        <v>0</v>
      </c>
      <c r="K39" s="5810">
        <f>+K40+K41</f>
        <v>0</v>
      </c>
      <c r="L39" s="5809">
        <f t="shared" si="1"/>
        <v>0</v>
      </c>
      <c r="M39" s="5612">
        <f t="shared" si="2"/>
        <v>0</v>
      </c>
      <c r="N39" s="85"/>
      <c r="O39" s="1043"/>
    </row>
    <row r="40" spans="1:15" ht="15" customHeight="1">
      <c r="A40" s="1043"/>
      <c r="B40" s="85"/>
      <c r="C40" s="2443"/>
      <c r="D40" s="2442" t="s">
        <v>2027</v>
      </c>
      <c r="E40" s="8422"/>
      <c r="F40" s="5809">
        <f t="shared" si="0"/>
        <v>0</v>
      </c>
      <c r="G40" s="5811">
        <f>Q!H34</f>
        <v>0</v>
      </c>
      <c r="H40" s="5811">
        <f>Q!I34</f>
        <v>0</v>
      </c>
      <c r="I40" s="5811">
        <f>Q!J34</f>
        <v>0</v>
      </c>
      <c r="J40" s="5811">
        <f>Q!K34</f>
        <v>0</v>
      </c>
      <c r="K40" s="5811">
        <f>Q!N34</f>
        <v>0</v>
      </c>
      <c r="L40" s="5809">
        <f t="shared" si="1"/>
        <v>0</v>
      </c>
      <c r="M40" s="5612">
        <f t="shared" si="2"/>
        <v>0</v>
      </c>
      <c r="N40" s="85"/>
      <c r="O40" s="1043"/>
    </row>
    <row r="41" spans="1:15" ht="15" customHeight="1">
      <c r="A41" s="1043"/>
      <c r="B41" s="85"/>
      <c r="C41" s="2444"/>
      <c r="D41" s="2445" t="s">
        <v>2028</v>
      </c>
      <c r="E41" s="8423"/>
      <c r="F41" s="5809">
        <f t="shared" si="0"/>
        <v>0</v>
      </c>
      <c r="G41" s="5811">
        <f>Q!H36</f>
        <v>0</v>
      </c>
      <c r="H41" s="5811">
        <f>Q!I36</f>
        <v>0</v>
      </c>
      <c r="I41" s="5811">
        <f>Q!J36</f>
        <v>0</v>
      </c>
      <c r="J41" s="5811">
        <f>Q!K36</f>
        <v>0</v>
      </c>
      <c r="K41" s="5811">
        <f>Q!N36</f>
        <v>0</v>
      </c>
      <c r="L41" s="5809">
        <f t="shared" si="1"/>
        <v>0</v>
      </c>
      <c r="M41" s="5612">
        <f t="shared" si="2"/>
        <v>0</v>
      </c>
      <c r="N41" s="85"/>
      <c r="O41" s="1043"/>
    </row>
    <row r="42" spans="1:15">
      <c r="A42" s="1043"/>
      <c r="B42" s="85"/>
      <c r="C42" s="1721">
        <v>1</v>
      </c>
      <c r="D42" s="2457" t="s">
        <v>3055</v>
      </c>
      <c r="E42" s="1732">
        <v>1</v>
      </c>
      <c r="F42" s="5809">
        <f>G42+H42</f>
        <v>0</v>
      </c>
      <c r="G42" s="5812">
        <f>K!AB342</f>
        <v>0</v>
      </c>
      <c r="H42" s="5812">
        <f>K!AC342</f>
        <v>0</v>
      </c>
      <c r="I42" s="5812">
        <f>K!AD342</f>
        <v>0</v>
      </c>
      <c r="J42" s="5812">
        <f>K!AE342</f>
        <v>0</v>
      </c>
      <c r="K42" s="5812">
        <f>K!AH342</f>
        <v>0</v>
      </c>
      <c r="L42" s="5813">
        <f t="shared" si="1"/>
        <v>0</v>
      </c>
      <c r="M42" s="5613">
        <f t="shared" si="2"/>
        <v>0</v>
      </c>
      <c r="N42" s="85"/>
      <c r="O42" s="1043"/>
    </row>
    <row r="43" spans="1:15">
      <c r="A43" s="1043"/>
      <c r="B43" s="85"/>
      <c r="C43" s="2443">
        <v>2</v>
      </c>
      <c r="D43" s="2442" t="s">
        <v>2029</v>
      </c>
      <c r="E43" s="1733"/>
      <c r="F43" s="5809">
        <f t="shared" si="0"/>
        <v>0</v>
      </c>
      <c r="G43" s="5814">
        <f>G44+G46</f>
        <v>0</v>
      </c>
      <c r="H43" s="5814">
        <f>H44+H46</f>
        <v>0</v>
      </c>
      <c r="I43" s="5814">
        <f>I44+I46</f>
        <v>0</v>
      </c>
      <c r="J43" s="5814">
        <f>J44+J46</f>
        <v>0</v>
      </c>
      <c r="K43" s="5814">
        <f>K44+K46</f>
        <v>0</v>
      </c>
      <c r="L43" s="5813">
        <f t="shared" si="1"/>
        <v>0</v>
      </c>
      <c r="M43" s="5613">
        <f t="shared" si="2"/>
        <v>0</v>
      </c>
      <c r="N43" s="85"/>
      <c r="O43" s="1043"/>
    </row>
    <row r="44" spans="1:15">
      <c r="A44" s="1043"/>
      <c r="B44" s="85"/>
      <c r="C44" s="2443"/>
      <c r="D44" s="2442" t="s">
        <v>2030</v>
      </c>
      <c r="E44" s="1715"/>
      <c r="F44" s="5809">
        <f t="shared" si="0"/>
        <v>0</v>
      </c>
      <c r="G44" s="5814">
        <f>G45</f>
        <v>0</v>
      </c>
      <c r="H44" s="5814">
        <f>H45</f>
        <v>0</v>
      </c>
      <c r="I44" s="5814">
        <f>I45</f>
        <v>0</v>
      </c>
      <c r="J44" s="5814">
        <f>J45</f>
        <v>0</v>
      </c>
      <c r="K44" s="5814">
        <f>K45</f>
        <v>0</v>
      </c>
      <c r="L44" s="5813">
        <f t="shared" si="1"/>
        <v>0</v>
      </c>
      <c r="M44" s="5613">
        <f t="shared" si="2"/>
        <v>0</v>
      </c>
      <c r="N44" s="85"/>
      <c r="O44" s="1043"/>
    </row>
    <row r="45" spans="1:15">
      <c r="A45" s="1043"/>
      <c r="B45" s="85"/>
      <c r="C45" s="2443"/>
      <c r="D45" s="2442" t="s">
        <v>2031</v>
      </c>
      <c r="E45" s="1715"/>
      <c r="F45" s="5809">
        <f t="shared" si="0"/>
        <v>0</v>
      </c>
      <c r="G45" s="5815">
        <f>Q!H76</f>
        <v>0</v>
      </c>
      <c r="H45" s="5815">
        <f>Q!I76</f>
        <v>0</v>
      </c>
      <c r="I45" s="5815">
        <f>Q!J76</f>
        <v>0</v>
      </c>
      <c r="J45" s="5815">
        <f>Q!K76</f>
        <v>0</v>
      </c>
      <c r="K45" s="5815">
        <f>Q!N76</f>
        <v>0</v>
      </c>
      <c r="L45" s="5813">
        <f t="shared" si="1"/>
        <v>0</v>
      </c>
      <c r="M45" s="5613">
        <f t="shared" si="2"/>
        <v>0</v>
      </c>
      <c r="N45" s="85"/>
      <c r="O45" s="1043"/>
    </row>
    <row r="46" spans="1:15">
      <c r="A46" s="1043"/>
      <c r="B46" s="85"/>
      <c r="C46" s="2443"/>
      <c r="D46" s="2442" t="s">
        <v>2032</v>
      </c>
      <c r="E46" s="1715"/>
      <c r="F46" s="5809">
        <f t="shared" si="0"/>
        <v>0</v>
      </c>
      <c r="G46" s="5814"/>
      <c r="H46" s="5814"/>
      <c r="I46" s="5814"/>
      <c r="J46" s="5814"/>
      <c r="K46" s="5814"/>
      <c r="L46" s="5813">
        <f t="shared" si="1"/>
        <v>0</v>
      </c>
      <c r="M46" s="5613">
        <f t="shared" si="2"/>
        <v>0</v>
      </c>
      <c r="N46" s="85"/>
      <c r="O46" s="1043"/>
    </row>
    <row r="47" spans="1:15">
      <c r="A47" s="1043"/>
      <c r="B47" s="85"/>
      <c r="C47" s="2443"/>
      <c r="D47" s="2442" t="s">
        <v>2033</v>
      </c>
      <c r="E47" s="1715"/>
      <c r="F47" s="5809">
        <f t="shared" si="0"/>
        <v>0</v>
      </c>
      <c r="G47" s="5815">
        <f>Q!H78</f>
        <v>0</v>
      </c>
      <c r="H47" s="5815">
        <f>Q!I78</f>
        <v>0</v>
      </c>
      <c r="I47" s="5815">
        <f>Q!J78</f>
        <v>0</v>
      </c>
      <c r="J47" s="5815">
        <f>Q!K78</f>
        <v>0</v>
      </c>
      <c r="K47" s="5815">
        <f>Q!N78</f>
        <v>0</v>
      </c>
      <c r="L47" s="5813">
        <f t="shared" si="1"/>
        <v>0</v>
      </c>
      <c r="M47" s="5613">
        <f t="shared" si="2"/>
        <v>0</v>
      </c>
      <c r="N47" s="85"/>
      <c r="O47" s="1043"/>
    </row>
    <row r="48" spans="1:15">
      <c r="A48" s="1043"/>
      <c r="B48" s="85"/>
      <c r="C48" s="2443"/>
      <c r="D48" s="2442" t="s">
        <v>2034</v>
      </c>
      <c r="E48" s="1715"/>
      <c r="F48" s="5809">
        <f t="shared" si="0"/>
        <v>0</v>
      </c>
      <c r="G48" s="5814"/>
      <c r="H48" s="5814"/>
      <c r="I48" s="5814"/>
      <c r="J48" s="5814"/>
      <c r="K48" s="5814"/>
      <c r="L48" s="5813">
        <f t="shared" si="1"/>
        <v>0</v>
      </c>
      <c r="M48" s="5613">
        <f t="shared" si="2"/>
        <v>0</v>
      </c>
      <c r="N48" s="85"/>
      <c r="O48" s="1043"/>
    </row>
    <row r="49" spans="1:15">
      <c r="A49" s="1043"/>
      <c r="B49" s="85"/>
      <c r="C49" s="2444"/>
      <c r="D49" s="2447" t="s">
        <v>2035</v>
      </c>
      <c r="E49" s="1716"/>
      <c r="F49" s="5809">
        <f t="shared" si="0"/>
        <v>0</v>
      </c>
      <c r="G49" s="5815">
        <f>Q!H80</f>
        <v>0</v>
      </c>
      <c r="H49" s="5815">
        <f>Q!I80</f>
        <v>0</v>
      </c>
      <c r="I49" s="5815">
        <f>Q!J80</f>
        <v>0</v>
      </c>
      <c r="J49" s="5815">
        <f>Q!K80</f>
        <v>0</v>
      </c>
      <c r="K49" s="5815">
        <f>Q!N80</f>
        <v>0</v>
      </c>
      <c r="L49" s="5813">
        <f t="shared" si="1"/>
        <v>0</v>
      </c>
      <c r="M49" s="5613">
        <f t="shared" si="2"/>
        <v>0</v>
      </c>
      <c r="N49" s="85"/>
      <c r="O49" s="1043"/>
    </row>
    <row r="50" spans="1:15">
      <c r="A50" s="1043"/>
      <c r="B50" s="85"/>
      <c r="C50" s="1721">
        <v>2</v>
      </c>
      <c r="D50" s="2457" t="s">
        <v>3055</v>
      </c>
      <c r="E50" s="1715">
        <v>1</v>
      </c>
      <c r="F50" s="5809">
        <f t="shared" si="0"/>
        <v>0</v>
      </c>
      <c r="G50" s="5815"/>
      <c r="H50" s="5815"/>
      <c r="I50" s="5815"/>
      <c r="J50" s="5815"/>
      <c r="K50" s="5815"/>
      <c r="L50" s="5813">
        <f t="shared" si="1"/>
        <v>0</v>
      </c>
      <c r="M50" s="5613">
        <f t="shared" si="2"/>
        <v>0</v>
      </c>
      <c r="N50" s="85"/>
      <c r="O50" s="1043"/>
    </row>
    <row r="51" spans="1:15">
      <c r="A51" s="1043"/>
      <c r="B51" s="85"/>
      <c r="C51" s="2443">
        <v>3</v>
      </c>
      <c r="D51" s="2442" t="s">
        <v>125</v>
      </c>
      <c r="E51" s="2370"/>
      <c r="F51" s="5809">
        <f t="shared" si="0"/>
        <v>0</v>
      </c>
      <c r="G51" s="5814">
        <f>SUM(G52:G65)</f>
        <v>0</v>
      </c>
      <c r="H51" s="5814">
        <f>SUM(H52:H65)</f>
        <v>0</v>
      </c>
      <c r="I51" s="5814">
        <f>SUM(I52:I65)</f>
        <v>0</v>
      </c>
      <c r="J51" s="5814">
        <f>SUM(J52:J65)</f>
        <v>0</v>
      </c>
      <c r="K51" s="5814">
        <f>SUM(K52:K65)</f>
        <v>0</v>
      </c>
      <c r="L51" s="5813">
        <f t="shared" si="1"/>
        <v>0</v>
      </c>
      <c r="M51" s="5613">
        <f>H51+J51</f>
        <v>0</v>
      </c>
      <c r="N51" s="85"/>
      <c r="O51" s="1043"/>
    </row>
    <row r="52" spans="1:15">
      <c r="A52" s="1043"/>
      <c r="B52" s="85"/>
      <c r="C52" s="2443"/>
      <c r="D52" s="2442" t="s">
        <v>2036</v>
      </c>
      <c r="E52" s="1734"/>
      <c r="F52" s="5809">
        <f t="shared" si="0"/>
        <v>0</v>
      </c>
      <c r="G52" s="5815">
        <f>Q!H46</f>
        <v>0</v>
      </c>
      <c r="H52" s="5815">
        <f>Q!I46</f>
        <v>0</v>
      </c>
      <c r="I52" s="5815">
        <f>Q!J46</f>
        <v>0</v>
      </c>
      <c r="J52" s="5815">
        <f>Q!K46</f>
        <v>0</v>
      </c>
      <c r="K52" s="5815">
        <f>Q!N46</f>
        <v>0</v>
      </c>
      <c r="L52" s="5813">
        <f t="shared" si="1"/>
        <v>0</v>
      </c>
      <c r="M52" s="5613">
        <f>H52+J52</f>
        <v>0</v>
      </c>
      <c r="N52" s="85"/>
      <c r="O52" s="1043"/>
    </row>
    <row r="53" spans="1:15">
      <c r="A53" s="1043"/>
      <c r="B53" s="85"/>
      <c r="C53" s="2443"/>
      <c r="D53" s="2442" t="s">
        <v>2037</v>
      </c>
      <c r="E53" s="2371"/>
      <c r="F53" s="5809">
        <f t="shared" si="0"/>
        <v>0</v>
      </c>
      <c r="G53" s="5815">
        <f>Q!H48</f>
        <v>0</v>
      </c>
      <c r="H53" s="5815">
        <f>Q!I48</f>
        <v>0</v>
      </c>
      <c r="I53" s="5815">
        <f>Q!J48</f>
        <v>0</v>
      </c>
      <c r="J53" s="5815">
        <f>Q!K48</f>
        <v>0</v>
      </c>
      <c r="K53" s="5815">
        <f>Q!N48</f>
        <v>0</v>
      </c>
      <c r="L53" s="5813">
        <f t="shared" si="1"/>
        <v>0</v>
      </c>
      <c r="M53" s="5613">
        <f t="shared" si="2"/>
        <v>0</v>
      </c>
      <c r="N53" s="85"/>
      <c r="O53" s="1043"/>
    </row>
    <row r="54" spans="1:15">
      <c r="A54" s="1043"/>
      <c r="B54" s="85"/>
      <c r="C54" s="2443"/>
      <c r="D54" s="2442" t="s">
        <v>2038</v>
      </c>
      <c r="E54" s="2371"/>
      <c r="F54" s="5809">
        <f t="shared" si="0"/>
        <v>0</v>
      </c>
      <c r="G54" s="5815">
        <f>Q!H50</f>
        <v>0</v>
      </c>
      <c r="H54" s="5815">
        <f>Q!I50</f>
        <v>0</v>
      </c>
      <c r="I54" s="5815">
        <f>Q!J50</f>
        <v>0</v>
      </c>
      <c r="J54" s="5815">
        <f>Q!K50</f>
        <v>0</v>
      </c>
      <c r="K54" s="5815">
        <f>Q!N50</f>
        <v>0</v>
      </c>
      <c r="L54" s="5813">
        <f t="shared" si="1"/>
        <v>0</v>
      </c>
      <c r="M54" s="5613">
        <f t="shared" si="2"/>
        <v>0</v>
      </c>
      <c r="N54" s="85"/>
      <c r="O54" s="1043"/>
    </row>
    <row r="55" spans="1:15">
      <c r="A55" s="1043"/>
      <c r="B55" s="85"/>
      <c r="C55" s="2443"/>
      <c r="D55" s="2442" t="s">
        <v>2039</v>
      </c>
      <c r="E55" s="2371"/>
      <c r="F55" s="5809">
        <f t="shared" si="0"/>
        <v>0</v>
      </c>
      <c r="G55" s="5815">
        <f>Q!H52</f>
        <v>0</v>
      </c>
      <c r="H55" s="5815">
        <f>Q!I52</f>
        <v>0</v>
      </c>
      <c r="I55" s="5815">
        <f>Q!J52</f>
        <v>0</v>
      </c>
      <c r="J55" s="5815">
        <f>Q!K52</f>
        <v>0</v>
      </c>
      <c r="K55" s="5815">
        <f>Q!N52</f>
        <v>0</v>
      </c>
      <c r="L55" s="5813">
        <f t="shared" si="1"/>
        <v>0</v>
      </c>
      <c r="M55" s="5613">
        <f t="shared" si="2"/>
        <v>0</v>
      </c>
      <c r="N55" s="85"/>
      <c r="O55" s="1043"/>
    </row>
    <row r="56" spans="1:15">
      <c r="A56" s="1043"/>
      <c r="B56" s="85"/>
      <c r="C56" s="2443"/>
      <c r="D56" s="2442" t="s">
        <v>2040</v>
      </c>
      <c r="E56" s="2371"/>
      <c r="F56" s="5809">
        <f t="shared" si="0"/>
        <v>0</v>
      </c>
      <c r="G56" s="5815">
        <f>Q!H54</f>
        <v>0</v>
      </c>
      <c r="H56" s="5815">
        <f>Q!I54</f>
        <v>0</v>
      </c>
      <c r="I56" s="5815">
        <f>Q!J54</f>
        <v>0</v>
      </c>
      <c r="J56" s="5815">
        <f>Q!K54</f>
        <v>0</v>
      </c>
      <c r="K56" s="5815">
        <f>Q!N54</f>
        <v>0</v>
      </c>
      <c r="L56" s="5813">
        <f t="shared" si="1"/>
        <v>0</v>
      </c>
      <c r="M56" s="5613">
        <f t="shared" si="2"/>
        <v>0</v>
      </c>
      <c r="N56" s="85"/>
      <c r="O56" s="1043"/>
    </row>
    <row r="57" spans="1:15">
      <c r="A57" s="1043"/>
      <c r="B57" s="85"/>
      <c r="C57" s="2443"/>
      <c r="D57" s="2442" t="s">
        <v>2041</v>
      </c>
      <c r="E57" s="2371"/>
      <c r="F57" s="5809">
        <f t="shared" si="0"/>
        <v>0</v>
      </c>
      <c r="G57" s="5815">
        <f>Q!H56</f>
        <v>0</v>
      </c>
      <c r="H57" s="5815">
        <f>Q!I56</f>
        <v>0</v>
      </c>
      <c r="I57" s="5815">
        <f>Q!J56</f>
        <v>0</v>
      </c>
      <c r="J57" s="5815">
        <f>Q!K56</f>
        <v>0</v>
      </c>
      <c r="K57" s="5815">
        <f>Q!N56</f>
        <v>0</v>
      </c>
      <c r="L57" s="5813">
        <f t="shared" si="1"/>
        <v>0</v>
      </c>
      <c r="M57" s="5613">
        <f t="shared" si="2"/>
        <v>0</v>
      </c>
      <c r="N57" s="85"/>
      <c r="O57" s="1043"/>
    </row>
    <row r="58" spans="1:15">
      <c r="A58" s="1043"/>
      <c r="B58" s="85"/>
      <c r="C58" s="2443"/>
      <c r="D58" s="2442" t="s">
        <v>2042</v>
      </c>
      <c r="E58" s="2371"/>
      <c r="F58" s="5809">
        <f t="shared" si="0"/>
        <v>0</v>
      </c>
      <c r="G58" s="5815">
        <f>Q!H58</f>
        <v>0</v>
      </c>
      <c r="H58" s="5815">
        <f>Q!I58</f>
        <v>0</v>
      </c>
      <c r="I58" s="5815">
        <f>Q!J58</f>
        <v>0</v>
      </c>
      <c r="J58" s="5815">
        <f>Q!K58</f>
        <v>0</v>
      </c>
      <c r="K58" s="5815">
        <f>Q!N58</f>
        <v>0</v>
      </c>
      <c r="L58" s="5813">
        <f t="shared" si="1"/>
        <v>0</v>
      </c>
      <c r="M58" s="5613">
        <f t="shared" si="2"/>
        <v>0</v>
      </c>
      <c r="N58" s="85"/>
      <c r="O58" s="1043"/>
    </row>
    <row r="59" spans="1:15">
      <c r="A59" s="1043"/>
      <c r="B59" s="85"/>
      <c r="C59" s="2443"/>
      <c r="D59" s="2442" t="s">
        <v>2043</v>
      </c>
      <c r="E59" s="2371"/>
      <c r="F59" s="5809">
        <f t="shared" si="0"/>
        <v>0</v>
      </c>
      <c r="G59" s="5815">
        <f>Q!H62</f>
        <v>0</v>
      </c>
      <c r="H59" s="5815">
        <f>Q!I62</f>
        <v>0</v>
      </c>
      <c r="I59" s="5815">
        <f>Q!J62</f>
        <v>0</v>
      </c>
      <c r="J59" s="5815">
        <f>Q!K62</f>
        <v>0</v>
      </c>
      <c r="K59" s="5815">
        <f>Q!N62</f>
        <v>0</v>
      </c>
      <c r="L59" s="5813">
        <f t="shared" si="1"/>
        <v>0</v>
      </c>
      <c r="M59" s="5613">
        <f t="shared" si="2"/>
        <v>0</v>
      </c>
      <c r="N59" s="85"/>
      <c r="O59" s="1043"/>
    </row>
    <row r="60" spans="1:15">
      <c r="A60" s="1043"/>
      <c r="B60" s="85"/>
      <c r="C60" s="2443"/>
      <c r="D60" s="2442" t="s">
        <v>2044</v>
      </c>
      <c r="E60" s="2371"/>
      <c r="F60" s="5809">
        <f t="shared" si="0"/>
        <v>0</v>
      </c>
      <c r="G60" s="5815">
        <f>Q!H66</f>
        <v>0</v>
      </c>
      <c r="H60" s="5815">
        <f>Q!I66</f>
        <v>0</v>
      </c>
      <c r="I60" s="5815">
        <f>Q!J66</f>
        <v>0</v>
      </c>
      <c r="J60" s="5815">
        <f>Q!K66</f>
        <v>0</v>
      </c>
      <c r="K60" s="5815">
        <f>Q!N66</f>
        <v>0</v>
      </c>
      <c r="L60" s="5813">
        <f t="shared" si="1"/>
        <v>0</v>
      </c>
      <c r="M60" s="5613">
        <f t="shared" si="2"/>
        <v>0</v>
      </c>
      <c r="N60" s="85"/>
      <c r="O60" s="1043"/>
    </row>
    <row r="61" spans="1:15">
      <c r="A61" s="1043"/>
      <c r="B61" s="85"/>
      <c r="C61" s="3032"/>
      <c r="D61" s="2442" t="s">
        <v>3050</v>
      </c>
      <c r="E61" s="2371"/>
      <c r="F61" s="5809">
        <f t="shared" si="0"/>
        <v>0</v>
      </c>
      <c r="G61" s="5815">
        <f>Q!H64</f>
        <v>0</v>
      </c>
      <c r="H61" s="5815">
        <f>Q!I64</f>
        <v>0</v>
      </c>
      <c r="I61" s="5815">
        <f>Q!J64</f>
        <v>0</v>
      </c>
      <c r="J61" s="5815">
        <f>Q!K64</f>
        <v>0</v>
      </c>
      <c r="K61" s="5815">
        <f>Q!N64</f>
        <v>0</v>
      </c>
      <c r="L61" s="5813">
        <f>J61-K61</f>
        <v>0</v>
      </c>
      <c r="M61" s="5613">
        <f>H61+J61</f>
        <v>0</v>
      </c>
      <c r="N61" s="85"/>
      <c r="O61" s="1043"/>
    </row>
    <row r="62" spans="1:15">
      <c r="A62" s="1043"/>
      <c r="B62" s="85"/>
      <c r="C62" s="2443"/>
      <c r="D62" s="2442" t="s">
        <v>3051</v>
      </c>
      <c r="E62" s="2371"/>
      <c r="F62" s="5809">
        <f>G62+H62</f>
        <v>0</v>
      </c>
      <c r="G62" s="5815">
        <f>Q!H66</f>
        <v>0</v>
      </c>
      <c r="H62" s="5815">
        <f>Q!I66</f>
        <v>0</v>
      </c>
      <c r="I62" s="5815">
        <f>Q!J66</f>
        <v>0</v>
      </c>
      <c r="J62" s="5815">
        <f>Q!K66</f>
        <v>0</v>
      </c>
      <c r="K62" s="5815">
        <f>Q!N66</f>
        <v>0</v>
      </c>
      <c r="L62" s="5813">
        <f t="shared" si="1"/>
        <v>0</v>
      </c>
      <c r="M62" s="5613">
        <f t="shared" si="2"/>
        <v>0</v>
      </c>
      <c r="N62" s="85"/>
      <c r="O62" s="1043"/>
    </row>
    <row r="63" spans="1:15">
      <c r="A63" s="1043"/>
      <c r="B63" s="85"/>
      <c r="C63" s="2443"/>
      <c r="D63" s="2442" t="s">
        <v>3052</v>
      </c>
      <c r="E63" s="2371"/>
      <c r="F63" s="5809">
        <f t="shared" si="0"/>
        <v>0</v>
      </c>
      <c r="G63" s="5815">
        <f>Q!H68</f>
        <v>0</v>
      </c>
      <c r="H63" s="5815">
        <f>Q!I68</f>
        <v>0</v>
      </c>
      <c r="I63" s="5815">
        <f>Q!J68</f>
        <v>0</v>
      </c>
      <c r="J63" s="5815">
        <f>Q!K68</f>
        <v>0</v>
      </c>
      <c r="K63" s="5815">
        <f>Q!N68</f>
        <v>0</v>
      </c>
      <c r="L63" s="5813">
        <f t="shared" si="1"/>
        <v>0</v>
      </c>
      <c r="M63" s="5613">
        <f t="shared" si="2"/>
        <v>0</v>
      </c>
      <c r="N63" s="85"/>
      <c r="O63" s="1043"/>
    </row>
    <row r="64" spans="1:15">
      <c r="A64" s="1043"/>
      <c r="B64" s="85"/>
      <c r="C64" s="2443"/>
      <c r="D64" s="2442" t="s">
        <v>3053</v>
      </c>
      <c r="E64" s="2371"/>
      <c r="F64" s="5809">
        <f t="shared" si="0"/>
        <v>0</v>
      </c>
      <c r="G64" s="5815">
        <f>Q!H70</f>
        <v>0</v>
      </c>
      <c r="H64" s="5815">
        <f>Q!I70</f>
        <v>0</v>
      </c>
      <c r="I64" s="5815">
        <f>Q!J70</f>
        <v>0</v>
      </c>
      <c r="J64" s="5815">
        <f>Q!K70</f>
        <v>0</v>
      </c>
      <c r="K64" s="5815">
        <f>Q!N70</f>
        <v>0</v>
      </c>
      <c r="L64" s="5813">
        <f t="shared" si="1"/>
        <v>0</v>
      </c>
      <c r="M64" s="5613">
        <f t="shared" si="2"/>
        <v>0</v>
      </c>
      <c r="N64" s="85"/>
      <c r="O64" s="1043"/>
    </row>
    <row r="65" spans="1:15">
      <c r="A65" s="1043"/>
      <c r="B65" s="85"/>
      <c r="C65" s="2443"/>
      <c r="D65" s="2442" t="s">
        <v>3054</v>
      </c>
      <c r="E65" s="2372"/>
      <c r="F65" s="5809">
        <f>G65+H65</f>
        <v>0</v>
      </c>
      <c r="G65" s="5815">
        <f>Q!H72</f>
        <v>0</v>
      </c>
      <c r="H65" s="5815">
        <f>Q!I72</f>
        <v>0</v>
      </c>
      <c r="I65" s="5815">
        <f>Q!J72</f>
        <v>0</v>
      </c>
      <c r="J65" s="5815">
        <f>Q!K72</f>
        <v>0</v>
      </c>
      <c r="K65" s="5815">
        <f>Q!N72</f>
        <v>0</v>
      </c>
      <c r="L65" s="5813">
        <f t="shared" si="1"/>
        <v>0</v>
      </c>
      <c r="M65" s="5613">
        <f t="shared" si="2"/>
        <v>0</v>
      </c>
      <c r="N65" s="85"/>
      <c r="O65" s="1043"/>
    </row>
    <row r="66" spans="1:15">
      <c r="A66" s="1043"/>
      <c r="B66" s="85"/>
      <c r="C66" s="1717">
        <v>3</v>
      </c>
      <c r="D66" s="2457" t="s">
        <v>3055</v>
      </c>
      <c r="E66" s="1719">
        <v>1</v>
      </c>
      <c r="F66" s="5809">
        <f t="shared" si="0"/>
        <v>0</v>
      </c>
      <c r="G66" s="5816"/>
      <c r="H66" s="5816"/>
      <c r="I66" s="5816"/>
      <c r="J66" s="5816"/>
      <c r="K66" s="5816"/>
      <c r="L66" s="5813">
        <f>J66-K66</f>
        <v>0</v>
      </c>
      <c r="M66" s="5613">
        <f t="shared" si="2"/>
        <v>0</v>
      </c>
      <c r="N66" s="85"/>
      <c r="O66" s="1043"/>
    </row>
    <row r="67" spans="1:15">
      <c r="A67" s="1043"/>
      <c r="B67" s="85"/>
      <c r="C67" s="1723">
        <v>4</v>
      </c>
      <c r="D67" s="2453" t="s">
        <v>2932</v>
      </c>
      <c r="E67" s="1724"/>
      <c r="F67" s="5813">
        <f>G67+H67</f>
        <v>0</v>
      </c>
      <c r="G67" s="5815">
        <f>Q!H83</f>
        <v>0</v>
      </c>
      <c r="H67" s="5815">
        <f>Q!I83</f>
        <v>0</v>
      </c>
      <c r="I67" s="5815">
        <f>Q!J83</f>
        <v>0</v>
      </c>
      <c r="J67" s="5815">
        <f>Q!K83</f>
        <v>0</v>
      </c>
      <c r="K67" s="5815">
        <f>Q!N83</f>
        <v>0</v>
      </c>
      <c r="L67" s="5813">
        <f t="shared" si="1"/>
        <v>0</v>
      </c>
      <c r="M67" s="5613">
        <f t="shared" si="2"/>
        <v>0</v>
      </c>
      <c r="N67" s="85"/>
      <c r="O67" s="1043"/>
    </row>
    <row r="68" spans="1:15">
      <c r="A68" s="1043"/>
      <c r="B68" s="85"/>
      <c r="C68" s="1721">
        <v>4</v>
      </c>
      <c r="D68" s="2457" t="s">
        <v>3055</v>
      </c>
      <c r="E68" s="1715">
        <v>1</v>
      </c>
      <c r="F68" s="5809">
        <f t="shared" si="0"/>
        <v>0</v>
      </c>
      <c r="G68" s="5815">
        <f>Q!H82</f>
        <v>0</v>
      </c>
      <c r="H68" s="5815">
        <f>Q!I82</f>
        <v>0</v>
      </c>
      <c r="I68" s="5815">
        <f>Q!J82</f>
        <v>0</v>
      </c>
      <c r="J68" s="5815">
        <f>Q!K82</f>
        <v>0</v>
      </c>
      <c r="K68" s="5815">
        <f>Q!N82</f>
        <v>0</v>
      </c>
      <c r="L68" s="5813">
        <f t="shared" si="1"/>
        <v>0</v>
      </c>
      <c r="M68" s="5613">
        <f t="shared" si="2"/>
        <v>0</v>
      </c>
      <c r="N68" s="85"/>
      <c r="O68" s="1043"/>
    </row>
    <row r="69" spans="1:15">
      <c r="A69" s="1043"/>
      <c r="B69" s="85"/>
      <c r="C69" s="2822">
        <v>5</v>
      </c>
      <c r="D69" s="2453" t="s">
        <v>2931</v>
      </c>
      <c r="E69" s="1724"/>
      <c r="F69" s="5813">
        <f>G69+H69</f>
        <v>0</v>
      </c>
      <c r="G69" s="5815">
        <f>Q!H86</f>
        <v>0</v>
      </c>
      <c r="H69" s="5815">
        <f>Q!I86</f>
        <v>0</v>
      </c>
      <c r="I69" s="5815">
        <f>Q!J86</f>
        <v>0</v>
      </c>
      <c r="J69" s="5815">
        <f>Q!K86</f>
        <v>0</v>
      </c>
      <c r="K69" s="5815">
        <f>Q!N86</f>
        <v>0</v>
      </c>
      <c r="L69" s="5813">
        <f>J69-K69</f>
        <v>0</v>
      </c>
      <c r="M69" s="5613">
        <f>H69+J69</f>
        <v>0</v>
      </c>
      <c r="N69" s="85"/>
      <c r="O69" s="1043"/>
    </row>
    <row r="70" spans="1:15">
      <c r="A70" s="1043"/>
      <c r="B70" s="85"/>
      <c r="C70" s="2822">
        <v>5</v>
      </c>
      <c r="D70" s="3033" t="s">
        <v>2046</v>
      </c>
      <c r="E70" s="1719">
        <v>1</v>
      </c>
      <c r="F70" s="5809">
        <f t="shared" si="0"/>
        <v>0</v>
      </c>
      <c r="G70" s="5815">
        <f>Q!H85</f>
        <v>0</v>
      </c>
      <c r="H70" s="5815">
        <f>Q!I85</f>
        <v>0</v>
      </c>
      <c r="I70" s="5815">
        <f>Q!J85</f>
        <v>0</v>
      </c>
      <c r="J70" s="5815">
        <f>Q!K85</f>
        <v>0</v>
      </c>
      <c r="K70" s="5815">
        <f>Q!N85</f>
        <v>0</v>
      </c>
      <c r="L70" s="5813">
        <f>J70-K70</f>
        <v>0</v>
      </c>
      <c r="M70" s="5613">
        <f>H70+J70</f>
        <v>0</v>
      </c>
      <c r="N70" s="85"/>
      <c r="O70" s="1043"/>
    </row>
    <row r="71" spans="1:15">
      <c r="A71" s="1043"/>
      <c r="B71" s="85"/>
      <c r="C71" s="1723">
        <v>6</v>
      </c>
      <c r="D71" s="3034" t="s">
        <v>2047</v>
      </c>
      <c r="E71" s="1724"/>
      <c r="F71" s="5817">
        <f t="shared" si="0"/>
        <v>0</v>
      </c>
      <c r="G71" s="5818">
        <f>Q!H17</f>
        <v>0</v>
      </c>
      <c r="H71" s="5818">
        <f>Q!I17</f>
        <v>0</v>
      </c>
      <c r="I71" s="5818">
        <f>Q!J17</f>
        <v>0</v>
      </c>
      <c r="J71" s="5818">
        <f>Q!K17</f>
        <v>0</v>
      </c>
      <c r="K71" s="5818">
        <f>Q!N17</f>
        <v>0</v>
      </c>
      <c r="L71" s="5819">
        <f t="shared" si="1"/>
        <v>0</v>
      </c>
      <c r="M71" s="5614">
        <f t="shared" si="2"/>
        <v>0</v>
      </c>
      <c r="N71" s="85"/>
      <c r="O71" s="1043"/>
    </row>
    <row r="72" spans="1:15">
      <c r="A72" s="1043"/>
      <c r="B72" s="85"/>
      <c r="C72" s="1717">
        <v>6</v>
      </c>
      <c r="D72" s="2457" t="s">
        <v>3055</v>
      </c>
      <c r="E72" s="1719">
        <v>1</v>
      </c>
      <c r="F72" s="5817">
        <f t="shared" si="0"/>
        <v>0</v>
      </c>
      <c r="G72" s="5820">
        <f>Q!H16</f>
        <v>0</v>
      </c>
      <c r="H72" s="5820">
        <f>Q!I16</f>
        <v>0</v>
      </c>
      <c r="I72" s="5820">
        <f>Q!J16</f>
        <v>0</v>
      </c>
      <c r="J72" s="5820">
        <f>Q!K16</f>
        <v>0</v>
      </c>
      <c r="K72" s="5820">
        <f>Q!N16</f>
        <v>0</v>
      </c>
      <c r="L72" s="5819">
        <f t="shared" si="1"/>
        <v>0</v>
      </c>
      <c r="M72" s="5614">
        <f t="shared" si="2"/>
        <v>0</v>
      </c>
      <c r="N72" s="85"/>
      <c r="O72" s="1043"/>
    </row>
    <row r="73" spans="1:15">
      <c r="A73" s="1043"/>
      <c r="B73" s="85"/>
      <c r="C73" s="1723">
        <v>7</v>
      </c>
      <c r="D73" s="2453" t="s">
        <v>2048</v>
      </c>
      <c r="E73" s="1724"/>
      <c r="F73" s="5817">
        <f t="shared" si="0"/>
        <v>0</v>
      </c>
      <c r="G73" s="5818">
        <f>Q!H20</f>
        <v>0</v>
      </c>
      <c r="H73" s="5818">
        <f>Q!I20</f>
        <v>0</v>
      </c>
      <c r="I73" s="5818">
        <f>Q!J20</f>
        <v>0</v>
      </c>
      <c r="J73" s="5818">
        <f>Q!K20</f>
        <v>0</v>
      </c>
      <c r="K73" s="5818">
        <f>Q!N20</f>
        <v>0</v>
      </c>
      <c r="L73" s="5819">
        <f t="shared" si="1"/>
        <v>0</v>
      </c>
      <c r="M73" s="5614">
        <f t="shared" si="2"/>
        <v>0</v>
      </c>
      <c r="N73" s="85"/>
      <c r="O73" s="1043"/>
    </row>
    <row r="74" spans="1:15">
      <c r="A74" s="1043"/>
      <c r="B74" s="85"/>
      <c r="C74" s="1721">
        <v>7</v>
      </c>
      <c r="D74" s="2457" t="s">
        <v>3055</v>
      </c>
      <c r="E74" s="1715">
        <v>1</v>
      </c>
      <c r="F74" s="5817">
        <f t="shared" si="0"/>
        <v>0</v>
      </c>
      <c r="G74" s="5821">
        <f>Q!H19</f>
        <v>0</v>
      </c>
      <c r="H74" s="5821">
        <f>Q!I19</f>
        <v>0</v>
      </c>
      <c r="I74" s="5821">
        <f>Q!J19</f>
        <v>0</v>
      </c>
      <c r="J74" s="5821">
        <f>Q!K19</f>
        <v>0</v>
      </c>
      <c r="K74" s="5821">
        <f>Q!N19</f>
        <v>0</v>
      </c>
      <c r="L74" s="5819">
        <f t="shared" si="1"/>
        <v>0</v>
      </c>
      <c r="M74" s="5614">
        <f t="shared" si="2"/>
        <v>0</v>
      </c>
      <c r="N74" s="85"/>
      <c r="O74" s="1043"/>
    </row>
    <row r="75" spans="1:15">
      <c r="A75" s="1043"/>
      <c r="B75" s="85"/>
      <c r="C75" s="1713">
        <v>8</v>
      </c>
      <c r="D75" s="2442" t="s">
        <v>2049</v>
      </c>
      <c r="E75" s="1724"/>
      <c r="F75" s="5809">
        <f t="shared" si="0"/>
        <v>0</v>
      </c>
      <c r="G75" s="5822">
        <f>Q!H86+Q!H89</f>
        <v>0</v>
      </c>
      <c r="H75" s="5822">
        <f>Q!I86+Q!I89</f>
        <v>0</v>
      </c>
      <c r="I75" s="5822">
        <f>Q!J86+Q!J89</f>
        <v>0</v>
      </c>
      <c r="J75" s="5822">
        <f>Q!K86+Q!K89</f>
        <v>0</v>
      </c>
      <c r="K75" s="5822">
        <f>Q!N86+Q!N89</f>
        <v>0</v>
      </c>
      <c r="L75" s="5813">
        <f t="shared" si="1"/>
        <v>0</v>
      </c>
      <c r="M75" s="5613">
        <f t="shared" si="2"/>
        <v>0</v>
      </c>
      <c r="N75" s="85"/>
      <c r="O75" s="1043"/>
    </row>
    <row r="76" spans="1:15">
      <c r="A76" s="1043"/>
      <c r="B76" s="85"/>
      <c r="C76" s="1717">
        <v>8</v>
      </c>
      <c r="D76" s="2457" t="s">
        <v>3055</v>
      </c>
      <c r="E76" s="1719">
        <v>1</v>
      </c>
      <c r="F76" s="5809">
        <f t="shared" si="0"/>
        <v>0</v>
      </c>
      <c r="G76" s="5823">
        <f>Q!H88+Q!H85</f>
        <v>0</v>
      </c>
      <c r="H76" s="5823">
        <f>Q!I88+Q!I85</f>
        <v>0</v>
      </c>
      <c r="I76" s="5823">
        <f>Q!J88+Q!J85</f>
        <v>0</v>
      </c>
      <c r="J76" s="5823">
        <f>Q!K88+Q!K85</f>
        <v>0</v>
      </c>
      <c r="K76" s="5823">
        <f>Q!N88+Q!N85</f>
        <v>0</v>
      </c>
      <c r="L76" s="5813">
        <f t="shared" si="1"/>
        <v>0</v>
      </c>
      <c r="M76" s="5613">
        <f t="shared" si="2"/>
        <v>0</v>
      </c>
      <c r="N76" s="85"/>
      <c r="O76" s="1043"/>
    </row>
    <row r="77" spans="1:15">
      <c r="A77" s="1043"/>
      <c r="B77" s="85"/>
      <c r="C77" s="1735">
        <v>9</v>
      </c>
      <c r="D77" s="1736" t="s">
        <v>1870</v>
      </c>
      <c r="E77" s="1724"/>
      <c r="F77" s="5873">
        <f t="shared" ref="F77:L77" si="3">SUMIF($E$29:$E$76,"&lt;&gt;1",F$29:F$76)</f>
        <v>0</v>
      </c>
      <c r="G77" s="5873">
        <f t="shared" si="3"/>
        <v>0</v>
      </c>
      <c r="H77" s="5873">
        <f t="shared" si="3"/>
        <v>0</v>
      </c>
      <c r="I77" s="5873">
        <f t="shared" si="3"/>
        <v>0</v>
      </c>
      <c r="J77" s="5873">
        <f t="shared" si="3"/>
        <v>0</v>
      </c>
      <c r="K77" s="5873">
        <f t="shared" si="3"/>
        <v>0</v>
      </c>
      <c r="L77" s="5873">
        <f t="shared" si="3"/>
        <v>0</v>
      </c>
      <c r="M77" s="5873">
        <f>SUMIF($E$29:$E$76,"&lt;&gt;1",M$29:M$76)</f>
        <v>0</v>
      </c>
      <c r="N77" s="85"/>
      <c r="O77" s="1043"/>
    </row>
    <row r="78" spans="1:15" ht="15.75" thickBot="1">
      <c r="A78" s="1043"/>
      <c r="B78" s="85"/>
      <c r="C78" s="1737">
        <v>9</v>
      </c>
      <c r="D78" s="1738" t="s">
        <v>2050</v>
      </c>
      <c r="E78" s="1725"/>
      <c r="F78" s="5874">
        <f>SUMIF($E$29:$E$76,1,F$29:F$76)</f>
        <v>0</v>
      </c>
      <c r="G78" s="5875">
        <f>SUMIF($F$29:$F$76,1,G$29:G$76)</f>
        <v>0</v>
      </c>
      <c r="H78" s="5875">
        <f>SUMIF($F$29:$F$76,1,H$29:H$76)</f>
        <v>0</v>
      </c>
      <c r="I78" s="5875">
        <f>SUMIF($F$29:$F$76,1,I$29:I$76)</f>
        <v>0</v>
      </c>
      <c r="J78" s="5875">
        <f>SUMIF($F$29:$F$76,1,J$29:J$76)</f>
        <v>0</v>
      </c>
      <c r="K78" s="5875">
        <f>SUMIF($F$29:$F$76,1,K$29:K$76)</f>
        <v>0</v>
      </c>
      <c r="L78" s="5875">
        <f>+F78-G78+H78+I78-J78-K78</f>
        <v>0</v>
      </c>
      <c r="M78" s="5876">
        <f>+G78-H78+I78+J78-K78-L78</f>
        <v>0</v>
      </c>
      <c r="N78" s="85"/>
      <c r="O78" s="1043"/>
    </row>
    <row r="79" spans="1:15">
      <c r="A79" s="1043"/>
      <c r="B79" s="85"/>
      <c r="C79" s="3"/>
      <c r="D79" s="3"/>
      <c r="E79" s="238"/>
      <c r="F79" s="5824"/>
      <c r="G79" s="5824"/>
      <c r="H79" s="5824"/>
      <c r="I79" s="5825"/>
      <c r="J79" s="5825"/>
      <c r="K79" s="5825"/>
      <c r="L79" s="5825"/>
      <c r="M79" s="85"/>
      <c r="N79" s="85"/>
      <c r="O79" s="1043"/>
    </row>
    <row r="80" spans="1:15">
      <c r="A80" s="1043"/>
      <c r="B80" s="85"/>
      <c r="C80" s="69"/>
      <c r="D80" s="58" t="s">
        <v>56</v>
      </c>
      <c r="E80" s="69"/>
      <c r="F80" s="13"/>
      <c r="G80" s="69"/>
      <c r="H80" s="69"/>
      <c r="I80" s="69"/>
      <c r="J80" s="69"/>
      <c r="K80" s="69"/>
      <c r="L80" s="5"/>
      <c r="M80" s="85"/>
      <c r="N80" s="85"/>
      <c r="O80" s="1043"/>
    </row>
    <row r="81" spans="1:15">
      <c r="A81" s="1043"/>
      <c r="B81" s="85"/>
      <c r="C81" s="69"/>
      <c r="D81" s="110" t="s">
        <v>2051</v>
      </c>
      <c r="E81" s="69"/>
      <c r="F81" s="13"/>
      <c r="G81" s="8424"/>
      <c r="H81" s="8424"/>
      <c r="I81" s="8424"/>
      <c r="J81" s="8424"/>
      <c r="K81" s="88"/>
      <c r="L81" s="5"/>
      <c r="M81" s="85"/>
      <c r="N81" s="85"/>
      <c r="O81" s="1043"/>
    </row>
    <row r="82" spans="1:15">
      <c r="A82" s="1043"/>
      <c r="B82" s="85"/>
      <c r="C82" s="2"/>
      <c r="D82" s="60"/>
      <c r="E82" s="2"/>
      <c r="F82" s="881"/>
      <c r="G82" s="881"/>
      <c r="H82" s="881"/>
      <c r="I82" s="881"/>
      <c r="J82" s="881"/>
      <c r="K82" s="881"/>
      <c r="L82" s="881"/>
      <c r="M82" s="85"/>
      <c r="N82" s="85"/>
      <c r="O82" s="1043"/>
    </row>
    <row r="83" spans="1:15" ht="15.75">
      <c r="A83" s="1043"/>
      <c r="B83" s="85"/>
      <c r="C83" s="1704" t="s">
        <v>2279</v>
      </c>
      <c r="D83" s="91"/>
      <c r="E83" s="65"/>
      <c r="F83" s="5826"/>
      <c r="G83" s="75"/>
      <c r="H83" s="75"/>
      <c r="I83" s="91"/>
      <c r="J83" s="91"/>
      <c r="K83" s="75"/>
      <c r="L83" s="11"/>
      <c r="M83" s="85"/>
      <c r="N83" s="85"/>
      <c r="O83" s="1043"/>
    </row>
    <row r="84" spans="1:15" ht="15.75" thickBot="1">
      <c r="A84" s="1043"/>
      <c r="B84" s="85"/>
      <c r="C84" s="91"/>
      <c r="D84" s="91"/>
      <c r="E84" s="91"/>
      <c r="F84" s="91"/>
      <c r="G84" s="91"/>
      <c r="H84" s="91"/>
      <c r="I84" s="91"/>
      <c r="J84" s="91"/>
      <c r="K84" s="75"/>
      <c r="L84" s="11"/>
      <c r="M84" s="85"/>
      <c r="N84" s="85"/>
      <c r="O84" s="1043"/>
    </row>
    <row r="85" spans="1:15">
      <c r="A85" s="1043"/>
      <c r="B85" s="85"/>
      <c r="C85" s="1766"/>
      <c r="D85" s="1767"/>
      <c r="E85" s="1768"/>
      <c r="F85" s="1774"/>
      <c r="G85" s="1774"/>
      <c r="H85" s="1774"/>
      <c r="I85" s="1774"/>
      <c r="J85" s="1774" t="s">
        <v>2052</v>
      </c>
      <c r="K85" s="1775"/>
      <c r="L85" s="75"/>
      <c r="M85" s="1701"/>
      <c r="N85" s="85"/>
      <c r="O85" s="1043"/>
    </row>
    <row r="86" spans="1:15">
      <c r="A86" s="1043"/>
      <c r="B86" s="85"/>
      <c r="C86" s="1769"/>
      <c r="D86" s="1770"/>
      <c r="E86" s="1771"/>
      <c r="F86" s="1776" t="s">
        <v>2053</v>
      </c>
      <c r="G86" s="1776" t="s">
        <v>2054</v>
      </c>
      <c r="H86" s="1776" t="s">
        <v>859</v>
      </c>
      <c r="I86" s="1776" t="s">
        <v>2055</v>
      </c>
      <c r="J86" s="1776" t="s">
        <v>2056</v>
      </c>
      <c r="K86" s="1777" t="s">
        <v>2057</v>
      </c>
      <c r="L86" s="75"/>
      <c r="M86" s="1701"/>
      <c r="N86" s="85"/>
      <c r="O86" s="1043"/>
    </row>
    <row r="87" spans="1:15">
      <c r="A87" s="1043"/>
      <c r="B87" s="85"/>
      <c r="C87" s="1769"/>
      <c r="D87" s="1770"/>
      <c r="E87" s="1771"/>
      <c r="F87" s="1776" t="s">
        <v>2058</v>
      </c>
      <c r="G87" s="1776" t="s">
        <v>2059</v>
      </c>
      <c r="H87" s="1776" t="s">
        <v>2058</v>
      </c>
      <c r="I87" s="1776" t="s">
        <v>2059</v>
      </c>
      <c r="J87" s="1776" t="s">
        <v>2060</v>
      </c>
      <c r="K87" s="1777" t="s">
        <v>2061</v>
      </c>
      <c r="L87" s="75"/>
      <c r="M87" s="1701"/>
      <c r="N87" s="85"/>
      <c r="O87" s="1043"/>
    </row>
    <row r="88" spans="1:15">
      <c r="A88" s="1043"/>
      <c r="B88" s="85"/>
      <c r="C88" s="1769"/>
      <c r="D88" s="1770"/>
      <c r="E88" s="1771"/>
      <c r="F88" s="1776" t="s">
        <v>1370</v>
      </c>
      <c r="G88" s="1776" t="s">
        <v>2062</v>
      </c>
      <c r="H88" s="1776" t="s">
        <v>1370</v>
      </c>
      <c r="I88" s="1776" t="s">
        <v>2062</v>
      </c>
      <c r="J88" s="1776" t="s">
        <v>2063</v>
      </c>
      <c r="K88" s="1777" t="s">
        <v>2064</v>
      </c>
      <c r="L88" s="75"/>
      <c r="M88" s="1701"/>
      <c r="N88" s="85"/>
      <c r="O88" s="1043"/>
    </row>
    <row r="89" spans="1:15">
      <c r="A89" s="1043"/>
      <c r="B89" s="85"/>
      <c r="C89" s="1763"/>
      <c r="D89" s="1770"/>
      <c r="E89" s="1771"/>
      <c r="F89" s="1776"/>
      <c r="G89" s="1776" t="s">
        <v>853</v>
      </c>
      <c r="H89" s="1776"/>
      <c r="I89" s="1776" t="s">
        <v>853</v>
      </c>
      <c r="J89" s="1776" t="s">
        <v>2065</v>
      </c>
      <c r="K89" s="1777"/>
      <c r="L89" s="75"/>
      <c r="M89" s="1701"/>
      <c r="N89" s="85"/>
      <c r="O89" s="1043"/>
    </row>
    <row r="90" spans="1:15">
      <c r="A90" s="1043"/>
      <c r="B90" s="85"/>
      <c r="C90" s="1763"/>
      <c r="D90" s="1770"/>
      <c r="E90" s="419"/>
      <c r="F90" s="1776"/>
      <c r="G90" s="1776"/>
      <c r="H90" s="1776"/>
      <c r="I90" s="1776"/>
      <c r="J90" s="1776" t="s">
        <v>1262</v>
      </c>
      <c r="K90" s="1777"/>
      <c r="L90" s="75"/>
      <c r="M90" s="1701"/>
      <c r="N90" s="85"/>
      <c r="O90" s="1043"/>
    </row>
    <row r="91" spans="1:15">
      <c r="A91" s="1043"/>
      <c r="B91" s="85"/>
      <c r="C91" s="1763"/>
      <c r="D91" s="1770"/>
      <c r="E91" s="419"/>
      <c r="F91" s="1778"/>
      <c r="G91" s="1778"/>
      <c r="H91" s="1778"/>
      <c r="I91" s="1778"/>
      <c r="J91" s="1778" t="s">
        <v>2066</v>
      </c>
      <c r="K91" s="1779"/>
      <c r="L91" s="75"/>
      <c r="M91" s="1701"/>
      <c r="N91" s="85"/>
      <c r="O91" s="1043"/>
    </row>
    <row r="92" spans="1:15">
      <c r="A92" s="1043"/>
      <c r="B92" s="85"/>
      <c r="C92" s="1772"/>
      <c r="D92" s="1773"/>
      <c r="E92" s="350" t="s">
        <v>2015</v>
      </c>
      <c r="F92" s="1710" t="s">
        <v>392</v>
      </c>
      <c r="G92" s="1711" t="s">
        <v>409</v>
      </c>
      <c r="H92" s="1711" t="s">
        <v>410</v>
      </c>
      <c r="I92" s="1711" t="s">
        <v>411</v>
      </c>
      <c r="J92" s="1711" t="s">
        <v>412</v>
      </c>
      <c r="K92" s="1712" t="s">
        <v>413</v>
      </c>
      <c r="L92" s="75"/>
      <c r="M92" s="1701"/>
      <c r="N92" s="85"/>
      <c r="O92" s="1043"/>
    </row>
    <row r="93" spans="1:15">
      <c r="A93" s="1043"/>
      <c r="B93" s="85"/>
      <c r="C93" s="2443">
        <v>1</v>
      </c>
      <c r="D93" s="2442" t="s">
        <v>2016</v>
      </c>
      <c r="E93" s="1714"/>
      <c r="F93" s="5827"/>
      <c r="G93" s="5827"/>
      <c r="H93" s="5827"/>
      <c r="I93" s="5827"/>
      <c r="J93" s="5828"/>
      <c r="K93" s="5829"/>
      <c r="L93" s="75"/>
      <c r="M93" s="1701"/>
      <c r="N93" s="85"/>
      <c r="O93" s="1043"/>
    </row>
    <row r="94" spans="1:15">
      <c r="A94" s="1043"/>
      <c r="B94" s="85"/>
      <c r="C94" s="2443"/>
      <c r="D94" s="2442" t="s">
        <v>2017</v>
      </c>
      <c r="E94" s="1715"/>
      <c r="F94" s="5830"/>
      <c r="G94" s="5830"/>
      <c r="H94" s="5830"/>
      <c r="I94" s="5830"/>
      <c r="J94" s="5831"/>
      <c r="K94" s="5832"/>
      <c r="L94" s="75"/>
      <c r="M94" s="1701"/>
      <c r="N94" s="85"/>
      <c r="O94" s="1043"/>
    </row>
    <row r="95" spans="1:15">
      <c r="A95" s="1043"/>
      <c r="B95" s="85"/>
      <c r="C95" s="2443"/>
      <c r="D95" s="2442" t="s">
        <v>2018</v>
      </c>
      <c r="E95" s="1715"/>
      <c r="F95" s="5830"/>
      <c r="G95" s="5830"/>
      <c r="H95" s="5830"/>
      <c r="I95" s="5830"/>
      <c r="J95" s="5831"/>
      <c r="K95" s="5832"/>
      <c r="L95" s="75"/>
      <c r="M95" s="1701"/>
      <c r="N95" s="85"/>
      <c r="O95" s="1043"/>
    </row>
    <row r="96" spans="1:15">
      <c r="A96" s="1043"/>
      <c r="B96" s="85"/>
      <c r="C96" s="2443"/>
      <c r="D96" s="2442" t="s">
        <v>2019</v>
      </c>
      <c r="E96" s="1715"/>
      <c r="F96" s="5830"/>
      <c r="G96" s="5830"/>
      <c r="H96" s="5830"/>
      <c r="I96" s="5830"/>
      <c r="J96" s="5831"/>
      <c r="K96" s="5832"/>
      <c r="L96" s="75"/>
      <c r="M96" s="1701"/>
      <c r="N96" s="85"/>
      <c r="O96" s="1043"/>
    </row>
    <row r="97" spans="1:15">
      <c r="A97" s="1043"/>
      <c r="B97" s="85"/>
      <c r="C97" s="2443"/>
      <c r="D97" s="2442" t="s">
        <v>2020</v>
      </c>
      <c r="E97" s="1715"/>
      <c r="F97" s="5830"/>
      <c r="G97" s="5830"/>
      <c r="H97" s="5830"/>
      <c r="I97" s="5830"/>
      <c r="J97" s="5831"/>
      <c r="K97" s="5832"/>
      <c r="L97" s="75"/>
      <c r="M97" s="1701"/>
      <c r="N97" s="85"/>
      <c r="O97" s="1043"/>
    </row>
    <row r="98" spans="1:15">
      <c r="A98" s="1043"/>
      <c r="B98" s="85"/>
      <c r="C98" s="2443"/>
      <c r="D98" s="2442" t="s">
        <v>2021</v>
      </c>
      <c r="E98" s="1715"/>
      <c r="F98" s="5830"/>
      <c r="G98" s="5830"/>
      <c r="H98" s="5830"/>
      <c r="I98" s="5830"/>
      <c r="J98" s="5831"/>
      <c r="K98" s="5832"/>
      <c r="L98" s="75"/>
      <c r="M98" s="1701"/>
      <c r="N98" s="85"/>
      <c r="O98" s="1043"/>
    </row>
    <row r="99" spans="1:15">
      <c r="A99" s="1043"/>
      <c r="B99" s="85"/>
      <c r="C99" s="2443"/>
      <c r="D99" s="2442" t="s">
        <v>2022</v>
      </c>
      <c r="E99" s="1715"/>
      <c r="F99" s="5830"/>
      <c r="G99" s="5830"/>
      <c r="H99" s="5830"/>
      <c r="I99" s="5830"/>
      <c r="J99" s="5831"/>
      <c r="K99" s="5832"/>
      <c r="L99" s="75"/>
      <c r="M99" s="1701"/>
      <c r="N99" s="85"/>
      <c r="O99" s="1043"/>
    </row>
    <row r="100" spans="1:15">
      <c r="A100" s="1043"/>
      <c r="B100" s="85"/>
      <c r="C100" s="2443"/>
      <c r="D100" s="2442" t="s">
        <v>2023</v>
      </c>
      <c r="E100" s="1715"/>
      <c r="F100" s="5830"/>
      <c r="G100" s="5830"/>
      <c r="H100" s="5830"/>
      <c r="I100" s="5830"/>
      <c r="J100" s="5831"/>
      <c r="K100" s="5832"/>
      <c r="L100" s="75"/>
      <c r="M100" s="1701"/>
      <c r="N100" s="85"/>
      <c r="O100" s="1043"/>
    </row>
    <row r="101" spans="1:15">
      <c r="A101" s="1043"/>
      <c r="B101" s="85"/>
      <c r="C101" s="2443"/>
      <c r="D101" s="2442" t="s">
        <v>2024</v>
      </c>
      <c r="E101" s="1715"/>
      <c r="F101" s="5830"/>
      <c r="G101" s="5830"/>
      <c r="H101" s="5830"/>
      <c r="I101" s="5830"/>
      <c r="J101" s="5831"/>
      <c r="K101" s="5832"/>
      <c r="L101" s="75"/>
      <c r="M101" s="1701"/>
      <c r="N101" s="85"/>
      <c r="O101" s="1043"/>
    </row>
    <row r="102" spans="1:15">
      <c r="A102" s="1043"/>
      <c r="B102" s="85"/>
      <c r="C102" s="2443"/>
      <c r="D102" s="2442" t="s">
        <v>2025</v>
      </c>
      <c r="E102" s="1715"/>
      <c r="F102" s="5830"/>
      <c r="G102" s="5830"/>
      <c r="H102" s="5830"/>
      <c r="I102" s="5830"/>
      <c r="J102" s="5831"/>
      <c r="K102" s="5832"/>
      <c r="L102" s="75"/>
      <c r="M102" s="1701"/>
      <c r="N102" s="85"/>
      <c r="O102" s="1043"/>
    </row>
    <row r="103" spans="1:15">
      <c r="A103" s="1043"/>
      <c r="B103" s="85"/>
      <c r="C103" s="2443"/>
      <c r="D103" s="2442" t="s">
        <v>2026</v>
      </c>
      <c r="E103" s="1715"/>
      <c r="F103" s="5830"/>
      <c r="G103" s="5830"/>
      <c r="H103" s="5830"/>
      <c r="I103" s="5830"/>
      <c r="J103" s="5831"/>
      <c r="K103" s="5832"/>
      <c r="L103" s="75"/>
      <c r="M103" s="1701"/>
      <c r="N103" s="85"/>
      <c r="O103" s="1043"/>
    </row>
    <row r="104" spans="1:15">
      <c r="A104" s="1043"/>
      <c r="B104" s="85"/>
      <c r="C104" s="2443"/>
      <c r="D104" s="2442" t="s">
        <v>2027</v>
      </c>
      <c r="E104" s="1715"/>
      <c r="F104" s="5830"/>
      <c r="G104" s="5830"/>
      <c r="H104" s="5830"/>
      <c r="I104" s="5830"/>
      <c r="J104" s="5831"/>
      <c r="K104" s="5832"/>
      <c r="L104" s="75"/>
      <c r="M104" s="1701"/>
      <c r="N104" s="85"/>
      <c r="O104" s="1043"/>
    </row>
    <row r="105" spans="1:15">
      <c r="A105" s="1043"/>
      <c r="B105" s="85"/>
      <c r="C105" s="2444"/>
      <c r="D105" s="2447" t="s">
        <v>2028</v>
      </c>
      <c r="E105" s="1716"/>
      <c r="F105" s="5830"/>
      <c r="G105" s="5830"/>
      <c r="H105" s="5830"/>
      <c r="I105" s="5830"/>
      <c r="J105" s="5831"/>
      <c r="K105" s="5615"/>
      <c r="L105" s="75"/>
      <c r="M105" s="1701"/>
      <c r="N105" s="85"/>
      <c r="O105" s="1043"/>
    </row>
    <row r="106" spans="1:15">
      <c r="A106" s="1043"/>
      <c r="B106" s="85"/>
      <c r="C106" s="1717">
        <v>1</v>
      </c>
      <c r="D106" s="1718" t="s">
        <v>2046</v>
      </c>
      <c r="E106" s="1719">
        <v>1</v>
      </c>
      <c r="F106" s="5833"/>
      <c r="G106" s="5833"/>
      <c r="H106" s="5833"/>
      <c r="I106" s="5833"/>
      <c r="J106" s="5834"/>
      <c r="K106" s="5835"/>
      <c r="L106" s="75"/>
      <c r="M106" s="1701"/>
      <c r="N106" s="85"/>
      <c r="O106" s="1043"/>
    </row>
    <row r="107" spans="1:15">
      <c r="A107" s="1043"/>
      <c r="B107" s="85"/>
      <c r="C107" s="2443">
        <v>2</v>
      </c>
      <c r="D107" s="2442" t="s">
        <v>2029</v>
      </c>
      <c r="E107" s="1714"/>
      <c r="F107" s="5836"/>
      <c r="G107" s="5827"/>
      <c r="H107" s="5827"/>
      <c r="I107" s="5827"/>
      <c r="J107" s="5828"/>
      <c r="K107" s="5829"/>
      <c r="L107" s="75"/>
      <c r="M107" s="1701"/>
      <c r="N107" s="85"/>
      <c r="O107" s="1043"/>
    </row>
    <row r="108" spans="1:15">
      <c r="A108" s="1043"/>
      <c r="B108" s="85"/>
      <c r="C108" s="2443"/>
      <c r="D108" s="2442" t="s">
        <v>2030</v>
      </c>
      <c r="E108" s="1715"/>
      <c r="F108" s="5837"/>
      <c r="G108" s="5830"/>
      <c r="H108" s="5830"/>
      <c r="I108" s="5830"/>
      <c r="J108" s="5831"/>
      <c r="K108" s="5832"/>
      <c r="L108" s="75"/>
      <c r="M108" s="1701"/>
      <c r="N108" s="85"/>
      <c r="O108" s="1043"/>
    </row>
    <row r="109" spans="1:15">
      <c r="A109" s="1043"/>
      <c r="B109" s="85"/>
      <c r="C109" s="2443"/>
      <c r="D109" s="2442" t="s">
        <v>2031</v>
      </c>
      <c r="E109" s="1715"/>
      <c r="F109" s="5837"/>
      <c r="G109" s="5830"/>
      <c r="H109" s="5830"/>
      <c r="I109" s="5830"/>
      <c r="J109" s="5831"/>
      <c r="K109" s="5832"/>
      <c r="L109" s="75"/>
      <c r="M109" s="1701"/>
      <c r="N109" s="85"/>
      <c r="O109" s="1043"/>
    </row>
    <row r="110" spans="1:15">
      <c r="A110" s="1043"/>
      <c r="B110" s="85"/>
      <c r="C110" s="2443"/>
      <c r="D110" s="2442" t="s">
        <v>2032</v>
      </c>
      <c r="E110" s="1715"/>
      <c r="F110" s="5837"/>
      <c r="G110" s="5830"/>
      <c r="H110" s="5830"/>
      <c r="I110" s="5830"/>
      <c r="J110" s="5831"/>
      <c r="K110" s="5832"/>
      <c r="L110" s="75"/>
      <c r="M110" s="1701"/>
      <c r="N110" s="85"/>
      <c r="O110" s="1043"/>
    </row>
    <row r="111" spans="1:15">
      <c r="A111" s="1043"/>
      <c r="B111" s="85"/>
      <c r="C111" s="2443"/>
      <c r="D111" s="2442" t="s">
        <v>2033</v>
      </c>
      <c r="E111" s="1715"/>
      <c r="F111" s="5837"/>
      <c r="G111" s="5830"/>
      <c r="H111" s="5830"/>
      <c r="I111" s="5830"/>
      <c r="J111" s="5831"/>
      <c r="K111" s="5832"/>
      <c r="L111" s="75"/>
      <c r="M111" s="1701"/>
      <c r="N111" s="85"/>
      <c r="O111" s="1043"/>
    </row>
    <row r="112" spans="1:15">
      <c r="A112" s="1043"/>
      <c r="B112" s="85"/>
      <c r="C112" s="2443"/>
      <c r="D112" s="2442" t="s">
        <v>2034</v>
      </c>
      <c r="E112" s="1715"/>
      <c r="F112" s="5837"/>
      <c r="G112" s="5830"/>
      <c r="H112" s="5830"/>
      <c r="I112" s="5830"/>
      <c r="J112" s="5831"/>
      <c r="K112" s="5832"/>
      <c r="L112" s="75"/>
      <c r="M112" s="1701"/>
      <c r="N112" s="85"/>
      <c r="O112" s="1043"/>
    </row>
    <row r="113" spans="1:15">
      <c r="A113" s="1043"/>
      <c r="B113" s="85"/>
      <c r="C113" s="2444"/>
      <c r="D113" s="2447" t="s">
        <v>2035</v>
      </c>
      <c r="E113" s="1720"/>
      <c r="F113" s="5837"/>
      <c r="G113" s="5830"/>
      <c r="H113" s="5830"/>
      <c r="I113" s="5830"/>
      <c r="J113" s="5831"/>
      <c r="K113" s="5838"/>
      <c r="L113" s="75"/>
      <c r="M113" s="1701"/>
      <c r="N113" s="85"/>
      <c r="O113" s="1043"/>
    </row>
    <row r="114" spans="1:15">
      <c r="A114" s="1043"/>
      <c r="B114" s="85"/>
      <c r="C114" s="1721">
        <v>2</v>
      </c>
      <c r="D114" s="1722" t="s">
        <v>2046</v>
      </c>
      <c r="E114" s="1719">
        <v>1</v>
      </c>
      <c r="F114" s="5839"/>
      <c r="G114" s="5833"/>
      <c r="H114" s="5833"/>
      <c r="I114" s="5833"/>
      <c r="J114" s="5834"/>
      <c r="K114" s="5835"/>
      <c r="L114" s="75"/>
      <c r="M114" s="1701"/>
      <c r="N114" s="85"/>
      <c r="O114" s="1043"/>
    </row>
    <row r="115" spans="1:15">
      <c r="A115" s="1043"/>
      <c r="B115" s="85"/>
      <c r="C115" s="2443">
        <v>3</v>
      </c>
      <c r="D115" s="2442" t="s">
        <v>125</v>
      </c>
      <c r="E115" s="1714"/>
      <c r="F115" s="5827"/>
      <c r="G115" s="5827"/>
      <c r="H115" s="5827"/>
      <c r="I115" s="5827"/>
      <c r="J115" s="5828"/>
      <c r="K115" s="5829"/>
      <c r="L115" s="75"/>
      <c r="M115" s="1701"/>
      <c r="N115" s="85"/>
      <c r="O115" s="1043"/>
    </row>
    <row r="116" spans="1:15">
      <c r="A116" s="1043"/>
      <c r="B116" s="85"/>
      <c r="C116" s="2443"/>
      <c r="D116" s="2442" t="s">
        <v>2036</v>
      </c>
      <c r="E116" s="1715"/>
      <c r="F116" s="5830"/>
      <c r="G116" s="5830"/>
      <c r="H116" s="5830"/>
      <c r="I116" s="5830"/>
      <c r="J116" s="5831"/>
      <c r="K116" s="5832"/>
      <c r="L116" s="75"/>
      <c r="M116" s="1701"/>
      <c r="N116" s="85"/>
      <c r="O116" s="1043"/>
    </row>
    <row r="117" spans="1:15">
      <c r="A117" s="1043"/>
      <c r="B117" s="85"/>
      <c r="C117" s="2443"/>
      <c r="D117" s="2442" t="s">
        <v>2037</v>
      </c>
      <c r="E117" s="1715"/>
      <c r="F117" s="5830"/>
      <c r="G117" s="5830"/>
      <c r="H117" s="5830"/>
      <c r="I117" s="5830"/>
      <c r="J117" s="5831"/>
      <c r="K117" s="5832"/>
      <c r="L117" s="75"/>
      <c r="M117" s="1701"/>
      <c r="N117" s="85"/>
      <c r="O117" s="1043"/>
    </row>
    <row r="118" spans="1:15">
      <c r="A118" s="1043"/>
      <c r="B118" s="85"/>
      <c r="C118" s="2443"/>
      <c r="D118" s="2442" t="s">
        <v>2038</v>
      </c>
      <c r="E118" s="1715"/>
      <c r="F118" s="5830"/>
      <c r="G118" s="5830"/>
      <c r="H118" s="5830"/>
      <c r="I118" s="5830"/>
      <c r="J118" s="5831"/>
      <c r="K118" s="5832"/>
      <c r="L118" s="75"/>
      <c r="M118" s="1701"/>
      <c r="N118" s="85"/>
      <c r="O118" s="1043"/>
    </row>
    <row r="119" spans="1:15">
      <c r="A119" s="1043"/>
      <c r="B119" s="85"/>
      <c r="C119" s="2443"/>
      <c r="D119" s="2442" t="s">
        <v>2039</v>
      </c>
      <c r="E119" s="1715"/>
      <c r="F119" s="5830"/>
      <c r="G119" s="5830"/>
      <c r="H119" s="5830"/>
      <c r="I119" s="5830"/>
      <c r="J119" s="5831"/>
      <c r="K119" s="5832"/>
      <c r="L119" s="75"/>
      <c r="M119" s="1701"/>
      <c r="N119" s="85"/>
      <c r="O119" s="1043"/>
    </row>
    <row r="120" spans="1:15">
      <c r="A120" s="1043"/>
      <c r="B120" s="85"/>
      <c r="C120" s="2443"/>
      <c r="D120" s="2442" t="s">
        <v>2040</v>
      </c>
      <c r="E120" s="1715"/>
      <c r="F120" s="5830"/>
      <c r="G120" s="5830"/>
      <c r="H120" s="5830"/>
      <c r="I120" s="5830"/>
      <c r="J120" s="5831"/>
      <c r="K120" s="5832"/>
      <c r="L120" s="75"/>
      <c r="M120" s="1701"/>
      <c r="N120" s="85"/>
      <c r="O120" s="1043"/>
    </row>
    <row r="121" spans="1:15">
      <c r="A121" s="1043"/>
      <c r="B121" s="85"/>
      <c r="C121" s="2443"/>
      <c r="D121" s="2442" t="s">
        <v>2041</v>
      </c>
      <c r="E121" s="1715"/>
      <c r="F121" s="5830"/>
      <c r="G121" s="5830"/>
      <c r="H121" s="5830"/>
      <c r="I121" s="5830"/>
      <c r="J121" s="5831"/>
      <c r="K121" s="5832"/>
      <c r="L121" s="75"/>
      <c r="M121" s="1701"/>
      <c r="N121" s="85"/>
      <c r="O121" s="1043"/>
    </row>
    <row r="122" spans="1:15">
      <c r="A122" s="1043"/>
      <c r="B122" s="85"/>
      <c r="C122" s="2443"/>
      <c r="D122" s="2442" t="s">
        <v>2042</v>
      </c>
      <c r="E122" s="1715"/>
      <c r="F122" s="5830"/>
      <c r="G122" s="5830"/>
      <c r="H122" s="5830"/>
      <c r="I122" s="5830"/>
      <c r="J122" s="5831"/>
      <c r="K122" s="5832"/>
      <c r="L122" s="75"/>
      <c r="M122" s="1701"/>
      <c r="N122" s="85"/>
      <c r="O122" s="1043"/>
    </row>
    <row r="123" spans="1:15">
      <c r="A123" s="1043"/>
      <c r="B123" s="85"/>
      <c r="C123" s="2443"/>
      <c r="D123" s="2442" t="s">
        <v>2043</v>
      </c>
      <c r="E123" s="1715"/>
      <c r="F123" s="5830"/>
      <c r="G123" s="5830"/>
      <c r="H123" s="5830"/>
      <c r="I123" s="5830"/>
      <c r="J123" s="5831"/>
      <c r="K123" s="5832"/>
      <c r="L123" s="75"/>
      <c r="M123" s="1701"/>
      <c r="N123" s="85"/>
      <c r="O123" s="1043"/>
    </row>
    <row r="124" spans="1:15">
      <c r="A124" s="1043"/>
      <c r="B124" s="85"/>
      <c r="C124" s="2443"/>
      <c r="D124" s="2442" t="s">
        <v>2044</v>
      </c>
      <c r="E124" s="1715"/>
      <c r="F124" s="5830"/>
      <c r="G124" s="5830"/>
      <c r="H124" s="5830"/>
      <c r="I124" s="5830"/>
      <c r="J124" s="5831"/>
      <c r="K124" s="5832"/>
      <c r="L124" s="75"/>
      <c r="M124" s="1701"/>
      <c r="N124" s="85"/>
      <c r="O124" s="1043"/>
    </row>
    <row r="125" spans="1:15">
      <c r="A125" s="1043"/>
      <c r="B125" s="85"/>
      <c r="C125" s="3032"/>
      <c r="D125" s="2442" t="s">
        <v>3056</v>
      </c>
      <c r="E125" s="1715"/>
      <c r="F125" s="5830"/>
      <c r="G125" s="5830"/>
      <c r="H125" s="5830"/>
      <c r="I125" s="5830"/>
      <c r="J125" s="5840"/>
      <c r="K125" s="5832"/>
      <c r="L125" s="75"/>
      <c r="M125" s="1701"/>
      <c r="N125" s="85"/>
      <c r="O125" s="1043"/>
    </row>
    <row r="126" spans="1:15">
      <c r="A126" s="1043"/>
      <c r="B126" s="85"/>
      <c r="C126" s="2443"/>
      <c r="D126" s="2442" t="s">
        <v>3051</v>
      </c>
      <c r="E126" s="1715"/>
      <c r="F126" s="5830"/>
      <c r="G126" s="5830"/>
      <c r="H126" s="5830"/>
      <c r="I126" s="5830"/>
      <c r="J126" s="5831"/>
      <c r="K126" s="5832"/>
      <c r="L126" s="75"/>
      <c r="M126" s="1701"/>
      <c r="N126" s="85"/>
      <c r="O126" s="1043"/>
    </row>
    <row r="127" spans="1:15">
      <c r="A127" s="1043"/>
      <c r="B127" s="85"/>
      <c r="C127" s="2443"/>
      <c r="D127" s="2442" t="s">
        <v>3052</v>
      </c>
      <c r="E127" s="1715"/>
      <c r="F127" s="5830"/>
      <c r="G127" s="5830"/>
      <c r="H127" s="5830"/>
      <c r="I127" s="5830"/>
      <c r="J127" s="5831"/>
      <c r="K127" s="5832"/>
      <c r="L127" s="75"/>
      <c r="M127" s="1701"/>
      <c r="N127" s="85"/>
      <c r="O127" s="1043"/>
    </row>
    <row r="128" spans="1:15">
      <c r="A128" s="1043"/>
      <c r="B128" s="85"/>
      <c r="C128" s="2443"/>
      <c r="D128" s="2442" t="s">
        <v>3053</v>
      </c>
      <c r="E128" s="1715"/>
      <c r="F128" s="5830"/>
      <c r="G128" s="5830"/>
      <c r="H128" s="5830"/>
      <c r="I128" s="5830"/>
      <c r="J128" s="5831"/>
      <c r="K128" s="5832"/>
      <c r="L128" s="75"/>
      <c r="M128" s="1701"/>
      <c r="N128" s="85"/>
      <c r="O128" s="1043"/>
    </row>
    <row r="129" spans="1:15">
      <c r="A129" s="1043"/>
      <c r="B129" s="85"/>
      <c r="C129" s="2443"/>
      <c r="D129" s="2442" t="s">
        <v>3054</v>
      </c>
      <c r="E129" s="1716"/>
      <c r="F129" s="5830"/>
      <c r="G129" s="5830"/>
      <c r="H129" s="5830"/>
      <c r="I129" s="5830"/>
      <c r="J129" s="5831"/>
      <c r="K129" s="5615"/>
      <c r="L129" s="75"/>
      <c r="M129" s="1701"/>
      <c r="N129" s="85"/>
      <c r="O129" s="1043"/>
    </row>
    <row r="130" spans="1:15">
      <c r="A130" s="1043"/>
      <c r="B130" s="85"/>
      <c r="C130" s="2449">
        <v>3</v>
      </c>
      <c r="D130" s="2450" t="s">
        <v>2046</v>
      </c>
      <c r="E130" s="2451">
        <v>1</v>
      </c>
      <c r="F130" s="5841"/>
      <c r="G130" s="5841"/>
      <c r="H130" s="5841"/>
      <c r="I130" s="5841"/>
      <c r="J130" s="5842"/>
      <c r="K130" s="5843">
        <f t="shared" ref="K130:K138" si="4">F130+G130-H130-I130+J130</f>
        <v>0</v>
      </c>
      <c r="L130" s="75"/>
      <c r="M130" s="1701"/>
      <c r="N130" s="85"/>
      <c r="O130" s="1043"/>
    </row>
    <row r="131" spans="1:15">
      <c r="A131" s="1043"/>
      <c r="B131" s="85"/>
      <c r="C131" s="2452">
        <v>4</v>
      </c>
      <c r="D131" s="2453" t="s">
        <v>2045</v>
      </c>
      <c r="E131" s="2454"/>
      <c r="F131" s="5844"/>
      <c r="G131" s="5845"/>
      <c r="H131" s="5846"/>
      <c r="I131" s="5846"/>
      <c r="J131" s="5846"/>
      <c r="K131" s="5847">
        <f t="shared" si="4"/>
        <v>0</v>
      </c>
      <c r="L131" s="91"/>
      <c r="M131" s="1701"/>
      <c r="N131" s="85"/>
      <c r="O131" s="1043"/>
    </row>
    <row r="132" spans="1:15">
      <c r="A132" s="1043"/>
      <c r="B132" s="85"/>
      <c r="C132" s="2455">
        <v>4</v>
      </c>
      <c r="D132" s="2456" t="s">
        <v>2046</v>
      </c>
      <c r="E132" s="2446">
        <v>1</v>
      </c>
      <c r="F132" s="5841"/>
      <c r="G132" s="5848"/>
      <c r="H132" s="5849"/>
      <c r="I132" s="5849"/>
      <c r="J132" s="5849"/>
      <c r="K132" s="5850">
        <f t="shared" si="4"/>
        <v>0</v>
      </c>
      <c r="L132" s="91"/>
      <c r="M132" s="1701"/>
      <c r="N132" s="85"/>
      <c r="O132" s="1043"/>
    </row>
    <row r="133" spans="1:15">
      <c r="A133" s="1043"/>
      <c r="B133" s="85"/>
      <c r="C133" s="2443">
        <v>5</v>
      </c>
      <c r="D133" s="2442" t="s">
        <v>2047</v>
      </c>
      <c r="E133" s="2454"/>
      <c r="F133" s="5844"/>
      <c r="G133" s="5845"/>
      <c r="H133" s="5846"/>
      <c r="I133" s="5846"/>
      <c r="J133" s="5846"/>
      <c r="K133" s="5847">
        <f t="shared" si="4"/>
        <v>0</v>
      </c>
      <c r="L133" s="91"/>
      <c r="M133" s="1701"/>
      <c r="N133" s="85"/>
      <c r="O133" s="1043"/>
    </row>
    <row r="134" spans="1:15">
      <c r="A134" s="1043"/>
      <c r="B134" s="85"/>
      <c r="C134" s="2449">
        <v>5</v>
      </c>
      <c r="D134" s="2457" t="s">
        <v>2046</v>
      </c>
      <c r="E134" s="2451">
        <v>1</v>
      </c>
      <c r="F134" s="5841"/>
      <c r="G134" s="5848"/>
      <c r="H134" s="5849"/>
      <c r="I134" s="5849"/>
      <c r="J134" s="5849"/>
      <c r="K134" s="5843">
        <f t="shared" si="4"/>
        <v>0</v>
      </c>
      <c r="L134" s="91"/>
      <c r="M134" s="1701"/>
      <c r="N134" s="85"/>
      <c r="O134" s="1043"/>
    </row>
    <row r="135" spans="1:15">
      <c r="A135" s="1043"/>
      <c r="B135" s="85"/>
      <c r="C135" s="2452">
        <v>6</v>
      </c>
      <c r="D135" s="2453" t="s">
        <v>2048</v>
      </c>
      <c r="E135" s="2454"/>
      <c r="F135" s="5844"/>
      <c r="G135" s="5845"/>
      <c r="H135" s="5846"/>
      <c r="I135" s="5846"/>
      <c r="J135" s="5846"/>
      <c r="K135" s="5847">
        <f t="shared" si="4"/>
        <v>0</v>
      </c>
      <c r="L135" s="91"/>
      <c r="M135" s="1701"/>
      <c r="N135" s="85"/>
      <c r="O135" s="1043"/>
    </row>
    <row r="136" spans="1:15">
      <c r="A136" s="1043"/>
      <c r="B136" s="85"/>
      <c r="C136" s="2455">
        <v>6</v>
      </c>
      <c r="D136" s="2456" t="s">
        <v>2046</v>
      </c>
      <c r="E136" s="2446">
        <v>1</v>
      </c>
      <c r="F136" s="5841"/>
      <c r="G136" s="5848"/>
      <c r="H136" s="5849"/>
      <c r="I136" s="5849"/>
      <c r="J136" s="5849"/>
      <c r="K136" s="5850">
        <f t="shared" si="4"/>
        <v>0</v>
      </c>
      <c r="L136" s="91"/>
      <c r="M136" s="1701"/>
      <c r="N136" s="85"/>
      <c r="O136" s="1043"/>
    </row>
    <row r="137" spans="1:15">
      <c r="A137" s="1043"/>
      <c r="B137" s="85"/>
      <c r="C137" s="2443">
        <v>7</v>
      </c>
      <c r="D137" s="2442" t="s">
        <v>2049</v>
      </c>
      <c r="E137" s="2454"/>
      <c r="F137" s="5844"/>
      <c r="G137" s="5845"/>
      <c r="H137" s="5846"/>
      <c r="I137" s="5846"/>
      <c r="J137" s="5846"/>
      <c r="K137" s="5847">
        <f t="shared" si="4"/>
        <v>0</v>
      </c>
      <c r="L137" s="91"/>
      <c r="M137" s="1701"/>
      <c r="N137" s="85"/>
      <c r="O137" s="1043"/>
    </row>
    <row r="138" spans="1:15">
      <c r="A138" s="1043"/>
      <c r="B138" s="85"/>
      <c r="C138" s="2449">
        <v>7</v>
      </c>
      <c r="D138" s="2457" t="s">
        <v>2046</v>
      </c>
      <c r="E138" s="2451">
        <v>1</v>
      </c>
      <c r="F138" s="5841"/>
      <c r="G138" s="5848"/>
      <c r="H138" s="5849"/>
      <c r="I138" s="5849"/>
      <c r="J138" s="5849"/>
      <c r="K138" s="5843">
        <f t="shared" si="4"/>
        <v>0</v>
      </c>
      <c r="L138" s="91"/>
      <c r="M138" s="1701"/>
      <c r="N138" s="85"/>
      <c r="O138" s="1043"/>
    </row>
    <row r="139" spans="1:15">
      <c r="A139" s="1043"/>
      <c r="B139" s="85"/>
      <c r="C139" s="2452">
        <v>8</v>
      </c>
      <c r="D139" s="2458" t="s">
        <v>1870</v>
      </c>
      <c r="E139" s="2454"/>
      <c r="F139" s="5851">
        <f t="shared" ref="F139:K139" si="5">SUMIF($F$93:$F$138,"&lt;&gt;1",F$93:F$138)</f>
        <v>0</v>
      </c>
      <c r="G139" s="5851">
        <f t="shared" si="5"/>
        <v>0</v>
      </c>
      <c r="H139" s="5851">
        <f t="shared" si="5"/>
        <v>0</v>
      </c>
      <c r="I139" s="5851">
        <f t="shared" si="5"/>
        <v>0</v>
      </c>
      <c r="J139" s="5851">
        <f t="shared" si="5"/>
        <v>0</v>
      </c>
      <c r="K139" s="5852">
        <f t="shared" si="5"/>
        <v>0</v>
      </c>
      <c r="L139" s="91"/>
      <c r="M139" s="1701"/>
      <c r="N139" s="85"/>
      <c r="O139" s="1043"/>
    </row>
    <row r="140" spans="1:15" ht="15.75" thickBot="1">
      <c r="A140" s="1043"/>
      <c r="B140" s="85"/>
      <c r="C140" s="2459">
        <v>8</v>
      </c>
      <c r="D140" s="2460" t="s">
        <v>2050</v>
      </c>
      <c r="E140" s="2461"/>
      <c r="F140" s="5853">
        <f t="shared" ref="F140:K140" si="6">SUMIF($F$93:$F$138,"1",F$93:F$138)</f>
        <v>0</v>
      </c>
      <c r="G140" s="5854">
        <f t="shared" si="6"/>
        <v>0</v>
      </c>
      <c r="H140" s="5853">
        <f t="shared" si="6"/>
        <v>0</v>
      </c>
      <c r="I140" s="5853">
        <f t="shared" si="6"/>
        <v>0</v>
      </c>
      <c r="J140" s="5853">
        <f t="shared" si="6"/>
        <v>0</v>
      </c>
      <c r="K140" s="5855">
        <f t="shared" si="6"/>
        <v>0</v>
      </c>
      <c r="L140" s="91"/>
      <c r="M140" s="1701"/>
      <c r="N140" s="85"/>
      <c r="O140" s="1043"/>
    </row>
    <row r="141" spans="1:15" ht="15.75" thickBot="1">
      <c r="A141" s="1043"/>
      <c r="B141" s="85"/>
      <c r="C141" s="75"/>
      <c r="D141" s="75"/>
      <c r="E141" s="91"/>
      <c r="F141" s="75"/>
      <c r="G141" s="75"/>
      <c r="H141" s="75"/>
      <c r="I141" s="75"/>
      <c r="J141" s="75"/>
      <c r="K141" s="75"/>
      <c r="L141" s="91"/>
      <c r="M141" s="1701"/>
      <c r="N141" s="85"/>
      <c r="O141" s="1043"/>
    </row>
    <row r="142" spans="1:15">
      <c r="A142" s="1043"/>
      <c r="B142" s="85"/>
      <c r="C142" s="75"/>
      <c r="D142" s="75"/>
      <c r="E142" s="75"/>
      <c r="F142" s="75"/>
      <c r="G142" s="2448" t="s">
        <v>44</v>
      </c>
      <c r="H142" s="7296" t="s">
        <v>580</v>
      </c>
      <c r="I142" s="8425" t="s">
        <v>2067</v>
      </c>
      <c r="J142" s="8426"/>
      <c r="K142" s="8426"/>
      <c r="L142" s="8427"/>
      <c r="M142" s="1701"/>
      <c r="N142" s="85"/>
      <c r="O142" s="1043"/>
    </row>
    <row r="143" spans="1:15">
      <c r="A143" s="1043"/>
      <c r="B143" s="85"/>
      <c r="C143" s="1726">
        <v>17</v>
      </c>
      <c r="D143" s="1727" t="s">
        <v>2068</v>
      </c>
      <c r="E143" s="75"/>
      <c r="F143" s="75"/>
      <c r="G143" s="5856">
        <f>+K139</f>
        <v>0</v>
      </c>
      <c r="H143" s="5857">
        <f>+K140</f>
        <v>0</v>
      </c>
      <c r="I143" s="5858"/>
      <c r="J143" s="5858"/>
      <c r="K143" s="5858"/>
      <c r="L143" s="5859"/>
      <c r="M143" s="1701"/>
      <c r="N143" s="85"/>
      <c r="O143" s="1043"/>
    </row>
    <row r="144" spans="1:15">
      <c r="A144" s="1043"/>
      <c r="B144" s="85"/>
      <c r="C144" s="1728">
        <v>17.100000000000001</v>
      </c>
      <c r="D144" s="1471" t="s">
        <v>2069</v>
      </c>
      <c r="E144" s="11"/>
      <c r="F144" s="11"/>
      <c r="G144" s="5860"/>
      <c r="H144" s="5861"/>
      <c r="I144" s="5858"/>
      <c r="J144" s="5858"/>
      <c r="K144" s="5858"/>
      <c r="L144" s="5859"/>
      <c r="M144" s="1701"/>
      <c r="N144" s="85"/>
      <c r="O144" s="1043"/>
    </row>
    <row r="145" spans="1:15" ht="15.75" thickBot="1">
      <c r="A145" s="1043"/>
      <c r="B145" s="85"/>
      <c r="C145" s="1726">
        <v>18</v>
      </c>
      <c r="D145" s="1727" t="s">
        <v>2070</v>
      </c>
      <c r="E145" s="75"/>
      <c r="F145" s="75"/>
      <c r="G145" s="5862">
        <f>G143-G144</f>
        <v>0</v>
      </c>
      <c r="H145" s="5863">
        <f>H143-H144</f>
        <v>0</v>
      </c>
      <c r="I145" s="5864"/>
      <c r="J145" s="5864"/>
      <c r="K145" s="5864"/>
      <c r="L145" s="5865"/>
      <c r="M145" s="1701"/>
      <c r="N145" s="85"/>
      <c r="O145" s="1043"/>
    </row>
    <row r="146" spans="1:15">
      <c r="A146" s="1043"/>
      <c r="B146" s="85"/>
      <c r="C146" s="12"/>
      <c r="D146" s="12"/>
      <c r="E146" s="12"/>
      <c r="F146" s="12"/>
      <c r="G146" s="12"/>
      <c r="H146" s="75"/>
      <c r="I146" s="75"/>
      <c r="J146" s="75"/>
      <c r="K146" s="75"/>
      <c r="L146" s="11"/>
      <c r="M146" s="85"/>
      <c r="N146" s="85"/>
      <c r="O146" s="1043"/>
    </row>
    <row r="147" spans="1:15">
      <c r="A147" s="1043"/>
      <c r="B147" s="85"/>
      <c r="C147" s="58" t="s">
        <v>56</v>
      </c>
      <c r="D147" s="244"/>
      <c r="E147" s="75"/>
      <c r="F147" s="75"/>
      <c r="G147" s="75"/>
      <c r="H147" s="75"/>
      <c r="I147" s="75"/>
      <c r="J147" s="75"/>
      <c r="K147" s="75"/>
      <c r="L147" s="11"/>
      <c r="M147" s="85"/>
      <c r="N147" s="85"/>
      <c r="O147" s="1043"/>
    </row>
    <row r="148" spans="1:15">
      <c r="A148" s="1043"/>
      <c r="B148" s="85"/>
      <c r="C148" s="110" t="s">
        <v>2071</v>
      </c>
      <c r="D148" s="75"/>
      <c r="E148" s="75"/>
      <c r="F148" s="75"/>
      <c r="G148" s="75"/>
      <c r="H148" s="75"/>
      <c r="I148" s="75"/>
      <c r="J148" s="75"/>
      <c r="K148" s="75"/>
      <c r="L148" s="11"/>
      <c r="M148" s="3427" t="s">
        <v>1279</v>
      </c>
      <c r="N148" s="85"/>
      <c r="O148" s="1043"/>
    </row>
    <row r="149" spans="1:15">
      <c r="A149" s="1043"/>
      <c r="B149" s="85"/>
      <c r="C149" s="110" t="s">
        <v>3275</v>
      </c>
      <c r="D149" s="65"/>
      <c r="E149" s="65"/>
      <c r="F149" s="65"/>
      <c r="G149" s="65"/>
      <c r="H149" s="65"/>
      <c r="I149" s="65"/>
      <c r="J149" s="65"/>
      <c r="K149" s="65"/>
      <c r="L149" s="11"/>
      <c r="M149" s="85"/>
      <c r="N149" s="85"/>
      <c r="O149" s="1043"/>
    </row>
    <row r="150" spans="1:15">
      <c r="A150" s="1043"/>
      <c r="B150" s="1043"/>
      <c r="C150" s="1043"/>
      <c r="D150" s="1043"/>
      <c r="E150" s="1043"/>
      <c r="F150" s="1043"/>
      <c r="G150" s="1043"/>
      <c r="H150" s="1043"/>
      <c r="I150" s="1043"/>
      <c r="J150" s="1043"/>
      <c r="K150" s="1043"/>
      <c r="L150" s="1043"/>
      <c r="M150" s="1043"/>
      <c r="N150" s="1043"/>
      <c r="O150" s="1043"/>
    </row>
  </sheetData>
  <customSheetViews>
    <customSheetView guid="{CC70D5D3-3A1F-46AA-BDCE-F692C2C36BEE}" topLeftCell="B1">
      <selection activeCell="I10" sqref="I10"/>
      <pageMargins left="0.7" right="0.7" top="0.75" bottom="0.75" header="0.3" footer="0.3"/>
    </customSheetView>
    <customSheetView guid="{41E394DC-1FDD-4D1F-8620-137B7012DC10}">
      <selection activeCell="F11" sqref="F11"/>
      <pageMargins left="0.7" right="0.7" top="0.75" bottom="0.75" header="0.3" footer="0.3"/>
    </customSheetView>
    <customSheetView guid="{DD364770-73A1-4C6D-9516-629A57F0EB18}">
      <selection activeCell="C21" sqref="C21"/>
      <pageMargins left="0.7" right="0.7" top="0.75" bottom="0.75" header="0.3" footer="0.3"/>
    </customSheetView>
    <customSheetView guid="{E14211BF-3959-45CF-A937-AD36AACCEFAC}">
      <selection activeCell="J16" sqref="J16"/>
      <pageMargins left="0.7" right="0.7" top="0.75" bottom="0.75" header="0.3" footer="0.3"/>
    </customSheetView>
    <customSheetView guid="{F416BD5B-C3AD-4F61-AAB2-55950A9B7E72}">
      <selection activeCell="F16" sqref="F16"/>
      <pageMargins left="0.7" right="0.7" top="0.75" bottom="0.75" header="0.3" footer="0.3"/>
    </customSheetView>
  </customSheetViews>
  <mergeCells count="4">
    <mergeCell ref="E29:E41"/>
    <mergeCell ref="G81:H81"/>
    <mergeCell ref="I81:J81"/>
    <mergeCell ref="I142:L142"/>
  </mergeCells>
  <hyperlinks>
    <hyperlink ref="M148" location="Index!A1" display="Index" xr:uid="{00000000-0004-0000-0C00-000000000000}"/>
  </hyperlink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C000"/>
  </sheetPr>
  <dimension ref="A1:S112"/>
  <sheetViews>
    <sheetView workbookViewId="0"/>
  </sheetViews>
  <sheetFormatPr defaultColWidth="0" defaultRowHeight="15" zeroHeight="1"/>
  <cols>
    <col min="1" max="1" width="9.140625" style="184" customWidth="1"/>
    <col min="2" max="2" width="13.42578125" style="184" customWidth="1"/>
    <col min="3" max="3" width="10.7109375" style="184" customWidth="1"/>
    <col min="4" max="4" width="37.140625" style="184" customWidth="1"/>
    <col min="5" max="5" width="30.42578125" style="184" customWidth="1"/>
    <col min="6" max="6" width="15.42578125" style="184" customWidth="1"/>
    <col min="7" max="7" width="17.28515625" style="184" customWidth="1"/>
    <col min="8" max="8" width="17" style="184" customWidth="1"/>
    <col min="9" max="9" width="15.42578125" style="184" customWidth="1"/>
    <col min="10" max="10" width="15.140625" style="184" customWidth="1"/>
    <col min="11" max="12" width="17" style="184" customWidth="1"/>
    <col min="13" max="13" width="16.28515625" style="184" customWidth="1"/>
    <col min="14" max="14" width="22.28515625" style="184" customWidth="1"/>
    <col min="15" max="15" width="17.140625" style="184" customWidth="1"/>
    <col min="16" max="16" width="16.42578125" style="184" customWidth="1"/>
    <col min="17" max="17" width="15.28515625" style="184" customWidth="1"/>
    <col min="18" max="18" width="15" style="184" customWidth="1"/>
    <col min="19" max="19" width="9.140625" style="184" customWidth="1"/>
    <col min="20" max="16384" width="9.140625" style="184" hidden="1"/>
  </cols>
  <sheetData>
    <row r="1" spans="1:19">
      <c r="A1" s="927"/>
      <c r="B1" s="927"/>
      <c r="C1" s="927"/>
      <c r="D1" s="927"/>
      <c r="E1" s="927"/>
      <c r="F1" s="927"/>
      <c r="G1" s="927"/>
      <c r="H1" s="927"/>
      <c r="I1" s="927"/>
      <c r="J1" s="927"/>
      <c r="K1" s="927"/>
      <c r="L1" s="927"/>
      <c r="M1" s="927"/>
      <c r="N1" s="927"/>
      <c r="O1" s="927"/>
      <c r="P1" s="927"/>
      <c r="Q1" s="927"/>
      <c r="R1" s="927"/>
      <c r="S1" s="927"/>
    </row>
    <row r="2" spans="1:19" s="3090" customFormat="1" ht="16.5">
      <c r="A2" s="936"/>
      <c r="B2" s="3365"/>
      <c r="C2" s="1"/>
      <c r="D2" s="1"/>
      <c r="E2" s="77"/>
      <c r="F2" s="68"/>
      <c r="G2" s="52"/>
      <c r="H2" s="52"/>
      <c r="I2" s="52"/>
      <c r="J2" s="52"/>
      <c r="K2" s="52"/>
      <c r="L2" s="52"/>
      <c r="M2" s="67"/>
      <c r="N2" s="67"/>
      <c r="O2" s="67"/>
      <c r="P2" s="3"/>
      <c r="Q2" s="67"/>
      <c r="R2" s="3366" t="s">
        <v>3090</v>
      </c>
      <c r="S2" s="936"/>
    </row>
    <row r="3" spans="1:19" s="6955" customFormat="1" ht="18.75">
      <c r="A3" s="932"/>
      <c r="B3" s="16"/>
      <c r="C3" s="4"/>
      <c r="D3" s="1322"/>
      <c r="E3" s="1322"/>
      <c r="F3" s="1322"/>
      <c r="G3" s="3367"/>
      <c r="H3" s="1324"/>
      <c r="I3" s="3367" t="s">
        <v>488</v>
      </c>
      <c r="J3" s="1324"/>
      <c r="K3" s="1324"/>
      <c r="L3" s="1324"/>
      <c r="M3" s="1324"/>
      <c r="N3" s="1322"/>
      <c r="O3" s="1322"/>
      <c r="P3" s="1322"/>
      <c r="Q3" s="62" t="s">
        <v>2809</v>
      </c>
      <c r="R3" s="108"/>
      <c r="S3" s="932"/>
    </row>
    <row r="4" spans="1:19" s="6955" customFormat="1" ht="23.25" thickBot="1">
      <c r="A4" s="932"/>
      <c r="B4" s="3365"/>
      <c r="C4" s="4"/>
      <c r="D4" s="1322"/>
      <c r="E4" s="1322"/>
      <c r="F4" s="813"/>
      <c r="G4" s="3367"/>
      <c r="H4" s="813"/>
      <c r="I4" s="3368"/>
      <c r="J4" s="3369"/>
      <c r="K4" s="813"/>
      <c r="L4" s="813"/>
      <c r="M4" s="813"/>
      <c r="N4" s="1322"/>
      <c r="O4" s="1322"/>
      <c r="P4" s="1322"/>
      <c r="Q4" s="1322"/>
      <c r="R4" s="108"/>
      <c r="S4" s="932"/>
    </row>
    <row r="5" spans="1:19" s="6955" customFormat="1" ht="35.25" customHeight="1">
      <c r="A5" s="932"/>
      <c r="B5" s="3370"/>
      <c r="C5" s="3091"/>
      <c r="D5" s="3092"/>
      <c r="E5" s="3093"/>
      <c r="F5" s="3094"/>
      <c r="G5" s="3094"/>
      <c r="H5" s="8436" t="s">
        <v>386</v>
      </c>
      <c r="I5" s="8438" t="s">
        <v>2276</v>
      </c>
      <c r="J5" s="8439"/>
      <c r="K5" s="8439"/>
      <c r="L5" s="8439"/>
      <c r="M5" s="8440"/>
      <c r="N5" s="8441" t="s">
        <v>3091</v>
      </c>
      <c r="O5" s="8443" t="s">
        <v>3092</v>
      </c>
      <c r="P5" s="8444"/>
      <c r="Q5" s="8428" t="s">
        <v>3093</v>
      </c>
      <c r="R5" s="108"/>
      <c r="S5" s="932"/>
    </row>
    <row r="6" spans="1:19" s="6955" customFormat="1" ht="41.25" customHeight="1">
      <c r="A6" s="932"/>
      <c r="B6" s="85"/>
      <c r="C6" s="3095"/>
      <c r="D6" s="3096"/>
      <c r="E6" s="2842"/>
      <c r="F6" s="3097"/>
      <c r="G6" s="3098" t="s">
        <v>489</v>
      </c>
      <c r="H6" s="8437"/>
      <c r="I6" s="3099" t="s">
        <v>333</v>
      </c>
      <c r="J6" s="3100" t="s">
        <v>334</v>
      </c>
      <c r="K6" s="3100" t="s">
        <v>335</v>
      </c>
      <c r="L6" s="3101" t="s">
        <v>338</v>
      </c>
      <c r="M6" s="3101" t="s">
        <v>339</v>
      </c>
      <c r="N6" s="8442"/>
      <c r="O6" s="3102" t="s">
        <v>490</v>
      </c>
      <c r="P6" s="3103" t="s">
        <v>491</v>
      </c>
      <c r="Q6" s="8429"/>
      <c r="R6" s="108"/>
      <c r="S6" s="932"/>
    </row>
    <row r="7" spans="1:19" s="6955" customFormat="1" ht="12.75">
      <c r="A7" s="932"/>
      <c r="B7" s="83"/>
      <c r="C7" s="3104" t="s">
        <v>328</v>
      </c>
      <c r="D7" s="3105" t="s">
        <v>2278</v>
      </c>
      <c r="E7" s="3106"/>
      <c r="F7" s="3107"/>
      <c r="G7" s="3107"/>
      <c r="H7" s="3108" t="s">
        <v>392</v>
      </c>
      <c r="I7" s="3109" t="s">
        <v>409</v>
      </c>
      <c r="J7" s="3110" t="s">
        <v>410</v>
      </c>
      <c r="K7" s="3110" t="s">
        <v>411</v>
      </c>
      <c r="L7" s="3110" t="s">
        <v>412</v>
      </c>
      <c r="M7" s="3111">
        <v>-6</v>
      </c>
      <c r="N7" s="3108">
        <v>-7</v>
      </c>
      <c r="O7" s="3112">
        <v>-8</v>
      </c>
      <c r="P7" s="3113">
        <v>-9</v>
      </c>
      <c r="Q7" s="3114">
        <v>-10</v>
      </c>
      <c r="R7" s="108"/>
      <c r="S7" s="932"/>
    </row>
    <row r="8" spans="1:19" s="6955" customFormat="1" ht="20.100000000000001" customHeight="1">
      <c r="A8" s="932"/>
      <c r="B8" s="84"/>
      <c r="C8" s="3115">
        <v>1</v>
      </c>
      <c r="D8" s="3116" t="s">
        <v>3094</v>
      </c>
      <c r="E8" s="3117"/>
      <c r="F8" s="3118"/>
      <c r="G8" s="3119"/>
      <c r="H8" s="5461">
        <f>SUM(H9:H10)</f>
        <v>0</v>
      </c>
      <c r="I8" s="5462"/>
      <c r="J8" s="5463"/>
      <c r="K8" s="5463"/>
      <c r="L8" s="5463"/>
      <c r="M8" s="5464"/>
      <c r="N8" s="5465"/>
      <c r="O8" s="5465"/>
      <c r="P8" s="5465"/>
      <c r="Q8" s="5466"/>
      <c r="R8" s="108"/>
      <c r="S8" s="932"/>
    </row>
    <row r="9" spans="1:19" s="6955" customFormat="1" ht="20.100000000000001" customHeight="1">
      <c r="A9" s="932"/>
      <c r="B9" s="84"/>
      <c r="C9" s="3120">
        <v>1.1000000000000001</v>
      </c>
      <c r="D9" s="3121" t="s">
        <v>3095</v>
      </c>
      <c r="E9" s="3122"/>
      <c r="F9" s="3123"/>
      <c r="G9" s="3124" t="s">
        <v>3096</v>
      </c>
      <c r="H9" s="5461">
        <f>SUM($I9:$N9)</f>
        <v>0</v>
      </c>
      <c r="I9" s="5467">
        <v>0</v>
      </c>
      <c r="J9" s="5467">
        <v>0</v>
      </c>
      <c r="K9" s="5467">
        <v>0</v>
      </c>
      <c r="L9" s="5467">
        <v>0</v>
      </c>
      <c r="M9" s="5467">
        <v>0</v>
      </c>
      <c r="N9" s="5467">
        <v>0</v>
      </c>
      <c r="O9" s="5467">
        <v>0</v>
      </c>
      <c r="P9" s="5467">
        <v>0</v>
      </c>
      <c r="Q9" s="5468">
        <v>0</v>
      </c>
      <c r="R9" s="108"/>
      <c r="S9" s="932"/>
    </row>
    <row r="10" spans="1:19" s="6955" customFormat="1" ht="20.100000000000001" customHeight="1">
      <c r="A10" s="932"/>
      <c r="B10" s="84"/>
      <c r="C10" s="3120">
        <v>1.2</v>
      </c>
      <c r="D10" s="3121" t="s">
        <v>3097</v>
      </c>
      <c r="E10" s="3122"/>
      <c r="F10" s="3123"/>
      <c r="G10" s="3124" t="s">
        <v>3096</v>
      </c>
      <c r="H10" s="5461">
        <f>SUM($I10:$N10)</f>
        <v>0</v>
      </c>
      <c r="I10" s="5467">
        <v>0</v>
      </c>
      <c r="J10" s="5467">
        <v>0</v>
      </c>
      <c r="K10" s="5467">
        <v>0</v>
      </c>
      <c r="L10" s="5467">
        <v>0</v>
      </c>
      <c r="M10" s="5467">
        <v>0</v>
      </c>
      <c r="N10" s="5467">
        <v>0</v>
      </c>
      <c r="O10" s="5467">
        <v>0</v>
      </c>
      <c r="P10" s="5467">
        <v>0</v>
      </c>
      <c r="Q10" s="5468">
        <v>0</v>
      </c>
      <c r="R10" s="108"/>
      <c r="S10" s="932"/>
    </row>
    <row r="11" spans="1:19" s="6955" customFormat="1" ht="20.100000000000001" customHeight="1">
      <c r="A11" s="932"/>
      <c r="B11" s="84"/>
      <c r="C11" s="3115">
        <v>2</v>
      </c>
      <c r="D11" s="3116" t="s">
        <v>523</v>
      </c>
      <c r="E11" s="3117"/>
      <c r="F11" s="3118"/>
      <c r="G11" s="3124"/>
      <c r="H11" s="5461">
        <f>SUM(H12:H13)</f>
        <v>0</v>
      </c>
      <c r="I11" s="5469"/>
      <c r="J11" s="5470"/>
      <c r="K11" s="5470"/>
      <c r="L11" s="5470"/>
      <c r="M11" s="5471"/>
      <c r="N11" s="5472"/>
      <c r="O11" s="5472"/>
      <c r="P11" s="5472"/>
      <c r="Q11" s="5473"/>
      <c r="R11" s="108"/>
      <c r="S11" s="932"/>
    </row>
    <row r="12" spans="1:19" s="6955" customFormat="1" ht="20.100000000000001" customHeight="1">
      <c r="A12" s="932"/>
      <c r="B12" s="84"/>
      <c r="C12" s="3120">
        <v>2.1</v>
      </c>
      <c r="D12" s="3121" t="s">
        <v>523</v>
      </c>
      <c r="E12" s="3122"/>
      <c r="F12" s="3123"/>
      <c r="G12" s="3124" t="s">
        <v>3098</v>
      </c>
      <c r="H12" s="5461">
        <f>SUM($I12:$N12)</f>
        <v>0</v>
      </c>
      <c r="I12" s="5467">
        <v>0</v>
      </c>
      <c r="J12" s="5467">
        <v>0</v>
      </c>
      <c r="K12" s="5467">
        <v>0</v>
      </c>
      <c r="L12" s="5467">
        <v>0</v>
      </c>
      <c r="M12" s="5467">
        <v>0</v>
      </c>
      <c r="N12" s="5467">
        <v>0</v>
      </c>
      <c r="O12" s="5467">
        <v>0</v>
      </c>
      <c r="P12" s="5467">
        <v>0</v>
      </c>
      <c r="Q12" s="5468">
        <v>0</v>
      </c>
      <c r="R12" s="108"/>
      <c r="S12" s="932"/>
    </row>
    <row r="13" spans="1:19" s="6955" customFormat="1" ht="20.100000000000001" customHeight="1">
      <c r="A13" s="932"/>
      <c r="B13" s="84"/>
      <c r="C13" s="3120">
        <v>2.2000000000000002</v>
      </c>
      <c r="D13" s="3121" t="s">
        <v>3097</v>
      </c>
      <c r="E13" s="3122"/>
      <c r="F13" s="3123"/>
      <c r="G13" s="3124" t="s">
        <v>3098</v>
      </c>
      <c r="H13" s="5461">
        <f>SUM($I13:$N13)</f>
        <v>0</v>
      </c>
      <c r="I13" s="5467">
        <v>0</v>
      </c>
      <c r="J13" s="5467">
        <v>0</v>
      </c>
      <c r="K13" s="5467">
        <v>0</v>
      </c>
      <c r="L13" s="5467">
        <v>0</v>
      </c>
      <c r="M13" s="5467">
        <v>0</v>
      </c>
      <c r="N13" s="5467">
        <v>0</v>
      </c>
      <c r="O13" s="5467">
        <v>0</v>
      </c>
      <c r="P13" s="5467">
        <v>0</v>
      </c>
      <c r="Q13" s="5468">
        <v>0</v>
      </c>
      <c r="R13" s="108"/>
      <c r="S13" s="932"/>
    </row>
    <row r="14" spans="1:19" s="6955" customFormat="1" ht="20.100000000000001" customHeight="1">
      <c r="A14" s="932"/>
      <c r="B14" s="84"/>
      <c r="C14" s="3115">
        <v>3</v>
      </c>
      <c r="D14" s="3116" t="s">
        <v>3099</v>
      </c>
      <c r="E14" s="3117"/>
      <c r="F14" s="3118"/>
      <c r="G14" s="3124"/>
      <c r="H14" s="5461">
        <f>SUM(H15:H16)</f>
        <v>0</v>
      </c>
      <c r="I14" s="5469"/>
      <c r="J14" s="5470"/>
      <c r="K14" s="5470"/>
      <c r="L14" s="5470"/>
      <c r="M14" s="5471"/>
      <c r="N14" s="5472"/>
      <c r="O14" s="5472"/>
      <c r="P14" s="5472"/>
      <c r="Q14" s="5473"/>
      <c r="R14" s="108"/>
      <c r="S14" s="932"/>
    </row>
    <row r="15" spans="1:19" s="6955" customFormat="1" ht="20.100000000000001" customHeight="1">
      <c r="A15" s="932"/>
      <c r="B15" s="84"/>
      <c r="C15" s="3120">
        <v>3.1</v>
      </c>
      <c r="D15" s="3121" t="s">
        <v>3099</v>
      </c>
      <c r="E15" s="3122"/>
      <c r="F15" s="3123"/>
      <c r="G15" s="3124" t="s">
        <v>3100</v>
      </c>
      <c r="H15" s="5461">
        <f>SUM($I15:$N15)</f>
        <v>0</v>
      </c>
      <c r="I15" s="5467">
        <v>0</v>
      </c>
      <c r="J15" s="5467">
        <v>0</v>
      </c>
      <c r="K15" s="5467">
        <v>0</v>
      </c>
      <c r="L15" s="5467">
        <v>0</v>
      </c>
      <c r="M15" s="5467">
        <v>0</v>
      </c>
      <c r="N15" s="5467">
        <v>0</v>
      </c>
      <c r="O15" s="5467">
        <v>0</v>
      </c>
      <c r="P15" s="5467">
        <v>0</v>
      </c>
      <c r="Q15" s="5468">
        <v>0</v>
      </c>
      <c r="R15" s="108"/>
      <c r="S15" s="932"/>
    </row>
    <row r="16" spans="1:19" s="6955" customFormat="1" ht="20.100000000000001" customHeight="1">
      <c r="A16" s="932"/>
      <c r="B16" s="84"/>
      <c r="C16" s="3120">
        <v>3.2</v>
      </c>
      <c r="D16" s="3121" t="s">
        <v>3097</v>
      </c>
      <c r="E16" s="3122"/>
      <c r="F16" s="3123"/>
      <c r="G16" s="3124" t="s">
        <v>3100</v>
      </c>
      <c r="H16" s="5461">
        <f>SUM($I16:$N16)</f>
        <v>0</v>
      </c>
      <c r="I16" s="5467">
        <v>0</v>
      </c>
      <c r="J16" s="5467">
        <v>0</v>
      </c>
      <c r="K16" s="5467">
        <v>0</v>
      </c>
      <c r="L16" s="5467">
        <v>0</v>
      </c>
      <c r="M16" s="5467">
        <v>0</v>
      </c>
      <c r="N16" s="5467">
        <v>0</v>
      </c>
      <c r="O16" s="5467">
        <v>0</v>
      </c>
      <c r="P16" s="5467">
        <v>0</v>
      </c>
      <c r="Q16" s="5468">
        <v>0</v>
      </c>
      <c r="R16" s="108"/>
      <c r="S16" s="932"/>
    </row>
    <row r="17" spans="1:19" s="6955" customFormat="1" ht="20.100000000000001" customHeight="1">
      <c r="A17" s="932"/>
      <c r="B17" s="84"/>
      <c r="C17" s="3115">
        <v>4</v>
      </c>
      <c r="D17" s="3116" t="s">
        <v>3101</v>
      </c>
      <c r="E17" s="3117"/>
      <c r="F17" s="3118"/>
      <c r="G17" s="3124"/>
      <c r="H17" s="5461">
        <f>SUM(H18:H19)</f>
        <v>0</v>
      </c>
      <c r="I17" s="5469"/>
      <c r="J17" s="5470"/>
      <c r="K17" s="5470"/>
      <c r="L17" s="5470"/>
      <c r="M17" s="5471"/>
      <c r="N17" s="5472"/>
      <c r="O17" s="5472"/>
      <c r="P17" s="5472"/>
      <c r="Q17" s="5473"/>
      <c r="R17" s="108"/>
      <c r="S17" s="932"/>
    </row>
    <row r="18" spans="1:19" s="6955" customFormat="1" ht="20.100000000000001" customHeight="1">
      <c r="A18" s="932"/>
      <c r="B18" s="84"/>
      <c r="C18" s="3120">
        <v>4.0999999999999996</v>
      </c>
      <c r="D18" s="3121" t="s">
        <v>3102</v>
      </c>
      <c r="E18" s="3122"/>
      <c r="F18" s="3123"/>
      <c r="G18" s="3124" t="s">
        <v>3103</v>
      </c>
      <c r="H18" s="5461">
        <f>SUM($I18:$N18)</f>
        <v>0</v>
      </c>
      <c r="I18" s="5467">
        <v>0</v>
      </c>
      <c r="J18" s="5467">
        <v>0</v>
      </c>
      <c r="K18" s="5467">
        <v>0</v>
      </c>
      <c r="L18" s="5467">
        <v>0</v>
      </c>
      <c r="M18" s="5467">
        <v>0</v>
      </c>
      <c r="N18" s="5467">
        <v>0</v>
      </c>
      <c r="O18" s="5467">
        <v>0</v>
      </c>
      <c r="P18" s="5467">
        <v>0</v>
      </c>
      <c r="Q18" s="5468">
        <v>0</v>
      </c>
      <c r="R18" s="108"/>
      <c r="S18" s="932"/>
    </row>
    <row r="19" spans="1:19" s="6955" customFormat="1" ht="20.100000000000001" customHeight="1">
      <c r="A19" s="932"/>
      <c r="B19" s="84"/>
      <c r="C19" s="3120">
        <v>4.2</v>
      </c>
      <c r="D19" s="3121" t="s">
        <v>3104</v>
      </c>
      <c r="E19" s="3122"/>
      <c r="F19" s="3123"/>
      <c r="G19" s="3124" t="s">
        <v>3103</v>
      </c>
      <c r="H19" s="5461">
        <f>SUM($I19:$N19)</f>
        <v>0</v>
      </c>
      <c r="I19" s="5467">
        <v>0</v>
      </c>
      <c r="J19" s="5467">
        <v>0</v>
      </c>
      <c r="K19" s="5467">
        <v>0</v>
      </c>
      <c r="L19" s="5467">
        <v>0</v>
      </c>
      <c r="M19" s="5467">
        <v>0</v>
      </c>
      <c r="N19" s="5467">
        <v>0</v>
      </c>
      <c r="O19" s="5467">
        <v>0</v>
      </c>
      <c r="P19" s="5467">
        <v>0</v>
      </c>
      <c r="Q19" s="5468">
        <v>0</v>
      </c>
      <c r="R19" s="108"/>
      <c r="S19" s="932"/>
    </row>
    <row r="20" spans="1:19" s="6955" customFormat="1" ht="20.100000000000001" customHeight="1">
      <c r="A20" s="932"/>
      <c r="B20" s="84"/>
      <c r="C20" s="3115">
        <v>5</v>
      </c>
      <c r="D20" s="3116" t="s">
        <v>3105</v>
      </c>
      <c r="E20" s="3117"/>
      <c r="F20" s="3118"/>
      <c r="G20" s="3124"/>
      <c r="H20" s="5461">
        <f>SUM(H21:H22)</f>
        <v>0</v>
      </c>
      <c r="I20" s="5469"/>
      <c r="J20" s="5470"/>
      <c r="K20" s="5470"/>
      <c r="L20" s="5470"/>
      <c r="M20" s="5471"/>
      <c r="N20" s="5472"/>
      <c r="O20" s="5472"/>
      <c r="P20" s="5472"/>
      <c r="Q20" s="5473"/>
      <c r="R20" s="108"/>
      <c r="S20" s="932"/>
    </row>
    <row r="21" spans="1:19" s="6955" customFormat="1" ht="20.100000000000001" customHeight="1">
      <c r="A21" s="932"/>
      <c r="B21" s="84"/>
      <c r="C21" s="3120">
        <v>5.0999999999999996</v>
      </c>
      <c r="D21" s="3121" t="s">
        <v>3105</v>
      </c>
      <c r="E21" s="3122"/>
      <c r="F21" s="3123"/>
      <c r="G21" s="3124" t="s">
        <v>3106</v>
      </c>
      <c r="H21" s="5461">
        <f>SUM($I21:$N21)</f>
        <v>0</v>
      </c>
      <c r="I21" s="5467">
        <v>0</v>
      </c>
      <c r="J21" s="5467">
        <v>0</v>
      </c>
      <c r="K21" s="5467">
        <v>0</v>
      </c>
      <c r="L21" s="5467">
        <v>0</v>
      </c>
      <c r="M21" s="5467">
        <v>0</v>
      </c>
      <c r="N21" s="5467">
        <v>0</v>
      </c>
      <c r="O21" s="5467">
        <v>0</v>
      </c>
      <c r="P21" s="5467">
        <v>0</v>
      </c>
      <c r="Q21" s="5468">
        <v>0</v>
      </c>
      <c r="R21" s="108"/>
      <c r="S21" s="932"/>
    </row>
    <row r="22" spans="1:19" s="6955" customFormat="1" ht="20.100000000000001" customHeight="1">
      <c r="A22" s="932"/>
      <c r="B22" s="84"/>
      <c r="C22" s="3120">
        <v>5.2</v>
      </c>
      <c r="D22" s="3121" t="s">
        <v>3097</v>
      </c>
      <c r="E22" s="3122"/>
      <c r="F22" s="3123"/>
      <c r="G22" s="3124" t="s">
        <v>3106</v>
      </c>
      <c r="H22" s="5461">
        <f>SUM($I22:$N22)</f>
        <v>0</v>
      </c>
      <c r="I22" s="5467">
        <v>0</v>
      </c>
      <c r="J22" s="5467">
        <v>0</v>
      </c>
      <c r="K22" s="5467">
        <v>0</v>
      </c>
      <c r="L22" s="5467">
        <v>0</v>
      </c>
      <c r="M22" s="5467">
        <v>0</v>
      </c>
      <c r="N22" s="5467">
        <v>0</v>
      </c>
      <c r="O22" s="5467">
        <v>0</v>
      </c>
      <c r="P22" s="5467">
        <v>0</v>
      </c>
      <c r="Q22" s="5468">
        <v>0</v>
      </c>
      <c r="R22" s="108"/>
      <c r="S22" s="932"/>
    </row>
    <row r="23" spans="1:19" s="6955" customFormat="1" ht="20.100000000000001" customHeight="1">
      <c r="A23" s="932"/>
      <c r="B23" s="84"/>
      <c r="C23" s="3115">
        <v>6</v>
      </c>
      <c r="D23" s="3116" t="s">
        <v>3107</v>
      </c>
      <c r="E23" s="3117"/>
      <c r="F23" s="3118"/>
      <c r="G23" s="3124"/>
      <c r="H23" s="5461">
        <f>SUM(H24:H26)</f>
        <v>0</v>
      </c>
      <c r="I23" s="5469"/>
      <c r="J23" s="5470"/>
      <c r="K23" s="5470"/>
      <c r="L23" s="5470"/>
      <c r="M23" s="5471"/>
      <c r="N23" s="5472"/>
      <c r="O23" s="5472"/>
      <c r="P23" s="5472"/>
      <c r="Q23" s="5473"/>
      <c r="R23" s="108"/>
      <c r="S23" s="932"/>
    </row>
    <row r="24" spans="1:19" s="6955" customFormat="1" ht="20.100000000000001" customHeight="1">
      <c r="A24" s="932"/>
      <c r="B24" s="84"/>
      <c r="C24" s="3120">
        <v>6.1</v>
      </c>
      <c r="D24" s="3121" t="s">
        <v>3108</v>
      </c>
      <c r="E24" s="3122"/>
      <c r="F24" s="3123"/>
      <c r="G24" s="3124" t="s">
        <v>3109</v>
      </c>
      <c r="H24" s="5461">
        <f>SUM($I24:$N24)</f>
        <v>0</v>
      </c>
      <c r="I24" s="5467">
        <v>0</v>
      </c>
      <c r="J24" s="5467">
        <v>0</v>
      </c>
      <c r="K24" s="5467">
        <v>0</v>
      </c>
      <c r="L24" s="5467">
        <v>0</v>
      </c>
      <c r="M24" s="5467">
        <v>0</v>
      </c>
      <c r="N24" s="5467">
        <v>0</v>
      </c>
      <c r="O24" s="5467">
        <v>0</v>
      </c>
      <c r="P24" s="5467">
        <v>0</v>
      </c>
      <c r="Q24" s="5468">
        <v>0</v>
      </c>
      <c r="R24" s="108"/>
      <c r="S24" s="932"/>
    </row>
    <row r="25" spans="1:19" s="6955" customFormat="1" ht="20.100000000000001" customHeight="1">
      <c r="A25" s="932"/>
      <c r="B25" s="84"/>
      <c r="C25" s="3120">
        <v>6.2</v>
      </c>
      <c r="D25" s="3121" t="s">
        <v>3110</v>
      </c>
      <c r="E25" s="3122"/>
      <c r="F25" s="3123"/>
      <c r="G25" s="3124" t="s">
        <v>3109</v>
      </c>
      <c r="H25" s="5461">
        <f>SUM($I25:$N25)</f>
        <v>0</v>
      </c>
      <c r="I25" s="5467">
        <v>0</v>
      </c>
      <c r="J25" s="5467">
        <v>0</v>
      </c>
      <c r="K25" s="5467">
        <v>0</v>
      </c>
      <c r="L25" s="5467">
        <v>0</v>
      </c>
      <c r="M25" s="5467">
        <v>0</v>
      </c>
      <c r="N25" s="5467">
        <v>0</v>
      </c>
      <c r="O25" s="5467">
        <v>0</v>
      </c>
      <c r="P25" s="5467">
        <v>0</v>
      </c>
      <c r="Q25" s="5468">
        <v>0</v>
      </c>
      <c r="R25" s="108"/>
      <c r="S25" s="932"/>
    </row>
    <row r="26" spans="1:19" s="6955" customFormat="1" ht="20.100000000000001" customHeight="1">
      <c r="A26" s="932"/>
      <c r="B26" s="84"/>
      <c r="C26" s="3120">
        <v>6.3</v>
      </c>
      <c r="D26" s="3121" t="s">
        <v>3111</v>
      </c>
      <c r="E26" s="3122"/>
      <c r="F26" s="3123"/>
      <c r="G26" s="3124" t="s">
        <v>3109</v>
      </c>
      <c r="H26" s="5461">
        <f>SUM($I26:$N26)</f>
        <v>0</v>
      </c>
      <c r="I26" s="5467">
        <v>0</v>
      </c>
      <c r="J26" s="5467">
        <v>0</v>
      </c>
      <c r="K26" s="5467">
        <v>0</v>
      </c>
      <c r="L26" s="5467">
        <v>0</v>
      </c>
      <c r="M26" s="5467">
        <v>0</v>
      </c>
      <c r="N26" s="5467">
        <v>0</v>
      </c>
      <c r="O26" s="5467">
        <v>0</v>
      </c>
      <c r="P26" s="5467">
        <v>0</v>
      </c>
      <c r="Q26" s="5468">
        <v>0</v>
      </c>
      <c r="R26" s="108"/>
      <c r="S26" s="932"/>
    </row>
    <row r="27" spans="1:19" s="6955" customFormat="1" ht="20.100000000000001" customHeight="1">
      <c r="A27" s="932"/>
      <c r="B27" s="84"/>
      <c r="C27" s="3115" t="s">
        <v>3112</v>
      </c>
      <c r="D27" s="3116" t="s">
        <v>3113</v>
      </c>
      <c r="E27" s="3117"/>
      <c r="F27" s="3118"/>
      <c r="G27" s="3124"/>
      <c r="H27" s="5461">
        <f>SUM(H28:H29)</f>
        <v>0</v>
      </c>
      <c r="I27" s="5469"/>
      <c r="J27" s="5470"/>
      <c r="K27" s="5470"/>
      <c r="L27" s="5470"/>
      <c r="M27" s="5471"/>
      <c r="N27" s="5472"/>
      <c r="O27" s="5472"/>
      <c r="P27" s="5472"/>
      <c r="Q27" s="5473"/>
      <c r="R27" s="108"/>
      <c r="S27" s="932"/>
    </row>
    <row r="28" spans="1:19" s="6955" customFormat="1" ht="20.100000000000001" customHeight="1">
      <c r="A28" s="932"/>
      <c r="B28" s="84"/>
      <c r="C28" s="3120">
        <v>7.1</v>
      </c>
      <c r="D28" s="3121" t="s">
        <v>1848</v>
      </c>
      <c r="E28" s="3122"/>
      <c r="F28" s="3123"/>
      <c r="G28" s="3124" t="s">
        <v>3114</v>
      </c>
      <c r="H28" s="5461">
        <f>SUM($I28:$N28)</f>
        <v>0</v>
      </c>
      <c r="I28" s="5467">
        <v>0</v>
      </c>
      <c r="J28" s="5467">
        <v>0</v>
      </c>
      <c r="K28" s="5467">
        <v>0</v>
      </c>
      <c r="L28" s="5467">
        <v>0</v>
      </c>
      <c r="M28" s="5467">
        <v>0</v>
      </c>
      <c r="N28" s="5467">
        <v>0</v>
      </c>
      <c r="O28" s="5467">
        <v>0</v>
      </c>
      <c r="P28" s="5467">
        <v>0</v>
      </c>
      <c r="Q28" s="5468">
        <v>0</v>
      </c>
      <c r="R28" s="108"/>
      <c r="S28" s="932"/>
    </row>
    <row r="29" spans="1:19" s="6955" customFormat="1" ht="20.100000000000001" customHeight="1">
      <c r="A29" s="932"/>
      <c r="B29" s="84"/>
      <c r="C29" s="3120">
        <v>7.2</v>
      </c>
      <c r="D29" s="3121" t="s">
        <v>3097</v>
      </c>
      <c r="E29" s="3122"/>
      <c r="F29" s="3123"/>
      <c r="G29" s="3124" t="s">
        <v>3114</v>
      </c>
      <c r="H29" s="5461">
        <f>SUM($I29:$N29)</f>
        <v>0</v>
      </c>
      <c r="I29" s="5467">
        <v>0</v>
      </c>
      <c r="J29" s="5467">
        <v>0</v>
      </c>
      <c r="K29" s="5467">
        <v>0</v>
      </c>
      <c r="L29" s="5467">
        <v>0</v>
      </c>
      <c r="M29" s="5467">
        <v>0</v>
      </c>
      <c r="N29" s="5467">
        <v>0</v>
      </c>
      <c r="O29" s="5467">
        <v>0</v>
      </c>
      <c r="P29" s="5467">
        <v>0</v>
      </c>
      <c r="Q29" s="5468">
        <v>0</v>
      </c>
      <c r="R29" s="108"/>
      <c r="S29" s="932"/>
    </row>
    <row r="30" spans="1:19" s="6955" customFormat="1" ht="20.100000000000001" customHeight="1">
      <c r="A30" s="932"/>
      <c r="B30" s="84"/>
      <c r="C30" s="3115" t="s">
        <v>3115</v>
      </c>
      <c r="D30" s="3116" t="s">
        <v>3116</v>
      </c>
      <c r="E30" s="3117"/>
      <c r="F30" s="3118"/>
      <c r="G30" s="3124"/>
      <c r="H30" s="5461">
        <f>SUM(H31:H32)</f>
        <v>0</v>
      </c>
      <c r="I30" s="5469"/>
      <c r="J30" s="5470"/>
      <c r="K30" s="5470"/>
      <c r="L30" s="5470"/>
      <c r="M30" s="5471"/>
      <c r="N30" s="5472"/>
      <c r="O30" s="5472"/>
      <c r="P30" s="5472"/>
      <c r="Q30" s="5473"/>
      <c r="R30" s="108"/>
      <c r="S30" s="932"/>
    </row>
    <row r="31" spans="1:19" s="6955" customFormat="1" ht="20.100000000000001" customHeight="1">
      <c r="A31" s="932"/>
      <c r="B31" s="84"/>
      <c r="C31" s="3120">
        <v>7.1</v>
      </c>
      <c r="D31" s="3121" t="s">
        <v>1848</v>
      </c>
      <c r="E31" s="3122"/>
      <c r="F31" s="3123"/>
      <c r="G31" s="3124" t="s">
        <v>3117</v>
      </c>
      <c r="H31" s="5461">
        <f>SUM($I31:$N31)</f>
        <v>0</v>
      </c>
      <c r="I31" s="5467">
        <v>0</v>
      </c>
      <c r="J31" s="5467">
        <v>0</v>
      </c>
      <c r="K31" s="5467">
        <v>0</v>
      </c>
      <c r="L31" s="5467">
        <v>0</v>
      </c>
      <c r="M31" s="5467">
        <v>0</v>
      </c>
      <c r="N31" s="5467">
        <v>0</v>
      </c>
      <c r="O31" s="5467">
        <v>0</v>
      </c>
      <c r="P31" s="5467">
        <v>0</v>
      </c>
      <c r="Q31" s="5468">
        <v>0</v>
      </c>
      <c r="R31" s="108"/>
      <c r="S31" s="932"/>
    </row>
    <row r="32" spans="1:19" s="6955" customFormat="1" ht="20.100000000000001" customHeight="1">
      <c r="A32" s="932"/>
      <c r="B32" s="84"/>
      <c r="C32" s="3120">
        <v>7.2</v>
      </c>
      <c r="D32" s="3121" t="s">
        <v>3097</v>
      </c>
      <c r="E32" s="3122"/>
      <c r="F32" s="3123"/>
      <c r="G32" s="3124" t="s">
        <v>3117</v>
      </c>
      <c r="H32" s="5461">
        <f>SUM($I32:$N32)</f>
        <v>0</v>
      </c>
      <c r="I32" s="5467">
        <v>0</v>
      </c>
      <c r="J32" s="5467">
        <v>0</v>
      </c>
      <c r="K32" s="5467">
        <v>0</v>
      </c>
      <c r="L32" s="5467">
        <v>0</v>
      </c>
      <c r="M32" s="5467">
        <v>0</v>
      </c>
      <c r="N32" s="5467">
        <v>0</v>
      </c>
      <c r="O32" s="5467">
        <v>0</v>
      </c>
      <c r="P32" s="5467">
        <v>0</v>
      </c>
      <c r="Q32" s="5468">
        <v>0</v>
      </c>
      <c r="R32" s="108"/>
      <c r="S32" s="932"/>
    </row>
    <row r="33" spans="1:19" s="6955" customFormat="1" ht="20.100000000000001" customHeight="1">
      <c r="A33" s="932"/>
      <c r="B33" s="84"/>
      <c r="C33" s="3115">
        <v>8</v>
      </c>
      <c r="D33" s="3116" t="s">
        <v>3118</v>
      </c>
      <c r="E33" s="3117"/>
      <c r="F33" s="3118"/>
      <c r="G33" s="3124"/>
      <c r="H33" s="5461">
        <f>SUM(H34:H35)</f>
        <v>0</v>
      </c>
      <c r="I33" s="5469"/>
      <c r="J33" s="5470"/>
      <c r="K33" s="5470"/>
      <c r="L33" s="5470"/>
      <c r="M33" s="5471"/>
      <c r="N33" s="5472"/>
      <c r="O33" s="5472"/>
      <c r="P33" s="5472"/>
      <c r="Q33" s="5473"/>
      <c r="R33" s="108"/>
      <c r="S33" s="932"/>
    </row>
    <row r="34" spans="1:19" s="6955" customFormat="1" ht="20.100000000000001" customHeight="1">
      <c r="A34" s="932"/>
      <c r="B34" s="84"/>
      <c r="C34" s="3120">
        <v>8.1</v>
      </c>
      <c r="D34" s="3121" t="s">
        <v>3118</v>
      </c>
      <c r="E34" s="3122"/>
      <c r="F34" s="3123"/>
      <c r="G34" s="3124" t="s">
        <v>3119</v>
      </c>
      <c r="H34" s="5461">
        <f>SUM($I34:$N34)</f>
        <v>0</v>
      </c>
      <c r="I34" s="5467">
        <v>0</v>
      </c>
      <c r="J34" s="5467">
        <v>0</v>
      </c>
      <c r="K34" s="5467">
        <v>0</v>
      </c>
      <c r="L34" s="5467">
        <v>0</v>
      </c>
      <c r="M34" s="5467">
        <v>0</v>
      </c>
      <c r="N34" s="5467">
        <v>0</v>
      </c>
      <c r="O34" s="5467">
        <v>0</v>
      </c>
      <c r="P34" s="5467">
        <v>0</v>
      </c>
      <c r="Q34" s="5468">
        <v>0</v>
      </c>
      <c r="R34" s="108"/>
      <c r="S34" s="932"/>
    </row>
    <row r="35" spans="1:19" s="6955" customFormat="1" ht="20.100000000000001" customHeight="1">
      <c r="A35" s="932"/>
      <c r="B35" s="84"/>
      <c r="C35" s="3120">
        <v>8.1999999999999993</v>
      </c>
      <c r="D35" s="3121" t="s">
        <v>3097</v>
      </c>
      <c r="E35" s="3122"/>
      <c r="F35" s="3123"/>
      <c r="G35" s="3124" t="s">
        <v>3119</v>
      </c>
      <c r="H35" s="5461">
        <f>SUM($I35:$N35)</f>
        <v>0</v>
      </c>
      <c r="I35" s="5467">
        <v>0</v>
      </c>
      <c r="J35" s="5467">
        <v>0</v>
      </c>
      <c r="K35" s="5467">
        <v>0</v>
      </c>
      <c r="L35" s="5467">
        <v>0</v>
      </c>
      <c r="M35" s="5467">
        <v>0</v>
      </c>
      <c r="N35" s="5467">
        <v>0</v>
      </c>
      <c r="O35" s="5467">
        <v>0</v>
      </c>
      <c r="P35" s="5467">
        <v>0</v>
      </c>
      <c r="Q35" s="5468">
        <v>0</v>
      </c>
      <c r="R35" s="108"/>
      <c r="S35" s="932"/>
    </row>
    <row r="36" spans="1:19" s="6955" customFormat="1" ht="20.100000000000001" customHeight="1">
      <c r="A36" s="932"/>
      <c r="B36" s="84"/>
      <c r="C36" s="3115">
        <v>9</v>
      </c>
      <c r="D36" s="3116" t="s">
        <v>3120</v>
      </c>
      <c r="E36" s="3117"/>
      <c r="F36" s="3118"/>
      <c r="G36" s="3124"/>
      <c r="H36" s="5461">
        <f>SUM(H37:H44)</f>
        <v>0</v>
      </c>
      <c r="I36" s="5474"/>
      <c r="J36" s="5475"/>
      <c r="K36" s="5475"/>
      <c r="L36" s="5475"/>
      <c r="M36" s="5476"/>
      <c r="N36" s="5477"/>
      <c r="O36" s="5477"/>
      <c r="P36" s="5477"/>
      <c r="Q36" s="5478"/>
      <c r="R36" s="108"/>
      <c r="S36" s="932"/>
    </row>
    <row r="37" spans="1:19" s="6955" customFormat="1" ht="20.100000000000001" customHeight="1">
      <c r="A37" s="932"/>
      <c r="B37" s="84"/>
      <c r="C37" s="3120">
        <v>9.1</v>
      </c>
      <c r="D37" s="3121" t="s">
        <v>3121</v>
      </c>
      <c r="E37" s="3122"/>
      <c r="F37" s="3123"/>
      <c r="G37" s="3124" t="s">
        <v>3122</v>
      </c>
      <c r="H37" s="5461">
        <f t="shared" ref="H37:H44" si="0">SUM($I37:$N37)</f>
        <v>0</v>
      </c>
      <c r="I37" s="5467">
        <v>0</v>
      </c>
      <c r="J37" s="5467">
        <v>0</v>
      </c>
      <c r="K37" s="5467">
        <v>0</v>
      </c>
      <c r="L37" s="5467">
        <v>0</v>
      </c>
      <c r="M37" s="5467">
        <v>0</v>
      </c>
      <c r="N37" s="5467">
        <v>0</v>
      </c>
      <c r="O37" s="5467">
        <v>0</v>
      </c>
      <c r="P37" s="5467">
        <v>0</v>
      </c>
      <c r="Q37" s="5468">
        <v>0</v>
      </c>
      <c r="R37" s="108"/>
      <c r="S37" s="932"/>
    </row>
    <row r="38" spans="1:19" s="6957" customFormat="1" ht="20.100000000000001" customHeight="1">
      <c r="A38" s="935"/>
      <c r="B38" s="84"/>
      <c r="C38" s="3120">
        <v>9.1999999999999993</v>
      </c>
      <c r="D38" s="3121" t="s">
        <v>3123</v>
      </c>
      <c r="E38" s="3122"/>
      <c r="F38" s="3123"/>
      <c r="G38" s="3124" t="s">
        <v>3122</v>
      </c>
      <c r="H38" s="5461">
        <f t="shared" si="0"/>
        <v>0</v>
      </c>
      <c r="I38" s="5467">
        <v>0</v>
      </c>
      <c r="J38" s="5467">
        <v>0</v>
      </c>
      <c r="K38" s="5467">
        <v>0</v>
      </c>
      <c r="L38" s="5467">
        <v>0</v>
      </c>
      <c r="M38" s="5467">
        <v>0</v>
      </c>
      <c r="N38" s="5467">
        <v>0</v>
      </c>
      <c r="O38" s="5467">
        <v>0</v>
      </c>
      <c r="P38" s="5467">
        <v>0</v>
      </c>
      <c r="Q38" s="5468">
        <v>0</v>
      </c>
      <c r="R38" s="108"/>
      <c r="S38" s="935"/>
    </row>
    <row r="39" spans="1:19" s="6957" customFormat="1" ht="20.100000000000001" customHeight="1">
      <c r="A39" s="935"/>
      <c r="B39" s="84"/>
      <c r="C39" s="3120">
        <v>9.3000000000000007</v>
      </c>
      <c r="D39" s="3121" t="s">
        <v>3124</v>
      </c>
      <c r="E39" s="3122"/>
      <c r="F39" s="3123"/>
      <c r="G39" s="3124" t="s">
        <v>3122</v>
      </c>
      <c r="H39" s="5461">
        <f t="shared" si="0"/>
        <v>0</v>
      </c>
      <c r="I39" s="5467">
        <v>0</v>
      </c>
      <c r="J39" s="5467">
        <v>0</v>
      </c>
      <c r="K39" s="5467">
        <v>0</v>
      </c>
      <c r="L39" s="5467">
        <v>0</v>
      </c>
      <c r="M39" s="5467">
        <v>0</v>
      </c>
      <c r="N39" s="5467">
        <v>0</v>
      </c>
      <c r="O39" s="5467">
        <v>0</v>
      </c>
      <c r="P39" s="5467">
        <v>0</v>
      </c>
      <c r="Q39" s="5468">
        <v>0</v>
      </c>
      <c r="R39" s="108"/>
      <c r="S39" s="935"/>
    </row>
    <row r="40" spans="1:19" s="6957" customFormat="1" ht="20.100000000000001" customHeight="1">
      <c r="A40" s="935"/>
      <c r="B40" s="84"/>
      <c r="C40" s="3120">
        <v>9.4</v>
      </c>
      <c r="D40" s="3121" t="s">
        <v>3125</v>
      </c>
      <c r="E40" s="3122"/>
      <c r="F40" s="3123"/>
      <c r="G40" s="3124" t="s">
        <v>3122</v>
      </c>
      <c r="H40" s="5461">
        <f t="shared" si="0"/>
        <v>0</v>
      </c>
      <c r="I40" s="5467">
        <v>0</v>
      </c>
      <c r="J40" s="5467">
        <v>0</v>
      </c>
      <c r="K40" s="5467">
        <v>0</v>
      </c>
      <c r="L40" s="5467">
        <v>0</v>
      </c>
      <c r="M40" s="5467">
        <v>0</v>
      </c>
      <c r="N40" s="5467">
        <v>0</v>
      </c>
      <c r="O40" s="5467">
        <v>0</v>
      </c>
      <c r="P40" s="5467">
        <v>0</v>
      </c>
      <c r="Q40" s="5468">
        <v>0</v>
      </c>
      <c r="R40" s="108"/>
      <c r="S40" s="935"/>
    </row>
    <row r="41" spans="1:19" s="6957" customFormat="1" ht="20.100000000000001" customHeight="1">
      <c r="A41" s="935"/>
      <c r="B41" s="84"/>
      <c r="C41" s="3120">
        <v>9.5</v>
      </c>
      <c r="D41" s="3121" t="s">
        <v>3126</v>
      </c>
      <c r="E41" s="3122"/>
      <c r="F41" s="3123"/>
      <c r="G41" s="3124" t="s">
        <v>3122</v>
      </c>
      <c r="H41" s="5461">
        <f t="shared" si="0"/>
        <v>0</v>
      </c>
      <c r="I41" s="5467">
        <v>0</v>
      </c>
      <c r="J41" s="5467">
        <v>0</v>
      </c>
      <c r="K41" s="5467">
        <v>0</v>
      </c>
      <c r="L41" s="5467">
        <v>0</v>
      </c>
      <c r="M41" s="5467">
        <v>0</v>
      </c>
      <c r="N41" s="5467">
        <v>0</v>
      </c>
      <c r="O41" s="5467">
        <v>0</v>
      </c>
      <c r="P41" s="5467">
        <v>0</v>
      </c>
      <c r="Q41" s="5468">
        <v>0</v>
      </c>
      <c r="R41" s="108"/>
      <c r="S41" s="935"/>
    </row>
    <row r="42" spans="1:19" s="6957" customFormat="1" ht="20.100000000000001" customHeight="1">
      <c r="A42" s="935"/>
      <c r="B42" s="84"/>
      <c r="C42" s="3120">
        <v>9.6</v>
      </c>
      <c r="D42" s="3121" t="s">
        <v>3127</v>
      </c>
      <c r="E42" s="3122"/>
      <c r="F42" s="3123"/>
      <c r="G42" s="3124" t="s">
        <v>3122</v>
      </c>
      <c r="H42" s="5461">
        <f t="shared" si="0"/>
        <v>0</v>
      </c>
      <c r="I42" s="5467">
        <v>0</v>
      </c>
      <c r="J42" s="5467">
        <v>0</v>
      </c>
      <c r="K42" s="5467">
        <v>0</v>
      </c>
      <c r="L42" s="5467">
        <v>0</v>
      </c>
      <c r="M42" s="5467">
        <v>0</v>
      </c>
      <c r="N42" s="5467">
        <v>0</v>
      </c>
      <c r="O42" s="5467">
        <v>0</v>
      </c>
      <c r="P42" s="5467">
        <v>0</v>
      </c>
      <c r="Q42" s="5468">
        <v>0</v>
      </c>
      <c r="R42" s="108"/>
      <c r="S42" s="935"/>
    </row>
    <row r="43" spans="1:19" s="6957" customFormat="1" ht="20.100000000000001" customHeight="1">
      <c r="A43" s="935"/>
      <c r="B43" s="84"/>
      <c r="C43" s="3120">
        <v>9.6999999999999993</v>
      </c>
      <c r="D43" s="3121" t="s">
        <v>3128</v>
      </c>
      <c r="E43" s="3122"/>
      <c r="F43" s="3123"/>
      <c r="G43" s="3124" t="s">
        <v>3122</v>
      </c>
      <c r="H43" s="5461">
        <f t="shared" si="0"/>
        <v>0</v>
      </c>
      <c r="I43" s="5467">
        <v>0</v>
      </c>
      <c r="J43" s="5467">
        <v>0</v>
      </c>
      <c r="K43" s="5467">
        <v>0</v>
      </c>
      <c r="L43" s="5467">
        <v>0</v>
      </c>
      <c r="M43" s="5467">
        <v>0</v>
      </c>
      <c r="N43" s="5467">
        <v>0</v>
      </c>
      <c r="O43" s="5467">
        <v>0</v>
      </c>
      <c r="P43" s="5467">
        <v>0</v>
      </c>
      <c r="Q43" s="5468">
        <v>0</v>
      </c>
      <c r="R43" s="108"/>
      <c r="S43" s="935"/>
    </row>
    <row r="44" spans="1:19" s="6955" customFormat="1" ht="20.100000000000001" customHeight="1">
      <c r="A44" s="932"/>
      <c r="B44" s="84"/>
      <c r="C44" s="3120">
        <v>9.8000000000000007</v>
      </c>
      <c r="D44" s="3121" t="s">
        <v>3097</v>
      </c>
      <c r="E44" s="3122"/>
      <c r="F44" s="3123"/>
      <c r="G44" s="3124" t="s">
        <v>3122</v>
      </c>
      <c r="H44" s="5461">
        <f t="shared" si="0"/>
        <v>0</v>
      </c>
      <c r="I44" s="5467">
        <v>0</v>
      </c>
      <c r="J44" s="5467">
        <v>0</v>
      </c>
      <c r="K44" s="5467">
        <v>0</v>
      </c>
      <c r="L44" s="5467">
        <v>0</v>
      </c>
      <c r="M44" s="5467">
        <v>0</v>
      </c>
      <c r="N44" s="5467">
        <v>0</v>
      </c>
      <c r="O44" s="5467">
        <v>0</v>
      </c>
      <c r="P44" s="5467">
        <v>0</v>
      </c>
      <c r="Q44" s="5468">
        <v>0</v>
      </c>
      <c r="R44" s="108"/>
      <c r="S44" s="932"/>
    </row>
    <row r="45" spans="1:19" s="6955" customFormat="1" ht="20.100000000000001" customHeight="1">
      <c r="A45" s="932"/>
      <c r="B45" s="84"/>
      <c r="C45" s="3115">
        <v>10</v>
      </c>
      <c r="D45" s="3116" t="s">
        <v>371</v>
      </c>
      <c r="E45" s="3117"/>
      <c r="F45" s="3118"/>
      <c r="G45" s="3124"/>
      <c r="H45" s="5461">
        <f>SUM(H46:H47)</f>
        <v>0</v>
      </c>
      <c r="I45" s="5474"/>
      <c r="J45" s="5475"/>
      <c r="K45" s="5475"/>
      <c r="L45" s="5475"/>
      <c r="M45" s="5476"/>
      <c r="N45" s="5477"/>
      <c r="O45" s="5477"/>
      <c r="P45" s="5477"/>
      <c r="Q45" s="5478"/>
      <c r="R45" s="108"/>
      <c r="S45" s="932"/>
    </row>
    <row r="46" spans="1:19" s="6955" customFormat="1" ht="20.100000000000001" customHeight="1">
      <c r="A46" s="932"/>
      <c r="B46" s="84"/>
      <c r="C46" s="3120">
        <v>10.1</v>
      </c>
      <c r="D46" s="3121" t="s">
        <v>371</v>
      </c>
      <c r="E46" s="3122"/>
      <c r="F46" s="3123"/>
      <c r="G46" s="3124" t="s">
        <v>3129</v>
      </c>
      <c r="H46" s="5461">
        <f>SUM($I46:$N46)</f>
        <v>0</v>
      </c>
      <c r="I46" s="5467">
        <v>0</v>
      </c>
      <c r="J46" s="5467">
        <v>0</v>
      </c>
      <c r="K46" s="5467">
        <v>0</v>
      </c>
      <c r="L46" s="5467">
        <v>0</v>
      </c>
      <c r="M46" s="5467">
        <v>0</v>
      </c>
      <c r="N46" s="5467">
        <v>0</v>
      </c>
      <c r="O46" s="5467">
        <v>0</v>
      </c>
      <c r="P46" s="5467">
        <v>0</v>
      </c>
      <c r="Q46" s="5468">
        <v>0</v>
      </c>
      <c r="R46" s="108"/>
      <c r="S46" s="932"/>
    </row>
    <row r="47" spans="1:19" s="6955" customFormat="1" ht="20.100000000000001" customHeight="1">
      <c r="A47" s="932"/>
      <c r="B47" s="84"/>
      <c r="C47" s="3120">
        <v>10.199999999999999</v>
      </c>
      <c r="D47" s="3121" t="s">
        <v>3097</v>
      </c>
      <c r="E47" s="3122"/>
      <c r="F47" s="3123"/>
      <c r="G47" s="3124" t="s">
        <v>3129</v>
      </c>
      <c r="H47" s="5461">
        <f>SUM($I47:$N47)</f>
        <v>0</v>
      </c>
      <c r="I47" s="5467">
        <v>0</v>
      </c>
      <c r="J47" s="5467">
        <v>0</v>
      </c>
      <c r="K47" s="5467">
        <v>0</v>
      </c>
      <c r="L47" s="5467">
        <v>0</v>
      </c>
      <c r="M47" s="5467">
        <v>0</v>
      </c>
      <c r="N47" s="5467">
        <v>0</v>
      </c>
      <c r="O47" s="5467">
        <v>0</v>
      </c>
      <c r="P47" s="5467">
        <v>0</v>
      </c>
      <c r="Q47" s="5468">
        <v>0</v>
      </c>
      <c r="R47" s="108"/>
      <c r="S47" s="932"/>
    </row>
    <row r="48" spans="1:19" s="6955" customFormat="1" ht="20.100000000000001" customHeight="1">
      <c r="A48" s="932"/>
      <c r="B48" s="84"/>
      <c r="C48" s="3115">
        <v>11</v>
      </c>
      <c r="D48" s="3116" t="s">
        <v>3130</v>
      </c>
      <c r="E48" s="3117"/>
      <c r="F48" s="3118"/>
      <c r="G48" s="3125" t="s">
        <v>3131</v>
      </c>
      <c r="H48" s="5461">
        <f>SUM(H49:H59)</f>
        <v>0</v>
      </c>
      <c r="I48" s="5461">
        <f t="shared" ref="I48:N48" si="1">SUM(I49:I61)</f>
        <v>0</v>
      </c>
      <c r="J48" s="5461">
        <f t="shared" si="1"/>
        <v>0</v>
      </c>
      <c r="K48" s="5461">
        <f t="shared" si="1"/>
        <v>0</v>
      </c>
      <c r="L48" s="5461">
        <f t="shared" si="1"/>
        <v>0</v>
      </c>
      <c r="M48" s="5461">
        <f t="shared" si="1"/>
        <v>0</v>
      </c>
      <c r="N48" s="5461">
        <f t="shared" si="1"/>
        <v>0</v>
      </c>
      <c r="O48" s="5461">
        <f>SUM(O49:O61)</f>
        <v>0</v>
      </c>
      <c r="P48" s="5461">
        <f>SUM(P49:P61)</f>
        <v>0</v>
      </c>
      <c r="Q48" s="5461">
        <f>SUM(Q49:Q61)</f>
        <v>0</v>
      </c>
      <c r="R48" s="108"/>
      <c r="S48" s="932"/>
    </row>
    <row r="49" spans="1:19" s="6955" customFormat="1" ht="20.100000000000001" customHeight="1">
      <c r="A49" s="932"/>
      <c r="B49" s="84"/>
      <c r="C49" s="3115">
        <v>11.1</v>
      </c>
      <c r="D49" s="3116" t="s">
        <v>598</v>
      </c>
      <c r="E49" s="3117"/>
      <c r="F49" s="3118"/>
      <c r="G49" s="3124" t="s">
        <v>3132</v>
      </c>
      <c r="H49" s="5461">
        <f t="shared" ref="H49:H58" si="2">SUM($I49:$N49)</f>
        <v>0</v>
      </c>
      <c r="I49" s="5467">
        <v>0</v>
      </c>
      <c r="J49" s="5467">
        <v>0</v>
      </c>
      <c r="K49" s="5467">
        <v>0</v>
      </c>
      <c r="L49" s="5467">
        <v>0</v>
      </c>
      <c r="M49" s="5467">
        <v>0</v>
      </c>
      <c r="N49" s="5467">
        <v>0</v>
      </c>
      <c r="O49" s="5467">
        <v>0</v>
      </c>
      <c r="P49" s="5467">
        <v>0</v>
      </c>
      <c r="Q49" s="5468">
        <v>0</v>
      </c>
      <c r="R49" s="108"/>
      <c r="S49" s="932"/>
    </row>
    <row r="50" spans="1:19" s="6955" customFormat="1" ht="20.100000000000001" customHeight="1">
      <c r="A50" s="932"/>
      <c r="B50" s="84"/>
      <c r="C50" s="3115">
        <v>11.2</v>
      </c>
      <c r="D50" s="3116" t="s">
        <v>599</v>
      </c>
      <c r="E50" s="3117"/>
      <c r="F50" s="3118"/>
      <c r="G50" s="3124" t="s">
        <v>3133</v>
      </c>
      <c r="H50" s="5461">
        <f t="shared" si="2"/>
        <v>0</v>
      </c>
      <c r="I50" s="5467">
        <v>0</v>
      </c>
      <c r="J50" s="5467">
        <v>0</v>
      </c>
      <c r="K50" s="5467">
        <v>0</v>
      </c>
      <c r="L50" s="5467">
        <v>0</v>
      </c>
      <c r="M50" s="5467">
        <v>0</v>
      </c>
      <c r="N50" s="5467">
        <v>0</v>
      </c>
      <c r="O50" s="5467">
        <v>0</v>
      </c>
      <c r="P50" s="5467">
        <v>0</v>
      </c>
      <c r="Q50" s="5468">
        <v>0</v>
      </c>
      <c r="R50" s="108"/>
      <c r="S50" s="932"/>
    </row>
    <row r="51" spans="1:19" s="6955" customFormat="1" ht="20.100000000000001" customHeight="1">
      <c r="A51" s="932"/>
      <c r="B51" s="84"/>
      <c r="C51" s="3115">
        <v>11.3</v>
      </c>
      <c r="D51" s="3116" t="s">
        <v>600</v>
      </c>
      <c r="E51" s="3117"/>
      <c r="F51" s="3118"/>
      <c r="G51" s="3124" t="s">
        <v>3134</v>
      </c>
      <c r="H51" s="5461">
        <f t="shared" si="2"/>
        <v>0</v>
      </c>
      <c r="I51" s="5467">
        <v>0</v>
      </c>
      <c r="J51" s="5467">
        <v>0</v>
      </c>
      <c r="K51" s="5467">
        <v>0</v>
      </c>
      <c r="L51" s="5467">
        <v>0</v>
      </c>
      <c r="M51" s="5467">
        <v>0</v>
      </c>
      <c r="N51" s="5467">
        <v>0</v>
      </c>
      <c r="O51" s="5467">
        <v>0</v>
      </c>
      <c r="P51" s="5467">
        <v>0</v>
      </c>
      <c r="Q51" s="5468">
        <v>0</v>
      </c>
      <c r="R51" s="108"/>
      <c r="S51" s="932"/>
    </row>
    <row r="52" spans="1:19" s="6955" customFormat="1" ht="20.100000000000001" customHeight="1">
      <c r="A52" s="932"/>
      <c r="B52" s="84"/>
      <c r="C52" s="3115">
        <v>11.4</v>
      </c>
      <c r="D52" s="3116" t="s">
        <v>601</v>
      </c>
      <c r="E52" s="3117"/>
      <c r="F52" s="3118"/>
      <c r="G52" s="3124" t="s">
        <v>3135</v>
      </c>
      <c r="H52" s="5461">
        <f t="shared" si="2"/>
        <v>0</v>
      </c>
      <c r="I52" s="5467">
        <v>0</v>
      </c>
      <c r="J52" s="5467">
        <v>0</v>
      </c>
      <c r="K52" s="5467">
        <v>0</v>
      </c>
      <c r="L52" s="5467">
        <v>0</v>
      </c>
      <c r="M52" s="5467">
        <v>0</v>
      </c>
      <c r="N52" s="5467">
        <v>0</v>
      </c>
      <c r="O52" s="5467">
        <v>0</v>
      </c>
      <c r="P52" s="5467">
        <v>0</v>
      </c>
      <c r="Q52" s="5468">
        <v>0</v>
      </c>
      <c r="R52" s="108"/>
      <c r="S52" s="932"/>
    </row>
    <row r="53" spans="1:19" s="6955" customFormat="1" ht="20.100000000000001" customHeight="1">
      <c r="A53" s="932"/>
      <c r="B53" s="84"/>
      <c r="C53" s="3115">
        <v>11.5</v>
      </c>
      <c r="D53" s="3116" t="s">
        <v>602</v>
      </c>
      <c r="E53" s="3117"/>
      <c r="F53" s="3118"/>
      <c r="G53" s="3124" t="s">
        <v>3136</v>
      </c>
      <c r="H53" s="5461">
        <f t="shared" si="2"/>
        <v>0</v>
      </c>
      <c r="I53" s="5467">
        <v>0</v>
      </c>
      <c r="J53" s="5467">
        <v>0</v>
      </c>
      <c r="K53" s="5467">
        <v>0</v>
      </c>
      <c r="L53" s="5467">
        <v>0</v>
      </c>
      <c r="M53" s="5467">
        <v>0</v>
      </c>
      <c r="N53" s="5467">
        <v>0</v>
      </c>
      <c r="O53" s="5467">
        <v>0</v>
      </c>
      <c r="P53" s="5467">
        <v>0</v>
      </c>
      <c r="Q53" s="5468">
        <v>0</v>
      </c>
      <c r="R53" s="108"/>
      <c r="S53" s="932"/>
    </row>
    <row r="54" spans="1:19" s="6955" customFormat="1" ht="20.100000000000001" customHeight="1">
      <c r="A54" s="932"/>
      <c r="B54" s="84"/>
      <c r="C54" s="3115">
        <v>11.6</v>
      </c>
      <c r="D54" s="3116" t="s">
        <v>603</v>
      </c>
      <c r="E54" s="3117"/>
      <c r="F54" s="3118"/>
      <c r="G54" s="3124" t="s">
        <v>3137</v>
      </c>
      <c r="H54" s="5461">
        <f t="shared" si="2"/>
        <v>0</v>
      </c>
      <c r="I54" s="5467">
        <v>0</v>
      </c>
      <c r="J54" s="5467">
        <v>0</v>
      </c>
      <c r="K54" s="5467">
        <v>0</v>
      </c>
      <c r="L54" s="5467">
        <v>0</v>
      </c>
      <c r="M54" s="5467">
        <v>0</v>
      </c>
      <c r="N54" s="5467">
        <v>0</v>
      </c>
      <c r="O54" s="5467">
        <v>0</v>
      </c>
      <c r="P54" s="5467">
        <v>0</v>
      </c>
      <c r="Q54" s="5468">
        <v>0</v>
      </c>
      <c r="R54" s="108"/>
      <c r="S54" s="932"/>
    </row>
    <row r="55" spans="1:19" s="6955" customFormat="1" ht="20.100000000000001" customHeight="1">
      <c r="A55" s="932"/>
      <c r="B55" s="84"/>
      <c r="C55" s="3115">
        <v>11.7</v>
      </c>
      <c r="D55" s="3116" t="s">
        <v>604</v>
      </c>
      <c r="E55" s="3117"/>
      <c r="F55" s="3118"/>
      <c r="G55" s="3124" t="s">
        <v>3137</v>
      </c>
      <c r="H55" s="5461">
        <f t="shared" si="2"/>
        <v>0</v>
      </c>
      <c r="I55" s="5467">
        <v>0</v>
      </c>
      <c r="J55" s="5467">
        <v>0</v>
      </c>
      <c r="K55" s="5467">
        <v>0</v>
      </c>
      <c r="L55" s="5467">
        <v>0</v>
      </c>
      <c r="M55" s="5467">
        <v>0</v>
      </c>
      <c r="N55" s="5467">
        <v>0</v>
      </c>
      <c r="O55" s="5467">
        <v>0</v>
      </c>
      <c r="P55" s="5467">
        <v>0</v>
      </c>
      <c r="Q55" s="5468">
        <v>0</v>
      </c>
      <c r="R55" s="108"/>
      <c r="S55" s="932"/>
    </row>
    <row r="56" spans="1:19" s="6955" customFormat="1" ht="20.100000000000001" customHeight="1">
      <c r="A56" s="932"/>
      <c r="B56" s="84"/>
      <c r="C56" s="3115">
        <v>11.8</v>
      </c>
      <c r="D56" s="3116" t="s">
        <v>605</v>
      </c>
      <c r="E56" s="3117"/>
      <c r="F56" s="3118"/>
      <c r="G56" s="3124" t="s">
        <v>3138</v>
      </c>
      <c r="H56" s="5461">
        <f t="shared" si="2"/>
        <v>0</v>
      </c>
      <c r="I56" s="5467">
        <v>0</v>
      </c>
      <c r="J56" s="5467">
        <v>0</v>
      </c>
      <c r="K56" s="5467">
        <v>0</v>
      </c>
      <c r="L56" s="5467">
        <v>0</v>
      </c>
      <c r="M56" s="5467">
        <v>0</v>
      </c>
      <c r="N56" s="5467">
        <v>0</v>
      </c>
      <c r="O56" s="5467">
        <v>0</v>
      </c>
      <c r="P56" s="5467">
        <v>0</v>
      </c>
      <c r="Q56" s="5468">
        <v>0</v>
      </c>
      <c r="R56" s="108"/>
      <c r="S56" s="932"/>
    </row>
    <row r="57" spans="1:19" s="6955" customFormat="1" ht="20.100000000000001" customHeight="1">
      <c r="A57" s="932"/>
      <c r="B57" s="84"/>
      <c r="C57" s="3115">
        <v>11.9</v>
      </c>
      <c r="D57" s="3116" t="s">
        <v>606</v>
      </c>
      <c r="E57" s="3117"/>
      <c r="F57" s="3118"/>
      <c r="G57" s="3124" t="s">
        <v>3139</v>
      </c>
      <c r="H57" s="5461">
        <f t="shared" si="2"/>
        <v>0</v>
      </c>
      <c r="I57" s="5467">
        <v>0</v>
      </c>
      <c r="J57" s="5467">
        <v>0</v>
      </c>
      <c r="K57" s="5467">
        <v>0</v>
      </c>
      <c r="L57" s="5467">
        <v>0</v>
      </c>
      <c r="M57" s="5467">
        <v>0</v>
      </c>
      <c r="N57" s="5467">
        <v>0</v>
      </c>
      <c r="O57" s="5467">
        <v>0</v>
      </c>
      <c r="P57" s="5467">
        <v>0</v>
      </c>
      <c r="Q57" s="5468">
        <v>0</v>
      </c>
      <c r="R57" s="108"/>
      <c r="S57" s="932"/>
    </row>
    <row r="58" spans="1:19" s="6955" customFormat="1" ht="20.100000000000001" customHeight="1">
      <c r="A58" s="932"/>
      <c r="B58" s="84"/>
      <c r="C58" s="3115" t="s">
        <v>3140</v>
      </c>
      <c r="D58" s="3116" t="s">
        <v>607</v>
      </c>
      <c r="E58" s="3117"/>
      <c r="F58" s="3118"/>
      <c r="G58" s="3124" t="s">
        <v>3141</v>
      </c>
      <c r="H58" s="5461">
        <f t="shared" si="2"/>
        <v>0</v>
      </c>
      <c r="I58" s="5467">
        <v>0</v>
      </c>
      <c r="J58" s="5467">
        <v>0</v>
      </c>
      <c r="K58" s="5467">
        <v>0</v>
      </c>
      <c r="L58" s="5467">
        <v>0</v>
      </c>
      <c r="M58" s="5467">
        <v>0</v>
      </c>
      <c r="N58" s="5467">
        <v>0</v>
      </c>
      <c r="O58" s="5467">
        <v>0</v>
      </c>
      <c r="P58" s="5467">
        <v>0</v>
      </c>
      <c r="Q58" s="5468">
        <v>0</v>
      </c>
      <c r="R58" s="1698"/>
      <c r="S58" s="932"/>
    </row>
    <row r="59" spans="1:19" s="6955" customFormat="1" ht="20.100000000000001" customHeight="1">
      <c r="A59" s="932"/>
      <c r="B59" s="84"/>
      <c r="C59" s="3115" t="s">
        <v>3142</v>
      </c>
      <c r="D59" s="3116" t="s">
        <v>608</v>
      </c>
      <c r="E59" s="3117"/>
      <c r="F59" s="3118"/>
      <c r="G59" s="3124"/>
      <c r="H59" s="5461">
        <f>SUM(H60:H61)</f>
        <v>0</v>
      </c>
      <c r="I59" s="5469"/>
      <c r="J59" s="5470"/>
      <c r="K59" s="5470"/>
      <c r="L59" s="5470"/>
      <c r="M59" s="5471"/>
      <c r="N59" s="5472"/>
      <c r="O59" s="5472"/>
      <c r="P59" s="5472"/>
      <c r="Q59" s="5473"/>
      <c r="R59" s="108"/>
      <c r="S59" s="932"/>
    </row>
    <row r="60" spans="1:19" s="6955" customFormat="1" ht="20.100000000000001" customHeight="1">
      <c r="A60" s="932"/>
      <c r="B60" s="84"/>
      <c r="C60" s="3120" t="s">
        <v>3143</v>
      </c>
      <c r="D60" s="3121" t="s">
        <v>608</v>
      </c>
      <c r="E60" s="3122"/>
      <c r="F60" s="3123"/>
      <c r="G60" s="3124" t="s">
        <v>3144</v>
      </c>
      <c r="H60" s="5461">
        <f>SUM($I60:$N60)</f>
        <v>0</v>
      </c>
      <c r="I60" s="5467">
        <v>0</v>
      </c>
      <c r="J60" s="5467">
        <v>0</v>
      </c>
      <c r="K60" s="5467">
        <v>0</v>
      </c>
      <c r="L60" s="5467">
        <v>0</v>
      </c>
      <c r="M60" s="5467">
        <v>0</v>
      </c>
      <c r="N60" s="5467">
        <v>0</v>
      </c>
      <c r="O60" s="5467">
        <v>0</v>
      </c>
      <c r="P60" s="5467">
        <v>0</v>
      </c>
      <c r="Q60" s="5468">
        <v>0</v>
      </c>
      <c r="R60" s="1698"/>
      <c r="S60" s="932"/>
    </row>
    <row r="61" spans="1:19" s="6955" customFormat="1" ht="20.100000000000001" customHeight="1">
      <c r="A61" s="932"/>
      <c r="B61" s="84"/>
      <c r="C61" s="3120">
        <v>11.13</v>
      </c>
      <c r="D61" s="3121" t="s">
        <v>3097</v>
      </c>
      <c r="E61" s="3122"/>
      <c r="F61" s="3123"/>
      <c r="G61" s="3124" t="s">
        <v>3144</v>
      </c>
      <c r="H61" s="5461">
        <f>SUM($I61:$N61)</f>
        <v>0</v>
      </c>
      <c r="I61" s="5467">
        <v>0</v>
      </c>
      <c r="J61" s="5467">
        <v>0</v>
      </c>
      <c r="K61" s="5467">
        <v>0</v>
      </c>
      <c r="L61" s="5467">
        <v>0</v>
      </c>
      <c r="M61" s="5467">
        <v>0</v>
      </c>
      <c r="N61" s="5467">
        <v>0</v>
      </c>
      <c r="O61" s="5467">
        <v>0</v>
      </c>
      <c r="P61" s="5467">
        <v>0</v>
      </c>
      <c r="Q61" s="5468">
        <v>0</v>
      </c>
      <c r="R61" s="1698"/>
      <c r="S61" s="932"/>
    </row>
    <row r="62" spans="1:19" s="6955" customFormat="1" ht="20.100000000000001" customHeight="1">
      <c r="A62" s="932"/>
      <c r="B62" s="84"/>
      <c r="C62" s="3115">
        <v>12</v>
      </c>
      <c r="D62" s="3116" t="s">
        <v>3145</v>
      </c>
      <c r="E62" s="3117"/>
      <c r="F62" s="3118"/>
      <c r="G62" s="3124"/>
      <c r="H62" s="5461">
        <f>SUM(H63:H74)</f>
        <v>0</v>
      </c>
      <c r="I62" s="5469"/>
      <c r="J62" s="5470"/>
      <c r="K62" s="5470"/>
      <c r="L62" s="5470"/>
      <c r="M62" s="5471"/>
      <c r="N62" s="5472"/>
      <c r="O62" s="5472"/>
      <c r="P62" s="5472"/>
      <c r="Q62" s="5473"/>
      <c r="R62" s="108"/>
      <c r="S62" s="932"/>
    </row>
    <row r="63" spans="1:19" s="6955" customFormat="1" ht="20.100000000000001" customHeight="1">
      <c r="A63" s="932"/>
      <c r="B63" s="84"/>
      <c r="C63" s="3120">
        <v>12.1</v>
      </c>
      <c r="D63" s="3121" t="s">
        <v>3097</v>
      </c>
      <c r="E63" s="3122"/>
      <c r="F63" s="3123"/>
      <c r="G63" s="3124" t="s">
        <v>3146</v>
      </c>
      <c r="H63" s="5461">
        <f t="shared" ref="H63:H74" si="3">SUM($I63:$N63)</f>
        <v>0</v>
      </c>
      <c r="I63" s="5467">
        <v>0</v>
      </c>
      <c r="J63" s="5467">
        <v>0</v>
      </c>
      <c r="K63" s="5467">
        <v>0</v>
      </c>
      <c r="L63" s="5467">
        <v>0</v>
      </c>
      <c r="M63" s="5467">
        <v>0</v>
      </c>
      <c r="N63" s="5467">
        <v>0</v>
      </c>
      <c r="O63" s="5467">
        <v>0</v>
      </c>
      <c r="P63" s="5467">
        <v>0</v>
      </c>
      <c r="Q63" s="5468">
        <v>0</v>
      </c>
      <c r="R63" s="108"/>
      <c r="S63" s="932"/>
    </row>
    <row r="64" spans="1:19" s="6955" customFormat="1" ht="20.100000000000001" customHeight="1">
      <c r="A64" s="932"/>
      <c r="B64" s="84"/>
      <c r="C64" s="3120">
        <v>12.2</v>
      </c>
      <c r="D64" s="3121" t="s">
        <v>3097</v>
      </c>
      <c r="E64" s="3122"/>
      <c r="F64" s="3123"/>
      <c r="G64" s="3124" t="s">
        <v>3146</v>
      </c>
      <c r="H64" s="5461">
        <f t="shared" si="3"/>
        <v>0</v>
      </c>
      <c r="I64" s="5467">
        <v>0</v>
      </c>
      <c r="J64" s="5467">
        <v>0</v>
      </c>
      <c r="K64" s="5467">
        <v>0</v>
      </c>
      <c r="L64" s="5467">
        <v>0</v>
      </c>
      <c r="M64" s="5467">
        <v>0</v>
      </c>
      <c r="N64" s="5467">
        <v>0</v>
      </c>
      <c r="O64" s="5467">
        <v>0</v>
      </c>
      <c r="P64" s="5467">
        <v>0</v>
      </c>
      <c r="Q64" s="5468">
        <v>0</v>
      </c>
      <c r="R64" s="108"/>
      <c r="S64" s="932"/>
    </row>
    <row r="65" spans="1:19" s="6955" customFormat="1" ht="20.100000000000001" customHeight="1">
      <c r="A65" s="932"/>
      <c r="B65" s="84"/>
      <c r="C65" s="3120">
        <v>12.3</v>
      </c>
      <c r="D65" s="3121" t="s">
        <v>3097</v>
      </c>
      <c r="E65" s="3122"/>
      <c r="F65" s="3123"/>
      <c r="G65" s="3124" t="s">
        <v>3146</v>
      </c>
      <c r="H65" s="5461">
        <f t="shared" si="3"/>
        <v>0</v>
      </c>
      <c r="I65" s="5467">
        <v>0</v>
      </c>
      <c r="J65" s="5467">
        <v>0</v>
      </c>
      <c r="K65" s="5467">
        <v>0</v>
      </c>
      <c r="L65" s="5467">
        <v>0</v>
      </c>
      <c r="M65" s="5467">
        <v>0</v>
      </c>
      <c r="N65" s="5467">
        <v>0</v>
      </c>
      <c r="O65" s="5467">
        <v>0</v>
      </c>
      <c r="P65" s="5467">
        <v>0</v>
      </c>
      <c r="Q65" s="5468">
        <v>0</v>
      </c>
      <c r="R65" s="108"/>
      <c r="S65" s="932"/>
    </row>
    <row r="66" spans="1:19" s="6955" customFormat="1" ht="20.100000000000001" customHeight="1">
      <c r="A66" s="932"/>
      <c r="B66" s="84"/>
      <c r="C66" s="3120">
        <v>12.4</v>
      </c>
      <c r="D66" s="3121" t="s">
        <v>3097</v>
      </c>
      <c r="E66" s="3122"/>
      <c r="F66" s="3123"/>
      <c r="G66" s="3124" t="s">
        <v>3146</v>
      </c>
      <c r="H66" s="5461">
        <f t="shared" si="3"/>
        <v>0</v>
      </c>
      <c r="I66" s="5467">
        <v>0</v>
      </c>
      <c r="J66" s="5467">
        <v>0</v>
      </c>
      <c r="K66" s="5467">
        <v>0</v>
      </c>
      <c r="L66" s="5467">
        <v>0</v>
      </c>
      <c r="M66" s="5467">
        <v>0</v>
      </c>
      <c r="N66" s="5467">
        <v>0</v>
      </c>
      <c r="O66" s="5467">
        <v>0</v>
      </c>
      <c r="P66" s="5467">
        <v>0</v>
      </c>
      <c r="Q66" s="5468">
        <v>0</v>
      </c>
      <c r="R66" s="108"/>
      <c r="S66" s="932"/>
    </row>
    <row r="67" spans="1:19" s="6955" customFormat="1" ht="20.100000000000001" customHeight="1">
      <c r="A67" s="932"/>
      <c r="B67" s="84"/>
      <c r="C67" s="3120">
        <v>12.5</v>
      </c>
      <c r="D67" s="3121" t="s">
        <v>3097</v>
      </c>
      <c r="E67" s="3122"/>
      <c r="F67" s="3123"/>
      <c r="G67" s="3124" t="s">
        <v>3146</v>
      </c>
      <c r="H67" s="5461">
        <f t="shared" si="3"/>
        <v>0</v>
      </c>
      <c r="I67" s="5467">
        <v>0</v>
      </c>
      <c r="J67" s="5467">
        <v>0</v>
      </c>
      <c r="K67" s="5467">
        <v>0</v>
      </c>
      <c r="L67" s="5467">
        <v>0</v>
      </c>
      <c r="M67" s="5467">
        <v>0</v>
      </c>
      <c r="N67" s="5467">
        <v>0</v>
      </c>
      <c r="O67" s="5467">
        <v>0</v>
      </c>
      <c r="P67" s="5467">
        <v>0</v>
      </c>
      <c r="Q67" s="5468">
        <v>0</v>
      </c>
      <c r="R67" s="108"/>
      <c r="S67" s="932"/>
    </row>
    <row r="68" spans="1:19" s="6955" customFormat="1" ht="20.100000000000001" customHeight="1">
      <c r="A68" s="932"/>
      <c r="B68" s="84"/>
      <c r="C68" s="3120">
        <v>12.6</v>
      </c>
      <c r="D68" s="3121" t="s">
        <v>3097</v>
      </c>
      <c r="E68" s="3122"/>
      <c r="F68" s="3123"/>
      <c r="G68" s="3124" t="s">
        <v>3146</v>
      </c>
      <c r="H68" s="5461">
        <f t="shared" si="3"/>
        <v>0</v>
      </c>
      <c r="I68" s="5467">
        <v>0</v>
      </c>
      <c r="J68" s="5467">
        <v>0</v>
      </c>
      <c r="K68" s="5467">
        <v>0</v>
      </c>
      <c r="L68" s="5467">
        <v>0</v>
      </c>
      <c r="M68" s="5467">
        <v>0</v>
      </c>
      <c r="N68" s="5467">
        <v>0</v>
      </c>
      <c r="O68" s="5467">
        <v>0</v>
      </c>
      <c r="P68" s="5467">
        <v>0</v>
      </c>
      <c r="Q68" s="5468">
        <v>0</v>
      </c>
      <c r="R68" s="108"/>
      <c r="S68" s="932"/>
    </row>
    <row r="69" spans="1:19" s="6955" customFormat="1" ht="20.100000000000001" customHeight="1">
      <c r="A69" s="932"/>
      <c r="B69" s="84"/>
      <c r="C69" s="3120">
        <v>12.7</v>
      </c>
      <c r="D69" s="3121" t="s">
        <v>3097</v>
      </c>
      <c r="E69" s="3122"/>
      <c r="F69" s="3123"/>
      <c r="G69" s="3124" t="s">
        <v>3146</v>
      </c>
      <c r="H69" s="5461">
        <f t="shared" si="3"/>
        <v>0</v>
      </c>
      <c r="I69" s="5467">
        <v>0</v>
      </c>
      <c r="J69" s="5467">
        <v>0</v>
      </c>
      <c r="K69" s="5467">
        <v>0</v>
      </c>
      <c r="L69" s="5467">
        <v>0</v>
      </c>
      <c r="M69" s="5467">
        <v>0</v>
      </c>
      <c r="N69" s="5467">
        <v>0</v>
      </c>
      <c r="O69" s="5467">
        <v>0</v>
      </c>
      <c r="P69" s="5467">
        <v>0</v>
      </c>
      <c r="Q69" s="5468">
        <v>0</v>
      </c>
      <c r="R69" s="1698"/>
      <c r="S69" s="932"/>
    </row>
    <row r="70" spans="1:19" s="6955" customFormat="1" ht="20.100000000000001" customHeight="1">
      <c r="A70" s="932"/>
      <c r="B70" s="84"/>
      <c r="C70" s="3120">
        <v>12.8</v>
      </c>
      <c r="D70" s="3121" t="s">
        <v>3097</v>
      </c>
      <c r="E70" s="3122"/>
      <c r="F70" s="3123"/>
      <c r="G70" s="3124" t="s">
        <v>3146</v>
      </c>
      <c r="H70" s="5461">
        <f t="shared" si="3"/>
        <v>0</v>
      </c>
      <c r="I70" s="5467">
        <v>0</v>
      </c>
      <c r="J70" s="5467">
        <v>0</v>
      </c>
      <c r="K70" s="5467">
        <v>0</v>
      </c>
      <c r="L70" s="5467">
        <v>0</v>
      </c>
      <c r="M70" s="5467">
        <v>0</v>
      </c>
      <c r="N70" s="5467">
        <v>0</v>
      </c>
      <c r="O70" s="5467">
        <v>0</v>
      </c>
      <c r="P70" s="5467">
        <v>0</v>
      </c>
      <c r="Q70" s="5468">
        <v>0</v>
      </c>
      <c r="R70" s="1698"/>
      <c r="S70" s="932"/>
    </row>
    <row r="71" spans="1:19" s="6955" customFormat="1" ht="20.100000000000001" customHeight="1">
      <c r="A71" s="932"/>
      <c r="B71" s="84"/>
      <c r="C71" s="3120">
        <v>12.9</v>
      </c>
      <c r="D71" s="3121" t="s">
        <v>3097</v>
      </c>
      <c r="E71" s="3122"/>
      <c r="F71" s="3123"/>
      <c r="G71" s="3124" t="s">
        <v>3146</v>
      </c>
      <c r="H71" s="5461">
        <f t="shared" si="3"/>
        <v>0</v>
      </c>
      <c r="I71" s="5467">
        <v>0</v>
      </c>
      <c r="J71" s="5467">
        <v>0</v>
      </c>
      <c r="K71" s="5467">
        <v>0</v>
      </c>
      <c r="L71" s="5467">
        <v>0</v>
      </c>
      <c r="M71" s="5467">
        <v>0</v>
      </c>
      <c r="N71" s="5467">
        <v>0</v>
      </c>
      <c r="O71" s="5467">
        <v>0</v>
      </c>
      <c r="P71" s="5467">
        <v>0</v>
      </c>
      <c r="Q71" s="5468">
        <v>0</v>
      </c>
      <c r="R71" s="108"/>
      <c r="S71" s="932"/>
    </row>
    <row r="72" spans="1:19" s="6955" customFormat="1" ht="20.100000000000001" customHeight="1">
      <c r="A72" s="932"/>
      <c r="B72" s="84"/>
      <c r="C72" s="3120">
        <v>12.1</v>
      </c>
      <c r="D72" s="3121" t="s">
        <v>3097</v>
      </c>
      <c r="E72" s="3122"/>
      <c r="F72" s="3123"/>
      <c r="G72" s="3124" t="s">
        <v>3146</v>
      </c>
      <c r="H72" s="5461">
        <f t="shared" si="3"/>
        <v>0</v>
      </c>
      <c r="I72" s="5467">
        <v>0</v>
      </c>
      <c r="J72" s="5467">
        <v>0</v>
      </c>
      <c r="K72" s="5467">
        <v>0</v>
      </c>
      <c r="L72" s="5467">
        <v>0</v>
      </c>
      <c r="M72" s="5467">
        <v>0</v>
      </c>
      <c r="N72" s="5467">
        <v>0</v>
      </c>
      <c r="O72" s="5467">
        <v>0</v>
      </c>
      <c r="P72" s="5467">
        <v>0</v>
      </c>
      <c r="Q72" s="5468">
        <v>0</v>
      </c>
      <c r="R72" s="108"/>
      <c r="S72" s="932"/>
    </row>
    <row r="73" spans="1:19" s="6955" customFormat="1" ht="20.100000000000001" customHeight="1">
      <c r="A73" s="932"/>
      <c r="B73" s="84"/>
      <c r="C73" s="3120">
        <v>12.11</v>
      </c>
      <c r="D73" s="3121" t="s">
        <v>3097</v>
      </c>
      <c r="E73" s="3122"/>
      <c r="F73" s="3123"/>
      <c r="G73" s="3124" t="s">
        <v>3146</v>
      </c>
      <c r="H73" s="5461">
        <f t="shared" si="3"/>
        <v>0</v>
      </c>
      <c r="I73" s="5467">
        <v>0</v>
      </c>
      <c r="J73" s="5467">
        <v>0</v>
      </c>
      <c r="K73" s="5467">
        <v>0</v>
      </c>
      <c r="L73" s="5467">
        <v>0</v>
      </c>
      <c r="M73" s="5467">
        <v>0</v>
      </c>
      <c r="N73" s="5467">
        <v>0</v>
      </c>
      <c r="O73" s="5467">
        <v>0</v>
      </c>
      <c r="P73" s="5467">
        <v>0</v>
      </c>
      <c r="Q73" s="5468">
        <v>0</v>
      </c>
      <c r="R73" s="108"/>
      <c r="S73" s="932"/>
    </row>
    <row r="74" spans="1:19" s="6955" customFormat="1" ht="20.100000000000001" customHeight="1">
      <c r="A74" s="932"/>
      <c r="B74" s="84"/>
      <c r="C74" s="3120">
        <v>12.12</v>
      </c>
      <c r="D74" s="3121" t="s">
        <v>3097</v>
      </c>
      <c r="E74" s="3122"/>
      <c r="F74" s="3123"/>
      <c r="G74" s="3124" t="s">
        <v>3146</v>
      </c>
      <c r="H74" s="5461">
        <f t="shared" si="3"/>
        <v>0</v>
      </c>
      <c r="I74" s="5467">
        <v>0</v>
      </c>
      <c r="J74" s="5467">
        <v>0</v>
      </c>
      <c r="K74" s="5467">
        <v>0</v>
      </c>
      <c r="L74" s="5467">
        <v>0</v>
      </c>
      <c r="M74" s="5467">
        <v>0</v>
      </c>
      <c r="N74" s="5467">
        <v>0</v>
      </c>
      <c r="O74" s="5467">
        <v>0</v>
      </c>
      <c r="P74" s="5467">
        <v>0</v>
      </c>
      <c r="Q74" s="5468">
        <v>0</v>
      </c>
      <c r="R74" s="108"/>
      <c r="S74" s="932"/>
    </row>
    <row r="75" spans="1:19" s="6955" customFormat="1" ht="20.100000000000001" customHeight="1">
      <c r="A75" s="932"/>
      <c r="B75" s="84"/>
      <c r="C75" s="3115">
        <v>13</v>
      </c>
      <c r="D75" s="3116" t="s">
        <v>3147</v>
      </c>
      <c r="E75" s="3117"/>
      <c r="F75" s="3118"/>
      <c r="G75" s="3124"/>
      <c r="H75" s="5461">
        <f>SUM(H76:H77)</f>
        <v>0</v>
      </c>
      <c r="I75" s="5469"/>
      <c r="J75" s="5470"/>
      <c r="K75" s="5470"/>
      <c r="L75" s="5470"/>
      <c r="M75" s="5471"/>
      <c r="N75" s="5472"/>
      <c r="O75" s="5472"/>
      <c r="P75" s="5472"/>
      <c r="Q75" s="5473"/>
      <c r="R75" s="108"/>
      <c r="S75" s="932"/>
    </row>
    <row r="76" spans="1:19" s="6955" customFormat="1" ht="20.100000000000001" customHeight="1">
      <c r="A76" s="932"/>
      <c r="B76" s="84"/>
      <c r="C76" s="3120">
        <v>13.1</v>
      </c>
      <c r="D76" s="3121" t="s">
        <v>3148</v>
      </c>
      <c r="E76" s="3122"/>
      <c r="F76" s="3123"/>
      <c r="G76" s="3124" t="s">
        <v>3149</v>
      </c>
      <c r="H76" s="5461">
        <f>SUM($I76:$N76)</f>
        <v>0</v>
      </c>
      <c r="I76" s="5467">
        <v>0</v>
      </c>
      <c r="J76" s="5467">
        <v>0</v>
      </c>
      <c r="K76" s="5467">
        <v>0</v>
      </c>
      <c r="L76" s="5467">
        <v>0</v>
      </c>
      <c r="M76" s="5467">
        <v>0</v>
      </c>
      <c r="N76" s="5467">
        <v>0</v>
      </c>
      <c r="O76" s="5467">
        <v>0</v>
      </c>
      <c r="P76" s="5467">
        <v>0</v>
      </c>
      <c r="Q76" s="5468">
        <v>0</v>
      </c>
      <c r="R76" s="108"/>
      <c r="S76" s="932"/>
    </row>
    <row r="77" spans="1:19" s="6955" customFormat="1" ht="20.100000000000001" customHeight="1">
      <c r="A77" s="932"/>
      <c r="B77" s="84"/>
      <c r="C77" s="3120">
        <v>13.2</v>
      </c>
      <c r="D77" s="3121" t="s">
        <v>3097</v>
      </c>
      <c r="E77" s="3122"/>
      <c r="F77" s="3123"/>
      <c r="G77" s="3124" t="s">
        <v>3149</v>
      </c>
      <c r="H77" s="5461">
        <f>SUM($I77:$N77)</f>
        <v>0</v>
      </c>
      <c r="I77" s="5467">
        <v>0</v>
      </c>
      <c r="J77" s="5467">
        <v>0</v>
      </c>
      <c r="K77" s="5467">
        <v>0</v>
      </c>
      <c r="L77" s="5467">
        <v>0</v>
      </c>
      <c r="M77" s="5467">
        <v>0</v>
      </c>
      <c r="N77" s="5467">
        <v>0</v>
      </c>
      <c r="O77" s="5467">
        <v>0</v>
      </c>
      <c r="P77" s="5467">
        <v>0</v>
      </c>
      <c r="Q77" s="5468">
        <v>0</v>
      </c>
      <c r="R77" s="108"/>
      <c r="S77" s="932"/>
    </row>
    <row r="78" spans="1:19" s="6955" customFormat="1" ht="20.100000000000001" customHeight="1">
      <c r="A78" s="932"/>
      <c r="B78" s="84"/>
      <c r="C78" s="3115">
        <v>14</v>
      </c>
      <c r="D78" s="3116" t="s">
        <v>3150</v>
      </c>
      <c r="E78" s="3117"/>
      <c r="F78" s="3118"/>
      <c r="G78" s="3124"/>
      <c r="H78" s="5461">
        <f>SUM(H79:H83)</f>
        <v>0</v>
      </c>
      <c r="I78" s="5469"/>
      <c r="J78" s="5470"/>
      <c r="K78" s="5470"/>
      <c r="L78" s="5470"/>
      <c r="M78" s="5471"/>
      <c r="N78" s="5472"/>
      <c r="O78" s="5472"/>
      <c r="P78" s="5472"/>
      <c r="Q78" s="5473"/>
      <c r="R78" s="108"/>
      <c r="S78" s="932"/>
    </row>
    <row r="79" spans="1:19" s="6955" customFormat="1" ht="20.100000000000001" customHeight="1">
      <c r="A79" s="932"/>
      <c r="B79" s="84"/>
      <c r="C79" s="3120">
        <v>14.1</v>
      </c>
      <c r="D79" s="3121" t="s">
        <v>3148</v>
      </c>
      <c r="E79" s="3122"/>
      <c r="F79" s="3123"/>
      <c r="G79" s="3124" t="s">
        <v>3151</v>
      </c>
      <c r="H79" s="5461">
        <f>SUM($I79:$N79)</f>
        <v>0</v>
      </c>
      <c r="I79" s="5467">
        <v>0</v>
      </c>
      <c r="J79" s="5467">
        <v>0</v>
      </c>
      <c r="K79" s="5467">
        <v>0</v>
      </c>
      <c r="L79" s="5467">
        <v>0</v>
      </c>
      <c r="M79" s="5467">
        <v>0</v>
      </c>
      <c r="N79" s="5467">
        <v>0</v>
      </c>
      <c r="O79" s="5467">
        <v>0</v>
      </c>
      <c r="P79" s="5467">
        <v>0</v>
      </c>
      <c r="Q79" s="5468">
        <v>0</v>
      </c>
      <c r="R79" s="108"/>
      <c r="S79" s="932"/>
    </row>
    <row r="80" spans="1:19" s="6957" customFormat="1" ht="20.100000000000001" customHeight="1">
      <c r="A80" s="935"/>
      <c r="B80" s="84"/>
      <c r="C80" s="3120">
        <v>14.2</v>
      </c>
      <c r="D80" s="3121" t="s">
        <v>3097</v>
      </c>
      <c r="E80" s="3122"/>
      <c r="F80" s="3123"/>
      <c r="G80" s="3124" t="s">
        <v>3151</v>
      </c>
      <c r="H80" s="5461">
        <f>SUM($I80:$N80)</f>
        <v>0</v>
      </c>
      <c r="I80" s="5467">
        <v>0</v>
      </c>
      <c r="J80" s="5467">
        <v>0</v>
      </c>
      <c r="K80" s="5467">
        <v>0</v>
      </c>
      <c r="L80" s="5467">
        <v>0</v>
      </c>
      <c r="M80" s="5467">
        <v>0</v>
      </c>
      <c r="N80" s="5467">
        <v>0</v>
      </c>
      <c r="O80" s="5467">
        <v>0</v>
      </c>
      <c r="P80" s="5467">
        <v>0</v>
      </c>
      <c r="Q80" s="5468">
        <v>0</v>
      </c>
      <c r="R80" s="108"/>
      <c r="S80" s="935"/>
    </row>
    <row r="81" spans="1:19" s="6957" customFormat="1" ht="20.100000000000001" customHeight="1">
      <c r="A81" s="935"/>
      <c r="B81" s="84"/>
      <c r="C81" s="3120">
        <v>14.3</v>
      </c>
      <c r="D81" s="3121" t="s">
        <v>3097</v>
      </c>
      <c r="E81" s="3122"/>
      <c r="F81" s="3123"/>
      <c r="G81" s="3124" t="s">
        <v>3151</v>
      </c>
      <c r="H81" s="5461">
        <f>SUM($I81:$N81)</f>
        <v>0</v>
      </c>
      <c r="I81" s="5467">
        <v>0</v>
      </c>
      <c r="J81" s="5467">
        <v>0</v>
      </c>
      <c r="K81" s="5467">
        <v>0</v>
      </c>
      <c r="L81" s="5467">
        <v>0</v>
      </c>
      <c r="M81" s="5467">
        <v>0</v>
      </c>
      <c r="N81" s="5467">
        <v>0</v>
      </c>
      <c r="O81" s="5467">
        <v>0</v>
      </c>
      <c r="P81" s="5467">
        <v>0</v>
      </c>
      <c r="Q81" s="5468">
        <v>0</v>
      </c>
      <c r="R81" s="108"/>
      <c r="S81" s="935"/>
    </row>
    <row r="82" spans="1:19" s="6957" customFormat="1" ht="20.100000000000001" customHeight="1">
      <c r="A82" s="935"/>
      <c r="B82" s="84"/>
      <c r="C82" s="3120">
        <v>14.4</v>
      </c>
      <c r="D82" s="3121" t="s">
        <v>3097</v>
      </c>
      <c r="E82" s="3122"/>
      <c r="F82" s="3123"/>
      <c r="G82" s="3124" t="s">
        <v>3151</v>
      </c>
      <c r="H82" s="5461">
        <f>SUM($I82:$N82)</f>
        <v>0</v>
      </c>
      <c r="I82" s="5467">
        <v>0</v>
      </c>
      <c r="J82" s="5467">
        <v>0</v>
      </c>
      <c r="K82" s="5467">
        <v>0</v>
      </c>
      <c r="L82" s="5467">
        <v>0</v>
      </c>
      <c r="M82" s="5467">
        <v>0</v>
      </c>
      <c r="N82" s="5467">
        <v>0</v>
      </c>
      <c r="O82" s="5467">
        <v>0</v>
      </c>
      <c r="P82" s="5467">
        <v>0</v>
      </c>
      <c r="Q82" s="5468">
        <v>0</v>
      </c>
      <c r="R82" s="108"/>
      <c r="S82" s="935"/>
    </row>
    <row r="83" spans="1:19" s="6955" customFormat="1" ht="20.100000000000001" customHeight="1">
      <c r="A83" s="932"/>
      <c r="B83" s="84"/>
      <c r="C83" s="3120">
        <v>14.5</v>
      </c>
      <c r="D83" s="3121" t="s">
        <v>3097</v>
      </c>
      <c r="E83" s="3122"/>
      <c r="F83" s="3123"/>
      <c r="G83" s="3124" t="s">
        <v>3151</v>
      </c>
      <c r="H83" s="5461">
        <f>SUM($I83:$N83)</f>
        <v>0</v>
      </c>
      <c r="I83" s="5467">
        <v>0</v>
      </c>
      <c r="J83" s="5467">
        <v>0</v>
      </c>
      <c r="K83" s="5467">
        <v>0</v>
      </c>
      <c r="L83" s="5467">
        <v>0</v>
      </c>
      <c r="M83" s="5467">
        <v>0</v>
      </c>
      <c r="N83" s="5467">
        <v>0</v>
      </c>
      <c r="O83" s="5467">
        <v>0</v>
      </c>
      <c r="P83" s="5467">
        <v>0</v>
      </c>
      <c r="Q83" s="5468">
        <v>0</v>
      </c>
      <c r="R83" s="108"/>
      <c r="S83" s="932"/>
    </row>
    <row r="84" spans="1:19" s="6955" customFormat="1" ht="20.100000000000001" customHeight="1">
      <c r="A84" s="932"/>
      <c r="B84" s="84"/>
      <c r="C84" s="3115">
        <v>15</v>
      </c>
      <c r="D84" s="3116" t="s">
        <v>3152</v>
      </c>
      <c r="E84" s="3117"/>
      <c r="F84" s="3118"/>
      <c r="G84" s="3124"/>
      <c r="H84" s="5461">
        <f>SUM(H85:H86)</f>
        <v>0</v>
      </c>
      <c r="I84" s="5469"/>
      <c r="J84" s="5470"/>
      <c r="K84" s="5470"/>
      <c r="L84" s="5470"/>
      <c r="M84" s="5471"/>
      <c r="N84" s="5472"/>
      <c r="O84" s="5472"/>
      <c r="P84" s="5472"/>
      <c r="Q84" s="5473"/>
      <c r="R84" s="108"/>
      <c r="S84" s="932"/>
    </row>
    <row r="85" spans="1:19" s="6955" customFormat="1" ht="20.100000000000001" customHeight="1">
      <c r="A85" s="932"/>
      <c r="B85" s="84"/>
      <c r="C85" s="3120">
        <v>15.1</v>
      </c>
      <c r="D85" s="3121" t="s">
        <v>3097</v>
      </c>
      <c r="E85" s="3122"/>
      <c r="F85" s="3123"/>
      <c r="G85" s="3124" t="s">
        <v>3153</v>
      </c>
      <c r="H85" s="5461">
        <f>SUM($I85:$N85)</f>
        <v>0</v>
      </c>
      <c r="I85" s="5467">
        <v>0</v>
      </c>
      <c r="J85" s="5467">
        <v>0</v>
      </c>
      <c r="K85" s="5467">
        <v>0</v>
      </c>
      <c r="L85" s="5467">
        <v>0</v>
      </c>
      <c r="M85" s="5467">
        <v>0</v>
      </c>
      <c r="N85" s="5467">
        <v>0</v>
      </c>
      <c r="O85" s="5467">
        <v>0</v>
      </c>
      <c r="P85" s="5467">
        <v>0</v>
      </c>
      <c r="Q85" s="5468">
        <v>0</v>
      </c>
      <c r="R85" s="108"/>
      <c r="S85" s="932"/>
    </row>
    <row r="86" spans="1:19" s="6955" customFormat="1" ht="20.100000000000001" customHeight="1">
      <c r="A86" s="932"/>
      <c r="B86" s="84"/>
      <c r="C86" s="3120">
        <v>15.2</v>
      </c>
      <c r="D86" s="3121" t="s">
        <v>3097</v>
      </c>
      <c r="E86" s="3122"/>
      <c r="F86" s="3123"/>
      <c r="G86" s="3124" t="s">
        <v>3153</v>
      </c>
      <c r="H86" s="5461">
        <f>SUM($I86:$N86)</f>
        <v>0</v>
      </c>
      <c r="I86" s="5467">
        <v>0</v>
      </c>
      <c r="J86" s="5467">
        <v>0</v>
      </c>
      <c r="K86" s="5467">
        <v>0</v>
      </c>
      <c r="L86" s="5467">
        <v>0</v>
      </c>
      <c r="M86" s="5467">
        <v>0</v>
      </c>
      <c r="N86" s="5467">
        <v>0</v>
      </c>
      <c r="O86" s="5467">
        <v>0</v>
      </c>
      <c r="P86" s="5467">
        <v>0</v>
      </c>
      <c r="Q86" s="5468">
        <v>0</v>
      </c>
      <c r="R86" s="108"/>
      <c r="S86" s="932"/>
    </row>
    <row r="87" spans="1:19" s="6955" customFormat="1" ht="20.100000000000001" customHeight="1">
      <c r="A87" s="932"/>
      <c r="B87" s="84"/>
      <c r="C87" s="3115">
        <v>16</v>
      </c>
      <c r="D87" s="3116" t="s">
        <v>3154</v>
      </c>
      <c r="E87" s="3117"/>
      <c r="F87" s="3118"/>
      <c r="G87" s="3124"/>
      <c r="H87" s="5461">
        <f>SUM(H88:H89)</f>
        <v>0</v>
      </c>
      <c r="I87" s="5474"/>
      <c r="J87" s="5475"/>
      <c r="K87" s="5475"/>
      <c r="L87" s="5475"/>
      <c r="M87" s="5476"/>
      <c r="N87" s="5477"/>
      <c r="O87" s="5477"/>
      <c r="P87" s="5477"/>
      <c r="Q87" s="5478"/>
      <c r="R87" s="108"/>
      <c r="S87" s="932"/>
    </row>
    <row r="88" spans="1:19" s="6955" customFormat="1" ht="20.100000000000001" customHeight="1">
      <c r="A88" s="932"/>
      <c r="B88" s="84"/>
      <c r="C88" s="3120">
        <v>16.100000000000001</v>
      </c>
      <c r="D88" s="3121" t="s">
        <v>3155</v>
      </c>
      <c r="E88" s="3122"/>
      <c r="F88" s="3123"/>
      <c r="G88" s="3124" t="s">
        <v>3156</v>
      </c>
      <c r="H88" s="5461">
        <f t="shared" ref="H88:H93" si="4">SUM($I88:$N88)</f>
        <v>0</v>
      </c>
      <c r="I88" s="5467">
        <v>0</v>
      </c>
      <c r="J88" s="5467">
        <v>0</v>
      </c>
      <c r="K88" s="5467">
        <v>0</v>
      </c>
      <c r="L88" s="5467">
        <v>0</v>
      </c>
      <c r="M88" s="5467">
        <v>0</v>
      </c>
      <c r="N88" s="5467">
        <v>0</v>
      </c>
      <c r="O88" s="5467">
        <v>0</v>
      </c>
      <c r="P88" s="5467">
        <v>0</v>
      </c>
      <c r="Q88" s="5468">
        <v>0</v>
      </c>
      <c r="R88" s="108"/>
      <c r="S88" s="932"/>
    </row>
    <row r="89" spans="1:19" s="6955" customFormat="1" ht="20.100000000000001" customHeight="1">
      <c r="A89" s="932"/>
      <c r="B89" s="84"/>
      <c r="C89" s="3120">
        <v>16.2</v>
      </c>
      <c r="D89" s="3121" t="s">
        <v>3097</v>
      </c>
      <c r="E89" s="3122"/>
      <c r="F89" s="3123"/>
      <c r="G89" s="3126" t="s">
        <v>3156</v>
      </c>
      <c r="H89" s="5461">
        <f t="shared" si="4"/>
        <v>0</v>
      </c>
      <c r="I89" s="5467">
        <v>0</v>
      </c>
      <c r="J89" s="5467">
        <v>0</v>
      </c>
      <c r="K89" s="5467">
        <v>0</v>
      </c>
      <c r="L89" s="5467">
        <v>0</v>
      </c>
      <c r="M89" s="5467">
        <v>0</v>
      </c>
      <c r="N89" s="5467">
        <v>0</v>
      </c>
      <c r="O89" s="5467">
        <v>0</v>
      </c>
      <c r="P89" s="5467">
        <v>0</v>
      </c>
      <c r="Q89" s="5468">
        <v>0</v>
      </c>
      <c r="R89" s="108"/>
      <c r="S89" s="932"/>
    </row>
    <row r="90" spans="1:19" s="6955" customFormat="1" ht="20.100000000000001" customHeight="1">
      <c r="A90" s="932"/>
      <c r="B90" s="84"/>
      <c r="C90" s="3127">
        <v>100</v>
      </c>
      <c r="D90" s="3128" t="s">
        <v>570</v>
      </c>
      <c r="E90" s="3129"/>
      <c r="F90" s="3130"/>
      <c r="G90" s="3131" t="s">
        <v>3157</v>
      </c>
      <c r="H90" s="5461">
        <f t="shared" si="4"/>
        <v>0</v>
      </c>
      <c r="I90" s="5461">
        <f t="shared" ref="I90:Q90" si="5">SUM(I8:I89)-I48</f>
        <v>0</v>
      </c>
      <c r="J90" s="5461">
        <f t="shared" si="5"/>
        <v>0</v>
      </c>
      <c r="K90" s="5461">
        <f t="shared" si="5"/>
        <v>0</v>
      </c>
      <c r="L90" s="5461">
        <f t="shared" si="5"/>
        <v>0</v>
      </c>
      <c r="M90" s="5461">
        <f t="shared" si="5"/>
        <v>0</v>
      </c>
      <c r="N90" s="5461">
        <f t="shared" si="5"/>
        <v>0</v>
      </c>
      <c r="O90" s="5461">
        <f t="shared" si="5"/>
        <v>0</v>
      </c>
      <c r="P90" s="5461">
        <f t="shared" si="5"/>
        <v>0</v>
      </c>
      <c r="Q90" s="5461">
        <f t="shared" si="5"/>
        <v>0</v>
      </c>
      <c r="R90" s="108"/>
      <c r="S90" s="932"/>
    </row>
    <row r="91" spans="1:19" s="6955" customFormat="1" ht="20.100000000000001" customHeight="1">
      <c r="A91" s="932"/>
      <c r="B91" s="84"/>
      <c r="C91" s="3115">
        <v>101</v>
      </c>
      <c r="D91" s="3116" t="s">
        <v>571</v>
      </c>
      <c r="E91" s="3117"/>
      <c r="F91" s="3118"/>
      <c r="G91" s="3132" t="s">
        <v>3158</v>
      </c>
      <c r="H91" s="5461">
        <f t="shared" si="4"/>
        <v>0</v>
      </c>
      <c r="I91" s="5467">
        <v>0</v>
      </c>
      <c r="J91" s="5467">
        <v>0</v>
      </c>
      <c r="K91" s="5467">
        <v>0</v>
      </c>
      <c r="L91" s="5467">
        <v>0</v>
      </c>
      <c r="M91" s="5467">
        <v>0</v>
      </c>
      <c r="N91" s="5467">
        <v>0</v>
      </c>
      <c r="O91" s="5467">
        <v>0</v>
      </c>
      <c r="P91" s="5467">
        <v>0</v>
      </c>
      <c r="Q91" s="5468">
        <v>0</v>
      </c>
      <c r="R91" s="108"/>
      <c r="S91" s="932"/>
    </row>
    <row r="92" spans="1:19" s="6955" customFormat="1" ht="20.100000000000001" customHeight="1">
      <c r="A92" s="932"/>
      <c r="B92" s="84"/>
      <c r="C92" s="3115">
        <v>102</v>
      </c>
      <c r="D92" s="3116" t="s">
        <v>572</v>
      </c>
      <c r="E92" s="3117"/>
      <c r="F92" s="3118"/>
      <c r="G92" s="3132"/>
      <c r="H92" s="5461">
        <f t="shared" si="4"/>
        <v>0</v>
      </c>
      <c r="I92" s="5467">
        <v>0</v>
      </c>
      <c r="J92" s="5467">
        <v>0</v>
      </c>
      <c r="K92" s="5467">
        <v>0</v>
      </c>
      <c r="L92" s="5467">
        <v>0</v>
      </c>
      <c r="M92" s="5467">
        <v>0</v>
      </c>
      <c r="N92" s="5467">
        <v>0</v>
      </c>
      <c r="O92" s="5467">
        <v>0</v>
      </c>
      <c r="P92" s="5467">
        <v>0</v>
      </c>
      <c r="Q92" s="5468">
        <v>0</v>
      </c>
      <c r="R92" s="108"/>
      <c r="S92" s="932"/>
    </row>
    <row r="93" spans="1:19" s="6955" customFormat="1" ht="20.100000000000001" customHeight="1" thickBot="1">
      <c r="A93" s="932"/>
      <c r="B93" s="84"/>
      <c r="C93" s="3133">
        <v>103</v>
      </c>
      <c r="D93" s="3134" t="s">
        <v>3159</v>
      </c>
      <c r="E93" s="3134"/>
      <c r="F93" s="3135"/>
      <c r="G93" s="3136"/>
      <c r="H93" s="5479">
        <f t="shared" si="4"/>
        <v>0</v>
      </c>
      <c r="I93" s="5479">
        <f t="shared" ref="I93:O93" si="6">I90-I91+I92</f>
        <v>0</v>
      </c>
      <c r="J93" s="5479">
        <f t="shared" si="6"/>
        <v>0</v>
      </c>
      <c r="K93" s="5479">
        <f t="shared" si="6"/>
        <v>0</v>
      </c>
      <c r="L93" s="5479">
        <f t="shared" si="6"/>
        <v>0</v>
      </c>
      <c r="M93" s="5479">
        <f t="shared" si="6"/>
        <v>0</v>
      </c>
      <c r="N93" s="5479">
        <f>N90-N91+N92</f>
        <v>0</v>
      </c>
      <c r="O93" s="5479">
        <f t="shared" si="6"/>
        <v>0</v>
      </c>
      <c r="P93" s="5479">
        <f>P90-P91+P92</f>
        <v>0</v>
      </c>
      <c r="Q93" s="5480">
        <f>Q90-Q91+Q92</f>
        <v>0</v>
      </c>
      <c r="R93" s="108"/>
      <c r="S93" s="932"/>
    </row>
    <row r="94" spans="1:19" s="6955" customFormat="1" ht="15.75">
      <c r="A94" s="932"/>
      <c r="B94" s="83"/>
      <c r="C94" s="3333"/>
      <c r="D94" s="83"/>
      <c r="E94" s="83"/>
      <c r="F94" s="83"/>
      <c r="G94" s="3334"/>
      <c r="H94" s="3335"/>
      <c r="I94" s="83"/>
      <c r="J94" s="83"/>
      <c r="K94" s="83"/>
      <c r="L94" s="83"/>
      <c r="M94" s="83"/>
      <c r="N94" s="83"/>
      <c r="O94" s="83"/>
      <c r="P94" s="5"/>
      <c r="Q94" s="5"/>
      <c r="R94" s="108"/>
      <c r="S94" s="932"/>
    </row>
    <row r="95" spans="1:19" s="6955" customFormat="1" ht="16.5" thickBot="1">
      <c r="A95" s="932"/>
      <c r="B95" s="83"/>
      <c r="C95" s="3333"/>
      <c r="D95" s="83"/>
      <c r="E95" s="83"/>
      <c r="F95" s="83"/>
      <c r="G95" s="3334"/>
      <c r="H95" s="83"/>
      <c r="I95" s="83"/>
      <c r="J95" s="83"/>
      <c r="K95" s="83"/>
      <c r="L95" s="83"/>
      <c r="M95" s="83"/>
      <c r="N95" s="83"/>
      <c r="O95" s="83"/>
      <c r="P95" s="5"/>
      <c r="Q95" s="5"/>
      <c r="R95" s="108"/>
      <c r="S95" s="932"/>
    </row>
    <row r="96" spans="1:19" s="6944" customFormat="1">
      <c r="A96" s="1043"/>
      <c r="B96" s="3336"/>
      <c r="C96" s="3337" t="s">
        <v>573</v>
      </c>
      <c r="D96" s="3336"/>
      <c r="E96" s="3338"/>
      <c r="F96" s="8430" t="s">
        <v>574</v>
      </c>
      <c r="G96" s="8431"/>
      <c r="H96" s="8432"/>
      <c r="I96" s="8430" t="s">
        <v>575</v>
      </c>
      <c r="J96" s="8431"/>
      <c r="K96" s="8432"/>
      <c r="L96" s="3339"/>
      <c r="M96" s="8433" t="s">
        <v>576</v>
      </c>
      <c r="N96" s="8434"/>
      <c r="O96" s="8435"/>
      <c r="P96" s="85"/>
      <c r="Q96" s="85"/>
      <c r="R96" s="108"/>
      <c r="S96" s="1043"/>
    </row>
    <row r="97" spans="1:19" s="6944" customFormat="1">
      <c r="A97" s="1043"/>
      <c r="B97" s="3336"/>
      <c r="C97" s="3340" t="s">
        <v>577</v>
      </c>
      <c r="D97" s="3341" t="s">
        <v>578</v>
      </c>
      <c r="E97" s="3342"/>
      <c r="F97" s="3343" t="s">
        <v>579</v>
      </c>
      <c r="G97" s="3344" t="s">
        <v>580</v>
      </c>
      <c r="H97" s="3345" t="s">
        <v>321</v>
      </c>
      <c r="I97" s="3343" t="s">
        <v>581</v>
      </c>
      <c r="J97" s="3344" t="s">
        <v>580</v>
      </c>
      <c r="K97" s="3345" t="s">
        <v>321</v>
      </c>
      <c r="L97" s="3346"/>
      <c r="M97" s="3343" t="s">
        <v>581</v>
      </c>
      <c r="N97" s="3347" t="s">
        <v>580</v>
      </c>
      <c r="O97" s="3348" t="s">
        <v>321</v>
      </c>
      <c r="P97" s="85"/>
      <c r="Q97" s="85"/>
      <c r="R97" s="108"/>
      <c r="S97" s="1043"/>
    </row>
    <row r="98" spans="1:19" s="6944" customFormat="1">
      <c r="A98" s="1043"/>
      <c r="B98" s="3336"/>
      <c r="C98" s="3349" t="s">
        <v>582</v>
      </c>
      <c r="D98" s="3350" t="s">
        <v>583</v>
      </c>
      <c r="E98" s="3342"/>
      <c r="F98" s="3351" t="s">
        <v>584</v>
      </c>
      <c r="G98" s="5481"/>
      <c r="H98" s="5482"/>
      <c r="I98" s="3351">
        <v>2.1</v>
      </c>
      <c r="J98" s="5481"/>
      <c r="K98" s="5482"/>
      <c r="L98" s="3352"/>
      <c r="M98" s="3353" t="s">
        <v>585</v>
      </c>
      <c r="N98" s="5481"/>
      <c r="O98" s="5482"/>
      <c r="P98" s="5487"/>
      <c r="Q98" s="85"/>
      <c r="R98" s="108"/>
      <c r="S98" s="1043"/>
    </row>
    <row r="99" spans="1:19" s="6944" customFormat="1">
      <c r="A99" s="1043"/>
      <c r="B99" s="3336"/>
      <c r="C99" s="3349" t="s">
        <v>586</v>
      </c>
      <c r="D99" s="3350" t="s">
        <v>587</v>
      </c>
      <c r="E99" s="3354"/>
      <c r="F99" s="3351" t="s">
        <v>588</v>
      </c>
      <c r="G99" s="5481"/>
      <c r="H99" s="5482"/>
      <c r="I99" s="3351">
        <v>6.1</v>
      </c>
      <c r="J99" s="5481"/>
      <c r="K99" s="5482"/>
      <c r="L99" s="3352"/>
      <c r="M99" s="3353" t="s">
        <v>585</v>
      </c>
      <c r="N99" s="5481"/>
      <c r="O99" s="5482"/>
      <c r="P99" s="5487"/>
      <c r="Q99" s="85"/>
      <c r="R99" s="108"/>
      <c r="S99" s="1043"/>
    </row>
    <row r="100" spans="1:19" s="6944" customFormat="1">
      <c r="A100" s="1043"/>
      <c r="B100" s="3336"/>
      <c r="C100" s="3336"/>
      <c r="D100" s="2"/>
      <c r="E100" s="3336"/>
      <c r="F100" s="3353" t="s">
        <v>589</v>
      </c>
      <c r="G100" s="5481"/>
      <c r="H100" s="5482"/>
      <c r="I100" s="3353" t="s">
        <v>585</v>
      </c>
      <c r="J100" s="5481"/>
      <c r="K100" s="5482"/>
      <c r="L100" s="3352"/>
      <c r="M100" s="3353" t="s">
        <v>585</v>
      </c>
      <c r="N100" s="5481"/>
      <c r="O100" s="5482"/>
      <c r="P100" s="5487"/>
      <c r="Q100" s="85"/>
      <c r="R100" s="108"/>
      <c r="S100" s="1043"/>
    </row>
    <row r="101" spans="1:19" s="6944" customFormat="1" ht="15.75" thickBot="1">
      <c r="A101" s="1043"/>
      <c r="B101" s="3336"/>
      <c r="C101" s="3336"/>
      <c r="D101" s="2"/>
      <c r="E101" s="3336"/>
      <c r="F101" s="3355" t="s">
        <v>589</v>
      </c>
      <c r="G101" s="5483"/>
      <c r="H101" s="5484"/>
      <c r="I101" s="3355" t="s">
        <v>585</v>
      </c>
      <c r="J101" s="5483"/>
      <c r="K101" s="5484"/>
      <c r="L101" s="3356"/>
      <c r="M101" s="3357" t="s">
        <v>590</v>
      </c>
      <c r="N101" s="5483"/>
      <c r="O101" s="5484"/>
      <c r="P101" s="5487"/>
      <c r="Q101" s="85"/>
      <c r="R101" s="108"/>
      <c r="S101" s="1043"/>
    </row>
    <row r="102" spans="1:19" s="6944" customFormat="1">
      <c r="A102" s="1043"/>
      <c r="B102" s="3336"/>
      <c r="C102" s="3336"/>
      <c r="D102" s="3336"/>
      <c r="E102" s="3336"/>
      <c r="F102" s="52"/>
      <c r="G102" s="5485"/>
      <c r="H102" s="5485"/>
      <c r="I102" s="52"/>
      <c r="J102" s="5485"/>
      <c r="K102" s="5485"/>
      <c r="L102" s="52"/>
      <c r="M102" s="52"/>
      <c r="N102" s="5485"/>
      <c r="O102" s="5485"/>
      <c r="P102" s="5487"/>
      <c r="Q102" s="85"/>
      <c r="R102" s="108"/>
      <c r="S102" s="1043"/>
    </row>
    <row r="103" spans="1:19" s="6944" customFormat="1">
      <c r="A103" s="1043"/>
      <c r="B103" s="3336"/>
      <c r="C103" s="3358" t="s">
        <v>591</v>
      </c>
      <c r="D103" s="3359" t="s">
        <v>592</v>
      </c>
      <c r="E103" s="3359"/>
      <c r="F103" s="1700"/>
      <c r="G103" s="5486"/>
      <c r="H103" s="5486"/>
      <c r="I103" s="1700"/>
      <c r="J103" s="5486"/>
      <c r="K103" s="5486"/>
      <c r="L103" s="3360"/>
      <c r="M103" s="1700"/>
      <c r="N103" s="5486"/>
      <c r="O103" s="5486"/>
      <c r="P103" s="5487"/>
      <c r="Q103" s="85"/>
      <c r="R103" s="108"/>
      <c r="S103" s="1043"/>
    </row>
    <row r="104" spans="1:19" s="6955" customFormat="1">
      <c r="A104" s="932"/>
      <c r="B104" s="83"/>
      <c r="C104" s="3361"/>
      <c r="D104" s="3359"/>
      <c r="E104" s="3359"/>
      <c r="F104" s="3362"/>
      <c r="G104" s="3363"/>
      <c r="H104" s="3363"/>
      <c r="I104" s="3362"/>
      <c r="J104" s="3363"/>
      <c r="K104" s="3363"/>
      <c r="L104" s="3363"/>
      <c r="M104" s="3363"/>
      <c r="N104" s="3363"/>
      <c r="O104" s="3363"/>
      <c r="P104" s="5"/>
      <c r="Q104" s="5"/>
      <c r="R104" s="108"/>
      <c r="S104" s="932"/>
    </row>
    <row r="105" spans="1:19" s="6955" customFormat="1" ht="12.75">
      <c r="A105" s="932"/>
      <c r="B105" s="69"/>
      <c r="C105" s="58" t="s">
        <v>56</v>
      </c>
      <c r="D105" s="87"/>
      <c r="E105" s="87"/>
      <c r="F105" s="87"/>
      <c r="G105" s="87"/>
      <c r="H105" s="87"/>
      <c r="I105" s="87"/>
      <c r="J105" s="69"/>
      <c r="K105" s="69"/>
      <c r="L105" s="69"/>
      <c r="M105" s="69"/>
      <c r="N105" s="69"/>
      <c r="O105" s="69"/>
      <c r="P105" s="5"/>
      <c r="Q105" s="5"/>
      <c r="R105" s="108"/>
      <c r="S105" s="932"/>
    </row>
    <row r="106" spans="1:19" s="6955" customFormat="1" ht="14.25">
      <c r="A106" s="932"/>
      <c r="B106" s="69"/>
      <c r="C106" s="60" t="s">
        <v>593</v>
      </c>
      <c r="D106" s="88"/>
      <c r="E106" s="69"/>
      <c r="F106" s="3364"/>
      <c r="G106" s="87"/>
      <c r="H106" s="87"/>
      <c r="I106" s="5"/>
      <c r="J106" s="60"/>
      <c r="K106" s="69"/>
      <c r="L106" s="69"/>
      <c r="M106" s="69"/>
      <c r="N106" s="69"/>
      <c r="O106" s="69"/>
      <c r="P106" s="5"/>
      <c r="Q106" s="3427" t="s">
        <v>1279</v>
      </c>
      <c r="R106" s="108"/>
      <c r="S106" s="932"/>
    </row>
    <row r="107" spans="1:19" s="3090" customFormat="1">
      <c r="A107" s="936"/>
      <c r="B107" s="52"/>
      <c r="C107" s="60"/>
      <c r="D107" s="52"/>
      <c r="E107" s="52"/>
      <c r="F107" s="52"/>
      <c r="G107" s="52"/>
      <c r="H107" s="89"/>
      <c r="I107" s="52"/>
      <c r="J107" s="52"/>
      <c r="K107" s="52"/>
      <c r="L107" s="52"/>
      <c r="M107" s="52"/>
      <c r="N107" s="52"/>
      <c r="O107" s="52"/>
      <c r="P107" s="3"/>
      <c r="Q107" s="3"/>
      <c r="R107" s="108"/>
      <c r="S107" s="936"/>
    </row>
    <row r="108" spans="1:19">
      <c r="A108" s="927"/>
      <c r="B108" s="927"/>
      <c r="C108" s="719"/>
      <c r="D108" s="927"/>
      <c r="E108" s="927"/>
      <c r="F108" s="927"/>
      <c r="G108" s="927"/>
      <c r="H108" s="927"/>
      <c r="I108" s="927"/>
      <c r="J108" s="927"/>
      <c r="K108" s="927"/>
      <c r="L108" s="927"/>
      <c r="M108" s="927"/>
      <c r="N108" s="927"/>
      <c r="O108" s="927"/>
      <c r="P108" s="927"/>
      <c r="Q108" s="927"/>
      <c r="R108" s="935"/>
      <c r="S108" s="927"/>
    </row>
    <row r="109" spans="1:19">
      <c r="A109" s="927"/>
      <c r="B109" s="927"/>
      <c r="C109" s="719"/>
      <c r="D109" s="3332"/>
      <c r="E109" s="3332"/>
      <c r="F109" s="3332"/>
      <c r="G109" s="3332"/>
      <c r="H109" s="3332"/>
      <c r="I109" s="3332"/>
      <c r="J109" s="3332"/>
      <c r="K109" s="3332"/>
      <c r="L109" s="3332"/>
      <c r="M109" s="3332"/>
      <c r="N109" s="3332"/>
      <c r="O109" s="3332"/>
      <c r="P109" s="3332"/>
      <c r="Q109" s="3332"/>
      <c r="R109" s="935"/>
      <c r="S109" s="927"/>
    </row>
    <row r="110" spans="1:19" ht="48.75" hidden="1" customHeight="1">
      <c r="C110" s="7075"/>
      <c r="D110" s="7075"/>
      <c r="E110" s="7075"/>
      <c r="F110" s="7075"/>
      <c r="G110" s="7075"/>
      <c r="H110" s="7075"/>
      <c r="I110" s="7075"/>
      <c r="J110" s="7075"/>
      <c r="K110" s="7075"/>
      <c r="L110" s="7075"/>
      <c r="M110" s="7075"/>
      <c r="N110" s="7075"/>
      <c r="O110" s="7075"/>
      <c r="P110" s="7075"/>
      <c r="Q110" s="7075"/>
      <c r="R110" s="6957"/>
    </row>
    <row r="111" spans="1:19" s="3090" customFormat="1" hidden="1">
      <c r="B111" s="7076"/>
      <c r="C111" s="7077"/>
      <c r="D111" s="6957"/>
      <c r="E111" s="6957"/>
      <c r="F111" s="6957"/>
      <c r="G111" s="6957"/>
      <c r="H111" s="6957"/>
      <c r="I111" s="6957"/>
      <c r="J111" s="6957"/>
      <c r="K111" s="6957"/>
      <c r="L111" s="6957"/>
      <c r="M111" s="6957"/>
      <c r="N111" s="6957"/>
      <c r="O111" s="6957"/>
      <c r="P111" s="6957"/>
      <c r="Q111" s="7077"/>
      <c r="R111" s="6957"/>
    </row>
    <row r="112" spans="1:19" s="3090" customFormat="1" hidden="1">
      <c r="B112" s="7076"/>
      <c r="C112" s="7078"/>
      <c r="D112" s="7078"/>
      <c r="E112" s="7078"/>
      <c r="F112" s="7078"/>
      <c r="G112" s="7078"/>
      <c r="H112" s="7078"/>
      <c r="I112" s="7078"/>
      <c r="J112" s="7078"/>
      <c r="K112" s="7078"/>
      <c r="L112" s="7078"/>
      <c r="M112" s="7078"/>
      <c r="N112" s="7078"/>
      <c r="O112" s="7078"/>
      <c r="P112" s="7078"/>
      <c r="Q112" s="7078"/>
      <c r="R112" s="7078"/>
    </row>
  </sheetData>
  <customSheetViews>
    <customSheetView guid="{CC70D5D3-3A1F-46AA-BDCE-F692C2C36BEE}" topLeftCell="A28">
      <selection activeCell="F22" sqref="F22"/>
      <pageMargins left="0.7" right="0.7" top="0.75" bottom="0.75" header="0.3" footer="0.3"/>
    </customSheetView>
  </customSheetViews>
  <mergeCells count="8">
    <mergeCell ref="Q5:Q6"/>
    <mergeCell ref="F96:H96"/>
    <mergeCell ref="I96:K96"/>
    <mergeCell ref="M96:O96"/>
    <mergeCell ref="H5:H6"/>
    <mergeCell ref="I5:M5"/>
    <mergeCell ref="N5:N6"/>
    <mergeCell ref="O5:P5"/>
  </mergeCells>
  <hyperlinks>
    <hyperlink ref="Q106" location="Index!A1" display="Index" xr:uid="{00000000-0004-0000-0D00-000000000000}"/>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9">
    <tabColor rgb="FFFFC000"/>
  </sheetPr>
  <dimension ref="A1:S53"/>
  <sheetViews>
    <sheetView workbookViewId="0"/>
  </sheetViews>
  <sheetFormatPr defaultColWidth="0" defaultRowHeight="15" zeroHeight="1"/>
  <cols>
    <col min="1" max="2" width="9.140625" style="6944" customWidth="1"/>
    <col min="3" max="3" width="12.7109375" style="3090" customWidth="1"/>
    <col min="4" max="4" width="44.140625" style="3090" customWidth="1"/>
    <col min="5" max="5" width="12" style="3090" customWidth="1"/>
    <col min="6" max="6" width="13" style="184" customWidth="1"/>
    <col min="7" max="7" width="17.42578125" style="184" customWidth="1"/>
    <col min="8" max="8" width="14.42578125" style="184" customWidth="1"/>
    <col min="9" max="9" width="15.140625" style="184" customWidth="1"/>
    <col min="10" max="11" width="17.42578125" style="184" customWidth="1"/>
    <col min="12" max="12" width="15.28515625" style="184" customWidth="1"/>
    <col min="13" max="13" width="17.7109375" style="184" customWidth="1"/>
    <col min="14" max="14" width="13" style="6944" customWidth="1"/>
    <col min="15" max="15" width="14.42578125" style="6944" customWidth="1"/>
    <col min="16" max="16" width="16.7109375" style="6944" customWidth="1"/>
    <col min="17" max="17" width="18.7109375" style="6944" customWidth="1"/>
    <col min="18" max="18" width="17.28515625" style="184" customWidth="1"/>
    <col min="19" max="19" width="9.140625" style="6944" customWidth="1"/>
    <col min="20" max="16384" width="9.140625" style="6944" hidden="1"/>
  </cols>
  <sheetData>
    <row r="1" spans="1:19" s="6955" customFormat="1" ht="16.5">
      <c r="A1" s="932"/>
      <c r="B1" s="932"/>
      <c r="C1" s="1320"/>
      <c r="D1" s="773"/>
      <c r="E1" s="1632"/>
      <c r="F1" s="1632"/>
      <c r="G1" s="1632"/>
      <c r="H1" s="932"/>
      <c r="I1" s="1632"/>
      <c r="J1" s="1632"/>
      <c r="K1" s="1632"/>
      <c r="L1" s="1632"/>
      <c r="M1" s="1632"/>
      <c r="N1" s="1632"/>
      <c r="O1" s="1632"/>
      <c r="P1" s="1632"/>
      <c r="Q1" s="1632"/>
      <c r="R1" s="935"/>
      <c r="S1" s="932"/>
    </row>
    <row r="2" spans="1:19" s="6955" customFormat="1" ht="16.5">
      <c r="A2" s="932"/>
      <c r="B2" s="5"/>
      <c r="C2" s="4"/>
      <c r="D2" s="896"/>
      <c r="E2" s="1316"/>
      <c r="F2" s="1316"/>
      <c r="G2" s="1316"/>
      <c r="H2" s="5"/>
      <c r="I2" s="1316"/>
      <c r="J2" s="1316"/>
      <c r="K2" s="1316"/>
      <c r="L2" s="1316"/>
      <c r="M2" s="1316"/>
      <c r="N2" s="1316"/>
      <c r="O2" s="1316"/>
      <c r="P2" s="1316"/>
      <c r="Q2" s="1316"/>
      <c r="R2" s="108"/>
      <c r="S2" s="932"/>
    </row>
    <row r="3" spans="1:19" s="6955" customFormat="1" ht="27">
      <c r="A3" s="932"/>
      <c r="B3" s="5"/>
      <c r="C3" s="1317" t="s">
        <v>594</v>
      </c>
      <c r="D3" s="1697"/>
      <c r="E3" s="1322"/>
      <c r="F3" s="1318"/>
      <c r="G3" s="69"/>
      <c r="H3" s="1322"/>
      <c r="I3" s="681"/>
      <c r="J3" s="1322"/>
      <c r="K3" s="1322"/>
      <c r="L3" s="1322"/>
      <c r="M3" s="1322"/>
      <c r="N3" s="1322"/>
      <c r="O3" s="1322"/>
      <c r="P3" s="1322"/>
      <c r="Q3" s="62" t="s">
        <v>2810</v>
      </c>
      <c r="R3" s="108"/>
      <c r="S3" s="932"/>
    </row>
    <row r="4" spans="1:19" s="6955" customFormat="1" ht="8.25" customHeight="1" thickBot="1">
      <c r="A4" s="932"/>
      <c r="B4" s="5"/>
      <c r="C4" s="78"/>
      <c r="D4" s="1322"/>
      <c r="E4" s="1322"/>
      <c r="F4" s="283"/>
      <c r="G4" s="1322"/>
      <c r="H4" s="1322"/>
      <c r="I4" s="1322"/>
      <c r="J4" s="1322"/>
      <c r="K4" s="1322"/>
      <c r="L4" s="1322"/>
      <c r="M4" s="1322"/>
      <c r="N4" s="5"/>
      <c r="O4" s="5"/>
      <c r="P4" s="5"/>
      <c r="Q4" s="5"/>
      <c r="R4" s="108"/>
      <c r="S4" s="932"/>
    </row>
    <row r="5" spans="1:19" s="6955" customFormat="1" ht="35.25" customHeight="1">
      <c r="A5" s="932"/>
      <c r="B5" s="5"/>
      <c r="C5" s="1652"/>
      <c r="D5" s="1653"/>
      <c r="E5" s="1334"/>
      <c r="F5" s="1654"/>
      <c r="G5" s="8451" t="s">
        <v>386</v>
      </c>
      <c r="H5" s="8453" t="s">
        <v>595</v>
      </c>
      <c r="I5" s="8454"/>
      <c r="J5" s="8454"/>
      <c r="K5" s="8455"/>
      <c r="L5" s="8456"/>
      <c r="M5" s="8457" t="s">
        <v>596</v>
      </c>
      <c r="N5" s="8459" t="s">
        <v>469</v>
      </c>
      <c r="O5" s="8460"/>
      <c r="P5" s="8445" t="s">
        <v>2267</v>
      </c>
      <c r="Q5" s="1660" t="s">
        <v>597</v>
      </c>
      <c r="R5" s="108"/>
      <c r="S5" s="932"/>
    </row>
    <row r="6" spans="1:19" s="6955" customFormat="1" ht="41.25" customHeight="1">
      <c r="A6" s="932"/>
      <c r="B6" s="5"/>
      <c r="C6" s="1655"/>
      <c r="D6" s="1656"/>
      <c r="E6" s="1427"/>
      <c r="F6" s="1657"/>
      <c r="G6" s="8452"/>
      <c r="H6" s="1661" t="s">
        <v>333</v>
      </c>
      <c r="I6" s="1431" t="s">
        <v>334</v>
      </c>
      <c r="J6" s="1431" t="s">
        <v>335</v>
      </c>
      <c r="K6" s="1432" t="s">
        <v>338</v>
      </c>
      <c r="L6" s="1432" t="s">
        <v>337</v>
      </c>
      <c r="M6" s="8458"/>
      <c r="N6" s="1662" t="s">
        <v>490</v>
      </c>
      <c r="O6" s="1663" t="s">
        <v>491</v>
      </c>
      <c r="P6" s="8446"/>
      <c r="Q6" s="1664" t="s">
        <v>2275</v>
      </c>
      <c r="R6" s="108"/>
      <c r="S6" s="932"/>
    </row>
    <row r="7" spans="1:19" s="6955" customFormat="1" ht="12.75">
      <c r="A7" s="932"/>
      <c r="B7" s="5"/>
      <c r="C7" s="1575" t="s">
        <v>328</v>
      </c>
      <c r="D7" s="1658" t="s">
        <v>391</v>
      </c>
      <c r="E7" s="1381"/>
      <c r="F7" s="1659"/>
      <c r="G7" s="1418" t="s">
        <v>392</v>
      </c>
      <c r="H7" s="1634" t="s">
        <v>409</v>
      </c>
      <c r="I7" s="1635" t="s">
        <v>410</v>
      </c>
      <c r="J7" s="1635" t="s">
        <v>411</v>
      </c>
      <c r="K7" s="1421">
        <v>-5</v>
      </c>
      <c r="L7" s="1418">
        <v>-6</v>
      </c>
      <c r="M7" s="1636">
        <v>-7</v>
      </c>
      <c r="N7" s="1417">
        <v>-8</v>
      </c>
      <c r="O7" s="1637">
        <v>-9</v>
      </c>
      <c r="P7" s="1637">
        <v>-10</v>
      </c>
      <c r="Q7" s="1638" t="s">
        <v>418</v>
      </c>
      <c r="R7" s="108"/>
      <c r="S7" s="932"/>
    </row>
    <row r="8" spans="1:19" s="3090" customFormat="1">
      <c r="A8" s="936"/>
      <c r="B8" s="3"/>
      <c r="C8" s="1639">
        <v>1</v>
      </c>
      <c r="D8" s="1640" t="s">
        <v>598</v>
      </c>
      <c r="E8" s="1641"/>
      <c r="F8" s="1642"/>
      <c r="G8" s="5488">
        <f>SUM(H8:M8)</f>
        <v>0</v>
      </c>
      <c r="H8" s="1643">
        <v>0</v>
      </c>
      <c r="I8" s="1643">
        <v>0</v>
      </c>
      <c r="J8" s="1643">
        <v>0</v>
      </c>
      <c r="K8" s="1643">
        <v>0</v>
      </c>
      <c r="L8" s="1643">
        <v>0</v>
      </c>
      <c r="M8" s="1643">
        <v>0</v>
      </c>
      <c r="N8" s="1643">
        <v>0</v>
      </c>
      <c r="O8" s="1643">
        <v>0</v>
      </c>
      <c r="P8" s="1643">
        <v>0</v>
      </c>
      <c r="Q8" s="5489">
        <v>0</v>
      </c>
      <c r="R8" s="108"/>
      <c r="S8" s="936"/>
    </row>
    <row r="9" spans="1:19" s="3090" customFormat="1">
      <c r="A9" s="936"/>
      <c r="B9" s="3"/>
      <c r="C9" s="1644">
        <v>2</v>
      </c>
      <c r="D9" s="1645" t="s">
        <v>599</v>
      </c>
      <c r="E9" s="1646"/>
      <c r="F9" s="1355"/>
      <c r="G9" s="5490">
        <f t="shared" ref="G9:G19" si="0">SUM(H9:M9)</f>
        <v>0</v>
      </c>
      <c r="H9" s="1643">
        <v>0</v>
      </c>
      <c r="I9" s="1643">
        <v>0</v>
      </c>
      <c r="J9" s="1643">
        <v>0</v>
      </c>
      <c r="K9" s="1643">
        <v>0</v>
      </c>
      <c r="L9" s="1643">
        <v>0</v>
      </c>
      <c r="M9" s="1643">
        <v>0</v>
      </c>
      <c r="N9" s="1643">
        <v>0</v>
      </c>
      <c r="O9" s="1643">
        <v>0</v>
      </c>
      <c r="P9" s="1643">
        <v>0</v>
      </c>
      <c r="Q9" s="5491">
        <v>0</v>
      </c>
      <c r="R9" s="108"/>
      <c r="S9" s="936"/>
    </row>
    <row r="10" spans="1:19" s="3090" customFormat="1">
      <c r="A10" s="936"/>
      <c r="B10" s="3"/>
      <c r="C10" s="1644">
        <v>3</v>
      </c>
      <c r="D10" s="1645" t="s">
        <v>600</v>
      </c>
      <c r="E10" s="1646"/>
      <c r="F10" s="1355"/>
      <c r="G10" s="5490">
        <f t="shared" si="0"/>
        <v>0</v>
      </c>
      <c r="H10" s="1643">
        <v>0</v>
      </c>
      <c r="I10" s="1643">
        <v>0</v>
      </c>
      <c r="J10" s="1643">
        <v>0</v>
      </c>
      <c r="K10" s="1643">
        <v>0</v>
      </c>
      <c r="L10" s="1643">
        <v>0</v>
      </c>
      <c r="M10" s="1643">
        <v>0</v>
      </c>
      <c r="N10" s="1643">
        <v>0</v>
      </c>
      <c r="O10" s="1643">
        <v>0</v>
      </c>
      <c r="P10" s="1643">
        <v>0</v>
      </c>
      <c r="Q10" s="5491">
        <v>0</v>
      </c>
      <c r="R10" s="108"/>
      <c r="S10" s="936"/>
    </row>
    <row r="11" spans="1:19" s="3090" customFormat="1">
      <c r="A11" s="936"/>
      <c r="B11" s="3"/>
      <c r="C11" s="1644">
        <v>4</v>
      </c>
      <c r="D11" s="1645" t="s">
        <v>601</v>
      </c>
      <c r="E11" s="1646"/>
      <c r="F11" s="1355"/>
      <c r="G11" s="5490">
        <f t="shared" si="0"/>
        <v>0</v>
      </c>
      <c r="H11" s="1643">
        <v>0</v>
      </c>
      <c r="I11" s="1643">
        <v>0</v>
      </c>
      <c r="J11" s="1643">
        <v>0</v>
      </c>
      <c r="K11" s="1643">
        <v>0</v>
      </c>
      <c r="L11" s="1643">
        <v>0</v>
      </c>
      <c r="M11" s="1643">
        <v>0</v>
      </c>
      <c r="N11" s="1643">
        <v>0</v>
      </c>
      <c r="O11" s="1643">
        <v>0</v>
      </c>
      <c r="P11" s="1643">
        <v>0</v>
      </c>
      <c r="Q11" s="5491">
        <v>0</v>
      </c>
      <c r="R11" s="108"/>
      <c r="S11" s="936"/>
    </row>
    <row r="12" spans="1:19" s="3090" customFormat="1">
      <c r="A12" s="936"/>
      <c r="B12" s="3"/>
      <c r="C12" s="1644">
        <v>5</v>
      </c>
      <c r="D12" s="1645" t="s">
        <v>602</v>
      </c>
      <c r="E12" s="1646"/>
      <c r="F12" s="1355"/>
      <c r="G12" s="5490">
        <f t="shared" si="0"/>
        <v>0</v>
      </c>
      <c r="H12" s="1643">
        <v>0</v>
      </c>
      <c r="I12" s="1643">
        <v>0</v>
      </c>
      <c r="J12" s="1643">
        <v>0</v>
      </c>
      <c r="K12" s="1643">
        <v>0</v>
      </c>
      <c r="L12" s="1643">
        <v>0</v>
      </c>
      <c r="M12" s="1643">
        <v>0</v>
      </c>
      <c r="N12" s="1643">
        <v>0</v>
      </c>
      <c r="O12" s="1643">
        <v>0</v>
      </c>
      <c r="P12" s="1643">
        <v>0</v>
      </c>
      <c r="Q12" s="5491">
        <v>0</v>
      </c>
      <c r="R12" s="108"/>
      <c r="S12" s="936"/>
    </row>
    <row r="13" spans="1:19" s="3090" customFormat="1">
      <c r="A13" s="936"/>
      <c r="B13" s="3"/>
      <c r="C13" s="1644">
        <v>6</v>
      </c>
      <c r="D13" s="1645" t="s">
        <v>603</v>
      </c>
      <c r="E13" s="1646"/>
      <c r="F13" s="1355"/>
      <c r="G13" s="5490">
        <f t="shared" si="0"/>
        <v>0</v>
      </c>
      <c r="H13" s="1643">
        <v>0</v>
      </c>
      <c r="I13" s="1643">
        <v>0</v>
      </c>
      <c r="J13" s="1643">
        <v>0</v>
      </c>
      <c r="K13" s="1643">
        <v>0</v>
      </c>
      <c r="L13" s="1643">
        <v>0</v>
      </c>
      <c r="M13" s="1643">
        <v>0</v>
      </c>
      <c r="N13" s="1643">
        <v>0</v>
      </c>
      <c r="O13" s="1643">
        <v>0</v>
      </c>
      <c r="P13" s="1643">
        <v>0</v>
      </c>
      <c r="Q13" s="5491">
        <v>0</v>
      </c>
      <c r="R13" s="108"/>
      <c r="S13" s="936"/>
    </row>
    <row r="14" spans="1:19" s="3090" customFormat="1">
      <c r="A14" s="936"/>
      <c r="B14" s="3"/>
      <c r="C14" s="1644">
        <v>7</v>
      </c>
      <c r="D14" s="1645" t="s">
        <v>604</v>
      </c>
      <c r="E14" s="1646"/>
      <c r="F14" s="1355"/>
      <c r="G14" s="5490">
        <f t="shared" si="0"/>
        <v>0</v>
      </c>
      <c r="H14" s="1643">
        <v>0</v>
      </c>
      <c r="I14" s="1643">
        <v>0</v>
      </c>
      <c r="J14" s="1643">
        <v>0</v>
      </c>
      <c r="K14" s="1643">
        <v>0</v>
      </c>
      <c r="L14" s="1643">
        <v>0</v>
      </c>
      <c r="M14" s="1643">
        <v>0</v>
      </c>
      <c r="N14" s="1643">
        <v>0</v>
      </c>
      <c r="O14" s="1643">
        <v>0</v>
      </c>
      <c r="P14" s="1643">
        <v>0</v>
      </c>
      <c r="Q14" s="5491">
        <v>0</v>
      </c>
      <c r="R14" s="108"/>
      <c r="S14" s="936"/>
    </row>
    <row r="15" spans="1:19" s="3090" customFormat="1">
      <c r="A15" s="936"/>
      <c r="B15" s="3"/>
      <c r="C15" s="1644">
        <v>8</v>
      </c>
      <c r="D15" s="1645" t="s">
        <v>605</v>
      </c>
      <c r="E15" s="1646"/>
      <c r="F15" s="1355"/>
      <c r="G15" s="5490">
        <f t="shared" si="0"/>
        <v>0</v>
      </c>
      <c r="H15" s="1643">
        <v>0</v>
      </c>
      <c r="I15" s="1643">
        <v>0</v>
      </c>
      <c r="J15" s="1643">
        <v>0</v>
      </c>
      <c r="K15" s="1643">
        <v>0</v>
      </c>
      <c r="L15" s="1643">
        <v>0</v>
      </c>
      <c r="M15" s="1643">
        <v>0</v>
      </c>
      <c r="N15" s="1643">
        <v>0</v>
      </c>
      <c r="O15" s="1643">
        <v>0</v>
      </c>
      <c r="P15" s="1643">
        <v>0</v>
      </c>
      <c r="Q15" s="5491">
        <v>0</v>
      </c>
      <c r="R15" s="108"/>
      <c r="S15" s="936"/>
    </row>
    <row r="16" spans="1:19" s="3090" customFormat="1">
      <c r="A16" s="936"/>
      <c r="B16" s="3"/>
      <c r="C16" s="1644">
        <v>9</v>
      </c>
      <c r="D16" s="1645" t="s">
        <v>606</v>
      </c>
      <c r="E16" s="1646"/>
      <c r="F16" s="1355"/>
      <c r="G16" s="5490">
        <f t="shared" si="0"/>
        <v>0</v>
      </c>
      <c r="H16" s="1643">
        <v>0</v>
      </c>
      <c r="I16" s="1643">
        <v>0</v>
      </c>
      <c r="J16" s="1643">
        <v>0</v>
      </c>
      <c r="K16" s="1643">
        <v>0</v>
      </c>
      <c r="L16" s="1643">
        <v>0</v>
      </c>
      <c r="M16" s="1643">
        <v>0</v>
      </c>
      <c r="N16" s="1643">
        <v>0</v>
      </c>
      <c r="O16" s="1643">
        <v>0</v>
      </c>
      <c r="P16" s="1643">
        <v>0</v>
      </c>
      <c r="Q16" s="5491">
        <v>0</v>
      </c>
      <c r="R16" s="108"/>
      <c r="S16" s="936"/>
    </row>
    <row r="17" spans="1:19" s="3090" customFormat="1">
      <c r="A17" s="936"/>
      <c r="B17" s="3"/>
      <c r="C17" s="1644">
        <v>10</v>
      </c>
      <c r="D17" s="1645" t="s">
        <v>607</v>
      </c>
      <c r="E17" s="1646"/>
      <c r="F17" s="1355"/>
      <c r="G17" s="5490">
        <f t="shared" si="0"/>
        <v>0</v>
      </c>
      <c r="H17" s="1643">
        <v>0</v>
      </c>
      <c r="I17" s="1643">
        <v>0</v>
      </c>
      <c r="J17" s="1643">
        <v>0</v>
      </c>
      <c r="K17" s="1643">
        <v>0</v>
      </c>
      <c r="L17" s="1643">
        <v>0</v>
      </c>
      <c r="M17" s="1643">
        <v>0</v>
      </c>
      <c r="N17" s="1643">
        <v>0</v>
      </c>
      <c r="O17" s="1643">
        <v>0</v>
      </c>
      <c r="P17" s="1643">
        <v>0</v>
      </c>
      <c r="Q17" s="5491">
        <v>0</v>
      </c>
      <c r="R17" s="108"/>
      <c r="S17" s="936"/>
    </row>
    <row r="18" spans="1:19" s="3090" customFormat="1">
      <c r="A18" s="936"/>
      <c r="B18" s="3"/>
      <c r="C18" s="1644">
        <v>11</v>
      </c>
      <c r="D18" s="1645" t="s">
        <v>608</v>
      </c>
      <c r="E18" s="1646"/>
      <c r="F18" s="1355"/>
      <c r="G18" s="5490">
        <f t="shared" si="0"/>
        <v>0</v>
      </c>
      <c r="H18" s="1643">
        <v>0</v>
      </c>
      <c r="I18" s="1643">
        <v>0</v>
      </c>
      <c r="J18" s="1643">
        <v>0</v>
      </c>
      <c r="K18" s="1643">
        <v>0</v>
      </c>
      <c r="L18" s="1643">
        <v>0</v>
      </c>
      <c r="M18" s="1643">
        <v>0</v>
      </c>
      <c r="N18" s="1643">
        <v>0</v>
      </c>
      <c r="O18" s="1643">
        <v>0</v>
      </c>
      <c r="P18" s="1643">
        <v>0</v>
      </c>
      <c r="Q18" s="5491">
        <v>0</v>
      </c>
      <c r="R18" s="108"/>
      <c r="S18" s="936"/>
    </row>
    <row r="19" spans="1:19" s="3090" customFormat="1">
      <c r="A19" s="936"/>
      <c r="B19" s="3"/>
      <c r="C19" s="1644">
        <v>20</v>
      </c>
      <c r="D19" s="1647" t="s">
        <v>609</v>
      </c>
      <c r="E19" s="1646"/>
      <c r="F19" s="1355"/>
      <c r="G19" s="5492">
        <f t="shared" si="0"/>
        <v>0</v>
      </c>
      <c r="H19" s="5493">
        <f>SUM(H8:H18)</f>
        <v>0</v>
      </c>
      <c r="I19" s="5494">
        <f t="shared" ref="I19:O19" si="1">SUM(I8:I18)</f>
        <v>0</v>
      </c>
      <c r="J19" s="5494">
        <f t="shared" si="1"/>
        <v>0</v>
      </c>
      <c r="K19" s="5495"/>
      <c r="L19" s="5496">
        <f>SUM(L8:L18)</f>
        <v>0</v>
      </c>
      <c r="M19" s="5497">
        <f t="shared" si="1"/>
        <v>0</v>
      </c>
      <c r="N19" s="5497">
        <f t="shared" si="1"/>
        <v>0</v>
      </c>
      <c r="O19" s="5497">
        <f t="shared" si="1"/>
        <v>0</v>
      </c>
      <c r="P19" s="5497">
        <f>SUM(P8:P18)</f>
        <v>0</v>
      </c>
      <c r="Q19" s="5498">
        <f>SUM(Q8:Q18)</f>
        <v>0</v>
      </c>
      <c r="R19" s="108"/>
      <c r="S19" s="936"/>
    </row>
    <row r="20" spans="1:19" s="3090" customFormat="1">
      <c r="A20" s="936"/>
      <c r="B20" s="3"/>
      <c r="C20" s="1644">
        <v>21</v>
      </c>
      <c r="D20" s="1645" t="s">
        <v>610</v>
      </c>
      <c r="E20" s="1646"/>
      <c r="F20" s="1355"/>
      <c r="G20" s="5490">
        <f>SUM(H20:M20)</f>
        <v>0</v>
      </c>
      <c r="H20" s="1643">
        <v>0</v>
      </c>
      <c r="I20" s="1643">
        <v>0</v>
      </c>
      <c r="J20" s="1643">
        <v>0</v>
      </c>
      <c r="K20" s="1643">
        <v>0</v>
      </c>
      <c r="L20" s="1643">
        <v>0</v>
      </c>
      <c r="M20" s="1643">
        <v>0</v>
      </c>
      <c r="N20" s="1643">
        <v>0</v>
      </c>
      <c r="O20" s="1643">
        <v>0</v>
      </c>
      <c r="P20" s="1643">
        <v>0</v>
      </c>
      <c r="Q20" s="5499"/>
      <c r="R20" s="108"/>
      <c r="S20" s="936"/>
    </row>
    <row r="21" spans="1:19" s="3090" customFormat="1">
      <c r="A21" s="936"/>
      <c r="B21" s="3"/>
      <c r="C21" s="1644">
        <v>22</v>
      </c>
      <c r="D21" s="1645" t="s">
        <v>611</v>
      </c>
      <c r="E21" s="1646"/>
      <c r="F21" s="1355"/>
      <c r="G21" s="5490">
        <f>SUM(H21:M21)</f>
        <v>0</v>
      </c>
      <c r="H21" s="1643">
        <v>0</v>
      </c>
      <c r="I21" s="1643">
        <v>0</v>
      </c>
      <c r="J21" s="1643">
        <v>0</v>
      </c>
      <c r="K21" s="1643">
        <v>0</v>
      </c>
      <c r="L21" s="1643">
        <v>0</v>
      </c>
      <c r="M21" s="1643">
        <v>0</v>
      </c>
      <c r="N21" s="1643">
        <v>0</v>
      </c>
      <c r="O21" s="1643">
        <v>0</v>
      </c>
      <c r="P21" s="1643">
        <v>0</v>
      </c>
      <c r="Q21" s="5499"/>
      <c r="R21" s="108"/>
      <c r="S21" s="936"/>
    </row>
    <row r="22" spans="1:19" s="3090" customFormat="1" ht="15.75" thickBot="1">
      <c r="A22" s="936"/>
      <c r="B22" s="3"/>
      <c r="C22" s="1648">
        <v>30</v>
      </c>
      <c r="D22" s="1649" t="s">
        <v>612</v>
      </c>
      <c r="E22" s="1650"/>
      <c r="F22" s="1651"/>
      <c r="G22" s="5500">
        <f>SUM(H22:M22)</f>
        <v>0</v>
      </c>
      <c r="H22" s="5501">
        <f>H19-H20+H21</f>
        <v>0</v>
      </c>
      <c r="I22" s="5502">
        <f t="shared" ref="I22:P22" si="2">I19-I20+I21</f>
        <v>0</v>
      </c>
      <c r="J22" s="5502">
        <f t="shared" si="2"/>
        <v>0</v>
      </c>
      <c r="K22" s="5503"/>
      <c r="L22" s="5504">
        <f t="shared" si="2"/>
        <v>0</v>
      </c>
      <c r="M22" s="5505">
        <f t="shared" si="2"/>
        <v>0</v>
      </c>
      <c r="N22" s="5505">
        <f t="shared" si="2"/>
        <v>0</v>
      </c>
      <c r="O22" s="5505">
        <f t="shared" si="2"/>
        <v>0</v>
      </c>
      <c r="P22" s="5505">
        <f t="shared" si="2"/>
        <v>0</v>
      </c>
      <c r="Q22" s="5506"/>
      <c r="R22" s="108"/>
      <c r="S22" s="936"/>
    </row>
    <row r="23" spans="1:19" s="6955" customFormat="1" ht="14.25" customHeight="1">
      <c r="A23" s="932"/>
      <c r="B23" s="5"/>
      <c r="C23" s="1322"/>
      <c r="D23" s="1322"/>
      <c r="E23" s="1322"/>
      <c r="F23" s="283"/>
      <c r="G23" s="1322"/>
      <c r="H23" s="1322"/>
      <c r="I23" s="1322"/>
      <c r="J23" s="1322"/>
      <c r="K23" s="1322"/>
      <c r="L23" s="1322"/>
      <c r="M23" s="1322"/>
      <c r="N23" s="1322"/>
      <c r="O23" s="1322"/>
      <c r="P23" s="1322"/>
      <c r="Q23" s="1322"/>
      <c r="R23" s="108"/>
      <c r="S23" s="932"/>
    </row>
    <row r="24" spans="1:19" s="6955" customFormat="1" ht="14.25" customHeight="1">
      <c r="A24" s="932"/>
      <c r="B24" s="5"/>
      <c r="C24" s="58" t="s">
        <v>56</v>
      </c>
      <c r="D24" s="87"/>
      <c r="E24" s="87"/>
      <c r="F24" s="283"/>
      <c r="G24" s="1322"/>
      <c r="H24" s="1322"/>
      <c r="I24" s="1322"/>
      <c r="J24" s="1322"/>
      <c r="K24" s="1322"/>
      <c r="L24" s="1322"/>
      <c r="M24" s="61"/>
      <c r="N24" s="61"/>
      <c r="O24" s="61"/>
      <c r="P24" s="61"/>
      <c r="Q24" s="61"/>
      <c r="R24" s="108"/>
      <c r="S24" s="932"/>
    </row>
    <row r="25" spans="1:19" s="6955" customFormat="1" ht="21.75" customHeight="1">
      <c r="A25" s="932"/>
      <c r="B25" s="5"/>
      <c r="C25" s="60" t="s">
        <v>613</v>
      </c>
      <c r="D25" s="87"/>
      <c r="E25" s="87"/>
      <c r="F25" s="283"/>
      <c r="G25" s="1697"/>
      <c r="H25" s="1322"/>
      <c r="I25" s="1322"/>
      <c r="J25" s="1322"/>
      <c r="K25" s="1322"/>
      <c r="L25" s="1322"/>
      <c r="M25" s="61"/>
      <c r="N25" s="61"/>
      <c r="O25" s="61"/>
      <c r="P25" s="61"/>
      <c r="Q25" s="61"/>
      <c r="R25" s="108"/>
      <c r="S25" s="932"/>
    </row>
    <row r="26" spans="1:19" s="6955" customFormat="1" ht="20.25" customHeight="1">
      <c r="A26" s="932"/>
      <c r="B26" s="5"/>
      <c r="C26" s="1322"/>
      <c r="D26" s="1322"/>
      <c r="E26" s="1322"/>
      <c r="F26" s="283"/>
      <c r="G26" s="1322"/>
      <c r="H26" s="1322"/>
      <c r="I26" s="1322"/>
      <c r="J26" s="1322"/>
      <c r="K26" s="1322"/>
      <c r="L26" s="1322"/>
      <c r="M26" s="61"/>
      <c r="N26" s="61"/>
      <c r="O26" s="61"/>
      <c r="P26" s="61"/>
      <c r="Q26" s="61"/>
      <c r="R26" s="108"/>
      <c r="S26" s="932"/>
    </row>
    <row r="27" spans="1:19" s="6955" customFormat="1" ht="18.75">
      <c r="A27" s="932"/>
      <c r="B27" s="5"/>
      <c r="C27" s="1317" t="s">
        <v>614</v>
      </c>
      <c r="D27" s="1322"/>
      <c r="E27" s="1322"/>
      <c r="F27" s="1322"/>
      <c r="G27" s="311"/>
      <c r="H27" s="1318"/>
      <c r="I27" s="1322"/>
      <c r="J27" s="1322"/>
      <c r="K27" s="1322"/>
      <c r="L27" s="1322"/>
      <c r="M27" s="1322"/>
      <c r="N27" s="1322"/>
      <c r="O27" s="5"/>
      <c r="P27" s="5"/>
      <c r="Q27" s="5"/>
      <c r="R27" s="108"/>
      <c r="S27" s="932"/>
    </row>
    <row r="28" spans="1:19" s="7009" customFormat="1" ht="9.75" customHeight="1" thickBot="1">
      <c r="A28" s="933"/>
      <c r="B28" s="93"/>
      <c r="C28" s="52"/>
      <c r="D28" s="52"/>
      <c r="E28" s="52"/>
      <c r="F28" s="52"/>
      <c r="G28" s="52"/>
      <c r="H28" s="52"/>
      <c r="I28" s="52"/>
      <c r="J28" s="52"/>
      <c r="K28" s="52"/>
      <c r="L28" s="52"/>
      <c r="M28" s="52"/>
      <c r="N28" s="14"/>
      <c r="O28" s="93"/>
      <c r="P28" s="93"/>
      <c r="Q28" s="93"/>
      <c r="R28" s="108"/>
      <c r="S28" s="933"/>
    </row>
    <row r="29" spans="1:19" s="6955" customFormat="1" ht="15.75" customHeight="1">
      <c r="A29" s="932"/>
      <c r="B29" s="5"/>
      <c r="C29" s="1652"/>
      <c r="D29" s="1653"/>
      <c r="E29" s="1334"/>
      <c r="F29" s="1654"/>
      <c r="G29" s="1666"/>
      <c r="H29" s="8447" t="s">
        <v>467</v>
      </c>
      <c r="I29" s="8447"/>
      <c r="J29" s="8447"/>
      <c r="K29" s="8447"/>
      <c r="L29" s="8448"/>
      <c r="M29" s="1335" t="s">
        <v>615</v>
      </c>
      <c r="N29" s="1667" t="s">
        <v>616</v>
      </c>
      <c r="O29" s="5"/>
      <c r="P29" s="5"/>
      <c r="Q29" s="5"/>
      <c r="R29" s="108"/>
      <c r="S29" s="932"/>
    </row>
    <row r="30" spans="1:19" s="6955" customFormat="1" ht="12.75" customHeight="1">
      <c r="A30" s="932"/>
      <c r="B30" s="5"/>
      <c r="C30" s="1655"/>
      <c r="D30" s="1656"/>
      <c r="E30" s="1427"/>
      <c r="F30" s="1657"/>
      <c r="G30" s="1372" t="s">
        <v>386</v>
      </c>
      <c r="H30" s="1668"/>
      <c r="I30" s="1669"/>
      <c r="J30" s="1669" t="s">
        <v>617</v>
      </c>
      <c r="K30" s="1670"/>
      <c r="L30" s="1670"/>
      <c r="M30" s="1372" t="s">
        <v>618</v>
      </c>
      <c r="N30" s="1671" t="s">
        <v>619</v>
      </c>
      <c r="O30" s="5"/>
      <c r="P30" s="5"/>
      <c r="Q30" s="5"/>
      <c r="R30" s="108"/>
      <c r="S30" s="932"/>
    </row>
    <row r="31" spans="1:19" s="6955" customFormat="1" ht="12.75">
      <c r="A31" s="932"/>
      <c r="B31" s="5"/>
      <c r="C31" s="1655"/>
      <c r="D31" s="1656"/>
      <c r="E31" s="1427"/>
      <c r="F31" s="1657"/>
      <c r="G31" s="1372"/>
      <c r="H31" s="1668" t="s">
        <v>620</v>
      </c>
      <c r="I31" s="1669" t="s">
        <v>621</v>
      </c>
      <c r="J31" s="1669" t="s">
        <v>622</v>
      </c>
      <c r="K31" s="1670" t="s">
        <v>636</v>
      </c>
      <c r="L31" s="1670" t="s">
        <v>623</v>
      </c>
      <c r="M31" s="1695" t="s">
        <v>344</v>
      </c>
      <c r="N31" s="1696" t="s">
        <v>344</v>
      </c>
      <c r="O31" s="5"/>
      <c r="P31" s="5"/>
      <c r="Q31" s="5"/>
      <c r="R31" s="108"/>
      <c r="S31" s="932"/>
    </row>
    <row r="32" spans="1:19" s="6955" customFormat="1" ht="12.75">
      <c r="A32" s="932"/>
      <c r="B32" s="5"/>
      <c r="C32" s="1575" t="s">
        <v>328</v>
      </c>
      <c r="D32" s="1658" t="s">
        <v>391</v>
      </c>
      <c r="E32" s="1381"/>
      <c r="F32" s="1665"/>
      <c r="G32" s="1689">
        <v>-1</v>
      </c>
      <c r="H32" s="1690">
        <v>-2</v>
      </c>
      <c r="I32" s="1691">
        <v>-3</v>
      </c>
      <c r="J32" s="1691">
        <v>-4</v>
      </c>
      <c r="K32" s="1692">
        <v>-5</v>
      </c>
      <c r="L32" s="1692">
        <v>-6</v>
      </c>
      <c r="M32" s="1693">
        <v>-7</v>
      </c>
      <c r="N32" s="1694">
        <v>-8</v>
      </c>
      <c r="O32" s="5"/>
      <c r="P32" s="5"/>
      <c r="Q32" s="5"/>
      <c r="R32" s="108"/>
      <c r="S32" s="932"/>
    </row>
    <row r="33" spans="1:19" s="7009" customFormat="1">
      <c r="A33" s="933"/>
      <c r="B33" s="93"/>
      <c r="C33" s="1672">
        <v>1</v>
      </c>
      <c r="D33" s="1673" t="s">
        <v>624</v>
      </c>
      <c r="E33" s="1674"/>
      <c r="F33" s="1675"/>
      <c r="G33" s="5507">
        <f t="shared" ref="G33:G43" si="3">SUM(H33:L33)</f>
        <v>0</v>
      </c>
      <c r="H33" s="5508">
        <v>0</v>
      </c>
      <c r="I33" s="5508">
        <v>0</v>
      </c>
      <c r="J33" s="5508">
        <v>0</v>
      </c>
      <c r="K33" s="5508">
        <v>0</v>
      </c>
      <c r="L33" s="5508">
        <v>0</v>
      </c>
      <c r="M33" s="5509">
        <v>0</v>
      </c>
      <c r="N33" s="5510">
        <v>0</v>
      </c>
      <c r="O33" s="93"/>
      <c r="P33" s="93"/>
      <c r="Q33" s="93"/>
      <c r="R33" s="108"/>
      <c r="S33" s="933"/>
    </row>
    <row r="34" spans="1:19" s="7009" customFormat="1">
      <c r="A34" s="933"/>
      <c r="B34" s="93"/>
      <c r="C34" s="1672">
        <v>2</v>
      </c>
      <c r="D34" s="1673" t="s">
        <v>625</v>
      </c>
      <c r="E34" s="1674"/>
      <c r="F34" s="1675"/>
      <c r="G34" s="5507">
        <f t="shared" si="3"/>
        <v>0</v>
      </c>
      <c r="H34" s="5508">
        <v>0</v>
      </c>
      <c r="I34" s="5508">
        <v>0</v>
      </c>
      <c r="J34" s="5508">
        <v>0</v>
      </c>
      <c r="K34" s="5508">
        <v>0</v>
      </c>
      <c r="L34" s="5508">
        <v>0</v>
      </c>
      <c r="M34" s="5509">
        <v>0</v>
      </c>
      <c r="N34" s="5510">
        <v>0</v>
      </c>
      <c r="O34" s="93"/>
      <c r="P34" s="93"/>
      <c r="Q34" s="93"/>
      <c r="R34" s="108"/>
      <c r="S34" s="933"/>
    </row>
    <row r="35" spans="1:19" s="7009" customFormat="1">
      <c r="A35" s="933"/>
      <c r="B35" s="93"/>
      <c r="C35" s="1672">
        <v>3</v>
      </c>
      <c r="D35" s="1673" t="s">
        <v>626</v>
      </c>
      <c r="E35" s="1674"/>
      <c r="F35" s="1675"/>
      <c r="G35" s="5507">
        <f t="shared" si="3"/>
        <v>0</v>
      </c>
      <c r="H35" s="5508">
        <v>0</v>
      </c>
      <c r="I35" s="5508">
        <v>0</v>
      </c>
      <c r="J35" s="5508">
        <v>0</v>
      </c>
      <c r="K35" s="5508">
        <v>0</v>
      </c>
      <c r="L35" s="5508">
        <v>0</v>
      </c>
      <c r="M35" s="5509">
        <v>0</v>
      </c>
      <c r="N35" s="5510">
        <v>0</v>
      </c>
      <c r="O35" s="93"/>
      <c r="P35" s="93"/>
      <c r="Q35" s="93"/>
      <c r="R35" s="108"/>
      <c r="S35" s="933"/>
    </row>
    <row r="36" spans="1:19" s="7009" customFormat="1">
      <c r="A36" s="933"/>
      <c r="B36" s="93"/>
      <c r="C36" s="1672">
        <v>4</v>
      </c>
      <c r="D36" s="1673" t="s">
        <v>627</v>
      </c>
      <c r="E36" s="1674"/>
      <c r="F36" s="1675"/>
      <c r="G36" s="5507">
        <f t="shared" si="3"/>
        <v>0</v>
      </c>
      <c r="H36" s="5508">
        <v>0</v>
      </c>
      <c r="I36" s="5508">
        <v>0</v>
      </c>
      <c r="J36" s="5508">
        <v>0</v>
      </c>
      <c r="K36" s="5508">
        <v>0</v>
      </c>
      <c r="L36" s="5508">
        <v>0</v>
      </c>
      <c r="M36" s="5509">
        <v>0</v>
      </c>
      <c r="N36" s="5510">
        <v>0</v>
      </c>
      <c r="O36" s="93"/>
      <c r="P36" s="93"/>
      <c r="Q36" s="93"/>
      <c r="R36" s="108"/>
      <c r="S36" s="933"/>
    </row>
    <row r="37" spans="1:19" s="7009" customFormat="1">
      <c r="A37" s="933"/>
      <c r="B37" s="93"/>
      <c r="C37" s="1672">
        <v>5</v>
      </c>
      <c r="D37" s="1676" t="s">
        <v>628</v>
      </c>
      <c r="E37" s="1677"/>
      <c r="F37" s="1678"/>
      <c r="G37" s="5511">
        <f t="shared" si="3"/>
        <v>0</v>
      </c>
      <c r="H37" s="5512">
        <f t="shared" ref="H37:N37" si="4">SUM(H33:H36)</f>
        <v>0</v>
      </c>
      <c r="I37" s="5513">
        <f t="shared" si="4"/>
        <v>0</v>
      </c>
      <c r="J37" s="5513">
        <f t="shared" si="4"/>
        <v>0</v>
      </c>
      <c r="K37" s="5513">
        <f t="shared" si="4"/>
        <v>0</v>
      </c>
      <c r="L37" s="5514">
        <f t="shared" si="4"/>
        <v>0</v>
      </c>
      <c r="M37" s="5511">
        <f t="shared" si="4"/>
        <v>0</v>
      </c>
      <c r="N37" s="5515">
        <f t="shared" si="4"/>
        <v>0</v>
      </c>
      <c r="O37" s="93"/>
      <c r="P37" s="93"/>
      <c r="Q37" s="93"/>
      <c r="R37" s="108"/>
      <c r="S37" s="933"/>
    </row>
    <row r="38" spans="1:19" s="7009" customFormat="1">
      <c r="A38" s="933"/>
      <c r="B38" s="93"/>
      <c r="C38" s="1672">
        <v>6</v>
      </c>
      <c r="D38" s="1673" t="s">
        <v>629</v>
      </c>
      <c r="E38" s="1674"/>
      <c r="F38" s="1675"/>
      <c r="G38" s="5507">
        <f t="shared" si="3"/>
        <v>0</v>
      </c>
      <c r="H38" s="5508">
        <v>0</v>
      </c>
      <c r="I38" s="5508">
        <v>0</v>
      </c>
      <c r="J38" s="5508">
        <v>0</v>
      </c>
      <c r="K38" s="5508">
        <v>0</v>
      </c>
      <c r="L38" s="5508">
        <v>0</v>
      </c>
      <c r="M38" s="5509">
        <v>0</v>
      </c>
      <c r="N38" s="5510">
        <v>0</v>
      </c>
      <c r="O38" s="93"/>
      <c r="P38" s="93"/>
      <c r="Q38" s="93"/>
      <c r="R38" s="108"/>
      <c r="S38" s="933"/>
    </row>
    <row r="39" spans="1:19" s="7009" customFormat="1">
      <c r="A39" s="933"/>
      <c r="B39" s="93"/>
      <c r="C39" s="1672">
        <v>7</v>
      </c>
      <c r="D39" s="1673" t="s">
        <v>630</v>
      </c>
      <c r="E39" s="1674"/>
      <c r="F39" s="1675"/>
      <c r="G39" s="5507">
        <f t="shared" si="3"/>
        <v>0</v>
      </c>
      <c r="H39" s="5508">
        <v>0</v>
      </c>
      <c r="I39" s="5508">
        <v>0</v>
      </c>
      <c r="J39" s="5508">
        <v>0</v>
      </c>
      <c r="K39" s="5508">
        <v>0</v>
      </c>
      <c r="L39" s="5508">
        <v>0</v>
      </c>
      <c r="M39" s="5509">
        <v>0</v>
      </c>
      <c r="N39" s="5510">
        <v>0</v>
      </c>
      <c r="O39" s="93"/>
      <c r="P39" s="93"/>
      <c r="Q39" s="93"/>
      <c r="R39" s="108"/>
      <c r="S39" s="933"/>
    </row>
    <row r="40" spans="1:19" s="7009" customFormat="1">
      <c r="A40" s="933"/>
      <c r="B40" s="93"/>
      <c r="C40" s="1672">
        <v>8</v>
      </c>
      <c r="D40" s="1673" t="s">
        <v>631</v>
      </c>
      <c r="E40" s="1674"/>
      <c r="F40" s="1675"/>
      <c r="G40" s="5507">
        <f t="shared" si="3"/>
        <v>0</v>
      </c>
      <c r="H40" s="5508">
        <v>0</v>
      </c>
      <c r="I40" s="5508">
        <v>0</v>
      </c>
      <c r="J40" s="5508">
        <v>0</v>
      </c>
      <c r="K40" s="5508">
        <v>0</v>
      </c>
      <c r="L40" s="5508">
        <v>0</v>
      </c>
      <c r="M40" s="5509">
        <v>0</v>
      </c>
      <c r="N40" s="5510">
        <v>0</v>
      </c>
      <c r="O40" s="93"/>
      <c r="P40" s="93"/>
      <c r="Q40" s="93"/>
      <c r="R40" s="108"/>
      <c r="S40" s="933"/>
    </row>
    <row r="41" spans="1:19" s="7009" customFormat="1">
      <c r="A41" s="933"/>
      <c r="B41" s="93"/>
      <c r="C41" s="1672">
        <v>9</v>
      </c>
      <c r="D41" s="1676" t="s">
        <v>632</v>
      </c>
      <c r="E41" s="1677"/>
      <c r="F41" s="1678"/>
      <c r="G41" s="5511">
        <f t="shared" si="3"/>
        <v>0</v>
      </c>
      <c r="H41" s="5512">
        <f t="shared" ref="H41:N41" si="5">SUM(H37:H40)</f>
        <v>0</v>
      </c>
      <c r="I41" s="5513">
        <f t="shared" si="5"/>
        <v>0</v>
      </c>
      <c r="J41" s="5513">
        <f t="shared" si="5"/>
        <v>0</v>
      </c>
      <c r="K41" s="5513">
        <f t="shared" si="5"/>
        <v>0</v>
      </c>
      <c r="L41" s="5514">
        <f t="shared" si="5"/>
        <v>0</v>
      </c>
      <c r="M41" s="5511">
        <f t="shared" si="5"/>
        <v>0</v>
      </c>
      <c r="N41" s="5515">
        <f t="shared" si="5"/>
        <v>0</v>
      </c>
      <c r="O41" s="93"/>
      <c r="P41" s="93"/>
      <c r="Q41" s="93"/>
      <c r="R41" s="108"/>
      <c r="S41" s="933"/>
    </row>
    <row r="42" spans="1:19" s="7009" customFormat="1">
      <c r="A42" s="933"/>
      <c r="B42" s="93"/>
      <c r="C42" s="1672">
        <v>10</v>
      </c>
      <c r="D42" s="1673" t="s">
        <v>633</v>
      </c>
      <c r="E42" s="1674"/>
      <c r="F42" s="3045"/>
      <c r="G42" s="5516">
        <f t="shared" si="3"/>
        <v>0</v>
      </c>
      <c r="H42" s="5508">
        <v>0</v>
      </c>
      <c r="I42" s="5508">
        <v>0</v>
      </c>
      <c r="J42" s="5508">
        <v>0</v>
      </c>
      <c r="K42" s="5508">
        <v>0</v>
      </c>
      <c r="L42" s="5508">
        <v>0</v>
      </c>
      <c r="M42" s="5509">
        <v>0</v>
      </c>
      <c r="N42" s="5510">
        <v>0</v>
      </c>
      <c r="O42" s="93"/>
      <c r="P42" s="93"/>
      <c r="Q42" s="93"/>
      <c r="R42" s="108"/>
      <c r="S42" s="933"/>
    </row>
    <row r="43" spans="1:19" s="7009" customFormat="1">
      <c r="A43" s="933"/>
      <c r="B43" s="93"/>
      <c r="C43" s="8449">
        <v>11</v>
      </c>
      <c r="D43" s="1679" t="s">
        <v>2442</v>
      </c>
      <c r="E43" s="3043"/>
      <c r="F43" s="3044"/>
      <c r="G43" s="5517">
        <f t="shared" si="3"/>
        <v>0</v>
      </c>
      <c r="H43" s="5508">
        <v>0</v>
      </c>
      <c r="I43" s="5508">
        <v>0</v>
      </c>
      <c r="J43" s="5508">
        <v>0</v>
      </c>
      <c r="K43" s="5508">
        <v>0</v>
      </c>
      <c r="L43" s="5508">
        <v>0</v>
      </c>
      <c r="M43" s="5509">
        <v>0</v>
      </c>
      <c r="N43" s="5510">
        <v>0</v>
      </c>
      <c r="O43" s="93"/>
      <c r="P43" s="93"/>
      <c r="Q43" s="93"/>
      <c r="R43" s="108"/>
      <c r="S43" s="933"/>
    </row>
    <row r="44" spans="1:19" s="7009" customFormat="1">
      <c r="A44" s="933"/>
      <c r="B44" s="93"/>
      <c r="C44" s="8450"/>
      <c r="D44" s="1680"/>
      <c r="E44" s="1681"/>
      <c r="F44" s="1681"/>
      <c r="G44" s="5518"/>
      <c r="H44" s="5519"/>
      <c r="I44" s="5519"/>
      <c r="J44" s="5519"/>
      <c r="K44" s="5519"/>
      <c r="L44" s="5519"/>
      <c r="M44" s="5519"/>
      <c r="N44" s="5520"/>
      <c r="O44" s="93"/>
      <c r="P44" s="93"/>
      <c r="Q44" s="93"/>
      <c r="R44" s="108"/>
      <c r="S44" s="933"/>
    </row>
    <row r="45" spans="1:19" s="7009" customFormat="1">
      <c r="A45" s="933"/>
      <c r="B45" s="93"/>
      <c r="C45" s="1672">
        <v>12</v>
      </c>
      <c r="D45" s="1676" t="s">
        <v>634</v>
      </c>
      <c r="E45" s="1677"/>
      <c r="F45" s="1678"/>
      <c r="G45" s="5511">
        <f>SUM(H45:L45)</f>
        <v>0</v>
      </c>
      <c r="H45" s="5512">
        <f t="shared" ref="H45:N45" si="6">SUM(H42:H44)</f>
        <v>0</v>
      </c>
      <c r="I45" s="5513">
        <f t="shared" si="6"/>
        <v>0</v>
      </c>
      <c r="J45" s="5513">
        <f t="shared" si="6"/>
        <v>0</v>
      </c>
      <c r="K45" s="5513">
        <f t="shared" si="6"/>
        <v>0</v>
      </c>
      <c r="L45" s="5514">
        <f t="shared" si="6"/>
        <v>0</v>
      </c>
      <c r="M45" s="5511">
        <f t="shared" si="6"/>
        <v>0</v>
      </c>
      <c r="N45" s="5515">
        <f t="shared" si="6"/>
        <v>0</v>
      </c>
      <c r="O45" s="93"/>
      <c r="P45" s="93"/>
      <c r="Q45" s="93"/>
      <c r="R45" s="108"/>
      <c r="S45" s="933"/>
    </row>
    <row r="46" spans="1:19" s="7009" customFormat="1">
      <c r="A46" s="933"/>
      <c r="B46" s="93"/>
      <c r="C46" s="1672">
        <v>13</v>
      </c>
      <c r="D46" s="1682" t="s">
        <v>635</v>
      </c>
      <c r="E46" s="1683"/>
      <c r="F46" s="1684"/>
      <c r="G46" s="5507">
        <f>SUM(H46:L46)</f>
        <v>0</v>
      </c>
      <c r="H46" s="5508">
        <v>0</v>
      </c>
      <c r="I46" s="5508">
        <v>0</v>
      </c>
      <c r="J46" s="5508">
        <v>0</v>
      </c>
      <c r="K46" s="5508">
        <v>0</v>
      </c>
      <c r="L46" s="5508">
        <v>0</v>
      </c>
      <c r="M46" s="5509">
        <v>0</v>
      </c>
      <c r="N46" s="5510">
        <v>0</v>
      </c>
      <c r="O46" s="93"/>
      <c r="P46" s="93"/>
      <c r="Q46" s="93"/>
      <c r="R46" s="108"/>
      <c r="S46" s="933"/>
    </row>
    <row r="47" spans="1:19" s="7009" customFormat="1" ht="15.75" thickBot="1">
      <c r="A47" s="933"/>
      <c r="B47" s="93"/>
      <c r="C47" s="1685">
        <v>14</v>
      </c>
      <c r="D47" s="1686" t="s">
        <v>3067</v>
      </c>
      <c r="E47" s="1687"/>
      <c r="F47" s="1688"/>
      <c r="G47" s="5521">
        <f>SUM(H47:L47)</f>
        <v>0</v>
      </c>
      <c r="H47" s="5522">
        <f t="shared" ref="H47:N47" si="7">H41+H45-H46</f>
        <v>0</v>
      </c>
      <c r="I47" s="5523">
        <f t="shared" si="7"/>
        <v>0</v>
      </c>
      <c r="J47" s="5523">
        <f t="shared" si="7"/>
        <v>0</v>
      </c>
      <c r="K47" s="5523">
        <f t="shared" si="7"/>
        <v>0</v>
      </c>
      <c r="L47" s="5524">
        <f t="shared" si="7"/>
        <v>0</v>
      </c>
      <c r="M47" s="5521">
        <f t="shared" si="7"/>
        <v>0</v>
      </c>
      <c r="N47" s="5525">
        <f t="shared" si="7"/>
        <v>0</v>
      </c>
      <c r="O47" s="93"/>
      <c r="P47" s="93"/>
      <c r="Q47" s="93"/>
      <c r="R47" s="108"/>
      <c r="S47" s="933"/>
    </row>
    <row r="48" spans="1:19" s="7009" customFormat="1">
      <c r="A48" s="933"/>
      <c r="B48" s="93"/>
      <c r="C48" s="15"/>
      <c r="D48" s="15"/>
      <c r="E48" s="15"/>
      <c r="F48" s="15"/>
      <c r="G48" s="94"/>
      <c r="H48" s="94"/>
      <c r="I48" s="94"/>
      <c r="J48" s="94"/>
      <c r="K48" s="94"/>
      <c r="L48" s="94"/>
      <c r="M48" s="94"/>
      <c r="N48" s="5"/>
      <c r="O48" s="93"/>
      <c r="P48" s="93"/>
      <c r="Q48" s="93"/>
      <c r="R48" s="108"/>
      <c r="S48" s="933"/>
    </row>
    <row r="49" spans="1:19" s="7009" customFormat="1">
      <c r="A49" s="933"/>
      <c r="B49" s="93"/>
      <c r="C49" s="58" t="s">
        <v>56</v>
      </c>
      <c r="D49" s="58"/>
      <c r="E49" s="95"/>
      <c r="F49" s="95"/>
      <c r="G49" s="15"/>
      <c r="H49" s="15"/>
      <c r="I49" s="15"/>
      <c r="J49" s="15"/>
      <c r="K49" s="15"/>
      <c r="L49" s="15"/>
      <c r="M49" s="15"/>
      <c r="N49" s="5"/>
      <c r="O49" s="93"/>
      <c r="P49" s="93"/>
      <c r="Q49" s="93"/>
      <c r="R49" s="108"/>
      <c r="S49" s="933"/>
    </row>
    <row r="50" spans="1:19" s="7009" customFormat="1">
      <c r="A50" s="933"/>
      <c r="B50" s="93"/>
      <c r="C50" s="66" t="s">
        <v>3068</v>
      </c>
      <c r="D50" s="66"/>
      <c r="E50" s="54"/>
      <c r="F50" s="54"/>
      <c r="G50" s="54"/>
      <c r="H50" s="54"/>
      <c r="I50" s="54"/>
      <c r="J50" s="54"/>
      <c r="K50" s="54"/>
      <c r="L50" s="54"/>
      <c r="M50" s="54"/>
      <c r="N50" s="3"/>
      <c r="O50" s="93"/>
      <c r="P50" s="93"/>
      <c r="Q50" s="3427" t="s">
        <v>1279</v>
      </c>
      <c r="R50" s="1698"/>
      <c r="S50" s="933"/>
    </row>
    <row r="51" spans="1:19" s="7009" customFormat="1">
      <c r="A51" s="933"/>
      <c r="B51" s="93"/>
      <c r="C51" s="54"/>
      <c r="D51" s="54"/>
      <c r="E51" s="54"/>
      <c r="F51" s="54"/>
      <c r="G51" s="54"/>
      <c r="H51" s="54"/>
      <c r="I51" s="54"/>
      <c r="J51" s="54"/>
      <c r="K51" s="54"/>
      <c r="L51" s="54"/>
      <c r="M51" s="54"/>
      <c r="N51" s="3"/>
      <c r="O51" s="93"/>
      <c r="P51" s="93"/>
      <c r="Q51" s="93"/>
      <c r="R51" s="1698"/>
      <c r="S51" s="933"/>
    </row>
    <row r="52" spans="1:19" s="7009" customFormat="1">
      <c r="A52" s="933"/>
      <c r="B52" s="933"/>
      <c r="C52" s="1633"/>
      <c r="D52" s="1633"/>
      <c r="E52" s="1633"/>
      <c r="F52" s="1633"/>
      <c r="G52" s="1633"/>
      <c r="H52" s="1633"/>
      <c r="I52" s="1633"/>
      <c r="J52" s="1633"/>
      <c r="K52" s="1633"/>
      <c r="L52" s="1633"/>
      <c r="M52" s="936"/>
      <c r="N52" s="933"/>
      <c r="O52" s="933"/>
      <c r="P52" s="933"/>
      <c r="Q52" s="933"/>
      <c r="R52" s="935"/>
      <c r="S52" s="933"/>
    </row>
    <row r="53" spans="1:19">
      <c r="A53" s="1043"/>
      <c r="B53" s="1043"/>
      <c r="C53" s="936"/>
      <c r="D53" s="936"/>
      <c r="E53" s="936"/>
      <c r="F53" s="927"/>
      <c r="G53" s="927"/>
      <c r="H53" s="927"/>
      <c r="I53" s="927"/>
      <c r="J53" s="927"/>
      <c r="K53" s="927"/>
      <c r="L53" s="927"/>
      <c r="M53" s="927"/>
      <c r="N53" s="1043"/>
      <c r="O53" s="1043"/>
      <c r="P53" s="1043"/>
      <c r="Q53" s="1043"/>
      <c r="R53" s="927"/>
      <c r="S53" s="1043"/>
    </row>
  </sheetData>
  <customSheetViews>
    <customSheetView guid="{CC70D5D3-3A1F-46AA-BDCE-F692C2C36BEE}" topLeftCell="E1">
      <selection activeCell="Q4" sqref="Q4"/>
      <pageMargins left="0.7" right="0.7" top="0.75" bottom="0.75" header="0.3" footer="0.3"/>
    </customSheetView>
    <customSheetView guid="{41E394DC-1FDD-4D1F-8620-137B7012DC10}">
      <selection activeCell="B26" sqref="B26"/>
      <pageMargins left="0.7" right="0.7" top="0.75" bottom="0.75" header="0.3" footer="0.3"/>
    </customSheetView>
    <customSheetView guid="{DD364770-73A1-4C6D-9516-629A57F0EB18}">
      <selection activeCell="B26" sqref="B26"/>
      <pageMargins left="0.7" right="0.7" top="0.75" bottom="0.75" header="0.3" footer="0.3"/>
    </customSheetView>
    <customSheetView guid="{E14211BF-3959-45CF-A937-AD36AACCEFAC}">
      <selection activeCell="B26" sqref="B26"/>
      <pageMargins left="0.7" right="0.7" top="0.75" bottom="0.75" header="0.3" footer="0.3"/>
    </customSheetView>
    <customSheetView guid="{F416BD5B-C3AD-4F61-AAB2-55950A9B7E72}">
      <selection activeCell="D44" sqref="D44"/>
      <pageMargins left="0.7" right="0.7" top="0.75" bottom="0.75" header="0.3" footer="0.3"/>
    </customSheetView>
  </customSheetViews>
  <mergeCells count="7">
    <mergeCell ref="P5:P6"/>
    <mergeCell ref="H29:L29"/>
    <mergeCell ref="C43:C44"/>
    <mergeCell ref="G5:G6"/>
    <mergeCell ref="H5:L5"/>
    <mergeCell ref="M5:M6"/>
    <mergeCell ref="N5:O5"/>
  </mergeCells>
  <hyperlinks>
    <hyperlink ref="Q50" location="Index!A1" display="Index" xr:uid="{00000000-0004-0000-0E00-000000000000}"/>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0">
    <tabColor rgb="FFFFC000"/>
  </sheetPr>
  <dimension ref="A1:AG123"/>
  <sheetViews>
    <sheetView workbookViewId="0">
      <selection activeCell="D11" sqref="D11"/>
    </sheetView>
  </sheetViews>
  <sheetFormatPr defaultColWidth="0" defaultRowHeight="15" zeroHeight="1"/>
  <cols>
    <col min="1" max="2" width="9.140625" style="6059" customWidth="1"/>
    <col min="3" max="3" width="10.7109375" style="6059" customWidth="1"/>
    <col min="4" max="4" width="63.28515625" style="7792" customWidth="1"/>
    <col min="5" max="5" width="12.7109375" style="6059" customWidth="1"/>
    <col min="6" max="7" width="14.42578125" style="6059" customWidth="1"/>
    <col min="8" max="8" width="15.7109375" style="6059" customWidth="1"/>
    <col min="9" max="9" width="17.42578125" style="6059" customWidth="1"/>
    <col min="10" max="11" width="14" style="6059" customWidth="1"/>
    <col min="12" max="12" width="13.42578125" style="6059" customWidth="1"/>
    <col min="13" max="13" width="14.42578125" style="6059" customWidth="1"/>
    <col min="14" max="15" width="12.7109375" style="6059" customWidth="1"/>
    <col min="16" max="16" width="15.42578125" style="6059" customWidth="1"/>
    <col min="17" max="17" width="17.28515625" style="6059" customWidth="1"/>
    <col min="18" max="18" width="12.7109375" style="6059" customWidth="1"/>
    <col min="19" max="20" width="14.7109375" style="6059" customWidth="1"/>
    <col min="21" max="21" width="15.140625" style="6059" customWidth="1"/>
    <col min="22" max="22" width="17.28515625" style="6059" customWidth="1"/>
    <col min="23" max="23" width="15.42578125" style="6059" customWidth="1"/>
    <col min="24" max="26" width="14.42578125" style="6059" customWidth="1"/>
    <col min="27" max="27" width="10.85546875" style="6059" customWidth="1"/>
    <col min="28" max="28" width="15" style="6059" customWidth="1"/>
    <col min="29" max="30" width="13" style="6059" customWidth="1"/>
    <col min="31" max="31" width="11.42578125" style="6059" customWidth="1"/>
    <col min="32" max="33" width="9.140625" style="6059" customWidth="1"/>
    <col min="34" max="16384" width="9.140625" style="6059" hidden="1"/>
  </cols>
  <sheetData>
    <row r="1" spans="1:33" s="6335" customFormat="1" ht="16.5">
      <c r="A1" s="6178"/>
      <c r="B1" s="6178"/>
      <c r="C1" s="7674"/>
      <c r="D1" s="944"/>
      <c r="E1" s="1628"/>
      <c r="F1" s="756"/>
      <c r="G1" s="756"/>
      <c r="H1" s="6178"/>
      <c r="I1" s="6178"/>
      <c r="J1" s="6178"/>
      <c r="K1" s="6178"/>
      <c r="L1" s="740"/>
      <c r="M1" s="6178"/>
      <c r="N1" s="1628"/>
      <c r="O1" s="1628"/>
      <c r="P1" s="6178"/>
      <c r="Q1" s="6178"/>
      <c r="R1" s="6178"/>
      <c r="S1" s="6178"/>
      <c r="T1" s="6178"/>
      <c r="U1" s="740"/>
      <c r="V1" s="740"/>
      <c r="W1" s="756"/>
      <c r="X1" s="6178"/>
      <c r="Y1" s="6178"/>
      <c r="Z1" s="6178"/>
      <c r="AA1" s="6178"/>
      <c r="AB1" s="6178"/>
      <c r="AC1" s="6178"/>
      <c r="AD1" s="6178"/>
      <c r="AE1" s="740"/>
      <c r="AF1" s="6178"/>
      <c r="AG1" s="6178"/>
    </row>
    <row r="2" spans="1:33" s="6335" customFormat="1" ht="18.75">
      <c r="A2" s="6178"/>
      <c r="B2" s="7137"/>
      <c r="C2" s="7675"/>
      <c r="D2" s="999"/>
      <c r="E2" s="999"/>
      <c r="F2" s="999"/>
      <c r="G2" s="999"/>
      <c r="H2" s="7137"/>
      <c r="I2" s="7137"/>
      <c r="J2" s="7137"/>
      <c r="K2" s="7137"/>
      <c r="L2" s="7137"/>
      <c r="M2" s="7137"/>
      <c r="N2" s="7137"/>
      <c r="O2" s="7137"/>
      <c r="P2" s="7137"/>
      <c r="Q2" s="7137"/>
      <c r="R2" s="7137"/>
      <c r="S2" s="7137"/>
      <c r="T2" s="7137"/>
      <c r="U2" s="7137"/>
      <c r="V2" s="7137"/>
      <c r="W2" s="7137"/>
      <c r="X2" s="7137"/>
      <c r="Y2" s="7137"/>
      <c r="Z2" s="7137"/>
      <c r="AA2" s="7137"/>
      <c r="AB2" s="7137"/>
      <c r="AC2" s="7137"/>
      <c r="AD2" s="7137"/>
      <c r="AE2" s="7137"/>
      <c r="AF2" s="7137"/>
      <c r="AG2" s="6178"/>
    </row>
    <row r="3" spans="1:33" s="6335" customFormat="1" ht="15.75">
      <c r="A3" s="6178"/>
      <c r="B3" s="7137"/>
      <c r="C3" s="818"/>
      <c r="D3" s="7676"/>
      <c r="E3" s="806" t="s">
        <v>637</v>
      </c>
      <c r="F3" s="662"/>
      <c r="G3" s="662"/>
      <c r="H3" s="662"/>
      <c r="I3" s="662"/>
      <c r="J3" s="806"/>
      <c r="K3" s="806"/>
      <c r="L3" s="662"/>
      <c r="M3" s="662"/>
      <c r="N3" s="806" t="s">
        <v>638</v>
      </c>
      <c r="O3" s="806"/>
      <c r="P3" s="662"/>
      <c r="Q3" s="662"/>
      <c r="R3" s="662"/>
      <c r="S3" s="662"/>
      <c r="T3" s="662"/>
      <c r="U3" s="662"/>
      <c r="V3" s="662"/>
      <c r="W3" s="662"/>
      <c r="X3" s="662"/>
      <c r="Y3" s="662"/>
      <c r="Z3" s="662"/>
      <c r="AA3" s="662"/>
      <c r="AB3" s="662"/>
      <c r="AC3" s="662"/>
      <c r="AD3" s="662"/>
      <c r="AE3" s="6111" t="s">
        <v>2811</v>
      </c>
      <c r="AF3" s="7137"/>
      <c r="AG3" s="6178"/>
    </row>
    <row r="4" spans="1:33" s="6335" customFormat="1" ht="16.5" thickBot="1">
      <c r="A4" s="6178"/>
      <c r="B4" s="7137"/>
      <c r="C4" s="6185"/>
      <c r="D4" s="7677"/>
      <c r="E4" s="999"/>
      <c r="F4" s="999"/>
      <c r="G4" s="999"/>
      <c r="H4" s="7137"/>
      <c r="I4" s="7137"/>
      <c r="J4" s="7137"/>
      <c r="K4" s="7137"/>
      <c r="L4" s="7137"/>
      <c r="M4" s="7137"/>
      <c r="N4" s="7137"/>
      <c r="O4" s="7137"/>
      <c r="P4" s="7137"/>
      <c r="Q4" s="7137"/>
      <c r="R4" s="7137"/>
      <c r="S4" s="7137"/>
      <c r="T4" s="7137"/>
      <c r="U4" s="7137"/>
      <c r="V4" s="7137"/>
      <c r="W4" s="7137"/>
      <c r="X4" s="7137"/>
      <c r="Y4" s="7137"/>
      <c r="Z4" s="7137"/>
      <c r="AA4" s="7137"/>
      <c r="AB4" s="7137"/>
      <c r="AC4" s="7137"/>
      <c r="AD4" s="7137"/>
      <c r="AE4" s="7137"/>
      <c r="AF4" s="7137"/>
      <c r="AG4" s="6178"/>
    </row>
    <row r="5" spans="1:33" s="7683" customFormat="1" ht="15.75" customHeight="1">
      <c r="A5" s="1629"/>
      <c r="B5" s="1619"/>
      <c r="C5" s="7793"/>
      <c r="D5" s="7678" t="s">
        <v>639</v>
      </c>
      <c r="E5" s="8465" t="s">
        <v>640</v>
      </c>
      <c r="F5" s="8466"/>
      <c r="G5" s="8466"/>
      <c r="H5" s="8467"/>
      <c r="I5" s="8468" t="s">
        <v>387</v>
      </c>
      <c r="J5" s="8469"/>
      <c r="K5" s="8470"/>
      <c r="L5" s="8470"/>
      <c r="M5" s="8471" t="s">
        <v>334</v>
      </c>
      <c r="N5" s="8469"/>
      <c r="O5" s="8470"/>
      <c r="P5" s="8472"/>
      <c r="Q5" s="8473" t="s">
        <v>335</v>
      </c>
      <c r="R5" s="8474" t="s">
        <v>641</v>
      </c>
      <c r="S5" s="8474"/>
      <c r="T5" s="8475"/>
      <c r="U5" s="8476"/>
      <c r="V5" s="7679"/>
      <c r="W5" s="7680" t="s">
        <v>2265</v>
      </c>
      <c r="X5" s="7681"/>
      <c r="Y5" s="7681"/>
      <c r="Z5" s="7682"/>
      <c r="AA5" s="8461" t="s">
        <v>2267</v>
      </c>
      <c r="AB5" s="8461"/>
      <c r="AC5" s="8462"/>
      <c r="AD5" s="8463"/>
      <c r="AE5" s="8464"/>
      <c r="AF5" s="1619"/>
      <c r="AG5" s="1629"/>
    </row>
    <row r="6" spans="1:33" s="7683" customFormat="1" ht="42" customHeight="1">
      <c r="A6" s="1629"/>
      <c r="B6" s="1619"/>
      <c r="C6" s="2254"/>
      <c r="D6" s="7684" t="s">
        <v>642</v>
      </c>
      <c r="E6" s="7685" t="s">
        <v>643</v>
      </c>
      <c r="F6" s="7686" t="s">
        <v>4736</v>
      </c>
      <c r="G6" s="7687" t="s">
        <v>4735</v>
      </c>
      <c r="H6" s="7688" t="s">
        <v>645</v>
      </c>
      <c r="I6" s="7794" t="s">
        <v>643</v>
      </c>
      <c r="J6" s="7686" t="s">
        <v>4736</v>
      </c>
      <c r="K6" s="7687" t="s">
        <v>4735</v>
      </c>
      <c r="L6" s="7689" t="s">
        <v>645</v>
      </c>
      <c r="M6" s="7690" t="s">
        <v>643</v>
      </c>
      <c r="N6" s="7686" t="s">
        <v>4736</v>
      </c>
      <c r="O6" s="7687" t="s">
        <v>4735</v>
      </c>
      <c r="P6" s="7688" t="s">
        <v>645</v>
      </c>
      <c r="Q6" s="7691" t="s">
        <v>643</v>
      </c>
      <c r="R6" s="7692" t="s">
        <v>475</v>
      </c>
      <c r="S6" s="7693" t="s">
        <v>4736</v>
      </c>
      <c r="T6" s="7687" t="s">
        <v>4735</v>
      </c>
      <c r="U6" s="7694" t="s">
        <v>645</v>
      </c>
      <c r="V6" s="7695" t="s">
        <v>643</v>
      </c>
      <c r="W6" s="7696" t="s">
        <v>475</v>
      </c>
      <c r="X6" s="7697" t="s">
        <v>4736</v>
      </c>
      <c r="Y6" s="7687" t="s">
        <v>4735</v>
      </c>
      <c r="Z6" s="7698" t="s">
        <v>645</v>
      </c>
      <c r="AA6" s="7699" t="s">
        <v>643</v>
      </c>
      <c r="AB6" s="7696" t="s">
        <v>475</v>
      </c>
      <c r="AC6" s="7697" t="s">
        <v>4736</v>
      </c>
      <c r="AD6" s="7687" t="s">
        <v>4735</v>
      </c>
      <c r="AE6" s="7698" t="s">
        <v>645</v>
      </c>
      <c r="AF6" s="1619"/>
      <c r="AG6" s="1629"/>
    </row>
    <row r="7" spans="1:33" s="7683" customFormat="1" ht="16.5" customHeight="1">
      <c r="A7" s="1629"/>
      <c r="B7" s="1619"/>
      <c r="C7" s="7795"/>
      <c r="D7" s="7796"/>
      <c r="E7" s="7700">
        <v>-2</v>
      </c>
      <c r="F7" s="7701">
        <v>-3</v>
      </c>
      <c r="G7" s="7702">
        <v>-4</v>
      </c>
      <c r="H7" s="7703">
        <v>-5</v>
      </c>
      <c r="I7" s="7704">
        <v>-6</v>
      </c>
      <c r="J7" s="7701">
        <v>-7</v>
      </c>
      <c r="K7" s="7702">
        <v>-8</v>
      </c>
      <c r="L7" s="7702">
        <v>-9</v>
      </c>
      <c r="M7" s="7700">
        <v>-10</v>
      </c>
      <c r="N7" s="7701">
        <v>-11</v>
      </c>
      <c r="O7" s="7702">
        <v>-12</v>
      </c>
      <c r="P7" s="7703">
        <v>-13</v>
      </c>
      <c r="Q7" s="7705">
        <v>-14</v>
      </c>
      <c r="R7" s="7706">
        <v>-15</v>
      </c>
      <c r="S7" s="7706">
        <v>-16</v>
      </c>
      <c r="T7" s="7706">
        <v>-17</v>
      </c>
      <c r="U7" s="7707">
        <v>-18</v>
      </c>
      <c r="V7" s="7705">
        <v>-19</v>
      </c>
      <c r="W7" s="7706">
        <v>-20</v>
      </c>
      <c r="X7" s="7706">
        <v>-21</v>
      </c>
      <c r="Y7" s="7708">
        <v>-22</v>
      </c>
      <c r="Z7" s="7707">
        <v>-23</v>
      </c>
      <c r="AA7" s="7709">
        <v>-24</v>
      </c>
      <c r="AB7" s="7706">
        <v>-25</v>
      </c>
      <c r="AC7" s="7706">
        <v>-26</v>
      </c>
      <c r="AD7" s="7708">
        <v>-27</v>
      </c>
      <c r="AE7" s="7707">
        <v>-28</v>
      </c>
      <c r="AF7" s="1619"/>
      <c r="AG7" s="1629"/>
    </row>
    <row r="8" spans="1:33" s="6335" customFormat="1" ht="10.5" customHeight="1">
      <c r="A8" s="6178"/>
      <c r="B8" s="7137"/>
      <c r="C8" s="7710"/>
      <c r="D8" s="7711"/>
      <c r="E8" s="1627"/>
      <c r="F8" s="1620"/>
      <c r="G8" s="1620"/>
      <c r="H8" s="1626"/>
      <c r="I8" s="1621"/>
      <c r="J8" s="1621"/>
      <c r="K8" s="1621"/>
      <c r="L8" s="1620"/>
      <c r="M8" s="1625"/>
      <c r="N8" s="1621"/>
      <c r="O8" s="1621"/>
      <c r="P8" s="1626"/>
      <c r="Q8" s="1623"/>
      <c r="R8" s="1622"/>
      <c r="S8" s="1617"/>
      <c r="T8" s="1617"/>
      <c r="U8" s="1624"/>
      <c r="V8" s="1623"/>
      <c r="W8" s="1622"/>
      <c r="X8" s="1617"/>
      <c r="Y8" s="1617"/>
      <c r="Z8" s="1624"/>
      <c r="AA8" s="1622"/>
      <c r="AB8" s="1622"/>
      <c r="AC8" s="1617"/>
      <c r="AD8" s="1617"/>
      <c r="AE8" s="1624"/>
      <c r="AF8" s="7137"/>
      <c r="AG8" s="6178"/>
    </row>
    <row r="9" spans="1:33" s="6335" customFormat="1" ht="15.75">
      <c r="A9" s="6178"/>
      <c r="B9" s="7137"/>
      <c r="C9" s="7710" t="s">
        <v>2268</v>
      </c>
      <c r="D9" s="7711"/>
      <c r="E9" s="7712"/>
      <c r="F9" s="7713"/>
      <c r="G9" s="7713"/>
      <c r="H9" s="7714"/>
      <c r="I9" s="7715"/>
      <c r="J9" s="7715"/>
      <c r="K9" s="7715"/>
      <c r="L9" s="1620"/>
      <c r="M9" s="7716"/>
      <c r="N9" s="7715"/>
      <c r="O9" s="7715"/>
      <c r="P9" s="1626"/>
      <c r="Q9" s="7717"/>
      <c r="R9" s="7718"/>
      <c r="S9" s="7713"/>
      <c r="T9" s="7713"/>
      <c r="U9" s="7714"/>
      <c r="V9" s="7717"/>
      <c r="W9" s="7718"/>
      <c r="X9" s="7713"/>
      <c r="Y9" s="7713"/>
      <c r="Z9" s="7714"/>
      <c r="AA9" s="7718"/>
      <c r="AB9" s="7718"/>
      <c r="AC9" s="7713"/>
      <c r="AD9" s="7713"/>
      <c r="AE9" s="7714"/>
      <c r="AF9" s="7137"/>
      <c r="AG9" s="6178"/>
    </row>
    <row r="10" spans="1:33" s="7732" customFormat="1" ht="12.75">
      <c r="A10" s="1630"/>
      <c r="B10" s="1278"/>
      <c r="C10" s="7719">
        <v>1</v>
      </c>
      <c r="D10" s="7720" t="s">
        <v>4737</v>
      </c>
      <c r="E10" s="7721">
        <f>SUM(I10,M10,Q10)</f>
        <v>0</v>
      </c>
      <c r="F10" s="7722">
        <f>SUM(J10,N10,S10)</f>
        <v>0</v>
      </c>
      <c r="G10" s="7722">
        <f>SUM(K10,O10,T10)</f>
        <v>0</v>
      </c>
      <c r="H10" s="7723">
        <f>SUM(L10,P10,U10)</f>
        <v>0</v>
      </c>
      <c r="I10" s="7724">
        <v>0</v>
      </c>
      <c r="J10" s="7725">
        <v>0</v>
      </c>
      <c r="K10" s="7725">
        <v>0</v>
      </c>
      <c r="L10" s="7726">
        <v>0</v>
      </c>
      <c r="M10" s="7724">
        <v>0</v>
      </c>
      <c r="N10" s="7725">
        <v>0</v>
      </c>
      <c r="O10" s="7725">
        <v>0</v>
      </c>
      <c r="P10" s="7727">
        <v>0</v>
      </c>
      <c r="Q10" s="7728">
        <v>0</v>
      </c>
      <c r="R10" s="7729">
        <v>0</v>
      </c>
      <c r="S10" s="7730">
        <v>0</v>
      </c>
      <c r="T10" s="7725">
        <v>0</v>
      </c>
      <c r="U10" s="7731">
        <v>0</v>
      </c>
      <c r="V10" s="7728">
        <v>0</v>
      </c>
      <c r="W10" s="7729">
        <v>0</v>
      </c>
      <c r="X10" s="7730">
        <v>0</v>
      </c>
      <c r="Y10" s="7725">
        <v>0</v>
      </c>
      <c r="Z10" s="7731">
        <v>0</v>
      </c>
      <c r="AA10" s="7728">
        <v>0</v>
      </c>
      <c r="AB10" s="7729">
        <v>0</v>
      </c>
      <c r="AC10" s="7730">
        <v>0</v>
      </c>
      <c r="AD10" s="7725">
        <v>0</v>
      </c>
      <c r="AE10" s="7731">
        <v>0</v>
      </c>
      <c r="AF10" s="1278"/>
      <c r="AG10" s="1630"/>
    </row>
    <row r="11" spans="1:33" s="7732" customFormat="1" ht="12.75">
      <c r="A11" s="1630"/>
      <c r="B11" s="1278"/>
      <c r="C11" s="7719">
        <f t="shared" ref="C11:C36" si="0">1+C10</f>
        <v>2</v>
      </c>
      <c r="D11" s="7720" t="s">
        <v>661</v>
      </c>
      <c r="E11" s="7721">
        <f t="shared" ref="E11:E36" si="1">SUM(I11,M11,Q11)</f>
        <v>0</v>
      </c>
      <c r="F11" s="7722">
        <f t="shared" ref="F11:H36" si="2">SUM(J11,N11,S11)</f>
        <v>0</v>
      </c>
      <c r="G11" s="7722">
        <f t="shared" si="2"/>
        <v>0</v>
      </c>
      <c r="H11" s="7723">
        <f t="shared" si="2"/>
        <v>0</v>
      </c>
      <c r="I11" s="7724">
        <v>0</v>
      </c>
      <c r="J11" s="7725">
        <v>0</v>
      </c>
      <c r="K11" s="7725">
        <v>0</v>
      </c>
      <c r="L11" s="7726">
        <v>0</v>
      </c>
      <c r="M11" s="7724">
        <v>0</v>
      </c>
      <c r="N11" s="7725">
        <v>0</v>
      </c>
      <c r="O11" s="7725">
        <v>0</v>
      </c>
      <c r="P11" s="7727">
        <v>0</v>
      </c>
      <c r="Q11" s="7728">
        <v>0</v>
      </c>
      <c r="R11" s="7729">
        <v>0</v>
      </c>
      <c r="S11" s="7730">
        <v>0</v>
      </c>
      <c r="T11" s="7725">
        <v>0</v>
      </c>
      <c r="U11" s="7731">
        <v>0</v>
      </c>
      <c r="V11" s="7728">
        <v>0</v>
      </c>
      <c r="W11" s="7729">
        <v>0</v>
      </c>
      <c r="X11" s="7730">
        <v>0</v>
      </c>
      <c r="Y11" s="7725">
        <v>0</v>
      </c>
      <c r="Z11" s="7731">
        <v>0</v>
      </c>
      <c r="AA11" s="7728">
        <v>0</v>
      </c>
      <c r="AB11" s="7729">
        <v>0</v>
      </c>
      <c r="AC11" s="7730">
        <v>0</v>
      </c>
      <c r="AD11" s="7725">
        <v>0</v>
      </c>
      <c r="AE11" s="7731">
        <v>0</v>
      </c>
      <c r="AF11" s="1278"/>
      <c r="AG11" s="1630"/>
    </row>
    <row r="12" spans="1:33" s="7732" customFormat="1" ht="12.75">
      <c r="A12" s="1630"/>
      <c r="B12" s="1278"/>
      <c r="C12" s="7719">
        <f t="shared" si="0"/>
        <v>3</v>
      </c>
      <c r="D12" s="7733"/>
      <c r="E12" s="7721">
        <f t="shared" si="1"/>
        <v>0</v>
      </c>
      <c r="F12" s="7722">
        <f t="shared" si="2"/>
        <v>0</v>
      </c>
      <c r="G12" s="7722">
        <f t="shared" si="2"/>
        <v>0</v>
      </c>
      <c r="H12" s="7723">
        <f t="shared" si="2"/>
        <v>0</v>
      </c>
      <c r="I12" s="7724">
        <v>0</v>
      </c>
      <c r="J12" s="7725">
        <v>0</v>
      </c>
      <c r="K12" s="7725">
        <v>0</v>
      </c>
      <c r="L12" s="7726">
        <v>0</v>
      </c>
      <c r="M12" s="7724">
        <v>0</v>
      </c>
      <c r="N12" s="7725">
        <v>0</v>
      </c>
      <c r="O12" s="7725">
        <v>0</v>
      </c>
      <c r="P12" s="7727">
        <v>0</v>
      </c>
      <c r="Q12" s="7728">
        <v>0</v>
      </c>
      <c r="R12" s="7729">
        <v>0</v>
      </c>
      <c r="S12" s="7730">
        <v>0</v>
      </c>
      <c r="T12" s="7725">
        <v>0</v>
      </c>
      <c r="U12" s="7731">
        <v>0</v>
      </c>
      <c r="V12" s="7728">
        <v>0</v>
      </c>
      <c r="W12" s="7729">
        <v>0</v>
      </c>
      <c r="X12" s="7730">
        <v>0</v>
      </c>
      <c r="Y12" s="7725">
        <v>0</v>
      </c>
      <c r="Z12" s="7731">
        <v>0</v>
      </c>
      <c r="AA12" s="7728">
        <v>0</v>
      </c>
      <c r="AB12" s="7729">
        <v>0</v>
      </c>
      <c r="AC12" s="7730">
        <v>0</v>
      </c>
      <c r="AD12" s="7725">
        <v>0</v>
      </c>
      <c r="AE12" s="7731">
        <v>0</v>
      </c>
      <c r="AF12" s="1278"/>
      <c r="AG12" s="1630"/>
    </row>
    <row r="13" spans="1:33" s="7732" customFormat="1" ht="12.75">
      <c r="A13" s="1630"/>
      <c r="B13" s="1278"/>
      <c r="C13" s="7719">
        <f t="shared" si="0"/>
        <v>4</v>
      </c>
      <c r="D13" s="7733"/>
      <c r="E13" s="7721">
        <f t="shared" si="1"/>
        <v>0</v>
      </c>
      <c r="F13" s="7722">
        <f t="shared" si="2"/>
        <v>0</v>
      </c>
      <c r="G13" s="7722">
        <f t="shared" si="2"/>
        <v>0</v>
      </c>
      <c r="H13" s="7723">
        <f t="shared" si="2"/>
        <v>0</v>
      </c>
      <c r="I13" s="7724">
        <v>0</v>
      </c>
      <c r="J13" s="7725">
        <v>0</v>
      </c>
      <c r="K13" s="7725">
        <v>0</v>
      </c>
      <c r="L13" s="7726">
        <v>0</v>
      </c>
      <c r="M13" s="7724">
        <v>0</v>
      </c>
      <c r="N13" s="7725">
        <v>0</v>
      </c>
      <c r="O13" s="7725">
        <v>0</v>
      </c>
      <c r="P13" s="7727">
        <v>0</v>
      </c>
      <c r="Q13" s="7728">
        <v>0</v>
      </c>
      <c r="R13" s="7729">
        <v>0</v>
      </c>
      <c r="S13" s="7730">
        <v>0</v>
      </c>
      <c r="T13" s="7725">
        <v>0</v>
      </c>
      <c r="U13" s="7731">
        <v>0</v>
      </c>
      <c r="V13" s="7728">
        <v>0</v>
      </c>
      <c r="W13" s="7729">
        <v>0</v>
      </c>
      <c r="X13" s="7730">
        <v>0</v>
      </c>
      <c r="Y13" s="7725">
        <v>0</v>
      </c>
      <c r="Z13" s="7731">
        <v>0</v>
      </c>
      <c r="AA13" s="7728">
        <v>0</v>
      </c>
      <c r="AB13" s="7729">
        <v>0</v>
      </c>
      <c r="AC13" s="7730">
        <v>0</v>
      </c>
      <c r="AD13" s="7725">
        <v>0</v>
      </c>
      <c r="AE13" s="7731">
        <v>0</v>
      </c>
      <c r="AF13" s="1278"/>
      <c r="AG13" s="1630"/>
    </row>
    <row r="14" spans="1:33" s="7732" customFormat="1" ht="12.75">
      <c r="A14" s="1630"/>
      <c r="B14" s="1278"/>
      <c r="C14" s="7719">
        <f t="shared" si="0"/>
        <v>5</v>
      </c>
      <c r="D14" s="7733"/>
      <c r="E14" s="7721">
        <f t="shared" si="1"/>
        <v>0</v>
      </c>
      <c r="F14" s="7722">
        <f t="shared" si="2"/>
        <v>0</v>
      </c>
      <c r="G14" s="7722">
        <f t="shared" si="2"/>
        <v>0</v>
      </c>
      <c r="H14" s="7723">
        <f t="shared" si="2"/>
        <v>0</v>
      </c>
      <c r="I14" s="7724">
        <v>0</v>
      </c>
      <c r="J14" s="7725">
        <v>0</v>
      </c>
      <c r="K14" s="7725">
        <v>0</v>
      </c>
      <c r="L14" s="7726">
        <v>0</v>
      </c>
      <c r="M14" s="7724">
        <v>0</v>
      </c>
      <c r="N14" s="7725">
        <v>0</v>
      </c>
      <c r="O14" s="7725">
        <v>0</v>
      </c>
      <c r="P14" s="7727">
        <v>0</v>
      </c>
      <c r="Q14" s="7728">
        <v>0</v>
      </c>
      <c r="R14" s="7729">
        <v>0</v>
      </c>
      <c r="S14" s="7730">
        <v>0</v>
      </c>
      <c r="T14" s="7725">
        <v>0</v>
      </c>
      <c r="U14" s="7731">
        <v>0</v>
      </c>
      <c r="V14" s="7728">
        <v>0</v>
      </c>
      <c r="W14" s="7729">
        <v>0</v>
      </c>
      <c r="X14" s="7730">
        <v>0</v>
      </c>
      <c r="Y14" s="7725">
        <v>0</v>
      </c>
      <c r="Z14" s="7731">
        <v>0</v>
      </c>
      <c r="AA14" s="7728">
        <v>0</v>
      </c>
      <c r="AB14" s="7729">
        <v>0</v>
      </c>
      <c r="AC14" s="7730">
        <v>0</v>
      </c>
      <c r="AD14" s="7725">
        <v>0</v>
      </c>
      <c r="AE14" s="7731">
        <v>0</v>
      </c>
      <c r="AF14" s="1278"/>
      <c r="AG14" s="1630"/>
    </row>
    <row r="15" spans="1:33" s="7732" customFormat="1" ht="12.75">
      <c r="A15" s="1630"/>
      <c r="B15" s="1278"/>
      <c r="C15" s="7719">
        <f t="shared" si="0"/>
        <v>6</v>
      </c>
      <c r="D15" s="7733"/>
      <c r="E15" s="7721">
        <f t="shared" si="1"/>
        <v>0</v>
      </c>
      <c r="F15" s="7722">
        <f t="shared" si="2"/>
        <v>0</v>
      </c>
      <c r="G15" s="7722">
        <f t="shared" si="2"/>
        <v>0</v>
      </c>
      <c r="H15" s="7723">
        <f t="shared" si="2"/>
        <v>0</v>
      </c>
      <c r="I15" s="7724">
        <v>0</v>
      </c>
      <c r="J15" s="7725">
        <v>0</v>
      </c>
      <c r="K15" s="7725">
        <v>0</v>
      </c>
      <c r="L15" s="7726">
        <v>0</v>
      </c>
      <c r="M15" s="7724">
        <v>0</v>
      </c>
      <c r="N15" s="7725">
        <v>0</v>
      </c>
      <c r="O15" s="7725">
        <v>0</v>
      </c>
      <c r="P15" s="7727">
        <v>0</v>
      </c>
      <c r="Q15" s="7728">
        <v>0</v>
      </c>
      <c r="R15" s="7729">
        <v>0</v>
      </c>
      <c r="S15" s="7730">
        <v>0</v>
      </c>
      <c r="T15" s="7725">
        <v>0</v>
      </c>
      <c r="U15" s="7731">
        <v>0</v>
      </c>
      <c r="V15" s="7728">
        <v>0</v>
      </c>
      <c r="W15" s="7729">
        <v>0</v>
      </c>
      <c r="X15" s="7730">
        <v>0</v>
      </c>
      <c r="Y15" s="7725">
        <v>0</v>
      </c>
      <c r="Z15" s="7731">
        <v>0</v>
      </c>
      <c r="AA15" s="7728">
        <v>0</v>
      </c>
      <c r="AB15" s="7729">
        <v>0</v>
      </c>
      <c r="AC15" s="7730">
        <v>0</v>
      </c>
      <c r="AD15" s="7725">
        <v>0</v>
      </c>
      <c r="AE15" s="7731">
        <v>0</v>
      </c>
      <c r="AF15" s="1278"/>
      <c r="AG15" s="1630"/>
    </row>
    <row r="16" spans="1:33" s="7732" customFormat="1" ht="12.75">
      <c r="A16" s="1630"/>
      <c r="B16" s="1278"/>
      <c r="C16" s="7719">
        <f t="shared" si="0"/>
        <v>7</v>
      </c>
      <c r="D16" s="7733"/>
      <c r="E16" s="7721">
        <f t="shared" si="1"/>
        <v>0</v>
      </c>
      <c r="F16" s="7722">
        <f t="shared" si="2"/>
        <v>0</v>
      </c>
      <c r="G16" s="7722">
        <f t="shared" si="2"/>
        <v>0</v>
      </c>
      <c r="H16" s="7723">
        <f t="shared" si="2"/>
        <v>0</v>
      </c>
      <c r="I16" s="7724">
        <v>0</v>
      </c>
      <c r="J16" s="7725">
        <v>0</v>
      </c>
      <c r="K16" s="7725">
        <v>0</v>
      </c>
      <c r="L16" s="7726">
        <v>0</v>
      </c>
      <c r="M16" s="7724">
        <v>0</v>
      </c>
      <c r="N16" s="7725">
        <v>0</v>
      </c>
      <c r="O16" s="7725">
        <v>0</v>
      </c>
      <c r="P16" s="7727">
        <v>0</v>
      </c>
      <c r="Q16" s="7728">
        <v>0</v>
      </c>
      <c r="R16" s="7729">
        <v>0</v>
      </c>
      <c r="S16" s="7730">
        <v>0</v>
      </c>
      <c r="T16" s="7725">
        <v>0</v>
      </c>
      <c r="U16" s="7731">
        <v>0</v>
      </c>
      <c r="V16" s="7728">
        <v>0</v>
      </c>
      <c r="W16" s="7729">
        <v>0</v>
      </c>
      <c r="X16" s="7730">
        <v>0</v>
      </c>
      <c r="Y16" s="7725">
        <v>0</v>
      </c>
      <c r="Z16" s="7731">
        <v>0</v>
      </c>
      <c r="AA16" s="7728">
        <v>0</v>
      </c>
      <c r="AB16" s="7729">
        <v>0</v>
      </c>
      <c r="AC16" s="7730">
        <v>0</v>
      </c>
      <c r="AD16" s="7725">
        <v>0</v>
      </c>
      <c r="AE16" s="7731">
        <v>0</v>
      </c>
      <c r="AF16" s="1278"/>
      <c r="AG16" s="1630"/>
    </row>
    <row r="17" spans="1:33" s="7732" customFormat="1" ht="12.75">
      <c r="A17" s="1630"/>
      <c r="B17" s="1278"/>
      <c r="C17" s="7719">
        <f t="shared" si="0"/>
        <v>8</v>
      </c>
      <c r="D17" s="7733"/>
      <c r="E17" s="7721">
        <f t="shared" si="1"/>
        <v>0</v>
      </c>
      <c r="F17" s="7722">
        <f t="shared" si="2"/>
        <v>0</v>
      </c>
      <c r="G17" s="7722">
        <f t="shared" si="2"/>
        <v>0</v>
      </c>
      <c r="H17" s="7723">
        <f t="shared" si="2"/>
        <v>0</v>
      </c>
      <c r="I17" s="7724">
        <v>0</v>
      </c>
      <c r="J17" s="7725">
        <v>0</v>
      </c>
      <c r="K17" s="7725">
        <v>0</v>
      </c>
      <c r="L17" s="7726">
        <v>0</v>
      </c>
      <c r="M17" s="7724">
        <v>0</v>
      </c>
      <c r="N17" s="7725">
        <v>0</v>
      </c>
      <c r="O17" s="7725">
        <v>0</v>
      </c>
      <c r="P17" s="7727">
        <v>0</v>
      </c>
      <c r="Q17" s="7728">
        <v>0</v>
      </c>
      <c r="R17" s="7729">
        <v>0</v>
      </c>
      <c r="S17" s="7730">
        <v>0</v>
      </c>
      <c r="T17" s="7725">
        <v>0</v>
      </c>
      <c r="U17" s="7731">
        <v>0</v>
      </c>
      <c r="V17" s="7728">
        <v>0</v>
      </c>
      <c r="W17" s="7729">
        <v>0</v>
      </c>
      <c r="X17" s="7730">
        <v>0</v>
      </c>
      <c r="Y17" s="7725">
        <v>0</v>
      </c>
      <c r="Z17" s="7731">
        <v>0</v>
      </c>
      <c r="AA17" s="7728">
        <v>0</v>
      </c>
      <c r="AB17" s="7729">
        <v>0</v>
      </c>
      <c r="AC17" s="7730">
        <v>0</v>
      </c>
      <c r="AD17" s="7725">
        <v>0</v>
      </c>
      <c r="AE17" s="7731">
        <v>0</v>
      </c>
      <c r="AF17" s="1278"/>
      <c r="AG17" s="1630"/>
    </row>
    <row r="18" spans="1:33" s="7732" customFormat="1" ht="12.75">
      <c r="A18" s="1630"/>
      <c r="B18" s="1278"/>
      <c r="C18" s="7719">
        <f t="shared" si="0"/>
        <v>9</v>
      </c>
      <c r="D18" s="7733"/>
      <c r="E18" s="7721">
        <f t="shared" si="1"/>
        <v>0</v>
      </c>
      <c r="F18" s="7722">
        <f t="shared" si="2"/>
        <v>0</v>
      </c>
      <c r="G18" s="7722">
        <f t="shared" si="2"/>
        <v>0</v>
      </c>
      <c r="H18" s="7723">
        <f t="shared" si="2"/>
        <v>0</v>
      </c>
      <c r="I18" s="7724">
        <v>0</v>
      </c>
      <c r="J18" s="7725">
        <v>0</v>
      </c>
      <c r="K18" s="7725">
        <v>0</v>
      </c>
      <c r="L18" s="7726">
        <v>0</v>
      </c>
      <c r="M18" s="7724">
        <v>0</v>
      </c>
      <c r="N18" s="7725">
        <v>0</v>
      </c>
      <c r="O18" s="7725">
        <v>0</v>
      </c>
      <c r="P18" s="7727">
        <v>0</v>
      </c>
      <c r="Q18" s="7728">
        <v>0</v>
      </c>
      <c r="R18" s="7729">
        <v>0</v>
      </c>
      <c r="S18" s="7730">
        <v>0</v>
      </c>
      <c r="T18" s="7725">
        <v>0</v>
      </c>
      <c r="U18" s="7731">
        <v>0</v>
      </c>
      <c r="V18" s="7728">
        <v>0</v>
      </c>
      <c r="W18" s="7729">
        <v>0</v>
      </c>
      <c r="X18" s="7730">
        <v>0</v>
      </c>
      <c r="Y18" s="7725">
        <v>0</v>
      </c>
      <c r="Z18" s="7731">
        <v>0</v>
      </c>
      <c r="AA18" s="7728">
        <v>0</v>
      </c>
      <c r="AB18" s="7729">
        <v>0</v>
      </c>
      <c r="AC18" s="7730">
        <v>0</v>
      </c>
      <c r="AD18" s="7725">
        <v>0</v>
      </c>
      <c r="AE18" s="7731">
        <v>0</v>
      </c>
      <c r="AF18" s="1278"/>
      <c r="AG18" s="1630"/>
    </row>
    <row r="19" spans="1:33" s="7732" customFormat="1" ht="12.75">
      <c r="A19" s="1630"/>
      <c r="B19" s="1278"/>
      <c r="C19" s="7719">
        <f t="shared" si="0"/>
        <v>10</v>
      </c>
      <c r="D19" s="7733"/>
      <c r="E19" s="7721">
        <f t="shared" si="1"/>
        <v>0</v>
      </c>
      <c r="F19" s="7722">
        <f t="shared" si="2"/>
        <v>0</v>
      </c>
      <c r="G19" s="7722">
        <f t="shared" si="2"/>
        <v>0</v>
      </c>
      <c r="H19" s="7723">
        <f t="shared" si="2"/>
        <v>0</v>
      </c>
      <c r="I19" s="7724">
        <v>0</v>
      </c>
      <c r="J19" s="7725">
        <v>0</v>
      </c>
      <c r="K19" s="7725">
        <v>0</v>
      </c>
      <c r="L19" s="7726">
        <v>0</v>
      </c>
      <c r="M19" s="7724">
        <v>0</v>
      </c>
      <c r="N19" s="7725">
        <v>0</v>
      </c>
      <c r="O19" s="7725">
        <v>0</v>
      </c>
      <c r="P19" s="7727">
        <v>0</v>
      </c>
      <c r="Q19" s="7728">
        <v>0</v>
      </c>
      <c r="R19" s="7729">
        <v>0</v>
      </c>
      <c r="S19" s="7730">
        <v>0</v>
      </c>
      <c r="T19" s="7725">
        <v>0</v>
      </c>
      <c r="U19" s="7731">
        <v>0</v>
      </c>
      <c r="V19" s="7728">
        <v>0</v>
      </c>
      <c r="W19" s="7729">
        <v>0</v>
      </c>
      <c r="X19" s="7730">
        <v>0</v>
      </c>
      <c r="Y19" s="7725">
        <v>0</v>
      </c>
      <c r="Z19" s="7731">
        <v>0</v>
      </c>
      <c r="AA19" s="7728">
        <v>0</v>
      </c>
      <c r="AB19" s="7729">
        <v>0</v>
      </c>
      <c r="AC19" s="7730">
        <v>0</v>
      </c>
      <c r="AD19" s="7725">
        <v>0</v>
      </c>
      <c r="AE19" s="7731">
        <v>0</v>
      </c>
      <c r="AF19" s="1278"/>
      <c r="AG19" s="1630"/>
    </row>
    <row r="20" spans="1:33" s="7732" customFormat="1" ht="12.75">
      <c r="A20" s="1630"/>
      <c r="B20" s="1278"/>
      <c r="C20" s="7719">
        <f t="shared" si="0"/>
        <v>11</v>
      </c>
      <c r="D20" s="7733"/>
      <c r="E20" s="7721">
        <f t="shared" si="1"/>
        <v>0</v>
      </c>
      <c r="F20" s="7722">
        <f t="shared" si="2"/>
        <v>0</v>
      </c>
      <c r="G20" s="7722">
        <f t="shared" si="2"/>
        <v>0</v>
      </c>
      <c r="H20" s="7723">
        <f t="shared" si="2"/>
        <v>0</v>
      </c>
      <c r="I20" s="7724">
        <v>0</v>
      </c>
      <c r="J20" s="7725">
        <v>0</v>
      </c>
      <c r="K20" s="7725">
        <v>0</v>
      </c>
      <c r="L20" s="7726">
        <v>0</v>
      </c>
      <c r="M20" s="7724">
        <v>0</v>
      </c>
      <c r="N20" s="7725">
        <v>0</v>
      </c>
      <c r="O20" s="7725">
        <v>0</v>
      </c>
      <c r="P20" s="7727">
        <v>0</v>
      </c>
      <c r="Q20" s="7728">
        <v>0</v>
      </c>
      <c r="R20" s="7729">
        <v>0</v>
      </c>
      <c r="S20" s="7730">
        <v>0</v>
      </c>
      <c r="T20" s="7725">
        <v>0</v>
      </c>
      <c r="U20" s="7731">
        <v>0</v>
      </c>
      <c r="V20" s="7728">
        <v>0</v>
      </c>
      <c r="W20" s="7729">
        <v>0</v>
      </c>
      <c r="X20" s="7730">
        <v>0</v>
      </c>
      <c r="Y20" s="7725">
        <v>0</v>
      </c>
      <c r="Z20" s="7731">
        <v>0</v>
      </c>
      <c r="AA20" s="7728">
        <v>0</v>
      </c>
      <c r="AB20" s="7729">
        <v>0</v>
      </c>
      <c r="AC20" s="7730">
        <v>0</v>
      </c>
      <c r="AD20" s="7725">
        <v>0</v>
      </c>
      <c r="AE20" s="7731">
        <v>0</v>
      </c>
      <c r="AF20" s="1278"/>
      <c r="AG20" s="1630"/>
    </row>
    <row r="21" spans="1:33" s="7732" customFormat="1" ht="12.75">
      <c r="A21" s="1630"/>
      <c r="B21" s="1278"/>
      <c r="C21" s="7719">
        <f t="shared" si="0"/>
        <v>12</v>
      </c>
      <c r="D21" s="7733"/>
      <c r="E21" s="7721">
        <f t="shared" si="1"/>
        <v>0</v>
      </c>
      <c r="F21" s="7722">
        <f t="shared" si="2"/>
        <v>0</v>
      </c>
      <c r="G21" s="7722">
        <f t="shared" si="2"/>
        <v>0</v>
      </c>
      <c r="H21" s="7723">
        <f t="shared" si="2"/>
        <v>0</v>
      </c>
      <c r="I21" s="7724">
        <v>0</v>
      </c>
      <c r="J21" s="7725">
        <v>0</v>
      </c>
      <c r="K21" s="7725">
        <v>0</v>
      </c>
      <c r="L21" s="7726">
        <v>0</v>
      </c>
      <c r="M21" s="7724">
        <v>0</v>
      </c>
      <c r="N21" s="7725">
        <v>0</v>
      </c>
      <c r="O21" s="7725">
        <v>0</v>
      </c>
      <c r="P21" s="7727">
        <v>0</v>
      </c>
      <c r="Q21" s="7728">
        <v>0</v>
      </c>
      <c r="R21" s="7729">
        <v>0</v>
      </c>
      <c r="S21" s="7730">
        <v>0</v>
      </c>
      <c r="T21" s="7725">
        <v>0</v>
      </c>
      <c r="U21" s="7731">
        <v>0</v>
      </c>
      <c r="V21" s="7728">
        <v>0</v>
      </c>
      <c r="W21" s="7729">
        <v>0</v>
      </c>
      <c r="X21" s="7730">
        <v>0</v>
      </c>
      <c r="Y21" s="7725">
        <v>0</v>
      </c>
      <c r="Z21" s="7731">
        <v>0</v>
      </c>
      <c r="AA21" s="7728">
        <v>0</v>
      </c>
      <c r="AB21" s="7729">
        <v>0</v>
      </c>
      <c r="AC21" s="7730">
        <v>0</v>
      </c>
      <c r="AD21" s="7725">
        <v>0</v>
      </c>
      <c r="AE21" s="7731">
        <v>0</v>
      </c>
      <c r="AF21" s="1278"/>
      <c r="AG21" s="1630"/>
    </row>
    <row r="22" spans="1:33" s="7732" customFormat="1" ht="12.75">
      <c r="A22" s="1630"/>
      <c r="B22" s="1278"/>
      <c r="C22" s="7719">
        <f t="shared" si="0"/>
        <v>13</v>
      </c>
      <c r="D22" s="7733"/>
      <c r="E22" s="7721">
        <f t="shared" si="1"/>
        <v>0</v>
      </c>
      <c r="F22" s="7722">
        <f t="shared" si="2"/>
        <v>0</v>
      </c>
      <c r="G22" s="7722">
        <f t="shared" si="2"/>
        <v>0</v>
      </c>
      <c r="H22" s="7723">
        <f t="shared" si="2"/>
        <v>0</v>
      </c>
      <c r="I22" s="7724">
        <v>0</v>
      </c>
      <c r="J22" s="7725">
        <v>0</v>
      </c>
      <c r="K22" s="7725">
        <v>0</v>
      </c>
      <c r="L22" s="7726">
        <v>0</v>
      </c>
      <c r="M22" s="7724">
        <v>0</v>
      </c>
      <c r="N22" s="7725">
        <v>0</v>
      </c>
      <c r="O22" s="7725">
        <v>0</v>
      </c>
      <c r="P22" s="7727">
        <v>0</v>
      </c>
      <c r="Q22" s="7728">
        <v>0</v>
      </c>
      <c r="R22" s="7729">
        <v>0</v>
      </c>
      <c r="S22" s="7730">
        <v>0</v>
      </c>
      <c r="T22" s="7725">
        <v>0</v>
      </c>
      <c r="U22" s="7731">
        <v>0</v>
      </c>
      <c r="V22" s="7728">
        <v>0</v>
      </c>
      <c r="W22" s="7729">
        <v>0</v>
      </c>
      <c r="X22" s="7730">
        <v>0</v>
      </c>
      <c r="Y22" s="7725">
        <v>0</v>
      </c>
      <c r="Z22" s="7731">
        <v>0</v>
      </c>
      <c r="AA22" s="7728">
        <v>0</v>
      </c>
      <c r="AB22" s="7729">
        <v>0</v>
      </c>
      <c r="AC22" s="7730">
        <v>0</v>
      </c>
      <c r="AD22" s="7725">
        <v>0</v>
      </c>
      <c r="AE22" s="7731">
        <v>0</v>
      </c>
      <c r="AF22" s="1278"/>
      <c r="AG22" s="1630"/>
    </row>
    <row r="23" spans="1:33" s="7732" customFormat="1" ht="12.75">
      <c r="A23" s="1630"/>
      <c r="B23" s="1278"/>
      <c r="C23" s="7719">
        <f t="shared" si="0"/>
        <v>14</v>
      </c>
      <c r="D23" s="7733"/>
      <c r="E23" s="7721">
        <f t="shared" si="1"/>
        <v>0</v>
      </c>
      <c r="F23" s="7722">
        <f t="shared" si="2"/>
        <v>0</v>
      </c>
      <c r="G23" s="7722">
        <f t="shared" si="2"/>
        <v>0</v>
      </c>
      <c r="H23" s="7723">
        <f t="shared" si="2"/>
        <v>0</v>
      </c>
      <c r="I23" s="7724">
        <v>0</v>
      </c>
      <c r="J23" s="7725">
        <v>0</v>
      </c>
      <c r="K23" s="7725">
        <v>0</v>
      </c>
      <c r="L23" s="7726">
        <v>0</v>
      </c>
      <c r="M23" s="7724">
        <v>0</v>
      </c>
      <c r="N23" s="7725">
        <v>0</v>
      </c>
      <c r="O23" s="7725">
        <v>0</v>
      </c>
      <c r="P23" s="7727">
        <v>0</v>
      </c>
      <c r="Q23" s="7728">
        <v>0</v>
      </c>
      <c r="R23" s="7729">
        <v>0</v>
      </c>
      <c r="S23" s="7730">
        <v>0</v>
      </c>
      <c r="T23" s="7725">
        <v>0</v>
      </c>
      <c r="U23" s="7731">
        <v>0</v>
      </c>
      <c r="V23" s="7728">
        <v>0</v>
      </c>
      <c r="W23" s="7729">
        <v>0</v>
      </c>
      <c r="X23" s="7730">
        <v>0</v>
      </c>
      <c r="Y23" s="7725">
        <v>0</v>
      </c>
      <c r="Z23" s="7731">
        <v>0</v>
      </c>
      <c r="AA23" s="7728">
        <v>0</v>
      </c>
      <c r="AB23" s="7729">
        <v>0</v>
      </c>
      <c r="AC23" s="7730">
        <v>0</v>
      </c>
      <c r="AD23" s="7725">
        <v>0</v>
      </c>
      <c r="AE23" s="7731">
        <v>0</v>
      </c>
      <c r="AF23" s="1278"/>
      <c r="AG23" s="1630"/>
    </row>
    <row r="24" spans="1:33" s="7732" customFormat="1" ht="12.75">
      <c r="A24" s="1630"/>
      <c r="B24" s="1278"/>
      <c r="C24" s="7719">
        <f t="shared" si="0"/>
        <v>15</v>
      </c>
      <c r="D24" s="7733"/>
      <c r="E24" s="7721">
        <f t="shared" si="1"/>
        <v>0</v>
      </c>
      <c r="F24" s="7722">
        <f t="shared" si="2"/>
        <v>0</v>
      </c>
      <c r="G24" s="7722">
        <f t="shared" si="2"/>
        <v>0</v>
      </c>
      <c r="H24" s="7723">
        <f t="shared" si="2"/>
        <v>0</v>
      </c>
      <c r="I24" s="7724">
        <v>0</v>
      </c>
      <c r="J24" s="7725">
        <v>0</v>
      </c>
      <c r="K24" s="7725">
        <v>0</v>
      </c>
      <c r="L24" s="7726">
        <v>0</v>
      </c>
      <c r="M24" s="7724">
        <v>0</v>
      </c>
      <c r="N24" s="7725">
        <v>0</v>
      </c>
      <c r="O24" s="7725">
        <v>0</v>
      </c>
      <c r="P24" s="7727">
        <v>0</v>
      </c>
      <c r="Q24" s="7728">
        <v>0</v>
      </c>
      <c r="R24" s="7729">
        <v>0</v>
      </c>
      <c r="S24" s="7730">
        <v>0</v>
      </c>
      <c r="T24" s="7725">
        <v>0</v>
      </c>
      <c r="U24" s="7731">
        <v>0</v>
      </c>
      <c r="V24" s="7728">
        <v>0</v>
      </c>
      <c r="W24" s="7729">
        <v>0</v>
      </c>
      <c r="X24" s="7730">
        <v>0</v>
      </c>
      <c r="Y24" s="7725">
        <v>0</v>
      </c>
      <c r="Z24" s="7731">
        <v>0</v>
      </c>
      <c r="AA24" s="7728">
        <v>0</v>
      </c>
      <c r="AB24" s="7729">
        <v>0</v>
      </c>
      <c r="AC24" s="7730">
        <v>0</v>
      </c>
      <c r="AD24" s="7725">
        <v>0</v>
      </c>
      <c r="AE24" s="7731">
        <v>0</v>
      </c>
      <c r="AF24" s="1278"/>
      <c r="AG24" s="1630"/>
    </row>
    <row r="25" spans="1:33" s="7732" customFormat="1" ht="12.75">
      <c r="A25" s="1630"/>
      <c r="B25" s="1278"/>
      <c r="C25" s="7719">
        <f t="shared" si="0"/>
        <v>16</v>
      </c>
      <c r="D25" s="7733"/>
      <c r="E25" s="7721">
        <f t="shared" si="1"/>
        <v>0</v>
      </c>
      <c r="F25" s="7722">
        <f t="shared" si="2"/>
        <v>0</v>
      </c>
      <c r="G25" s="7722">
        <f t="shared" si="2"/>
        <v>0</v>
      </c>
      <c r="H25" s="7723">
        <f t="shared" si="2"/>
        <v>0</v>
      </c>
      <c r="I25" s="7724">
        <v>0</v>
      </c>
      <c r="J25" s="7725">
        <v>0</v>
      </c>
      <c r="K25" s="7725">
        <v>0</v>
      </c>
      <c r="L25" s="7726">
        <v>0</v>
      </c>
      <c r="M25" s="7724">
        <v>0</v>
      </c>
      <c r="N25" s="7725">
        <v>0</v>
      </c>
      <c r="O25" s="7725">
        <v>0</v>
      </c>
      <c r="P25" s="7727">
        <v>0</v>
      </c>
      <c r="Q25" s="7728">
        <v>0</v>
      </c>
      <c r="R25" s="7729">
        <v>0</v>
      </c>
      <c r="S25" s="7730">
        <v>0</v>
      </c>
      <c r="T25" s="7725">
        <v>0</v>
      </c>
      <c r="U25" s="7731">
        <v>0</v>
      </c>
      <c r="V25" s="7728">
        <v>0</v>
      </c>
      <c r="W25" s="7729">
        <v>0</v>
      </c>
      <c r="X25" s="7730">
        <v>0</v>
      </c>
      <c r="Y25" s="7725">
        <v>0</v>
      </c>
      <c r="Z25" s="7731">
        <v>0</v>
      </c>
      <c r="AA25" s="7728">
        <v>0</v>
      </c>
      <c r="AB25" s="7729">
        <v>0</v>
      </c>
      <c r="AC25" s="7730">
        <v>0</v>
      </c>
      <c r="AD25" s="7725">
        <v>0</v>
      </c>
      <c r="AE25" s="7731">
        <v>0</v>
      </c>
      <c r="AF25" s="1278"/>
      <c r="AG25" s="1630"/>
    </row>
    <row r="26" spans="1:33" s="7732" customFormat="1" ht="12.75">
      <c r="A26" s="1630"/>
      <c r="B26" s="1278"/>
      <c r="C26" s="7719">
        <f t="shared" si="0"/>
        <v>17</v>
      </c>
      <c r="D26" s="7733"/>
      <c r="E26" s="7721">
        <f t="shared" si="1"/>
        <v>0</v>
      </c>
      <c r="F26" s="7722">
        <f t="shared" si="2"/>
        <v>0</v>
      </c>
      <c r="G26" s="7722">
        <f t="shared" si="2"/>
        <v>0</v>
      </c>
      <c r="H26" s="7723">
        <f t="shared" si="2"/>
        <v>0</v>
      </c>
      <c r="I26" s="7724">
        <v>0</v>
      </c>
      <c r="J26" s="7725">
        <v>0</v>
      </c>
      <c r="K26" s="7725">
        <v>0</v>
      </c>
      <c r="L26" s="7726">
        <v>0</v>
      </c>
      <c r="M26" s="7724">
        <v>0</v>
      </c>
      <c r="N26" s="7725">
        <v>0</v>
      </c>
      <c r="O26" s="7725">
        <v>0</v>
      </c>
      <c r="P26" s="7727">
        <v>0</v>
      </c>
      <c r="Q26" s="7728">
        <v>0</v>
      </c>
      <c r="R26" s="7729">
        <v>0</v>
      </c>
      <c r="S26" s="7730">
        <v>0</v>
      </c>
      <c r="T26" s="7725">
        <v>0</v>
      </c>
      <c r="U26" s="7731">
        <v>0</v>
      </c>
      <c r="V26" s="7728">
        <v>0</v>
      </c>
      <c r="W26" s="7729">
        <v>0</v>
      </c>
      <c r="X26" s="7730">
        <v>0</v>
      </c>
      <c r="Y26" s="7725">
        <v>0</v>
      </c>
      <c r="Z26" s="7731">
        <v>0</v>
      </c>
      <c r="AA26" s="7728">
        <v>0</v>
      </c>
      <c r="AB26" s="7729">
        <v>0</v>
      </c>
      <c r="AC26" s="7730">
        <v>0</v>
      </c>
      <c r="AD26" s="7725">
        <v>0</v>
      </c>
      <c r="AE26" s="7731">
        <v>0</v>
      </c>
      <c r="AF26" s="1278"/>
      <c r="AG26" s="1630"/>
    </row>
    <row r="27" spans="1:33" s="7732" customFormat="1" ht="12.75">
      <c r="A27" s="1630"/>
      <c r="B27" s="1278"/>
      <c r="C27" s="7734">
        <f t="shared" si="0"/>
        <v>18</v>
      </c>
      <c r="D27" s="7735" t="s">
        <v>646</v>
      </c>
      <c r="E27" s="7736">
        <f t="shared" si="1"/>
        <v>0</v>
      </c>
      <c r="F27" s="7737">
        <f t="shared" si="2"/>
        <v>0</v>
      </c>
      <c r="G27" s="7737">
        <f t="shared" si="2"/>
        <v>0</v>
      </c>
      <c r="H27" s="7738">
        <f t="shared" si="2"/>
        <v>0</v>
      </c>
      <c r="I27" s="7739">
        <f t="shared" ref="I27:AE27" si="3">SUM(I$10:I$26)</f>
        <v>0</v>
      </c>
      <c r="J27" s="7740">
        <f t="shared" si="3"/>
        <v>0</v>
      </c>
      <c r="K27" s="7740">
        <f t="shared" si="3"/>
        <v>0</v>
      </c>
      <c r="L27" s="7741">
        <f t="shared" si="3"/>
        <v>0</v>
      </c>
      <c r="M27" s="7736">
        <f t="shared" si="3"/>
        <v>0</v>
      </c>
      <c r="N27" s="7740">
        <f t="shared" si="3"/>
        <v>0</v>
      </c>
      <c r="O27" s="7740">
        <f t="shared" si="3"/>
        <v>0</v>
      </c>
      <c r="P27" s="7738">
        <f t="shared" si="3"/>
        <v>0</v>
      </c>
      <c r="Q27" s="7742">
        <f t="shared" si="3"/>
        <v>0</v>
      </c>
      <c r="R27" s="7743">
        <f t="shared" si="3"/>
        <v>0</v>
      </c>
      <c r="S27" s="7737">
        <f t="shared" si="3"/>
        <v>0</v>
      </c>
      <c r="T27" s="7740">
        <f t="shared" si="3"/>
        <v>0</v>
      </c>
      <c r="U27" s="7738">
        <f t="shared" si="3"/>
        <v>0</v>
      </c>
      <c r="V27" s="7742">
        <f t="shared" si="3"/>
        <v>0</v>
      </c>
      <c r="W27" s="7743">
        <f t="shared" si="3"/>
        <v>0</v>
      </c>
      <c r="X27" s="7737">
        <f t="shared" si="3"/>
        <v>0</v>
      </c>
      <c r="Y27" s="7740">
        <f t="shared" si="3"/>
        <v>0</v>
      </c>
      <c r="Z27" s="7738">
        <f t="shared" si="3"/>
        <v>0</v>
      </c>
      <c r="AA27" s="7744">
        <f t="shared" si="3"/>
        <v>0</v>
      </c>
      <c r="AB27" s="7743">
        <f t="shared" si="3"/>
        <v>0</v>
      </c>
      <c r="AC27" s="7737">
        <f t="shared" si="3"/>
        <v>0</v>
      </c>
      <c r="AD27" s="7740">
        <f t="shared" si="3"/>
        <v>0</v>
      </c>
      <c r="AE27" s="7738">
        <f t="shared" si="3"/>
        <v>0</v>
      </c>
      <c r="AF27" s="1278"/>
      <c r="AG27" s="1630"/>
    </row>
    <row r="28" spans="1:33" s="7732" customFormat="1" ht="12.75">
      <c r="A28" s="1630"/>
      <c r="B28" s="1278"/>
      <c r="C28" s="7734">
        <f t="shared" si="0"/>
        <v>19</v>
      </c>
      <c r="D28" s="7745" t="s">
        <v>648</v>
      </c>
      <c r="E28" s="7721">
        <f t="shared" si="1"/>
        <v>0</v>
      </c>
      <c r="F28" s="7722">
        <f t="shared" si="2"/>
        <v>0</v>
      </c>
      <c r="G28" s="7722">
        <f t="shared" si="2"/>
        <v>0</v>
      </c>
      <c r="H28" s="7723">
        <f t="shared" si="2"/>
        <v>0</v>
      </c>
      <c r="I28" s="7724">
        <v>0</v>
      </c>
      <c r="J28" s="7725">
        <v>0</v>
      </c>
      <c r="K28" s="7725">
        <v>0</v>
      </c>
      <c r="L28" s="7726">
        <v>0</v>
      </c>
      <c r="M28" s="7724">
        <v>0</v>
      </c>
      <c r="N28" s="7725">
        <v>0</v>
      </c>
      <c r="O28" s="7725">
        <v>0</v>
      </c>
      <c r="P28" s="7727">
        <v>0</v>
      </c>
      <c r="Q28" s="7728">
        <v>0</v>
      </c>
      <c r="R28" s="7729">
        <v>0</v>
      </c>
      <c r="S28" s="7730">
        <v>0</v>
      </c>
      <c r="T28" s="7725">
        <v>0</v>
      </c>
      <c r="U28" s="7731">
        <v>0</v>
      </c>
      <c r="V28" s="7728">
        <v>0</v>
      </c>
      <c r="W28" s="7729">
        <v>0</v>
      </c>
      <c r="X28" s="7730">
        <v>0</v>
      </c>
      <c r="Y28" s="7725">
        <v>0</v>
      </c>
      <c r="Z28" s="7731">
        <v>0</v>
      </c>
      <c r="AA28" s="7728">
        <v>0</v>
      </c>
      <c r="AB28" s="7729">
        <v>0</v>
      </c>
      <c r="AC28" s="7730">
        <v>0</v>
      </c>
      <c r="AD28" s="7725">
        <v>0</v>
      </c>
      <c r="AE28" s="7731">
        <v>0</v>
      </c>
      <c r="AF28" s="1278"/>
      <c r="AG28" s="1630"/>
    </row>
    <row r="29" spans="1:33" s="7732" customFormat="1" ht="12.75">
      <c r="A29" s="1630"/>
      <c r="B29" s="1278"/>
      <c r="C29" s="7734">
        <f t="shared" si="0"/>
        <v>20</v>
      </c>
      <c r="D29" s="7745" t="s">
        <v>649</v>
      </c>
      <c r="E29" s="7721">
        <f t="shared" si="1"/>
        <v>0</v>
      </c>
      <c r="F29" s="7722">
        <f t="shared" si="2"/>
        <v>0</v>
      </c>
      <c r="G29" s="7722">
        <f t="shared" si="2"/>
        <v>0</v>
      </c>
      <c r="H29" s="7723">
        <f t="shared" si="2"/>
        <v>0</v>
      </c>
      <c r="I29" s="7724">
        <v>0</v>
      </c>
      <c r="J29" s="7725">
        <v>0</v>
      </c>
      <c r="K29" s="7725">
        <v>0</v>
      </c>
      <c r="L29" s="7726">
        <v>0</v>
      </c>
      <c r="M29" s="7724">
        <v>0</v>
      </c>
      <c r="N29" s="7725">
        <v>0</v>
      </c>
      <c r="O29" s="7725">
        <v>0</v>
      </c>
      <c r="P29" s="7727">
        <v>0</v>
      </c>
      <c r="Q29" s="7728">
        <v>0</v>
      </c>
      <c r="R29" s="7729">
        <v>0</v>
      </c>
      <c r="S29" s="7730">
        <v>0</v>
      </c>
      <c r="T29" s="7725">
        <v>0</v>
      </c>
      <c r="U29" s="7731">
        <v>0</v>
      </c>
      <c r="V29" s="7728">
        <v>0</v>
      </c>
      <c r="W29" s="7729">
        <v>0</v>
      </c>
      <c r="X29" s="7730">
        <v>0</v>
      </c>
      <c r="Y29" s="7725">
        <v>0</v>
      </c>
      <c r="Z29" s="7731">
        <v>0</v>
      </c>
      <c r="AA29" s="7728">
        <v>0</v>
      </c>
      <c r="AB29" s="7729">
        <v>0</v>
      </c>
      <c r="AC29" s="7730">
        <v>0</v>
      </c>
      <c r="AD29" s="7725">
        <v>0</v>
      </c>
      <c r="AE29" s="7731">
        <v>0</v>
      </c>
      <c r="AF29" s="1278"/>
      <c r="AG29" s="1630"/>
    </row>
    <row r="30" spans="1:33" s="7732" customFormat="1" ht="12.75">
      <c r="A30" s="1630"/>
      <c r="B30" s="1278"/>
      <c r="C30" s="7734">
        <f t="shared" si="0"/>
        <v>21</v>
      </c>
      <c r="D30" s="7745" t="s">
        <v>650</v>
      </c>
      <c r="E30" s="7721">
        <f t="shared" si="1"/>
        <v>0</v>
      </c>
      <c r="F30" s="7722">
        <f t="shared" si="2"/>
        <v>0</v>
      </c>
      <c r="G30" s="7722">
        <f t="shared" si="2"/>
        <v>0</v>
      </c>
      <c r="H30" s="7723">
        <f t="shared" si="2"/>
        <v>0</v>
      </c>
      <c r="I30" s="7724">
        <v>0</v>
      </c>
      <c r="J30" s="7725">
        <v>0</v>
      </c>
      <c r="K30" s="7725">
        <v>0</v>
      </c>
      <c r="L30" s="7726">
        <v>0</v>
      </c>
      <c r="M30" s="7724">
        <v>0</v>
      </c>
      <c r="N30" s="7725">
        <v>0</v>
      </c>
      <c r="O30" s="7725">
        <v>0</v>
      </c>
      <c r="P30" s="7727">
        <v>0</v>
      </c>
      <c r="Q30" s="7728">
        <v>0</v>
      </c>
      <c r="R30" s="7729">
        <v>0</v>
      </c>
      <c r="S30" s="7730">
        <v>0</v>
      </c>
      <c r="T30" s="7725">
        <v>0</v>
      </c>
      <c r="U30" s="7731">
        <v>0</v>
      </c>
      <c r="V30" s="7728">
        <v>0</v>
      </c>
      <c r="W30" s="7729">
        <v>0</v>
      </c>
      <c r="X30" s="7730">
        <v>0</v>
      </c>
      <c r="Y30" s="7725">
        <v>0</v>
      </c>
      <c r="Z30" s="7731">
        <v>0</v>
      </c>
      <c r="AA30" s="7728">
        <v>0</v>
      </c>
      <c r="AB30" s="7729">
        <v>0</v>
      </c>
      <c r="AC30" s="7730">
        <v>0</v>
      </c>
      <c r="AD30" s="7725">
        <v>0</v>
      </c>
      <c r="AE30" s="7731">
        <v>0</v>
      </c>
      <c r="AF30" s="1278"/>
      <c r="AG30" s="1630"/>
    </row>
    <row r="31" spans="1:33" s="7732" customFormat="1" ht="12.75">
      <c r="A31" s="1630"/>
      <c r="B31" s="1278"/>
      <c r="C31" s="7734">
        <f t="shared" si="0"/>
        <v>22</v>
      </c>
      <c r="D31" s="7745" t="s">
        <v>651</v>
      </c>
      <c r="E31" s="7721">
        <f t="shared" si="1"/>
        <v>0</v>
      </c>
      <c r="F31" s="7722">
        <f t="shared" si="2"/>
        <v>0</v>
      </c>
      <c r="G31" s="7722">
        <f t="shared" si="2"/>
        <v>0</v>
      </c>
      <c r="H31" s="7723">
        <f t="shared" si="2"/>
        <v>0</v>
      </c>
      <c r="I31" s="7724">
        <v>0</v>
      </c>
      <c r="J31" s="7725">
        <v>0</v>
      </c>
      <c r="K31" s="7725">
        <v>0</v>
      </c>
      <c r="L31" s="7726">
        <v>0</v>
      </c>
      <c r="M31" s="7724">
        <v>0</v>
      </c>
      <c r="N31" s="7725">
        <v>0</v>
      </c>
      <c r="O31" s="7725">
        <v>0</v>
      </c>
      <c r="P31" s="7727">
        <v>0</v>
      </c>
      <c r="Q31" s="7728">
        <v>0</v>
      </c>
      <c r="R31" s="7729">
        <v>0</v>
      </c>
      <c r="S31" s="7730">
        <v>0</v>
      </c>
      <c r="T31" s="7725">
        <v>0</v>
      </c>
      <c r="U31" s="7731">
        <v>0</v>
      </c>
      <c r="V31" s="7728">
        <v>0</v>
      </c>
      <c r="W31" s="7729">
        <v>0</v>
      </c>
      <c r="X31" s="7730">
        <v>0</v>
      </c>
      <c r="Y31" s="7725">
        <v>0</v>
      </c>
      <c r="Z31" s="7731">
        <v>0</v>
      </c>
      <c r="AA31" s="7728">
        <v>0</v>
      </c>
      <c r="AB31" s="7729">
        <v>0</v>
      </c>
      <c r="AC31" s="7730">
        <v>0</v>
      </c>
      <c r="AD31" s="7725">
        <v>0</v>
      </c>
      <c r="AE31" s="7731">
        <v>0</v>
      </c>
      <c r="AF31" s="1278"/>
      <c r="AG31" s="1630"/>
    </row>
    <row r="32" spans="1:33" s="7732" customFormat="1" ht="12.75">
      <c r="A32" s="1630"/>
      <c r="B32" s="1278"/>
      <c r="C32" s="7734">
        <f t="shared" si="0"/>
        <v>23</v>
      </c>
      <c r="D32" s="7745" t="s">
        <v>652</v>
      </c>
      <c r="E32" s="7721">
        <f t="shared" si="1"/>
        <v>0</v>
      </c>
      <c r="F32" s="7722">
        <f t="shared" si="2"/>
        <v>0</v>
      </c>
      <c r="G32" s="7722">
        <f t="shared" si="2"/>
        <v>0</v>
      </c>
      <c r="H32" s="7723">
        <f t="shared" si="2"/>
        <v>0</v>
      </c>
      <c r="I32" s="7724">
        <v>0</v>
      </c>
      <c r="J32" s="7725">
        <v>0</v>
      </c>
      <c r="K32" s="7725">
        <v>0</v>
      </c>
      <c r="L32" s="7726">
        <v>0</v>
      </c>
      <c r="M32" s="7724">
        <v>0</v>
      </c>
      <c r="N32" s="7725">
        <v>0</v>
      </c>
      <c r="O32" s="7725">
        <v>0</v>
      </c>
      <c r="P32" s="7727">
        <v>0</v>
      </c>
      <c r="Q32" s="7728">
        <v>0</v>
      </c>
      <c r="R32" s="7729">
        <v>0</v>
      </c>
      <c r="S32" s="7730">
        <v>0</v>
      </c>
      <c r="T32" s="7725">
        <v>0</v>
      </c>
      <c r="U32" s="7731">
        <v>0</v>
      </c>
      <c r="V32" s="7728">
        <v>0</v>
      </c>
      <c r="W32" s="7729">
        <v>0</v>
      </c>
      <c r="X32" s="7730">
        <v>0</v>
      </c>
      <c r="Y32" s="7725">
        <v>0</v>
      </c>
      <c r="Z32" s="7731">
        <v>0</v>
      </c>
      <c r="AA32" s="7728">
        <v>0</v>
      </c>
      <c r="AB32" s="7729">
        <v>0</v>
      </c>
      <c r="AC32" s="7730">
        <v>0</v>
      </c>
      <c r="AD32" s="7725">
        <v>0</v>
      </c>
      <c r="AE32" s="7731">
        <v>0</v>
      </c>
      <c r="AF32" s="1278"/>
      <c r="AG32" s="1630"/>
    </row>
    <row r="33" spans="1:33" s="7732" customFormat="1" ht="12.75">
      <c r="A33" s="1630"/>
      <c r="B33" s="1278"/>
      <c r="C33" s="7734">
        <f t="shared" si="0"/>
        <v>24</v>
      </c>
      <c r="D33" s="7745" t="s">
        <v>653</v>
      </c>
      <c r="E33" s="7721">
        <f t="shared" si="1"/>
        <v>0</v>
      </c>
      <c r="F33" s="7722">
        <f t="shared" si="2"/>
        <v>0</v>
      </c>
      <c r="G33" s="7722">
        <f t="shared" si="2"/>
        <v>0</v>
      </c>
      <c r="H33" s="7723">
        <f t="shared" si="2"/>
        <v>0</v>
      </c>
      <c r="I33" s="7724">
        <v>0</v>
      </c>
      <c r="J33" s="7725">
        <v>0</v>
      </c>
      <c r="K33" s="7725">
        <v>0</v>
      </c>
      <c r="L33" s="7726">
        <v>0</v>
      </c>
      <c r="M33" s="7724">
        <v>0</v>
      </c>
      <c r="N33" s="7725">
        <v>0</v>
      </c>
      <c r="O33" s="7725">
        <v>0</v>
      </c>
      <c r="P33" s="7727">
        <v>0</v>
      </c>
      <c r="Q33" s="7728">
        <v>0</v>
      </c>
      <c r="R33" s="7729">
        <v>0</v>
      </c>
      <c r="S33" s="7730">
        <v>0</v>
      </c>
      <c r="T33" s="7725">
        <v>0</v>
      </c>
      <c r="U33" s="7731">
        <v>0</v>
      </c>
      <c r="V33" s="7728">
        <v>0</v>
      </c>
      <c r="W33" s="7729">
        <v>0</v>
      </c>
      <c r="X33" s="7730">
        <v>0</v>
      </c>
      <c r="Y33" s="7725">
        <v>0</v>
      </c>
      <c r="Z33" s="7731">
        <v>0</v>
      </c>
      <c r="AA33" s="7728">
        <v>0</v>
      </c>
      <c r="AB33" s="7729">
        <v>0</v>
      </c>
      <c r="AC33" s="7730">
        <v>0</v>
      </c>
      <c r="AD33" s="7725">
        <v>0</v>
      </c>
      <c r="AE33" s="7731">
        <v>0</v>
      </c>
      <c r="AF33" s="1278"/>
      <c r="AG33" s="1630"/>
    </row>
    <row r="34" spans="1:33" s="7732" customFormat="1" ht="12.75">
      <c r="A34" s="1630"/>
      <c r="B34" s="1278"/>
      <c r="C34" s="7734">
        <f t="shared" si="0"/>
        <v>25</v>
      </c>
      <c r="D34" s="7745" t="s">
        <v>654</v>
      </c>
      <c r="E34" s="7721">
        <f t="shared" si="1"/>
        <v>0</v>
      </c>
      <c r="F34" s="7722">
        <f t="shared" si="2"/>
        <v>0</v>
      </c>
      <c r="G34" s="7722">
        <f t="shared" si="2"/>
        <v>0</v>
      </c>
      <c r="H34" s="7723">
        <f t="shared" si="2"/>
        <v>0</v>
      </c>
      <c r="I34" s="7724">
        <v>0</v>
      </c>
      <c r="J34" s="7725">
        <v>0</v>
      </c>
      <c r="K34" s="7725">
        <v>0</v>
      </c>
      <c r="L34" s="7726">
        <v>0</v>
      </c>
      <c r="M34" s="7724">
        <v>0</v>
      </c>
      <c r="N34" s="7725">
        <v>0</v>
      </c>
      <c r="O34" s="7725">
        <v>0</v>
      </c>
      <c r="P34" s="7727">
        <v>0</v>
      </c>
      <c r="Q34" s="7728">
        <v>0</v>
      </c>
      <c r="R34" s="7729">
        <v>0</v>
      </c>
      <c r="S34" s="7730">
        <v>0</v>
      </c>
      <c r="T34" s="7725">
        <v>0</v>
      </c>
      <c r="U34" s="7731">
        <v>0</v>
      </c>
      <c r="V34" s="7728">
        <v>0</v>
      </c>
      <c r="W34" s="7729">
        <v>0</v>
      </c>
      <c r="X34" s="7730">
        <v>0</v>
      </c>
      <c r="Y34" s="7725">
        <v>0</v>
      </c>
      <c r="Z34" s="7731">
        <v>0</v>
      </c>
      <c r="AA34" s="7728">
        <v>0</v>
      </c>
      <c r="AB34" s="7729">
        <v>0</v>
      </c>
      <c r="AC34" s="7730">
        <v>0</v>
      </c>
      <c r="AD34" s="7725">
        <v>0</v>
      </c>
      <c r="AE34" s="7731">
        <v>0</v>
      </c>
      <c r="AF34" s="1278"/>
      <c r="AG34" s="1630"/>
    </row>
    <row r="35" spans="1:33" s="7732" customFormat="1" ht="12.75">
      <c r="A35" s="1630"/>
      <c r="B35" s="1278"/>
      <c r="C35" s="7734">
        <f t="shared" si="0"/>
        <v>26</v>
      </c>
      <c r="D35" s="7745" t="s">
        <v>655</v>
      </c>
      <c r="E35" s="7721">
        <f t="shared" si="1"/>
        <v>0</v>
      </c>
      <c r="F35" s="7722">
        <f t="shared" si="2"/>
        <v>0</v>
      </c>
      <c r="G35" s="7722">
        <f t="shared" si="2"/>
        <v>0</v>
      </c>
      <c r="H35" s="7723">
        <f t="shared" si="2"/>
        <v>0</v>
      </c>
      <c r="I35" s="7724">
        <v>0</v>
      </c>
      <c r="J35" s="7725">
        <v>0</v>
      </c>
      <c r="K35" s="7725">
        <v>0</v>
      </c>
      <c r="L35" s="7726">
        <v>0</v>
      </c>
      <c r="M35" s="7724">
        <v>0</v>
      </c>
      <c r="N35" s="7725">
        <v>0</v>
      </c>
      <c r="O35" s="7725">
        <v>0</v>
      </c>
      <c r="P35" s="7727">
        <v>0</v>
      </c>
      <c r="Q35" s="7728">
        <v>0</v>
      </c>
      <c r="R35" s="7729">
        <v>0</v>
      </c>
      <c r="S35" s="7730">
        <v>0</v>
      </c>
      <c r="T35" s="7725">
        <v>0</v>
      </c>
      <c r="U35" s="7731">
        <v>0</v>
      </c>
      <c r="V35" s="7728">
        <v>0</v>
      </c>
      <c r="W35" s="7729">
        <v>0</v>
      </c>
      <c r="X35" s="7730">
        <v>0</v>
      </c>
      <c r="Y35" s="7725">
        <v>0</v>
      </c>
      <c r="Z35" s="7731">
        <v>0</v>
      </c>
      <c r="AA35" s="7728">
        <v>0</v>
      </c>
      <c r="AB35" s="7729">
        <v>0</v>
      </c>
      <c r="AC35" s="7730">
        <v>0</v>
      </c>
      <c r="AD35" s="7725">
        <v>0</v>
      </c>
      <c r="AE35" s="7731">
        <v>0</v>
      </c>
      <c r="AF35" s="1278"/>
      <c r="AG35" s="1630"/>
    </row>
    <row r="36" spans="1:33" s="7732" customFormat="1" ht="12.75">
      <c r="A36" s="1630"/>
      <c r="B36" s="1278"/>
      <c r="C36" s="7746">
        <f t="shared" si="0"/>
        <v>27</v>
      </c>
      <c r="D36" s="7747" t="s">
        <v>656</v>
      </c>
      <c r="E36" s="7748">
        <f t="shared" si="1"/>
        <v>0</v>
      </c>
      <c r="F36" s="7749">
        <f t="shared" si="2"/>
        <v>0</v>
      </c>
      <c r="G36" s="7749">
        <f t="shared" si="2"/>
        <v>0</v>
      </c>
      <c r="H36" s="7750">
        <f t="shared" si="2"/>
        <v>0</v>
      </c>
      <c r="I36" s="7751">
        <f>SUM(I27:I31)-SUM(I32:I35)</f>
        <v>0</v>
      </c>
      <c r="J36" s="7752">
        <f t="shared" ref="J36:AE36" si="4">SUM(J27:J31)-SUM(J32:J35)</f>
        <v>0</v>
      </c>
      <c r="K36" s="7752">
        <f>SUM(K27:K31)-SUM(K32:K35)</f>
        <v>0</v>
      </c>
      <c r="L36" s="7753">
        <f t="shared" si="4"/>
        <v>0</v>
      </c>
      <c r="M36" s="7748">
        <f t="shared" si="4"/>
        <v>0</v>
      </c>
      <c r="N36" s="7752">
        <f>SUM(N27:N31)-SUM(N32:N35)</f>
        <v>0</v>
      </c>
      <c r="O36" s="7752">
        <f>SUM(O27:O31)-SUM(O32:O35)</f>
        <v>0</v>
      </c>
      <c r="P36" s="7750">
        <f t="shared" si="4"/>
        <v>0</v>
      </c>
      <c r="Q36" s="7754">
        <f t="shared" si="4"/>
        <v>0</v>
      </c>
      <c r="R36" s="7755">
        <f t="shared" si="4"/>
        <v>0</v>
      </c>
      <c r="S36" s="7749">
        <f t="shared" si="4"/>
        <v>0</v>
      </c>
      <c r="T36" s="7752">
        <f>SUM(T27:T31)-SUM(T32:T35)</f>
        <v>0</v>
      </c>
      <c r="U36" s="7750">
        <f t="shared" si="4"/>
        <v>0</v>
      </c>
      <c r="V36" s="7754">
        <f t="shared" si="4"/>
        <v>0</v>
      </c>
      <c r="W36" s="7755">
        <f t="shared" si="4"/>
        <v>0</v>
      </c>
      <c r="X36" s="7749">
        <f t="shared" si="4"/>
        <v>0</v>
      </c>
      <c r="Y36" s="7752">
        <f>SUM(Y27:Y31)-SUM(Y32:Y35)</f>
        <v>0</v>
      </c>
      <c r="Z36" s="7750">
        <f t="shared" si="4"/>
        <v>0</v>
      </c>
      <c r="AA36" s="7756">
        <f t="shared" si="4"/>
        <v>0</v>
      </c>
      <c r="AB36" s="7755">
        <f t="shared" si="4"/>
        <v>0</v>
      </c>
      <c r="AC36" s="7749">
        <f t="shared" si="4"/>
        <v>0</v>
      </c>
      <c r="AD36" s="7752">
        <f>SUM(AD27:AD31)-SUM(AD32:AD35)</f>
        <v>0</v>
      </c>
      <c r="AE36" s="7750">
        <f t="shared" si="4"/>
        <v>0</v>
      </c>
      <c r="AF36" s="1278"/>
      <c r="AG36" s="1630"/>
    </row>
    <row r="37" spans="1:33" s="6335" customFormat="1" ht="15.75">
      <c r="A37" s="6178"/>
      <c r="B37" s="7137"/>
      <c r="C37" s="7710"/>
      <c r="D37" s="7711"/>
      <c r="E37" s="7757"/>
      <c r="F37" s="1620"/>
      <c r="G37" s="1620"/>
      <c r="H37" s="1626"/>
      <c r="I37" s="7758"/>
      <c r="J37" s="7758"/>
      <c r="K37" s="7758"/>
      <c r="L37" s="1620"/>
      <c r="M37" s="7759"/>
      <c r="N37" s="1620"/>
      <c r="O37" s="7758"/>
      <c r="P37" s="1626"/>
      <c r="Q37" s="7759"/>
      <c r="R37" s="7760"/>
      <c r="S37" s="1620"/>
      <c r="T37" s="7758"/>
      <c r="U37" s="1626"/>
      <c r="V37" s="7759"/>
      <c r="W37" s="7760"/>
      <c r="X37" s="1620"/>
      <c r="Y37" s="7758"/>
      <c r="Z37" s="1626"/>
      <c r="AA37" s="7760"/>
      <c r="AB37" s="7760"/>
      <c r="AC37" s="1620"/>
      <c r="AD37" s="7758"/>
      <c r="AE37" s="1626"/>
      <c r="AF37" s="7137"/>
      <c r="AG37" s="6178"/>
    </row>
    <row r="38" spans="1:33" s="6335" customFormat="1" ht="15.75">
      <c r="A38" s="6178"/>
      <c r="B38" s="7137"/>
      <c r="C38" s="7710" t="s">
        <v>2269</v>
      </c>
      <c r="D38" s="7711"/>
      <c r="E38" s="7757"/>
      <c r="F38" s="1620"/>
      <c r="G38" s="1620"/>
      <c r="H38" s="1626"/>
      <c r="I38" s="7759"/>
      <c r="J38" s="1620"/>
      <c r="K38" s="1620"/>
      <c r="L38" s="1626"/>
      <c r="M38" s="7759"/>
      <c r="N38" s="1620"/>
      <c r="O38" s="1620"/>
      <c r="P38" s="1626"/>
      <c r="Q38" s="7759"/>
      <c r="R38" s="7760"/>
      <c r="S38" s="1620"/>
      <c r="T38" s="1620"/>
      <c r="U38" s="1626"/>
      <c r="V38" s="7759"/>
      <c r="W38" s="7760"/>
      <c r="X38" s="1620"/>
      <c r="Y38" s="1620"/>
      <c r="Z38" s="1626"/>
      <c r="AA38" s="7760"/>
      <c r="AB38" s="7760"/>
      <c r="AC38" s="1620"/>
      <c r="AD38" s="1620"/>
      <c r="AE38" s="1626"/>
      <c r="AF38" s="7137"/>
      <c r="AG38" s="6178"/>
    </row>
    <row r="39" spans="1:33" s="7732" customFormat="1" ht="12.75">
      <c r="A39" s="1630"/>
      <c r="B39" s="1278"/>
      <c r="C39" s="7719">
        <f>1+C36</f>
        <v>28</v>
      </c>
      <c r="D39" s="7733"/>
      <c r="E39" s="7721">
        <f t="shared" ref="E39:E49" si="5">SUM(I39,M39,Q39)</f>
        <v>0</v>
      </c>
      <c r="F39" s="7722">
        <f t="shared" ref="F39:H49" si="6">SUM(J39,N39,S39)</f>
        <v>0</v>
      </c>
      <c r="G39" s="7722">
        <f t="shared" si="6"/>
        <v>0</v>
      </c>
      <c r="H39" s="7723">
        <f t="shared" si="6"/>
        <v>0</v>
      </c>
      <c r="I39" s="7724">
        <v>0</v>
      </c>
      <c r="J39" s="7725">
        <v>0</v>
      </c>
      <c r="K39" s="7725">
        <v>0</v>
      </c>
      <c r="L39" s="7726">
        <v>0</v>
      </c>
      <c r="M39" s="7724">
        <v>0</v>
      </c>
      <c r="N39" s="7725">
        <v>0</v>
      </c>
      <c r="O39" s="7725">
        <v>0</v>
      </c>
      <c r="P39" s="7727">
        <v>0</v>
      </c>
      <c r="Q39" s="7728">
        <v>0</v>
      </c>
      <c r="R39" s="7729">
        <v>0</v>
      </c>
      <c r="S39" s="7730">
        <v>0</v>
      </c>
      <c r="T39" s="7725">
        <v>0</v>
      </c>
      <c r="U39" s="7731">
        <v>0</v>
      </c>
      <c r="V39" s="7728">
        <v>0</v>
      </c>
      <c r="W39" s="7729">
        <v>0</v>
      </c>
      <c r="X39" s="7730">
        <v>0</v>
      </c>
      <c r="Y39" s="7725">
        <v>0</v>
      </c>
      <c r="Z39" s="7731">
        <v>0</v>
      </c>
      <c r="AA39" s="7728">
        <v>0</v>
      </c>
      <c r="AB39" s="7729">
        <v>0</v>
      </c>
      <c r="AC39" s="7730">
        <v>0</v>
      </c>
      <c r="AD39" s="7725">
        <v>0</v>
      </c>
      <c r="AE39" s="7731">
        <v>0</v>
      </c>
      <c r="AF39" s="1278"/>
      <c r="AG39" s="1630"/>
    </row>
    <row r="40" spans="1:33" s="7732" customFormat="1" ht="12.75">
      <c r="A40" s="1630"/>
      <c r="B40" s="1278"/>
      <c r="C40" s="7719">
        <f t="shared" ref="C40:C48" si="7">1+C39</f>
        <v>29</v>
      </c>
      <c r="D40" s="7733"/>
      <c r="E40" s="7721">
        <f t="shared" si="5"/>
        <v>0</v>
      </c>
      <c r="F40" s="7722">
        <f t="shared" si="6"/>
        <v>0</v>
      </c>
      <c r="G40" s="7722">
        <f t="shared" si="6"/>
        <v>0</v>
      </c>
      <c r="H40" s="7723">
        <f t="shared" si="6"/>
        <v>0</v>
      </c>
      <c r="I40" s="7724">
        <v>0</v>
      </c>
      <c r="J40" s="7725">
        <v>0</v>
      </c>
      <c r="K40" s="7725">
        <v>0</v>
      </c>
      <c r="L40" s="7726">
        <v>0</v>
      </c>
      <c r="M40" s="7724">
        <v>0</v>
      </c>
      <c r="N40" s="7725">
        <v>0</v>
      </c>
      <c r="O40" s="7725">
        <v>0</v>
      </c>
      <c r="P40" s="7727">
        <v>0</v>
      </c>
      <c r="Q40" s="7728">
        <v>0</v>
      </c>
      <c r="R40" s="7729">
        <v>0</v>
      </c>
      <c r="S40" s="7730">
        <v>0</v>
      </c>
      <c r="T40" s="7725">
        <v>0</v>
      </c>
      <c r="U40" s="7731">
        <v>0</v>
      </c>
      <c r="V40" s="7728">
        <v>0</v>
      </c>
      <c r="W40" s="7729">
        <v>0</v>
      </c>
      <c r="X40" s="7730">
        <v>0</v>
      </c>
      <c r="Y40" s="7725">
        <v>0</v>
      </c>
      <c r="Z40" s="7731">
        <v>0</v>
      </c>
      <c r="AA40" s="7728">
        <v>0</v>
      </c>
      <c r="AB40" s="7729">
        <v>0</v>
      </c>
      <c r="AC40" s="7730">
        <v>0</v>
      </c>
      <c r="AD40" s="7725">
        <v>0</v>
      </c>
      <c r="AE40" s="7731">
        <v>0</v>
      </c>
      <c r="AF40" s="1278"/>
      <c r="AG40" s="1630"/>
    </row>
    <row r="41" spans="1:33" s="7732" customFormat="1" ht="12.75">
      <c r="A41" s="1630"/>
      <c r="B41" s="1278"/>
      <c r="C41" s="7719">
        <f t="shared" si="7"/>
        <v>30</v>
      </c>
      <c r="D41" s="7733"/>
      <c r="E41" s="7721">
        <f t="shared" si="5"/>
        <v>0</v>
      </c>
      <c r="F41" s="7722">
        <f t="shared" si="6"/>
        <v>0</v>
      </c>
      <c r="G41" s="7722">
        <f t="shared" si="6"/>
        <v>0</v>
      </c>
      <c r="H41" s="7723">
        <f t="shared" si="6"/>
        <v>0</v>
      </c>
      <c r="I41" s="7724">
        <v>0</v>
      </c>
      <c r="J41" s="7725">
        <v>0</v>
      </c>
      <c r="K41" s="7725">
        <v>0</v>
      </c>
      <c r="L41" s="7726">
        <v>0</v>
      </c>
      <c r="M41" s="7724">
        <v>0</v>
      </c>
      <c r="N41" s="7725">
        <v>0</v>
      </c>
      <c r="O41" s="7725">
        <v>0</v>
      </c>
      <c r="P41" s="7727">
        <v>0</v>
      </c>
      <c r="Q41" s="7728">
        <v>0</v>
      </c>
      <c r="R41" s="7729">
        <v>0</v>
      </c>
      <c r="S41" s="7730">
        <v>0</v>
      </c>
      <c r="T41" s="7725">
        <v>0</v>
      </c>
      <c r="U41" s="7731">
        <v>0</v>
      </c>
      <c r="V41" s="7728">
        <v>0</v>
      </c>
      <c r="W41" s="7729">
        <v>0</v>
      </c>
      <c r="X41" s="7730">
        <v>0</v>
      </c>
      <c r="Y41" s="7725">
        <v>0</v>
      </c>
      <c r="Z41" s="7731">
        <v>0</v>
      </c>
      <c r="AA41" s="7728">
        <v>0</v>
      </c>
      <c r="AB41" s="7729">
        <v>0</v>
      </c>
      <c r="AC41" s="7730">
        <v>0</v>
      </c>
      <c r="AD41" s="7725">
        <v>0</v>
      </c>
      <c r="AE41" s="7731">
        <v>0</v>
      </c>
      <c r="AF41" s="1278"/>
      <c r="AG41" s="1630"/>
    </row>
    <row r="42" spans="1:33" s="7732" customFormat="1" ht="12.75">
      <c r="A42" s="1630"/>
      <c r="B42" s="1278"/>
      <c r="C42" s="7719">
        <f t="shared" si="7"/>
        <v>31</v>
      </c>
      <c r="D42" s="7733"/>
      <c r="E42" s="7721">
        <f t="shared" si="5"/>
        <v>0</v>
      </c>
      <c r="F42" s="7722">
        <f t="shared" si="6"/>
        <v>0</v>
      </c>
      <c r="G42" s="7722">
        <f t="shared" si="6"/>
        <v>0</v>
      </c>
      <c r="H42" s="7723">
        <f t="shared" si="6"/>
        <v>0</v>
      </c>
      <c r="I42" s="7724">
        <v>0</v>
      </c>
      <c r="J42" s="7725">
        <v>0</v>
      </c>
      <c r="K42" s="7725">
        <v>0</v>
      </c>
      <c r="L42" s="7726">
        <v>0</v>
      </c>
      <c r="M42" s="7724">
        <v>0</v>
      </c>
      <c r="N42" s="7725">
        <v>0</v>
      </c>
      <c r="O42" s="7725">
        <v>0</v>
      </c>
      <c r="P42" s="7727">
        <v>0</v>
      </c>
      <c r="Q42" s="7728">
        <v>0</v>
      </c>
      <c r="R42" s="7729">
        <v>0</v>
      </c>
      <c r="S42" s="7730">
        <v>0</v>
      </c>
      <c r="T42" s="7725">
        <v>0</v>
      </c>
      <c r="U42" s="7731">
        <v>0</v>
      </c>
      <c r="V42" s="7728">
        <v>0</v>
      </c>
      <c r="W42" s="7729">
        <v>0</v>
      </c>
      <c r="X42" s="7730">
        <v>0</v>
      </c>
      <c r="Y42" s="7725">
        <v>0</v>
      </c>
      <c r="Z42" s="7731">
        <v>0</v>
      </c>
      <c r="AA42" s="7728">
        <v>0</v>
      </c>
      <c r="AB42" s="7729">
        <v>0</v>
      </c>
      <c r="AC42" s="7730">
        <v>0</v>
      </c>
      <c r="AD42" s="7725">
        <v>0</v>
      </c>
      <c r="AE42" s="7731">
        <v>0</v>
      </c>
      <c r="AF42" s="1278"/>
      <c r="AG42" s="1630"/>
    </row>
    <row r="43" spans="1:33" s="7732" customFormat="1" ht="12.75">
      <c r="A43" s="1630"/>
      <c r="B43" s="1278"/>
      <c r="C43" s="7719">
        <f t="shared" si="7"/>
        <v>32</v>
      </c>
      <c r="D43" s="7733"/>
      <c r="E43" s="7721">
        <f t="shared" si="5"/>
        <v>0</v>
      </c>
      <c r="F43" s="7722">
        <f t="shared" si="6"/>
        <v>0</v>
      </c>
      <c r="G43" s="7722">
        <f t="shared" si="6"/>
        <v>0</v>
      </c>
      <c r="H43" s="7723">
        <f t="shared" si="6"/>
        <v>0</v>
      </c>
      <c r="I43" s="7724">
        <v>0</v>
      </c>
      <c r="J43" s="7725">
        <v>0</v>
      </c>
      <c r="K43" s="7725">
        <v>0</v>
      </c>
      <c r="L43" s="7726">
        <v>0</v>
      </c>
      <c r="M43" s="7724">
        <v>0</v>
      </c>
      <c r="N43" s="7725">
        <v>0</v>
      </c>
      <c r="O43" s="7725">
        <v>0</v>
      </c>
      <c r="P43" s="7727">
        <v>0</v>
      </c>
      <c r="Q43" s="7728">
        <v>0</v>
      </c>
      <c r="R43" s="7729">
        <v>0</v>
      </c>
      <c r="S43" s="7730">
        <v>0</v>
      </c>
      <c r="T43" s="7725">
        <v>0</v>
      </c>
      <c r="U43" s="7731">
        <v>0</v>
      </c>
      <c r="V43" s="7728">
        <v>0</v>
      </c>
      <c r="W43" s="7729">
        <v>0</v>
      </c>
      <c r="X43" s="7730">
        <v>0</v>
      </c>
      <c r="Y43" s="7725">
        <v>0</v>
      </c>
      <c r="Z43" s="7731">
        <v>0</v>
      </c>
      <c r="AA43" s="7728">
        <v>0</v>
      </c>
      <c r="AB43" s="7729">
        <v>0</v>
      </c>
      <c r="AC43" s="7730">
        <v>0</v>
      </c>
      <c r="AD43" s="7725">
        <v>0</v>
      </c>
      <c r="AE43" s="7731">
        <v>0</v>
      </c>
      <c r="AF43" s="1278"/>
      <c r="AG43" s="1630"/>
    </row>
    <row r="44" spans="1:33" s="7732" customFormat="1" ht="12.75">
      <c r="A44" s="1630"/>
      <c r="B44" s="1278"/>
      <c r="C44" s="7734">
        <f t="shared" si="7"/>
        <v>33</v>
      </c>
      <c r="D44" s="7735" t="s">
        <v>646</v>
      </c>
      <c r="E44" s="7736">
        <f t="shared" si="5"/>
        <v>0</v>
      </c>
      <c r="F44" s="7737">
        <f t="shared" si="6"/>
        <v>0</v>
      </c>
      <c r="G44" s="7737">
        <f t="shared" si="6"/>
        <v>0</v>
      </c>
      <c r="H44" s="7738">
        <f t="shared" si="6"/>
        <v>0</v>
      </c>
      <c r="I44" s="7739">
        <f>SUM(I39:I43)</f>
        <v>0</v>
      </c>
      <c r="J44" s="7740">
        <f t="shared" ref="J44:AE44" si="8">SUM(J39:J43)</f>
        <v>0</v>
      </c>
      <c r="K44" s="7740">
        <f t="shared" si="8"/>
        <v>0</v>
      </c>
      <c r="L44" s="7741">
        <f t="shared" si="8"/>
        <v>0</v>
      </c>
      <c r="M44" s="7736">
        <f t="shared" si="8"/>
        <v>0</v>
      </c>
      <c r="N44" s="7740">
        <f>SUM(N39:N43)</f>
        <v>0</v>
      </c>
      <c r="O44" s="7740">
        <f>SUM(O39:O43)</f>
        <v>0</v>
      </c>
      <c r="P44" s="7738">
        <f t="shared" si="8"/>
        <v>0</v>
      </c>
      <c r="Q44" s="7742">
        <f t="shared" si="8"/>
        <v>0</v>
      </c>
      <c r="R44" s="7743">
        <f t="shared" si="8"/>
        <v>0</v>
      </c>
      <c r="S44" s="7737">
        <f t="shared" si="8"/>
        <v>0</v>
      </c>
      <c r="T44" s="7740">
        <f t="shared" si="8"/>
        <v>0</v>
      </c>
      <c r="U44" s="7738">
        <f t="shared" si="8"/>
        <v>0</v>
      </c>
      <c r="V44" s="7742">
        <f t="shared" si="8"/>
        <v>0</v>
      </c>
      <c r="W44" s="7743">
        <f t="shared" si="8"/>
        <v>0</v>
      </c>
      <c r="X44" s="7737">
        <f t="shared" si="8"/>
        <v>0</v>
      </c>
      <c r="Y44" s="7740">
        <f t="shared" si="8"/>
        <v>0</v>
      </c>
      <c r="Z44" s="7738">
        <f t="shared" si="8"/>
        <v>0</v>
      </c>
      <c r="AA44" s="7744">
        <f t="shared" si="8"/>
        <v>0</v>
      </c>
      <c r="AB44" s="7743">
        <f t="shared" si="8"/>
        <v>0</v>
      </c>
      <c r="AC44" s="7737">
        <f t="shared" si="8"/>
        <v>0</v>
      </c>
      <c r="AD44" s="7740">
        <f t="shared" si="8"/>
        <v>0</v>
      </c>
      <c r="AE44" s="7738">
        <f t="shared" si="8"/>
        <v>0</v>
      </c>
      <c r="AF44" s="1278"/>
      <c r="AG44" s="1630"/>
    </row>
    <row r="45" spans="1:33" s="7732" customFormat="1" ht="12.75">
      <c r="A45" s="1630"/>
      <c r="B45" s="1278"/>
      <c r="C45" s="7734">
        <f t="shared" si="7"/>
        <v>34</v>
      </c>
      <c r="D45" s="7745" t="s">
        <v>657</v>
      </c>
      <c r="E45" s="7721">
        <f t="shared" si="5"/>
        <v>0</v>
      </c>
      <c r="F45" s="7722">
        <f t="shared" si="6"/>
        <v>0</v>
      </c>
      <c r="G45" s="7722">
        <f t="shared" si="6"/>
        <v>0</v>
      </c>
      <c r="H45" s="7723">
        <f t="shared" si="6"/>
        <v>0</v>
      </c>
      <c r="I45" s="7724">
        <v>0</v>
      </c>
      <c r="J45" s="7725">
        <v>0</v>
      </c>
      <c r="K45" s="7725">
        <v>0</v>
      </c>
      <c r="L45" s="7726">
        <v>0</v>
      </c>
      <c r="M45" s="7724">
        <v>0</v>
      </c>
      <c r="N45" s="7725">
        <v>0</v>
      </c>
      <c r="O45" s="7725">
        <v>0</v>
      </c>
      <c r="P45" s="7727">
        <v>0</v>
      </c>
      <c r="Q45" s="7728">
        <v>0</v>
      </c>
      <c r="R45" s="7729">
        <v>0</v>
      </c>
      <c r="S45" s="7730">
        <v>0</v>
      </c>
      <c r="T45" s="7725">
        <v>0</v>
      </c>
      <c r="U45" s="7731">
        <v>0</v>
      </c>
      <c r="V45" s="7728">
        <v>0</v>
      </c>
      <c r="W45" s="7729">
        <v>0</v>
      </c>
      <c r="X45" s="7730">
        <v>0</v>
      </c>
      <c r="Y45" s="7725">
        <v>0</v>
      </c>
      <c r="Z45" s="7731">
        <v>0</v>
      </c>
      <c r="AA45" s="7728">
        <v>0</v>
      </c>
      <c r="AB45" s="7729">
        <v>0</v>
      </c>
      <c r="AC45" s="7730">
        <v>0</v>
      </c>
      <c r="AD45" s="7725">
        <v>0</v>
      </c>
      <c r="AE45" s="7731">
        <v>0</v>
      </c>
      <c r="AF45" s="1278"/>
      <c r="AG45" s="1630"/>
    </row>
    <row r="46" spans="1:33" s="7732" customFormat="1" ht="12.75">
      <c r="A46" s="1630"/>
      <c r="B46" s="1278"/>
      <c r="C46" s="7734">
        <f t="shared" si="7"/>
        <v>35</v>
      </c>
      <c r="D46" s="7745" t="s">
        <v>658</v>
      </c>
      <c r="E46" s="7721">
        <f t="shared" si="5"/>
        <v>0</v>
      </c>
      <c r="F46" s="7722">
        <f t="shared" si="6"/>
        <v>0</v>
      </c>
      <c r="G46" s="7722">
        <f t="shared" si="6"/>
        <v>0</v>
      </c>
      <c r="H46" s="7723">
        <f t="shared" si="6"/>
        <v>0</v>
      </c>
      <c r="I46" s="7724">
        <v>0</v>
      </c>
      <c r="J46" s="7725">
        <v>0</v>
      </c>
      <c r="K46" s="7725">
        <v>0</v>
      </c>
      <c r="L46" s="7726">
        <v>0</v>
      </c>
      <c r="M46" s="7724">
        <v>0</v>
      </c>
      <c r="N46" s="7725">
        <v>0</v>
      </c>
      <c r="O46" s="7725">
        <v>0</v>
      </c>
      <c r="P46" s="7727">
        <v>0</v>
      </c>
      <c r="Q46" s="7728">
        <v>0</v>
      </c>
      <c r="R46" s="7729">
        <v>0</v>
      </c>
      <c r="S46" s="7730">
        <v>0</v>
      </c>
      <c r="T46" s="7725">
        <v>0</v>
      </c>
      <c r="U46" s="7731">
        <v>0</v>
      </c>
      <c r="V46" s="7728">
        <v>0</v>
      </c>
      <c r="W46" s="7729">
        <v>0</v>
      </c>
      <c r="X46" s="7730">
        <v>0</v>
      </c>
      <c r="Y46" s="7725">
        <v>0</v>
      </c>
      <c r="Z46" s="7731">
        <v>0</v>
      </c>
      <c r="AA46" s="7728">
        <v>0</v>
      </c>
      <c r="AB46" s="7729">
        <v>0</v>
      </c>
      <c r="AC46" s="7730">
        <v>0</v>
      </c>
      <c r="AD46" s="7725">
        <v>0</v>
      </c>
      <c r="AE46" s="7731">
        <v>0</v>
      </c>
      <c r="AF46" s="1278"/>
      <c r="AG46" s="1630"/>
    </row>
    <row r="47" spans="1:33" s="7732" customFormat="1" ht="12.75">
      <c r="A47" s="1630"/>
      <c r="B47" s="1278"/>
      <c r="C47" s="7734">
        <f t="shared" si="7"/>
        <v>36</v>
      </c>
      <c r="D47" s="7745" t="s">
        <v>659</v>
      </c>
      <c r="E47" s="7721">
        <f t="shared" si="5"/>
        <v>0</v>
      </c>
      <c r="F47" s="7722">
        <f t="shared" si="6"/>
        <v>0</v>
      </c>
      <c r="G47" s="7722">
        <f t="shared" si="6"/>
        <v>0</v>
      </c>
      <c r="H47" s="7723">
        <f t="shared" si="6"/>
        <v>0</v>
      </c>
      <c r="I47" s="7724">
        <v>0</v>
      </c>
      <c r="J47" s="7725">
        <v>0</v>
      </c>
      <c r="K47" s="7725">
        <v>0</v>
      </c>
      <c r="L47" s="7726">
        <v>0</v>
      </c>
      <c r="M47" s="7724">
        <v>0</v>
      </c>
      <c r="N47" s="7725">
        <v>0</v>
      </c>
      <c r="O47" s="7725">
        <v>0</v>
      </c>
      <c r="P47" s="7727">
        <v>0</v>
      </c>
      <c r="Q47" s="7728">
        <v>0</v>
      </c>
      <c r="R47" s="7729">
        <v>0</v>
      </c>
      <c r="S47" s="7730">
        <v>0</v>
      </c>
      <c r="T47" s="7725">
        <v>0</v>
      </c>
      <c r="U47" s="7731">
        <v>0</v>
      </c>
      <c r="V47" s="7728">
        <v>0</v>
      </c>
      <c r="W47" s="7729">
        <v>0</v>
      </c>
      <c r="X47" s="7730">
        <v>0</v>
      </c>
      <c r="Y47" s="7725">
        <v>0</v>
      </c>
      <c r="Z47" s="7731">
        <v>0</v>
      </c>
      <c r="AA47" s="7728">
        <v>0</v>
      </c>
      <c r="AB47" s="7729">
        <v>0</v>
      </c>
      <c r="AC47" s="7730">
        <v>0</v>
      </c>
      <c r="AD47" s="7725">
        <v>0</v>
      </c>
      <c r="AE47" s="7731">
        <v>0</v>
      </c>
      <c r="AF47" s="1278"/>
      <c r="AG47" s="1630"/>
    </row>
    <row r="48" spans="1:33" s="7732" customFormat="1" ht="12.75">
      <c r="A48" s="1630"/>
      <c r="B48" s="1278"/>
      <c r="C48" s="7734">
        <f t="shared" si="7"/>
        <v>37</v>
      </c>
      <c r="D48" s="7745" t="s">
        <v>660</v>
      </c>
      <c r="E48" s="7721">
        <f t="shared" si="5"/>
        <v>0</v>
      </c>
      <c r="F48" s="7722">
        <f t="shared" si="6"/>
        <v>0</v>
      </c>
      <c r="G48" s="7722">
        <f t="shared" si="6"/>
        <v>0</v>
      </c>
      <c r="H48" s="7723">
        <f t="shared" si="6"/>
        <v>0</v>
      </c>
      <c r="I48" s="7724">
        <v>0</v>
      </c>
      <c r="J48" s="7725">
        <v>0</v>
      </c>
      <c r="K48" s="7725">
        <v>0</v>
      </c>
      <c r="L48" s="7726">
        <v>0</v>
      </c>
      <c r="M48" s="7724">
        <v>0</v>
      </c>
      <c r="N48" s="7725">
        <v>0</v>
      </c>
      <c r="O48" s="7725">
        <v>0</v>
      </c>
      <c r="P48" s="7727">
        <v>0</v>
      </c>
      <c r="Q48" s="7728">
        <v>0</v>
      </c>
      <c r="R48" s="7729">
        <v>0</v>
      </c>
      <c r="S48" s="7730">
        <v>0</v>
      </c>
      <c r="T48" s="7725">
        <v>0</v>
      </c>
      <c r="U48" s="7731">
        <v>0</v>
      </c>
      <c r="V48" s="7728">
        <v>0</v>
      </c>
      <c r="W48" s="7729">
        <v>0</v>
      </c>
      <c r="X48" s="7730">
        <v>0</v>
      </c>
      <c r="Y48" s="7725">
        <v>0</v>
      </c>
      <c r="Z48" s="7731">
        <v>0</v>
      </c>
      <c r="AA48" s="7728">
        <v>0</v>
      </c>
      <c r="AB48" s="7729">
        <v>0</v>
      </c>
      <c r="AC48" s="7730">
        <v>0</v>
      </c>
      <c r="AD48" s="7725">
        <v>0</v>
      </c>
      <c r="AE48" s="7731">
        <v>0</v>
      </c>
      <c r="AF48" s="1278"/>
      <c r="AG48" s="1630"/>
    </row>
    <row r="49" spans="1:33" s="7732" customFormat="1" ht="12.75">
      <c r="A49" s="1630"/>
      <c r="B49" s="1278"/>
      <c r="C49" s="7734">
        <f>1+C46</f>
        <v>36</v>
      </c>
      <c r="D49" s="7735" t="s">
        <v>656</v>
      </c>
      <c r="E49" s="7736">
        <f t="shared" si="5"/>
        <v>0</v>
      </c>
      <c r="F49" s="7737">
        <f t="shared" si="6"/>
        <v>0</v>
      </c>
      <c r="G49" s="7737">
        <f t="shared" si="6"/>
        <v>0</v>
      </c>
      <c r="H49" s="7738">
        <f t="shared" si="6"/>
        <v>0</v>
      </c>
      <c r="I49" s="7739">
        <f>SUM(I44:I46)-SUM(I47:I48)</f>
        <v>0</v>
      </c>
      <c r="J49" s="7740">
        <f t="shared" ref="J49:AE49" si="9">SUM(J44:J46)-SUM(J47:J48)</f>
        <v>0</v>
      </c>
      <c r="K49" s="7740">
        <f>SUM(K44:K46)-SUM(K47:K48)</f>
        <v>0</v>
      </c>
      <c r="L49" s="7741">
        <f t="shared" si="9"/>
        <v>0</v>
      </c>
      <c r="M49" s="7736">
        <f t="shared" si="9"/>
        <v>0</v>
      </c>
      <c r="N49" s="7740">
        <f>SUM(N44:N46)-SUM(N47:N48)</f>
        <v>0</v>
      </c>
      <c r="O49" s="7740">
        <f>SUM(O44:O46)-SUM(O47:O48)</f>
        <v>0</v>
      </c>
      <c r="P49" s="7738">
        <f t="shared" si="9"/>
        <v>0</v>
      </c>
      <c r="Q49" s="7742">
        <f t="shared" si="9"/>
        <v>0</v>
      </c>
      <c r="R49" s="7743">
        <f t="shared" si="9"/>
        <v>0</v>
      </c>
      <c r="S49" s="7737">
        <f t="shared" si="9"/>
        <v>0</v>
      </c>
      <c r="T49" s="7740">
        <f>SUM(T44:T46)-SUM(T47:T48)</f>
        <v>0</v>
      </c>
      <c r="U49" s="7738">
        <f t="shared" si="9"/>
        <v>0</v>
      </c>
      <c r="V49" s="7742">
        <f t="shared" si="9"/>
        <v>0</v>
      </c>
      <c r="W49" s="7743">
        <f t="shared" si="9"/>
        <v>0</v>
      </c>
      <c r="X49" s="7737">
        <f t="shared" si="9"/>
        <v>0</v>
      </c>
      <c r="Y49" s="7740">
        <f>SUM(Y44:Y46)-SUM(Y47:Y48)</f>
        <v>0</v>
      </c>
      <c r="Z49" s="7738">
        <f t="shared" si="9"/>
        <v>0</v>
      </c>
      <c r="AA49" s="7744">
        <f t="shared" si="9"/>
        <v>0</v>
      </c>
      <c r="AB49" s="7743">
        <f t="shared" si="9"/>
        <v>0</v>
      </c>
      <c r="AC49" s="7737">
        <f t="shared" si="9"/>
        <v>0</v>
      </c>
      <c r="AD49" s="7740">
        <f>SUM(AD44:AD46)-SUM(AD47:AD48)</f>
        <v>0</v>
      </c>
      <c r="AE49" s="7738">
        <f t="shared" si="9"/>
        <v>0</v>
      </c>
      <c r="AF49" s="1278"/>
      <c r="AG49" s="1630"/>
    </row>
    <row r="50" spans="1:33" s="6335" customFormat="1" ht="15.75">
      <c r="A50" s="6178"/>
      <c r="B50" s="7137"/>
      <c r="C50" s="7710"/>
      <c r="D50" s="7711"/>
      <c r="E50" s="7757"/>
      <c r="F50" s="1620"/>
      <c r="G50" s="1620"/>
      <c r="H50" s="1626"/>
      <c r="I50" s="7758"/>
      <c r="J50" s="7758"/>
      <c r="K50" s="7758"/>
      <c r="L50" s="1620"/>
      <c r="M50" s="7761"/>
      <c r="N50" s="7762"/>
      <c r="O50" s="7758"/>
      <c r="P50" s="7763"/>
      <c r="Q50" s="7759"/>
      <c r="R50" s="7760"/>
      <c r="S50" s="1620"/>
      <c r="T50" s="7758"/>
      <c r="U50" s="1626"/>
      <c r="V50" s="7759"/>
      <c r="W50" s="7760"/>
      <c r="X50" s="1620"/>
      <c r="Y50" s="7758"/>
      <c r="Z50" s="1626"/>
      <c r="AA50" s="7760"/>
      <c r="AB50" s="7760"/>
      <c r="AC50" s="1620"/>
      <c r="AD50" s="7758"/>
      <c r="AE50" s="1626"/>
      <c r="AF50" s="7137"/>
      <c r="AG50" s="6178"/>
    </row>
    <row r="51" spans="1:33" s="6335" customFormat="1" ht="15.75">
      <c r="A51" s="6178"/>
      <c r="B51" s="7137"/>
      <c r="C51" s="7710" t="s">
        <v>2270</v>
      </c>
      <c r="D51" s="7711"/>
      <c r="E51" s="7757"/>
      <c r="F51" s="1620"/>
      <c r="G51" s="1620"/>
      <c r="H51" s="1626"/>
      <c r="I51" s="7758"/>
      <c r="J51" s="7758"/>
      <c r="K51" s="7758"/>
      <c r="L51" s="1620"/>
      <c r="M51" s="7761"/>
      <c r="N51" s="7762"/>
      <c r="O51" s="7758"/>
      <c r="P51" s="7763"/>
      <c r="Q51" s="7759"/>
      <c r="R51" s="7760"/>
      <c r="S51" s="1620"/>
      <c r="T51" s="7758"/>
      <c r="U51" s="1626"/>
      <c r="V51" s="7759"/>
      <c r="W51" s="7760"/>
      <c r="X51" s="1620"/>
      <c r="Y51" s="7758"/>
      <c r="Z51" s="1626"/>
      <c r="AA51" s="7760"/>
      <c r="AB51" s="7760"/>
      <c r="AC51" s="1620"/>
      <c r="AD51" s="7758"/>
      <c r="AE51" s="1626"/>
      <c r="AF51" s="7137"/>
      <c r="AG51" s="6178"/>
    </row>
    <row r="52" spans="1:33" s="7732" customFormat="1" ht="12.75">
      <c r="A52" s="1630"/>
      <c r="B52" s="1278"/>
      <c r="C52" s="7719">
        <f>1+C49</f>
        <v>37</v>
      </c>
      <c r="D52" s="7733" t="s">
        <v>4738</v>
      </c>
      <c r="E52" s="7721">
        <f t="shared" ref="E52:E60" si="10">SUM(I52,M52,Q52)</f>
        <v>0</v>
      </c>
      <c r="F52" s="7722">
        <f t="shared" ref="F52:H60" si="11">SUM(J52,N52,S52)</f>
        <v>0</v>
      </c>
      <c r="G52" s="7722">
        <f t="shared" si="11"/>
        <v>0</v>
      </c>
      <c r="H52" s="7723">
        <f t="shared" si="11"/>
        <v>0</v>
      </c>
      <c r="I52" s="7724">
        <v>0</v>
      </c>
      <c r="J52" s="7725">
        <v>0</v>
      </c>
      <c r="K52" s="7725">
        <v>0</v>
      </c>
      <c r="L52" s="7726">
        <v>0</v>
      </c>
      <c r="M52" s="7724">
        <v>0</v>
      </c>
      <c r="N52" s="7725">
        <v>0</v>
      </c>
      <c r="O52" s="7725">
        <v>0</v>
      </c>
      <c r="P52" s="7727">
        <v>0</v>
      </c>
      <c r="Q52" s="7728">
        <v>0</v>
      </c>
      <c r="R52" s="7729">
        <v>0</v>
      </c>
      <c r="S52" s="7730">
        <v>0</v>
      </c>
      <c r="T52" s="7725">
        <v>0</v>
      </c>
      <c r="U52" s="7731">
        <v>0</v>
      </c>
      <c r="V52" s="7728">
        <v>0</v>
      </c>
      <c r="W52" s="7729">
        <v>0</v>
      </c>
      <c r="X52" s="7730">
        <v>0</v>
      </c>
      <c r="Y52" s="7725">
        <v>0</v>
      </c>
      <c r="Z52" s="7731">
        <v>0</v>
      </c>
      <c r="AA52" s="7728">
        <v>0</v>
      </c>
      <c r="AB52" s="7729">
        <v>0</v>
      </c>
      <c r="AC52" s="7730">
        <v>0</v>
      </c>
      <c r="AD52" s="7725">
        <v>0</v>
      </c>
      <c r="AE52" s="7731">
        <v>0</v>
      </c>
      <c r="AF52" s="1278"/>
      <c r="AG52" s="1630"/>
    </row>
    <row r="53" spans="1:33" s="7732" customFormat="1" ht="12.75">
      <c r="A53" s="1630"/>
      <c r="B53" s="1278"/>
      <c r="C53" s="7719">
        <f>1+C52</f>
        <v>38</v>
      </c>
      <c r="D53" s="7764" t="s">
        <v>661</v>
      </c>
      <c r="E53" s="7721">
        <f t="shared" si="10"/>
        <v>0</v>
      </c>
      <c r="F53" s="7722">
        <f t="shared" si="11"/>
        <v>0</v>
      </c>
      <c r="G53" s="7722">
        <f t="shared" si="11"/>
        <v>0</v>
      </c>
      <c r="H53" s="7723">
        <f t="shared" si="11"/>
        <v>0</v>
      </c>
      <c r="I53" s="7724">
        <v>0</v>
      </c>
      <c r="J53" s="7725">
        <v>0</v>
      </c>
      <c r="K53" s="7725">
        <v>0</v>
      </c>
      <c r="L53" s="7726">
        <v>0</v>
      </c>
      <c r="M53" s="7724">
        <v>0</v>
      </c>
      <c r="N53" s="7725">
        <v>0</v>
      </c>
      <c r="O53" s="7725">
        <v>0</v>
      </c>
      <c r="P53" s="7727">
        <v>0</v>
      </c>
      <c r="Q53" s="7728">
        <v>0</v>
      </c>
      <c r="R53" s="7729">
        <v>0</v>
      </c>
      <c r="S53" s="7730">
        <v>0</v>
      </c>
      <c r="T53" s="7725">
        <v>0</v>
      </c>
      <c r="U53" s="7731">
        <v>0</v>
      </c>
      <c r="V53" s="7728">
        <v>0</v>
      </c>
      <c r="W53" s="7729">
        <v>0</v>
      </c>
      <c r="X53" s="7730">
        <v>0</v>
      </c>
      <c r="Y53" s="7725">
        <v>0</v>
      </c>
      <c r="Z53" s="7731">
        <v>0</v>
      </c>
      <c r="AA53" s="7728">
        <v>0</v>
      </c>
      <c r="AB53" s="7729">
        <v>0</v>
      </c>
      <c r="AC53" s="7730">
        <v>0</v>
      </c>
      <c r="AD53" s="7725">
        <v>0</v>
      </c>
      <c r="AE53" s="7731">
        <v>0</v>
      </c>
      <c r="AF53" s="1278"/>
      <c r="AG53" s="1630"/>
    </row>
    <row r="54" spans="1:33" s="7732" customFormat="1" ht="12.75">
      <c r="A54" s="1630"/>
      <c r="B54" s="1278"/>
      <c r="C54" s="7719">
        <f t="shared" ref="C54:C60" si="12">1+C53</f>
        <v>39</v>
      </c>
      <c r="D54" s="7764"/>
      <c r="E54" s="7721">
        <f t="shared" si="10"/>
        <v>0</v>
      </c>
      <c r="F54" s="7722">
        <f t="shared" si="11"/>
        <v>0</v>
      </c>
      <c r="G54" s="7722">
        <f t="shared" si="11"/>
        <v>0</v>
      </c>
      <c r="H54" s="7723">
        <f t="shared" si="11"/>
        <v>0</v>
      </c>
      <c r="I54" s="7724">
        <v>0</v>
      </c>
      <c r="J54" s="7725">
        <v>0</v>
      </c>
      <c r="K54" s="7725">
        <v>0</v>
      </c>
      <c r="L54" s="7726">
        <v>0</v>
      </c>
      <c r="M54" s="7724">
        <v>0</v>
      </c>
      <c r="N54" s="7725">
        <v>0</v>
      </c>
      <c r="O54" s="7725">
        <v>0</v>
      </c>
      <c r="P54" s="7727">
        <v>0</v>
      </c>
      <c r="Q54" s="7728">
        <v>0</v>
      </c>
      <c r="R54" s="7729">
        <v>0</v>
      </c>
      <c r="S54" s="7730">
        <v>0</v>
      </c>
      <c r="T54" s="7725">
        <v>0</v>
      </c>
      <c r="U54" s="7731">
        <v>0</v>
      </c>
      <c r="V54" s="7728">
        <v>0</v>
      </c>
      <c r="W54" s="7729">
        <v>0</v>
      </c>
      <c r="X54" s="7730">
        <v>0</v>
      </c>
      <c r="Y54" s="7725">
        <v>0</v>
      </c>
      <c r="Z54" s="7731">
        <v>0</v>
      </c>
      <c r="AA54" s="7728">
        <v>0</v>
      </c>
      <c r="AB54" s="7729">
        <v>0</v>
      </c>
      <c r="AC54" s="7730">
        <v>0</v>
      </c>
      <c r="AD54" s="7725">
        <v>0</v>
      </c>
      <c r="AE54" s="7731">
        <v>0</v>
      </c>
      <c r="AF54" s="1278"/>
      <c r="AG54" s="1630"/>
    </row>
    <row r="55" spans="1:33" s="7732" customFormat="1" ht="12.75">
      <c r="A55" s="1630"/>
      <c r="B55" s="1278"/>
      <c r="C55" s="7719">
        <f t="shared" si="12"/>
        <v>40</v>
      </c>
      <c r="D55" s="7764"/>
      <c r="E55" s="7721">
        <f t="shared" si="10"/>
        <v>0</v>
      </c>
      <c r="F55" s="7722">
        <f t="shared" si="11"/>
        <v>0</v>
      </c>
      <c r="G55" s="7722">
        <f t="shared" si="11"/>
        <v>0</v>
      </c>
      <c r="H55" s="7723">
        <f t="shared" si="11"/>
        <v>0</v>
      </c>
      <c r="I55" s="7724">
        <v>0</v>
      </c>
      <c r="J55" s="7725">
        <v>0</v>
      </c>
      <c r="K55" s="7725">
        <v>0</v>
      </c>
      <c r="L55" s="7726">
        <v>0</v>
      </c>
      <c r="M55" s="7724">
        <v>0</v>
      </c>
      <c r="N55" s="7725">
        <v>0</v>
      </c>
      <c r="O55" s="7725">
        <v>0</v>
      </c>
      <c r="P55" s="7727">
        <v>0</v>
      </c>
      <c r="Q55" s="7728">
        <v>0</v>
      </c>
      <c r="R55" s="7729">
        <v>0</v>
      </c>
      <c r="S55" s="7730">
        <v>0</v>
      </c>
      <c r="T55" s="7725">
        <v>0</v>
      </c>
      <c r="U55" s="7731">
        <v>0</v>
      </c>
      <c r="V55" s="7728">
        <v>0</v>
      </c>
      <c r="W55" s="7729">
        <v>0</v>
      </c>
      <c r="X55" s="7730">
        <v>0</v>
      </c>
      <c r="Y55" s="7725">
        <v>0</v>
      </c>
      <c r="Z55" s="7731">
        <v>0</v>
      </c>
      <c r="AA55" s="7728">
        <v>0</v>
      </c>
      <c r="AB55" s="7729">
        <v>0</v>
      </c>
      <c r="AC55" s="7730">
        <v>0</v>
      </c>
      <c r="AD55" s="7725">
        <v>0</v>
      </c>
      <c r="AE55" s="7731">
        <v>0</v>
      </c>
      <c r="AF55" s="1278"/>
      <c r="AG55" s="1630"/>
    </row>
    <row r="56" spans="1:33" s="7732" customFormat="1" ht="12.75">
      <c r="A56" s="1630"/>
      <c r="B56" s="1278"/>
      <c r="C56" s="7719">
        <f t="shared" si="12"/>
        <v>41</v>
      </c>
      <c r="D56" s="7764"/>
      <c r="E56" s="7721">
        <f t="shared" si="10"/>
        <v>0</v>
      </c>
      <c r="F56" s="7722">
        <f t="shared" si="11"/>
        <v>0</v>
      </c>
      <c r="G56" s="7722">
        <f t="shared" si="11"/>
        <v>0</v>
      </c>
      <c r="H56" s="7723">
        <f t="shared" si="11"/>
        <v>0</v>
      </c>
      <c r="I56" s="7724">
        <v>0</v>
      </c>
      <c r="J56" s="7725">
        <v>0</v>
      </c>
      <c r="K56" s="7725">
        <v>0</v>
      </c>
      <c r="L56" s="7726">
        <v>0</v>
      </c>
      <c r="M56" s="7724">
        <v>0</v>
      </c>
      <c r="N56" s="7725">
        <v>0</v>
      </c>
      <c r="O56" s="7725">
        <v>0</v>
      </c>
      <c r="P56" s="7727">
        <v>0</v>
      </c>
      <c r="Q56" s="7728">
        <v>0</v>
      </c>
      <c r="R56" s="7729">
        <v>0</v>
      </c>
      <c r="S56" s="7730">
        <v>0</v>
      </c>
      <c r="T56" s="7725">
        <v>0</v>
      </c>
      <c r="U56" s="7731">
        <v>0</v>
      </c>
      <c r="V56" s="7728">
        <v>0</v>
      </c>
      <c r="W56" s="7729">
        <v>0</v>
      </c>
      <c r="X56" s="7730">
        <v>0</v>
      </c>
      <c r="Y56" s="7725">
        <v>0</v>
      </c>
      <c r="Z56" s="7731">
        <v>0</v>
      </c>
      <c r="AA56" s="7728">
        <v>0</v>
      </c>
      <c r="AB56" s="7729">
        <v>0</v>
      </c>
      <c r="AC56" s="7730">
        <v>0</v>
      </c>
      <c r="AD56" s="7725">
        <v>0</v>
      </c>
      <c r="AE56" s="7731">
        <v>0</v>
      </c>
      <c r="AF56" s="1278"/>
      <c r="AG56" s="1630"/>
    </row>
    <row r="57" spans="1:33" s="7732" customFormat="1" ht="12.75">
      <c r="A57" s="1630"/>
      <c r="B57" s="1278"/>
      <c r="C57" s="7734">
        <f t="shared" si="12"/>
        <v>42</v>
      </c>
      <c r="D57" s="7735" t="s">
        <v>646</v>
      </c>
      <c r="E57" s="7736">
        <f t="shared" si="10"/>
        <v>0</v>
      </c>
      <c r="F57" s="7737">
        <f t="shared" si="11"/>
        <v>0</v>
      </c>
      <c r="G57" s="7737">
        <f t="shared" si="11"/>
        <v>0</v>
      </c>
      <c r="H57" s="7738">
        <f t="shared" si="11"/>
        <v>0</v>
      </c>
      <c r="I57" s="7739">
        <f>SUM(I52:I56)</f>
        <v>0</v>
      </c>
      <c r="J57" s="7740">
        <f t="shared" ref="J57:AE57" si="13">SUM(J52:J56)</f>
        <v>0</v>
      </c>
      <c r="K57" s="7740">
        <f t="shared" si="13"/>
        <v>0</v>
      </c>
      <c r="L57" s="7741">
        <f t="shared" si="13"/>
        <v>0</v>
      </c>
      <c r="M57" s="7736">
        <f t="shared" si="13"/>
        <v>0</v>
      </c>
      <c r="N57" s="7740">
        <f>SUM(N52:N56)</f>
        <v>0</v>
      </c>
      <c r="O57" s="7740">
        <f>SUM(O52:O56)</f>
        <v>0</v>
      </c>
      <c r="P57" s="7738">
        <f t="shared" si="13"/>
        <v>0</v>
      </c>
      <c r="Q57" s="7742">
        <f t="shared" si="13"/>
        <v>0</v>
      </c>
      <c r="R57" s="7743">
        <f t="shared" si="13"/>
        <v>0</v>
      </c>
      <c r="S57" s="7737">
        <f t="shared" si="13"/>
        <v>0</v>
      </c>
      <c r="T57" s="7740">
        <f t="shared" si="13"/>
        <v>0</v>
      </c>
      <c r="U57" s="7738">
        <f t="shared" si="13"/>
        <v>0</v>
      </c>
      <c r="V57" s="7742">
        <f t="shared" si="13"/>
        <v>0</v>
      </c>
      <c r="W57" s="7743">
        <f t="shared" si="13"/>
        <v>0</v>
      </c>
      <c r="X57" s="7737">
        <f t="shared" si="13"/>
        <v>0</v>
      </c>
      <c r="Y57" s="7740">
        <f t="shared" si="13"/>
        <v>0</v>
      </c>
      <c r="Z57" s="7738">
        <f t="shared" si="13"/>
        <v>0</v>
      </c>
      <c r="AA57" s="7744">
        <f t="shared" si="13"/>
        <v>0</v>
      </c>
      <c r="AB57" s="7743">
        <f t="shared" si="13"/>
        <v>0</v>
      </c>
      <c r="AC57" s="7737">
        <f t="shared" si="13"/>
        <v>0</v>
      </c>
      <c r="AD57" s="7740">
        <f t="shared" si="13"/>
        <v>0</v>
      </c>
      <c r="AE57" s="7738">
        <f t="shared" si="13"/>
        <v>0</v>
      </c>
      <c r="AF57" s="1278"/>
      <c r="AG57" s="1630"/>
    </row>
    <row r="58" spans="1:33" s="7732" customFormat="1" ht="12.75">
      <c r="A58" s="1630"/>
      <c r="B58" s="1278"/>
      <c r="C58" s="7734">
        <f t="shared" si="12"/>
        <v>43</v>
      </c>
      <c r="D58" s="7745" t="s">
        <v>662</v>
      </c>
      <c r="E58" s="7721">
        <f t="shared" si="10"/>
        <v>0</v>
      </c>
      <c r="F58" s="7722">
        <f t="shared" si="11"/>
        <v>0</v>
      </c>
      <c r="G58" s="7722">
        <f t="shared" si="11"/>
        <v>0</v>
      </c>
      <c r="H58" s="7723">
        <f t="shared" si="11"/>
        <v>0</v>
      </c>
      <c r="I58" s="7724">
        <v>0</v>
      </c>
      <c r="J58" s="7725">
        <v>0</v>
      </c>
      <c r="K58" s="7725">
        <v>0</v>
      </c>
      <c r="L58" s="7726">
        <v>0</v>
      </c>
      <c r="M58" s="7724">
        <v>0</v>
      </c>
      <c r="N58" s="7725">
        <v>0</v>
      </c>
      <c r="O58" s="7725">
        <v>0</v>
      </c>
      <c r="P58" s="7727">
        <v>0</v>
      </c>
      <c r="Q58" s="7728">
        <v>0</v>
      </c>
      <c r="R58" s="7729">
        <v>0</v>
      </c>
      <c r="S58" s="7730">
        <v>0</v>
      </c>
      <c r="T58" s="7725">
        <v>0</v>
      </c>
      <c r="U58" s="7731">
        <v>0</v>
      </c>
      <c r="V58" s="7728">
        <v>0</v>
      </c>
      <c r="W58" s="7729">
        <v>0</v>
      </c>
      <c r="X58" s="7730">
        <v>0</v>
      </c>
      <c r="Y58" s="7725">
        <v>0</v>
      </c>
      <c r="Z58" s="7731">
        <v>0</v>
      </c>
      <c r="AA58" s="7728">
        <v>0</v>
      </c>
      <c r="AB58" s="7729">
        <v>0</v>
      </c>
      <c r="AC58" s="7730">
        <v>0</v>
      </c>
      <c r="AD58" s="7725">
        <v>0</v>
      </c>
      <c r="AE58" s="7731">
        <v>0</v>
      </c>
      <c r="AF58" s="1278"/>
      <c r="AG58" s="1630"/>
    </row>
    <row r="59" spans="1:33" s="7732" customFormat="1" ht="12.75">
      <c r="A59" s="1630"/>
      <c r="B59" s="1278"/>
      <c r="C59" s="7734">
        <f t="shared" si="12"/>
        <v>44</v>
      </c>
      <c r="D59" s="7745" t="s">
        <v>663</v>
      </c>
      <c r="E59" s="7721">
        <f t="shared" si="10"/>
        <v>0</v>
      </c>
      <c r="F59" s="7722">
        <f t="shared" si="11"/>
        <v>0</v>
      </c>
      <c r="G59" s="7722">
        <f t="shared" si="11"/>
        <v>0</v>
      </c>
      <c r="H59" s="7723">
        <f t="shared" si="11"/>
        <v>0</v>
      </c>
      <c r="I59" s="7724">
        <v>0</v>
      </c>
      <c r="J59" s="7725">
        <v>0</v>
      </c>
      <c r="K59" s="7725">
        <v>0</v>
      </c>
      <c r="L59" s="7726">
        <v>0</v>
      </c>
      <c r="M59" s="7724">
        <v>0</v>
      </c>
      <c r="N59" s="7725">
        <v>0</v>
      </c>
      <c r="O59" s="7725">
        <v>0</v>
      </c>
      <c r="P59" s="7727">
        <v>0</v>
      </c>
      <c r="Q59" s="7728">
        <v>0</v>
      </c>
      <c r="R59" s="7729">
        <v>0</v>
      </c>
      <c r="S59" s="7730">
        <v>0</v>
      </c>
      <c r="T59" s="7725">
        <v>0</v>
      </c>
      <c r="U59" s="7731">
        <v>0</v>
      </c>
      <c r="V59" s="7728">
        <v>0</v>
      </c>
      <c r="W59" s="7729">
        <v>0</v>
      </c>
      <c r="X59" s="7730">
        <v>0</v>
      </c>
      <c r="Y59" s="7725">
        <v>0</v>
      </c>
      <c r="Z59" s="7731">
        <v>0</v>
      </c>
      <c r="AA59" s="7728">
        <v>0</v>
      </c>
      <c r="AB59" s="7729">
        <v>0</v>
      </c>
      <c r="AC59" s="7730">
        <v>0</v>
      </c>
      <c r="AD59" s="7725">
        <v>0</v>
      </c>
      <c r="AE59" s="7731">
        <v>0</v>
      </c>
      <c r="AF59" s="1278"/>
      <c r="AG59" s="1630"/>
    </row>
    <row r="60" spans="1:33" s="7732" customFormat="1" ht="12.75">
      <c r="A60" s="1630"/>
      <c r="B60" s="1278"/>
      <c r="C60" s="7734">
        <f t="shared" si="12"/>
        <v>45</v>
      </c>
      <c r="D60" s="7735" t="s">
        <v>656</v>
      </c>
      <c r="E60" s="7736">
        <f t="shared" si="10"/>
        <v>0</v>
      </c>
      <c r="F60" s="7737">
        <f t="shared" si="11"/>
        <v>0</v>
      </c>
      <c r="G60" s="7737">
        <f t="shared" si="11"/>
        <v>0</v>
      </c>
      <c r="H60" s="7738">
        <f t="shared" si="11"/>
        <v>0</v>
      </c>
      <c r="I60" s="7739">
        <f>I57+I58-I59</f>
        <v>0</v>
      </c>
      <c r="J60" s="7740">
        <f t="shared" ref="J60:AE60" si="14">J57+J58-J59</f>
        <v>0</v>
      </c>
      <c r="K60" s="7740">
        <f t="shared" si="14"/>
        <v>0</v>
      </c>
      <c r="L60" s="7741">
        <f t="shared" si="14"/>
        <v>0</v>
      </c>
      <c r="M60" s="7736">
        <f t="shared" si="14"/>
        <v>0</v>
      </c>
      <c r="N60" s="7740">
        <f t="shared" si="14"/>
        <v>0</v>
      </c>
      <c r="O60" s="7740">
        <f t="shared" si="14"/>
        <v>0</v>
      </c>
      <c r="P60" s="7738">
        <f t="shared" si="14"/>
        <v>0</v>
      </c>
      <c r="Q60" s="7742">
        <f t="shared" si="14"/>
        <v>0</v>
      </c>
      <c r="R60" s="7743">
        <f t="shared" si="14"/>
        <v>0</v>
      </c>
      <c r="S60" s="7737">
        <f t="shared" si="14"/>
        <v>0</v>
      </c>
      <c r="T60" s="7740">
        <f t="shared" si="14"/>
        <v>0</v>
      </c>
      <c r="U60" s="7738">
        <f t="shared" si="14"/>
        <v>0</v>
      </c>
      <c r="V60" s="7742">
        <f t="shared" si="14"/>
        <v>0</v>
      </c>
      <c r="W60" s="7743">
        <f t="shared" si="14"/>
        <v>0</v>
      </c>
      <c r="X60" s="7737">
        <f t="shared" si="14"/>
        <v>0</v>
      </c>
      <c r="Y60" s="7740">
        <f t="shared" si="14"/>
        <v>0</v>
      </c>
      <c r="Z60" s="7738">
        <f t="shared" si="14"/>
        <v>0</v>
      </c>
      <c r="AA60" s="7744">
        <f t="shared" si="14"/>
        <v>0</v>
      </c>
      <c r="AB60" s="7743">
        <f t="shared" si="14"/>
        <v>0</v>
      </c>
      <c r="AC60" s="7737">
        <f t="shared" si="14"/>
        <v>0</v>
      </c>
      <c r="AD60" s="7740">
        <f t="shared" si="14"/>
        <v>0</v>
      </c>
      <c r="AE60" s="7738">
        <f t="shared" si="14"/>
        <v>0</v>
      </c>
      <c r="AF60" s="1278"/>
      <c r="AG60" s="1630"/>
    </row>
    <row r="61" spans="1:33" s="6335" customFormat="1" ht="15.75">
      <c r="A61" s="6178"/>
      <c r="B61" s="7137"/>
      <c r="C61" s="7710"/>
      <c r="D61" s="7711"/>
      <c r="E61" s="7757"/>
      <c r="F61" s="1620"/>
      <c r="G61" s="1620"/>
      <c r="H61" s="1626"/>
      <c r="I61" s="7758"/>
      <c r="J61" s="7758"/>
      <c r="K61" s="7758"/>
      <c r="L61" s="1620"/>
      <c r="M61" s="7761"/>
      <c r="N61" s="7762"/>
      <c r="O61" s="7758"/>
      <c r="P61" s="7763"/>
      <c r="Q61" s="7759"/>
      <c r="R61" s="7760"/>
      <c r="S61" s="1620"/>
      <c r="T61" s="7758"/>
      <c r="U61" s="1626"/>
      <c r="V61" s="7759"/>
      <c r="W61" s="7760"/>
      <c r="X61" s="1620"/>
      <c r="Y61" s="7758"/>
      <c r="Z61" s="1626"/>
      <c r="AA61" s="7760"/>
      <c r="AB61" s="7760"/>
      <c r="AC61" s="1620"/>
      <c r="AD61" s="7758"/>
      <c r="AE61" s="1626"/>
      <c r="AF61" s="7137"/>
      <c r="AG61" s="6178"/>
    </row>
    <row r="62" spans="1:33" s="6335" customFormat="1" ht="15.75">
      <c r="A62" s="6178"/>
      <c r="B62" s="7137"/>
      <c r="C62" s="7710" t="s">
        <v>2271</v>
      </c>
      <c r="D62" s="7711"/>
      <c r="E62" s="7757"/>
      <c r="F62" s="1620"/>
      <c r="G62" s="1620"/>
      <c r="H62" s="1626"/>
      <c r="I62" s="7758"/>
      <c r="J62" s="7758"/>
      <c r="K62" s="7758"/>
      <c r="L62" s="1620"/>
      <c r="M62" s="7761"/>
      <c r="N62" s="7762"/>
      <c r="O62" s="7758"/>
      <c r="P62" s="7763"/>
      <c r="Q62" s="7759"/>
      <c r="R62" s="7760"/>
      <c r="S62" s="1620"/>
      <c r="T62" s="7758"/>
      <c r="U62" s="1626"/>
      <c r="V62" s="7759"/>
      <c r="W62" s="7760"/>
      <c r="X62" s="1620"/>
      <c r="Y62" s="7758"/>
      <c r="Z62" s="1626"/>
      <c r="AA62" s="7760"/>
      <c r="AB62" s="7760"/>
      <c r="AC62" s="1620"/>
      <c r="AD62" s="7758"/>
      <c r="AE62" s="1626"/>
      <c r="AF62" s="7137"/>
      <c r="AG62" s="6178"/>
    </row>
    <row r="63" spans="1:33" s="7732" customFormat="1" ht="12.75">
      <c r="A63" s="1630"/>
      <c r="B63" s="1278"/>
      <c r="C63" s="7719">
        <f>1+C60</f>
        <v>46</v>
      </c>
      <c r="D63" s="7733" t="s">
        <v>4739</v>
      </c>
      <c r="E63" s="7721">
        <f t="shared" ref="E63:E71" si="15">SUM(I63,M63,Q63)</f>
        <v>0</v>
      </c>
      <c r="F63" s="7722">
        <f t="shared" ref="F63:H71" si="16">SUM(J63,N63,S63)</f>
        <v>0</v>
      </c>
      <c r="G63" s="7722">
        <f t="shared" si="16"/>
        <v>0</v>
      </c>
      <c r="H63" s="7723">
        <f t="shared" si="16"/>
        <v>0</v>
      </c>
      <c r="I63" s="7724">
        <v>0</v>
      </c>
      <c r="J63" s="7725">
        <v>0</v>
      </c>
      <c r="K63" s="7725">
        <v>0</v>
      </c>
      <c r="L63" s="7726">
        <v>0</v>
      </c>
      <c r="M63" s="7724">
        <v>0</v>
      </c>
      <c r="N63" s="7725">
        <v>0</v>
      </c>
      <c r="O63" s="7725">
        <v>0</v>
      </c>
      <c r="P63" s="7727">
        <v>0</v>
      </c>
      <c r="Q63" s="7728">
        <v>0</v>
      </c>
      <c r="R63" s="7729">
        <v>0</v>
      </c>
      <c r="S63" s="7730">
        <v>0</v>
      </c>
      <c r="T63" s="7725">
        <v>0</v>
      </c>
      <c r="U63" s="7731">
        <v>0</v>
      </c>
      <c r="V63" s="7728">
        <v>0</v>
      </c>
      <c r="W63" s="7729">
        <v>0</v>
      </c>
      <c r="X63" s="7730">
        <v>0</v>
      </c>
      <c r="Y63" s="7725">
        <v>0</v>
      </c>
      <c r="Z63" s="7731">
        <v>0</v>
      </c>
      <c r="AA63" s="7728">
        <v>0</v>
      </c>
      <c r="AB63" s="7729">
        <v>0</v>
      </c>
      <c r="AC63" s="7730">
        <v>0</v>
      </c>
      <c r="AD63" s="7725">
        <v>0</v>
      </c>
      <c r="AE63" s="7731">
        <v>0</v>
      </c>
      <c r="AF63" s="1278"/>
      <c r="AG63" s="1630"/>
    </row>
    <row r="64" spans="1:33" s="7732" customFormat="1" ht="12.75">
      <c r="A64" s="1630"/>
      <c r="B64" s="1278"/>
      <c r="C64" s="7719">
        <f>1+C63</f>
        <v>47</v>
      </c>
      <c r="D64" s="7764" t="s">
        <v>4740</v>
      </c>
      <c r="E64" s="7721">
        <f t="shared" si="15"/>
        <v>0</v>
      </c>
      <c r="F64" s="7722">
        <f t="shared" si="16"/>
        <v>0</v>
      </c>
      <c r="G64" s="7722">
        <f t="shared" si="16"/>
        <v>0</v>
      </c>
      <c r="H64" s="7723">
        <f t="shared" si="16"/>
        <v>0</v>
      </c>
      <c r="I64" s="7724">
        <v>0</v>
      </c>
      <c r="J64" s="7725">
        <v>0</v>
      </c>
      <c r="K64" s="7725">
        <v>0</v>
      </c>
      <c r="L64" s="7726">
        <v>0</v>
      </c>
      <c r="M64" s="7724">
        <v>0</v>
      </c>
      <c r="N64" s="7725">
        <v>0</v>
      </c>
      <c r="O64" s="7725">
        <v>0</v>
      </c>
      <c r="P64" s="7727">
        <v>0</v>
      </c>
      <c r="Q64" s="7728">
        <v>0</v>
      </c>
      <c r="R64" s="7729">
        <v>0</v>
      </c>
      <c r="S64" s="7730">
        <v>0</v>
      </c>
      <c r="T64" s="7725">
        <v>0</v>
      </c>
      <c r="U64" s="7731">
        <v>0</v>
      </c>
      <c r="V64" s="7728">
        <v>0</v>
      </c>
      <c r="W64" s="7729">
        <v>0</v>
      </c>
      <c r="X64" s="7730">
        <v>0</v>
      </c>
      <c r="Y64" s="7725">
        <v>0</v>
      </c>
      <c r="Z64" s="7731">
        <v>0</v>
      </c>
      <c r="AA64" s="7728">
        <v>0</v>
      </c>
      <c r="AB64" s="7729">
        <v>0</v>
      </c>
      <c r="AC64" s="7730">
        <v>0</v>
      </c>
      <c r="AD64" s="7725">
        <v>0</v>
      </c>
      <c r="AE64" s="7731">
        <v>0</v>
      </c>
      <c r="AF64" s="1278"/>
      <c r="AG64" s="1630"/>
    </row>
    <row r="65" spans="1:33" s="7732" customFormat="1" ht="12.75">
      <c r="A65" s="1630"/>
      <c r="B65" s="1278"/>
      <c r="C65" s="7719">
        <f t="shared" ref="C65:C71" si="17">1+C64</f>
        <v>48</v>
      </c>
      <c r="D65" s="7764" t="s">
        <v>4741</v>
      </c>
      <c r="E65" s="7721">
        <f t="shared" si="15"/>
        <v>0</v>
      </c>
      <c r="F65" s="7722">
        <f t="shared" si="16"/>
        <v>0</v>
      </c>
      <c r="G65" s="7722">
        <f t="shared" si="16"/>
        <v>0</v>
      </c>
      <c r="H65" s="7723">
        <f t="shared" si="16"/>
        <v>0</v>
      </c>
      <c r="I65" s="7724">
        <v>0</v>
      </c>
      <c r="J65" s="7725">
        <v>0</v>
      </c>
      <c r="K65" s="7725">
        <v>0</v>
      </c>
      <c r="L65" s="7726">
        <v>0</v>
      </c>
      <c r="M65" s="7724">
        <v>0</v>
      </c>
      <c r="N65" s="7725">
        <v>0</v>
      </c>
      <c r="O65" s="7725">
        <v>0</v>
      </c>
      <c r="P65" s="7727">
        <v>0</v>
      </c>
      <c r="Q65" s="7728">
        <v>0</v>
      </c>
      <c r="R65" s="7729">
        <v>0</v>
      </c>
      <c r="S65" s="7730">
        <v>0</v>
      </c>
      <c r="T65" s="7725">
        <v>0</v>
      </c>
      <c r="U65" s="7731">
        <v>0</v>
      </c>
      <c r="V65" s="7728">
        <v>0</v>
      </c>
      <c r="W65" s="7729">
        <v>0</v>
      </c>
      <c r="X65" s="7730">
        <v>0</v>
      </c>
      <c r="Y65" s="7725">
        <v>0</v>
      </c>
      <c r="Z65" s="7731">
        <v>0</v>
      </c>
      <c r="AA65" s="7728">
        <v>0</v>
      </c>
      <c r="AB65" s="7729">
        <v>0</v>
      </c>
      <c r="AC65" s="7730">
        <v>0</v>
      </c>
      <c r="AD65" s="7725">
        <v>0</v>
      </c>
      <c r="AE65" s="7731">
        <v>0</v>
      </c>
      <c r="AF65" s="1278"/>
      <c r="AG65" s="1630"/>
    </row>
    <row r="66" spans="1:33" s="7732" customFormat="1" ht="12.75">
      <c r="A66" s="1630"/>
      <c r="B66" s="1278"/>
      <c r="C66" s="7719">
        <f t="shared" si="17"/>
        <v>49</v>
      </c>
      <c r="D66" s="7764" t="s">
        <v>4742</v>
      </c>
      <c r="E66" s="7721">
        <f t="shared" si="15"/>
        <v>0</v>
      </c>
      <c r="F66" s="7722">
        <f t="shared" si="16"/>
        <v>0</v>
      </c>
      <c r="G66" s="7722">
        <f t="shared" si="16"/>
        <v>0</v>
      </c>
      <c r="H66" s="7723">
        <f t="shared" si="16"/>
        <v>0</v>
      </c>
      <c r="I66" s="7724">
        <v>0</v>
      </c>
      <c r="J66" s="7725">
        <v>0</v>
      </c>
      <c r="K66" s="7725">
        <v>0</v>
      </c>
      <c r="L66" s="7726">
        <v>0</v>
      </c>
      <c r="M66" s="7724">
        <v>0</v>
      </c>
      <c r="N66" s="7725">
        <v>0</v>
      </c>
      <c r="O66" s="7725">
        <v>0</v>
      </c>
      <c r="P66" s="7727">
        <v>0</v>
      </c>
      <c r="Q66" s="7728">
        <v>0</v>
      </c>
      <c r="R66" s="7729">
        <v>0</v>
      </c>
      <c r="S66" s="7730">
        <v>0</v>
      </c>
      <c r="T66" s="7725">
        <v>0</v>
      </c>
      <c r="U66" s="7731">
        <v>0</v>
      </c>
      <c r="V66" s="7728">
        <v>0</v>
      </c>
      <c r="W66" s="7729">
        <v>0</v>
      </c>
      <c r="X66" s="7730">
        <v>0</v>
      </c>
      <c r="Y66" s="7725">
        <v>0</v>
      </c>
      <c r="Z66" s="7731">
        <v>0</v>
      </c>
      <c r="AA66" s="7728">
        <v>0</v>
      </c>
      <c r="AB66" s="7729">
        <v>0</v>
      </c>
      <c r="AC66" s="7730">
        <v>0</v>
      </c>
      <c r="AD66" s="7725">
        <v>0</v>
      </c>
      <c r="AE66" s="7731">
        <v>0</v>
      </c>
      <c r="AF66" s="1278"/>
      <c r="AG66" s="1630"/>
    </row>
    <row r="67" spans="1:33" s="7732" customFormat="1" ht="12.75">
      <c r="A67" s="1630"/>
      <c r="B67" s="1278"/>
      <c r="C67" s="7719">
        <f>1+C66</f>
        <v>50</v>
      </c>
      <c r="D67" s="7764"/>
      <c r="E67" s="7721">
        <f t="shared" si="15"/>
        <v>0</v>
      </c>
      <c r="F67" s="7722">
        <f t="shared" si="16"/>
        <v>0</v>
      </c>
      <c r="G67" s="7722">
        <f t="shared" si="16"/>
        <v>0</v>
      </c>
      <c r="H67" s="7723">
        <f t="shared" si="16"/>
        <v>0</v>
      </c>
      <c r="I67" s="7724">
        <v>0</v>
      </c>
      <c r="J67" s="7725">
        <v>0</v>
      </c>
      <c r="K67" s="7725">
        <v>0</v>
      </c>
      <c r="L67" s="7726">
        <v>0</v>
      </c>
      <c r="M67" s="7724">
        <v>0</v>
      </c>
      <c r="N67" s="7725">
        <v>0</v>
      </c>
      <c r="O67" s="7725">
        <v>0</v>
      </c>
      <c r="P67" s="7727">
        <v>0</v>
      </c>
      <c r="Q67" s="7728">
        <v>0</v>
      </c>
      <c r="R67" s="7729">
        <v>0</v>
      </c>
      <c r="S67" s="7730">
        <v>0</v>
      </c>
      <c r="T67" s="7725">
        <v>0</v>
      </c>
      <c r="U67" s="7731">
        <v>0</v>
      </c>
      <c r="V67" s="7728">
        <v>0</v>
      </c>
      <c r="W67" s="7729">
        <v>0</v>
      </c>
      <c r="X67" s="7730">
        <v>0</v>
      </c>
      <c r="Y67" s="7725">
        <v>0</v>
      </c>
      <c r="Z67" s="7731">
        <v>0</v>
      </c>
      <c r="AA67" s="7728">
        <v>0</v>
      </c>
      <c r="AB67" s="7729">
        <v>0</v>
      </c>
      <c r="AC67" s="7730">
        <v>0</v>
      </c>
      <c r="AD67" s="7725">
        <v>0</v>
      </c>
      <c r="AE67" s="7731">
        <v>0</v>
      </c>
      <c r="AF67" s="1278"/>
      <c r="AG67" s="1630"/>
    </row>
    <row r="68" spans="1:33" s="7732" customFormat="1" ht="12.75">
      <c r="A68" s="1630"/>
      <c r="B68" s="1278"/>
      <c r="C68" s="7734">
        <f t="shared" si="17"/>
        <v>51</v>
      </c>
      <c r="D68" s="7735" t="s">
        <v>646</v>
      </c>
      <c r="E68" s="7736">
        <f t="shared" si="15"/>
        <v>0</v>
      </c>
      <c r="F68" s="7737">
        <f t="shared" si="16"/>
        <v>0</v>
      </c>
      <c r="G68" s="7737">
        <f t="shared" si="16"/>
        <v>0</v>
      </c>
      <c r="H68" s="7738">
        <f t="shared" si="16"/>
        <v>0</v>
      </c>
      <c r="I68" s="7739">
        <f t="shared" ref="I68:AE68" si="18">SUM(I63:I67)</f>
        <v>0</v>
      </c>
      <c r="J68" s="7740">
        <f t="shared" si="18"/>
        <v>0</v>
      </c>
      <c r="K68" s="7740">
        <f t="shared" si="18"/>
        <v>0</v>
      </c>
      <c r="L68" s="7741">
        <f t="shared" si="18"/>
        <v>0</v>
      </c>
      <c r="M68" s="7736">
        <f t="shared" si="18"/>
        <v>0</v>
      </c>
      <c r="N68" s="7740">
        <f t="shared" si="18"/>
        <v>0</v>
      </c>
      <c r="O68" s="7740">
        <f t="shared" si="18"/>
        <v>0</v>
      </c>
      <c r="P68" s="7738">
        <f t="shared" si="18"/>
        <v>0</v>
      </c>
      <c r="Q68" s="7742">
        <f t="shared" si="18"/>
        <v>0</v>
      </c>
      <c r="R68" s="7743">
        <f t="shared" si="18"/>
        <v>0</v>
      </c>
      <c r="S68" s="7737">
        <f t="shared" si="18"/>
        <v>0</v>
      </c>
      <c r="T68" s="7740">
        <f t="shared" si="18"/>
        <v>0</v>
      </c>
      <c r="U68" s="7738">
        <f t="shared" si="18"/>
        <v>0</v>
      </c>
      <c r="V68" s="7742">
        <f t="shared" si="18"/>
        <v>0</v>
      </c>
      <c r="W68" s="7743">
        <f t="shared" si="18"/>
        <v>0</v>
      </c>
      <c r="X68" s="7737">
        <f t="shared" si="18"/>
        <v>0</v>
      </c>
      <c r="Y68" s="7740">
        <f t="shared" si="18"/>
        <v>0</v>
      </c>
      <c r="Z68" s="7738">
        <f t="shared" si="18"/>
        <v>0</v>
      </c>
      <c r="AA68" s="7744">
        <f t="shared" si="18"/>
        <v>0</v>
      </c>
      <c r="AB68" s="7743">
        <f t="shared" si="18"/>
        <v>0</v>
      </c>
      <c r="AC68" s="7737">
        <f t="shared" si="18"/>
        <v>0</v>
      </c>
      <c r="AD68" s="7740">
        <f t="shared" si="18"/>
        <v>0</v>
      </c>
      <c r="AE68" s="7738">
        <f t="shared" si="18"/>
        <v>0</v>
      </c>
      <c r="AF68" s="1278"/>
      <c r="AG68" s="1630"/>
    </row>
    <row r="69" spans="1:33" s="7732" customFormat="1" ht="12.75">
      <c r="A69" s="1630"/>
      <c r="B69" s="1278"/>
      <c r="C69" s="7734">
        <f t="shared" si="17"/>
        <v>52</v>
      </c>
      <c r="D69" s="7745" t="s">
        <v>662</v>
      </c>
      <c r="E69" s="7721">
        <f t="shared" si="15"/>
        <v>0</v>
      </c>
      <c r="F69" s="7722">
        <f t="shared" si="16"/>
        <v>0</v>
      </c>
      <c r="G69" s="7722">
        <f t="shared" si="16"/>
        <v>0</v>
      </c>
      <c r="H69" s="7723">
        <f t="shared" si="16"/>
        <v>0</v>
      </c>
      <c r="I69" s="7724">
        <v>0</v>
      </c>
      <c r="J69" s="7725">
        <v>0</v>
      </c>
      <c r="K69" s="7725">
        <v>0</v>
      </c>
      <c r="L69" s="7726">
        <v>0</v>
      </c>
      <c r="M69" s="7724">
        <v>0</v>
      </c>
      <c r="N69" s="7725">
        <v>0</v>
      </c>
      <c r="O69" s="7725">
        <v>0</v>
      </c>
      <c r="P69" s="7727">
        <v>0</v>
      </c>
      <c r="Q69" s="7728">
        <v>0</v>
      </c>
      <c r="R69" s="7729">
        <v>0</v>
      </c>
      <c r="S69" s="7730">
        <v>0</v>
      </c>
      <c r="T69" s="7725">
        <v>0</v>
      </c>
      <c r="U69" s="7731">
        <v>0</v>
      </c>
      <c r="V69" s="7728">
        <v>0</v>
      </c>
      <c r="W69" s="7729">
        <v>0</v>
      </c>
      <c r="X69" s="7730">
        <v>0</v>
      </c>
      <c r="Y69" s="7725">
        <v>0</v>
      </c>
      <c r="Z69" s="7731">
        <v>0</v>
      </c>
      <c r="AA69" s="7728">
        <v>0</v>
      </c>
      <c r="AB69" s="7729">
        <v>0</v>
      </c>
      <c r="AC69" s="7730">
        <v>0</v>
      </c>
      <c r="AD69" s="7725">
        <v>0</v>
      </c>
      <c r="AE69" s="7731">
        <v>0</v>
      </c>
      <c r="AF69" s="1278"/>
      <c r="AG69" s="1630"/>
    </row>
    <row r="70" spans="1:33" s="7732" customFormat="1" ht="12.75">
      <c r="A70" s="1630"/>
      <c r="B70" s="1278"/>
      <c r="C70" s="7734">
        <f t="shared" si="17"/>
        <v>53</v>
      </c>
      <c r="D70" s="7745" t="s">
        <v>663</v>
      </c>
      <c r="E70" s="7721">
        <f t="shared" si="15"/>
        <v>0</v>
      </c>
      <c r="F70" s="7722">
        <f t="shared" si="16"/>
        <v>0</v>
      </c>
      <c r="G70" s="7722">
        <f t="shared" si="16"/>
        <v>0</v>
      </c>
      <c r="H70" s="7723">
        <f t="shared" si="16"/>
        <v>0</v>
      </c>
      <c r="I70" s="7724">
        <v>0</v>
      </c>
      <c r="J70" s="7725">
        <v>0</v>
      </c>
      <c r="K70" s="7725">
        <v>0</v>
      </c>
      <c r="L70" s="7726">
        <v>0</v>
      </c>
      <c r="M70" s="7724">
        <v>0</v>
      </c>
      <c r="N70" s="7725">
        <v>0</v>
      </c>
      <c r="O70" s="7725">
        <v>0</v>
      </c>
      <c r="P70" s="7727">
        <v>0</v>
      </c>
      <c r="Q70" s="7728">
        <v>0</v>
      </c>
      <c r="R70" s="7729">
        <v>0</v>
      </c>
      <c r="S70" s="7730">
        <v>0</v>
      </c>
      <c r="T70" s="7725">
        <v>0</v>
      </c>
      <c r="U70" s="7731">
        <v>0</v>
      </c>
      <c r="V70" s="7728">
        <v>0</v>
      </c>
      <c r="W70" s="7729">
        <v>0</v>
      </c>
      <c r="X70" s="7730">
        <v>0</v>
      </c>
      <c r="Y70" s="7725">
        <v>0</v>
      </c>
      <c r="Z70" s="7731">
        <v>0</v>
      </c>
      <c r="AA70" s="7728">
        <v>0</v>
      </c>
      <c r="AB70" s="7729">
        <v>0</v>
      </c>
      <c r="AC70" s="7730">
        <v>0</v>
      </c>
      <c r="AD70" s="7725">
        <v>0</v>
      </c>
      <c r="AE70" s="7731">
        <v>0</v>
      </c>
      <c r="AF70" s="1278"/>
      <c r="AG70" s="1630"/>
    </row>
    <row r="71" spans="1:33" s="7732" customFormat="1" ht="12.75">
      <c r="A71" s="1630"/>
      <c r="B71" s="1278"/>
      <c r="C71" s="7734">
        <f t="shared" si="17"/>
        <v>54</v>
      </c>
      <c r="D71" s="7735" t="s">
        <v>656</v>
      </c>
      <c r="E71" s="7736">
        <f t="shared" si="15"/>
        <v>0</v>
      </c>
      <c r="F71" s="7737">
        <f t="shared" si="16"/>
        <v>0</v>
      </c>
      <c r="G71" s="7737">
        <f t="shared" si="16"/>
        <v>0</v>
      </c>
      <c r="H71" s="7738">
        <f t="shared" si="16"/>
        <v>0</v>
      </c>
      <c r="I71" s="7739">
        <f>I68+I69-I70</f>
        <v>0</v>
      </c>
      <c r="J71" s="7740">
        <f t="shared" ref="J71:AE71" si="19">J68+J69-J70</f>
        <v>0</v>
      </c>
      <c r="K71" s="7740">
        <f t="shared" si="19"/>
        <v>0</v>
      </c>
      <c r="L71" s="7741">
        <f t="shared" si="19"/>
        <v>0</v>
      </c>
      <c r="M71" s="7736">
        <f t="shared" si="19"/>
        <v>0</v>
      </c>
      <c r="N71" s="7740">
        <f>N68+N69-N70</f>
        <v>0</v>
      </c>
      <c r="O71" s="7740">
        <f>O68+O69-O70</f>
        <v>0</v>
      </c>
      <c r="P71" s="7738">
        <f t="shared" si="19"/>
        <v>0</v>
      </c>
      <c r="Q71" s="7742">
        <f t="shared" si="19"/>
        <v>0</v>
      </c>
      <c r="R71" s="7743">
        <f t="shared" si="19"/>
        <v>0</v>
      </c>
      <c r="S71" s="7737">
        <f t="shared" si="19"/>
        <v>0</v>
      </c>
      <c r="T71" s="7740">
        <f t="shared" si="19"/>
        <v>0</v>
      </c>
      <c r="U71" s="7738">
        <f t="shared" si="19"/>
        <v>0</v>
      </c>
      <c r="V71" s="7742">
        <f t="shared" si="19"/>
        <v>0</v>
      </c>
      <c r="W71" s="7743">
        <f t="shared" si="19"/>
        <v>0</v>
      </c>
      <c r="X71" s="7737">
        <f t="shared" si="19"/>
        <v>0</v>
      </c>
      <c r="Y71" s="7740">
        <f t="shared" si="19"/>
        <v>0</v>
      </c>
      <c r="Z71" s="7738">
        <f t="shared" si="19"/>
        <v>0</v>
      </c>
      <c r="AA71" s="7744">
        <f t="shared" si="19"/>
        <v>0</v>
      </c>
      <c r="AB71" s="7743">
        <f t="shared" si="19"/>
        <v>0</v>
      </c>
      <c r="AC71" s="7737">
        <f t="shared" si="19"/>
        <v>0</v>
      </c>
      <c r="AD71" s="7740">
        <f t="shared" si="19"/>
        <v>0</v>
      </c>
      <c r="AE71" s="7738">
        <f t="shared" si="19"/>
        <v>0</v>
      </c>
      <c r="AF71" s="1278"/>
      <c r="AG71" s="1630"/>
    </row>
    <row r="72" spans="1:33" s="6335" customFormat="1" ht="15.75">
      <c r="A72" s="6178"/>
      <c r="B72" s="7137"/>
      <c r="C72" s="7710"/>
      <c r="D72" s="7711"/>
      <c r="E72" s="7757"/>
      <c r="F72" s="1620"/>
      <c r="G72" s="1620"/>
      <c r="H72" s="1626"/>
      <c r="I72" s="7758"/>
      <c r="J72" s="7758"/>
      <c r="K72" s="7758"/>
      <c r="L72" s="1620"/>
      <c r="M72" s="7761"/>
      <c r="N72" s="7762"/>
      <c r="O72" s="7758"/>
      <c r="P72" s="7763"/>
      <c r="Q72" s="7759"/>
      <c r="R72" s="7760"/>
      <c r="S72" s="1620"/>
      <c r="T72" s="7758"/>
      <c r="U72" s="1626"/>
      <c r="V72" s="7759"/>
      <c r="W72" s="7760"/>
      <c r="X72" s="1620"/>
      <c r="Y72" s="7758"/>
      <c r="Z72" s="1626"/>
      <c r="AA72" s="7760"/>
      <c r="AB72" s="7760"/>
      <c r="AC72" s="1620"/>
      <c r="AD72" s="7758"/>
      <c r="AE72" s="1626"/>
      <c r="AF72" s="7137"/>
      <c r="AG72" s="6178"/>
    </row>
    <row r="73" spans="1:33" s="6335" customFormat="1" ht="15.75">
      <c r="A73" s="6178"/>
      <c r="B73" s="7137"/>
      <c r="C73" s="7710" t="s">
        <v>2272</v>
      </c>
      <c r="D73" s="7711"/>
      <c r="E73" s="7757"/>
      <c r="F73" s="1620"/>
      <c r="G73" s="1620"/>
      <c r="H73" s="1626"/>
      <c r="I73" s="7758"/>
      <c r="J73" s="7758"/>
      <c r="K73" s="7758"/>
      <c r="L73" s="1620"/>
      <c r="M73" s="7761"/>
      <c r="N73" s="7762"/>
      <c r="O73" s="7758"/>
      <c r="P73" s="7763"/>
      <c r="Q73" s="7759"/>
      <c r="R73" s="7760"/>
      <c r="S73" s="1620"/>
      <c r="T73" s="7758"/>
      <c r="U73" s="1626"/>
      <c r="V73" s="7759"/>
      <c r="W73" s="7760"/>
      <c r="X73" s="1620"/>
      <c r="Y73" s="7758"/>
      <c r="Z73" s="1626"/>
      <c r="AA73" s="7760"/>
      <c r="AB73" s="7760"/>
      <c r="AC73" s="1620"/>
      <c r="AD73" s="7758"/>
      <c r="AE73" s="1626"/>
      <c r="AF73" s="7137"/>
      <c r="AG73" s="6178"/>
    </row>
    <row r="74" spans="1:33" s="7732" customFormat="1" ht="12.75">
      <c r="A74" s="1630"/>
      <c r="B74" s="1278"/>
      <c r="C74" s="7719">
        <f>1+C71</f>
        <v>55</v>
      </c>
      <c r="D74" s="7733" t="s">
        <v>4743</v>
      </c>
      <c r="E74" s="7721">
        <f t="shared" ref="E74:E82" si="20">SUM(I74,M74,Q74)</f>
        <v>0</v>
      </c>
      <c r="F74" s="7722">
        <f t="shared" ref="F74:H82" si="21">SUM(J74,N74,S74)</f>
        <v>0</v>
      </c>
      <c r="G74" s="7722">
        <f t="shared" si="21"/>
        <v>0</v>
      </c>
      <c r="H74" s="7723">
        <f t="shared" si="21"/>
        <v>0</v>
      </c>
      <c r="I74" s="7724">
        <v>0</v>
      </c>
      <c r="J74" s="7725">
        <v>0</v>
      </c>
      <c r="K74" s="7725">
        <v>0</v>
      </c>
      <c r="L74" s="7726">
        <v>0</v>
      </c>
      <c r="M74" s="7724">
        <v>0</v>
      </c>
      <c r="N74" s="7725">
        <v>0</v>
      </c>
      <c r="O74" s="7725">
        <v>0</v>
      </c>
      <c r="P74" s="7727">
        <v>0</v>
      </c>
      <c r="Q74" s="7728">
        <v>0</v>
      </c>
      <c r="R74" s="7729">
        <v>0</v>
      </c>
      <c r="S74" s="7730">
        <v>0</v>
      </c>
      <c r="T74" s="7725">
        <v>0</v>
      </c>
      <c r="U74" s="7731">
        <v>0</v>
      </c>
      <c r="V74" s="7728">
        <v>0</v>
      </c>
      <c r="W74" s="7729">
        <v>0</v>
      </c>
      <c r="X74" s="7730">
        <v>0</v>
      </c>
      <c r="Y74" s="7725">
        <v>0</v>
      </c>
      <c r="Z74" s="7731">
        <v>0</v>
      </c>
      <c r="AA74" s="7728">
        <v>0</v>
      </c>
      <c r="AB74" s="7729">
        <v>0</v>
      </c>
      <c r="AC74" s="7730">
        <v>0</v>
      </c>
      <c r="AD74" s="7725">
        <v>0</v>
      </c>
      <c r="AE74" s="7731">
        <v>0</v>
      </c>
      <c r="AF74" s="1278"/>
      <c r="AG74" s="1630"/>
    </row>
    <row r="75" spans="1:33" s="7732" customFormat="1" ht="12.75">
      <c r="A75" s="1630"/>
      <c r="B75" s="1278"/>
      <c r="C75" s="7719">
        <f>1+C74</f>
        <v>56</v>
      </c>
      <c r="D75" s="7764" t="s">
        <v>4744</v>
      </c>
      <c r="E75" s="7721">
        <f t="shared" si="20"/>
        <v>0</v>
      </c>
      <c r="F75" s="7722">
        <f t="shared" si="21"/>
        <v>0</v>
      </c>
      <c r="G75" s="7722">
        <f t="shared" si="21"/>
        <v>0</v>
      </c>
      <c r="H75" s="7723">
        <f t="shared" si="21"/>
        <v>0</v>
      </c>
      <c r="I75" s="7724">
        <v>0</v>
      </c>
      <c r="J75" s="7725">
        <v>0</v>
      </c>
      <c r="K75" s="7725">
        <v>0</v>
      </c>
      <c r="L75" s="7726">
        <v>0</v>
      </c>
      <c r="M75" s="7724">
        <v>0</v>
      </c>
      <c r="N75" s="7725">
        <v>0</v>
      </c>
      <c r="O75" s="7725">
        <v>0</v>
      </c>
      <c r="P75" s="7727">
        <v>0</v>
      </c>
      <c r="Q75" s="7728">
        <v>0</v>
      </c>
      <c r="R75" s="7729">
        <v>0</v>
      </c>
      <c r="S75" s="7730">
        <v>0</v>
      </c>
      <c r="T75" s="7725">
        <v>0</v>
      </c>
      <c r="U75" s="7731">
        <v>0</v>
      </c>
      <c r="V75" s="7728">
        <v>0</v>
      </c>
      <c r="W75" s="7729">
        <v>0</v>
      </c>
      <c r="X75" s="7730">
        <v>0</v>
      </c>
      <c r="Y75" s="7725">
        <v>0</v>
      </c>
      <c r="Z75" s="7731">
        <v>0</v>
      </c>
      <c r="AA75" s="7728">
        <v>0</v>
      </c>
      <c r="AB75" s="7729">
        <v>0</v>
      </c>
      <c r="AC75" s="7730">
        <v>0</v>
      </c>
      <c r="AD75" s="7725">
        <v>0</v>
      </c>
      <c r="AE75" s="7731">
        <v>0</v>
      </c>
      <c r="AF75" s="1278"/>
      <c r="AG75" s="1630"/>
    </row>
    <row r="76" spans="1:33" s="7732" customFormat="1" ht="12.75">
      <c r="A76" s="1630"/>
      <c r="B76" s="1278"/>
      <c r="C76" s="7719">
        <f t="shared" ref="C76:C82" si="22">1+C75</f>
        <v>57</v>
      </c>
      <c r="D76" s="7764" t="s">
        <v>4745</v>
      </c>
      <c r="E76" s="7721">
        <f t="shared" si="20"/>
        <v>0</v>
      </c>
      <c r="F76" s="7722">
        <f t="shared" si="21"/>
        <v>0</v>
      </c>
      <c r="G76" s="7722">
        <f t="shared" si="21"/>
        <v>0</v>
      </c>
      <c r="H76" s="7723">
        <f t="shared" si="21"/>
        <v>0</v>
      </c>
      <c r="I76" s="7724">
        <v>0</v>
      </c>
      <c r="J76" s="7725">
        <v>0</v>
      </c>
      <c r="K76" s="7725">
        <v>0</v>
      </c>
      <c r="L76" s="7726">
        <v>0</v>
      </c>
      <c r="M76" s="7724">
        <v>0</v>
      </c>
      <c r="N76" s="7725">
        <v>0</v>
      </c>
      <c r="O76" s="7725">
        <v>0</v>
      </c>
      <c r="P76" s="7727">
        <v>0</v>
      </c>
      <c r="Q76" s="7728">
        <v>0</v>
      </c>
      <c r="R76" s="7729">
        <v>0</v>
      </c>
      <c r="S76" s="7730">
        <v>0</v>
      </c>
      <c r="T76" s="7725">
        <v>0</v>
      </c>
      <c r="U76" s="7731">
        <v>0</v>
      </c>
      <c r="V76" s="7728">
        <v>0</v>
      </c>
      <c r="W76" s="7729">
        <v>0</v>
      </c>
      <c r="X76" s="7730">
        <v>0</v>
      </c>
      <c r="Y76" s="7725">
        <v>0</v>
      </c>
      <c r="Z76" s="7731">
        <v>0</v>
      </c>
      <c r="AA76" s="7728">
        <v>0</v>
      </c>
      <c r="AB76" s="7729">
        <v>0</v>
      </c>
      <c r="AC76" s="7730">
        <v>0</v>
      </c>
      <c r="AD76" s="7725">
        <v>0</v>
      </c>
      <c r="AE76" s="7731">
        <v>0</v>
      </c>
      <c r="AF76" s="1278"/>
      <c r="AG76" s="1630"/>
    </row>
    <row r="77" spans="1:33" s="7732" customFormat="1" ht="12.75">
      <c r="A77" s="1630"/>
      <c r="B77" s="1278"/>
      <c r="C77" s="7719">
        <f t="shared" si="22"/>
        <v>58</v>
      </c>
      <c r="D77" s="7764" t="s">
        <v>4741</v>
      </c>
      <c r="E77" s="7721">
        <f t="shared" si="20"/>
        <v>0</v>
      </c>
      <c r="F77" s="7722">
        <f t="shared" si="21"/>
        <v>0</v>
      </c>
      <c r="G77" s="7722">
        <f t="shared" si="21"/>
        <v>0</v>
      </c>
      <c r="H77" s="7723">
        <f t="shared" si="21"/>
        <v>0</v>
      </c>
      <c r="I77" s="7724">
        <v>0</v>
      </c>
      <c r="J77" s="7725">
        <v>0</v>
      </c>
      <c r="K77" s="7725">
        <v>0</v>
      </c>
      <c r="L77" s="7726">
        <v>0</v>
      </c>
      <c r="M77" s="7724">
        <v>0</v>
      </c>
      <c r="N77" s="7725">
        <v>0</v>
      </c>
      <c r="O77" s="7725">
        <v>0</v>
      </c>
      <c r="P77" s="7727">
        <v>0</v>
      </c>
      <c r="Q77" s="7728">
        <v>0</v>
      </c>
      <c r="R77" s="7729">
        <v>0</v>
      </c>
      <c r="S77" s="7730">
        <v>0</v>
      </c>
      <c r="T77" s="7725">
        <v>0</v>
      </c>
      <c r="U77" s="7731">
        <v>0</v>
      </c>
      <c r="V77" s="7728">
        <v>0</v>
      </c>
      <c r="W77" s="7729">
        <v>0</v>
      </c>
      <c r="X77" s="7730">
        <v>0</v>
      </c>
      <c r="Y77" s="7725">
        <v>0</v>
      </c>
      <c r="Z77" s="7731">
        <v>0</v>
      </c>
      <c r="AA77" s="7728">
        <v>0</v>
      </c>
      <c r="AB77" s="7729">
        <v>0</v>
      </c>
      <c r="AC77" s="7730">
        <v>0</v>
      </c>
      <c r="AD77" s="7725">
        <v>0</v>
      </c>
      <c r="AE77" s="7731">
        <v>0</v>
      </c>
      <c r="AF77" s="1278"/>
      <c r="AG77" s="1630"/>
    </row>
    <row r="78" spans="1:33" s="7732" customFormat="1" ht="12.75">
      <c r="A78" s="1630"/>
      <c r="B78" s="1278"/>
      <c r="C78" s="7719">
        <f t="shared" si="22"/>
        <v>59</v>
      </c>
      <c r="D78" s="7764" t="s">
        <v>4742</v>
      </c>
      <c r="E78" s="7721">
        <f t="shared" si="20"/>
        <v>0</v>
      </c>
      <c r="F78" s="7722">
        <f t="shared" si="21"/>
        <v>0</v>
      </c>
      <c r="G78" s="7722">
        <f t="shared" si="21"/>
        <v>0</v>
      </c>
      <c r="H78" s="7723">
        <f t="shared" si="21"/>
        <v>0</v>
      </c>
      <c r="I78" s="7724">
        <v>0</v>
      </c>
      <c r="J78" s="7725">
        <v>0</v>
      </c>
      <c r="K78" s="7725">
        <v>0</v>
      </c>
      <c r="L78" s="7726">
        <v>0</v>
      </c>
      <c r="M78" s="7724">
        <v>0</v>
      </c>
      <c r="N78" s="7725">
        <v>0</v>
      </c>
      <c r="O78" s="7725">
        <v>0</v>
      </c>
      <c r="P78" s="7727">
        <v>0</v>
      </c>
      <c r="Q78" s="7728">
        <v>0</v>
      </c>
      <c r="R78" s="7729">
        <v>0</v>
      </c>
      <c r="S78" s="7730">
        <v>0</v>
      </c>
      <c r="T78" s="7725">
        <v>0</v>
      </c>
      <c r="U78" s="7731">
        <v>0</v>
      </c>
      <c r="V78" s="7728">
        <v>0</v>
      </c>
      <c r="W78" s="7729">
        <v>0</v>
      </c>
      <c r="X78" s="7730">
        <v>0</v>
      </c>
      <c r="Y78" s="7725">
        <v>0</v>
      </c>
      <c r="Z78" s="7731">
        <v>0</v>
      </c>
      <c r="AA78" s="7728">
        <v>0</v>
      </c>
      <c r="AB78" s="7729">
        <v>0</v>
      </c>
      <c r="AC78" s="7730">
        <v>0</v>
      </c>
      <c r="AD78" s="7725">
        <v>0</v>
      </c>
      <c r="AE78" s="7731">
        <v>0</v>
      </c>
      <c r="AF78" s="1278"/>
      <c r="AG78" s="1630"/>
    </row>
    <row r="79" spans="1:33" s="7732" customFormat="1" ht="12.75">
      <c r="A79" s="1630"/>
      <c r="B79" s="1278"/>
      <c r="C79" s="7734">
        <f t="shared" si="22"/>
        <v>60</v>
      </c>
      <c r="D79" s="7735" t="s">
        <v>646</v>
      </c>
      <c r="E79" s="7736">
        <f t="shared" si="20"/>
        <v>0</v>
      </c>
      <c r="F79" s="7737">
        <f t="shared" si="21"/>
        <v>0</v>
      </c>
      <c r="G79" s="7737">
        <f t="shared" si="21"/>
        <v>0</v>
      </c>
      <c r="H79" s="7738">
        <f t="shared" si="21"/>
        <v>0</v>
      </c>
      <c r="I79" s="7739">
        <f>SUM(I74:I78)</f>
        <v>0</v>
      </c>
      <c r="J79" s="7740">
        <f t="shared" ref="J79:AE79" si="23">SUM(J74:J78)</f>
        <v>0</v>
      </c>
      <c r="K79" s="7740">
        <f t="shared" si="23"/>
        <v>0</v>
      </c>
      <c r="L79" s="7741">
        <f t="shared" si="23"/>
        <v>0</v>
      </c>
      <c r="M79" s="7736">
        <f t="shared" si="23"/>
        <v>0</v>
      </c>
      <c r="N79" s="7740">
        <f>SUM(N74:N78)</f>
        <v>0</v>
      </c>
      <c r="O79" s="7740">
        <f>SUM(O74:O78)</f>
        <v>0</v>
      </c>
      <c r="P79" s="7738">
        <f t="shared" si="23"/>
        <v>0</v>
      </c>
      <c r="Q79" s="7742">
        <f t="shared" si="23"/>
        <v>0</v>
      </c>
      <c r="R79" s="7743">
        <f t="shared" si="23"/>
        <v>0</v>
      </c>
      <c r="S79" s="7737">
        <f t="shared" si="23"/>
        <v>0</v>
      </c>
      <c r="T79" s="7740">
        <f t="shared" si="23"/>
        <v>0</v>
      </c>
      <c r="U79" s="7738">
        <f t="shared" si="23"/>
        <v>0</v>
      </c>
      <c r="V79" s="7742">
        <f t="shared" si="23"/>
        <v>0</v>
      </c>
      <c r="W79" s="7743">
        <f t="shared" si="23"/>
        <v>0</v>
      </c>
      <c r="X79" s="7737">
        <f t="shared" si="23"/>
        <v>0</v>
      </c>
      <c r="Y79" s="7740">
        <f t="shared" si="23"/>
        <v>0</v>
      </c>
      <c r="Z79" s="7738">
        <f t="shared" si="23"/>
        <v>0</v>
      </c>
      <c r="AA79" s="7744">
        <f t="shared" si="23"/>
        <v>0</v>
      </c>
      <c r="AB79" s="7743">
        <f t="shared" si="23"/>
        <v>0</v>
      </c>
      <c r="AC79" s="7737">
        <f t="shared" si="23"/>
        <v>0</v>
      </c>
      <c r="AD79" s="7740">
        <f t="shared" si="23"/>
        <v>0</v>
      </c>
      <c r="AE79" s="7738">
        <f t="shared" si="23"/>
        <v>0</v>
      </c>
      <c r="AF79" s="1278"/>
      <c r="AG79" s="1630"/>
    </row>
    <row r="80" spans="1:33" s="7732" customFormat="1" ht="12.75">
      <c r="A80" s="1630"/>
      <c r="B80" s="1278"/>
      <c r="C80" s="7734">
        <f t="shared" si="22"/>
        <v>61</v>
      </c>
      <c r="D80" s="7745" t="s">
        <v>662</v>
      </c>
      <c r="E80" s="7721">
        <f t="shared" si="20"/>
        <v>0</v>
      </c>
      <c r="F80" s="7722">
        <f t="shared" si="21"/>
        <v>0</v>
      </c>
      <c r="G80" s="7722">
        <f t="shared" si="21"/>
        <v>0</v>
      </c>
      <c r="H80" s="7723">
        <f t="shared" si="21"/>
        <v>0</v>
      </c>
      <c r="I80" s="7724">
        <v>0</v>
      </c>
      <c r="J80" s="7725">
        <v>0</v>
      </c>
      <c r="K80" s="7725">
        <v>0</v>
      </c>
      <c r="L80" s="7726">
        <v>0</v>
      </c>
      <c r="M80" s="7724">
        <v>0</v>
      </c>
      <c r="N80" s="7725">
        <v>0</v>
      </c>
      <c r="O80" s="7725">
        <v>0</v>
      </c>
      <c r="P80" s="7727">
        <v>0</v>
      </c>
      <c r="Q80" s="7728">
        <v>0</v>
      </c>
      <c r="R80" s="7729">
        <v>0</v>
      </c>
      <c r="S80" s="7730">
        <v>0</v>
      </c>
      <c r="T80" s="7725">
        <v>0</v>
      </c>
      <c r="U80" s="7731">
        <v>0</v>
      </c>
      <c r="V80" s="7728">
        <v>0</v>
      </c>
      <c r="W80" s="7729">
        <v>0</v>
      </c>
      <c r="X80" s="7730">
        <v>0</v>
      </c>
      <c r="Y80" s="7725">
        <v>0</v>
      </c>
      <c r="Z80" s="7731">
        <v>0</v>
      </c>
      <c r="AA80" s="7728">
        <v>0</v>
      </c>
      <c r="AB80" s="7729">
        <v>0</v>
      </c>
      <c r="AC80" s="7730">
        <v>0</v>
      </c>
      <c r="AD80" s="7725">
        <v>0</v>
      </c>
      <c r="AE80" s="7731">
        <v>0</v>
      </c>
      <c r="AF80" s="1278"/>
      <c r="AG80" s="1630"/>
    </row>
    <row r="81" spans="1:33" s="7732" customFormat="1" ht="12.75">
      <c r="A81" s="1630"/>
      <c r="B81" s="1278"/>
      <c r="C81" s="7734">
        <f t="shared" si="22"/>
        <v>62</v>
      </c>
      <c r="D81" s="7745" t="s">
        <v>663</v>
      </c>
      <c r="E81" s="7721">
        <f t="shared" si="20"/>
        <v>0</v>
      </c>
      <c r="F81" s="7722">
        <f t="shared" si="21"/>
        <v>0</v>
      </c>
      <c r="G81" s="7722">
        <f t="shared" si="21"/>
        <v>0</v>
      </c>
      <c r="H81" s="7723">
        <f t="shared" si="21"/>
        <v>0</v>
      </c>
      <c r="I81" s="7724">
        <v>0</v>
      </c>
      <c r="J81" s="7725">
        <v>0</v>
      </c>
      <c r="K81" s="7725">
        <v>0</v>
      </c>
      <c r="L81" s="7726">
        <v>0</v>
      </c>
      <c r="M81" s="7724">
        <v>0</v>
      </c>
      <c r="N81" s="7725">
        <v>0</v>
      </c>
      <c r="O81" s="7725">
        <v>0</v>
      </c>
      <c r="P81" s="7727">
        <v>0</v>
      </c>
      <c r="Q81" s="7728">
        <v>0</v>
      </c>
      <c r="R81" s="7729">
        <v>0</v>
      </c>
      <c r="S81" s="7730">
        <v>0</v>
      </c>
      <c r="T81" s="7725">
        <v>0</v>
      </c>
      <c r="U81" s="7731">
        <v>0</v>
      </c>
      <c r="V81" s="7728">
        <v>0</v>
      </c>
      <c r="W81" s="7729">
        <v>0</v>
      </c>
      <c r="X81" s="7730">
        <v>0</v>
      </c>
      <c r="Y81" s="7725">
        <v>0</v>
      </c>
      <c r="Z81" s="7731">
        <v>0</v>
      </c>
      <c r="AA81" s="7728">
        <v>0</v>
      </c>
      <c r="AB81" s="7729">
        <v>0</v>
      </c>
      <c r="AC81" s="7730">
        <v>0</v>
      </c>
      <c r="AD81" s="7725">
        <v>0</v>
      </c>
      <c r="AE81" s="7731">
        <v>0</v>
      </c>
      <c r="AF81" s="1278"/>
      <c r="AG81" s="1630"/>
    </row>
    <row r="82" spans="1:33" s="7732" customFormat="1" ht="12.75">
      <c r="A82" s="1630"/>
      <c r="B82" s="1278"/>
      <c r="C82" s="7734">
        <f t="shared" si="22"/>
        <v>63</v>
      </c>
      <c r="D82" s="7735" t="s">
        <v>656</v>
      </c>
      <c r="E82" s="7736">
        <f t="shared" si="20"/>
        <v>0</v>
      </c>
      <c r="F82" s="7737">
        <f t="shared" si="21"/>
        <v>0</v>
      </c>
      <c r="G82" s="7737">
        <f t="shared" si="21"/>
        <v>0</v>
      </c>
      <c r="H82" s="7738">
        <f t="shared" si="21"/>
        <v>0</v>
      </c>
      <c r="I82" s="7739">
        <f>I79+I80-I81</f>
        <v>0</v>
      </c>
      <c r="J82" s="7740">
        <f t="shared" ref="J82:AE82" si="24">J79+J80-J81</f>
        <v>0</v>
      </c>
      <c r="K82" s="7740">
        <f t="shared" si="24"/>
        <v>0</v>
      </c>
      <c r="L82" s="7741">
        <f t="shared" si="24"/>
        <v>0</v>
      </c>
      <c r="M82" s="7736">
        <f t="shared" si="24"/>
        <v>0</v>
      </c>
      <c r="N82" s="7740">
        <f>N79+N80-N81</f>
        <v>0</v>
      </c>
      <c r="O82" s="7740">
        <f>O79+O80-O81</f>
        <v>0</v>
      </c>
      <c r="P82" s="7738">
        <f t="shared" si="24"/>
        <v>0</v>
      </c>
      <c r="Q82" s="7742">
        <f t="shared" si="24"/>
        <v>0</v>
      </c>
      <c r="R82" s="7743">
        <f t="shared" si="24"/>
        <v>0</v>
      </c>
      <c r="S82" s="7737">
        <f t="shared" si="24"/>
        <v>0</v>
      </c>
      <c r="T82" s="7740">
        <f t="shared" si="24"/>
        <v>0</v>
      </c>
      <c r="U82" s="7738">
        <f t="shared" si="24"/>
        <v>0</v>
      </c>
      <c r="V82" s="7742">
        <f t="shared" si="24"/>
        <v>0</v>
      </c>
      <c r="W82" s="7743">
        <f t="shared" si="24"/>
        <v>0</v>
      </c>
      <c r="X82" s="7737">
        <f t="shared" si="24"/>
        <v>0</v>
      </c>
      <c r="Y82" s="7740">
        <f t="shared" si="24"/>
        <v>0</v>
      </c>
      <c r="Z82" s="7738">
        <f t="shared" si="24"/>
        <v>0</v>
      </c>
      <c r="AA82" s="7744">
        <f t="shared" si="24"/>
        <v>0</v>
      </c>
      <c r="AB82" s="7743">
        <f t="shared" si="24"/>
        <v>0</v>
      </c>
      <c r="AC82" s="7737">
        <f t="shared" si="24"/>
        <v>0</v>
      </c>
      <c r="AD82" s="7740">
        <f t="shared" si="24"/>
        <v>0</v>
      </c>
      <c r="AE82" s="7738">
        <f t="shared" si="24"/>
        <v>0</v>
      </c>
      <c r="AF82" s="1278"/>
      <c r="AG82" s="1630"/>
    </row>
    <row r="83" spans="1:33" s="6335" customFormat="1" ht="15.75">
      <c r="A83" s="6178"/>
      <c r="B83" s="7137"/>
      <c r="C83" s="7710"/>
      <c r="D83" s="7711"/>
      <c r="E83" s="7757"/>
      <c r="F83" s="1620"/>
      <c r="G83" s="1620"/>
      <c r="H83" s="1626"/>
      <c r="I83" s="7758"/>
      <c r="J83" s="7758"/>
      <c r="K83" s="7758"/>
      <c r="L83" s="1620"/>
      <c r="M83" s="7761"/>
      <c r="N83" s="7762"/>
      <c r="O83" s="7758"/>
      <c r="P83" s="7763"/>
      <c r="Q83" s="7759"/>
      <c r="R83" s="7760"/>
      <c r="S83" s="1620"/>
      <c r="T83" s="7758"/>
      <c r="U83" s="1626"/>
      <c r="V83" s="7759"/>
      <c r="W83" s="7760"/>
      <c r="X83" s="1620"/>
      <c r="Y83" s="7758"/>
      <c r="Z83" s="1626"/>
      <c r="AA83" s="7760"/>
      <c r="AB83" s="7760"/>
      <c r="AC83" s="1620"/>
      <c r="AD83" s="7758"/>
      <c r="AE83" s="1626"/>
      <c r="AF83" s="7137"/>
      <c r="AG83" s="6178"/>
    </row>
    <row r="84" spans="1:33" s="6335" customFormat="1" ht="15.75">
      <c r="A84" s="6178"/>
      <c r="B84" s="7137"/>
      <c r="C84" s="7710" t="s">
        <v>2273</v>
      </c>
      <c r="D84" s="7711"/>
      <c r="E84" s="7757"/>
      <c r="F84" s="1620"/>
      <c r="G84" s="1620"/>
      <c r="H84" s="1626"/>
      <c r="I84" s="7758"/>
      <c r="J84" s="7758"/>
      <c r="K84" s="7758"/>
      <c r="L84" s="1620"/>
      <c r="M84" s="7761"/>
      <c r="N84" s="7762"/>
      <c r="O84" s="7758"/>
      <c r="P84" s="7763"/>
      <c r="Q84" s="7759"/>
      <c r="R84" s="7760"/>
      <c r="S84" s="1620"/>
      <c r="T84" s="7758"/>
      <c r="U84" s="1626"/>
      <c r="V84" s="7759"/>
      <c r="W84" s="7760"/>
      <c r="X84" s="1620"/>
      <c r="Y84" s="7758"/>
      <c r="Z84" s="1626"/>
      <c r="AA84" s="7760"/>
      <c r="AB84" s="7760"/>
      <c r="AC84" s="1620"/>
      <c r="AD84" s="7758"/>
      <c r="AE84" s="1626"/>
      <c r="AF84" s="7137"/>
      <c r="AG84" s="6178"/>
    </row>
    <row r="85" spans="1:33" s="7732" customFormat="1" ht="12.75">
      <c r="A85" s="1630"/>
      <c r="B85" s="1278"/>
      <c r="C85" s="7719">
        <f>1+C82</f>
        <v>64</v>
      </c>
      <c r="D85" s="7733" t="s">
        <v>4746</v>
      </c>
      <c r="E85" s="7721">
        <f t="shared" ref="E85:E93" si="25">SUM(I85,M85,Q85)</f>
        <v>0</v>
      </c>
      <c r="F85" s="7722">
        <f t="shared" ref="F85:H93" si="26">SUM(J85,N85,S85)</f>
        <v>0</v>
      </c>
      <c r="G85" s="7722">
        <f t="shared" si="26"/>
        <v>0</v>
      </c>
      <c r="H85" s="7723">
        <f t="shared" si="26"/>
        <v>0</v>
      </c>
      <c r="I85" s="7724">
        <v>0</v>
      </c>
      <c r="J85" s="7725">
        <v>0</v>
      </c>
      <c r="K85" s="7725">
        <v>0</v>
      </c>
      <c r="L85" s="7726">
        <v>0</v>
      </c>
      <c r="M85" s="7724">
        <v>0</v>
      </c>
      <c r="N85" s="7725">
        <v>0</v>
      </c>
      <c r="O85" s="7725">
        <v>0</v>
      </c>
      <c r="P85" s="7727">
        <v>0</v>
      </c>
      <c r="Q85" s="7728">
        <v>0</v>
      </c>
      <c r="R85" s="7729">
        <v>0</v>
      </c>
      <c r="S85" s="7730">
        <v>0</v>
      </c>
      <c r="T85" s="7725">
        <v>0</v>
      </c>
      <c r="U85" s="7731">
        <v>0</v>
      </c>
      <c r="V85" s="7728">
        <v>0</v>
      </c>
      <c r="W85" s="7729">
        <v>0</v>
      </c>
      <c r="X85" s="7730">
        <v>0</v>
      </c>
      <c r="Y85" s="7725">
        <v>0</v>
      </c>
      <c r="Z85" s="7731">
        <v>0</v>
      </c>
      <c r="AA85" s="7728">
        <v>0</v>
      </c>
      <c r="AB85" s="7729">
        <v>0</v>
      </c>
      <c r="AC85" s="7730">
        <v>0</v>
      </c>
      <c r="AD85" s="7725">
        <v>0</v>
      </c>
      <c r="AE85" s="7731">
        <v>0</v>
      </c>
      <c r="AF85" s="1278"/>
      <c r="AG85" s="1630"/>
    </row>
    <row r="86" spans="1:33" s="7732" customFormat="1" ht="12.75">
      <c r="A86" s="1630"/>
      <c r="B86" s="1278"/>
      <c r="C86" s="7719">
        <f>1+C85</f>
        <v>65</v>
      </c>
      <c r="D86" s="7764"/>
      <c r="E86" s="7721">
        <f t="shared" si="25"/>
        <v>0</v>
      </c>
      <c r="F86" s="7722">
        <f t="shared" si="26"/>
        <v>0</v>
      </c>
      <c r="G86" s="7722">
        <f t="shared" si="26"/>
        <v>0</v>
      </c>
      <c r="H86" s="7723">
        <f t="shared" si="26"/>
        <v>0</v>
      </c>
      <c r="I86" s="7724">
        <v>0</v>
      </c>
      <c r="J86" s="7725">
        <v>0</v>
      </c>
      <c r="K86" s="7725">
        <v>0</v>
      </c>
      <c r="L86" s="7726">
        <v>0</v>
      </c>
      <c r="M86" s="7724">
        <v>0</v>
      </c>
      <c r="N86" s="7725">
        <v>0</v>
      </c>
      <c r="O86" s="7725">
        <v>0</v>
      </c>
      <c r="P86" s="7727">
        <v>0</v>
      </c>
      <c r="Q86" s="7728">
        <v>0</v>
      </c>
      <c r="R86" s="7729">
        <v>0</v>
      </c>
      <c r="S86" s="7730">
        <v>0</v>
      </c>
      <c r="T86" s="7725">
        <v>0</v>
      </c>
      <c r="U86" s="7731">
        <v>0</v>
      </c>
      <c r="V86" s="7728">
        <v>0</v>
      </c>
      <c r="W86" s="7729">
        <v>0</v>
      </c>
      <c r="X86" s="7730">
        <v>0</v>
      </c>
      <c r="Y86" s="7725">
        <v>0</v>
      </c>
      <c r="Z86" s="7731">
        <v>0</v>
      </c>
      <c r="AA86" s="7728">
        <v>0</v>
      </c>
      <c r="AB86" s="7729">
        <v>0</v>
      </c>
      <c r="AC86" s="7730">
        <v>0</v>
      </c>
      <c r="AD86" s="7725">
        <v>0</v>
      </c>
      <c r="AE86" s="7731">
        <v>0</v>
      </c>
      <c r="AF86" s="1278"/>
      <c r="AG86" s="1630"/>
    </row>
    <row r="87" spans="1:33" s="7732" customFormat="1" ht="12.75">
      <c r="A87" s="1630"/>
      <c r="B87" s="1278"/>
      <c r="C87" s="7719">
        <f t="shared" ref="C87:C93" si="27">1+C86</f>
        <v>66</v>
      </c>
      <c r="D87" s="7764"/>
      <c r="E87" s="7721">
        <f t="shared" si="25"/>
        <v>0</v>
      </c>
      <c r="F87" s="7722">
        <f t="shared" si="26"/>
        <v>0</v>
      </c>
      <c r="G87" s="7722">
        <f t="shared" si="26"/>
        <v>0</v>
      </c>
      <c r="H87" s="7723">
        <f t="shared" si="26"/>
        <v>0</v>
      </c>
      <c r="I87" s="7724">
        <v>0</v>
      </c>
      <c r="J87" s="7725">
        <v>0</v>
      </c>
      <c r="K87" s="7725">
        <v>0</v>
      </c>
      <c r="L87" s="7726">
        <v>0</v>
      </c>
      <c r="M87" s="7724">
        <v>0</v>
      </c>
      <c r="N87" s="7725">
        <v>0</v>
      </c>
      <c r="O87" s="7725">
        <v>0</v>
      </c>
      <c r="P87" s="7727">
        <v>0</v>
      </c>
      <c r="Q87" s="7728">
        <v>0</v>
      </c>
      <c r="R87" s="7729">
        <v>0</v>
      </c>
      <c r="S87" s="7730">
        <v>0</v>
      </c>
      <c r="T87" s="7725">
        <v>0</v>
      </c>
      <c r="U87" s="7731">
        <v>0</v>
      </c>
      <c r="V87" s="7728">
        <v>0</v>
      </c>
      <c r="W87" s="7729">
        <v>0</v>
      </c>
      <c r="X87" s="7730">
        <v>0</v>
      </c>
      <c r="Y87" s="7725">
        <v>0</v>
      </c>
      <c r="Z87" s="7731">
        <v>0</v>
      </c>
      <c r="AA87" s="7728">
        <v>0</v>
      </c>
      <c r="AB87" s="7729">
        <v>0</v>
      </c>
      <c r="AC87" s="7730">
        <v>0</v>
      </c>
      <c r="AD87" s="7725">
        <v>0</v>
      </c>
      <c r="AE87" s="7731">
        <v>0</v>
      </c>
      <c r="AF87" s="1278"/>
      <c r="AG87" s="1630"/>
    </row>
    <row r="88" spans="1:33" s="7732" customFormat="1" ht="12.75">
      <c r="A88" s="1630"/>
      <c r="B88" s="1278"/>
      <c r="C88" s="7719">
        <f t="shared" si="27"/>
        <v>67</v>
      </c>
      <c r="D88" s="7764"/>
      <c r="E88" s="7721">
        <f t="shared" si="25"/>
        <v>0</v>
      </c>
      <c r="F88" s="7722">
        <f t="shared" si="26"/>
        <v>0</v>
      </c>
      <c r="G88" s="7722">
        <f t="shared" si="26"/>
        <v>0</v>
      </c>
      <c r="H88" s="7723">
        <f t="shared" si="26"/>
        <v>0</v>
      </c>
      <c r="I88" s="7724">
        <v>0</v>
      </c>
      <c r="J88" s="7725">
        <v>0</v>
      </c>
      <c r="K88" s="7725">
        <v>0</v>
      </c>
      <c r="L88" s="7726">
        <v>0</v>
      </c>
      <c r="M88" s="7724">
        <v>0</v>
      </c>
      <c r="N88" s="7725">
        <v>0</v>
      </c>
      <c r="O88" s="7725">
        <v>0</v>
      </c>
      <c r="P88" s="7727">
        <v>0</v>
      </c>
      <c r="Q88" s="7728">
        <v>0</v>
      </c>
      <c r="R88" s="7729">
        <v>0</v>
      </c>
      <c r="S88" s="7730">
        <v>0</v>
      </c>
      <c r="T88" s="7725">
        <v>0</v>
      </c>
      <c r="U88" s="7731">
        <v>0</v>
      </c>
      <c r="V88" s="7728">
        <v>0</v>
      </c>
      <c r="W88" s="7729">
        <v>0</v>
      </c>
      <c r="X88" s="7730">
        <v>0</v>
      </c>
      <c r="Y88" s="7725">
        <v>0</v>
      </c>
      <c r="Z88" s="7731">
        <v>0</v>
      </c>
      <c r="AA88" s="7728">
        <v>0</v>
      </c>
      <c r="AB88" s="7729">
        <v>0</v>
      </c>
      <c r="AC88" s="7730">
        <v>0</v>
      </c>
      <c r="AD88" s="7725">
        <v>0</v>
      </c>
      <c r="AE88" s="7731">
        <v>0</v>
      </c>
      <c r="AF88" s="1278"/>
      <c r="AG88" s="1630"/>
    </row>
    <row r="89" spans="1:33" s="7732" customFormat="1" ht="12.75">
      <c r="A89" s="1630"/>
      <c r="B89" s="1278"/>
      <c r="C89" s="7719">
        <f t="shared" si="27"/>
        <v>68</v>
      </c>
      <c r="D89" s="7764"/>
      <c r="E89" s="7721">
        <f t="shared" si="25"/>
        <v>0</v>
      </c>
      <c r="F89" s="7722">
        <f t="shared" si="26"/>
        <v>0</v>
      </c>
      <c r="G89" s="7722">
        <f t="shared" si="26"/>
        <v>0</v>
      </c>
      <c r="H89" s="7723">
        <f t="shared" si="26"/>
        <v>0</v>
      </c>
      <c r="I89" s="7724">
        <v>0</v>
      </c>
      <c r="J89" s="7725">
        <v>0</v>
      </c>
      <c r="K89" s="7725">
        <v>0</v>
      </c>
      <c r="L89" s="7726">
        <v>0</v>
      </c>
      <c r="M89" s="7724">
        <v>0</v>
      </c>
      <c r="N89" s="7725">
        <v>0</v>
      </c>
      <c r="O89" s="7725">
        <v>0</v>
      </c>
      <c r="P89" s="7727">
        <v>0</v>
      </c>
      <c r="Q89" s="7728">
        <v>0</v>
      </c>
      <c r="R89" s="7729">
        <v>0</v>
      </c>
      <c r="S89" s="7730">
        <v>0</v>
      </c>
      <c r="T89" s="7725">
        <v>0</v>
      </c>
      <c r="U89" s="7731">
        <v>0</v>
      </c>
      <c r="V89" s="7728">
        <v>0</v>
      </c>
      <c r="W89" s="7729">
        <v>0</v>
      </c>
      <c r="X89" s="7730">
        <v>0</v>
      </c>
      <c r="Y89" s="7725">
        <v>0</v>
      </c>
      <c r="Z89" s="7731">
        <v>0</v>
      </c>
      <c r="AA89" s="7728">
        <v>0</v>
      </c>
      <c r="AB89" s="7729">
        <v>0</v>
      </c>
      <c r="AC89" s="7730">
        <v>0</v>
      </c>
      <c r="AD89" s="7725">
        <v>0</v>
      </c>
      <c r="AE89" s="7731">
        <v>0</v>
      </c>
      <c r="AF89" s="1278"/>
      <c r="AG89" s="1630"/>
    </row>
    <row r="90" spans="1:33" s="7732" customFormat="1" ht="12.75">
      <c r="A90" s="1630"/>
      <c r="B90" s="1278"/>
      <c r="C90" s="7734">
        <f t="shared" si="27"/>
        <v>69</v>
      </c>
      <c r="D90" s="7735" t="s">
        <v>646</v>
      </c>
      <c r="E90" s="7736">
        <f t="shared" si="25"/>
        <v>0</v>
      </c>
      <c r="F90" s="7737">
        <f t="shared" si="26"/>
        <v>0</v>
      </c>
      <c r="G90" s="7737">
        <f t="shared" si="26"/>
        <v>0</v>
      </c>
      <c r="H90" s="7738">
        <f t="shared" si="26"/>
        <v>0</v>
      </c>
      <c r="I90" s="7739">
        <f>SUM(I85:I89)</f>
        <v>0</v>
      </c>
      <c r="J90" s="7740">
        <f t="shared" ref="J90:AE90" si="28">SUM(J85:J89)</f>
        <v>0</v>
      </c>
      <c r="K90" s="7740">
        <f t="shared" si="28"/>
        <v>0</v>
      </c>
      <c r="L90" s="7741">
        <f t="shared" si="28"/>
        <v>0</v>
      </c>
      <c r="M90" s="7736">
        <f t="shared" si="28"/>
        <v>0</v>
      </c>
      <c r="N90" s="7740">
        <f>SUM(N85:N89)</f>
        <v>0</v>
      </c>
      <c r="O90" s="7740">
        <f>SUM(O85:O89)</f>
        <v>0</v>
      </c>
      <c r="P90" s="7738">
        <f t="shared" si="28"/>
        <v>0</v>
      </c>
      <c r="Q90" s="7742">
        <f t="shared" si="28"/>
        <v>0</v>
      </c>
      <c r="R90" s="7743">
        <f t="shared" si="28"/>
        <v>0</v>
      </c>
      <c r="S90" s="7737">
        <f t="shared" si="28"/>
        <v>0</v>
      </c>
      <c r="T90" s="7740">
        <f t="shared" si="28"/>
        <v>0</v>
      </c>
      <c r="U90" s="7738">
        <f t="shared" si="28"/>
        <v>0</v>
      </c>
      <c r="V90" s="7742">
        <f t="shared" si="28"/>
        <v>0</v>
      </c>
      <c r="W90" s="7743">
        <f t="shared" si="28"/>
        <v>0</v>
      </c>
      <c r="X90" s="7737">
        <f t="shared" si="28"/>
        <v>0</v>
      </c>
      <c r="Y90" s="7740">
        <f t="shared" si="28"/>
        <v>0</v>
      </c>
      <c r="Z90" s="7738">
        <f t="shared" si="28"/>
        <v>0</v>
      </c>
      <c r="AA90" s="7744">
        <f t="shared" si="28"/>
        <v>0</v>
      </c>
      <c r="AB90" s="7743">
        <f t="shared" si="28"/>
        <v>0</v>
      </c>
      <c r="AC90" s="7737">
        <f t="shared" si="28"/>
        <v>0</v>
      </c>
      <c r="AD90" s="7740">
        <f t="shared" si="28"/>
        <v>0</v>
      </c>
      <c r="AE90" s="7738">
        <f t="shared" si="28"/>
        <v>0</v>
      </c>
      <c r="AF90" s="1278"/>
      <c r="AG90" s="1630"/>
    </row>
    <row r="91" spans="1:33" s="7732" customFormat="1" ht="12.75">
      <c r="A91" s="1630"/>
      <c r="B91" s="1278"/>
      <c r="C91" s="7734">
        <f t="shared" si="27"/>
        <v>70</v>
      </c>
      <c r="D91" s="7745" t="s">
        <v>662</v>
      </c>
      <c r="E91" s="7721">
        <f t="shared" si="25"/>
        <v>0</v>
      </c>
      <c r="F91" s="7722">
        <f t="shared" si="26"/>
        <v>0</v>
      </c>
      <c r="G91" s="7722">
        <f t="shared" si="26"/>
        <v>0</v>
      </c>
      <c r="H91" s="7723">
        <f t="shared" si="26"/>
        <v>0</v>
      </c>
      <c r="I91" s="7724">
        <v>0</v>
      </c>
      <c r="J91" s="7725">
        <v>0</v>
      </c>
      <c r="K91" s="7725">
        <v>0</v>
      </c>
      <c r="L91" s="7726">
        <v>0</v>
      </c>
      <c r="M91" s="7724">
        <v>0</v>
      </c>
      <c r="N91" s="7725">
        <v>0</v>
      </c>
      <c r="O91" s="7725">
        <v>0</v>
      </c>
      <c r="P91" s="7727">
        <v>0</v>
      </c>
      <c r="Q91" s="7728">
        <v>0</v>
      </c>
      <c r="R91" s="7729">
        <v>0</v>
      </c>
      <c r="S91" s="7730">
        <v>0</v>
      </c>
      <c r="T91" s="7725">
        <v>0</v>
      </c>
      <c r="U91" s="7731">
        <v>0</v>
      </c>
      <c r="V91" s="7728">
        <v>0</v>
      </c>
      <c r="W91" s="7729">
        <v>0</v>
      </c>
      <c r="X91" s="7730">
        <v>0</v>
      </c>
      <c r="Y91" s="7725">
        <v>0</v>
      </c>
      <c r="Z91" s="7731">
        <v>0</v>
      </c>
      <c r="AA91" s="7728">
        <v>0</v>
      </c>
      <c r="AB91" s="7729">
        <v>0</v>
      </c>
      <c r="AC91" s="7730">
        <v>0</v>
      </c>
      <c r="AD91" s="7725">
        <v>0</v>
      </c>
      <c r="AE91" s="7731">
        <v>0</v>
      </c>
      <c r="AF91" s="1278"/>
      <c r="AG91" s="1630"/>
    </row>
    <row r="92" spans="1:33" s="7732" customFormat="1" ht="12.75">
      <c r="A92" s="1630"/>
      <c r="B92" s="1278"/>
      <c r="C92" s="7734">
        <f t="shared" si="27"/>
        <v>71</v>
      </c>
      <c r="D92" s="7745" t="s">
        <v>663</v>
      </c>
      <c r="E92" s="7721">
        <f t="shared" si="25"/>
        <v>0</v>
      </c>
      <c r="F92" s="7722">
        <f t="shared" si="26"/>
        <v>0</v>
      </c>
      <c r="G92" s="7722">
        <f t="shared" si="26"/>
        <v>0</v>
      </c>
      <c r="H92" s="7723">
        <f t="shared" si="26"/>
        <v>0</v>
      </c>
      <c r="I92" s="7724">
        <v>0</v>
      </c>
      <c r="J92" s="7725">
        <v>0</v>
      </c>
      <c r="K92" s="7725">
        <v>0</v>
      </c>
      <c r="L92" s="7726">
        <v>0</v>
      </c>
      <c r="M92" s="7724">
        <v>0</v>
      </c>
      <c r="N92" s="7725">
        <v>0</v>
      </c>
      <c r="O92" s="7725">
        <v>0</v>
      </c>
      <c r="P92" s="7727">
        <v>0</v>
      </c>
      <c r="Q92" s="7728">
        <v>0</v>
      </c>
      <c r="R92" s="7729">
        <v>0</v>
      </c>
      <c r="S92" s="7730">
        <v>0</v>
      </c>
      <c r="T92" s="7725">
        <v>0</v>
      </c>
      <c r="U92" s="7731">
        <v>0</v>
      </c>
      <c r="V92" s="7728">
        <v>0</v>
      </c>
      <c r="W92" s="7729">
        <v>0</v>
      </c>
      <c r="X92" s="7730">
        <v>0</v>
      </c>
      <c r="Y92" s="7725">
        <v>0</v>
      </c>
      <c r="Z92" s="7731">
        <v>0</v>
      </c>
      <c r="AA92" s="7728">
        <v>0</v>
      </c>
      <c r="AB92" s="7729">
        <v>0</v>
      </c>
      <c r="AC92" s="7730">
        <v>0</v>
      </c>
      <c r="AD92" s="7725">
        <v>0</v>
      </c>
      <c r="AE92" s="7731">
        <v>0</v>
      </c>
      <c r="AF92" s="1278"/>
      <c r="AG92" s="1630"/>
    </row>
    <row r="93" spans="1:33" s="7732" customFormat="1" ht="12.75">
      <c r="A93" s="1630"/>
      <c r="B93" s="1278"/>
      <c r="C93" s="7734">
        <f t="shared" si="27"/>
        <v>72</v>
      </c>
      <c r="D93" s="7735" t="s">
        <v>656</v>
      </c>
      <c r="E93" s="7736">
        <f t="shared" si="25"/>
        <v>0</v>
      </c>
      <c r="F93" s="7737">
        <f t="shared" si="26"/>
        <v>0</v>
      </c>
      <c r="G93" s="7737">
        <f t="shared" si="26"/>
        <v>0</v>
      </c>
      <c r="H93" s="7738">
        <f t="shared" si="26"/>
        <v>0</v>
      </c>
      <c r="I93" s="7739">
        <f>I90+I91-I92</f>
        <v>0</v>
      </c>
      <c r="J93" s="7740">
        <f t="shared" ref="J93:AE93" si="29">J90+J91-J92</f>
        <v>0</v>
      </c>
      <c r="K93" s="7740">
        <f t="shared" si="29"/>
        <v>0</v>
      </c>
      <c r="L93" s="7741">
        <f t="shared" si="29"/>
        <v>0</v>
      </c>
      <c r="M93" s="7736">
        <f t="shared" si="29"/>
        <v>0</v>
      </c>
      <c r="N93" s="7740">
        <f>N90+N91-N92</f>
        <v>0</v>
      </c>
      <c r="O93" s="7740">
        <f>O90+O91-O92</f>
        <v>0</v>
      </c>
      <c r="P93" s="7738">
        <f t="shared" si="29"/>
        <v>0</v>
      </c>
      <c r="Q93" s="7742">
        <f t="shared" si="29"/>
        <v>0</v>
      </c>
      <c r="R93" s="7743">
        <f t="shared" si="29"/>
        <v>0</v>
      </c>
      <c r="S93" s="7737">
        <f t="shared" si="29"/>
        <v>0</v>
      </c>
      <c r="T93" s="7740">
        <f t="shared" si="29"/>
        <v>0</v>
      </c>
      <c r="U93" s="7738">
        <f t="shared" si="29"/>
        <v>0</v>
      </c>
      <c r="V93" s="7742">
        <f t="shared" si="29"/>
        <v>0</v>
      </c>
      <c r="W93" s="7743">
        <f t="shared" si="29"/>
        <v>0</v>
      </c>
      <c r="X93" s="7737">
        <f t="shared" si="29"/>
        <v>0</v>
      </c>
      <c r="Y93" s="7740">
        <f t="shared" si="29"/>
        <v>0</v>
      </c>
      <c r="Z93" s="7738">
        <f t="shared" si="29"/>
        <v>0</v>
      </c>
      <c r="AA93" s="7744">
        <f t="shared" si="29"/>
        <v>0</v>
      </c>
      <c r="AB93" s="7743">
        <f t="shared" si="29"/>
        <v>0</v>
      </c>
      <c r="AC93" s="7737">
        <f t="shared" si="29"/>
        <v>0</v>
      </c>
      <c r="AD93" s="7740">
        <f t="shared" si="29"/>
        <v>0</v>
      </c>
      <c r="AE93" s="7738">
        <f t="shared" si="29"/>
        <v>0</v>
      </c>
      <c r="AF93" s="1278"/>
      <c r="AG93" s="1630"/>
    </row>
    <row r="94" spans="1:33" s="6335" customFormat="1" ht="15.75">
      <c r="A94" s="6178"/>
      <c r="B94" s="7137"/>
      <c r="C94" s="7710"/>
      <c r="D94" s="7711"/>
      <c r="E94" s="7757"/>
      <c r="F94" s="1620"/>
      <c r="G94" s="1620"/>
      <c r="H94" s="1626"/>
      <c r="I94" s="7758"/>
      <c r="J94" s="7758"/>
      <c r="K94" s="7758"/>
      <c r="L94" s="1620"/>
      <c r="M94" s="7765"/>
      <c r="N94" s="7758"/>
      <c r="O94" s="7758"/>
      <c r="P94" s="1626"/>
      <c r="Q94" s="7759"/>
      <c r="R94" s="7760"/>
      <c r="S94" s="1620"/>
      <c r="T94" s="7758"/>
      <c r="U94" s="1626"/>
      <c r="V94" s="7759"/>
      <c r="W94" s="7760"/>
      <c r="X94" s="1620"/>
      <c r="Y94" s="7758"/>
      <c r="Z94" s="1626"/>
      <c r="AA94" s="7760"/>
      <c r="AB94" s="7760"/>
      <c r="AC94" s="1620"/>
      <c r="AD94" s="7758"/>
      <c r="AE94" s="1626"/>
      <c r="AF94" s="7137"/>
      <c r="AG94" s="6178"/>
    </row>
    <row r="95" spans="1:33" s="6335" customFormat="1" ht="15.75">
      <c r="A95" s="6178"/>
      <c r="B95" s="7137"/>
      <c r="C95" s="7710" t="s">
        <v>2274</v>
      </c>
      <c r="D95" s="7711"/>
      <c r="E95" s="7757"/>
      <c r="F95" s="1620"/>
      <c r="G95" s="1620"/>
      <c r="H95" s="1626"/>
      <c r="I95" s="7758"/>
      <c r="J95" s="7758"/>
      <c r="K95" s="7758"/>
      <c r="L95" s="1620"/>
      <c r="M95" s="7765"/>
      <c r="N95" s="7758"/>
      <c r="O95" s="7758"/>
      <c r="P95" s="1626"/>
      <c r="Q95" s="7759"/>
      <c r="R95" s="7760"/>
      <c r="S95" s="1620"/>
      <c r="T95" s="7758"/>
      <c r="U95" s="1626"/>
      <c r="V95" s="7759"/>
      <c r="W95" s="7760"/>
      <c r="X95" s="1620"/>
      <c r="Y95" s="7758"/>
      <c r="Z95" s="1626"/>
      <c r="AA95" s="7760"/>
      <c r="AB95" s="7760"/>
      <c r="AC95" s="1620"/>
      <c r="AD95" s="7758"/>
      <c r="AE95" s="1626"/>
      <c r="AF95" s="7137"/>
      <c r="AG95" s="6178"/>
    </row>
    <row r="96" spans="1:33" s="7732" customFormat="1" ht="12.75">
      <c r="A96" s="1630"/>
      <c r="B96" s="1278"/>
      <c r="C96" s="7719">
        <f>1+C93</f>
        <v>73</v>
      </c>
      <c r="D96" s="7733" t="s">
        <v>664</v>
      </c>
      <c r="E96" s="7721">
        <f t="shared" ref="E96:E109" si="30">SUM(I96,M96,Q96)</f>
        <v>0</v>
      </c>
      <c r="F96" s="7722">
        <f t="shared" ref="F96:H109" si="31">SUM(J96,N96,S96)</f>
        <v>0</v>
      </c>
      <c r="G96" s="7722">
        <f t="shared" si="31"/>
        <v>0</v>
      </c>
      <c r="H96" s="7723">
        <f t="shared" si="31"/>
        <v>0</v>
      </c>
      <c r="I96" s="7724">
        <v>0</v>
      </c>
      <c r="J96" s="7725">
        <v>0</v>
      </c>
      <c r="K96" s="7725">
        <v>0</v>
      </c>
      <c r="L96" s="7726">
        <v>0</v>
      </c>
      <c r="M96" s="7724">
        <v>0</v>
      </c>
      <c r="N96" s="7725">
        <v>0</v>
      </c>
      <c r="O96" s="7725">
        <v>0</v>
      </c>
      <c r="P96" s="7727">
        <v>0</v>
      </c>
      <c r="Q96" s="7728">
        <v>0</v>
      </c>
      <c r="R96" s="7729">
        <v>0</v>
      </c>
      <c r="S96" s="7730">
        <v>0</v>
      </c>
      <c r="T96" s="7725">
        <v>0</v>
      </c>
      <c r="U96" s="7731">
        <v>0</v>
      </c>
      <c r="V96" s="7728">
        <v>0</v>
      </c>
      <c r="W96" s="7729">
        <v>0</v>
      </c>
      <c r="X96" s="7730">
        <v>0</v>
      </c>
      <c r="Y96" s="7725">
        <v>0</v>
      </c>
      <c r="Z96" s="7731">
        <v>0</v>
      </c>
      <c r="AA96" s="7728">
        <v>0</v>
      </c>
      <c r="AB96" s="7729">
        <v>0</v>
      </c>
      <c r="AC96" s="7730">
        <v>0</v>
      </c>
      <c r="AD96" s="7725">
        <v>0</v>
      </c>
      <c r="AE96" s="7731">
        <v>0</v>
      </c>
      <c r="AF96" s="1278"/>
      <c r="AG96" s="1630"/>
    </row>
    <row r="97" spans="1:33" s="7732" customFormat="1" ht="12.75">
      <c r="A97" s="1630"/>
      <c r="B97" s="1278"/>
      <c r="C97" s="7719">
        <f t="shared" ref="C97:C109" si="32">1+C96</f>
        <v>74</v>
      </c>
      <c r="D97" s="7733" t="s">
        <v>665</v>
      </c>
      <c r="E97" s="7721">
        <f t="shared" si="30"/>
        <v>0</v>
      </c>
      <c r="F97" s="7722">
        <f t="shared" si="31"/>
        <v>0</v>
      </c>
      <c r="G97" s="7722">
        <f t="shared" si="31"/>
        <v>0</v>
      </c>
      <c r="H97" s="7723">
        <f t="shared" si="31"/>
        <v>0</v>
      </c>
      <c r="I97" s="7724">
        <v>0</v>
      </c>
      <c r="J97" s="7725">
        <v>0</v>
      </c>
      <c r="K97" s="7725">
        <v>0</v>
      </c>
      <c r="L97" s="7726">
        <v>0</v>
      </c>
      <c r="M97" s="7724">
        <v>0</v>
      </c>
      <c r="N97" s="7725">
        <v>0</v>
      </c>
      <c r="O97" s="7725">
        <v>0</v>
      </c>
      <c r="P97" s="7727">
        <v>0</v>
      </c>
      <c r="Q97" s="7728">
        <v>0</v>
      </c>
      <c r="R97" s="7729">
        <v>0</v>
      </c>
      <c r="S97" s="7730">
        <v>0</v>
      </c>
      <c r="T97" s="7725">
        <v>0</v>
      </c>
      <c r="U97" s="7731">
        <v>0</v>
      </c>
      <c r="V97" s="7728">
        <v>0</v>
      </c>
      <c r="W97" s="7729">
        <v>0</v>
      </c>
      <c r="X97" s="7730">
        <v>0</v>
      </c>
      <c r="Y97" s="7725">
        <v>0</v>
      </c>
      <c r="Z97" s="7731">
        <v>0</v>
      </c>
      <c r="AA97" s="7728">
        <v>0</v>
      </c>
      <c r="AB97" s="7729">
        <v>0</v>
      </c>
      <c r="AC97" s="7730">
        <v>0</v>
      </c>
      <c r="AD97" s="7725">
        <v>0</v>
      </c>
      <c r="AE97" s="7731">
        <v>0</v>
      </c>
      <c r="AF97" s="1278"/>
      <c r="AG97" s="1630"/>
    </row>
    <row r="98" spans="1:33" s="7732" customFormat="1" ht="12.75">
      <c r="A98" s="1630"/>
      <c r="B98" s="1278"/>
      <c r="C98" s="7719">
        <f t="shared" si="32"/>
        <v>75</v>
      </c>
      <c r="D98" s="7733" t="s">
        <v>666</v>
      </c>
      <c r="E98" s="7721">
        <f t="shared" si="30"/>
        <v>0</v>
      </c>
      <c r="F98" s="7722">
        <f t="shared" si="31"/>
        <v>0</v>
      </c>
      <c r="G98" s="7722">
        <f t="shared" si="31"/>
        <v>0</v>
      </c>
      <c r="H98" s="7723">
        <f t="shared" si="31"/>
        <v>0</v>
      </c>
      <c r="I98" s="7724">
        <v>0</v>
      </c>
      <c r="J98" s="7725">
        <v>0</v>
      </c>
      <c r="K98" s="7725">
        <v>0</v>
      </c>
      <c r="L98" s="7726">
        <v>0</v>
      </c>
      <c r="M98" s="7724">
        <v>0</v>
      </c>
      <c r="N98" s="7725">
        <v>0</v>
      </c>
      <c r="O98" s="7725">
        <v>0</v>
      </c>
      <c r="P98" s="7727">
        <v>0</v>
      </c>
      <c r="Q98" s="7728">
        <v>0</v>
      </c>
      <c r="R98" s="7729">
        <v>0</v>
      </c>
      <c r="S98" s="7730">
        <v>0</v>
      </c>
      <c r="T98" s="7725">
        <v>0</v>
      </c>
      <c r="U98" s="7731">
        <v>0</v>
      </c>
      <c r="V98" s="7728">
        <v>0</v>
      </c>
      <c r="W98" s="7729">
        <v>0</v>
      </c>
      <c r="X98" s="7730">
        <v>0</v>
      </c>
      <c r="Y98" s="7725">
        <v>0</v>
      </c>
      <c r="Z98" s="7731">
        <v>0</v>
      </c>
      <c r="AA98" s="7728">
        <v>0</v>
      </c>
      <c r="AB98" s="7729">
        <v>0</v>
      </c>
      <c r="AC98" s="7730">
        <v>0</v>
      </c>
      <c r="AD98" s="7725">
        <v>0</v>
      </c>
      <c r="AE98" s="7731">
        <v>0</v>
      </c>
      <c r="AF98" s="1278"/>
      <c r="AG98" s="1630"/>
    </row>
    <row r="99" spans="1:33" s="7732" customFormat="1" ht="12.75">
      <c r="A99" s="1630"/>
      <c r="B99" s="1278"/>
      <c r="C99" s="7719">
        <f t="shared" si="32"/>
        <v>76</v>
      </c>
      <c r="D99" s="7733" t="s">
        <v>667</v>
      </c>
      <c r="E99" s="7721">
        <f t="shared" si="30"/>
        <v>0</v>
      </c>
      <c r="F99" s="7722">
        <f t="shared" si="31"/>
        <v>0</v>
      </c>
      <c r="G99" s="7722">
        <f t="shared" si="31"/>
        <v>0</v>
      </c>
      <c r="H99" s="7723">
        <f t="shared" si="31"/>
        <v>0</v>
      </c>
      <c r="I99" s="7724">
        <v>0</v>
      </c>
      <c r="J99" s="7725">
        <v>0</v>
      </c>
      <c r="K99" s="7725">
        <v>0</v>
      </c>
      <c r="L99" s="7726">
        <v>0</v>
      </c>
      <c r="M99" s="7724">
        <v>0</v>
      </c>
      <c r="N99" s="7725">
        <v>0</v>
      </c>
      <c r="O99" s="7725">
        <v>0</v>
      </c>
      <c r="P99" s="7727">
        <v>0</v>
      </c>
      <c r="Q99" s="7728">
        <v>0</v>
      </c>
      <c r="R99" s="7729">
        <v>0</v>
      </c>
      <c r="S99" s="7730">
        <v>0</v>
      </c>
      <c r="T99" s="7725">
        <v>0</v>
      </c>
      <c r="U99" s="7731">
        <v>0</v>
      </c>
      <c r="V99" s="7728">
        <v>0</v>
      </c>
      <c r="W99" s="7729">
        <v>0</v>
      </c>
      <c r="X99" s="7730">
        <v>0</v>
      </c>
      <c r="Y99" s="7725">
        <v>0</v>
      </c>
      <c r="Z99" s="7731">
        <v>0</v>
      </c>
      <c r="AA99" s="7728">
        <v>0</v>
      </c>
      <c r="AB99" s="7729">
        <v>0</v>
      </c>
      <c r="AC99" s="7730">
        <v>0</v>
      </c>
      <c r="AD99" s="7725">
        <v>0</v>
      </c>
      <c r="AE99" s="7731">
        <v>0</v>
      </c>
      <c r="AF99" s="1278"/>
      <c r="AG99" s="1630"/>
    </row>
    <row r="100" spans="1:33" s="7732" customFormat="1" ht="12.75">
      <c r="A100" s="1630"/>
      <c r="B100" s="1278"/>
      <c r="C100" s="7719">
        <f t="shared" si="32"/>
        <v>77</v>
      </c>
      <c r="D100" s="7733" t="s">
        <v>668</v>
      </c>
      <c r="E100" s="7721">
        <f t="shared" si="30"/>
        <v>0</v>
      </c>
      <c r="F100" s="7722">
        <f t="shared" si="31"/>
        <v>0</v>
      </c>
      <c r="G100" s="7722">
        <f t="shared" si="31"/>
        <v>0</v>
      </c>
      <c r="H100" s="7723">
        <f t="shared" si="31"/>
        <v>0</v>
      </c>
      <c r="I100" s="7724">
        <v>0</v>
      </c>
      <c r="J100" s="7725">
        <v>0</v>
      </c>
      <c r="K100" s="7725">
        <v>0</v>
      </c>
      <c r="L100" s="7726">
        <v>0</v>
      </c>
      <c r="M100" s="7724">
        <v>0</v>
      </c>
      <c r="N100" s="7725">
        <v>0</v>
      </c>
      <c r="O100" s="7725">
        <v>0</v>
      </c>
      <c r="P100" s="7727">
        <v>0</v>
      </c>
      <c r="Q100" s="7728">
        <v>0</v>
      </c>
      <c r="R100" s="7729">
        <v>0</v>
      </c>
      <c r="S100" s="7730">
        <v>0</v>
      </c>
      <c r="T100" s="7725">
        <v>0</v>
      </c>
      <c r="U100" s="7731">
        <v>0</v>
      </c>
      <c r="V100" s="7728">
        <v>0</v>
      </c>
      <c r="W100" s="7729">
        <v>0</v>
      </c>
      <c r="X100" s="7730">
        <v>0</v>
      </c>
      <c r="Y100" s="7725">
        <v>0</v>
      </c>
      <c r="Z100" s="7731">
        <v>0</v>
      </c>
      <c r="AA100" s="7728">
        <v>0</v>
      </c>
      <c r="AB100" s="7729">
        <v>0</v>
      </c>
      <c r="AC100" s="7730">
        <v>0</v>
      </c>
      <c r="AD100" s="7725">
        <v>0</v>
      </c>
      <c r="AE100" s="7731">
        <v>0</v>
      </c>
      <c r="AF100" s="1278"/>
      <c r="AG100" s="1630"/>
    </row>
    <row r="101" spans="1:33" s="7732" customFormat="1" ht="12.75">
      <c r="A101" s="1630"/>
      <c r="B101" s="1278"/>
      <c r="C101" s="7719">
        <f t="shared" si="32"/>
        <v>78</v>
      </c>
      <c r="D101" s="7733" t="s">
        <v>669</v>
      </c>
      <c r="E101" s="7721">
        <f t="shared" si="30"/>
        <v>0</v>
      </c>
      <c r="F101" s="7722">
        <f t="shared" si="31"/>
        <v>0</v>
      </c>
      <c r="G101" s="7722">
        <f t="shared" si="31"/>
        <v>0</v>
      </c>
      <c r="H101" s="7723">
        <f t="shared" si="31"/>
        <v>0</v>
      </c>
      <c r="I101" s="7724">
        <v>0</v>
      </c>
      <c r="J101" s="7725">
        <v>0</v>
      </c>
      <c r="K101" s="7725">
        <v>0</v>
      </c>
      <c r="L101" s="7726">
        <v>0</v>
      </c>
      <c r="M101" s="7724">
        <v>0</v>
      </c>
      <c r="N101" s="7725">
        <v>0</v>
      </c>
      <c r="O101" s="7725">
        <v>0</v>
      </c>
      <c r="P101" s="7727">
        <v>0</v>
      </c>
      <c r="Q101" s="7728">
        <v>0</v>
      </c>
      <c r="R101" s="7729">
        <v>0</v>
      </c>
      <c r="S101" s="7730">
        <v>0</v>
      </c>
      <c r="T101" s="7725">
        <v>0</v>
      </c>
      <c r="U101" s="7731">
        <v>0</v>
      </c>
      <c r="V101" s="7728">
        <v>0</v>
      </c>
      <c r="W101" s="7729">
        <v>0</v>
      </c>
      <c r="X101" s="7730">
        <v>0</v>
      </c>
      <c r="Y101" s="7725">
        <v>0</v>
      </c>
      <c r="Z101" s="7731">
        <v>0</v>
      </c>
      <c r="AA101" s="7728">
        <v>0</v>
      </c>
      <c r="AB101" s="7729">
        <v>0</v>
      </c>
      <c r="AC101" s="7730">
        <v>0</v>
      </c>
      <c r="AD101" s="7725">
        <v>0</v>
      </c>
      <c r="AE101" s="7731">
        <v>0</v>
      </c>
      <c r="AF101" s="1278"/>
      <c r="AG101" s="1630"/>
    </row>
    <row r="102" spans="1:33" s="7732" customFormat="1" ht="12.75">
      <c r="A102" s="1630"/>
      <c r="B102" s="1278"/>
      <c r="C102" s="7719">
        <f t="shared" si="32"/>
        <v>79</v>
      </c>
      <c r="D102" s="7764" t="s">
        <v>670</v>
      </c>
      <c r="E102" s="7721">
        <f t="shared" si="30"/>
        <v>0</v>
      </c>
      <c r="F102" s="7722">
        <f t="shared" si="31"/>
        <v>0</v>
      </c>
      <c r="G102" s="7722">
        <f t="shared" si="31"/>
        <v>0</v>
      </c>
      <c r="H102" s="7723">
        <f t="shared" si="31"/>
        <v>0</v>
      </c>
      <c r="I102" s="7724">
        <v>0</v>
      </c>
      <c r="J102" s="7725">
        <v>0</v>
      </c>
      <c r="K102" s="7725">
        <v>0</v>
      </c>
      <c r="L102" s="7726">
        <v>0</v>
      </c>
      <c r="M102" s="7724">
        <v>0</v>
      </c>
      <c r="N102" s="7725">
        <v>0</v>
      </c>
      <c r="O102" s="7725">
        <v>0</v>
      </c>
      <c r="P102" s="7727">
        <v>0</v>
      </c>
      <c r="Q102" s="7728">
        <v>0</v>
      </c>
      <c r="R102" s="7729">
        <v>0</v>
      </c>
      <c r="S102" s="7730">
        <v>0</v>
      </c>
      <c r="T102" s="7725">
        <v>0</v>
      </c>
      <c r="U102" s="7731">
        <v>0</v>
      </c>
      <c r="V102" s="7728">
        <v>0</v>
      </c>
      <c r="W102" s="7729">
        <v>0</v>
      </c>
      <c r="X102" s="7730">
        <v>0</v>
      </c>
      <c r="Y102" s="7725">
        <v>0</v>
      </c>
      <c r="Z102" s="7731">
        <v>0</v>
      </c>
      <c r="AA102" s="7728">
        <v>0</v>
      </c>
      <c r="AB102" s="7729">
        <v>0</v>
      </c>
      <c r="AC102" s="7730">
        <v>0</v>
      </c>
      <c r="AD102" s="7725">
        <v>0</v>
      </c>
      <c r="AE102" s="7731">
        <v>0</v>
      </c>
      <c r="AF102" s="1278"/>
      <c r="AG102" s="1630"/>
    </row>
    <row r="103" spans="1:33" s="7732" customFormat="1" ht="12.75">
      <c r="A103" s="1630"/>
      <c r="B103" s="1278"/>
      <c r="C103" s="7719">
        <f t="shared" si="32"/>
        <v>80</v>
      </c>
      <c r="D103" s="7764" t="s">
        <v>671</v>
      </c>
      <c r="E103" s="7721">
        <f t="shared" si="30"/>
        <v>0</v>
      </c>
      <c r="F103" s="7722">
        <f t="shared" si="31"/>
        <v>0</v>
      </c>
      <c r="G103" s="7722">
        <f t="shared" si="31"/>
        <v>0</v>
      </c>
      <c r="H103" s="7723">
        <f t="shared" si="31"/>
        <v>0</v>
      </c>
      <c r="I103" s="7724">
        <v>0</v>
      </c>
      <c r="J103" s="7725">
        <v>0</v>
      </c>
      <c r="K103" s="7725">
        <v>0</v>
      </c>
      <c r="L103" s="7726">
        <v>0</v>
      </c>
      <c r="M103" s="7724">
        <v>0</v>
      </c>
      <c r="N103" s="7725">
        <v>0</v>
      </c>
      <c r="O103" s="7725">
        <v>0</v>
      </c>
      <c r="P103" s="7727">
        <v>0</v>
      </c>
      <c r="Q103" s="7728">
        <v>0</v>
      </c>
      <c r="R103" s="7729">
        <v>0</v>
      </c>
      <c r="S103" s="7730">
        <v>0</v>
      </c>
      <c r="T103" s="7725">
        <v>0</v>
      </c>
      <c r="U103" s="7731">
        <v>0</v>
      </c>
      <c r="V103" s="7728">
        <v>0</v>
      </c>
      <c r="W103" s="7729">
        <v>0</v>
      </c>
      <c r="X103" s="7730">
        <v>0</v>
      </c>
      <c r="Y103" s="7725">
        <v>0</v>
      </c>
      <c r="Z103" s="7731">
        <v>0</v>
      </c>
      <c r="AA103" s="7728">
        <v>0</v>
      </c>
      <c r="AB103" s="7729">
        <v>0</v>
      </c>
      <c r="AC103" s="7730">
        <v>0</v>
      </c>
      <c r="AD103" s="7725">
        <v>0</v>
      </c>
      <c r="AE103" s="7731">
        <v>0</v>
      </c>
      <c r="AF103" s="1278"/>
      <c r="AG103" s="1630"/>
    </row>
    <row r="104" spans="1:33" s="7732" customFormat="1" ht="12.75">
      <c r="A104" s="1630"/>
      <c r="B104" s="1278"/>
      <c r="C104" s="7719">
        <f t="shared" si="32"/>
        <v>81</v>
      </c>
      <c r="D104" s="7764" t="s">
        <v>672</v>
      </c>
      <c r="E104" s="7721">
        <f t="shared" si="30"/>
        <v>0</v>
      </c>
      <c r="F104" s="7722">
        <f t="shared" si="31"/>
        <v>0</v>
      </c>
      <c r="G104" s="7722">
        <f t="shared" si="31"/>
        <v>0</v>
      </c>
      <c r="H104" s="7723">
        <f t="shared" si="31"/>
        <v>0</v>
      </c>
      <c r="I104" s="7724">
        <v>0</v>
      </c>
      <c r="J104" s="7725">
        <v>0</v>
      </c>
      <c r="K104" s="7725">
        <v>0</v>
      </c>
      <c r="L104" s="7726">
        <v>0</v>
      </c>
      <c r="M104" s="7724">
        <v>0</v>
      </c>
      <c r="N104" s="7725">
        <v>0</v>
      </c>
      <c r="O104" s="7725">
        <v>0</v>
      </c>
      <c r="P104" s="7727">
        <v>0</v>
      </c>
      <c r="Q104" s="7728">
        <v>0</v>
      </c>
      <c r="R104" s="7729">
        <v>0</v>
      </c>
      <c r="S104" s="7730">
        <v>0</v>
      </c>
      <c r="T104" s="7725">
        <v>0</v>
      </c>
      <c r="U104" s="7731">
        <v>0</v>
      </c>
      <c r="V104" s="7728">
        <v>0</v>
      </c>
      <c r="W104" s="7729">
        <v>0</v>
      </c>
      <c r="X104" s="7730">
        <v>0</v>
      </c>
      <c r="Y104" s="7725">
        <v>0</v>
      </c>
      <c r="Z104" s="7731">
        <v>0</v>
      </c>
      <c r="AA104" s="7728">
        <v>0</v>
      </c>
      <c r="AB104" s="7729">
        <v>0</v>
      </c>
      <c r="AC104" s="7730">
        <v>0</v>
      </c>
      <c r="AD104" s="7725">
        <v>0</v>
      </c>
      <c r="AE104" s="7731">
        <v>0</v>
      </c>
      <c r="AF104" s="1278"/>
      <c r="AG104" s="1630"/>
    </row>
    <row r="105" spans="1:33" s="7732" customFormat="1" ht="12.75">
      <c r="A105" s="1630"/>
      <c r="B105" s="1278"/>
      <c r="C105" s="7719">
        <f t="shared" si="32"/>
        <v>82</v>
      </c>
      <c r="D105" s="7764" t="s">
        <v>673</v>
      </c>
      <c r="E105" s="7721">
        <f t="shared" si="30"/>
        <v>0</v>
      </c>
      <c r="F105" s="7722">
        <f t="shared" si="31"/>
        <v>0</v>
      </c>
      <c r="G105" s="7722">
        <f t="shared" si="31"/>
        <v>0</v>
      </c>
      <c r="H105" s="7723">
        <f t="shared" si="31"/>
        <v>0</v>
      </c>
      <c r="I105" s="7724">
        <v>0</v>
      </c>
      <c r="J105" s="7725">
        <v>0</v>
      </c>
      <c r="K105" s="7725">
        <v>0</v>
      </c>
      <c r="L105" s="7726">
        <v>0</v>
      </c>
      <c r="M105" s="7724">
        <v>0</v>
      </c>
      <c r="N105" s="7725">
        <v>0</v>
      </c>
      <c r="O105" s="7725">
        <v>0</v>
      </c>
      <c r="P105" s="7727">
        <v>0</v>
      </c>
      <c r="Q105" s="7728">
        <v>0</v>
      </c>
      <c r="R105" s="7729">
        <v>0</v>
      </c>
      <c r="S105" s="7730">
        <v>0</v>
      </c>
      <c r="T105" s="7725">
        <v>0</v>
      </c>
      <c r="U105" s="7731">
        <v>0</v>
      </c>
      <c r="V105" s="7728">
        <v>0</v>
      </c>
      <c r="W105" s="7729">
        <v>0</v>
      </c>
      <c r="X105" s="7730">
        <v>0</v>
      </c>
      <c r="Y105" s="7725">
        <v>0</v>
      </c>
      <c r="Z105" s="7731">
        <v>0</v>
      </c>
      <c r="AA105" s="7728">
        <v>0</v>
      </c>
      <c r="AB105" s="7729">
        <v>0</v>
      </c>
      <c r="AC105" s="7730">
        <v>0</v>
      </c>
      <c r="AD105" s="7725">
        <v>0</v>
      </c>
      <c r="AE105" s="7731">
        <v>0</v>
      </c>
      <c r="AF105" s="1278"/>
      <c r="AG105" s="1630"/>
    </row>
    <row r="106" spans="1:33" s="7732" customFormat="1" ht="12.75">
      <c r="A106" s="1630"/>
      <c r="B106" s="1278"/>
      <c r="C106" s="7734">
        <f t="shared" si="32"/>
        <v>83</v>
      </c>
      <c r="D106" s="7735" t="s">
        <v>646</v>
      </c>
      <c r="E106" s="7736">
        <f t="shared" si="30"/>
        <v>0</v>
      </c>
      <c r="F106" s="7737">
        <f t="shared" si="31"/>
        <v>0</v>
      </c>
      <c r="G106" s="7737">
        <f t="shared" si="31"/>
        <v>0</v>
      </c>
      <c r="H106" s="7738">
        <f t="shared" si="31"/>
        <v>0</v>
      </c>
      <c r="I106" s="7739">
        <f>SUM(I96:I105)</f>
        <v>0</v>
      </c>
      <c r="J106" s="7740">
        <f t="shared" ref="J106:AE106" si="33">SUM(J96:J105)</f>
        <v>0</v>
      </c>
      <c r="K106" s="7740">
        <f t="shared" si="33"/>
        <v>0</v>
      </c>
      <c r="L106" s="7741">
        <f t="shared" si="33"/>
        <v>0</v>
      </c>
      <c r="M106" s="7736">
        <f t="shared" si="33"/>
        <v>0</v>
      </c>
      <c r="N106" s="7740">
        <f>SUM(N96:N105)</f>
        <v>0</v>
      </c>
      <c r="O106" s="7740">
        <f>SUM(O96:O105)</f>
        <v>0</v>
      </c>
      <c r="P106" s="7738">
        <f t="shared" si="33"/>
        <v>0</v>
      </c>
      <c r="Q106" s="7742">
        <f t="shared" si="33"/>
        <v>0</v>
      </c>
      <c r="R106" s="7743">
        <f t="shared" si="33"/>
        <v>0</v>
      </c>
      <c r="S106" s="7737">
        <f t="shared" si="33"/>
        <v>0</v>
      </c>
      <c r="T106" s="7740">
        <f t="shared" si="33"/>
        <v>0</v>
      </c>
      <c r="U106" s="7738">
        <f t="shared" si="33"/>
        <v>0</v>
      </c>
      <c r="V106" s="7742">
        <f t="shared" si="33"/>
        <v>0</v>
      </c>
      <c r="W106" s="7743">
        <f t="shared" si="33"/>
        <v>0</v>
      </c>
      <c r="X106" s="7737">
        <f t="shared" si="33"/>
        <v>0</v>
      </c>
      <c r="Y106" s="7740">
        <f t="shared" si="33"/>
        <v>0</v>
      </c>
      <c r="Z106" s="7738">
        <f t="shared" si="33"/>
        <v>0</v>
      </c>
      <c r="AA106" s="7744">
        <f t="shared" si="33"/>
        <v>0</v>
      </c>
      <c r="AB106" s="7743">
        <f t="shared" si="33"/>
        <v>0</v>
      </c>
      <c r="AC106" s="7737">
        <f t="shared" si="33"/>
        <v>0</v>
      </c>
      <c r="AD106" s="7740">
        <f t="shared" si="33"/>
        <v>0</v>
      </c>
      <c r="AE106" s="7738">
        <f t="shared" si="33"/>
        <v>0</v>
      </c>
      <c r="AF106" s="1278"/>
      <c r="AG106" s="1630"/>
    </row>
    <row r="107" spans="1:33" s="7732" customFormat="1" ht="12.75">
      <c r="A107" s="1630"/>
      <c r="B107" s="1278"/>
      <c r="C107" s="7734">
        <f t="shared" si="32"/>
        <v>84</v>
      </c>
      <c r="D107" s="7745" t="s">
        <v>662</v>
      </c>
      <c r="E107" s="7721">
        <f t="shared" si="30"/>
        <v>0</v>
      </c>
      <c r="F107" s="7722">
        <f t="shared" si="31"/>
        <v>0</v>
      </c>
      <c r="G107" s="7722">
        <f t="shared" si="31"/>
        <v>0</v>
      </c>
      <c r="H107" s="7723">
        <f t="shared" si="31"/>
        <v>0</v>
      </c>
      <c r="I107" s="7724">
        <v>0</v>
      </c>
      <c r="J107" s="7725">
        <v>0</v>
      </c>
      <c r="K107" s="7725">
        <v>0</v>
      </c>
      <c r="L107" s="7726">
        <v>0</v>
      </c>
      <c r="M107" s="7724">
        <v>0</v>
      </c>
      <c r="N107" s="7725">
        <v>0</v>
      </c>
      <c r="O107" s="7725">
        <v>0</v>
      </c>
      <c r="P107" s="7727">
        <v>0</v>
      </c>
      <c r="Q107" s="7728">
        <v>0</v>
      </c>
      <c r="R107" s="7729">
        <v>0</v>
      </c>
      <c r="S107" s="7730">
        <v>0</v>
      </c>
      <c r="T107" s="7725">
        <v>0</v>
      </c>
      <c r="U107" s="7731">
        <v>0</v>
      </c>
      <c r="V107" s="7728">
        <v>0</v>
      </c>
      <c r="W107" s="7729">
        <v>0</v>
      </c>
      <c r="X107" s="7730">
        <v>0</v>
      </c>
      <c r="Y107" s="7725">
        <v>0</v>
      </c>
      <c r="Z107" s="7731">
        <v>0</v>
      </c>
      <c r="AA107" s="7728">
        <v>0</v>
      </c>
      <c r="AB107" s="7729">
        <v>0</v>
      </c>
      <c r="AC107" s="7730">
        <v>0</v>
      </c>
      <c r="AD107" s="7725">
        <v>0</v>
      </c>
      <c r="AE107" s="7731">
        <v>0</v>
      </c>
      <c r="AF107" s="1278"/>
      <c r="AG107" s="1630"/>
    </row>
    <row r="108" spans="1:33" s="7732" customFormat="1" ht="12.75">
      <c r="A108" s="1630"/>
      <c r="B108" s="1278"/>
      <c r="C108" s="7734">
        <f t="shared" si="32"/>
        <v>85</v>
      </c>
      <c r="D108" s="7745" t="s">
        <v>663</v>
      </c>
      <c r="E108" s="7721">
        <f t="shared" si="30"/>
        <v>0</v>
      </c>
      <c r="F108" s="7722">
        <f t="shared" si="31"/>
        <v>0</v>
      </c>
      <c r="G108" s="7722">
        <f t="shared" si="31"/>
        <v>0</v>
      </c>
      <c r="H108" s="7723">
        <f t="shared" si="31"/>
        <v>0</v>
      </c>
      <c r="I108" s="7724">
        <v>0</v>
      </c>
      <c r="J108" s="7725">
        <v>0</v>
      </c>
      <c r="K108" s="7725">
        <v>0</v>
      </c>
      <c r="L108" s="7726">
        <v>0</v>
      </c>
      <c r="M108" s="7724">
        <v>0</v>
      </c>
      <c r="N108" s="7725">
        <v>0</v>
      </c>
      <c r="O108" s="7725">
        <v>0</v>
      </c>
      <c r="P108" s="7727">
        <v>0</v>
      </c>
      <c r="Q108" s="7728">
        <v>0</v>
      </c>
      <c r="R108" s="7729">
        <v>0</v>
      </c>
      <c r="S108" s="7730">
        <v>0</v>
      </c>
      <c r="T108" s="7725">
        <v>0</v>
      </c>
      <c r="U108" s="7731">
        <v>0</v>
      </c>
      <c r="V108" s="7728">
        <v>0</v>
      </c>
      <c r="W108" s="7729">
        <v>0</v>
      </c>
      <c r="X108" s="7730">
        <v>0</v>
      </c>
      <c r="Y108" s="7725">
        <v>0</v>
      </c>
      <c r="Z108" s="7731">
        <v>0</v>
      </c>
      <c r="AA108" s="7728">
        <v>0</v>
      </c>
      <c r="AB108" s="7729">
        <v>0</v>
      </c>
      <c r="AC108" s="7730">
        <v>0</v>
      </c>
      <c r="AD108" s="7725">
        <v>0</v>
      </c>
      <c r="AE108" s="7731">
        <v>0</v>
      </c>
      <c r="AF108" s="1278"/>
      <c r="AG108" s="1630"/>
    </row>
    <row r="109" spans="1:33" s="7732" customFormat="1" ht="12.75">
      <c r="A109" s="1630"/>
      <c r="B109" s="1278"/>
      <c r="C109" s="7734">
        <f t="shared" si="32"/>
        <v>86</v>
      </c>
      <c r="D109" s="7735" t="s">
        <v>656</v>
      </c>
      <c r="E109" s="7736">
        <f t="shared" si="30"/>
        <v>0</v>
      </c>
      <c r="F109" s="7737">
        <f t="shared" si="31"/>
        <v>0</v>
      </c>
      <c r="G109" s="7737">
        <f t="shared" si="31"/>
        <v>0</v>
      </c>
      <c r="H109" s="7738">
        <f t="shared" si="31"/>
        <v>0</v>
      </c>
      <c r="I109" s="7739">
        <f>I106+I107-I108</f>
        <v>0</v>
      </c>
      <c r="J109" s="7740">
        <f t="shared" ref="J109:AE109" si="34">J106+J107-J108</f>
        <v>0</v>
      </c>
      <c r="K109" s="7740">
        <f t="shared" si="34"/>
        <v>0</v>
      </c>
      <c r="L109" s="7741">
        <f t="shared" si="34"/>
        <v>0</v>
      </c>
      <c r="M109" s="7736">
        <f t="shared" si="34"/>
        <v>0</v>
      </c>
      <c r="N109" s="7740">
        <f>N106+N107-N108</f>
        <v>0</v>
      </c>
      <c r="O109" s="7740">
        <f>O106+O107-O108</f>
        <v>0</v>
      </c>
      <c r="P109" s="7738">
        <f t="shared" si="34"/>
        <v>0</v>
      </c>
      <c r="Q109" s="7742">
        <f t="shared" si="34"/>
        <v>0</v>
      </c>
      <c r="R109" s="7743">
        <f t="shared" si="34"/>
        <v>0</v>
      </c>
      <c r="S109" s="7737">
        <f t="shared" si="34"/>
        <v>0</v>
      </c>
      <c r="T109" s="7740">
        <f t="shared" si="34"/>
        <v>0</v>
      </c>
      <c r="U109" s="7738">
        <f t="shared" si="34"/>
        <v>0</v>
      </c>
      <c r="V109" s="7742">
        <f t="shared" si="34"/>
        <v>0</v>
      </c>
      <c r="W109" s="7743">
        <f t="shared" si="34"/>
        <v>0</v>
      </c>
      <c r="X109" s="7737">
        <f t="shared" si="34"/>
        <v>0</v>
      </c>
      <c r="Y109" s="7740">
        <f t="shared" si="34"/>
        <v>0</v>
      </c>
      <c r="Z109" s="7738">
        <f t="shared" si="34"/>
        <v>0</v>
      </c>
      <c r="AA109" s="7744">
        <f t="shared" si="34"/>
        <v>0</v>
      </c>
      <c r="AB109" s="7743">
        <f t="shared" si="34"/>
        <v>0</v>
      </c>
      <c r="AC109" s="7737">
        <f t="shared" si="34"/>
        <v>0</v>
      </c>
      <c r="AD109" s="7740">
        <f t="shared" si="34"/>
        <v>0</v>
      </c>
      <c r="AE109" s="7738">
        <f t="shared" si="34"/>
        <v>0</v>
      </c>
      <c r="AF109" s="1278"/>
      <c r="AG109" s="1630"/>
    </row>
    <row r="110" spans="1:33" s="6335" customFormat="1" ht="15.75">
      <c r="A110" s="6178"/>
      <c r="B110" s="7137"/>
      <c r="C110" s="7710"/>
      <c r="D110" s="7711"/>
      <c r="E110" s="7757"/>
      <c r="F110" s="1620"/>
      <c r="G110" s="1620"/>
      <c r="H110" s="1626"/>
      <c r="I110" s="7758"/>
      <c r="J110" s="7758"/>
      <c r="K110" s="7758"/>
      <c r="L110" s="1620"/>
      <c r="M110" s="7765"/>
      <c r="N110" s="7758"/>
      <c r="O110" s="7758"/>
      <c r="P110" s="1626"/>
      <c r="Q110" s="7759"/>
      <c r="R110" s="7760"/>
      <c r="S110" s="1620"/>
      <c r="T110" s="7758"/>
      <c r="U110" s="1626"/>
      <c r="V110" s="7759"/>
      <c r="W110" s="7760"/>
      <c r="X110" s="1620"/>
      <c r="Y110" s="7758"/>
      <c r="Z110" s="1626"/>
      <c r="AA110" s="7760"/>
      <c r="AB110" s="7760"/>
      <c r="AC110" s="1620"/>
      <c r="AD110" s="7758"/>
      <c r="AE110" s="1626"/>
      <c r="AF110" s="7137"/>
      <c r="AG110" s="6178"/>
    </row>
    <row r="111" spans="1:33" s="6335" customFormat="1" ht="15.75">
      <c r="A111" s="6178"/>
      <c r="B111" s="7137"/>
      <c r="C111" s="7710" t="s">
        <v>674</v>
      </c>
      <c r="D111" s="7711"/>
      <c r="E111" s="7757"/>
      <c r="F111" s="1620"/>
      <c r="G111" s="1620"/>
      <c r="H111" s="1626"/>
      <c r="I111" s="7758"/>
      <c r="J111" s="7758"/>
      <c r="K111" s="7758"/>
      <c r="L111" s="1620"/>
      <c r="M111" s="7765"/>
      <c r="N111" s="7758"/>
      <c r="O111" s="7758"/>
      <c r="P111" s="1626"/>
      <c r="Q111" s="7759"/>
      <c r="R111" s="7760"/>
      <c r="S111" s="1620"/>
      <c r="T111" s="7758"/>
      <c r="U111" s="1626"/>
      <c r="V111" s="7759"/>
      <c r="W111" s="7760"/>
      <c r="X111" s="1620"/>
      <c r="Y111" s="7758"/>
      <c r="Z111" s="1626"/>
      <c r="AA111" s="7760"/>
      <c r="AB111" s="7760"/>
      <c r="AC111" s="1620"/>
      <c r="AD111" s="7758"/>
      <c r="AE111" s="1626"/>
      <c r="AF111" s="7137"/>
      <c r="AG111" s="6178"/>
    </row>
    <row r="112" spans="1:33" s="7732" customFormat="1" ht="12.75">
      <c r="A112" s="1630"/>
      <c r="B112" s="1278"/>
      <c r="C112" s="7734">
        <f>1+C109</f>
        <v>87</v>
      </c>
      <c r="D112" s="7735" t="s">
        <v>646</v>
      </c>
      <c r="E112" s="7736">
        <f>SUM(I112,M112,Q112)</f>
        <v>0</v>
      </c>
      <c r="F112" s="7737">
        <f t="shared" ref="F112:H115" si="35">SUM(J112,N112,S112)</f>
        <v>0</v>
      </c>
      <c r="G112" s="7737">
        <f t="shared" si="35"/>
        <v>0</v>
      </c>
      <c r="H112" s="7738">
        <f t="shared" si="35"/>
        <v>0</v>
      </c>
      <c r="I112" s="7739">
        <f>I27+I44+I57+I68+I79+I90+I106</f>
        <v>0</v>
      </c>
      <c r="J112" s="7740">
        <f t="shared" ref="J112:AE112" si="36">J27+J44+J57+J68+J79+J90+J106</f>
        <v>0</v>
      </c>
      <c r="K112" s="7740">
        <f t="shared" si="36"/>
        <v>0</v>
      </c>
      <c r="L112" s="7741">
        <f t="shared" si="36"/>
        <v>0</v>
      </c>
      <c r="M112" s="7736">
        <f t="shared" si="36"/>
        <v>0</v>
      </c>
      <c r="N112" s="7740">
        <f t="shared" si="36"/>
        <v>0</v>
      </c>
      <c r="O112" s="7740">
        <f t="shared" si="36"/>
        <v>0</v>
      </c>
      <c r="P112" s="7738">
        <f t="shared" si="36"/>
        <v>0</v>
      </c>
      <c r="Q112" s="7742">
        <f t="shared" si="36"/>
        <v>0</v>
      </c>
      <c r="R112" s="7743">
        <f t="shared" si="36"/>
        <v>0</v>
      </c>
      <c r="S112" s="7737">
        <f t="shared" si="36"/>
        <v>0</v>
      </c>
      <c r="T112" s="7740">
        <f t="shared" si="36"/>
        <v>0</v>
      </c>
      <c r="U112" s="7738">
        <f t="shared" si="36"/>
        <v>0</v>
      </c>
      <c r="V112" s="7742">
        <f t="shared" si="36"/>
        <v>0</v>
      </c>
      <c r="W112" s="7743">
        <f t="shared" si="36"/>
        <v>0</v>
      </c>
      <c r="X112" s="7737">
        <f t="shared" si="36"/>
        <v>0</v>
      </c>
      <c r="Y112" s="7740">
        <f t="shared" si="36"/>
        <v>0</v>
      </c>
      <c r="Z112" s="7738">
        <f t="shared" si="36"/>
        <v>0</v>
      </c>
      <c r="AA112" s="7744">
        <f t="shared" si="36"/>
        <v>0</v>
      </c>
      <c r="AB112" s="7743">
        <f t="shared" si="36"/>
        <v>0</v>
      </c>
      <c r="AC112" s="7737">
        <f t="shared" si="36"/>
        <v>0</v>
      </c>
      <c r="AD112" s="7740">
        <f t="shared" si="36"/>
        <v>0</v>
      </c>
      <c r="AE112" s="7738">
        <f t="shared" si="36"/>
        <v>0</v>
      </c>
      <c r="AF112" s="1278"/>
      <c r="AG112" s="1630"/>
    </row>
    <row r="113" spans="1:33" s="7732" customFormat="1" ht="12.75">
      <c r="A113" s="1630"/>
      <c r="B113" s="1278"/>
      <c r="C113" s="7734">
        <f>1+C112</f>
        <v>88</v>
      </c>
      <c r="D113" s="7735" t="s">
        <v>662</v>
      </c>
      <c r="E113" s="7736">
        <f>SUM(I113,M113,Q113)</f>
        <v>0</v>
      </c>
      <c r="F113" s="7737">
        <f t="shared" si="35"/>
        <v>0</v>
      </c>
      <c r="G113" s="7737">
        <f t="shared" si="35"/>
        <v>0</v>
      </c>
      <c r="H113" s="7738">
        <f t="shared" si="35"/>
        <v>0</v>
      </c>
      <c r="I113" s="7739">
        <f t="shared" ref="I113:AE113" si="37">I107+I91+I80+I69+I58+I46+I45+I30+I29+I28+I31</f>
        <v>0</v>
      </c>
      <c r="J113" s="7740">
        <f t="shared" si="37"/>
        <v>0</v>
      </c>
      <c r="K113" s="7740">
        <f t="shared" si="37"/>
        <v>0</v>
      </c>
      <c r="L113" s="7741">
        <f t="shared" si="37"/>
        <v>0</v>
      </c>
      <c r="M113" s="7736">
        <f t="shared" si="37"/>
        <v>0</v>
      </c>
      <c r="N113" s="7740">
        <f t="shared" si="37"/>
        <v>0</v>
      </c>
      <c r="O113" s="7740">
        <f t="shared" si="37"/>
        <v>0</v>
      </c>
      <c r="P113" s="7738">
        <f t="shared" si="37"/>
        <v>0</v>
      </c>
      <c r="Q113" s="7742">
        <f t="shared" si="37"/>
        <v>0</v>
      </c>
      <c r="R113" s="7743">
        <f t="shared" si="37"/>
        <v>0</v>
      </c>
      <c r="S113" s="7737">
        <f t="shared" si="37"/>
        <v>0</v>
      </c>
      <c r="T113" s="7740">
        <f t="shared" si="37"/>
        <v>0</v>
      </c>
      <c r="U113" s="7738">
        <f t="shared" si="37"/>
        <v>0</v>
      </c>
      <c r="V113" s="7742">
        <f t="shared" si="37"/>
        <v>0</v>
      </c>
      <c r="W113" s="7743">
        <f t="shared" si="37"/>
        <v>0</v>
      </c>
      <c r="X113" s="7737">
        <f t="shared" si="37"/>
        <v>0</v>
      </c>
      <c r="Y113" s="7740">
        <f t="shared" si="37"/>
        <v>0</v>
      </c>
      <c r="Z113" s="7738">
        <f t="shared" si="37"/>
        <v>0</v>
      </c>
      <c r="AA113" s="7744">
        <f t="shared" si="37"/>
        <v>0</v>
      </c>
      <c r="AB113" s="7743">
        <f t="shared" si="37"/>
        <v>0</v>
      </c>
      <c r="AC113" s="7737">
        <f t="shared" si="37"/>
        <v>0</v>
      </c>
      <c r="AD113" s="7740">
        <f t="shared" si="37"/>
        <v>0</v>
      </c>
      <c r="AE113" s="7738">
        <f t="shared" si="37"/>
        <v>0</v>
      </c>
      <c r="AF113" s="1278"/>
      <c r="AG113" s="1630"/>
    </row>
    <row r="114" spans="1:33" s="7732" customFormat="1" ht="12.75">
      <c r="A114" s="1630"/>
      <c r="B114" s="1278"/>
      <c r="C114" s="7734">
        <f>1+C113</f>
        <v>89</v>
      </c>
      <c r="D114" s="7735" t="s">
        <v>663</v>
      </c>
      <c r="E114" s="7736">
        <f>SUM(I114,M114,Q114)</f>
        <v>0</v>
      </c>
      <c r="F114" s="7737">
        <f t="shared" si="35"/>
        <v>0</v>
      </c>
      <c r="G114" s="7737">
        <f t="shared" si="35"/>
        <v>0</v>
      </c>
      <c r="H114" s="7738">
        <f t="shared" si="35"/>
        <v>0</v>
      </c>
      <c r="I114" s="7739">
        <f>I108+I92+I81+I70+I59+I48+I47+I34+I33+I32+I35</f>
        <v>0</v>
      </c>
      <c r="J114" s="7740">
        <f t="shared" ref="J114:AE114" si="38">J108+J92+J81+J70+J59+J48+J47+J34+J33+J32+J35</f>
        <v>0</v>
      </c>
      <c r="K114" s="7740">
        <f t="shared" si="38"/>
        <v>0</v>
      </c>
      <c r="L114" s="7741">
        <f t="shared" si="38"/>
        <v>0</v>
      </c>
      <c r="M114" s="7736">
        <f t="shared" si="38"/>
        <v>0</v>
      </c>
      <c r="N114" s="7740">
        <f t="shared" si="38"/>
        <v>0</v>
      </c>
      <c r="O114" s="7740">
        <f t="shared" si="38"/>
        <v>0</v>
      </c>
      <c r="P114" s="7738">
        <f t="shared" si="38"/>
        <v>0</v>
      </c>
      <c r="Q114" s="7742">
        <f t="shared" si="38"/>
        <v>0</v>
      </c>
      <c r="R114" s="7743">
        <f t="shared" si="38"/>
        <v>0</v>
      </c>
      <c r="S114" s="7737">
        <f t="shared" si="38"/>
        <v>0</v>
      </c>
      <c r="T114" s="7740">
        <f t="shared" si="38"/>
        <v>0</v>
      </c>
      <c r="U114" s="7738">
        <f t="shared" si="38"/>
        <v>0</v>
      </c>
      <c r="V114" s="7742">
        <f t="shared" si="38"/>
        <v>0</v>
      </c>
      <c r="W114" s="7743">
        <f t="shared" si="38"/>
        <v>0</v>
      </c>
      <c r="X114" s="7737">
        <f t="shared" si="38"/>
        <v>0</v>
      </c>
      <c r="Y114" s="7740">
        <f t="shared" si="38"/>
        <v>0</v>
      </c>
      <c r="Z114" s="7738">
        <f t="shared" si="38"/>
        <v>0</v>
      </c>
      <c r="AA114" s="7744">
        <f t="shared" si="38"/>
        <v>0</v>
      </c>
      <c r="AB114" s="7743">
        <f t="shared" si="38"/>
        <v>0</v>
      </c>
      <c r="AC114" s="7737">
        <f t="shared" si="38"/>
        <v>0</v>
      </c>
      <c r="AD114" s="7740">
        <f t="shared" si="38"/>
        <v>0</v>
      </c>
      <c r="AE114" s="7738">
        <f t="shared" si="38"/>
        <v>0</v>
      </c>
      <c r="AF114" s="1278"/>
      <c r="AG114" s="1630"/>
    </row>
    <row r="115" spans="1:33" s="7732" customFormat="1" ht="12.75">
      <c r="A115" s="1630"/>
      <c r="B115" s="1278"/>
      <c r="C115" s="7734">
        <f>1+C114</f>
        <v>90</v>
      </c>
      <c r="D115" s="7735" t="s">
        <v>656</v>
      </c>
      <c r="E115" s="7736">
        <f>SUM(I115,M115,Q115)</f>
        <v>0</v>
      </c>
      <c r="F115" s="7737">
        <f t="shared" si="35"/>
        <v>0</v>
      </c>
      <c r="G115" s="7737">
        <f t="shared" si="35"/>
        <v>0</v>
      </c>
      <c r="H115" s="7738">
        <f>SUM(L115,P115,U115)</f>
        <v>0</v>
      </c>
      <c r="I115" s="7739">
        <f>I112+I113-I114</f>
        <v>0</v>
      </c>
      <c r="J115" s="7740">
        <f t="shared" ref="J115:AE115" si="39">J112+J113-J114</f>
        <v>0</v>
      </c>
      <c r="K115" s="7740">
        <f t="shared" si="39"/>
        <v>0</v>
      </c>
      <c r="L115" s="7741">
        <f t="shared" si="39"/>
        <v>0</v>
      </c>
      <c r="M115" s="7736">
        <f t="shared" si="39"/>
        <v>0</v>
      </c>
      <c r="N115" s="7740">
        <f>N112+N113-N114</f>
        <v>0</v>
      </c>
      <c r="O115" s="7740">
        <f>O112+O113-O114</f>
        <v>0</v>
      </c>
      <c r="P115" s="7738">
        <f t="shared" si="39"/>
        <v>0</v>
      </c>
      <c r="Q115" s="7742">
        <f t="shared" si="39"/>
        <v>0</v>
      </c>
      <c r="R115" s="7743">
        <f t="shared" si="39"/>
        <v>0</v>
      </c>
      <c r="S115" s="7737">
        <f t="shared" si="39"/>
        <v>0</v>
      </c>
      <c r="T115" s="7740">
        <f t="shared" si="39"/>
        <v>0</v>
      </c>
      <c r="U115" s="7738">
        <f t="shared" si="39"/>
        <v>0</v>
      </c>
      <c r="V115" s="7742">
        <f t="shared" si="39"/>
        <v>0</v>
      </c>
      <c r="W115" s="7743">
        <f t="shared" si="39"/>
        <v>0</v>
      </c>
      <c r="X115" s="7737">
        <f t="shared" si="39"/>
        <v>0</v>
      </c>
      <c r="Y115" s="7740">
        <f t="shared" si="39"/>
        <v>0</v>
      </c>
      <c r="Z115" s="7738">
        <f t="shared" si="39"/>
        <v>0</v>
      </c>
      <c r="AA115" s="7744">
        <f t="shared" si="39"/>
        <v>0</v>
      </c>
      <c r="AB115" s="7743">
        <f t="shared" si="39"/>
        <v>0</v>
      </c>
      <c r="AC115" s="7737">
        <f t="shared" si="39"/>
        <v>0</v>
      </c>
      <c r="AD115" s="7740">
        <f t="shared" si="39"/>
        <v>0</v>
      </c>
      <c r="AE115" s="7738">
        <f t="shared" si="39"/>
        <v>0</v>
      </c>
      <c r="AF115" s="1278"/>
      <c r="AG115" s="1630"/>
    </row>
    <row r="116" spans="1:33" s="7732" customFormat="1" ht="15.75">
      <c r="A116" s="1630"/>
      <c r="B116" s="1278"/>
      <c r="C116" s="7710"/>
      <c r="D116" s="7766"/>
      <c r="E116" s="7765"/>
      <c r="F116" s="1620"/>
      <c r="G116" s="1620"/>
      <c r="H116" s="1626"/>
      <c r="I116" s="7767"/>
      <c r="J116" s="7767"/>
      <c r="K116" s="7767"/>
      <c r="L116" s="7768"/>
      <c r="M116" s="7769"/>
      <c r="N116" s="7767"/>
      <c r="O116" s="7767"/>
      <c r="P116" s="7770"/>
      <c r="Q116" s="7771"/>
      <c r="R116" s="7772"/>
      <c r="S116" s="7768"/>
      <c r="T116" s="7767"/>
      <c r="U116" s="7770"/>
      <c r="V116" s="7771"/>
      <c r="W116" s="7772"/>
      <c r="X116" s="7768"/>
      <c r="Y116" s="7767"/>
      <c r="Z116" s="7770"/>
      <c r="AA116" s="7772"/>
      <c r="AB116" s="7772"/>
      <c r="AC116" s="7768"/>
      <c r="AD116" s="7767"/>
      <c r="AE116" s="7770"/>
      <c r="AF116" s="1278"/>
      <c r="AG116" s="1630"/>
    </row>
    <row r="117" spans="1:33" s="7732" customFormat="1" ht="15.75">
      <c r="A117" s="1630"/>
      <c r="B117" s="1278"/>
      <c r="C117" s="7797"/>
      <c r="D117" s="7798"/>
      <c r="E117" s="7773"/>
      <c r="F117" s="7774"/>
      <c r="G117" s="7774"/>
      <c r="H117" s="7775"/>
      <c r="I117" s="7724"/>
      <c r="J117" s="7725"/>
      <c r="K117" s="7725"/>
      <c r="L117" s="7727"/>
      <c r="M117" s="7776"/>
      <c r="N117" s="7725"/>
      <c r="O117" s="7725"/>
      <c r="P117" s="7731"/>
      <c r="Q117" s="7728"/>
      <c r="R117" s="7729"/>
      <c r="S117" s="7730"/>
      <c r="T117" s="7725"/>
      <c r="U117" s="7731"/>
      <c r="V117" s="7728"/>
      <c r="W117" s="7729"/>
      <c r="X117" s="7730"/>
      <c r="Y117" s="7725"/>
      <c r="Z117" s="7731"/>
      <c r="AA117" s="7777"/>
      <c r="AB117" s="7729"/>
      <c r="AC117" s="7730"/>
      <c r="AD117" s="7725"/>
      <c r="AE117" s="7731"/>
      <c r="AF117" s="1278"/>
      <c r="AG117" s="1630"/>
    </row>
    <row r="118" spans="1:33" s="7732" customFormat="1" ht="15.75">
      <c r="A118" s="1630"/>
      <c r="B118" s="1278"/>
      <c r="C118" s="7710"/>
      <c r="D118" s="7711"/>
      <c r="E118" s="7765"/>
      <c r="F118" s="1620"/>
      <c r="G118" s="1620"/>
      <c r="H118" s="1626"/>
      <c r="I118" s="7767"/>
      <c r="J118" s="7767"/>
      <c r="K118" s="7767"/>
      <c r="L118" s="7768"/>
      <c r="M118" s="7769"/>
      <c r="N118" s="7767"/>
      <c r="O118" s="7767"/>
      <c r="P118" s="7770"/>
      <c r="Q118" s="7771"/>
      <c r="R118" s="7772"/>
      <c r="S118" s="7768"/>
      <c r="T118" s="7767"/>
      <c r="U118" s="7770"/>
      <c r="V118" s="7771"/>
      <c r="W118" s="7772"/>
      <c r="X118" s="7768"/>
      <c r="Y118" s="7767"/>
      <c r="Z118" s="7770"/>
      <c r="AA118" s="7772"/>
      <c r="AB118" s="7772"/>
      <c r="AC118" s="7768"/>
      <c r="AD118" s="7767"/>
      <c r="AE118" s="7770"/>
      <c r="AF118" s="1278"/>
      <c r="AG118" s="1630"/>
    </row>
    <row r="119" spans="1:33" s="7732" customFormat="1" ht="16.5" thickBot="1">
      <c r="A119" s="1630"/>
      <c r="B119" s="1278"/>
      <c r="C119" s="7778" t="s">
        <v>675</v>
      </c>
      <c r="D119" s="7779"/>
      <c r="E119" s="7780">
        <f>SUM(I119,M119,Q119)</f>
        <v>0</v>
      </c>
      <c r="F119" s="7781">
        <f>SUM(J119,N119,S119)</f>
        <v>0</v>
      </c>
      <c r="G119" s="7781">
        <f>SUM(K119,O119,T119)</f>
        <v>0</v>
      </c>
      <c r="H119" s="7782">
        <f>SUM(L119,P119,U119)</f>
        <v>0</v>
      </c>
      <c r="I119" s="7783">
        <f>I115-I117</f>
        <v>0</v>
      </c>
      <c r="J119" s="7784">
        <f t="shared" ref="J119:AE119" si="40">J115-J117</f>
        <v>0</v>
      </c>
      <c r="K119" s="7784">
        <f t="shared" si="40"/>
        <v>0</v>
      </c>
      <c r="L119" s="7785">
        <f t="shared" si="40"/>
        <v>0</v>
      </c>
      <c r="M119" s="7780">
        <f t="shared" si="40"/>
        <v>0</v>
      </c>
      <c r="N119" s="7784">
        <f t="shared" si="40"/>
        <v>0</v>
      </c>
      <c r="O119" s="7784">
        <f t="shared" si="40"/>
        <v>0</v>
      </c>
      <c r="P119" s="7782">
        <f t="shared" si="40"/>
        <v>0</v>
      </c>
      <c r="Q119" s="7786">
        <f t="shared" si="40"/>
        <v>0</v>
      </c>
      <c r="R119" s="7787">
        <f t="shared" si="40"/>
        <v>0</v>
      </c>
      <c r="S119" s="7781">
        <f t="shared" si="40"/>
        <v>0</v>
      </c>
      <c r="T119" s="7784">
        <f t="shared" si="40"/>
        <v>0</v>
      </c>
      <c r="U119" s="7782">
        <f t="shared" si="40"/>
        <v>0</v>
      </c>
      <c r="V119" s="7786">
        <f t="shared" si="40"/>
        <v>0</v>
      </c>
      <c r="W119" s="7787">
        <f t="shared" si="40"/>
        <v>0</v>
      </c>
      <c r="X119" s="7781">
        <f t="shared" si="40"/>
        <v>0</v>
      </c>
      <c r="Y119" s="7784">
        <f t="shared" si="40"/>
        <v>0</v>
      </c>
      <c r="Z119" s="7782">
        <f t="shared" si="40"/>
        <v>0</v>
      </c>
      <c r="AA119" s="7788">
        <f t="shared" si="40"/>
        <v>0</v>
      </c>
      <c r="AB119" s="7787">
        <f t="shared" si="40"/>
        <v>0</v>
      </c>
      <c r="AC119" s="7781">
        <f t="shared" si="40"/>
        <v>0</v>
      </c>
      <c r="AD119" s="7784">
        <f t="shared" si="40"/>
        <v>0</v>
      </c>
      <c r="AE119" s="7782">
        <f t="shared" si="40"/>
        <v>0</v>
      </c>
      <c r="AF119" s="1278"/>
      <c r="AG119" s="1630"/>
    </row>
    <row r="120" spans="1:33">
      <c r="A120" s="756"/>
      <c r="B120" s="974"/>
      <c r="C120" s="974"/>
      <c r="D120" s="7789" t="s">
        <v>56</v>
      </c>
      <c r="E120" s="1278"/>
      <c r="F120" s="974"/>
      <c r="G120" s="974"/>
      <c r="H120" s="974"/>
      <c r="I120" s="974"/>
      <c r="J120" s="1618"/>
      <c r="K120" s="1618"/>
      <c r="L120" s="974"/>
      <c r="M120" s="974"/>
      <c r="N120" s="1618"/>
      <c r="O120" s="1618"/>
      <c r="P120" s="974"/>
      <c r="Q120" s="974"/>
      <c r="R120" s="974"/>
      <c r="S120" s="974"/>
      <c r="T120" s="974"/>
      <c r="U120" s="974"/>
      <c r="V120" s="974"/>
      <c r="W120" s="974"/>
      <c r="X120" s="974"/>
      <c r="Y120" s="974"/>
      <c r="Z120" s="974"/>
      <c r="AA120" s="974"/>
      <c r="AB120" s="974"/>
      <c r="AC120" s="974"/>
      <c r="AD120" s="974"/>
      <c r="AE120" s="974"/>
      <c r="AF120" s="974"/>
      <c r="AG120" s="756"/>
    </row>
    <row r="121" spans="1:33">
      <c r="A121" s="756"/>
      <c r="B121" s="974"/>
      <c r="C121" s="974"/>
      <c r="D121" s="7790" t="s">
        <v>2266</v>
      </c>
      <c r="E121" s="974"/>
      <c r="F121" s="974"/>
      <c r="G121" s="974"/>
      <c r="H121" s="974"/>
      <c r="I121" s="974"/>
      <c r="J121" s="1618"/>
      <c r="K121" s="1618"/>
      <c r="L121" s="974"/>
      <c r="M121" s="974"/>
      <c r="N121" s="1618"/>
      <c r="O121" s="1618"/>
      <c r="P121" s="974"/>
      <c r="Q121" s="974"/>
      <c r="R121" s="974"/>
      <c r="S121" s="974"/>
      <c r="T121" s="974"/>
      <c r="U121" s="974"/>
      <c r="V121" s="974"/>
      <c r="W121" s="974"/>
      <c r="X121" s="974"/>
      <c r="Y121" s="974"/>
      <c r="Z121" s="974"/>
      <c r="AA121" s="974"/>
      <c r="AB121" s="974"/>
      <c r="AC121" s="974"/>
      <c r="AD121" s="974"/>
      <c r="AE121" s="974"/>
      <c r="AF121" s="974"/>
      <c r="AG121" s="756"/>
    </row>
    <row r="122" spans="1:33">
      <c r="A122" s="756"/>
      <c r="B122" s="974"/>
      <c r="C122" s="974"/>
      <c r="D122" s="7790"/>
      <c r="E122" s="974"/>
      <c r="F122" s="974"/>
      <c r="G122" s="974"/>
      <c r="H122" s="974"/>
      <c r="I122" s="974"/>
      <c r="J122" s="1618"/>
      <c r="K122" s="1618"/>
      <c r="L122" s="974"/>
      <c r="M122" s="974"/>
      <c r="N122" s="1618"/>
      <c r="O122" s="1618"/>
      <c r="P122" s="974"/>
      <c r="Q122" s="974"/>
      <c r="R122" s="974"/>
      <c r="S122" s="974"/>
      <c r="T122" s="974"/>
      <c r="U122" s="974"/>
      <c r="V122" s="974"/>
      <c r="W122" s="974"/>
      <c r="X122" s="974"/>
      <c r="Y122" s="974"/>
      <c r="Z122" s="974"/>
      <c r="AA122" s="974"/>
      <c r="AB122" s="974"/>
      <c r="AC122" s="974"/>
      <c r="AD122" s="974"/>
      <c r="AE122" s="974"/>
      <c r="AF122" s="974"/>
      <c r="AG122" s="756"/>
    </row>
    <row r="123" spans="1:33">
      <c r="A123" s="756"/>
      <c r="B123" s="756"/>
      <c r="C123" s="756"/>
      <c r="D123" s="7791"/>
      <c r="E123" s="756"/>
      <c r="F123" s="756"/>
      <c r="G123" s="756"/>
      <c r="H123" s="756"/>
      <c r="I123" s="756"/>
      <c r="J123" s="1631"/>
      <c r="K123" s="1631"/>
      <c r="L123" s="756"/>
      <c r="M123" s="756"/>
      <c r="N123" s="1631"/>
      <c r="O123" s="1631"/>
      <c r="P123" s="756"/>
      <c r="Q123" s="756"/>
      <c r="R123" s="756"/>
      <c r="S123" s="756"/>
      <c r="T123" s="756"/>
      <c r="U123" s="756"/>
      <c r="V123" s="756"/>
      <c r="W123" s="756"/>
      <c r="X123" s="756"/>
      <c r="Y123" s="756"/>
      <c r="Z123" s="756"/>
      <c r="AA123" s="756"/>
      <c r="AB123" s="756"/>
      <c r="AC123" s="756"/>
      <c r="AD123" s="756"/>
      <c r="AE123" s="756"/>
      <c r="AF123" s="756"/>
      <c r="AG123" s="756"/>
    </row>
  </sheetData>
  <customSheetViews>
    <customSheetView guid="{CC70D5D3-3A1F-46AA-BDCE-F692C2C36BEE}" topLeftCell="I1">
      <selection activeCell="Y4" sqref="Y4"/>
      <pageMargins left="0.7" right="0.7" top="0.75" bottom="0.75" header="0.3" footer="0.3"/>
      <pageSetup paperSize="9" orientation="portrait" horizontalDpi="4294967294" verticalDpi="4294967294" r:id="rId1"/>
    </customSheetView>
    <customSheetView guid="{41E394DC-1FDD-4D1F-8620-137B7012DC10}" topLeftCell="F58">
      <selection activeCell="C60" sqref="C60"/>
      <pageMargins left="0.7" right="0.7" top="0.75" bottom="0.75" header="0.3" footer="0.3"/>
      <pageSetup paperSize="9" orientation="portrait" horizontalDpi="4294967294" verticalDpi="4294967294" r:id="rId2"/>
    </customSheetView>
    <customSheetView guid="{DD364770-73A1-4C6D-9516-629A57F0EB18}" topLeftCell="F1">
      <selection activeCell="C3" sqref="C3"/>
      <pageMargins left="0.7" right="0.7" top="0.75" bottom="0.75" header="0.3" footer="0.3"/>
      <pageSetup paperSize="9" orientation="portrait" horizontalDpi="4294967294" verticalDpi="4294967294" r:id="rId3"/>
    </customSheetView>
    <customSheetView guid="{E14211BF-3959-45CF-A937-AD36AACCEFAC}" topLeftCell="F1">
      <selection activeCell="C3" sqref="C3"/>
      <pageMargins left="0.7" right="0.7" top="0.75" bottom="0.75" header="0.3" footer="0.3"/>
      <pageSetup paperSize="9" orientation="portrait" horizontalDpi="4294967294" verticalDpi="4294967294" r:id="rId4"/>
    </customSheetView>
    <customSheetView guid="{F416BD5B-C3AD-4F61-AAB2-55950A9B7E72}">
      <selection activeCell="A17" sqref="A17"/>
      <pageMargins left="0.7" right="0.7" top="0.75" bottom="0.75" header="0.3" footer="0.3"/>
      <pageSetup paperSize="9" orientation="portrait" horizontalDpi="4294967294" verticalDpi="4294967294" r:id="rId5"/>
    </customSheetView>
  </customSheetViews>
  <mergeCells count="5">
    <mergeCell ref="AA5:AE5"/>
    <mergeCell ref="E5:H5"/>
    <mergeCell ref="I5:L5"/>
    <mergeCell ref="M5:P5"/>
    <mergeCell ref="Q5:U5"/>
  </mergeCells>
  <pageMargins left="0.7" right="0.7" top="0.75" bottom="0.75" header="0.3" footer="0.3"/>
  <pageSetup paperSize="9" orientation="portrait" horizontalDpi="4294967294" verticalDpi="4294967294" r:id="rId6"/>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1">
    <tabColor rgb="FFFFC000"/>
  </sheetPr>
  <dimension ref="A1:P101"/>
  <sheetViews>
    <sheetView topLeftCell="A48" workbookViewId="0">
      <selection activeCell="F70" sqref="F70"/>
    </sheetView>
  </sheetViews>
  <sheetFormatPr defaultColWidth="0" defaultRowHeight="12.75" zeroHeight="1"/>
  <cols>
    <col min="1" max="2" width="9.140625" style="149" customWidth="1"/>
    <col min="3" max="3" width="11.7109375" style="149" customWidth="1"/>
    <col min="4" max="4" width="22.42578125" style="149" customWidth="1"/>
    <col min="5" max="5" width="20.7109375" style="149" customWidth="1"/>
    <col min="6" max="6" width="20" style="149" customWidth="1"/>
    <col min="7" max="7" width="16.28515625" style="149" customWidth="1"/>
    <col min="8" max="8" width="15.7109375" style="149" customWidth="1"/>
    <col min="9" max="9" width="17.7109375" style="149" customWidth="1"/>
    <col min="10" max="10" width="20.28515625" style="149" customWidth="1"/>
    <col min="11" max="11" width="22.42578125" style="149" customWidth="1"/>
    <col min="12" max="12" width="12.28515625" style="149" customWidth="1"/>
    <col min="13" max="13" width="12" style="149" customWidth="1"/>
    <col min="14" max="14" width="11.85546875" style="149" customWidth="1"/>
    <col min="15" max="16" width="9.140625" style="149" customWidth="1"/>
    <col min="17" max="16384" width="9.140625" style="149" hidden="1"/>
  </cols>
  <sheetData>
    <row r="1" spans="1:16">
      <c r="A1" s="738"/>
      <c r="B1" s="738"/>
      <c r="C1" s="738"/>
      <c r="D1" s="738"/>
      <c r="E1" s="738"/>
      <c r="F1" s="738"/>
      <c r="G1" s="738"/>
      <c r="H1" s="738"/>
      <c r="I1" s="738"/>
      <c r="J1" s="738"/>
      <c r="K1" s="738"/>
      <c r="L1" s="738"/>
      <c r="M1" s="738"/>
      <c r="N1" s="738"/>
      <c r="O1" s="738"/>
      <c r="P1" s="738"/>
    </row>
    <row r="2" spans="1:16">
      <c r="A2" s="738"/>
      <c r="B2" s="661"/>
      <c r="C2" s="661"/>
      <c r="D2" s="661"/>
      <c r="E2" s="661"/>
      <c r="F2" s="661"/>
      <c r="G2" s="661"/>
      <c r="H2" s="661"/>
      <c r="I2" s="661"/>
      <c r="J2" s="661"/>
      <c r="K2" s="661"/>
      <c r="L2" s="661"/>
      <c r="M2" s="661"/>
      <c r="N2" s="661"/>
      <c r="O2" s="661"/>
      <c r="P2" s="738"/>
    </row>
    <row r="3" spans="1:16" s="7073" customFormat="1" ht="21" customHeight="1">
      <c r="A3" s="1074"/>
      <c r="B3" s="65"/>
      <c r="C3" s="1474"/>
      <c r="D3" s="1475"/>
      <c r="E3" s="75"/>
      <c r="F3" s="75"/>
      <c r="G3" s="75"/>
      <c r="H3" s="75"/>
      <c r="I3" s="75"/>
      <c r="J3" s="75"/>
      <c r="K3" s="75"/>
      <c r="L3" s="13"/>
      <c r="M3" s="13"/>
      <c r="N3" s="62" t="s">
        <v>2812</v>
      </c>
      <c r="O3" s="65"/>
      <c r="P3" s="1074"/>
    </row>
    <row r="4" spans="1:16" s="7073" customFormat="1" ht="15.75">
      <c r="A4" s="1074"/>
      <c r="B4" s="65"/>
      <c r="C4" s="75"/>
      <c r="D4" s="65"/>
      <c r="E4" s="1612"/>
      <c r="F4" s="1612"/>
      <c r="G4" s="1613" t="s">
        <v>3064</v>
      </c>
      <c r="H4" s="1471"/>
      <c r="I4" s="1471"/>
      <c r="J4" s="1471"/>
      <c r="K4" s="1471"/>
      <c r="L4" s="15"/>
      <c r="M4" s="15"/>
      <c r="N4" s="13"/>
      <c r="O4" s="65"/>
      <c r="P4" s="1074"/>
    </row>
    <row r="5" spans="1:16" s="7073" customFormat="1" ht="13.5" thickBot="1">
      <c r="A5" s="1074"/>
      <c r="B5" s="65"/>
      <c r="C5" s="1472"/>
      <c r="D5" s="1472"/>
      <c r="E5" s="1472"/>
      <c r="F5" s="1472"/>
      <c r="G5" s="1472"/>
      <c r="H5" s="1472"/>
      <c r="I5" s="1472"/>
      <c r="J5" s="1472"/>
      <c r="K5" s="1472"/>
      <c r="L5" s="15"/>
      <c r="M5" s="15"/>
      <c r="N5" s="13"/>
      <c r="O5" s="65"/>
      <c r="P5" s="1074"/>
    </row>
    <row r="6" spans="1:16" s="7073" customFormat="1">
      <c r="A6" s="1074"/>
      <c r="B6" s="65"/>
      <c r="C6" s="1482"/>
      <c r="D6" s="1483"/>
      <c r="E6" s="1484"/>
      <c r="F6" s="1484"/>
      <c r="G6" s="1484"/>
      <c r="H6" s="1484"/>
      <c r="I6" s="8480" t="s">
        <v>677</v>
      </c>
      <c r="J6" s="8480"/>
      <c r="K6" s="8481" t="s">
        <v>3065</v>
      </c>
      <c r="L6" s="15"/>
      <c r="M6" s="15"/>
      <c r="N6" s="13"/>
      <c r="O6" s="65"/>
      <c r="P6" s="1074"/>
    </row>
    <row r="7" spans="1:16" s="7073" customFormat="1" ht="33" customHeight="1">
      <c r="A7" s="1074"/>
      <c r="B7" s="65"/>
      <c r="C7" s="1485"/>
      <c r="D7" s="1486" t="s">
        <v>678</v>
      </c>
      <c r="E7" s="1487"/>
      <c r="F7" s="1487"/>
      <c r="G7" s="1487"/>
      <c r="H7" s="1487"/>
      <c r="I7" s="1488" t="s">
        <v>679</v>
      </c>
      <c r="J7" s="1489" t="s">
        <v>680</v>
      </c>
      <c r="K7" s="8482"/>
      <c r="L7" s="15"/>
      <c r="M7" s="13"/>
      <c r="N7" s="13"/>
      <c r="O7" s="65"/>
      <c r="P7" s="1074"/>
    </row>
    <row r="8" spans="1:16" s="6996" customFormat="1">
      <c r="A8" s="720"/>
      <c r="B8" s="69"/>
      <c r="C8" s="1599">
        <v>1</v>
      </c>
      <c r="D8" s="8483"/>
      <c r="E8" s="8484"/>
      <c r="F8" s="8484"/>
      <c r="G8" s="8484"/>
      <c r="H8" s="8485"/>
      <c r="I8" s="1600"/>
      <c r="J8" s="1600"/>
      <c r="K8" s="1601"/>
      <c r="L8" s="15"/>
      <c r="M8" s="13"/>
      <c r="N8" s="13"/>
      <c r="O8" s="69"/>
      <c r="P8" s="720"/>
    </row>
    <row r="9" spans="1:16" s="6996" customFormat="1">
      <c r="A9" s="720"/>
      <c r="B9" s="69"/>
      <c r="C9" s="1602">
        <v>2</v>
      </c>
      <c r="D9" s="8477"/>
      <c r="E9" s="8478"/>
      <c r="F9" s="8478"/>
      <c r="G9" s="8478"/>
      <c r="H9" s="8479"/>
      <c r="I9" s="1603"/>
      <c r="J9" s="1603"/>
      <c r="K9" s="1604"/>
      <c r="L9" s="15"/>
      <c r="M9" s="13"/>
      <c r="N9" s="13"/>
      <c r="O9" s="69"/>
      <c r="P9" s="720"/>
    </row>
    <row r="10" spans="1:16" s="6996" customFormat="1">
      <c r="A10" s="720"/>
      <c r="B10" s="69"/>
      <c r="C10" s="1602">
        <v>3</v>
      </c>
      <c r="D10" s="8477"/>
      <c r="E10" s="8478"/>
      <c r="F10" s="8478"/>
      <c r="G10" s="8478"/>
      <c r="H10" s="8479"/>
      <c r="I10" s="1603"/>
      <c r="J10" s="1603"/>
      <c r="K10" s="1604"/>
      <c r="L10" s="15"/>
      <c r="M10" s="13"/>
      <c r="N10" s="13"/>
      <c r="O10" s="69"/>
      <c r="P10" s="720"/>
    </row>
    <row r="11" spans="1:16" s="7032" customFormat="1">
      <c r="A11" s="725"/>
      <c r="B11" s="98"/>
      <c r="C11" s="1602">
        <v>4</v>
      </c>
      <c r="D11" s="8477"/>
      <c r="E11" s="8478"/>
      <c r="F11" s="8478"/>
      <c r="G11" s="8478"/>
      <c r="H11" s="8479"/>
      <c r="I11" s="1603"/>
      <c r="J11" s="1603"/>
      <c r="K11" s="1604"/>
      <c r="L11" s="15"/>
      <c r="M11" s="13"/>
      <c r="N11" s="13"/>
      <c r="O11" s="98"/>
      <c r="P11" s="725"/>
    </row>
    <row r="12" spans="1:16" s="7032" customFormat="1">
      <c r="A12" s="725"/>
      <c r="B12" s="98"/>
      <c r="C12" s="1602">
        <v>4</v>
      </c>
      <c r="D12" s="8477"/>
      <c r="E12" s="8478"/>
      <c r="F12" s="8478"/>
      <c r="G12" s="8478"/>
      <c r="H12" s="8479"/>
      <c r="I12" s="1603"/>
      <c r="J12" s="1603"/>
      <c r="K12" s="1604"/>
      <c r="L12" s="15"/>
      <c r="M12" s="13"/>
      <c r="N12" s="13"/>
      <c r="O12" s="98"/>
      <c r="P12" s="725"/>
    </row>
    <row r="13" spans="1:16" s="7032" customFormat="1">
      <c r="A13" s="725"/>
      <c r="B13" s="98"/>
      <c r="C13" s="1602">
        <v>4</v>
      </c>
      <c r="D13" s="8477"/>
      <c r="E13" s="8478"/>
      <c r="F13" s="8478"/>
      <c r="G13" s="8478"/>
      <c r="H13" s="8479"/>
      <c r="I13" s="1603"/>
      <c r="J13" s="1603"/>
      <c r="K13" s="1604"/>
      <c r="L13" s="15"/>
      <c r="M13" s="13"/>
      <c r="N13" s="13"/>
      <c r="O13" s="98"/>
      <c r="P13" s="725"/>
    </row>
    <row r="14" spans="1:16" s="6996" customFormat="1">
      <c r="A14" s="720"/>
      <c r="B14" s="69"/>
      <c r="C14" s="1602">
        <v>4</v>
      </c>
      <c r="D14" s="8477"/>
      <c r="E14" s="8478"/>
      <c r="F14" s="8478"/>
      <c r="G14" s="8478"/>
      <c r="H14" s="8479"/>
      <c r="I14" s="1603"/>
      <c r="J14" s="1603"/>
      <c r="K14" s="1604"/>
      <c r="L14" s="15"/>
      <c r="M14" s="13"/>
      <c r="N14" s="13"/>
      <c r="O14" s="69"/>
      <c r="P14" s="720"/>
    </row>
    <row r="15" spans="1:16" s="6996" customFormat="1">
      <c r="A15" s="720"/>
      <c r="B15" s="69"/>
      <c r="C15" s="1602">
        <v>5</v>
      </c>
      <c r="D15" s="8477"/>
      <c r="E15" s="8478"/>
      <c r="F15" s="8478"/>
      <c r="G15" s="8478"/>
      <c r="H15" s="8479"/>
      <c r="I15" s="1603"/>
      <c r="J15" s="1603"/>
      <c r="K15" s="1604"/>
      <c r="L15" s="15"/>
      <c r="M15" s="13"/>
      <c r="N15" s="13"/>
      <c r="O15" s="69"/>
      <c r="P15" s="720"/>
    </row>
    <row r="16" spans="1:16" s="6996" customFormat="1">
      <c r="A16" s="720"/>
      <c r="B16" s="69"/>
      <c r="C16" s="1602">
        <v>6</v>
      </c>
      <c r="D16" s="8477"/>
      <c r="E16" s="8478"/>
      <c r="F16" s="8478"/>
      <c r="G16" s="8478"/>
      <c r="H16" s="8479"/>
      <c r="I16" s="1603"/>
      <c r="J16" s="1603"/>
      <c r="K16" s="1604"/>
      <c r="L16" s="15"/>
      <c r="M16" s="13"/>
      <c r="N16" s="13"/>
      <c r="O16" s="69"/>
      <c r="P16" s="720"/>
    </row>
    <row r="17" spans="1:16" s="6996" customFormat="1">
      <c r="A17" s="720"/>
      <c r="B17" s="69"/>
      <c r="C17" s="1602">
        <v>7</v>
      </c>
      <c r="D17" s="8477"/>
      <c r="E17" s="8478"/>
      <c r="F17" s="8478" t="s">
        <v>8</v>
      </c>
      <c r="G17" s="8478"/>
      <c r="H17" s="8479"/>
      <c r="I17" s="1603"/>
      <c r="J17" s="1603"/>
      <c r="K17" s="1604"/>
      <c r="L17" s="15"/>
      <c r="M17" s="13"/>
      <c r="N17" s="13"/>
      <c r="O17" s="69"/>
      <c r="P17" s="720"/>
    </row>
    <row r="18" spans="1:16" s="6996" customFormat="1">
      <c r="A18" s="720"/>
      <c r="B18" s="69"/>
      <c r="C18" s="1602">
        <v>8</v>
      </c>
      <c r="D18" s="8477"/>
      <c r="E18" s="8478"/>
      <c r="F18" s="8478"/>
      <c r="G18" s="8478"/>
      <c r="H18" s="8479"/>
      <c r="I18" s="1603"/>
      <c r="J18" s="1603"/>
      <c r="K18" s="1604"/>
      <c r="L18" s="15"/>
      <c r="M18" s="13"/>
      <c r="N18" s="13"/>
      <c r="O18" s="69"/>
      <c r="P18" s="720"/>
    </row>
    <row r="19" spans="1:16" s="6996" customFormat="1">
      <c r="A19" s="720"/>
      <c r="B19" s="69"/>
      <c r="C19" s="1602">
        <v>9</v>
      </c>
      <c r="D19" s="8477"/>
      <c r="E19" s="8478"/>
      <c r="F19" s="8478"/>
      <c r="G19" s="8478"/>
      <c r="H19" s="8479"/>
      <c r="I19" s="1603"/>
      <c r="J19" s="1603"/>
      <c r="K19" s="1604"/>
      <c r="L19" s="15"/>
      <c r="M19" s="13"/>
      <c r="N19" s="13"/>
      <c r="O19" s="69"/>
      <c r="P19" s="720"/>
    </row>
    <row r="20" spans="1:16" s="6996" customFormat="1">
      <c r="A20" s="720"/>
      <c r="B20" s="69"/>
      <c r="C20" s="1602">
        <v>10</v>
      </c>
      <c r="D20" s="8477"/>
      <c r="E20" s="8478"/>
      <c r="F20" s="8478"/>
      <c r="G20" s="8478"/>
      <c r="H20" s="8479"/>
      <c r="I20" s="1603"/>
      <c r="J20" s="1603"/>
      <c r="K20" s="1604"/>
      <c r="L20" s="15"/>
      <c r="M20" s="13"/>
      <c r="N20" s="13"/>
      <c r="O20" s="69"/>
      <c r="P20" s="720"/>
    </row>
    <row r="21" spans="1:16" s="6996" customFormat="1">
      <c r="A21" s="720"/>
      <c r="B21" s="69"/>
      <c r="C21" s="1602">
        <v>11</v>
      </c>
      <c r="D21" s="8477"/>
      <c r="E21" s="8478"/>
      <c r="F21" s="8478"/>
      <c r="G21" s="8478"/>
      <c r="H21" s="8479"/>
      <c r="I21" s="1603"/>
      <c r="J21" s="1603"/>
      <c r="K21" s="1604"/>
      <c r="L21" s="15"/>
      <c r="M21" s="13"/>
      <c r="N21" s="13"/>
      <c r="O21" s="69"/>
      <c r="P21" s="720"/>
    </row>
    <row r="22" spans="1:16" s="6996" customFormat="1">
      <c r="A22" s="720"/>
      <c r="B22" s="69"/>
      <c r="C22" s="1602">
        <v>12</v>
      </c>
      <c r="D22" s="8477"/>
      <c r="E22" s="8478"/>
      <c r="F22" s="8478"/>
      <c r="G22" s="8478"/>
      <c r="H22" s="8479"/>
      <c r="I22" s="1603"/>
      <c r="J22" s="1603"/>
      <c r="K22" s="1604"/>
      <c r="L22" s="15"/>
      <c r="M22" s="13"/>
      <c r="N22" s="13"/>
      <c r="O22" s="69"/>
      <c r="P22" s="720"/>
    </row>
    <row r="23" spans="1:16" s="6996" customFormat="1">
      <c r="A23" s="720"/>
      <c r="B23" s="69"/>
      <c r="C23" s="1602">
        <v>13</v>
      </c>
      <c r="D23" s="8477"/>
      <c r="E23" s="8478"/>
      <c r="F23" s="8478"/>
      <c r="G23" s="8478"/>
      <c r="H23" s="8479"/>
      <c r="I23" s="1603"/>
      <c r="J23" s="1603"/>
      <c r="K23" s="1604"/>
      <c r="L23" s="15"/>
      <c r="M23" s="13"/>
      <c r="N23" s="13"/>
      <c r="O23" s="69"/>
      <c r="P23" s="720"/>
    </row>
    <row r="24" spans="1:16" s="6996" customFormat="1">
      <c r="A24" s="720"/>
      <c r="B24" s="69"/>
      <c r="C24" s="1602">
        <v>14</v>
      </c>
      <c r="D24" s="8477"/>
      <c r="E24" s="8478"/>
      <c r="F24" s="8478"/>
      <c r="G24" s="8478"/>
      <c r="H24" s="8479"/>
      <c r="I24" s="1603"/>
      <c r="J24" s="1603"/>
      <c r="K24" s="1604"/>
      <c r="L24" s="15"/>
      <c r="M24" s="13"/>
      <c r="N24" s="13"/>
      <c r="O24" s="69"/>
      <c r="P24" s="720"/>
    </row>
    <row r="25" spans="1:16" s="6996" customFormat="1">
      <c r="A25" s="720"/>
      <c r="B25" s="69"/>
      <c r="C25" s="1605">
        <v>15</v>
      </c>
      <c r="D25" s="8486"/>
      <c r="E25" s="8487"/>
      <c r="F25" s="8487"/>
      <c r="G25" s="8487"/>
      <c r="H25" s="8488"/>
      <c r="I25" s="1606"/>
      <c r="J25" s="1606"/>
      <c r="K25" s="1607"/>
      <c r="L25" s="15"/>
      <c r="M25" s="13"/>
      <c r="N25" s="13"/>
      <c r="O25" s="69"/>
      <c r="P25" s="720"/>
    </row>
    <row r="26" spans="1:16" s="7032" customFormat="1" ht="13.5" thickBot="1">
      <c r="A26" s="725"/>
      <c r="B26" s="98"/>
      <c r="C26" s="1608" t="s">
        <v>2264</v>
      </c>
      <c r="D26" s="1609"/>
      <c r="E26" s="1610"/>
      <c r="F26" s="1610"/>
      <c r="G26" s="1610"/>
      <c r="H26" s="1610"/>
      <c r="I26" s="1610"/>
      <c r="J26" s="1610"/>
      <c r="K26" s="1611">
        <f>SUM(K8:K25)</f>
        <v>0</v>
      </c>
      <c r="L26" s="15"/>
      <c r="M26" s="13"/>
      <c r="N26" s="13"/>
      <c r="O26" s="98"/>
      <c r="P26" s="725"/>
    </row>
    <row r="27" spans="1:16" s="6996" customFormat="1">
      <c r="A27" s="720"/>
      <c r="B27" s="69"/>
      <c r="C27" s="103"/>
      <c r="D27" s="58" t="s">
        <v>56</v>
      </c>
      <c r="E27" s="15"/>
      <c r="F27" s="15"/>
      <c r="G27" s="15"/>
      <c r="H27" s="15"/>
      <c r="I27" s="15"/>
      <c r="J27" s="15"/>
      <c r="K27" s="15"/>
      <c r="L27" s="15"/>
      <c r="M27" s="13"/>
      <c r="N27" s="13"/>
      <c r="O27" s="69"/>
      <c r="P27" s="720"/>
    </row>
    <row r="28" spans="1:16" s="6996" customFormat="1">
      <c r="A28" s="720"/>
      <c r="B28" s="69"/>
      <c r="C28" s="13"/>
      <c r="D28" s="60" t="s">
        <v>2262</v>
      </c>
      <c r="E28" s="13"/>
      <c r="F28" s="13"/>
      <c r="G28" s="13"/>
      <c r="H28" s="13"/>
      <c r="I28" s="60"/>
      <c r="J28" s="88"/>
      <c r="K28" s="13"/>
      <c r="L28" s="13"/>
      <c r="M28" s="69"/>
      <c r="N28" s="13"/>
      <c r="O28" s="69"/>
      <c r="P28" s="720"/>
    </row>
    <row r="29" spans="1:16" s="6996" customFormat="1">
      <c r="A29" s="720"/>
      <c r="B29" s="69"/>
      <c r="C29" s="13"/>
      <c r="D29" s="60" t="s">
        <v>2263</v>
      </c>
      <c r="E29" s="13"/>
      <c r="F29" s="13"/>
      <c r="G29" s="13"/>
      <c r="H29" s="13"/>
      <c r="I29" s="60"/>
      <c r="J29" s="88"/>
      <c r="K29" s="69"/>
      <c r="L29" s="13"/>
      <c r="M29" s="69"/>
      <c r="N29" s="13"/>
      <c r="O29" s="69"/>
      <c r="P29" s="720"/>
    </row>
    <row r="30" spans="1:16" s="6996" customFormat="1" ht="13.5" thickBot="1">
      <c r="A30" s="720"/>
      <c r="B30" s="69"/>
      <c r="C30" s="9"/>
      <c r="D30" s="83"/>
      <c r="E30" s="9"/>
      <c r="F30" s="9"/>
      <c r="G30" s="9"/>
      <c r="H30" s="9"/>
      <c r="I30" s="9"/>
      <c r="J30" s="13"/>
      <c r="K30" s="13"/>
      <c r="L30" s="13"/>
      <c r="M30" s="13"/>
      <c r="N30" s="13"/>
      <c r="O30" s="69"/>
      <c r="P30" s="720"/>
    </row>
    <row r="31" spans="1:16" s="6996" customFormat="1">
      <c r="A31" s="720"/>
      <c r="B31" s="69"/>
      <c r="C31" s="102" t="s">
        <v>681</v>
      </c>
      <c r="D31" s="13" t="s">
        <v>682</v>
      </c>
      <c r="E31" s="13"/>
      <c r="F31" s="13"/>
      <c r="G31" s="13"/>
      <c r="H31" s="69"/>
      <c r="I31" s="114" t="s">
        <v>683</v>
      </c>
      <c r="J31" s="1614"/>
      <c r="K31" s="13"/>
      <c r="L31" s="13"/>
      <c r="M31" s="13"/>
      <c r="N31" s="13"/>
      <c r="O31" s="69"/>
      <c r="P31" s="720"/>
    </row>
    <row r="32" spans="1:16" s="6996" customFormat="1">
      <c r="A32" s="720"/>
      <c r="B32" s="69"/>
      <c r="C32" s="102"/>
      <c r="D32" s="1476" t="s">
        <v>684</v>
      </c>
      <c r="E32" s="13"/>
      <c r="F32" s="13"/>
      <c r="G32" s="114"/>
      <c r="H32" s="69"/>
      <c r="I32" s="114" t="s">
        <v>683</v>
      </c>
      <c r="J32" s="1615"/>
      <c r="K32" s="13"/>
      <c r="L32" s="13"/>
      <c r="M32" s="13"/>
      <c r="N32" s="13"/>
      <c r="O32" s="69"/>
      <c r="P32" s="720"/>
    </row>
    <row r="33" spans="1:16" s="6996" customFormat="1" ht="13.5" thickBot="1">
      <c r="A33" s="720"/>
      <c r="B33" s="69"/>
      <c r="C33" s="102" t="s">
        <v>685</v>
      </c>
      <c r="D33" s="13" t="s">
        <v>686</v>
      </c>
      <c r="E33" s="13"/>
      <c r="F33" s="13"/>
      <c r="G33" s="13"/>
      <c r="H33" s="13"/>
      <c r="I33" s="114" t="s">
        <v>683</v>
      </c>
      <c r="J33" s="1616"/>
      <c r="K33" s="13"/>
      <c r="L33" s="13"/>
      <c r="M33" s="13"/>
      <c r="N33" s="13"/>
      <c r="O33" s="69"/>
      <c r="P33" s="720"/>
    </row>
    <row r="34" spans="1:16" s="6996" customFormat="1" ht="13.5" thickBot="1">
      <c r="A34" s="720"/>
      <c r="B34" s="69"/>
      <c r="C34" s="102"/>
      <c r="D34" s="13" t="s">
        <v>687</v>
      </c>
      <c r="E34" s="13"/>
      <c r="F34" s="13"/>
      <c r="G34" s="13"/>
      <c r="H34" s="13"/>
      <c r="I34" s="13"/>
      <c r="J34" s="13"/>
      <c r="K34" s="13"/>
      <c r="L34" s="13"/>
      <c r="M34" s="13"/>
      <c r="N34" s="13"/>
      <c r="O34" s="69"/>
      <c r="P34" s="720"/>
    </row>
    <row r="35" spans="1:16" s="6996" customFormat="1">
      <c r="A35" s="720"/>
      <c r="B35" s="69"/>
      <c r="C35" s="102" t="s">
        <v>688</v>
      </c>
      <c r="D35" s="13" t="s">
        <v>689</v>
      </c>
      <c r="E35" s="13"/>
      <c r="F35" s="13"/>
      <c r="G35" s="13"/>
      <c r="H35" s="13"/>
      <c r="I35" s="114" t="s">
        <v>683</v>
      </c>
      <c r="J35" s="1614"/>
      <c r="K35" s="13"/>
      <c r="L35" s="13"/>
      <c r="M35" s="13"/>
      <c r="N35" s="13"/>
      <c r="O35" s="69"/>
      <c r="P35" s="720"/>
    </row>
    <row r="36" spans="1:16" s="6996" customFormat="1" ht="13.5" thickBot="1">
      <c r="A36" s="720"/>
      <c r="B36" s="69"/>
      <c r="C36" s="102" t="s">
        <v>690</v>
      </c>
      <c r="D36" s="13" t="s">
        <v>691</v>
      </c>
      <c r="E36" s="13"/>
      <c r="F36" s="13"/>
      <c r="G36" s="13"/>
      <c r="H36" s="13"/>
      <c r="I36" s="114" t="s">
        <v>683</v>
      </c>
      <c r="J36" s="1616"/>
      <c r="K36" s="13"/>
      <c r="L36" s="13"/>
      <c r="M36" s="13"/>
      <c r="N36" s="13"/>
      <c r="O36" s="69"/>
      <c r="P36" s="720"/>
    </row>
    <row r="37" spans="1:16" s="6996" customFormat="1">
      <c r="A37" s="720"/>
      <c r="B37" s="69"/>
      <c r="C37" s="102"/>
      <c r="D37" s="13" t="s">
        <v>692</v>
      </c>
      <c r="E37" s="13"/>
      <c r="F37" s="13"/>
      <c r="G37" s="13"/>
      <c r="H37" s="13"/>
      <c r="I37" s="13"/>
      <c r="J37" s="13"/>
      <c r="K37" s="13"/>
      <c r="L37" s="13"/>
      <c r="M37" s="13"/>
      <c r="N37" s="13"/>
      <c r="O37" s="69"/>
      <c r="P37" s="720"/>
    </row>
    <row r="38" spans="1:16" s="6996" customFormat="1" ht="13.5" thickBot="1">
      <c r="A38" s="720"/>
      <c r="B38" s="69"/>
      <c r="C38" s="102" t="s">
        <v>693</v>
      </c>
      <c r="D38" s="13" t="s">
        <v>2249</v>
      </c>
      <c r="E38" s="13"/>
      <c r="F38" s="13"/>
      <c r="G38" s="13"/>
      <c r="H38" s="13"/>
      <c r="I38" s="13"/>
      <c r="J38" s="13"/>
      <c r="K38" s="13"/>
      <c r="L38" s="13"/>
      <c r="M38" s="13"/>
      <c r="N38" s="13"/>
      <c r="O38" s="69"/>
      <c r="P38" s="720"/>
    </row>
    <row r="39" spans="1:16" s="6996" customFormat="1" ht="15" customHeight="1">
      <c r="A39" s="720"/>
      <c r="B39" s="69"/>
      <c r="C39" s="9"/>
      <c r="D39" s="1490"/>
      <c r="E39" s="8489" t="s">
        <v>694</v>
      </c>
      <c r="F39" s="8490"/>
      <c r="G39" s="8493" t="s">
        <v>695</v>
      </c>
      <c r="H39" s="8494"/>
      <c r="I39" s="8494"/>
      <c r="J39" s="8495"/>
      <c r="K39" s="13"/>
      <c r="L39" s="13"/>
      <c r="M39" s="13"/>
      <c r="N39" s="13"/>
      <c r="O39" s="69"/>
      <c r="P39" s="720"/>
    </row>
    <row r="40" spans="1:16" s="6996" customFormat="1">
      <c r="A40" s="720"/>
      <c r="B40" s="69"/>
      <c r="C40" s="9"/>
      <c r="D40" s="1491"/>
      <c r="E40" s="8491"/>
      <c r="F40" s="8492"/>
      <c r="G40" s="8496" t="s">
        <v>696</v>
      </c>
      <c r="H40" s="8497"/>
      <c r="I40" s="8496" t="s">
        <v>697</v>
      </c>
      <c r="J40" s="8498"/>
      <c r="K40" s="13"/>
      <c r="L40" s="13"/>
      <c r="M40" s="13"/>
      <c r="N40" s="13"/>
      <c r="O40" s="69"/>
      <c r="P40" s="720"/>
    </row>
    <row r="41" spans="1:16" s="6996" customFormat="1">
      <c r="A41" s="720"/>
      <c r="B41" s="69"/>
      <c r="C41" s="9"/>
      <c r="D41" s="1575" t="s">
        <v>2261</v>
      </c>
      <c r="E41" s="1492" t="s">
        <v>698</v>
      </c>
      <c r="F41" s="1492" t="s">
        <v>644</v>
      </c>
      <c r="G41" s="1596" t="s">
        <v>698</v>
      </c>
      <c r="H41" s="1596" t="s">
        <v>644</v>
      </c>
      <c r="I41" s="1597" t="s">
        <v>698</v>
      </c>
      <c r="J41" s="1598" t="s">
        <v>644</v>
      </c>
      <c r="K41" s="13"/>
      <c r="L41" s="13"/>
      <c r="M41" s="13"/>
      <c r="N41" s="13"/>
      <c r="O41" s="69"/>
      <c r="P41" s="720"/>
    </row>
    <row r="42" spans="1:16" s="7073" customFormat="1">
      <c r="A42" s="1074"/>
      <c r="B42" s="65"/>
      <c r="C42" s="8"/>
      <c r="D42" s="1576" t="s">
        <v>699</v>
      </c>
      <c r="E42" s="1577"/>
      <c r="F42" s="1578"/>
      <c r="G42" s="1577"/>
      <c r="H42" s="1540"/>
      <c r="I42" s="1579"/>
      <c r="J42" s="1580"/>
      <c r="K42" s="58" t="s">
        <v>56</v>
      </c>
      <c r="L42" s="13"/>
      <c r="M42" s="13"/>
      <c r="N42" s="13"/>
      <c r="O42" s="65"/>
      <c r="P42" s="1074"/>
    </row>
    <row r="43" spans="1:16" s="7073" customFormat="1">
      <c r="A43" s="1074"/>
      <c r="B43" s="65"/>
      <c r="C43" s="8"/>
      <c r="D43" s="1581" t="s">
        <v>700</v>
      </c>
      <c r="E43" s="1582"/>
      <c r="F43" s="1583"/>
      <c r="G43" s="1582"/>
      <c r="H43" s="1545"/>
      <c r="I43" s="1584"/>
      <c r="J43" s="1585"/>
      <c r="K43" s="99" t="s">
        <v>701</v>
      </c>
      <c r="L43" s="13"/>
      <c r="M43" s="13"/>
      <c r="N43" s="13"/>
      <c r="O43" s="65"/>
      <c r="P43" s="1074"/>
    </row>
    <row r="44" spans="1:16" s="7073" customFormat="1">
      <c r="A44" s="1074"/>
      <c r="B44" s="65"/>
      <c r="C44" s="8"/>
      <c r="D44" s="1581" t="s">
        <v>621</v>
      </c>
      <c r="E44" s="1582"/>
      <c r="F44" s="1583"/>
      <c r="G44" s="1582"/>
      <c r="H44" s="1545"/>
      <c r="I44" s="1584"/>
      <c r="J44" s="1585"/>
      <c r="K44" s="99" t="s">
        <v>702</v>
      </c>
      <c r="L44" s="13"/>
      <c r="M44" s="13"/>
      <c r="N44" s="13"/>
      <c r="O44" s="65"/>
      <c r="P44" s="1074"/>
    </row>
    <row r="45" spans="1:16" s="7073" customFormat="1">
      <c r="A45" s="1074"/>
      <c r="B45" s="65"/>
      <c r="C45" s="8"/>
      <c r="D45" s="1581" t="s">
        <v>703</v>
      </c>
      <c r="E45" s="1582"/>
      <c r="F45" s="1583"/>
      <c r="G45" s="1582"/>
      <c r="H45" s="1545"/>
      <c r="I45" s="1584"/>
      <c r="J45" s="1585"/>
      <c r="K45" s="99"/>
      <c r="L45" s="13"/>
      <c r="M45" s="13"/>
      <c r="N45" s="13"/>
      <c r="O45" s="65"/>
      <c r="P45" s="1074"/>
    </row>
    <row r="46" spans="1:16" s="7073" customFormat="1">
      <c r="A46" s="1074"/>
      <c r="B46" s="65"/>
      <c r="C46" s="8"/>
      <c r="D46" s="1581" t="s">
        <v>620</v>
      </c>
      <c r="E46" s="1582"/>
      <c r="F46" s="1583"/>
      <c r="G46" s="1582"/>
      <c r="H46" s="1545"/>
      <c r="I46" s="1584"/>
      <c r="J46" s="1585"/>
      <c r="K46" s="99"/>
      <c r="L46" s="13"/>
      <c r="M46" s="13"/>
      <c r="N46" s="13"/>
      <c r="O46" s="65"/>
      <c r="P46" s="1074"/>
    </row>
    <row r="47" spans="1:16" s="7032" customFormat="1">
      <c r="A47" s="725"/>
      <c r="B47" s="98"/>
      <c r="C47" s="104"/>
      <c r="D47" s="1586"/>
      <c r="E47" s="1582"/>
      <c r="F47" s="1583"/>
      <c r="G47" s="1582"/>
      <c r="H47" s="1545"/>
      <c r="I47" s="1584"/>
      <c r="J47" s="1585"/>
      <c r="K47" s="13"/>
      <c r="L47" s="13"/>
      <c r="M47" s="13"/>
      <c r="N47" s="13"/>
      <c r="O47" s="98"/>
      <c r="P47" s="725"/>
    </row>
    <row r="48" spans="1:16" s="7032" customFormat="1">
      <c r="A48" s="725"/>
      <c r="B48" s="98"/>
      <c r="C48" s="104"/>
      <c r="D48" s="1586"/>
      <c r="E48" s="1582"/>
      <c r="F48" s="1583"/>
      <c r="G48" s="1582"/>
      <c r="H48" s="1545"/>
      <c r="I48" s="1584"/>
      <c r="J48" s="1585"/>
      <c r="K48" s="13"/>
      <c r="L48" s="13"/>
      <c r="M48" s="13"/>
      <c r="N48" s="13"/>
      <c r="O48" s="98"/>
      <c r="P48" s="725"/>
    </row>
    <row r="49" spans="1:16" s="7032" customFormat="1">
      <c r="A49" s="725"/>
      <c r="B49" s="98"/>
      <c r="C49" s="104"/>
      <c r="D49" s="1587"/>
      <c r="E49" s="1588"/>
      <c r="F49" s="1589"/>
      <c r="G49" s="1588"/>
      <c r="H49" s="1550"/>
      <c r="I49" s="1590"/>
      <c r="J49" s="1591"/>
      <c r="K49" s="13"/>
      <c r="L49" s="13"/>
      <c r="M49" s="13"/>
      <c r="N49" s="13"/>
      <c r="O49" s="98"/>
      <c r="P49" s="725"/>
    </row>
    <row r="50" spans="1:16" s="7073" customFormat="1" ht="13.5" thickBot="1">
      <c r="A50" s="1074"/>
      <c r="B50" s="65"/>
      <c r="C50" s="8"/>
      <c r="D50" s="1592" t="s">
        <v>386</v>
      </c>
      <c r="E50" s="1593">
        <f t="shared" ref="E50:J50" si="0">SUM(E44:E49)</f>
        <v>0</v>
      </c>
      <c r="F50" s="1593">
        <f t="shared" si="0"/>
        <v>0</v>
      </c>
      <c r="G50" s="1593">
        <f t="shared" si="0"/>
        <v>0</v>
      </c>
      <c r="H50" s="1594">
        <f t="shared" si="0"/>
        <v>0</v>
      </c>
      <c r="I50" s="1593">
        <f t="shared" si="0"/>
        <v>0</v>
      </c>
      <c r="J50" s="1595">
        <f t="shared" si="0"/>
        <v>0</v>
      </c>
      <c r="K50" s="13"/>
      <c r="L50" s="13"/>
      <c r="M50" s="13"/>
      <c r="N50" s="13"/>
      <c r="O50" s="65"/>
      <c r="P50" s="1074"/>
    </row>
    <row r="51" spans="1:16" s="7073" customFormat="1">
      <c r="A51" s="1074"/>
      <c r="B51" s="65"/>
      <c r="C51" s="65"/>
      <c r="D51" s="105"/>
      <c r="E51" s="106"/>
      <c r="F51" s="106"/>
      <c r="G51" s="107"/>
      <c r="H51" s="106"/>
      <c r="I51" s="106"/>
      <c r="J51" s="8"/>
      <c r="K51" s="13"/>
      <c r="L51" s="13"/>
      <c r="M51" s="13"/>
      <c r="N51" s="13"/>
      <c r="O51" s="65"/>
      <c r="P51" s="1074"/>
    </row>
    <row r="52" spans="1:16" s="7073" customFormat="1">
      <c r="A52" s="1074"/>
      <c r="B52" s="65"/>
      <c r="C52" s="1536" t="s">
        <v>2251</v>
      </c>
      <c r="D52" s="1535"/>
      <c r="E52" s="1535"/>
      <c r="F52" s="1536"/>
      <c r="G52" s="1536"/>
      <c r="H52" s="1536"/>
      <c r="I52" s="1536"/>
      <c r="J52" s="1536"/>
      <c r="K52" s="1537"/>
      <c r="L52" s="1537"/>
      <c r="M52" s="1537"/>
      <c r="N52" s="1537"/>
      <c r="O52" s="65"/>
      <c r="P52" s="1074"/>
    </row>
    <row r="53" spans="1:16" s="7073" customFormat="1" ht="13.5" thickBot="1">
      <c r="A53" s="1074"/>
      <c r="B53" s="65"/>
      <c r="C53" s="106"/>
      <c r="D53" s="106"/>
      <c r="E53" s="106"/>
      <c r="F53" s="106"/>
      <c r="G53" s="106"/>
      <c r="H53" s="106"/>
      <c r="I53" s="106"/>
      <c r="J53" s="106"/>
      <c r="K53" s="15"/>
      <c r="L53" s="15"/>
      <c r="M53" s="15"/>
      <c r="N53" s="15"/>
      <c r="O53" s="65"/>
      <c r="P53" s="1074"/>
    </row>
    <row r="54" spans="1:16" s="7073" customFormat="1" ht="15.75" customHeight="1">
      <c r="A54" s="1074"/>
      <c r="B54" s="65"/>
      <c r="C54" s="1493"/>
      <c r="D54" s="1494"/>
      <c r="E54" s="1495"/>
      <c r="F54" s="1496"/>
      <c r="G54" s="1496"/>
      <c r="H54" s="8501" t="s">
        <v>704</v>
      </c>
      <c r="I54" s="8502"/>
      <c r="J54" s="8502"/>
      <c r="K54" s="8503"/>
      <c r="L54" s="1497"/>
      <c r="M54" s="1496"/>
      <c r="N54" s="1498"/>
      <c r="O54" s="65"/>
      <c r="P54" s="1074"/>
    </row>
    <row r="55" spans="1:16" s="7073" customFormat="1" ht="38.25">
      <c r="A55" s="1074"/>
      <c r="B55" s="65"/>
      <c r="C55" s="1499"/>
      <c r="D55" s="1500"/>
      <c r="E55" s="1501"/>
      <c r="F55" s="1569" t="s">
        <v>44</v>
      </c>
      <c r="G55" s="1569" t="s">
        <v>705</v>
      </c>
      <c r="H55" s="1570" t="s">
        <v>706</v>
      </c>
      <c r="I55" s="1569" t="s">
        <v>707</v>
      </c>
      <c r="J55" s="1569" t="s">
        <v>708</v>
      </c>
      <c r="K55" s="1569" t="s">
        <v>709</v>
      </c>
      <c r="L55" s="1569" t="s">
        <v>710</v>
      </c>
      <c r="M55" s="1569" t="s">
        <v>2254</v>
      </c>
      <c r="N55" s="1571" t="s">
        <v>2255</v>
      </c>
      <c r="O55" s="65"/>
      <c r="P55" s="1074"/>
    </row>
    <row r="56" spans="1:16" s="7073" customFormat="1">
      <c r="A56" s="1074"/>
      <c r="B56" s="65"/>
      <c r="C56" s="1502" t="s">
        <v>328</v>
      </c>
      <c r="D56" s="1503" t="s">
        <v>1323</v>
      </c>
      <c r="E56" s="1504"/>
      <c r="F56" s="1572" t="s">
        <v>392</v>
      </c>
      <c r="G56" s="1572">
        <v>-2</v>
      </c>
      <c r="H56" s="1572">
        <v>-3</v>
      </c>
      <c r="I56" s="1572">
        <v>-4</v>
      </c>
      <c r="J56" s="1572">
        <v>-5</v>
      </c>
      <c r="K56" s="1572">
        <v>-6</v>
      </c>
      <c r="L56" s="1573">
        <v>-7</v>
      </c>
      <c r="M56" s="1572">
        <v>-8</v>
      </c>
      <c r="N56" s="1574">
        <v>-9</v>
      </c>
      <c r="O56" s="65"/>
      <c r="P56" s="1074"/>
    </row>
    <row r="57" spans="1:16" s="7074" customFormat="1" ht="16.5" customHeight="1">
      <c r="A57" s="1473"/>
      <c r="B57" s="84"/>
      <c r="C57" s="1538">
        <v>1</v>
      </c>
      <c r="D57" s="8504"/>
      <c r="E57" s="8505"/>
      <c r="F57" s="1556">
        <f t="shared" ref="F57:F69" si="1">SUM(G57:L57)</f>
        <v>0</v>
      </c>
      <c r="G57" s="1539"/>
      <c r="H57" s="1540"/>
      <c r="I57" s="1540"/>
      <c r="J57" s="1540"/>
      <c r="K57" s="1540"/>
      <c r="L57" s="1540"/>
      <c r="M57" s="1541"/>
      <c r="N57" s="1542"/>
      <c r="O57" s="84"/>
      <c r="P57" s="1473"/>
    </row>
    <row r="58" spans="1:16" s="6996" customFormat="1" ht="27.75" customHeight="1">
      <c r="A58" s="720"/>
      <c r="B58" s="69"/>
      <c r="C58" s="1543">
        <f>1+C57</f>
        <v>2</v>
      </c>
      <c r="D58" s="8506"/>
      <c r="E58" s="8507"/>
      <c r="F58" s="1557">
        <f t="shared" si="1"/>
        <v>0</v>
      </c>
      <c r="G58" s="1544"/>
      <c r="H58" s="1545"/>
      <c r="I58" s="1545"/>
      <c r="J58" s="1545"/>
      <c r="K58" s="1545"/>
      <c r="L58" s="1545"/>
      <c r="M58" s="1546"/>
      <c r="N58" s="1547"/>
      <c r="O58" s="69"/>
      <c r="P58" s="720"/>
    </row>
    <row r="59" spans="1:16" s="7074" customFormat="1" ht="16.5" customHeight="1">
      <c r="A59" s="1473"/>
      <c r="B59" s="84"/>
      <c r="C59" s="1543">
        <f t="shared" ref="C59:C66" si="2">1+C58</f>
        <v>3</v>
      </c>
      <c r="D59" s="8506"/>
      <c r="E59" s="8507"/>
      <c r="F59" s="1557">
        <f>SUM(G59:L59)</f>
        <v>0</v>
      </c>
      <c r="G59" s="1544"/>
      <c r="H59" s="1545"/>
      <c r="I59" s="1545"/>
      <c r="J59" s="1545"/>
      <c r="K59" s="1545"/>
      <c r="L59" s="1545"/>
      <c r="M59" s="1546"/>
      <c r="N59" s="1547"/>
      <c r="O59" s="84"/>
      <c r="P59" s="1473"/>
    </row>
    <row r="60" spans="1:16" s="7074" customFormat="1" ht="16.5" customHeight="1">
      <c r="A60" s="1473"/>
      <c r="B60" s="84"/>
      <c r="C60" s="1543">
        <f t="shared" si="2"/>
        <v>4</v>
      </c>
      <c r="D60" s="8506"/>
      <c r="E60" s="8507"/>
      <c r="F60" s="1557">
        <f t="shared" si="1"/>
        <v>0</v>
      </c>
      <c r="G60" s="1544"/>
      <c r="H60" s="1545"/>
      <c r="I60" s="1545"/>
      <c r="J60" s="1545"/>
      <c r="K60" s="1545"/>
      <c r="L60" s="1545"/>
      <c r="M60" s="1546"/>
      <c r="N60" s="1547"/>
      <c r="O60" s="84"/>
      <c r="P60" s="1473"/>
    </row>
    <row r="61" spans="1:16" s="7032" customFormat="1" ht="13.5" customHeight="1">
      <c r="A61" s="725"/>
      <c r="B61" s="98"/>
      <c r="C61" s="1543">
        <f t="shared" si="2"/>
        <v>5</v>
      </c>
      <c r="D61" s="8506"/>
      <c r="E61" s="8507"/>
      <c r="F61" s="1557">
        <f t="shared" si="1"/>
        <v>0</v>
      </c>
      <c r="G61" s="1544"/>
      <c r="H61" s="1545"/>
      <c r="I61" s="1545"/>
      <c r="J61" s="1545"/>
      <c r="K61" s="1545"/>
      <c r="L61" s="1545"/>
      <c r="M61" s="1546"/>
      <c r="N61" s="1547"/>
      <c r="O61" s="98"/>
      <c r="P61" s="725"/>
    </row>
    <row r="62" spans="1:16" s="7032" customFormat="1" ht="13.5" customHeight="1">
      <c r="A62" s="725"/>
      <c r="B62" s="98"/>
      <c r="C62" s="1543">
        <f t="shared" si="2"/>
        <v>6</v>
      </c>
      <c r="D62" s="8508"/>
      <c r="E62" s="8509"/>
      <c r="F62" s="1557">
        <f t="shared" si="1"/>
        <v>0</v>
      </c>
      <c r="G62" s="1544"/>
      <c r="H62" s="1545"/>
      <c r="I62" s="1545"/>
      <c r="J62" s="1545"/>
      <c r="K62" s="1545"/>
      <c r="L62" s="1545"/>
      <c r="M62" s="1546"/>
      <c r="N62" s="1547"/>
      <c r="O62" s="98"/>
      <c r="P62" s="725"/>
    </row>
    <row r="63" spans="1:16" s="7032" customFormat="1" ht="13.5" customHeight="1">
      <c r="A63" s="725"/>
      <c r="B63" s="98"/>
      <c r="C63" s="1543">
        <f t="shared" si="2"/>
        <v>7</v>
      </c>
      <c r="D63" s="8508"/>
      <c r="E63" s="8509"/>
      <c r="F63" s="1557">
        <f t="shared" si="1"/>
        <v>0</v>
      </c>
      <c r="G63" s="1544"/>
      <c r="H63" s="1545"/>
      <c r="I63" s="1545"/>
      <c r="J63" s="1545"/>
      <c r="K63" s="1545"/>
      <c r="L63" s="1545"/>
      <c r="M63" s="1546"/>
      <c r="N63" s="1547"/>
      <c r="O63" s="98"/>
      <c r="P63" s="725"/>
    </row>
    <row r="64" spans="1:16" s="7032" customFormat="1" ht="13.5" customHeight="1">
      <c r="A64" s="725"/>
      <c r="B64" s="98"/>
      <c r="C64" s="1543">
        <f t="shared" si="2"/>
        <v>8</v>
      </c>
      <c r="D64" s="8508"/>
      <c r="E64" s="8509"/>
      <c r="F64" s="1557">
        <f t="shared" si="1"/>
        <v>0</v>
      </c>
      <c r="G64" s="1544"/>
      <c r="H64" s="1545"/>
      <c r="I64" s="1545"/>
      <c r="J64" s="1545"/>
      <c r="K64" s="1545"/>
      <c r="L64" s="1545"/>
      <c r="M64" s="1546"/>
      <c r="N64" s="1547"/>
      <c r="O64" s="98"/>
      <c r="P64" s="725"/>
    </row>
    <row r="65" spans="1:16" s="7032" customFormat="1" ht="13.5" customHeight="1">
      <c r="A65" s="725"/>
      <c r="B65" s="98"/>
      <c r="C65" s="1543">
        <f t="shared" si="2"/>
        <v>9</v>
      </c>
      <c r="D65" s="8508"/>
      <c r="E65" s="8509"/>
      <c r="F65" s="1557">
        <f t="shared" si="1"/>
        <v>0</v>
      </c>
      <c r="G65" s="1544"/>
      <c r="H65" s="1545"/>
      <c r="I65" s="1545"/>
      <c r="J65" s="1545"/>
      <c r="K65" s="1545"/>
      <c r="L65" s="1545"/>
      <c r="M65" s="1546"/>
      <c r="N65" s="1547"/>
      <c r="O65" s="98"/>
      <c r="P65" s="725"/>
    </row>
    <row r="66" spans="1:16" s="7032" customFormat="1">
      <c r="A66" s="725"/>
      <c r="B66" s="98"/>
      <c r="C66" s="1548">
        <f t="shared" si="2"/>
        <v>10</v>
      </c>
      <c r="D66" s="8510"/>
      <c r="E66" s="8511"/>
      <c r="F66" s="1558">
        <f t="shared" si="1"/>
        <v>0</v>
      </c>
      <c r="G66" s="1549"/>
      <c r="H66" s="1550"/>
      <c r="I66" s="1550"/>
      <c r="J66" s="1550"/>
      <c r="K66" s="1550"/>
      <c r="L66" s="1550"/>
      <c r="M66" s="1520"/>
      <c r="N66" s="1551"/>
      <c r="O66" s="98"/>
      <c r="P66" s="725"/>
    </row>
    <row r="67" spans="1:16" s="6996" customFormat="1">
      <c r="A67" s="720"/>
      <c r="B67" s="69"/>
      <c r="C67" s="1552">
        <f>1+C66</f>
        <v>11</v>
      </c>
      <c r="D67" s="8499" t="s">
        <v>646</v>
      </c>
      <c r="E67" s="8500"/>
      <c r="F67" s="1559">
        <f t="shared" si="1"/>
        <v>0</v>
      </c>
      <c r="G67" s="1561">
        <f t="shared" ref="G67:N67" si="3">SUM(G$57:G$66)</f>
        <v>0</v>
      </c>
      <c r="H67" s="1562">
        <f t="shared" si="3"/>
        <v>0</v>
      </c>
      <c r="I67" s="1562">
        <f t="shared" si="3"/>
        <v>0</v>
      </c>
      <c r="J67" s="1562">
        <f t="shared" si="3"/>
        <v>0</v>
      </c>
      <c r="K67" s="1562">
        <f t="shared" si="3"/>
        <v>0</v>
      </c>
      <c r="L67" s="1562">
        <f t="shared" si="3"/>
        <v>0</v>
      </c>
      <c r="M67" s="1563">
        <f t="shared" si="3"/>
        <v>0</v>
      </c>
      <c r="N67" s="1564">
        <f t="shared" si="3"/>
        <v>0</v>
      </c>
      <c r="O67" s="69"/>
      <c r="P67" s="720"/>
    </row>
    <row r="68" spans="1:16" s="7074" customFormat="1" ht="16.5" customHeight="1">
      <c r="A68" s="1473"/>
      <c r="B68" s="84"/>
      <c r="C68" s="1553">
        <f>1+C67</f>
        <v>12</v>
      </c>
      <c r="D68" s="8512" t="s">
        <v>455</v>
      </c>
      <c r="E68" s="8512"/>
      <c r="F68" s="1556">
        <f t="shared" si="1"/>
        <v>0</v>
      </c>
      <c r="G68" s="1539"/>
      <c r="H68" s="1540"/>
      <c r="I68" s="1540"/>
      <c r="J68" s="1540"/>
      <c r="K68" s="1540"/>
      <c r="L68" s="1540"/>
      <c r="M68" s="1512"/>
      <c r="N68" s="1554"/>
      <c r="O68" s="84"/>
      <c r="P68" s="1473"/>
    </row>
    <row r="69" spans="1:16" s="7074" customFormat="1" ht="16.5" customHeight="1">
      <c r="A69" s="1473"/>
      <c r="B69" s="84"/>
      <c r="C69" s="1555">
        <f>1+C68</f>
        <v>13</v>
      </c>
      <c r="D69" s="8513" t="s">
        <v>711</v>
      </c>
      <c r="E69" s="8513"/>
      <c r="F69" s="1558">
        <f t="shared" si="1"/>
        <v>0</v>
      </c>
      <c r="G69" s="1549"/>
      <c r="H69" s="1550"/>
      <c r="I69" s="1550"/>
      <c r="J69" s="1550"/>
      <c r="K69" s="1550"/>
      <c r="L69" s="1550"/>
      <c r="M69" s="1520"/>
      <c r="N69" s="1551"/>
      <c r="O69" s="84"/>
      <c r="P69" s="1473"/>
    </row>
    <row r="70" spans="1:16" s="6996" customFormat="1" ht="13.5" thickBot="1">
      <c r="A70" s="720"/>
      <c r="B70" s="69"/>
      <c r="C70" s="1477">
        <f>1+C69</f>
        <v>14</v>
      </c>
      <c r="D70" s="1478" t="s">
        <v>712</v>
      </c>
      <c r="E70" s="1478"/>
      <c r="F70" s="1560">
        <f>F67+F68-F69</f>
        <v>0</v>
      </c>
      <c r="G70" s="1565">
        <f t="shared" ref="G70:L70" si="4">G67+G68-G69</f>
        <v>0</v>
      </c>
      <c r="H70" s="1566">
        <f t="shared" si="4"/>
        <v>0</v>
      </c>
      <c r="I70" s="1566">
        <f t="shared" si="4"/>
        <v>0</v>
      </c>
      <c r="J70" s="1566">
        <f t="shared" si="4"/>
        <v>0</v>
      </c>
      <c r="K70" s="1566">
        <f t="shared" si="4"/>
        <v>0</v>
      </c>
      <c r="L70" s="1566">
        <f t="shared" si="4"/>
        <v>0</v>
      </c>
      <c r="M70" s="1567">
        <f>M67+M68-M69</f>
        <v>0</v>
      </c>
      <c r="N70" s="1568">
        <f>N67+N68-N69</f>
        <v>0</v>
      </c>
      <c r="O70" s="69"/>
      <c r="P70" s="720"/>
    </row>
    <row r="71" spans="1:16" s="6996" customFormat="1">
      <c r="A71" s="720"/>
      <c r="B71" s="69"/>
      <c r="C71" s="13"/>
      <c r="D71" s="109" t="s">
        <v>56</v>
      </c>
      <c r="E71" s="13"/>
      <c r="F71" s="15"/>
      <c r="G71" s="15"/>
      <c r="H71" s="15"/>
      <c r="I71" s="15"/>
      <c r="J71" s="15"/>
      <c r="K71" s="15"/>
      <c r="L71" s="15"/>
      <c r="M71" s="15"/>
      <c r="N71" s="15"/>
      <c r="O71" s="69"/>
      <c r="P71" s="720"/>
    </row>
    <row r="72" spans="1:16" s="6996" customFormat="1">
      <c r="A72" s="720"/>
      <c r="B72" s="69"/>
      <c r="C72" s="13"/>
      <c r="D72" s="99" t="s">
        <v>2253</v>
      </c>
      <c r="E72" s="976"/>
      <c r="F72" s="69"/>
      <c r="G72" s="69"/>
      <c r="H72" s="69"/>
      <c r="I72" s="69"/>
      <c r="J72" s="13"/>
      <c r="K72" s="69"/>
      <c r="L72" s="69"/>
      <c r="M72" s="69"/>
      <c r="N72" s="69"/>
      <c r="O72" s="69"/>
      <c r="P72" s="720"/>
    </row>
    <row r="73" spans="1:16" s="6996" customFormat="1">
      <c r="A73" s="720"/>
      <c r="B73" s="69"/>
      <c r="C73" s="13"/>
      <c r="D73" s="99"/>
      <c r="E73" s="88"/>
      <c r="F73" s="69"/>
      <c r="G73" s="976"/>
      <c r="H73" s="69"/>
      <c r="I73" s="13"/>
      <c r="J73" s="13"/>
      <c r="K73" s="69"/>
      <c r="L73" s="88"/>
      <c r="M73" s="69"/>
      <c r="N73" s="976"/>
      <c r="O73" s="69"/>
      <c r="P73" s="720"/>
    </row>
    <row r="74" spans="1:16" s="6996" customFormat="1">
      <c r="A74" s="720"/>
      <c r="B74" s="69"/>
      <c r="C74" s="1269" t="s">
        <v>2250</v>
      </c>
      <c r="D74" s="1534"/>
      <c r="E74" s="1534"/>
      <c r="F74" s="1534"/>
      <c r="G74" s="102"/>
      <c r="H74" s="102"/>
      <c r="I74" s="102"/>
      <c r="J74" s="13"/>
      <c r="K74" s="69"/>
      <c r="L74" s="976"/>
      <c r="M74" s="13"/>
      <c r="N74" s="13"/>
      <c r="O74" s="69"/>
      <c r="P74" s="720"/>
    </row>
    <row r="75" spans="1:16" s="6996" customFormat="1" ht="13.5" thickBot="1">
      <c r="A75" s="720"/>
      <c r="B75" s="69"/>
      <c r="C75" s="15"/>
      <c r="D75" s="15"/>
      <c r="E75" s="15"/>
      <c r="F75" s="15"/>
      <c r="G75" s="15"/>
      <c r="H75" s="15"/>
      <c r="I75" s="15"/>
      <c r="J75" s="13"/>
      <c r="K75" s="13"/>
      <c r="L75" s="13"/>
      <c r="M75" s="13"/>
      <c r="N75" s="13"/>
      <c r="O75" s="69"/>
      <c r="P75" s="720"/>
    </row>
    <row r="76" spans="1:16" s="6996" customFormat="1" ht="25.5" customHeight="1">
      <c r="A76" s="720"/>
      <c r="B76" s="69"/>
      <c r="C76" s="1505"/>
      <c r="D76" s="1335"/>
      <c r="E76" s="1506"/>
      <c r="F76" s="8514" t="s">
        <v>713</v>
      </c>
      <c r="G76" s="8514"/>
      <c r="H76" s="8514"/>
      <c r="I76" s="1506"/>
      <c r="J76" s="8515" t="s">
        <v>2259</v>
      </c>
      <c r="K76" s="8517" t="s">
        <v>2252</v>
      </c>
      <c r="L76" s="13"/>
      <c r="M76" s="13"/>
      <c r="N76" s="13"/>
      <c r="O76" s="69"/>
      <c r="P76" s="720"/>
    </row>
    <row r="77" spans="1:16" s="6996" customFormat="1" ht="25.5">
      <c r="A77" s="720"/>
      <c r="B77" s="69"/>
      <c r="C77" s="1507"/>
      <c r="D77" s="1378" t="s">
        <v>714</v>
      </c>
      <c r="E77" s="1509" t="s">
        <v>2260</v>
      </c>
      <c r="F77" s="1509" t="s">
        <v>715</v>
      </c>
      <c r="G77" s="1509" t="s">
        <v>716</v>
      </c>
      <c r="H77" s="1378" t="s">
        <v>717</v>
      </c>
      <c r="I77" s="1509" t="s">
        <v>718</v>
      </c>
      <c r="J77" s="8516"/>
      <c r="K77" s="8518"/>
      <c r="L77" s="13"/>
      <c r="M77" s="13"/>
      <c r="N77" s="13"/>
      <c r="O77" s="69"/>
      <c r="P77" s="720"/>
    </row>
    <row r="78" spans="1:16" s="6996" customFormat="1">
      <c r="A78" s="720"/>
      <c r="B78" s="69"/>
      <c r="C78" s="1508" t="s">
        <v>328</v>
      </c>
      <c r="D78" s="1416" t="s">
        <v>392</v>
      </c>
      <c r="E78" s="1416" t="s">
        <v>409</v>
      </c>
      <c r="F78" s="1416" t="s">
        <v>410</v>
      </c>
      <c r="G78" s="1416" t="s">
        <v>411</v>
      </c>
      <c r="H78" s="1416" t="s">
        <v>412</v>
      </c>
      <c r="I78" s="1527" t="s">
        <v>413</v>
      </c>
      <c r="J78" s="1528">
        <v>-7</v>
      </c>
      <c r="K78" s="1529">
        <v>-8</v>
      </c>
      <c r="L78" s="13"/>
      <c r="M78" s="13"/>
      <c r="N78" s="13"/>
      <c r="O78" s="69"/>
      <c r="P78" s="720"/>
    </row>
    <row r="79" spans="1:16" s="6996" customFormat="1">
      <c r="A79" s="720"/>
      <c r="B79" s="69"/>
      <c r="C79" s="1510">
        <v>1</v>
      </c>
      <c r="D79" s="1511"/>
      <c r="E79" s="1511"/>
      <c r="F79" s="1512"/>
      <c r="G79" s="1512"/>
      <c r="H79" s="1512"/>
      <c r="I79" s="1512"/>
      <c r="J79" s="1512"/>
      <c r="K79" s="1513"/>
      <c r="L79" s="13"/>
      <c r="M79" s="13"/>
      <c r="N79" s="13"/>
      <c r="O79" s="69"/>
      <c r="P79" s="720"/>
    </row>
    <row r="80" spans="1:16" s="6996" customFormat="1">
      <c r="A80" s="720"/>
      <c r="B80" s="69"/>
      <c r="C80" s="1514">
        <v>2</v>
      </c>
      <c r="D80" s="1515"/>
      <c r="E80" s="1515"/>
      <c r="F80" s="1516"/>
      <c r="G80" s="1516"/>
      <c r="H80" s="1516"/>
      <c r="I80" s="1516"/>
      <c r="J80" s="1516"/>
      <c r="K80" s="1517"/>
      <c r="L80" s="13"/>
      <c r="M80" s="13"/>
      <c r="N80" s="13"/>
      <c r="O80" s="69"/>
      <c r="P80" s="720"/>
    </row>
    <row r="81" spans="1:16" s="6996" customFormat="1">
      <c r="A81" s="720"/>
      <c r="B81" s="69"/>
      <c r="C81" s="1514">
        <v>3</v>
      </c>
      <c r="D81" s="1515"/>
      <c r="E81" s="1515"/>
      <c r="F81" s="1516"/>
      <c r="G81" s="1516"/>
      <c r="H81" s="1516"/>
      <c r="I81" s="1516"/>
      <c r="J81" s="1516"/>
      <c r="K81" s="1517"/>
      <c r="L81" s="13"/>
      <c r="M81" s="13"/>
      <c r="N81" s="13"/>
      <c r="O81" s="69"/>
      <c r="P81" s="720"/>
    </row>
    <row r="82" spans="1:16" s="6996" customFormat="1">
      <c r="A82" s="720"/>
      <c r="B82" s="69"/>
      <c r="C82" s="1514">
        <v>4</v>
      </c>
      <c r="D82" s="1515"/>
      <c r="E82" s="1515"/>
      <c r="F82" s="1516"/>
      <c r="G82" s="1516"/>
      <c r="H82" s="1516"/>
      <c r="I82" s="1516"/>
      <c r="J82" s="1516"/>
      <c r="K82" s="1517"/>
      <c r="L82" s="13"/>
      <c r="M82" s="13"/>
      <c r="N82" s="13"/>
      <c r="O82" s="69"/>
      <c r="P82" s="720"/>
    </row>
    <row r="83" spans="1:16" s="6996" customFormat="1">
      <c r="A83" s="720"/>
      <c r="B83" s="69"/>
      <c r="C83" s="1514">
        <v>5</v>
      </c>
      <c r="D83" s="1515"/>
      <c r="E83" s="1515"/>
      <c r="F83" s="1516"/>
      <c r="G83" s="1516"/>
      <c r="H83" s="1516"/>
      <c r="I83" s="1516"/>
      <c r="J83" s="1516"/>
      <c r="K83" s="1517"/>
      <c r="L83" s="13"/>
      <c r="M83" s="13"/>
      <c r="N83" s="13"/>
      <c r="O83" s="69"/>
      <c r="P83" s="720"/>
    </row>
    <row r="84" spans="1:16" s="6996" customFormat="1">
      <c r="A84" s="720"/>
      <c r="B84" s="69"/>
      <c r="C84" s="1514">
        <v>6</v>
      </c>
      <c r="D84" s="1515"/>
      <c r="E84" s="1515"/>
      <c r="F84" s="1516"/>
      <c r="G84" s="1516"/>
      <c r="H84" s="1516"/>
      <c r="I84" s="1516"/>
      <c r="J84" s="1516"/>
      <c r="K84" s="1517"/>
      <c r="L84" s="13"/>
      <c r="M84" s="13"/>
      <c r="N84" s="13"/>
      <c r="O84" s="69"/>
      <c r="P84" s="720"/>
    </row>
    <row r="85" spans="1:16" s="6996" customFormat="1">
      <c r="A85" s="720"/>
      <c r="B85" s="69"/>
      <c r="C85" s="1514">
        <v>7</v>
      </c>
      <c r="D85" s="1515"/>
      <c r="E85" s="1515"/>
      <c r="F85" s="1516"/>
      <c r="G85" s="1516"/>
      <c r="H85" s="1516"/>
      <c r="I85" s="1516"/>
      <c r="J85" s="1516"/>
      <c r="K85" s="1517"/>
      <c r="L85" s="13"/>
      <c r="M85" s="13"/>
      <c r="N85" s="13"/>
      <c r="O85" s="69"/>
      <c r="P85" s="720"/>
    </row>
    <row r="86" spans="1:16" s="6996" customFormat="1">
      <c r="A86" s="720"/>
      <c r="B86" s="69"/>
      <c r="C86" s="1514">
        <v>8</v>
      </c>
      <c r="D86" s="1515"/>
      <c r="E86" s="1515"/>
      <c r="F86" s="1516"/>
      <c r="G86" s="1516"/>
      <c r="H86" s="1516"/>
      <c r="I86" s="1516"/>
      <c r="J86" s="1516"/>
      <c r="K86" s="1517"/>
      <c r="L86" s="13"/>
      <c r="M86" s="13"/>
      <c r="N86" s="13"/>
      <c r="O86" s="69"/>
      <c r="P86" s="720"/>
    </row>
    <row r="87" spans="1:16" s="6996" customFormat="1">
      <c r="A87" s="720"/>
      <c r="B87" s="69"/>
      <c r="C87" s="1514">
        <v>9</v>
      </c>
      <c r="D87" s="1515"/>
      <c r="E87" s="1515"/>
      <c r="F87" s="1516"/>
      <c r="G87" s="1516"/>
      <c r="H87" s="1516"/>
      <c r="I87" s="1516"/>
      <c r="J87" s="1516"/>
      <c r="K87" s="1517"/>
      <c r="L87" s="13"/>
      <c r="M87" s="13"/>
      <c r="N87" s="13"/>
      <c r="O87" s="69"/>
      <c r="P87" s="720"/>
    </row>
    <row r="88" spans="1:16" s="6996" customFormat="1">
      <c r="A88" s="720"/>
      <c r="B88" s="69"/>
      <c r="C88" s="1514">
        <v>10</v>
      </c>
      <c r="D88" s="1515"/>
      <c r="E88" s="1515"/>
      <c r="F88" s="1516"/>
      <c r="G88" s="1516"/>
      <c r="H88" s="1516"/>
      <c r="I88" s="1516"/>
      <c r="J88" s="1516"/>
      <c r="K88" s="1517"/>
      <c r="L88" s="13"/>
      <c r="M88" s="13"/>
      <c r="N88" s="13"/>
      <c r="O88" s="69"/>
      <c r="P88" s="720"/>
    </row>
    <row r="89" spans="1:16" s="7032" customFormat="1">
      <c r="A89" s="725"/>
      <c r="B89" s="98"/>
      <c r="C89" s="1514">
        <v>11</v>
      </c>
      <c r="D89" s="1515"/>
      <c r="E89" s="1515"/>
      <c r="F89" s="1516"/>
      <c r="G89" s="1516"/>
      <c r="H89" s="1516"/>
      <c r="I89" s="1516"/>
      <c r="J89" s="1516"/>
      <c r="K89" s="1517"/>
      <c r="L89" s="13"/>
      <c r="M89" s="13"/>
      <c r="N89" s="13"/>
      <c r="O89" s="98"/>
      <c r="P89" s="725"/>
    </row>
    <row r="90" spans="1:16" s="6996" customFormat="1">
      <c r="A90" s="720"/>
      <c r="B90" s="69"/>
      <c r="C90" s="1514">
        <v>11</v>
      </c>
      <c r="D90" s="1515"/>
      <c r="E90" s="1515"/>
      <c r="F90" s="1516"/>
      <c r="G90" s="1516"/>
      <c r="H90" s="1516"/>
      <c r="I90" s="1516"/>
      <c r="J90" s="1516"/>
      <c r="K90" s="1517"/>
      <c r="L90" s="13"/>
      <c r="M90" s="13"/>
      <c r="N90" s="13"/>
      <c r="O90" s="69"/>
      <c r="P90" s="720"/>
    </row>
    <row r="91" spans="1:16" s="6996" customFormat="1">
      <c r="A91" s="720"/>
      <c r="B91" s="69"/>
      <c r="C91" s="1514">
        <v>12</v>
      </c>
      <c r="D91" s="1515"/>
      <c r="E91" s="1515"/>
      <c r="F91" s="1516"/>
      <c r="G91" s="1516"/>
      <c r="H91" s="1516"/>
      <c r="I91" s="1516"/>
      <c r="J91" s="1516"/>
      <c r="K91" s="1517"/>
      <c r="L91" s="13"/>
      <c r="M91" s="13"/>
      <c r="N91" s="13"/>
      <c r="O91" s="69"/>
      <c r="P91" s="720"/>
    </row>
    <row r="92" spans="1:16" s="6996" customFormat="1">
      <c r="A92" s="720"/>
      <c r="B92" s="69"/>
      <c r="C92" s="1518">
        <v>13</v>
      </c>
      <c r="D92" s="1519"/>
      <c r="E92" s="1519"/>
      <c r="F92" s="1520"/>
      <c r="G92" s="1520"/>
      <c r="H92" s="1520"/>
      <c r="I92" s="1520"/>
      <c r="J92" s="1520"/>
      <c r="K92" s="1521"/>
      <c r="L92" s="13"/>
      <c r="M92" s="13"/>
      <c r="N92" s="13"/>
      <c r="O92" s="69"/>
      <c r="P92" s="720"/>
    </row>
    <row r="93" spans="1:16" s="6996" customFormat="1">
      <c r="A93" s="720"/>
      <c r="B93" s="69"/>
      <c r="C93" s="1522">
        <f>1+C92</f>
        <v>14</v>
      </c>
      <c r="D93" s="1523" t="s">
        <v>719</v>
      </c>
      <c r="E93" s="1524"/>
      <c r="F93" s="1530">
        <f>SUMIF($J$79:$J$92,TRUE,F79:F92)</f>
        <v>0</v>
      </c>
      <c r="G93" s="1530">
        <f>SUMIF($J$79:$J$92,TRUE,G79:G92)</f>
        <v>0</v>
      </c>
      <c r="H93" s="1530">
        <f>SUMIF($J$79:$J$92,TRUE,H79:H92)</f>
        <v>0</v>
      </c>
      <c r="I93" s="1530">
        <f>SUMIF($J$79:$J$92,TRUE,I79:I92)</f>
        <v>0</v>
      </c>
      <c r="J93" s="1525"/>
      <c r="K93" s="1526"/>
      <c r="L93" s="13"/>
      <c r="M93" s="13"/>
      <c r="N93" s="13"/>
      <c r="O93" s="69"/>
      <c r="P93" s="720"/>
    </row>
    <row r="94" spans="1:16" s="6996" customFormat="1">
      <c r="A94" s="720"/>
      <c r="B94" s="69"/>
      <c r="C94" s="1522">
        <f>1+C93</f>
        <v>15</v>
      </c>
      <c r="D94" s="1523" t="s">
        <v>720</v>
      </c>
      <c r="E94" s="1524"/>
      <c r="F94" s="1530">
        <f>SUMIF($K$79:$K$92,TRUE,F79:F92)</f>
        <v>0</v>
      </c>
      <c r="G94" s="1530">
        <f>SUMIF($K$79:$K$92,TRUE,G79:G92)</f>
        <v>0</v>
      </c>
      <c r="H94" s="1530">
        <f>SUMIF($K$79:$K$92,TRUE,H79:H92)</f>
        <v>0</v>
      </c>
      <c r="I94" s="1530">
        <f>SUMIF($K$79:$K$92,TRUE,I79:I92)</f>
        <v>0</v>
      </c>
      <c r="J94" s="1525"/>
      <c r="K94" s="1526"/>
      <c r="L94" s="13"/>
      <c r="M94" s="13"/>
      <c r="N94" s="13"/>
      <c r="O94" s="69"/>
      <c r="P94" s="720"/>
    </row>
    <row r="95" spans="1:16" s="6996" customFormat="1" ht="13.5" thickBot="1">
      <c r="A95" s="720"/>
      <c r="B95" s="69"/>
      <c r="C95" s="1479">
        <f>1+C94</f>
        <v>16</v>
      </c>
      <c r="D95" s="1480" t="s">
        <v>721</v>
      </c>
      <c r="E95" s="1481"/>
      <c r="F95" s="1531">
        <f>SUM(F79:F92)</f>
        <v>0</v>
      </c>
      <c r="G95" s="1531">
        <f>SUM(G79:G92)</f>
        <v>0</v>
      </c>
      <c r="H95" s="1532">
        <f>SUM(H79:H92)</f>
        <v>0</v>
      </c>
      <c r="I95" s="1532">
        <f>SUM(I79:I92)</f>
        <v>0</v>
      </c>
      <c r="J95" s="1532">
        <f>COUNTIF(J$79:J$92,TRUE)</f>
        <v>0</v>
      </c>
      <c r="K95" s="1533">
        <f>COUNTIF(K$79:K$92,TRUE)</f>
        <v>0</v>
      </c>
      <c r="L95" s="69"/>
      <c r="M95" s="69"/>
      <c r="N95" s="69"/>
      <c r="O95" s="69"/>
      <c r="P95" s="720"/>
    </row>
    <row r="96" spans="1:16" s="6996" customFormat="1">
      <c r="A96" s="720"/>
      <c r="B96" s="69"/>
      <c r="C96" s="111"/>
      <c r="D96" s="58" t="s">
        <v>56</v>
      </c>
      <c r="E96" s="13"/>
      <c r="F96" s="13"/>
      <c r="G96" s="13"/>
      <c r="H96" s="13"/>
      <c r="I96" s="13"/>
      <c r="J96" s="13"/>
      <c r="K96" s="13"/>
      <c r="L96" s="13"/>
      <c r="M96" s="13"/>
      <c r="N96" s="13"/>
      <c r="O96" s="69"/>
      <c r="P96" s="720"/>
    </row>
    <row r="97" spans="1:16" s="6996" customFormat="1">
      <c r="A97" s="720"/>
      <c r="B97" s="69"/>
      <c r="C97" s="69"/>
      <c r="D97" s="60" t="s">
        <v>2256</v>
      </c>
      <c r="E97" s="69"/>
      <c r="F97" s="69"/>
      <c r="G97" s="13"/>
      <c r="H97" s="13"/>
      <c r="I97" s="13"/>
      <c r="J97" s="69"/>
      <c r="K97" s="69"/>
      <c r="L97" s="69"/>
      <c r="M97" s="69"/>
      <c r="N97" s="69"/>
      <c r="O97" s="69"/>
      <c r="P97" s="720"/>
    </row>
    <row r="98" spans="1:16" s="6996" customFormat="1">
      <c r="A98" s="720"/>
      <c r="B98" s="69"/>
      <c r="C98" s="69"/>
      <c r="D98" s="60" t="s">
        <v>2257</v>
      </c>
      <c r="E98" s="69"/>
      <c r="F98" s="69"/>
      <c r="G98" s="69"/>
      <c r="H98" s="69"/>
      <c r="I98" s="69"/>
      <c r="J98" s="69"/>
      <c r="K98" s="69"/>
      <c r="L98" s="69"/>
      <c r="M98" s="69"/>
      <c r="N98" s="69"/>
      <c r="O98" s="69"/>
      <c r="P98" s="720"/>
    </row>
    <row r="99" spans="1:16" s="6996" customFormat="1" ht="14.25">
      <c r="A99" s="720"/>
      <c r="B99" s="69"/>
      <c r="C99" s="69"/>
      <c r="D99" s="60" t="s">
        <v>2258</v>
      </c>
      <c r="E99" s="69"/>
      <c r="F99" s="69"/>
      <c r="G99" s="69"/>
      <c r="H99" s="69"/>
      <c r="I99" s="69"/>
      <c r="J99" s="69"/>
      <c r="K99" s="69"/>
      <c r="L99" s="69"/>
      <c r="M99" s="69"/>
      <c r="N99" s="3427" t="s">
        <v>1279</v>
      </c>
      <c r="O99" s="69"/>
      <c r="P99" s="720"/>
    </row>
    <row r="100" spans="1:16">
      <c r="A100" s="738"/>
      <c r="B100" s="661"/>
      <c r="C100" s="661"/>
      <c r="D100" s="661"/>
      <c r="E100" s="661"/>
      <c r="F100" s="661"/>
      <c r="G100" s="661"/>
      <c r="H100" s="661"/>
      <c r="I100" s="661"/>
      <c r="J100" s="661"/>
      <c r="K100" s="661"/>
      <c r="L100" s="661"/>
      <c r="M100" s="661"/>
      <c r="N100" s="661"/>
      <c r="O100" s="661"/>
      <c r="P100" s="738"/>
    </row>
    <row r="101" spans="1:16">
      <c r="A101" s="738"/>
      <c r="B101" s="738"/>
      <c r="C101" s="738"/>
      <c r="D101" s="738"/>
      <c r="E101" s="738"/>
      <c r="F101" s="738"/>
      <c r="G101" s="738"/>
      <c r="H101" s="738"/>
      <c r="I101" s="738"/>
      <c r="J101" s="738"/>
      <c r="K101" s="738"/>
      <c r="L101" s="738"/>
      <c r="M101" s="738"/>
      <c r="N101" s="738"/>
      <c r="O101" s="738"/>
      <c r="P101" s="738"/>
    </row>
  </sheetData>
  <customSheetViews>
    <customSheetView guid="{CC70D5D3-3A1F-46AA-BDCE-F692C2C36BEE}">
      <selection activeCell="N4" sqref="N4"/>
      <pageMargins left="0.7" right="0.7" top="0.75" bottom="0.75" header="0.3" footer="0.3"/>
    </customSheetView>
    <customSheetView guid="{41E394DC-1FDD-4D1F-8620-137B7012DC10}" topLeftCell="A40">
      <selection activeCell="I61" sqref="I61"/>
      <pageMargins left="0.7" right="0.7" top="0.75" bottom="0.75" header="0.3" footer="0.3"/>
    </customSheetView>
    <customSheetView guid="{DD364770-73A1-4C6D-9516-629A57F0EB18}" topLeftCell="A40">
      <selection activeCell="I61" sqref="I61"/>
      <pageMargins left="0.7" right="0.7" top="0.75" bottom="0.75" header="0.3" footer="0.3"/>
    </customSheetView>
    <customSheetView guid="{E14211BF-3959-45CF-A937-AD36AACCEFAC}" topLeftCell="A40">
      <selection activeCell="I61" sqref="I61"/>
      <pageMargins left="0.7" right="0.7" top="0.75" bottom="0.75" header="0.3" footer="0.3"/>
    </customSheetView>
    <customSheetView guid="{F416BD5B-C3AD-4F61-AAB2-55950A9B7E72}">
      <selection activeCell="D27" sqref="D27"/>
      <pageMargins left="0.7" right="0.7" top="0.75" bottom="0.75" header="0.3" footer="0.3"/>
    </customSheetView>
  </customSheetViews>
  <mergeCells count="41">
    <mergeCell ref="D68:E68"/>
    <mergeCell ref="D69:E69"/>
    <mergeCell ref="F76:H76"/>
    <mergeCell ref="J76:J77"/>
    <mergeCell ref="K76:K77"/>
    <mergeCell ref="D67:E67"/>
    <mergeCell ref="H54:K54"/>
    <mergeCell ref="D57:E57"/>
    <mergeCell ref="D58:E58"/>
    <mergeCell ref="D59:E59"/>
    <mergeCell ref="D60:E60"/>
    <mergeCell ref="D61:E61"/>
    <mergeCell ref="D62:E62"/>
    <mergeCell ref="D63:E63"/>
    <mergeCell ref="D64:E64"/>
    <mergeCell ref="D65:E65"/>
    <mergeCell ref="D66:E66"/>
    <mergeCell ref="D24:H24"/>
    <mergeCell ref="D25:H25"/>
    <mergeCell ref="E39:F40"/>
    <mergeCell ref="G39:J39"/>
    <mergeCell ref="G40:H40"/>
    <mergeCell ref="I40:J40"/>
    <mergeCell ref="D23:H23"/>
    <mergeCell ref="D12:H12"/>
    <mergeCell ref="D13:H13"/>
    <mergeCell ref="D14:H14"/>
    <mergeCell ref="D15:H15"/>
    <mergeCell ref="D16:H16"/>
    <mergeCell ref="D17:H17"/>
    <mergeCell ref="D18:H18"/>
    <mergeCell ref="D19:H19"/>
    <mergeCell ref="D20:H20"/>
    <mergeCell ref="D21:H21"/>
    <mergeCell ref="D22:H22"/>
    <mergeCell ref="D11:H11"/>
    <mergeCell ref="I6:J6"/>
    <mergeCell ref="K6:K7"/>
    <mergeCell ref="D8:H8"/>
    <mergeCell ref="D9:H9"/>
    <mergeCell ref="D10:H10"/>
  </mergeCells>
  <hyperlinks>
    <hyperlink ref="N99" location="Index!A1" display="Index" xr:uid="{00000000-0004-0000-1000-000000000000}"/>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2">
    <tabColor rgb="FFFFC000"/>
  </sheetPr>
  <dimension ref="A1:U44"/>
  <sheetViews>
    <sheetView workbookViewId="0"/>
  </sheetViews>
  <sheetFormatPr defaultColWidth="0" defaultRowHeight="15" zeroHeight="1"/>
  <cols>
    <col min="1" max="2" width="9.140625" style="3090" customWidth="1"/>
    <col min="3" max="3" width="7.7109375" style="3090" customWidth="1"/>
    <col min="4" max="4" width="68.85546875" style="3090" customWidth="1"/>
    <col min="5" max="5" width="16.7109375" style="3090" customWidth="1"/>
    <col min="6" max="6" width="14" style="3090" customWidth="1"/>
    <col min="7" max="7" width="16.140625" style="3090" customWidth="1"/>
    <col min="8" max="8" width="17.140625" style="3090" customWidth="1"/>
    <col min="9" max="9" width="18.42578125" style="3090" customWidth="1"/>
    <col min="10" max="10" width="14" style="3090" customWidth="1"/>
    <col min="11" max="11" width="13.85546875" style="3090" customWidth="1"/>
    <col min="12" max="12" width="15.28515625" style="3090" customWidth="1"/>
    <col min="13" max="15" width="12.28515625" style="3090" customWidth="1"/>
    <col min="16" max="16" width="14.42578125" style="3090" customWidth="1"/>
    <col min="17" max="17" width="14.28515625" style="3090" customWidth="1"/>
    <col min="18" max="18" width="17.28515625" style="3090" customWidth="1"/>
    <col min="19" max="19" width="15.7109375" style="3090" customWidth="1"/>
    <col min="20" max="21" width="9.140625" style="3090" customWidth="1"/>
    <col min="22" max="16384" width="9.140625" style="3090" hidden="1"/>
  </cols>
  <sheetData>
    <row r="1" spans="1:21">
      <c r="A1" s="936"/>
      <c r="B1" s="936"/>
      <c r="C1" s="936"/>
      <c r="D1" s="936"/>
      <c r="E1" s="936"/>
      <c r="F1" s="936"/>
      <c r="G1" s="936"/>
      <c r="H1" s="936"/>
      <c r="I1" s="936"/>
      <c r="J1" s="936"/>
      <c r="K1" s="936"/>
      <c r="L1" s="936"/>
      <c r="M1" s="936"/>
      <c r="N1" s="936"/>
      <c r="O1" s="936"/>
      <c r="P1" s="936"/>
      <c r="Q1" s="936"/>
      <c r="R1" s="936"/>
      <c r="S1" s="936"/>
      <c r="T1" s="936"/>
      <c r="U1" s="936"/>
    </row>
    <row r="2" spans="1:21">
      <c r="A2" s="936"/>
      <c r="B2" s="3"/>
      <c r="C2" s="3"/>
      <c r="D2" s="3"/>
      <c r="E2" s="3"/>
      <c r="F2" s="3"/>
      <c r="G2" s="3"/>
      <c r="H2" s="3"/>
      <c r="I2" s="3"/>
      <c r="J2" s="3"/>
      <c r="K2" s="3"/>
      <c r="L2" s="3"/>
      <c r="M2" s="3"/>
      <c r="N2" s="3"/>
      <c r="O2" s="3"/>
      <c r="P2" s="3"/>
      <c r="Q2" s="3"/>
      <c r="R2" s="3"/>
      <c r="S2" s="3"/>
      <c r="T2" s="3"/>
      <c r="U2" s="936"/>
    </row>
    <row r="3" spans="1:21" ht="15.75">
      <c r="A3" s="936"/>
      <c r="B3" s="3"/>
      <c r="C3" s="1398" t="s">
        <v>723</v>
      </c>
      <c r="D3" s="1398"/>
      <c r="E3" s="1399"/>
      <c r="F3" s="1399"/>
      <c r="G3" s="1399"/>
      <c r="H3" s="1399"/>
      <c r="I3" s="1399"/>
      <c r="J3" s="1400"/>
      <c r="K3" s="1400"/>
      <c r="L3" s="1434" t="s">
        <v>758</v>
      </c>
      <c r="M3" s="1401"/>
      <c r="N3" s="1401"/>
      <c r="O3" s="1401"/>
      <c r="P3" s="1401"/>
      <c r="Q3" s="1401"/>
      <c r="R3" s="1401"/>
      <c r="S3" s="62" t="s">
        <v>2813</v>
      </c>
      <c r="T3" s="3"/>
      <c r="U3" s="936"/>
    </row>
    <row r="4" spans="1:21" ht="15.75">
      <c r="A4" s="936"/>
      <c r="B4" s="3"/>
      <c r="C4" s="1398" t="s">
        <v>724</v>
      </c>
      <c r="D4" s="1398"/>
      <c r="E4" s="1399"/>
      <c r="F4" s="1399"/>
      <c r="G4" s="1399"/>
      <c r="H4" s="1399"/>
      <c r="I4" s="1399"/>
      <c r="J4" s="1400"/>
      <c r="K4" s="1400"/>
      <c r="L4" s="1434" t="s">
        <v>724</v>
      </c>
      <c r="M4" s="1401"/>
      <c r="N4" s="1401"/>
      <c r="O4" s="1401"/>
      <c r="P4" s="1401"/>
      <c r="Q4" s="1401"/>
      <c r="R4" s="1401"/>
      <c r="S4" s="1401"/>
      <c r="T4" s="3"/>
      <c r="U4" s="936"/>
    </row>
    <row r="5" spans="1:21" ht="8.25" customHeight="1" thickBot="1">
      <c r="A5" s="936"/>
      <c r="B5" s="3"/>
      <c r="C5" s="3"/>
      <c r="D5" s="3"/>
      <c r="E5" s="3"/>
      <c r="F5" s="3"/>
      <c r="G5" s="3"/>
      <c r="H5" s="3"/>
      <c r="I5" s="3"/>
      <c r="J5" s="3"/>
      <c r="K5" s="3"/>
      <c r="L5" s="3"/>
      <c r="M5" s="3"/>
      <c r="N5" s="3"/>
      <c r="O5" s="3"/>
      <c r="P5" s="3"/>
      <c r="Q5" s="3"/>
      <c r="R5" s="3"/>
      <c r="S5" s="3"/>
      <c r="T5" s="3"/>
      <c r="U5" s="936"/>
    </row>
    <row r="6" spans="1:21" ht="18" customHeight="1">
      <c r="A6" s="936"/>
      <c r="B6" s="3"/>
      <c r="C6" s="1333"/>
      <c r="D6" s="1334"/>
      <c r="E6" s="1425"/>
      <c r="F6" s="8457" t="s">
        <v>387</v>
      </c>
      <c r="G6" s="8459" t="s">
        <v>334</v>
      </c>
      <c r="H6" s="8521"/>
      <c r="I6" s="8521"/>
      <c r="J6" s="8521"/>
      <c r="K6" s="8460"/>
      <c r="L6" s="8522" t="s">
        <v>725</v>
      </c>
      <c r="M6" s="8523"/>
      <c r="N6" s="8459" t="s">
        <v>336</v>
      </c>
      <c r="O6" s="8460"/>
      <c r="P6" s="8459" t="s">
        <v>337</v>
      </c>
      <c r="Q6" s="8460"/>
      <c r="R6" s="8457" t="s">
        <v>3088</v>
      </c>
      <c r="S6" s="8445" t="s">
        <v>2252</v>
      </c>
      <c r="T6" s="3"/>
      <c r="U6" s="936"/>
    </row>
    <row r="7" spans="1:21" ht="42" customHeight="1">
      <c r="A7" s="936"/>
      <c r="B7" s="3"/>
      <c r="C7" s="1426"/>
      <c r="D7" s="1427"/>
      <c r="E7" s="1378" t="s">
        <v>726</v>
      </c>
      <c r="F7" s="8520"/>
      <c r="G7" s="1430" t="s">
        <v>727</v>
      </c>
      <c r="H7" s="1431" t="s">
        <v>728</v>
      </c>
      <c r="I7" s="1431" t="s">
        <v>729</v>
      </c>
      <c r="J7" s="1431" t="s">
        <v>730</v>
      </c>
      <c r="K7" s="1432" t="s">
        <v>731</v>
      </c>
      <c r="L7" s="1430" t="s">
        <v>2242</v>
      </c>
      <c r="M7" s="1433" t="s">
        <v>732</v>
      </c>
      <c r="N7" s="1430" t="s">
        <v>733</v>
      </c>
      <c r="O7" s="1433" t="s">
        <v>734</v>
      </c>
      <c r="P7" s="1430" t="s">
        <v>733</v>
      </c>
      <c r="Q7" s="1433" t="s">
        <v>734</v>
      </c>
      <c r="R7" s="8526"/>
      <c r="S7" s="8519"/>
      <c r="T7" s="3"/>
      <c r="U7" s="936"/>
    </row>
    <row r="8" spans="1:21" ht="15.75" thickBot="1">
      <c r="A8" s="936"/>
      <c r="B8" s="3"/>
      <c r="C8" s="1428"/>
      <c r="D8" s="1429"/>
      <c r="E8" s="1417" t="s">
        <v>392</v>
      </c>
      <c r="F8" s="1418">
        <v>-2</v>
      </c>
      <c r="G8" s="1419">
        <v>-3</v>
      </c>
      <c r="H8" s="1420">
        <v>-4</v>
      </c>
      <c r="I8" s="1420">
        <v>-5</v>
      </c>
      <c r="J8" s="1420">
        <v>-6</v>
      </c>
      <c r="K8" s="1421">
        <v>-7</v>
      </c>
      <c r="L8" s="1419">
        <v>-8</v>
      </c>
      <c r="M8" s="1421">
        <v>-9</v>
      </c>
      <c r="N8" s="1419">
        <v>-10</v>
      </c>
      <c r="O8" s="1422">
        <v>-11</v>
      </c>
      <c r="P8" s="1419">
        <v>-12</v>
      </c>
      <c r="Q8" s="1422">
        <v>-13</v>
      </c>
      <c r="R8" s="1423">
        <v>-14</v>
      </c>
      <c r="S8" s="1424">
        <v>-15</v>
      </c>
      <c r="T8" s="3"/>
      <c r="U8" s="936"/>
    </row>
    <row r="9" spans="1:21" ht="16.5">
      <c r="A9" s="936"/>
      <c r="B9" s="3"/>
      <c r="C9" s="1410">
        <v>1</v>
      </c>
      <c r="D9" s="1411" t="s">
        <v>735</v>
      </c>
      <c r="E9" s="5618">
        <f>SUM(F9:Q9)</f>
        <v>0</v>
      </c>
      <c r="F9" s="5622">
        <v>0</v>
      </c>
      <c r="G9" s="5622">
        <v>0</v>
      </c>
      <c r="H9" s="5622">
        <v>0</v>
      </c>
      <c r="I9" s="5622">
        <v>0</v>
      </c>
      <c r="J9" s="5622">
        <v>0</v>
      </c>
      <c r="K9" s="5622">
        <v>0</v>
      </c>
      <c r="L9" s="5622">
        <v>0</v>
      </c>
      <c r="M9" s="5622">
        <v>0</v>
      </c>
      <c r="N9" s="5622">
        <v>0</v>
      </c>
      <c r="O9" s="5622">
        <v>0</v>
      </c>
      <c r="P9" s="5622">
        <v>0</v>
      </c>
      <c r="Q9" s="5622">
        <v>0</v>
      </c>
      <c r="R9" s="5622">
        <v>0</v>
      </c>
      <c r="S9" s="5623">
        <v>0</v>
      </c>
      <c r="T9" s="3"/>
      <c r="U9" s="936"/>
    </row>
    <row r="10" spans="1:21" ht="16.5">
      <c r="A10" s="936"/>
      <c r="B10" s="3"/>
      <c r="C10" s="1410">
        <v>2</v>
      </c>
      <c r="D10" s="1411" t="s">
        <v>736</v>
      </c>
      <c r="E10" s="5624"/>
      <c r="F10" s="5622"/>
      <c r="G10" s="5625"/>
      <c r="H10" s="5622"/>
      <c r="I10" s="5622"/>
      <c r="J10" s="5622"/>
      <c r="K10" s="5622"/>
      <c r="L10" s="5622"/>
      <c r="M10" s="5622"/>
      <c r="N10" s="5625"/>
      <c r="O10" s="5622"/>
      <c r="P10" s="5625"/>
      <c r="Q10" s="5622"/>
      <c r="R10" s="5622"/>
      <c r="S10" s="5623"/>
      <c r="T10" s="3"/>
      <c r="U10" s="936"/>
    </row>
    <row r="11" spans="1:21" ht="16.5">
      <c r="A11" s="936"/>
      <c r="B11" s="3"/>
      <c r="C11" s="1410" t="s">
        <v>8</v>
      </c>
      <c r="D11" s="1411" t="s">
        <v>3086</v>
      </c>
      <c r="E11" s="5618">
        <f>SUM(F11:Q11)</f>
        <v>0</v>
      </c>
      <c r="F11" s="5622">
        <v>0</v>
      </c>
      <c r="G11" s="5622">
        <v>0</v>
      </c>
      <c r="H11" s="5622">
        <v>0</v>
      </c>
      <c r="I11" s="5622">
        <v>0</v>
      </c>
      <c r="J11" s="5622">
        <v>0</v>
      </c>
      <c r="K11" s="5622">
        <v>0</v>
      </c>
      <c r="L11" s="5622">
        <v>0</v>
      </c>
      <c r="M11" s="5622">
        <v>0</v>
      </c>
      <c r="N11" s="5622">
        <v>0</v>
      </c>
      <c r="O11" s="5622">
        <v>0</v>
      </c>
      <c r="P11" s="5622">
        <v>0</v>
      </c>
      <c r="Q11" s="5622">
        <v>0</v>
      </c>
      <c r="R11" s="5622">
        <v>0</v>
      </c>
      <c r="S11" s="5623">
        <v>0</v>
      </c>
      <c r="T11" s="3"/>
      <c r="U11" s="936"/>
    </row>
    <row r="12" spans="1:21" ht="16.5">
      <c r="A12" s="936"/>
      <c r="B12" s="3"/>
      <c r="C12" s="1410" t="s">
        <v>8</v>
      </c>
      <c r="D12" s="1411" t="s">
        <v>3087</v>
      </c>
      <c r="E12" s="5618">
        <f>IF(SUM(F12:Q12)='BB '!I70,SUM(F12:Q12),"Error")</f>
        <v>0</v>
      </c>
      <c r="F12" s="5622">
        <v>0</v>
      </c>
      <c r="G12" s="5622">
        <v>0</v>
      </c>
      <c r="H12" s="5622">
        <v>0</v>
      </c>
      <c r="I12" s="5622">
        <v>0</v>
      </c>
      <c r="J12" s="5622">
        <v>0</v>
      </c>
      <c r="K12" s="5622">
        <v>0</v>
      </c>
      <c r="L12" s="5622">
        <v>0</v>
      </c>
      <c r="M12" s="5622">
        <v>0</v>
      </c>
      <c r="N12" s="5622">
        <v>0</v>
      </c>
      <c r="O12" s="5622">
        <v>0</v>
      </c>
      <c r="P12" s="5622">
        <v>0</v>
      </c>
      <c r="Q12" s="5622">
        <v>0</v>
      </c>
      <c r="R12" s="5622">
        <v>0</v>
      </c>
      <c r="S12" s="5623">
        <v>0</v>
      </c>
      <c r="T12" s="3"/>
      <c r="U12" s="936"/>
    </row>
    <row r="13" spans="1:21" ht="16.5">
      <c r="A13" s="936"/>
      <c r="B13" s="3"/>
      <c r="C13" s="3046">
        <v>3</v>
      </c>
      <c r="D13" s="3047" t="s">
        <v>737</v>
      </c>
      <c r="E13" s="5618">
        <f>SUM(F13:Q13)</f>
        <v>0</v>
      </c>
      <c r="F13" s="5622">
        <v>0</v>
      </c>
      <c r="G13" s="5622">
        <v>0</v>
      </c>
      <c r="H13" s="5622">
        <v>0</v>
      </c>
      <c r="I13" s="5622">
        <v>0</v>
      </c>
      <c r="J13" s="5622">
        <v>0</v>
      </c>
      <c r="K13" s="5622">
        <v>0</v>
      </c>
      <c r="L13" s="5622">
        <v>0</v>
      </c>
      <c r="M13" s="5622">
        <v>0</v>
      </c>
      <c r="N13" s="5622">
        <v>0</v>
      </c>
      <c r="O13" s="5622">
        <v>0</v>
      </c>
      <c r="P13" s="5622">
        <v>0</v>
      </c>
      <c r="Q13" s="5622">
        <v>0</v>
      </c>
      <c r="R13" s="5622">
        <v>0</v>
      </c>
      <c r="S13" s="5623">
        <v>0</v>
      </c>
      <c r="T13" s="3"/>
      <c r="U13" s="936"/>
    </row>
    <row r="14" spans="1:21" ht="16.5">
      <c r="A14" s="936"/>
      <c r="B14" s="3"/>
      <c r="C14" s="3046">
        <v>4</v>
      </c>
      <c r="D14" s="3047" t="s">
        <v>3085</v>
      </c>
      <c r="E14" s="5618">
        <f>SUM(F14:Q14)</f>
        <v>0</v>
      </c>
      <c r="F14" s="5618">
        <f t="shared" ref="F14:S14" si="0">SUM(F9:F13)</f>
        <v>0</v>
      </c>
      <c r="G14" s="5618">
        <f t="shared" si="0"/>
        <v>0</v>
      </c>
      <c r="H14" s="5618">
        <f t="shared" si="0"/>
        <v>0</v>
      </c>
      <c r="I14" s="5618">
        <f t="shared" si="0"/>
        <v>0</v>
      </c>
      <c r="J14" s="5618">
        <f t="shared" si="0"/>
        <v>0</v>
      </c>
      <c r="K14" s="5618">
        <f t="shared" si="0"/>
        <v>0</v>
      </c>
      <c r="L14" s="5618">
        <f t="shared" si="0"/>
        <v>0</v>
      </c>
      <c r="M14" s="5618">
        <f t="shared" si="0"/>
        <v>0</v>
      </c>
      <c r="N14" s="5618">
        <f t="shared" si="0"/>
        <v>0</v>
      </c>
      <c r="O14" s="5618">
        <f t="shared" si="0"/>
        <v>0</v>
      </c>
      <c r="P14" s="5618">
        <f t="shared" si="0"/>
        <v>0</v>
      </c>
      <c r="Q14" s="5618">
        <f t="shared" si="0"/>
        <v>0</v>
      </c>
      <c r="R14" s="5618">
        <f t="shared" si="0"/>
        <v>0</v>
      </c>
      <c r="S14" s="5619">
        <f t="shared" si="0"/>
        <v>0</v>
      </c>
      <c r="T14" s="3"/>
      <c r="U14" s="936"/>
    </row>
    <row r="15" spans="1:21" ht="17.25" thickBot="1">
      <c r="A15" s="936"/>
      <c r="B15" s="3"/>
      <c r="C15" s="1414">
        <v>5</v>
      </c>
      <c r="D15" s="1415" t="s">
        <v>738</v>
      </c>
      <c r="E15" s="5626">
        <f>SUM(F15:Q15)</f>
        <v>0</v>
      </c>
      <c r="F15" s="5620">
        <v>0</v>
      </c>
      <c r="G15" s="5620">
        <v>0</v>
      </c>
      <c r="H15" s="5620">
        <v>0</v>
      </c>
      <c r="I15" s="5620">
        <v>0</v>
      </c>
      <c r="J15" s="5620">
        <v>0</v>
      </c>
      <c r="K15" s="5620">
        <v>0</v>
      </c>
      <c r="L15" s="5620">
        <v>0</v>
      </c>
      <c r="M15" s="5620">
        <v>0</v>
      </c>
      <c r="N15" s="5620">
        <v>0</v>
      </c>
      <c r="O15" s="5620">
        <v>0</v>
      </c>
      <c r="P15" s="5620">
        <v>0</v>
      </c>
      <c r="Q15" s="5620">
        <v>0</v>
      </c>
      <c r="R15" s="5620">
        <v>0</v>
      </c>
      <c r="S15" s="5621">
        <v>0</v>
      </c>
      <c r="T15" s="3"/>
      <c r="U15" s="936"/>
    </row>
    <row r="16" spans="1:21">
      <c r="A16" s="936"/>
      <c r="B16" s="3"/>
      <c r="C16" s="3"/>
      <c r="D16" s="58" t="s">
        <v>56</v>
      </c>
      <c r="E16" s="58"/>
      <c r="F16" s="13"/>
      <c r="G16" s="13"/>
      <c r="H16" s="13"/>
      <c r="I16" s="13"/>
      <c r="J16" s="13"/>
      <c r="K16" s="13"/>
      <c r="L16" s="13"/>
      <c r="M16" s="112"/>
      <c r="N16" s="112"/>
      <c r="O16" s="112"/>
      <c r="P16" s="13"/>
      <c r="Q16" s="13"/>
      <c r="R16" s="53"/>
      <c r="S16" s="3"/>
      <c r="T16" s="3"/>
      <c r="U16" s="936"/>
    </row>
    <row r="17" spans="1:21">
      <c r="A17" s="936"/>
      <c r="B17" s="3"/>
      <c r="C17" s="3"/>
      <c r="D17" s="113" t="s">
        <v>739</v>
      </c>
      <c r="E17" s="113"/>
      <c r="F17" s="3"/>
      <c r="G17" s="3"/>
      <c r="H17" s="3"/>
      <c r="I17" s="3"/>
      <c r="J17" s="3"/>
      <c r="K17" s="3"/>
      <c r="L17" s="3"/>
      <c r="M17" s="3"/>
      <c r="N17" s="3"/>
      <c r="O17" s="3"/>
      <c r="P17" s="3"/>
      <c r="Q17" s="3"/>
      <c r="R17" s="3"/>
      <c r="S17" s="3"/>
      <c r="T17" s="3"/>
      <c r="U17" s="936"/>
    </row>
    <row r="18" spans="1:21" ht="15.75" thickBot="1">
      <c r="A18" s="936"/>
      <c r="B18" s="3"/>
      <c r="C18" s="3"/>
      <c r="D18" s="113" t="s">
        <v>740</v>
      </c>
      <c r="E18" s="113"/>
      <c r="F18" s="13"/>
      <c r="G18" s="13"/>
      <c r="H18" s="13"/>
      <c r="I18" s="3"/>
      <c r="J18" s="3"/>
      <c r="K18" s="13"/>
      <c r="L18" s="3"/>
      <c r="M18" s="3"/>
      <c r="N18" s="3"/>
      <c r="O18" s="3"/>
      <c r="P18" s="3"/>
      <c r="Q18" s="3"/>
      <c r="R18" s="3"/>
      <c r="S18" s="3"/>
      <c r="T18" s="3"/>
      <c r="U18" s="936"/>
    </row>
    <row r="19" spans="1:21" ht="15.75" thickBot="1">
      <c r="A19" s="936"/>
      <c r="B19" s="3"/>
      <c r="C19" s="3"/>
      <c r="D19" s="113" t="s">
        <v>741</v>
      </c>
      <c r="E19" s="3089"/>
      <c r="F19" s="115" t="s">
        <v>742</v>
      </c>
      <c r="G19" s="13"/>
      <c r="H19" s="1435"/>
      <c r="I19" s="115"/>
      <c r="J19" s="3"/>
      <c r="K19" s="3"/>
      <c r="L19" s="3"/>
      <c r="M19" s="3"/>
      <c r="N19" s="3"/>
      <c r="O19" s="3"/>
      <c r="P19" s="3"/>
      <c r="Q19" s="13"/>
      <c r="R19" s="3"/>
      <c r="S19" s="3"/>
      <c r="T19" s="3"/>
      <c r="U19" s="936"/>
    </row>
    <row r="20" spans="1:21">
      <c r="A20" s="936"/>
      <c r="B20" s="3"/>
      <c r="C20" s="3"/>
      <c r="D20" s="60" t="s">
        <v>3070</v>
      </c>
      <c r="E20" s="60"/>
      <c r="F20" s="3"/>
      <c r="G20" s="3"/>
      <c r="H20" s="3"/>
      <c r="I20" s="3"/>
      <c r="J20" s="3"/>
      <c r="K20" s="3"/>
      <c r="L20" s="3"/>
      <c r="M20" s="3"/>
      <c r="N20" s="3"/>
      <c r="O20" s="3"/>
      <c r="P20" s="3"/>
      <c r="Q20" s="13"/>
      <c r="R20" s="53"/>
      <c r="S20" s="3"/>
      <c r="T20" s="3"/>
      <c r="U20" s="936"/>
    </row>
    <row r="21" spans="1:21">
      <c r="A21" s="936"/>
      <c r="B21" s="3"/>
      <c r="C21" s="3"/>
      <c r="D21" s="3"/>
      <c r="E21" s="13"/>
      <c r="F21" s="13"/>
      <c r="G21" s="13"/>
      <c r="H21" s="13"/>
      <c r="I21" s="13"/>
      <c r="J21" s="13"/>
      <c r="K21" s="13"/>
      <c r="L21" s="13"/>
      <c r="M21" s="13"/>
      <c r="N21" s="13"/>
      <c r="O21" s="13"/>
      <c r="P21" s="13"/>
      <c r="Q21" s="13"/>
      <c r="R21" s="13"/>
      <c r="S21" s="3"/>
      <c r="T21" s="3"/>
      <c r="U21" s="936"/>
    </row>
    <row r="22" spans="1:21" ht="18.75">
      <c r="A22" s="936"/>
      <c r="B22" s="3"/>
      <c r="C22" s="1398" t="s">
        <v>743</v>
      </c>
      <c r="D22" s="7"/>
      <c r="E22" s="78"/>
      <c r="F22" s="78"/>
      <c r="G22" s="78"/>
      <c r="H22" s="78"/>
      <c r="I22" s="78"/>
      <c r="J22" s="90"/>
      <c r="K22" s="90"/>
      <c r="L22" s="90"/>
      <c r="M22" s="5"/>
      <c r="N22" s="5"/>
      <c r="O22" s="5"/>
      <c r="P22" s="5"/>
      <c r="Q22" s="5"/>
      <c r="R22" s="5"/>
      <c r="S22" s="5"/>
      <c r="T22" s="3"/>
      <c r="U22" s="936"/>
    </row>
    <row r="23" spans="1:21" ht="8.25" customHeight="1" thickBot="1">
      <c r="A23" s="936"/>
      <c r="B23" s="3"/>
      <c r="C23" s="3"/>
      <c r="D23" s="3"/>
      <c r="E23" s="3"/>
      <c r="F23" s="3"/>
      <c r="G23" s="3"/>
      <c r="H23" s="3"/>
      <c r="I23" s="3"/>
      <c r="J23" s="3"/>
      <c r="K23" s="3"/>
      <c r="L23" s="3"/>
      <c r="M23" s="3"/>
      <c r="N23" s="3"/>
      <c r="O23" s="3"/>
      <c r="P23" s="3"/>
      <c r="Q23" s="3"/>
      <c r="R23" s="3"/>
      <c r="S23" s="3"/>
      <c r="T23" s="3"/>
      <c r="U23" s="936"/>
    </row>
    <row r="24" spans="1:21" ht="26.25" customHeight="1">
      <c r="A24" s="936"/>
      <c r="B24" s="3"/>
      <c r="C24" s="1396"/>
      <c r="D24" s="1397"/>
      <c r="E24" s="1425"/>
      <c r="F24" s="8457" t="s">
        <v>387</v>
      </c>
      <c r="G24" s="8459" t="s">
        <v>334</v>
      </c>
      <c r="H24" s="8521"/>
      <c r="I24" s="8521"/>
      <c r="J24" s="8521"/>
      <c r="K24" s="8460"/>
      <c r="L24" s="8522" t="s">
        <v>725</v>
      </c>
      <c r="M24" s="8523"/>
      <c r="N24" s="8459" t="s">
        <v>336</v>
      </c>
      <c r="O24" s="8460"/>
      <c r="P24" s="8459" t="s">
        <v>337</v>
      </c>
      <c r="Q24" s="8460"/>
      <c r="R24" s="8527" t="s">
        <v>3089</v>
      </c>
      <c r="S24" s="8524" t="s">
        <v>2244</v>
      </c>
      <c r="T24" s="3"/>
      <c r="U24" s="936"/>
    </row>
    <row r="25" spans="1:21" ht="42" customHeight="1">
      <c r="A25" s="936"/>
      <c r="B25" s="3"/>
      <c r="C25" s="1439"/>
      <c r="D25" s="1440"/>
      <c r="E25" s="1378" t="s">
        <v>44</v>
      </c>
      <c r="F25" s="8520"/>
      <c r="G25" s="1430" t="s">
        <v>727</v>
      </c>
      <c r="H25" s="1431" t="s">
        <v>744</v>
      </c>
      <c r="I25" s="1431" t="s">
        <v>729</v>
      </c>
      <c r="J25" s="1431" t="s">
        <v>730</v>
      </c>
      <c r="K25" s="1432" t="s">
        <v>731</v>
      </c>
      <c r="L25" s="1430" t="s">
        <v>2245</v>
      </c>
      <c r="M25" s="1433" t="s">
        <v>732</v>
      </c>
      <c r="N25" s="1430" t="s">
        <v>733</v>
      </c>
      <c r="O25" s="1433" t="s">
        <v>734</v>
      </c>
      <c r="P25" s="1430" t="s">
        <v>733</v>
      </c>
      <c r="Q25" s="1433" t="s">
        <v>734</v>
      </c>
      <c r="R25" s="8528"/>
      <c r="S25" s="8525"/>
      <c r="T25" s="3"/>
      <c r="U25" s="936"/>
    </row>
    <row r="26" spans="1:21">
      <c r="A26" s="936"/>
      <c r="B26" s="3"/>
      <c r="C26" s="1439"/>
      <c r="D26" s="1440"/>
      <c r="E26" s="1402" t="s">
        <v>392</v>
      </c>
      <c r="F26" s="1403">
        <v>-2</v>
      </c>
      <c r="G26" s="1404">
        <v>-3</v>
      </c>
      <c r="H26" s="1405">
        <v>-4</v>
      </c>
      <c r="I26" s="1405">
        <v>-5</v>
      </c>
      <c r="J26" s="1405">
        <v>-6</v>
      </c>
      <c r="K26" s="1406">
        <v>-7</v>
      </c>
      <c r="L26" s="1404">
        <v>-8</v>
      </c>
      <c r="M26" s="1406">
        <v>-9</v>
      </c>
      <c r="N26" s="1404">
        <v>-10</v>
      </c>
      <c r="O26" s="1407">
        <v>-11</v>
      </c>
      <c r="P26" s="1404">
        <v>-12</v>
      </c>
      <c r="Q26" s="1407">
        <v>-13</v>
      </c>
      <c r="R26" s="1408">
        <v>-14</v>
      </c>
      <c r="S26" s="1409">
        <v>-15</v>
      </c>
      <c r="T26" s="3"/>
      <c r="U26" s="936"/>
    </row>
    <row r="27" spans="1:21">
      <c r="A27" s="936"/>
      <c r="B27" s="3"/>
      <c r="C27" s="1436">
        <v>1</v>
      </c>
      <c r="D27" s="1437" t="s">
        <v>745</v>
      </c>
      <c r="E27" s="5627"/>
      <c r="F27" s="5628"/>
      <c r="G27" s="5629"/>
      <c r="H27" s="5630"/>
      <c r="I27" s="5630"/>
      <c r="J27" s="5630"/>
      <c r="K27" s="5631"/>
      <c r="L27" s="5629"/>
      <c r="M27" s="5631"/>
      <c r="N27" s="5629"/>
      <c r="O27" s="5631"/>
      <c r="P27" s="5629"/>
      <c r="Q27" s="5631"/>
      <c r="R27" s="5632"/>
      <c r="S27" s="5633"/>
      <c r="T27" s="3"/>
      <c r="U27" s="936"/>
    </row>
    <row r="28" spans="1:21" ht="16.5">
      <c r="A28" s="936"/>
      <c r="B28" s="3"/>
      <c r="C28" s="1410"/>
      <c r="D28" s="1438" t="s">
        <v>746</v>
      </c>
      <c r="E28" s="5634">
        <f>SUM(F28:Q28)</f>
        <v>0</v>
      </c>
      <c r="F28" s="5616">
        <v>0</v>
      </c>
      <c r="G28" s="5616">
        <v>0</v>
      </c>
      <c r="H28" s="5616">
        <v>0</v>
      </c>
      <c r="I28" s="5616">
        <v>0</v>
      </c>
      <c r="J28" s="5616">
        <v>0</v>
      </c>
      <c r="K28" s="5616">
        <v>0</v>
      </c>
      <c r="L28" s="5616">
        <v>0</v>
      </c>
      <c r="M28" s="5616">
        <v>0</v>
      </c>
      <c r="N28" s="5616">
        <v>0</v>
      </c>
      <c r="O28" s="5616">
        <v>0</v>
      </c>
      <c r="P28" s="5616">
        <v>0</v>
      </c>
      <c r="Q28" s="5616">
        <v>0</v>
      </c>
      <c r="R28" s="5616">
        <v>0</v>
      </c>
      <c r="S28" s="5617">
        <v>0</v>
      </c>
      <c r="T28" s="3"/>
      <c r="U28" s="936"/>
    </row>
    <row r="29" spans="1:21" ht="16.5">
      <c r="A29" s="936"/>
      <c r="B29" s="3"/>
      <c r="C29" s="1410"/>
      <c r="D29" s="1438" t="s">
        <v>747</v>
      </c>
      <c r="E29" s="5635">
        <f t="shared" ref="E29:E38" si="1">SUM(F29:Q29)</f>
        <v>0</v>
      </c>
      <c r="F29" s="5616">
        <v>0</v>
      </c>
      <c r="G29" s="5616">
        <v>0</v>
      </c>
      <c r="H29" s="5616">
        <v>0</v>
      </c>
      <c r="I29" s="5616">
        <v>0</v>
      </c>
      <c r="J29" s="5616">
        <v>0</v>
      </c>
      <c r="K29" s="5616">
        <v>0</v>
      </c>
      <c r="L29" s="5616">
        <v>0</v>
      </c>
      <c r="M29" s="5616">
        <v>0</v>
      </c>
      <c r="N29" s="5616">
        <v>0</v>
      </c>
      <c r="O29" s="5616">
        <v>0</v>
      </c>
      <c r="P29" s="5616">
        <v>0</v>
      </c>
      <c r="Q29" s="5616">
        <v>0</v>
      </c>
      <c r="R29" s="5616">
        <v>0</v>
      </c>
      <c r="S29" s="5617">
        <v>0</v>
      </c>
      <c r="T29" s="3"/>
      <c r="U29" s="936"/>
    </row>
    <row r="30" spans="1:21" ht="16.5">
      <c r="A30" s="936"/>
      <c r="B30" s="3"/>
      <c r="C30" s="1410"/>
      <c r="D30" s="1438" t="s">
        <v>748</v>
      </c>
      <c r="E30" s="5635">
        <f>SUM(F30:Q30)</f>
        <v>0</v>
      </c>
      <c r="F30" s="5616">
        <v>0</v>
      </c>
      <c r="G30" s="5616">
        <v>0</v>
      </c>
      <c r="H30" s="5616">
        <v>0</v>
      </c>
      <c r="I30" s="5616">
        <v>0</v>
      </c>
      <c r="J30" s="5616">
        <v>0</v>
      </c>
      <c r="K30" s="5616">
        <v>0</v>
      </c>
      <c r="L30" s="5616">
        <v>0</v>
      </c>
      <c r="M30" s="5616">
        <v>0</v>
      </c>
      <c r="N30" s="5616">
        <v>0</v>
      </c>
      <c r="O30" s="5616">
        <v>0</v>
      </c>
      <c r="P30" s="5616">
        <v>0</v>
      </c>
      <c r="Q30" s="5616">
        <v>0</v>
      </c>
      <c r="R30" s="5616">
        <v>0</v>
      </c>
      <c r="S30" s="5617">
        <v>0</v>
      </c>
      <c r="T30" s="3"/>
      <c r="U30" s="936"/>
    </row>
    <row r="31" spans="1:21">
      <c r="A31" s="936"/>
      <c r="B31" s="3"/>
      <c r="C31" s="1410"/>
      <c r="D31" s="1438" t="s">
        <v>2243</v>
      </c>
      <c r="E31" s="5636">
        <f t="shared" si="1"/>
        <v>0</v>
      </c>
      <c r="F31" s="5636">
        <f>F28+F29-F30</f>
        <v>0</v>
      </c>
      <c r="G31" s="5637">
        <f t="shared" ref="G31:S31" si="2">G28+G29-G30</f>
        <v>0</v>
      </c>
      <c r="H31" s="5638">
        <f t="shared" si="2"/>
        <v>0</v>
      </c>
      <c r="I31" s="5638">
        <f>I28+I29-I30</f>
        <v>0</v>
      </c>
      <c r="J31" s="5638">
        <f t="shared" si="2"/>
        <v>0</v>
      </c>
      <c r="K31" s="5639">
        <f t="shared" si="2"/>
        <v>0</v>
      </c>
      <c r="L31" s="5637">
        <f t="shared" si="2"/>
        <v>0</v>
      </c>
      <c r="M31" s="5639">
        <f t="shared" si="2"/>
        <v>0</v>
      </c>
      <c r="N31" s="5637">
        <f>N28+N29-N30</f>
        <v>0</v>
      </c>
      <c r="O31" s="5639">
        <f>O28+O29-O30</f>
        <v>0</v>
      </c>
      <c r="P31" s="5637">
        <f t="shared" si="2"/>
        <v>0</v>
      </c>
      <c r="Q31" s="5639">
        <f t="shared" si="2"/>
        <v>0</v>
      </c>
      <c r="R31" s="5640">
        <f t="shared" si="2"/>
        <v>0</v>
      </c>
      <c r="S31" s="5641">
        <f t="shared" si="2"/>
        <v>0</v>
      </c>
      <c r="T31" s="3"/>
      <c r="U31" s="936"/>
    </row>
    <row r="32" spans="1:21">
      <c r="A32" s="936"/>
      <c r="B32" s="3"/>
      <c r="C32" s="1410"/>
      <c r="D32" s="1438" t="s">
        <v>749</v>
      </c>
      <c r="E32" s="5642">
        <f t="shared" si="1"/>
        <v>0</v>
      </c>
      <c r="F32" s="5643"/>
      <c r="G32" s="5644"/>
      <c r="H32" s="5645"/>
      <c r="I32" s="5645"/>
      <c r="J32" s="5645"/>
      <c r="K32" s="5646"/>
      <c r="L32" s="5644"/>
      <c r="M32" s="5646"/>
      <c r="N32" s="5647"/>
      <c r="O32" s="5646"/>
      <c r="P32" s="5647"/>
      <c r="Q32" s="5646"/>
      <c r="R32" s="5632"/>
      <c r="S32" s="5633"/>
      <c r="T32" s="3"/>
      <c r="U32" s="936"/>
    </row>
    <row r="33" spans="1:21">
      <c r="A33" s="936"/>
      <c r="B33" s="3"/>
      <c r="C33" s="1410">
        <v>2</v>
      </c>
      <c r="D33" s="1438" t="s">
        <v>750</v>
      </c>
      <c r="E33" s="5636">
        <f t="shared" si="1"/>
        <v>0</v>
      </c>
      <c r="F33" s="5648">
        <f t="shared" ref="F33:S33" si="3">+F14</f>
        <v>0</v>
      </c>
      <c r="G33" s="5649">
        <f t="shared" si="3"/>
        <v>0</v>
      </c>
      <c r="H33" s="5650">
        <f t="shared" si="3"/>
        <v>0</v>
      </c>
      <c r="I33" s="5650">
        <f t="shared" si="3"/>
        <v>0</v>
      </c>
      <c r="J33" s="5650">
        <f t="shared" si="3"/>
        <v>0</v>
      </c>
      <c r="K33" s="5651">
        <f t="shared" si="3"/>
        <v>0</v>
      </c>
      <c r="L33" s="5649">
        <f t="shared" si="3"/>
        <v>0</v>
      </c>
      <c r="M33" s="5651">
        <f t="shared" si="3"/>
        <v>0</v>
      </c>
      <c r="N33" s="5649">
        <f t="shared" si="3"/>
        <v>0</v>
      </c>
      <c r="O33" s="5651">
        <f t="shared" si="3"/>
        <v>0</v>
      </c>
      <c r="P33" s="5649">
        <f t="shared" si="3"/>
        <v>0</v>
      </c>
      <c r="Q33" s="5651">
        <f t="shared" si="3"/>
        <v>0</v>
      </c>
      <c r="R33" s="5652">
        <f t="shared" si="3"/>
        <v>0</v>
      </c>
      <c r="S33" s="5653">
        <f t="shared" si="3"/>
        <v>0</v>
      </c>
      <c r="T33" s="3"/>
      <c r="U33" s="936"/>
    </row>
    <row r="34" spans="1:21" ht="16.5">
      <c r="A34" s="936"/>
      <c r="B34" s="3"/>
      <c r="C34" s="1410">
        <v>3</v>
      </c>
      <c r="D34" s="1438" t="s">
        <v>751</v>
      </c>
      <c r="E34" s="5635">
        <f t="shared" si="1"/>
        <v>0</v>
      </c>
      <c r="F34" s="5616">
        <v>0</v>
      </c>
      <c r="G34" s="5616">
        <v>0</v>
      </c>
      <c r="H34" s="5616">
        <v>0</v>
      </c>
      <c r="I34" s="5616">
        <v>0</v>
      </c>
      <c r="J34" s="5616">
        <v>0</v>
      </c>
      <c r="K34" s="5616">
        <v>0</v>
      </c>
      <c r="L34" s="5616">
        <v>0</v>
      </c>
      <c r="M34" s="5616">
        <v>0</v>
      </c>
      <c r="N34" s="5616">
        <v>0</v>
      </c>
      <c r="O34" s="5616">
        <v>0</v>
      </c>
      <c r="P34" s="5616">
        <v>0</v>
      </c>
      <c r="Q34" s="5616">
        <v>0</v>
      </c>
      <c r="R34" s="5616">
        <v>0</v>
      </c>
      <c r="S34" s="5617">
        <v>0</v>
      </c>
      <c r="T34" s="3"/>
      <c r="U34" s="936"/>
    </row>
    <row r="35" spans="1:21" ht="16.5">
      <c r="A35" s="936"/>
      <c r="B35" s="3"/>
      <c r="C35" s="1410">
        <v>4</v>
      </c>
      <c r="D35" s="1438" t="s">
        <v>752</v>
      </c>
      <c r="E35" s="5635">
        <f t="shared" si="1"/>
        <v>0</v>
      </c>
      <c r="F35" s="5616">
        <v>0</v>
      </c>
      <c r="G35" s="5616">
        <v>0</v>
      </c>
      <c r="H35" s="5616">
        <v>0</v>
      </c>
      <c r="I35" s="5616">
        <v>0</v>
      </c>
      <c r="J35" s="5616">
        <v>0</v>
      </c>
      <c r="K35" s="5616">
        <v>0</v>
      </c>
      <c r="L35" s="5616">
        <v>0</v>
      </c>
      <c r="M35" s="5616">
        <v>0</v>
      </c>
      <c r="N35" s="5616">
        <v>0</v>
      </c>
      <c r="O35" s="5616">
        <v>0</v>
      </c>
      <c r="P35" s="5616">
        <v>0</v>
      </c>
      <c r="Q35" s="5616">
        <v>0</v>
      </c>
      <c r="R35" s="5616">
        <v>0</v>
      </c>
      <c r="S35" s="5617">
        <v>0</v>
      </c>
      <c r="T35" s="3"/>
      <c r="U35" s="936"/>
    </row>
    <row r="36" spans="1:21" ht="16.5">
      <c r="A36" s="936"/>
      <c r="B36" s="3"/>
      <c r="C36" s="1410">
        <v>5</v>
      </c>
      <c r="D36" s="1438" t="s">
        <v>753</v>
      </c>
      <c r="E36" s="5635">
        <f t="shared" si="1"/>
        <v>0</v>
      </c>
      <c r="F36" s="5616">
        <v>0</v>
      </c>
      <c r="G36" s="5616">
        <v>0</v>
      </c>
      <c r="H36" s="5616">
        <v>0</v>
      </c>
      <c r="I36" s="5616">
        <v>0</v>
      </c>
      <c r="J36" s="5616">
        <v>0</v>
      </c>
      <c r="K36" s="5616">
        <v>0</v>
      </c>
      <c r="L36" s="5616">
        <v>0</v>
      </c>
      <c r="M36" s="5616">
        <v>0</v>
      </c>
      <c r="N36" s="5616">
        <v>0</v>
      </c>
      <c r="O36" s="5616">
        <v>0</v>
      </c>
      <c r="P36" s="5616">
        <v>0</v>
      </c>
      <c r="Q36" s="5616">
        <v>0</v>
      </c>
      <c r="R36" s="5616">
        <v>0</v>
      </c>
      <c r="S36" s="5617">
        <v>0</v>
      </c>
      <c r="T36" s="3"/>
      <c r="U36" s="936"/>
    </row>
    <row r="37" spans="1:21">
      <c r="A37" s="936"/>
      <c r="B37" s="3"/>
      <c r="C37" s="1412">
        <v>6</v>
      </c>
      <c r="D37" s="1413" t="s">
        <v>754</v>
      </c>
      <c r="E37" s="5636">
        <f t="shared" si="1"/>
        <v>0</v>
      </c>
      <c r="F37" s="5654">
        <f>F31+F33+F34-F35-F36</f>
        <v>0</v>
      </c>
      <c r="G37" s="5655">
        <f t="shared" ref="G37:S37" si="4">G31+G33+G34-G35-G36</f>
        <v>0</v>
      </c>
      <c r="H37" s="5656">
        <f t="shared" si="4"/>
        <v>0</v>
      </c>
      <c r="I37" s="5656">
        <f t="shared" si="4"/>
        <v>0</v>
      </c>
      <c r="J37" s="5656">
        <f t="shared" si="4"/>
        <v>0</v>
      </c>
      <c r="K37" s="5657">
        <f t="shared" si="4"/>
        <v>0</v>
      </c>
      <c r="L37" s="5655">
        <f t="shared" si="4"/>
        <v>0</v>
      </c>
      <c r="M37" s="5657">
        <f t="shared" si="4"/>
        <v>0</v>
      </c>
      <c r="N37" s="5655">
        <f>N31+N33+N34-N35-N36</f>
        <v>0</v>
      </c>
      <c r="O37" s="5657">
        <f>O31+O33+O34-O35-O36</f>
        <v>0</v>
      </c>
      <c r="P37" s="5655">
        <f t="shared" si="4"/>
        <v>0</v>
      </c>
      <c r="Q37" s="5657">
        <f t="shared" si="4"/>
        <v>0</v>
      </c>
      <c r="R37" s="5658">
        <f t="shared" si="4"/>
        <v>0</v>
      </c>
      <c r="S37" s="5659">
        <f t="shared" si="4"/>
        <v>0</v>
      </c>
      <c r="T37" s="3"/>
      <c r="U37" s="936"/>
    </row>
    <row r="38" spans="1:21" ht="17.25" thickBot="1">
      <c r="A38" s="936"/>
      <c r="B38" s="3"/>
      <c r="C38" s="1414">
        <v>7</v>
      </c>
      <c r="D38" s="1415" t="s">
        <v>755</v>
      </c>
      <c r="E38" s="5660">
        <f t="shared" si="1"/>
        <v>0</v>
      </c>
      <c r="F38" s="5620">
        <v>0</v>
      </c>
      <c r="G38" s="5620">
        <v>0</v>
      </c>
      <c r="H38" s="5620">
        <v>0</v>
      </c>
      <c r="I38" s="5620">
        <v>0</v>
      </c>
      <c r="J38" s="5620">
        <v>0</v>
      </c>
      <c r="K38" s="5620">
        <v>0</v>
      </c>
      <c r="L38" s="5620">
        <v>0</v>
      </c>
      <c r="M38" s="5620">
        <v>0</v>
      </c>
      <c r="N38" s="5620">
        <v>0</v>
      </c>
      <c r="O38" s="5620">
        <v>0</v>
      </c>
      <c r="P38" s="5620">
        <v>0</v>
      </c>
      <c r="Q38" s="5620">
        <v>0</v>
      </c>
      <c r="R38" s="5620">
        <v>0</v>
      </c>
      <c r="S38" s="5621">
        <v>0</v>
      </c>
      <c r="T38" s="3"/>
      <c r="U38" s="936"/>
    </row>
    <row r="39" spans="1:21">
      <c r="A39" s="936"/>
      <c r="B39" s="3"/>
      <c r="C39" s="3"/>
      <c r="D39" s="58" t="s">
        <v>56</v>
      </c>
      <c r="E39" s="58"/>
      <c r="F39" s="13"/>
      <c r="G39" s="13"/>
      <c r="H39" s="13"/>
      <c r="I39" s="13"/>
      <c r="J39" s="13"/>
      <c r="K39" s="13"/>
      <c r="L39" s="13"/>
      <c r="M39" s="112"/>
      <c r="N39" s="112"/>
      <c r="O39" s="112"/>
      <c r="P39" s="13"/>
      <c r="Q39" s="13"/>
      <c r="R39" s="53"/>
      <c r="S39" s="3"/>
      <c r="T39" s="3"/>
      <c r="U39" s="936"/>
    </row>
    <row r="40" spans="1:21" ht="15.75" thickBot="1">
      <c r="A40" s="936"/>
      <c r="B40" s="3"/>
      <c r="C40" s="3"/>
      <c r="D40" s="113" t="s">
        <v>739</v>
      </c>
      <c r="E40" s="113"/>
      <c r="F40" s="13"/>
      <c r="G40" s="13"/>
      <c r="H40" s="112"/>
      <c r="I40" s="13"/>
      <c r="J40" s="13"/>
      <c r="K40" s="13"/>
      <c r="L40" s="13"/>
      <c r="M40" s="3"/>
      <c r="N40" s="3"/>
      <c r="O40" s="3"/>
      <c r="P40" s="13"/>
      <c r="Q40" s="13"/>
      <c r="R40" s="53"/>
      <c r="S40" s="3"/>
      <c r="T40" s="3"/>
      <c r="U40" s="936"/>
    </row>
    <row r="41" spans="1:21" ht="15.75" thickBot="1">
      <c r="A41" s="936"/>
      <c r="B41" s="3"/>
      <c r="C41" s="13"/>
      <c r="D41" s="113" t="s">
        <v>756</v>
      </c>
      <c r="E41" s="113"/>
      <c r="F41" s="3089"/>
      <c r="G41" s="13"/>
      <c r="H41" s="13"/>
      <c r="I41" s="115"/>
      <c r="J41" s="13"/>
      <c r="K41" s="13"/>
      <c r="L41" s="13"/>
      <c r="M41" s="13"/>
      <c r="N41" s="13"/>
      <c r="O41" s="13"/>
      <c r="P41" s="13"/>
      <c r="Q41" s="13"/>
      <c r="R41" s="53"/>
      <c r="S41" s="3"/>
      <c r="T41" s="3"/>
      <c r="U41" s="936"/>
    </row>
    <row r="42" spans="1:21">
      <c r="A42" s="936"/>
      <c r="B42" s="3"/>
      <c r="C42" s="3"/>
      <c r="D42" s="60" t="s">
        <v>757</v>
      </c>
      <c r="E42" s="60"/>
      <c r="F42" s="116"/>
      <c r="G42" s="117"/>
      <c r="H42" s="117"/>
      <c r="I42" s="117"/>
      <c r="J42" s="118"/>
      <c r="K42" s="118"/>
      <c r="L42" s="118"/>
      <c r="M42" s="118"/>
      <c r="N42" s="118"/>
      <c r="O42" s="118"/>
      <c r="P42" s="3"/>
      <c r="Q42" s="3"/>
      <c r="R42" s="3"/>
      <c r="S42" s="3427" t="s">
        <v>1279</v>
      </c>
      <c r="T42" s="3"/>
      <c r="U42" s="936"/>
    </row>
    <row r="43" spans="1:21">
      <c r="A43" s="936"/>
      <c r="B43" s="3"/>
      <c r="C43" s="3"/>
      <c r="D43" s="3"/>
      <c r="E43" s="119"/>
      <c r="F43" s="116"/>
      <c r="G43" s="117"/>
      <c r="H43" s="84"/>
      <c r="I43" s="116"/>
      <c r="J43" s="117"/>
      <c r="K43" s="117"/>
      <c r="L43" s="117"/>
      <c r="M43" s="117"/>
      <c r="N43" s="117"/>
      <c r="O43" s="117"/>
      <c r="P43" s="3"/>
      <c r="Q43" s="3"/>
      <c r="R43" s="3"/>
      <c r="S43" s="3"/>
      <c r="T43" s="3"/>
      <c r="U43" s="936"/>
    </row>
    <row r="44" spans="1:21">
      <c r="A44" s="936"/>
      <c r="B44" s="936"/>
      <c r="C44" s="936"/>
      <c r="D44" s="936"/>
      <c r="E44" s="936"/>
      <c r="F44" s="936"/>
      <c r="G44" s="936"/>
      <c r="H44" s="936"/>
      <c r="I44" s="936"/>
      <c r="J44" s="936"/>
      <c r="K44" s="936"/>
      <c r="L44" s="936"/>
      <c r="M44" s="936"/>
      <c r="N44" s="936"/>
      <c r="O44" s="936"/>
      <c r="P44" s="936"/>
      <c r="Q44" s="936"/>
      <c r="R44" s="936"/>
      <c r="S44" s="936"/>
      <c r="T44" s="936"/>
      <c r="U44" s="936"/>
    </row>
  </sheetData>
  <customSheetViews>
    <customSheetView guid="{CC70D5D3-3A1F-46AA-BDCE-F692C2C36BEE}" topLeftCell="E1">
      <selection activeCell="S4" sqref="S4"/>
      <pageMargins left="0.7" right="0.7" top="0.75" bottom="0.75" header="0.3" footer="0.3"/>
      <pageSetup paperSize="9" orientation="portrait" r:id="rId1"/>
    </customSheetView>
    <customSheetView guid="{41E394DC-1FDD-4D1F-8620-137B7012DC10}" topLeftCell="D13">
      <selection activeCell="O30" sqref="O30"/>
      <pageMargins left="0.7" right="0.7" top="0.75" bottom="0.75" header="0.3" footer="0.3"/>
    </customSheetView>
    <customSheetView guid="{DD364770-73A1-4C6D-9516-629A57F0EB18}" topLeftCell="D13">
      <selection activeCell="O30" sqref="O30"/>
      <pageMargins left="0.7" right="0.7" top="0.75" bottom="0.75" header="0.3" footer="0.3"/>
    </customSheetView>
    <customSheetView guid="{E14211BF-3959-45CF-A937-AD36AACCEFAC}" topLeftCell="D13">
      <selection activeCell="O30" sqref="O30"/>
      <pageMargins left="0.7" right="0.7" top="0.75" bottom="0.75" header="0.3" footer="0.3"/>
    </customSheetView>
    <customSheetView guid="{F416BD5B-C3AD-4F61-AAB2-55950A9B7E72}">
      <selection activeCell="B48" sqref="B48"/>
      <pageMargins left="0.7" right="0.7" top="0.75" bottom="0.75" header="0.3" footer="0.3"/>
    </customSheetView>
  </customSheetViews>
  <mergeCells count="14">
    <mergeCell ref="P6:Q6"/>
    <mergeCell ref="S6:S7"/>
    <mergeCell ref="F24:F25"/>
    <mergeCell ref="G24:K24"/>
    <mergeCell ref="L24:M24"/>
    <mergeCell ref="P24:Q24"/>
    <mergeCell ref="S24:S25"/>
    <mergeCell ref="N6:O6"/>
    <mergeCell ref="N24:O24"/>
    <mergeCell ref="F6:F7"/>
    <mergeCell ref="G6:K6"/>
    <mergeCell ref="L6:M6"/>
    <mergeCell ref="R6:R7"/>
    <mergeCell ref="R24:R25"/>
  </mergeCells>
  <hyperlinks>
    <hyperlink ref="S42" location="Index!A1" display="Index" xr:uid="{00000000-0004-0000-1100-000000000000}"/>
  </hyperlinks>
  <pageMargins left="0.7" right="0.7" top="0.75" bottom="0.75" header="0.3" footer="0.3"/>
  <pageSetup paperSize="9" orientation="portrait" r:id="rId2"/>
  <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81">
    <tabColor rgb="FFFFC000"/>
  </sheetPr>
  <dimension ref="A1:P178"/>
  <sheetViews>
    <sheetView topLeftCell="F1" workbookViewId="0">
      <selection activeCell="M174" sqref="M174"/>
    </sheetView>
  </sheetViews>
  <sheetFormatPr defaultColWidth="0" defaultRowHeight="15" zeroHeight="1"/>
  <cols>
    <col min="1" max="2" width="9.140625" style="184" customWidth="1"/>
    <col min="3" max="3" width="9.140625" style="6944" customWidth="1"/>
    <col min="4" max="4" width="5.28515625" style="7072" customWidth="1"/>
    <col min="5" max="5" width="9.140625" style="6944" customWidth="1"/>
    <col min="6" max="6" width="8.42578125" style="6944" customWidth="1"/>
    <col min="7" max="7" width="9.140625" style="6944" customWidth="1"/>
    <col min="8" max="8" width="48.85546875" style="6944" customWidth="1"/>
    <col min="9" max="9" width="18.28515625" style="6944" customWidth="1"/>
    <col min="10" max="10" width="23.42578125" style="6944" customWidth="1"/>
    <col min="11" max="11" width="20.140625" style="6944" customWidth="1"/>
    <col min="12" max="12" width="18.42578125" style="6944" customWidth="1"/>
    <col min="13" max="13" width="22.140625" style="6944" customWidth="1"/>
    <col min="14" max="14" width="17" style="6944" bestFit="1" customWidth="1"/>
    <col min="15" max="16" width="9.140625" style="6944" customWidth="1"/>
    <col min="17" max="16384" width="9.140625" style="6944" hidden="1"/>
  </cols>
  <sheetData>
    <row r="1" spans="1:16">
      <c r="A1" s="927"/>
      <c r="B1" s="927"/>
      <c r="C1" s="1043"/>
      <c r="D1" s="1332"/>
      <c r="E1" s="1043"/>
      <c r="F1" s="1043"/>
      <c r="G1" s="1043"/>
      <c r="H1" s="1043"/>
      <c r="I1" s="6182"/>
      <c r="J1" s="1043"/>
      <c r="K1" s="1043"/>
      <c r="L1" s="1043"/>
      <c r="M1" s="1043"/>
      <c r="N1" s="1043"/>
      <c r="O1" s="1043"/>
      <c r="P1" s="1043"/>
    </row>
    <row r="2" spans="1:16" ht="16.5">
      <c r="A2" s="927"/>
      <c r="B2" s="6183"/>
      <c r="C2" s="4"/>
      <c r="D2" s="245"/>
      <c r="E2" s="13"/>
      <c r="F2" s="13"/>
      <c r="G2" s="13"/>
      <c r="H2" s="13"/>
      <c r="I2" s="6152"/>
      <c r="J2" s="13"/>
      <c r="K2" s="13"/>
      <c r="L2" s="13"/>
      <c r="M2" s="1336"/>
      <c r="N2" s="62" t="s">
        <v>2814</v>
      </c>
      <c r="O2" s="85"/>
      <c r="P2" s="1043"/>
    </row>
    <row r="3" spans="1:16" ht="18.75">
      <c r="A3" s="927"/>
      <c r="B3" s="6183"/>
      <c r="C3" s="8529" t="s">
        <v>2072</v>
      </c>
      <c r="D3" s="8529"/>
      <c r="E3" s="8529"/>
      <c r="F3" s="8529"/>
      <c r="G3" s="8529"/>
      <c r="H3" s="8529"/>
      <c r="I3" s="8529"/>
      <c r="J3" s="8529"/>
      <c r="K3" s="8529"/>
      <c r="L3" s="8529"/>
      <c r="M3" s="8529"/>
      <c r="N3" s="8529"/>
      <c r="O3" s="85"/>
      <c r="P3" s="1043"/>
    </row>
    <row r="4" spans="1:16" ht="15.75" thickBot="1">
      <c r="A4" s="927"/>
      <c r="B4" s="6183"/>
      <c r="C4" s="15"/>
      <c r="D4" s="1337"/>
      <c r="E4" s="120"/>
      <c r="F4" s="120"/>
      <c r="G4" s="120"/>
      <c r="H4" s="120"/>
      <c r="I4" s="120"/>
      <c r="J4" s="120"/>
      <c r="K4" s="120"/>
      <c r="L4" s="120"/>
      <c r="M4" s="1338"/>
      <c r="N4" s="120"/>
      <c r="O4" s="85"/>
      <c r="P4" s="1043"/>
    </row>
    <row r="5" spans="1:16">
      <c r="A5" s="927"/>
      <c r="B5" s="6183"/>
      <c r="C5" s="2350"/>
      <c r="D5" s="2351"/>
      <c r="E5" s="1703"/>
      <c r="F5" s="1703"/>
      <c r="G5" s="1703"/>
      <c r="H5" s="1703"/>
      <c r="I5" s="7094"/>
      <c r="J5" s="1703"/>
      <c r="K5" s="2352" t="s">
        <v>2073</v>
      </c>
      <c r="L5" s="2352" t="s">
        <v>2074</v>
      </c>
      <c r="M5" s="2353" t="s">
        <v>4216</v>
      </c>
      <c r="N5" s="2354" t="s">
        <v>4217</v>
      </c>
      <c r="O5"/>
      <c r="P5" s="1043"/>
    </row>
    <row r="6" spans="1:16">
      <c r="A6" s="927"/>
      <c r="B6" s="6183"/>
      <c r="C6" s="2355"/>
      <c r="D6" s="2356"/>
      <c r="E6" s="2347"/>
      <c r="F6" s="2347"/>
      <c r="G6" s="2347"/>
      <c r="H6" s="2347"/>
      <c r="I6" s="7095"/>
      <c r="J6" s="2347"/>
      <c r="K6" s="2349" t="s">
        <v>392</v>
      </c>
      <c r="L6" s="2357" t="s">
        <v>409</v>
      </c>
      <c r="M6" s="2358" t="s">
        <v>410</v>
      </c>
      <c r="N6" s="2359" t="s">
        <v>411</v>
      </c>
      <c r="O6" s="85"/>
      <c r="P6" s="1043"/>
    </row>
    <row r="7" spans="1:16">
      <c r="A7" s="927"/>
      <c r="B7" s="6183" t="s">
        <v>63</v>
      </c>
      <c r="C7" s="2360">
        <v>1</v>
      </c>
      <c r="D7" s="1340" t="s">
        <v>2075</v>
      </c>
      <c r="E7" s="1340"/>
      <c r="F7" s="1340"/>
      <c r="G7" s="1340"/>
      <c r="H7" s="1340"/>
      <c r="I7" s="7096"/>
      <c r="J7" s="1340"/>
      <c r="K7" s="5661">
        <f>SUM(K8:K13)</f>
        <v>0</v>
      </c>
      <c r="L7" s="5662">
        <f>SUM(L8:L13)</f>
        <v>0</v>
      </c>
      <c r="M7" s="5663">
        <f>SUM(M8:M13)</f>
        <v>0</v>
      </c>
      <c r="N7" s="5664">
        <f>K7+L7-M7</f>
        <v>0</v>
      </c>
      <c r="O7" s="85"/>
      <c r="P7" s="1043"/>
    </row>
    <row r="8" spans="1:16">
      <c r="A8" s="927"/>
      <c r="B8" s="6183"/>
      <c r="C8" s="2361"/>
      <c r="D8" s="2362">
        <v>1.1000000000000001</v>
      </c>
      <c r="E8" s="2348" t="s">
        <v>70</v>
      </c>
      <c r="F8" s="2348"/>
      <c r="G8" s="2348"/>
      <c r="H8" s="2348"/>
      <c r="I8" s="7097"/>
      <c r="J8" s="2348"/>
      <c r="K8" s="5665">
        <f>A!V144</f>
        <v>0</v>
      </c>
      <c r="L8" s="5666">
        <f>A!W144</f>
        <v>0</v>
      </c>
      <c r="M8" s="5667">
        <f>A!X144</f>
        <v>0</v>
      </c>
      <c r="N8" s="5668">
        <f t="shared" ref="N8:N74" si="0">K8+L8-M8</f>
        <v>0</v>
      </c>
      <c r="O8" s="85"/>
      <c r="P8" s="1043"/>
    </row>
    <row r="9" spans="1:16">
      <c r="A9" s="927"/>
      <c r="B9" s="6183"/>
      <c r="C9" s="2361"/>
      <c r="D9" s="2362">
        <v>1.2</v>
      </c>
      <c r="E9" s="2348" t="s">
        <v>71</v>
      </c>
      <c r="F9" s="2348"/>
      <c r="G9" s="2348"/>
      <c r="H9" s="2348"/>
      <c r="I9" s="7097"/>
      <c r="J9" s="2348"/>
      <c r="K9" s="5665">
        <f>A!V146</f>
        <v>0</v>
      </c>
      <c r="L9" s="5666">
        <f>A!W146</f>
        <v>0</v>
      </c>
      <c r="M9" s="5667">
        <f>A!X146</f>
        <v>0</v>
      </c>
      <c r="N9" s="5668">
        <f t="shared" si="0"/>
        <v>0</v>
      </c>
      <c r="O9" s="85"/>
      <c r="P9" s="1043"/>
    </row>
    <row r="10" spans="1:16">
      <c r="A10" s="927"/>
      <c r="B10" s="6183"/>
      <c r="C10" s="2361"/>
      <c r="D10" s="2362">
        <v>1.3</v>
      </c>
      <c r="E10" s="2348" t="s">
        <v>72</v>
      </c>
      <c r="F10" s="2348"/>
      <c r="G10" s="2348"/>
      <c r="H10" s="2348"/>
      <c r="I10" s="7097"/>
      <c r="J10" s="2348"/>
      <c r="K10" s="5665">
        <f>A!V148</f>
        <v>0</v>
      </c>
      <c r="L10" s="5666">
        <f>A!W148</f>
        <v>0</v>
      </c>
      <c r="M10" s="5667">
        <f>A!X148</f>
        <v>0</v>
      </c>
      <c r="N10" s="5668">
        <f t="shared" si="0"/>
        <v>0</v>
      </c>
      <c r="O10" s="85"/>
      <c r="P10" s="1043"/>
    </row>
    <row r="11" spans="1:16">
      <c r="A11" s="927"/>
      <c r="B11" s="6183"/>
      <c r="C11" s="2361"/>
      <c r="D11" s="2362">
        <v>1.4</v>
      </c>
      <c r="E11" s="2348" t="s">
        <v>73</v>
      </c>
      <c r="F11" s="2348"/>
      <c r="G11" s="2348"/>
      <c r="H11" s="2348"/>
      <c r="I11" s="7097"/>
      <c r="J11" s="2348"/>
      <c r="K11" s="5665">
        <f>A!V150</f>
        <v>0</v>
      </c>
      <c r="L11" s="5666">
        <f>A!W150</f>
        <v>0</v>
      </c>
      <c r="M11" s="5667">
        <f>A!X150</f>
        <v>0</v>
      </c>
      <c r="N11" s="5668">
        <f t="shared" si="0"/>
        <v>0</v>
      </c>
      <c r="O11" s="85"/>
      <c r="P11" s="1043"/>
    </row>
    <row r="12" spans="1:16">
      <c r="A12" s="927"/>
      <c r="B12" s="6183"/>
      <c r="C12" s="2361"/>
      <c r="D12" s="2362">
        <v>1.5</v>
      </c>
      <c r="E12" s="2348" t="s">
        <v>74</v>
      </c>
      <c r="F12" s="2348"/>
      <c r="G12" s="2348"/>
      <c r="H12" s="2348"/>
      <c r="I12" s="7097"/>
      <c r="J12" s="2348"/>
      <c r="K12" s="5665">
        <f>A!V152</f>
        <v>0</v>
      </c>
      <c r="L12" s="5666">
        <f>A!W152</f>
        <v>0</v>
      </c>
      <c r="M12" s="5667">
        <f>A!X152</f>
        <v>0</v>
      </c>
      <c r="N12" s="5668">
        <f t="shared" si="0"/>
        <v>0</v>
      </c>
      <c r="O12" s="85"/>
      <c r="P12" s="1043"/>
    </row>
    <row r="13" spans="1:16">
      <c r="A13" s="927"/>
      <c r="B13" s="6183"/>
      <c r="C13" s="2361"/>
      <c r="D13" s="2362">
        <v>1.6</v>
      </c>
      <c r="E13" s="2348" t="s">
        <v>75</v>
      </c>
      <c r="F13" s="2348"/>
      <c r="G13" s="2348"/>
      <c r="H13" s="2348"/>
      <c r="I13" s="7097"/>
      <c r="J13" s="2348"/>
      <c r="K13" s="5665">
        <f>A!V154</f>
        <v>0</v>
      </c>
      <c r="L13" s="5666">
        <f>A!W154</f>
        <v>0</v>
      </c>
      <c r="M13" s="5667">
        <f>A!X154</f>
        <v>0</v>
      </c>
      <c r="N13" s="5668">
        <f t="shared" si="0"/>
        <v>0</v>
      </c>
      <c r="O13" s="85"/>
      <c r="P13" s="1043"/>
    </row>
    <row r="14" spans="1:16">
      <c r="A14" s="927"/>
      <c r="B14" s="6183" t="s">
        <v>63</v>
      </c>
      <c r="C14" s="2361">
        <v>2</v>
      </c>
      <c r="D14" s="2348" t="s">
        <v>76</v>
      </c>
      <c r="E14" s="2348"/>
      <c r="F14" s="2348"/>
      <c r="G14" s="2348"/>
      <c r="H14" s="2348"/>
      <c r="I14" s="7097"/>
      <c r="J14" s="2348"/>
      <c r="K14" s="5669">
        <f>SUM(K15:K18)</f>
        <v>0</v>
      </c>
      <c r="L14" s="5670">
        <f>SUM(L15:L18)</f>
        <v>0</v>
      </c>
      <c r="M14" s="5671">
        <f>SUM(M15:M18)</f>
        <v>0</v>
      </c>
      <c r="N14" s="5672">
        <f t="shared" si="0"/>
        <v>0</v>
      </c>
      <c r="O14" s="85"/>
      <c r="P14" s="1043"/>
    </row>
    <row r="15" spans="1:16">
      <c r="A15" s="927"/>
      <c r="B15" s="6183"/>
      <c r="C15" s="2361"/>
      <c r="D15" s="2362">
        <v>2.1</v>
      </c>
      <c r="E15" s="2348" t="s">
        <v>77</v>
      </c>
      <c r="F15" s="2348"/>
      <c r="G15" s="2348"/>
      <c r="H15" s="2348"/>
      <c r="I15" s="7097"/>
      <c r="J15" s="2348"/>
      <c r="K15" s="5665">
        <f>+B!Y151</f>
        <v>0</v>
      </c>
      <c r="L15" s="5665">
        <f>+B!Z151</f>
        <v>0</v>
      </c>
      <c r="M15" s="5665">
        <f>+B!AA151</f>
        <v>0</v>
      </c>
      <c r="N15" s="5668">
        <f t="shared" si="0"/>
        <v>0</v>
      </c>
      <c r="O15" s="85"/>
      <c r="P15" s="1043"/>
    </row>
    <row r="16" spans="1:16">
      <c r="A16" s="927"/>
      <c r="B16" s="6183"/>
      <c r="C16" s="2361"/>
      <c r="D16" s="2362">
        <v>2.2000000000000002</v>
      </c>
      <c r="E16" s="2348" t="s">
        <v>78</v>
      </c>
      <c r="F16" s="2348"/>
      <c r="G16" s="2348"/>
      <c r="H16" s="2348"/>
      <c r="I16" s="7097"/>
      <c r="J16" s="2348"/>
      <c r="K16" s="5665">
        <f>+B!Y153</f>
        <v>0</v>
      </c>
      <c r="L16" s="5665">
        <f>+B!Z153</f>
        <v>0</v>
      </c>
      <c r="M16" s="5665">
        <f>+B!AA153</f>
        <v>0</v>
      </c>
      <c r="N16" s="5668">
        <f t="shared" si="0"/>
        <v>0</v>
      </c>
      <c r="O16" s="85"/>
      <c r="P16" s="1043"/>
    </row>
    <row r="17" spans="1:16">
      <c r="A17" s="927"/>
      <c r="B17" s="6183"/>
      <c r="C17" s="2361"/>
      <c r="D17" s="2362">
        <v>2.2999999999999998</v>
      </c>
      <c r="E17" s="2348" t="s">
        <v>79</v>
      </c>
      <c r="F17" s="2348"/>
      <c r="G17" s="2348"/>
      <c r="H17" s="2348"/>
      <c r="I17" s="7097"/>
      <c r="J17" s="2348"/>
      <c r="K17" s="5665">
        <f>+B!Y155</f>
        <v>0</v>
      </c>
      <c r="L17" s="5665">
        <f>+B!Z155</f>
        <v>0</v>
      </c>
      <c r="M17" s="5665">
        <f>+B!AA155</f>
        <v>0</v>
      </c>
      <c r="N17" s="5668">
        <f t="shared" si="0"/>
        <v>0</v>
      </c>
      <c r="O17" s="85"/>
      <c r="P17" s="1043"/>
    </row>
    <row r="18" spans="1:16">
      <c r="A18" s="927"/>
      <c r="B18" s="6183"/>
      <c r="C18" s="2361"/>
      <c r="D18" s="2362">
        <v>2.4</v>
      </c>
      <c r="E18" s="2348" t="s">
        <v>80</v>
      </c>
      <c r="F18" s="2348"/>
      <c r="G18" s="2348"/>
      <c r="H18" s="2348"/>
      <c r="I18" s="7097"/>
      <c r="J18" s="2348"/>
      <c r="K18" s="5665">
        <f>+B!Y157</f>
        <v>0</v>
      </c>
      <c r="L18" s="5665">
        <f>+B!Z157</f>
        <v>0</v>
      </c>
      <c r="M18" s="5665">
        <f>+B!AA157</f>
        <v>0</v>
      </c>
      <c r="N18" s="5668">
        <f t="shared" si="0"/>
        <v>0</v>
      </c>
      <c r="O18" s="85"/>
      <c r="P18" s="1043"/>
    </row>
    <row r="19" spans="1:16">
      <c r="A19" s="927"/>
      <c r="B19" s="6183" t="s">
        <v>63</v>
      </c>
      <c r="C19" s="2361">
        <v>3</v>
      </c>
      <c r="D19" s="2348" t="s">
        <v>81</v>
      </c>
      <c r="E19" s="2348"/>
      <c r="F19" s="2348"/>
      <c r="G19" s="2348"/>
      <c r="H19" s="2348"/>
      <c r="I19" s="7097"/>
      <c r="J19" s="2348"/>
      <c r="K19" s="5669">
        <f>SUM(K20:K21)</f>
        <v>0</v>
      </c>
      <c r="L19" s="5670">
        <f>SUM(L20:L21)</f>
        <v>0</v>
      </c>
      <c r="M19" s="5671">
        <f>SUM(M20:M21)</f>
        <v>0</v>
      </c>
      <c r="N19" s="5672">
        <f t="shared" si="0"/>
        <v>0</v>
      </c>
      <c r="O19" s="85"/>
      <c r="P19" s="1043"/>
    </row>
    <row r="20" spans="1:16">
      <c r="A20" s="927"/>
      <c r="B20" s="6183"/>
      <c r="C20" s="2361"/>
      <c r="D20" s="2362">
        <v>3.1</v>
      </c>
      <c r="E20" s="2348" t="s">
        <v>82</v>
      </c>
      <c r="F20" s="2348"/>
      <c r="G20" s="2348"/>
      <c r="H20" s="2348"/>
      <c r="I20" s="7097"/>
      <c r="J20" s="2348"/>
      <c r="K20" s="5665">
        <f>'C'!AA83</f>
        <v>0</v>
      </c>
      <c r="L20" s="5666">
        <f>'C'!AB83</f>
        <v>0</v>
      </c>
      <c r="M20" s="5667">
        <f>'C'!AC83</f>
        <v>0</v>
      </c>
      <c r="N20" s="5668">
        <f t="shared" si="0"/>
        <v>0</v>
      </c>
      <c r="O20" s="85"/>
      <c r="P20" s="1043"/>
    </row>
    <row r="21" spans="1:16">
      <c r="A21" s="927"/>
      <c r="B21" s="6183"/>
      <c r="C21" s="2361"/>
      <c r="D21" s="2362">
        <v>3.2</v>
      </c>
      <c r="E21" s="2348" t="s">
        <v>83</v>
      </c>
      <c r="F21" s="2348"/>
      <c r="G21" s="2348"/>
      <c r="H21" s="2348"/>
      <c r="I21" s="7097"/>
      <c r="J21" s="2348"/>
      <c r="K21" s="5665">
        <f>'C'!AA84</f>
        <v>0</v>
      </c>
      <c r="L21" s="5666">
        <f>'C'!AB84</f>
        <v>0</v>
      </c>
      <c r="M21" s="5667">
        <f>'C'!AC84</f>
        <v>0</v>
      </c>
      <c r="N21" s="5668">
        <f t="shared" si="0"/>
        <v>0</v>
      </c>
      <c r="O21" s="85"/>
      <c r="P21" s="1043"/>
    </row>
    <row r="22" spans="1:16">
      <c r="A22" s="927"/>
      <c r="B22" s="6183" t="s">
        <v>63</v>
      </c>
      <c r="C22" s="2361">
        <v>4</v>
      </c>
      <c r="D22" s="2348" t="s">
        <v>84</v>
      </c>
      <c r="E22" s="2348"/>
      <c r="F22" s="2348"/>
      <c r="G22" s="2348"/>
      <c r="H22" s="2348"/>
      <c r="I22" s="7102" t="s">
        <v>4399</v>
      </c>
      <c r="J22" s="7103" t="s">
        <v>4398</v>
      </c>
      <c r="K22" s="5673">
        <f>SUM(K23:K31)</f>
        <v>0</v>
      </c>
      <c r="L22" s="5673">
        <f>SUM(L23:L31)</f>
        <v>0</v>
      </c>
      <c r="M22" s="5673">
        <f>SUM(M23:M31)</f>
        <v>0</v>
      </c>
      <c r="N22" s="5668">
        <f>K22+L22-M22</f>
        <v>0</v>
      </c>
      <c r="O22" s="85"/>
      <c r="P22" s="1043"/>
    </row>
    <row r="23" spans="1:16">
      <c r="A23" s="927"/>
      <c r="B23" s="6183"/>
      <c r="C23" s="2361"/>
      <c r="D23" s="2348">
        <v>4.0999999999999996</v>
      </c>
      <c r="E23" s="2348" t="s">
        <v>2594</v>
      </c>
      <c r="F23" s="2348"/>
      <c r="G23" s="2348"/>
      <c r="H23" s="2348"/>
      <c r="K23" s="5674"/>
      <c r="L23" s="5675"/>
      <c r="M23" s="5676"/>
      <c r="N23" s="5668">
        <f t="shared" si="0"/>
        <v>0</v>
      </c>
      <c r="O23" s="85"/>
      <c r="P23" s="1043"/>
    </row>
    <row r="24" spans="1:16">
      <c r="A24" s="927"/>
      <c r="B24" s="6183"/>
      <c r="C24" s="2361"/>
      <c r="D24" s="2348">
        <v>4.2</v>
      </c>
      <c r="E24" s="2348" t="s">
        <v>2595</v>
      </c>
      <c r="F24" s="2348"/>
      <c r="G24" s="2348"/>
      <c r="H24" s="2348"/>
      <c r="I24" s="7104">
        <v>0</v>
      </c>
      <c r="J24" s="5699">
        <f>SUM(X1A!G12:K12)</f>
        <v>0</v>
      </c>
      <c r="K24" s="5674"/>
      <c r="L24" s="5675"/>
      <c r="M24" s="5676"/>
      <c r="N24" s="5668">
        <f t="shared" si="0"/>
        <v>0</v>
      </c>
      <c r="O24" s="85"/>
      <c r="P24" s="1043"/>
    </row>
    <row r="25" spans="1:16">
      <c r="A25" s="927"/>
      <c r="B25" s="6183"/>
      <c r="C25" s="2361"/>
      <c r="D25" s="2348">
        <v>4.3</v>
      </c>
      <c r="E25" s="2348" t="s">
        <v>2596</v>
      </c>
      <c r="F25" s="2348"/>
      <c r="G25" s="2348"/>
      <c r="H25" s="2348"/>
      <c r="I25" s="7104">
        <v>0</v>
      </c>
      <c r="J25" s="5699">
        <f>SUM(X1A!G28:K28)</f>
        <v>0</v>
      </c>
      <c r="K25" s="5674"/>
      <c r="L25" s="5675"/>
      <c r="M25" s="5676"/>
      <c r="N25" s="5668">
        <f t="shared" si="0"/>
        <v>0</v>
      </c>
      <c r="O25" s="85"/>
      <c r="P25" s="1043"/>
    </row>
    <row r="26" spans="1:16">
      <c r="A26" s="927"/>
      <c r="B26" s="6183"/>
      <c r="C26" s="2361"/>
      <c r="D26" s="2348">
        <v>4.4000000000000004</v>
      </c>
      <c r="E26" s="2348" t="s">
        <v>2597</v>
      </c>
      <c r="F26" s="2348"/>
      <c r="G26" s="2348"/>
      <c r="H26" s="2348"/>
      <c r="I26" s="7104">
        <v>0</v>
      </c>
      <c r="J26" s="5699">
        <f>X1A!L12+X1A!L28</f>
        <v>0</v>
      </c>
      <c r="K26" s="5674"/>
      <c r="L26" s="5675"/>
      <c r="M26" s="5676"/>
      <c r="N26" s="5668">
        <f t="shared" si="0"/>
        <v>0</v>
      </c>
      <c r="O26" s="85"/>
      <c r="P26" s="1043"/>
    </row>
    <row r="27" spans="1:16">
      <c r="A27" s="927"/>
      <c r="B27" s="6183"/>
      <c r="C27" s="2361"/>
      <c r="D27" s="2348">
        <v>4.5</v>
      </c>
      <c r="E27" s="2348" t="s">
        <v>2598</v>
      </c>
      <c r="F27" s="2348"/>
      <c r="G27" s="2348"/>
      <c r="H27" s="2348"/>
      <c r="I27" s="7104">
        <v>0</v>
      </c>
      <c r="J27" s="5700">
        <f>X1A!M12+X1A!M28</f>
        <v>0</v>
      </c>
      <c r="K27" s="5674"/>
      <c r="L27" s="5675"/>
      <c r="M27" s="5676"/>
      <c r="N27" s="5668">
        <f t="shared" si="0"/>
        <v>0</v>
      </c>
      <c r="O27" s="85"/>
      <c r="P27" s="1043"/>
    </row>
    <row r="28" spans="1:16">
      <c r="A28" s="927"/>
      <c r="B28" s="6183"/>
      <c r="C28" s="2361"/>
      <c r="D28" s="2348">
        <v>4.5999999999999996</v>
      </c>
      <c r="E28" s="2348" t="s">
        <v>2599</v>
      </c>
      <c r="F28" s="2348"/>
      <c r="G28" s="2348"/>
      <c r="H28" s="2348"/>
      <c r="I28" s="7105"/>
      <c r="J28" s="5701"/>
      <c r="K28" s="5674"/>
      <c r="L28" s="5675"/>
      <c r="M28" s="5676"/>
      <c r="N28" s="5668">
        <f t="shared" si="0"/>
        <v>0</v>
      </c>
      <c r="O28" s="85"/>
      <c r="P28" s="1043"/>
    </row>
    <row r="29" spans="1:16">
      <c r="A29" s="927"/>
      <c r="B29" s="6183"/>
      <c r="C29" s="2361"/>
      <c r="D29" s="2348">
        <v>4.7</v>
      </c>
      <c r="E29" s="2348" t="s">
        <v>2600</v>
      </c>
      <c r="F29" s="2348"/>
      <c r="G29" s="2348"/>
      <c r="H29" s="2348"/>
      <c r="I29" s="7104">
        <v>0</v>
      </c>
      <c r="J29" s="5699">
        <f>+X1A!F12</f>
        <v>0</v>
      </c>
      <c r="K29" s="5674"/>
      <c r="L29" s="5675"/>
      <c r="M29" s="5676"/>
      <c r="N29" s="5668">
        <f t="shared" si="0"/>
        <v>0</v>
      </c>
      <c r="O29" s="85"/>
      <c r="P29" s="1043"/>
    </row>
    <row r="30" spans="1:16">
      <c r="A30" s="927"/>
      <c r="B30" s="6183"/>
      <c r="C30" s="2361"/>
      <c r="D30" s="2348">
        <v>4.8</v>
      </c>
      <c r="E30" s="2348" t="s">
        <v>2601</v>
      </c>
      <c r="F30" s="2348"/>
      <c r="G30" s="2348"/>
      <c r="H30" s="2348"/>
      <c r="I30" s="7104">
        <v>0</v>
      </c>
      <c r="J30" s="5699">
        <f>X1A!F28</f>
        <v>0</v>
      </c>
      <c r="K30" s="5674"/>
      <c r="L30" s="5675"/>
      <c r="M30" s="5676"/>
      <c r="N30" s="5668">
        <f t="shared" si="0"/>
        <v>0</v>
      </c>
      <c r="O30" s="85"/>
      <c r="P30" s="1043"/>
    </row>
    <row r="31" spans="1:16">
      <c r="A31" s="927"/>
      <c r="B31" s="6183"/>
      <c r="C31" s="4079"/>
      <c r="D31" s="2348">
        <v>4.9000000000000004</v>
      </c>
      <c r="E31" s="2348" t="s">
        <v>3880</v>
      </c>
      <c r="F31" s="4080"/>
      <c r="G31" s="4080"/>
      <c r="H31" s="4080"/>
      <c r="I31" s="7104">
        <v>0</v>
      </c>
      <c r="J31" s="5700">
        <f>SUM(X1A!N12:Q12,X1A!N28:Q28)</f>
        <v>0</v>
      </c>
      <c r="K31" s="5677"/>
      <c r="L31" s="5678"/>
      <c r="M31" s="5679"/>
      <c r="N31" s="5680"/>
      <c r="O31" s="85"/>
      <c r="P31" s="1043"/>
    </row>
    <row r="32" spans="1:16">
      <c r="A32" s="927"/>
      <c r="B32" s="6183" t="s">
        <v>63</v>
      </c>
      <c r="C32" s="2361">
        <v>5</v>
      </c>
      <c r="D32" s="2348" t="s">
        <v>85</v>
      </c>
      <c r="E32" s="2348"/>
      <c r="F32" s="2348"/>
      <c r="G32" s="2348"/>
      <c r="H32" s="2348"/>
      <c r="I32" s="7097"/>
      <c r="J32" s="2348"/>
      <c r="K32" s="5669">
        <f>SUM(K33:K35)</f>
        <v>0</v>
      </c>
      <c r="L32" s="5670">
        <f>SUM(L33:L35)</f>
        <v>0</v>
      </c>
      <c r="M32" s="5671">
        <f>SUM(M33:M35)</f>
        <v>0</v>
      </c>
      <c r="N32" s="5672">
        <f t="shared" si="0"/>
        <v>0</v>
      </c>
      <c r="O32" s="85"/>
      <c r="P32" s="1043"/>
    </row>
    <row r="33" spans="1:16">
      <c r="A33" s="927"/>
      <c r="B33" s="6183"/>
      <c r="C33" s="2361"/>
      <c r="D33" s="2362">
        <v>5.0999999999999996</v>
      </c>
      <c r="E33" s="2348" t="s">
        <v>86</v>
      </c>
      <c r="F33" s="2348"/>
      <c r="G33" s="2348"/>
      <c r="H33" s="2348"/>
      <c r="I33" s="7097"/>
      <c r="J33" s="2348"/>
      <c r="K33" s="5665">
        <f>+D!S59+E!T124</f>
        <v>0</v>
      </c>
      <c r="L33" s="5665">
        <f>+D!T59+E!U124</f>
        <v>0</v>
      </c>
      <c r="M33" s="5665">
        <f>+D!U59+E!V124</f>
        <v>0</v>
      </c>
      <c r="N33" s="5668">
        <f t="shared" si="0"/>
        <v>0</v>
      </c>
      <c r="O33" s="85"/>
      <c r="P33" s="1043"/>
    </row>
    <row r="34" spans="1:16">
      <c r="A34" s="927"/>
      <c r="B34" s="6183"/>
      <c r="C34" s="2361"/>
      <c r="D34" s="2362">
        <v>5.2</v>
      </c>
      <c r="E34" s="2348" t="s">
        <v>87</v>
      </c>
      <c r="F34" s="2348"/>
      <c r="G34" s="2348"/>
      <c r="H34" s="2348"/>
      <c r="I34" s="7097"/>
      <c r="J34" s="2348"/>
      <c r="K34" s="5665">
        <f>+D!S58+E!T123</f>
        <v>0</v>
      </c>
      <c r="L34" s="5665">
        <f>+D!T58+E!U123</f>
        <v>0</v>
      </c>
      <c r="M34" s="5665">
        <f>+D!U58+E!V123</f>
        <v>0</v>
      </c>
      <c r="N34" s="5668">
        <f t="shared" si="0"/>
        <v>0</v>
      </c>
      <c r="O34" s="85"/>
      <c r="P34" s="1043"/>
    </row>
    <row r="35" spans="1:16">
      <c r="A35" s="927"/>
      <c r="B35" s="6183"/>
      <c r="C35" s="2361"/>
      <c r="D35" s="2362">
        <v>5.3</v>
      </c>
      <c r="E35" s="2348" t="s">
        <v>88</v>
      </c>
      <c r="F35" s="2348"/>
      <c r="G35" s="2348"/>
      <c r="H35" s="2348"/>
      <c r="I35" s="7097"/>
      <c r="J35" s="2348"/>
      <c r="K35" s="5674"/>
      <c r="L35" s="5675"/>
      <c r="M35" s="5676"/>
      <c r="N35" s="5668">
        <f t="shared" si="0"/>
        <v>0</v>
      </c>
      <c r="O35" s="85"/>
      <c r="P35" s="1043"/>
    </row>
    <row r="36" spans="1:16">
      <c r="A36" s="927"/>
      <c r="B36" s="6183" t="s">
        <v>63</v>
      </c>
      <c r="C36" s="2361">
        <v>6</v>
      </c>
      <c r="D36" s="2348" t="s">
        <v>89</v>
      </c>
      <c r="E36" s="2348"/>
      <c r="F36" s="2348"/>
      <c r="G36" s="2348"/>
      <c r="H36" s="2348"/>
      <c r="I36" s="7097"/>
      <c r="J36" s="2348"/>
      <c r="K36" s="5669">
        <f>SUM(K37:K38)</f>
        <v>0</v>
      </c>
      <c r="L36" s="5670">
        <f>SUM(L37:L38)</f>
        <v>0</v>
      </c>
      <c r="M36" s="5671">
        <f>SUM(M37:M38)</f>
        <v>0</v>
      </c>
      <c r="N36" s="5672">
        <f t="shared" si="0"/>
        <v>0</v>
      </c>
      <c r="O36" s="85"/>
      <c r="P36" s="1043"/>
    </row>
    <row r="37" spans="1:16">
      <c r="A37" s="927"/>
      <c r="B37" s="6183"/>
      <c r="C37" s="2361"/>
      <c r="D37" s="2362">
        <v>6.1</v>
      </c>
      <c r="E37" s="2348" t="s">
        <v>90</v>
      </c>
      <c r="F37" s="2348"/>
      <c r="G37" s="2348"/>
      <c r="H37" s="2348"/>
      <c r="I37" s="7097"/>
      <c r="J37" s="2348"/>
      <c r="K37" s="5665">
        <f>+D!S60+E!T125</f>
        <v>0</v>
      </c>
      <c r="L37" s="5665">
        <f>+D!T60+E!U125</f>
        <v>0</v>
      </c>
      <c r="M37" s="5665">
        <f>+D!U60+E!V125</f>
        <v>0</v>
      </c>
      <c r="N37" s="5668">
        <f t="shared" si="0"/>
        <v>0</v>
      </c>
      <c r="O37" s="85"/>
      <c r="P37" s="1043"/>
    </row>
    <row r="38" spans="1:16">
      <c r="A38" s="927"/>
      <c r="B38" s="6183"/>
      <c r="C38" s="2361"/>
      <c r="D38" s="2362">
        <v>6.2</v>
      </c>
      <c r="E38" s="2348" t="s">
        <v>88</v>
      </c>
      <c r="F38" s="2348"/>
      <c r="G38" s="2348"/>
      <c r="H38" s="2348"/>
      <c r="I38" s="7097"/>
      <c r="J38" s="2348"/>
      <c r="K38" s="5674"/>
      <c r="L38" s="5675"/>
      <c r="M38" s="5676"/>
      <c r="N38" s="5668">
        <f t="shared" si="0"/>
        <v>0</v>
      </c>
      <c r="O38" s="85"/>
      <c r="P38" s="1043"/>
    </row>
    <row r="39" spans="1:16">
      <c r="A39" s="927"/>
      <c r="B39" s="6183" t="s">
        <v>63</v>
      </c>
      <c r="C39" s="2361">
        <v>7</v>
      </c>
      <c r="D39" s="2348" t="s">
        <v>91</v>
      </c>
      <c r="E39" s="2348"/>
      <c r="F39" s="2348"/>
      <c r="G39" s="2348"/>
      <c r="H39" s="2348"/>
      <c r="I39" s="7097"/>
      <c r="J39" s="2348"/>
      <c r="K39" s="5669">
        <f>SUM(K40:K44)</f>
        <v>0</v>
      </c>
      <c r="L39" s="5670">
        <f>SUM(L40:L44)</f>
        <v>0</v>
      </c>
      <c r="M39" s="5671">
        <f>SUM(M40:M44)</f>
        <v>0</v>
      </c>
      <c r="N39" s="5672">
        <f t="shared" si="0"/>
        <v>0</v>
      </c>
      <c r="O39" s="85"/>
      <c r="P39" s="1043"/>
    </row>
    <row r="40" spans="1:16">
      <c r="A40" s="927"/>
      <c r="B40" s="6183"/>
      <c r="C40" s="2361"/>
      <c r="D40" s="2362">
        <v>7.1</v>
      </c>
      <c r="E40" s="2348" t="s">
        <v>92</v>
      </c>
      <c r="F40" s="2348"/>
      <c r="G40" s="2348"/>
      <c r="H40" s="2348"/>
      <c r="I40" s="7097"/>
      <c r="J40" s="2348"/>
      <c r="K40" s="5665">
        <f>F!W53+G!U126</f>
        <v>0</v>
      </c>
      <c r="L40" s="5665">
        <f>F!X53+G!V126</f>
        <v>0</v>
      </c>
      <c r="M40" s="5665">
        <f>F!Y53+G!W126</f>
        <v>0</v>
      </c>
      <c r="N40" s="5668">
        <f t="shared" si="0"/>
        <v>0</v>
      </c>
      <c r="O40" s="85"/>
      <c r="P40" s="1043"/>
    </row>
    <row r="41" spans="1:16">
      <c r="A41" s="927"/>
      <c r="B41" s="6183"/>
      <c r="C41" s="2361"/>
      <c r="D41" s="2362">
        <v>7.2</v>
      </c>
      <c r="E41" s="2348" t="s">
        <v>93</v>
      </c>
      <c r="F41" s="2348"/>
      <c r="G41" s="2348"/>
      <c r="H41" s="2348"/>
      <c r="I41" s="7097"/>
      <c r="J41" s="2348"/>
      <c r="K41" s="5665">
        <f>F!W54+G!U127</f>
        <v>0</v>
      </c>
      <c r="L41" s="5665">
        <f>F!X54+G!V127</f>
        <v>0</v>
      </c>
      <c r="M41" s="5665">
        <f>F!Y54+G!W127</f>
        <v>0</v>
      </c>
      <c r="N41" s="5668">
        <f t="shared" si="0"/>
        <v>0</v>
      </c>
      <c r="O41" s="85"/>
      <c r="P41" s="1043"/>
    </row>
    <row r="42" spans="1:16">
      <c r="A42" s="927"/>
      <c r="B42" s="6183"/>
      <c r="C42" s="2361"/>
      <c r="D42" s="2362">
        <v>7.3</v>
      </c>
      <c r="E42" s="2348" t="s">
        <v>94</v>
      </c>
      <c r="F42" s="2348"/>
      <c r="G42" s="2348"/>
      <c r="H42" s="2348"/>
      <c r="I42" s="7097"/>
      <c r="J42" s="2348"/>
      <c r="K42" s="5665">
        <f>F!W55+G!U128</f>
        <v>0</v>
      </c>
      <c r="L42" s="5665">
        <f>F!X55+G!V128</f>
        <v>0</v>
      </c>
      <c r="M42" s="5665">
        <f>F!Y55+G!W128</f>
        <v>0</v>
      </c>
      <c r="N42" s="5668">
        <f t="shared" si="0"/>
        <v>0</v>
      </c>
      <c r="O42" s="85"/>
      <c r="P42" s="1043"/>
    </row>
    <row r="43" spans="1:16">
      <c r="A43" s="927"/>
      <c r="B43" s="6183"/>
      <c r="C43" s="2361"/>
      <c r="D43" s="2362">
        <v>7.4</v>
      </c>
      <c r="E43" s="2348" t="s">
        <v>95</v>
      </c>
      <c r="F43" s="2348"/>
      <c r="G43" s="2348"/>
      <c r="H43" s="2348"/>
      <c r="I43" s="7097"/>
      <c r="J43" s="2348"/>
      <c r="K43" s="5665">
        <f>F!W56+G!U129</f>
        <v>0</v>
      </c>
      <c r="L43" s="5665">
        <f>F!X56+G!V129</f>
        <v>0</v>
      </c>
      <c r="M43" s="5665">
        <f>F!Y56+G!W129</f>
        <v>0</v>
      </c>
      <c r="N43" s="5668">
        <f t="shared" si="0"/>
        <v>0</v>
      </c>
      <c r="O43" s="85"/>
      <c r="P43" s="1043"/>
    </row>
    <row r="44" spans="1:16">
      <c r="A44" s="927"/>
      <c r="B44" s="6183"/>
      <c r="C44" s="2361"/>
      <c r="D44" s="2362">
        <v>7.5</v>
      </c>
      <c r="E44" s="2348" t="s">
        <v>88</v>
      </c>
      <c r="F44" s="2348"/>
      <c r="G44" s="2348"/>
      <c r="H44" s="2348"/>
      <c r="I44" s="7097"/>
      <c r="J44" s="2348"/>
      <c r="K44" s="5665">
        <f>-(F!W57+G!U130)</f>
        <v>0</v>
      </c>
      <c r="L44" s="5665">
        <f>-(F!X57+G!V130)</f>
        <v>0</v>
      </c>
      <c r="M44" s="5665">
        <f>-(F!Y57+G!W130)</f>
        <v>0</v>
      </c>
      <c r="N44" s="5668">
        <f t="shared" si="0"/>
        <v>0</v>
      </c>
      <c r="O44" s="85"/>
      <c r="P44" s="1043"/>
    </row>
    <row r="45" spans="1:16">
      <c r="A45" s="927"/>
      <c r="B45" s="6183" t="s">
        <v>63</v>
      </c>
      <c r="C45" s="2361">
        <v>8</v>
      </c>
      <c r="D45" s="2348" t="s">
        <v>96</v>
      </c>
      <c r="E45" s="2348"/>
      <c r="F45" s="2348"/>
      <c r="G45" s="2348"/>
      <c r="H45" s="2348"/>
      <c r="I45" s="7097"/>
      <c r="J45" s="2348"/>
      <c r="K45" s="5673">
        <f>K46+K51+K58</f>
        <v>0</v>
      </c>
      <c r="L45" s="5681">
        <f>L46+L51+L58</f>
        <v>0</v>
      </c>
      <c r="M45" s="5682">
        <f>M46+M51+M58</f>
        <v>0</v>
      </c>
      <c r="N45" s="5668">
        <f t="shared" si="0"/>
        <v>0</v>
      </c>
      <c r="O45" s="85"/>
      <c r="P45" s="1043"/>
    </row>
    <row r="46" spans="1:16">
      <c r="A46" s="927"/>
      <c r="B46" s="6183"/>
      <c r="C46" s="2361"/>
      <c r="D46" s="2362">
        <v>8.1</v>
      </c>
      <c r="E46" s="2348" t="s">
        <v>97</v>
      </c>
      <c r="F46" s="2348"/>
      <c r="G46" s="2348"/>
      <c r="H46" s="2348"/>
      <c r="I46" s="7097"/>
      <c r="J46" s="2348"/>
      <c r="K46" s="5673">
        <f>SUM(K47:K50)</f>
        <v>0</v>
      </c>
      <c r="L46" s="5681">
        <f>SUM(L47:L50)</f>
        <v>0</v>
      </c>
      <c r="M46" s="5682">
        <f>SUM(M47:M50)</f>
        <v>0</v>
      </c>
      <c r="N46" s="5668">
        <f t="shared" si="0"/>
        <v>0</v>
      </c>
      <c r="O46" s="85"/>
      <c r="P46" s="1043"/>
    </row>
    <row r="47" spans="1:16">
      <c r="A47" s="927"/>
      <c r="B47" s="6183"/>
      <c r="C47" s="2361"/>
      <c r="D47" s="2362"/>
      <c r="E47" s="2363" t="s">
        <v>98</v>
      </c>
      <c r="F47" s="2348" t="s">
        <v>99</v>
      </c>
      <c r="G47" s="2348"/>
      <c r="H47" s="2348"/>
      <c r="I47" s="7097"/>
      <c r="J47" s="2348"/>
      <c r="K47" s="5665">
        <f>H!E16</f>
        <v>0</v>
      </c>
      <c r="L47" s="5665">
        <f>H!F16</f>
        <v>0</v>
      </c>
      <c r="M47" s="5665">
        <f>H!G16</f>
        <v>0</v>
      </c>
      <c r="N47" s="5668">
        <f t="shared" si="0"/>
        <v>0</v>
      </c>
      <c r="O47" s="85"/>
      <c r="P47" s="1043"/>
    </row>
    <row r="48" spans="1:16">
      <c r="A48" s="927"/>
      <c r="B48" s="6183"/>
      <c r="C48" s="2361"/>
      <c r="D48" s="2362"/>
      <c r="E48" s="2363" t="s">
        <v>100</v>
      </c>
      <c r="F48" s="2348" t="s">
        <v>101</v>
      </c>
      <c r="G48" s="2348"/>
      <c r="H48" s="2348"/>
      <c r="I48" s="7097"/>
      <c r="J48" s="2348"/>
      <c r="K48" s="5665">
        <f>H!E19</f>
        <v>0</v>
      </c>
      <c r="L48" s="5665">
        <f>H!F19</f>
        <v>0</v>
      </c>
      <c r="M48" s="5665">
        <f>H!G19</f>
        <v>0</v>
      </c>
      <c r="N48" s="5668">
        <f t="shared" si="0"/>
        <v>0</v>
      </c>
      <c r="O48" s="85"/>
      <c r="P48" s="1043"/>
    </row>
    <row r="49" spans="1:16">
      <c r="A49" s="927"/>
      <c r="B49" s="6183"/>
      <c r="C49" s="2361"/>
      <c r="D49" s="2362"/>
      <c r="E49" s="2363" t="s">
        <v>102</v>
      </c>
      <c r="F49" s="2348" t="s">
        <v>103</v>
      </c>
      <c r="G49" s="2348"/>
      <c r="H49" s="2348"/>
      <c r="I49" s="7097"/>
      <c r="J49" s="2348"/>
      <c r="K49" s="5665">
        <f>H!E22</f>
        <v>0</v>
      </c>
      <c r="L49" s="5665">
        <f>H!F22</f>
        <v>0</v>
      </c>
      <c r="M49" s="5665">
        <f>H!G22</f>
        <v>0</v>
      </c>
      <c r="N49" s="5668">
        <f t="shared" si="0"/>
        <v>0</v>
      </c>
      <c r="O49" s="85"/>
      <c r="P49" s="1043"/>
    </row>
    <row r="50" spans="1:16">
      <c r="A50" s="927"/>
      <c r="B50" s="6183"/>
      <c r="C50" s="2361"/>
      <c r="D50" s="2362"/>
      <c r="E50" s="2363" t="s">
        <v>104</v>
      </c>
      <c r="F50" s="2348" t="s">
        <v>105</v>
      </c>
      <c r="G50" s="2348"/>
      <c r="H50" s="2348"/>
      <c r="I50" s="7097"/>
      <c r="J50" s="2348"/>
      <c r="K50" s="5665">
        <f>H!E25+H!E28+H!E31+H!E34</f>
        <v>0</v>
      </c>
      <c r="L50" s="5665">
        <f>H!F25+H!F28+H!F31+H!F34</f>
        <v>0</v>
      </c>
      <c r="M50" s="5665">
        <f>H!G25+H!G28+H!G31+H!G34</f>
        <v>0</v>
      </c>
      <c r="N50" s="5668">
        <f t="shared" si="0"/>
        <v>0</v>
      </c>
      <c r="O50" s="85"/>
      <c r="P50" s="1043"/>
    </row>
    <row r="51" spans="1:16">
      <c r="A51" s="927"/>
      <c r="B51" s="6183"/>
      <c r="C51" s="2361"/>
      <c r="D51" s="2362">
        <v>8.1999999999999993</v>
      </c>
      <c r="E51" s="2348" t="s">
        <v>106</v>
      </c>
      <c r="F51" s="2348"/>
      <c r="G51" s="2348"/>
      <c r="H51" s="2348"/>
      <c r="I51" s="7097"/>
      <c r="J51" s="2348"/>
      <c r="K51" s="5673">
        <f>SUM(K52:K57)</f>
        <v>0</v>
      </c>
      <c r="L51" s="5681">
        <f>SUM(L52:L57)</f>
        <v>0</v>
      </c>
      <c r="M51" s="5682">
        <f>SUM(M52:M57)</f>
        <v>0</v>
      </c>
      <c r="N51" s="5668">
        <f t="shared" si="0"/>
        <v>0</v>
      </c>
      <c r="O51" s="85"/>
      <c r="P51" s="1043"/>
    </row>
    <row r="52" spans="1:16">
      <c r="A52" s="927"/>
      <c r="B52" s="6183"/>
      <c r="C52" s="2361"/>
      <c r="D52" s="2362"/>
      <c r="E52" s="2363" t="s">
        <v>107</v>
      </c>
      <c r="F52" s="2348" t="s">
        <v>108</v>
      </c>
      <c r="G52" s="2348"/>
      <c r="H52" s="2348"/>
      <c r="I52" s="7097"/>
      <c r="J52" s="2348"/>
      <c r="K52" s="5665">
        <f>H!E40</f>
        <v>0</v>
      </c>
      <c r="L52" s="5665">
        <f>H!F40</f>
        <v>0</v>
      </c>
      <c r="M52" s="5665">
        <f>H!G40</f>
        <v>0</v>
      </c>
      <c r="N52" s="5668">
        <f t="shared" si="0"/>
        <v>0</v>
      </c>
      <c r="O52" s="85"/>
      <c r="P52" s="1043"/>
    </row>
    <row r="53" spans="1:16">
      <c r="A53" s="927"/>
      <c r="B53" s="6183"/>
      <c r="C53" s="2361"/>
      <c r="D53" s="2362"/>
      <c r="E53" s="2363" t="s">
        <v>109</v>
      </c>
      <c r="F53" s="2348" t="s">
        <v>110</v>
      </c>
      <c r="G53" s="2348"/>
      <c r="H53" s="2348"/>
      <c r="I53" s="7097"/>
      <c r="J53" s="2348"/>
      <c r="K53" s="5665">
        <f>H!E43</f>
        <v>0</v>
      </c>
      <c r="L53" s="5665">
        <f>H!F43</f>
        <v>0</v>
      </c>
      <c r="M53" s="5665">
        <f>H!G43</f>
        <v>0</v>
      </c>
      <c r="N53" s="5668">
        <f t="shared" si="0"/>
        <v>0</v>
      </c>
      <c r="O53" s="85"/>
      <c r="P53" s="1043"/>
    </row>
    <row r="54" spans="1:16">
      <c r="A54" s="927"/>
      <c r="B54" s="6183"/>
      <c r="C54" s="2361"/>
      <c r="D54" s="2362"/>
      <c r="E54" s="2363" t="s">
        <v>111</v>
      </c>
      <c r="F54" s="2348" t="s">
        <v>112</v>
      </c>
      <c r="G54" s="2348"/>
      <c r="H54" s="2348"/>
      <c r="I54" s="7097"/>
      <c r="J54" s="2348"/>
      <c r="K54" s="5665">
        <f>H!E46</f>
        <v>0</v>
      </c>
      <c r="L54" s="5665">
        <f>H!F46</f>
        <v>0</v>
      </c>
      <c r="M54" s="5665">
        <f>H!G46</f>
        <v>0</v>
      </c>
      <c r="N54" s="5668">
        <f t="shared" si="0"/>
        <v>0</v>
      </c>
      <c r="O54" s="85"/>
      <c r="P54" s="1043"/>
    </row>
    <row r="55" spans="1:16">
      <c r="A55" s="927"/>
      <c r="B55" s="6183"/>
      <c r="C55" s="2361"/>
      <c r="D55" s="2362"/>
      <c r="E55" s="2363" t="s">
        <v>113</v>
      </c>
      <c r="F55" s="2348" t="s">
        <v>114</v>
      </c>
      <c r="G55" s="2348"/>
      <c r="H55" s="2348"/>
      <c r="I55" s="7097"/>
      <c r="J55" s="2348"/>
      <c r="K55" s="5665">
        <f>H!E49+H!E52</f>
        <v>0</v>
      </c>
      <c r="L55" s="5665">
        <f>H!F49+H!F52</f>
        <v>0</v>
      </c>
      <c r="M55" s="5665">
        <f>H!G49+H!G52</f>
        <v>0</v>
      </c>
      <c r="N55" s="5668">
        <f t="shared" si="0"/>
        <v>0</v>
      </c>
      <c r="O55" s="85"/>
      <c r="P55" s="1043"/>
    </row>
    <row r="56" spans="1:16">
      <c r="A56" s="927"/>
      <c r="B56" s="6183"/>
      <c r="C56" s="2361"/>
      <c r="D56" s="2362"/>
      <c r="E56" s="2363" t="s">
        <v>115</v>
      </c>
      <c r="F56" s="2348" t="s">
        <v>116</v>
      </c>
      <c r="G56" s="2348"/>
      <c r="H56" s="2348"/>
      <c r="I56" s="7097"/>
      <c r="J56" s="2348"/>
      <c r="K56" s="5665">
        <f>H!E55</f>
        <v>0</v>
      </c>
      <c r="L56" s="5665">
        <f>H!F55</f>
        <v>0</v>
      </c>
      <c r="M56" s="5665">
        <f>H!G55</f>
        <v>0</v>
      </c>
      <c r="N56" s="5668">
        <f t="shared" si="0"/>
        <v>0</v>
      </c>
      <c r="O56" s="85"/>
      <c r="P56" s="1043"/>
    </row>
    <row r="57" spans="1:16">
      <c r="A57" s="927"/>
      <c r="B57" s="6183"/>
      <c r="C57" s="2361"/>
      <c r="D57" s="2362"/>
      <c r="E57" s="2363" t="s">
        <v>117</v>
      </c>
      <c r="F57" s="2348" t="s">
        <v>75</v>
      </c>
      <c r="G57" s="2348"/>
      <c r="H57" s="2348"/>
      <c r="I57" s="7097"/>
      <c r="J57" s="2348"/>
      <c r="K57" s="5665">
        <f>H!E58</f>
        <v>0</v>
      </c>
      <c r="L57" s="5665">
        <f>H!F58</f>
        <v>0</v>
      </c>
      <c r="M57" s="5665">
        <f>H!G58</f>
        <v>0</v>
      </c>
      <c r="N57" s="5668">
        <f t="shared" si="0"/>
        <v>0</v>
      </c>
      <c r="O57" s="85"/>
      <c r="P57" s="1043"/>
    </row>
    <row r="58" spans="1:16">
      <c r="A58" s="927"/>
      <c r="B58" s="6183"/>
      <c r="C58" s="2361"/>
      <c r="D58" s="2362">
        <v>8.3000000000000007</v>
      </c>
      <c r="E58" s="2348" t="s">
        <v>118</v>
      </c>
      <c r="F58" s="2348"/>
      <c r="G58" s="2348"/>
      <c r="H58" s="2348"/>
      <c r="I58" s="7097"/>
      <c r="J58" s="2348"/>
      <c r="K58" s="5665">
        <f>H!E64</f>
        <v>0</v>
      </c>
      <c r="L58" s="5665">
        <f>H!F64</f>
        <v>0</v>
      </c>
      <c r="M58" s="5665">
        <f>H!G64</f>
        <v>0</v>
      </c>
      <c r="N58" s="5668">
        <f t="shared" si="0"/>
        <v>0</v>
      </c>
      <c r="O58" s="85"/>
      <c r="P58" s="1043"/>
    </row>
    <row r="59" spans="1:16">
      <c r="A59" s="927"/>
      <c r="B59" s="6183" t="s">
        <v>63</v>
      </c>
      <c r="C59" s="2364">
        <v>9</v>
      </c>
      <c r="D59" s="1341" t="s">
        <v>119</v>
      </c>
      <c r="E59" s="1341"/>
      <c r="F59" s="1341"/>
      <c r="G59" s="1341"/>
      <c r="H59" s="1341"/>
      <c r="I59" s="7098"/>
      <c r="J59" s="1341"/>
      <c r="K59" s="5683">
        <f>SUM(K60:K64)</f>
        <v>0</v>
      </c>
      <c r="L59" s="5684">
        <f>SUM(L60:L64)</f>
        <v>0</v>
      </c>
      <c r="M59" s="5685">
        <f>SUM(M60:M64)</f>
        <v>0</v>
      </c>
      <c r="N59" s="5668">
        <f t="shared" si="0"/>
        <v>0</v>
      </c>
      <c r="O59" s="85"/>
      <c r="P59" s="1043"/>
    </row>
    <row r="60" spans="1:16">
      <c r="A60" s="927"/>
      <c r="B60" s="6183"/>
      <c r="C60" s="2364"/>
      <c r="D60" s="1342">
        <v>9.1</v>
      </c>
      <c r="E60" s="1341" t="s">
        <v>120</v>
      </c>
      <c r="F60" s="1341"/>
      <c r="G60" s="1341"/>
      <c r="H60" s="1341"/>
      <c r="I60" s="7098"/>
      <c r="J60" s="1341"/>
      <c r="K60" s="5686">
        <f>I!G16</f>
        <v>0</v>
      </c>
      <c r="L60" s="5686">
        <f>I!H16</f>
        <v>0</v>
      </c>
      <c r="M60" s="5686">
        <f>I!I16</f>
        <v>0</v>
      </c>
      <c r="N60" s="5668">
        <f>K60+L60-M60</f>
        <v>0</v>
      </c>
      <c r="O60" s="85"/>
      <c r="P60" s="1043"/>
    </row>
    <row r="61" spans="1:16">
      <c r="A61" s="927"/>
      <c r="B61" s="6183"/>
      <c r="C61" s="2364"/>
      <c r="D61" s="1342"/>
      <c r="E61" s="1343" t="s">
        <v>121</v>
      </c>
      <c r="F61" s="1341" t="s">
        <v>122</v>
      </c>
      <c r="G61" s="1341"/>
      <c r="H61" s="1341"/>
      <c r="I61" s="7098"/>
      <c r="J61" s="1341"/>
      <c r="K61" s="5686">
        <f>I!F16</f>
        <v>0</v>
      </c>
      <c r="L61" s="5675"/>
      <c r="M61" s="5676"/>
      <c r="N61" s="5668">
        <f>K61</f>
        <v>0</v>
      </c>
      <c r="O61" s="85"/>
      <c r="P61" s="1043"/>
    </row>
    <row r="62" spans="1:16">
      <c r="A62" s="927"/>
      <c r="B62" s="6183"/>
      <c r="C62" s="2364"/>
      <c r="D62" s="1342">
        <v>9.1999999999999993</v>
      </c>
      <c r="E62" s="1344" t="s">
        <v>123</v>
      </c>
      <c r="F62" s="1341"/>
      <c r="G62" s="1341"/>
      <c r="H62" s="1341"/>
      <c r="I62" s="7098"/>
      <c r="J62" s="1341"/>
      <c r="K62" s="5686">
        <f>I!G20</f>
        <v>0</v>
      </c>
      <c r="L62" s="5686">
        <f>I!H20</f>
        <v>0</v>
      </c>
      <c r="M62" s="5686">
        <f>I!I20</f>
        <v>0</v>
      </c>
      <c r="N62" s="5668">
        <f t="shared" si="0"/>
        <v>0</v>
      </c>
      <c r="O62" s="85"/>
      <c r="P62" s="1043"/>
    </row>
    <row r="63" spans="1:16">
      <c r="A63" s="927"/>
      <c r="B63" s="6183"/>
      <c r="C63" s="2364"/>
      <c r="D63" s="1342"/>
      <c r="E63" s="1343" t="s">
        <v>124</v>
      </c>
      <c r="F63" s="1341" t="s">
        <v>122</v>
      </c>
      <c r="G63" s="1341"/>
      <c r="H63" s="1341"/>
      <c r="I63" s="7098"/>
      <c r="J63" s="1341"/>
      <c r="K63" s="5686">
        <f>I!F20</f>
        <v>0</v>
      </c>
      <c r="L63" s="5675"/>
      <c r="M63" s="5676"/>
      <c r="N63" s="5668">
        <f>K63</f>
        <v>0</v>
      </c>
      <c r="O63" s="85"/>
      <c r="P63" s="1043"/>
    </row>
    <row r="64" spans="1:16">
      <c r="A64" s="927"/>
      <c r="B64" s="6183"/>
      <c r="C64" s="2364"/>
      <c r="D64" s="1342">
        <v>9.3000000000000007</v>
      </c>
      <c r="E64" s="1344" t="s">
        <v>88</v>
      </c>
      <c r="F64" s="1341"/>
      <c r="G64" s="1341"/>
      <c r="H64" s="1341"/>
      <c r="I64" s="7098"/>
      <c r="J64" s="1341"/>
      <c r="K64" s="5686">
        <f>-I!W23</f>
        <v>0</v>
      </c>
      <c r="L64" s="5675"/>
      <c r="M64" s="5676"/>
      <c r="N64" s="5668">
        <f>K64</f>
        <v>0</v>
      </c>
      <c r="O64" s="85"/>
      <c r="P64" s="1043"/>
    </row>
    <row r="65" spans="1:16">
      <c r="A65" s="927"/>
      <c r="B65" s="6183" t="s">
        <v>63</v>
      </c>
      <c r="C65" s="2364">
        <v>10</v>
      </c>
      <c r="D65" s="1341" t="s">
        <v>125</v>
      </c>
      <c r="E65" s="1341"/>
      <c r="F65" s="1341"/>
      <c r="G65" s="1341"/>
      <c r="H65" s="1341"/>
      <c r="I65" s="7098"/>
      <c r="J65" s="1341"/>
      <c r="K65" s="5687">
        <f>SUM(K66:K81)</f>
        <v>0</v>
      </c>
      <c r="L65" s="5688">
        <f>SUM(L66:L81)</f>
        <v>0</v>
      </c>
      <c r="M65" s="5689">
        <f>SUM(M66:M81)</f>
        <v>0</v>
      </c>
      <c r="N65" s="5672">
        <f t="shared" si="0"/>
        <v>0</v>
      </c>
      <c r="O65" s="85"/>
      <c r="P65" s="1043"/>
    </row>
    <row r="66" spans="1:16">
      <c r="A66" s="927"/>
      <c r="B66" s="6183"/>
      <c r="C66" s="2364"/>
      <c r="D66" s="1342">
        <v>10.1</v>
      </c>
      <c r="E66" s="1341" t="s">
        <v>126</v>
      </c>
      <c r="F66" s="1341"/>
      <c r="G66" s="1341"/>
      <c r="H66" s="1341"/>
      <c r="I66" s="7098"/>
      <c r="J66" s="1341"/>
      <c r="K66" s="5686">
        <f>P!D14</f>
        <v>0</v>
      </c>
      <c r="L66" s="5686">
        <f>P!E14</f>
        <v>0</v>
      </c>
      <c r="M66" s="5686">
        <f>P!F14</f>
        <v>0</v>
      </c>
      <c r="N66" s="5668">
        <f t="shared" si="0"/>
        <v>0</v>
      </c>
      <c r="O66" s="85"/>
      <c r="P66" s="1043"/>
    </row>
    <row r="67" spans="1:16">
      <c r="A67" s="927"/>
      <c r="B67" s="6183"/>
      <c r="C67" s="2364"/>
      <c r="D67" s="1342">
        <v>10.199999999999999</v>
      </c>
      <c r="E67" s="1341" t="s">
        <v>127</v>
      </c>
      <c r="F67" s="1341"/>
      <c r="G67" s="1341"/>
      <c r="H67" s="1341"/>
      <c r="I67" s="7098"/>
      <c r="J67" s="1341"/>
      <c r="K67" s="5686">
        <f>P!D16</f>
        <v>0</v>
      </c>
      <c r="L67" s="5686">
        <f>P!E16</f>
        <v>0</v>
      </c>
      <c r="M67" s="5686">
        <f>P!F16</f>
        <v>0</v>
      </c>
      <c r="N67" s="5668">
        <f t="shared" si="0"/>
        <v>0</v>
      </c>
      <c r="O67" s="85"/>
      <c r="P67" s="1043"/>
    </row>
    <row r="68" spans="1:16">
      <c r="A68" s="927"/>
      <c r="B68" s="6183"/>
      <c r="C68" s="2364"/>
      <c r="D68" s="1342">
        <v>10.3</v>
      </c>
      <c r="E68" s="1341" t="s">
        <v>128</v>
      </c>
      <c r="F68" s="1341"/>
      <c r="G68" s="1341"/>
      <c r="H68" s="1341"/>
      <c r="I68" s="7098"/>
      <c r="J68" s="1341"/>
      <c r="K68" s="5686">
        <f>P!D18</f>
        <v>0</v>
      </c>
      <c r="L68" s="5686">
        <f>P!E18</f>
        <v>0</v>
      </c>
      <c r="M68" s="5686">
        <f>P!F18</f>
        <v>0</v>
      </c>
      <c r="N68" s="5668">
        <f t="shared" si="0"/>
        <v>0</v>
      </c>
      <c r="O68" s="85"/>
      <c r="P68" s="1043"/>
    </row>
    <row r="69" spans="1:16">
      <c r="A69" s="927"/>
      <c r="B69" s="6183"/>
      <c r="C69" s="2364"/>
      <c r="D69" s="1342">
        <v>10.4</v>
      </c>
      <c r="E69" s="1341" t="s">
        <v>129</v>
      </c>
      <c r="F69" s="1341"/>
      <c r="G69" s="1341"/>
      <c r="H69" s="1341"/>
      <c r="I69" s="7098"/>
      <c r="J69" s="1341"/>
      <c r="K69" s="5686">
        <f>P!D20</f>
        <v>0</v>
      </c>
      <c r="L69" s="5686">
        <f>P!E20</f>
        <v>0</v>
      </c>
      <c r="M69" s="5686">
        <f>P!F20</f>
        <v>0</v>
      </c>
      <c r="N69" s="5668">
        <f t="shared" si="0"/>
        <v>0</v>
      </c>
      <c r="O69" s="85"/>
      <c r="P69" s="1043"/>
    </row>
    <row r="70" spans="1:16">
      <c r="A70" s="927"/>
      <c r="B70" s="6183"/>
      <c r="C70" s="2364"/>
      <c r="D70" s="1342">
        <v>10.5</v>
      </c>
      <c r="E70" s="1341" t="s">
        <v>130</v>
      </c>
      <c r="F70" s="1341"/>
      <c r="G70" s="1341"/>
      <c r="H70" s="1341"/>
      <c r="I70" s="7098"/>
      <c r="J70" s="1341"/>
      <c r="K70" s="5686">
        <f>P!D22</f>
        <v>0</v>
      </c>
      <c r="L70" s="5686">
        <f>P!E22</f>
        <v>0</v>
      </c>
      <c r="M70" s="5686">
        <f>P!F22</f>
        <v>0</v>
      </c>
      <c r="N70" s="5668">
        <f t="shared" si="0"/>
        <v>0</v>
      </c>
      <c r="O70" s="85"/>
      <c r="P70" s="1043"/>
    </row>
    <row r="71" spans="1:16">
      <c r="A71" s="927"/>
      <c r="B71" s="6183"/>
      <c r="C71" s="2364"/>
      <c r="D71" s="1342">
        <v>10.6</v>
      </c>
      <c r="E71" s="1341" t="s">
        <v>131</v>
      </c>
      <c r="F71" s="1341"/>
      <c r="G71" s="1341"/>
      <c r="H71" s="1341"/>
      <c r="I71" s="7098"/>
      <c r="J71" s="1341"/>
      <c r="K71" s="5686">
        <f>P!D24</f>
        <v>0</v>
      </c>
      <c r="L71" s="5686">
        <f>P!E24</f>
        <v>0</v>
      </c>
      <c r="M71" s="5686">
        <f>P!F24</f>
        <v>0</v>
      </c>
      <c r="N71" s="5668">
        <f t="shared" si="0"/>
        <v>0</v>
      </c>
      <c r="O71" s="85"/>
      <c r="P71" s="1043"/>
    </row>
    <row r="72" spans="1:16">
      <c r="A72" s="927"/>
      <c r="B72" s="6183"/>
      <c r="C72" s="2364"/>
      <c r="D72" s="1342">
        <v>10.7</v>
      </c>
      <c r="E72" s="1341" t="s">
        <v>132</v>
      </c>
      <c r="F72" s="1341"/>
      <c r="G72" s="1341"/>
      <c r="H72" s="1341"/>
      <c r="I72" s="7098"/>
      <c r="J72" s="1341"/>
      <c r="K72" s="5686">
        <f>P!D26</f>
        <v>0</v>
      </c>
      <c r="L72" s="5686">
        <f>P!E26</f>
        <v>0</v>
      </c>
      <c r="M72" s="5686">
        <f>P!F26</f>
        <v>0</v>
      </c>
      <c r="N72" s="5668">
        <f t="shared" si="0"/>
        <v>0</v>
      </c>
      <c r="O72" s="85"/>
      <c r="P72" s="1043"/>
    </row>
    <row r="73" spans="1:16">
      <c r="A73" s="927"/>
      <c r="B73" s="6183"/>
      <c r="C73" s="2364"/>
      <c r="D73" s="1342">
        <v>10.8</v>
      </c>
      <c r="E73" s="1341" t="s">
        <v>133</v>
      </c>
      <c r="F73" s="1341"/>
      <c r="G73" s="1341"/>
      <c r="H73" s="1341"/>
      <c r="I73" s="7098"/>
      <c r="J73" s="1341"/>
      <c r="K73" s="5686">
        <f>P!D28</f>
        <v>0</v>
      </c>
      <c r="L73" s="5686">
        <f>P!E28</f>
        <v>0</v>
      </c>
      <c r="M73" s="5686">
        <f>P!F28</f>
        <v>0</v>
      </c>
      <c r="N73" s="5668">
        <f t="shared" si="0"/>
        <v>0</v>
      </c>
      <c r="O73" s="85"/>
      <c r="P73" s="1043"/>
    </row>
    <row r="74" spans="1:16">
      <c r="A74" s="927"/>
      <c r="B74" s="6183"/>
      <c r="C74" s="2364"/>
      <c r="D74" s="1342">
        <v>10.9</v>
      </c>
      <c r="E74" s="1341" t="s">
        <v>134</v>
      </c>
      <c r="F74" s="1341"/>
      <c r="G74" s="1341"/>
      <c r="H74" s="1341"/>
      <c r="I74" s="7098"/>
      <c r="J74" s="1341"/>
      <c r="K74" s="5686">
        <f>P!D30</f>
        <v>0</v>
      </c>
      <c r="L74" s="5686">
        <f>P!E30</f>
        <v>0</v>
      </c>
      <c r="M74" s="5686">
        <f>P!F30</f>
        <v>0</v>
      </c>
      <c r="N74" s="5668">
        <f t="shared" si="0"/>
        <v>0</v>
      </c>
      <c r="O74" s="85"/>
      <c r="P74" s="1043"/>
    </row>
    <row r="75" spans="1:16">
      <c r="A75" s="927"/>
      <c r="B75" s="6183"/>
      <c r="C75" s="2364"/>
      <c r="D75" s="1345">
        <v>10.1</v>
      </c>
      <c r="E75" s="1341" t="s">
        <v>135</v>
      </c>
      <c r="F75" s="1341"/>
      <c r="G75" s="1341"/>
      <c r="H75" s="1341"/>
      <c r="I75" s="7098"/>
      <c r="J75" s="1341"/>
      <c r="K75" s="5686">
        <f>P!D32</f>
        <v>0</v>
      </c>
      <c r="L75" s="5686">
        <f>P!E32</f>
        <v>0</v>
      </c>
      <c r="M75" s="5686">
        <f>P!F32</f>
        <v>0</v>
      </c>
      <c r="N75" s="5668">
        <f>K75+L75-M75</f>
        <v>0</v>
      </c>
      <c r="O75" s="85"/>
      <c r="P75" s="1043"/>
    </row>
    <row r="76" spans="1:16">
      <c r="A76" s="927"/>
      <c r="B76" s="6183"/>
      <c r="C76" s="2364"/>
      <c r="D76" s="1346">
        <v>10.11</v>
      </c>
      <c r="E76" s="1347" t="s">
        <v>136</v>
      </c>
      <c r="F76" s="1347"/>
      <c r="G76" s="1347"/>
      <c r="H76" s="1347"/>
      <c r="I76" s="7099"/>
      <c r="J76" s="1347"/>
      <c r="K76" s="5686">
        <f>P!D34</f>
        <v>0</v>
      </c>
      <c r="L76" s="5686">
        <f>P!E34</f>
        <v>0</v>
      </c>
      <c r="M76" s="5686">
        <f>P!F34</f>
        <v>0</v>
      </c>
      <c r="N76" s="5668">
        <f t="shared" ref="N76:N144" si="1">K76+L76-M76</f>
        <v>0</v>
      </c>
      <c r="O76" s="85"/>
      <c r="P76" s="1043"/>
    </row>
    <row r="77" spans="1:16">
      <c r="A77" s="927"/>
      <c r="B77" s="6183"/>
      <c r="C77" s="2364"/>
      <c r="D77" s="1346">
        <v>10.119999999999999</v>
      </c>
      <c r="E77" s="1347" t="s">
        <v>137</v>
      </c>
      <c r="F77" s="1347"/>
      <c r="G77" s="1347"/>
      <c r="H77" s="1347"/>
      <c r="I77" s="7099"/>
      <c r="J77" s="1347"/>
      <c r="K77" s="5686">
        <f>P!D36</f>
        <v>0</v>
      </c>
      <c r="L77" s="5686">
        <f>P!E36</f>
        <v>0</v>
      </c>
      <c r="M77" s="5686">
        <f>P!F36</f>
        <v>0</v>
      </c>
      <c r="N77" s="5668">
        <f t="shared" si="1"/>
        <v>0</v>
      </c>
      <c r="O77" s="85"/>
      <c r="P77" s="1043"/>
    </row>
    <row r="78" spans="1:16">
      <c r="A78" s="927"/>
      <c r="B78" s="6183"/>
      <c r="C78" s="2364"/>
      <c r="D78" s="1346">
        <v>10.130000000000001</v>
      </c>
      <c r="E78" s="1347" t="s">
        <v>138</v>
      </c>
      <c r="F78" s="1347"/>
      <c r="G78" s="1347"/>
      <c r="H78" s="1347"/>
      <c r="I78" s="7099"/>
      <c r="J78" s="1347"/>
      <c r="K78" s="5686">
        <f>P!D38</f>
        <v>0</v>
      </c>
      <c r="L78" s="5686">
        <f>P!E38</f>
        <v>0</v>
      </c>
      <c r="M78" s="5686">
        <f>P!F38</f>
        <v>0</v>
      </c>
      <c r="N78" s="5668">
        <f t="shared" si="1"/>
        <v>0</v>
      </c>
      <c r="O78" s="85"/>
      <c r="P78" s="1043"/>
    </row>
    <row r="79" spans="1:16">
      <c r="A79" s="927"/>
      <c r="B79" s="6183"/>
      <c r="C79" s="2364"/>
      <c r="D79" s="1346">
        <v>10.14</v>
      </c>
      <c r="E79" s="1347" t="s">
        <v>139</v>
      </c>
      <c r="F79" s="1347"/>
      <c r="G79" s="1347"/>
      <c r="H79" s="1347"/>
      <c r="I79" s="7099"/>
      <c r="J79" s="1347"/>
      <c r="K79" s="5686">
        <f>P!D40</f>
        <v>0</v>
      </c>
      <c r="L79" s="5686">
        <f>P!E40</f>
        <v>0</v>
      </c>
      <c r="M79" s="5686">
        <f>P!F40</f>
        <v>0</v>
      </c>
      <c r="N79" s="5668">
        <f t="shared" si="1"/>
        <v>0</v>
      </c>
      <c r="O79" s="85"/>
      <c r="P79" s="1043"/>
    </row>
    <row r="80" spans="1:16">
      <c r="A80" s="927"/>
      <c r="B80" s="6183"/>
      <c r="C80" s="2364"/>
      <c r="D80" s="1346">
        <v>10.15</v>
      </c>
      <c r="E80" s="1347" t="s">
        <v>140</v>
      </c>
      <c r="F80" s="1347"/>
      <c r="G80" s="1347"/>
      <c r="H80" s="1347"/>
      <c r="I80" s="7099"/>
      <c r="J80" s="1347"/>
      <c r="K80" s="5686">
        <f>P!D42</f>
        <v>0</v>
      </c>
      <c r="L80" s="5686">
        <f>P!E42</f>
        <v>0</v>
      </c>
      <c r="M80" s="5686">
        <f>P!F42</f>
        <v>0</v>
      </c>
      <c r="N80" s="5668">
        <f t="shared" si="1"/>
        <v>0</v>
      </c>
      <c r="O80" s="85"/>
      <c r="P80" s="1043"/>
    </row>
    <row r="81" spans="1:16">
      <c r="A81" s="927"/>
      <c r="B81" s="6183"/>
      <c r="C81" s="2364"/>
      <c r="D81" s="1346">
        <v>10.16</v>
      </c>
      <c r="E81" s="1347" t="s">
        <v>88</v>
      </c>
      <c r="F81" s="1347"/>
      <c r="G81" s="1347"/>
      <c r="H81" s="1347"/>
      <c r="I81" s="7099"/>
      <c r="J81" s="1347"/>
      <c r="K81" s="5686">
        <f>-P!T45</f>
        <v>0</v>
      </c>
      <c r="L81" s="8530"/>
      <c r="M81" s="8531"/>
      <c r="N81" s="5668">
        <f>K81</f>
        <v>0</v>
      </c>
      <c r="O81" s="85"/>
      <c r="P81" s="1043"/>
    </row>
    <row r="82" spans="1:16">
      <c r="A82" s="927"/>
      <c r="B82" s="6183" t="s">
        <v>63</v>
      </c>
      <c r="C82" s="2364">
        <v>11</v>
      </c>
      <c r="D82" s="1341" t="s">
        <v>141</v>
      </c>
      <c r="E82" s="1341"/>
      <c r="F82" s="1341"/>
      <c r="G82" s="1341"/>
      <c r="H82" s="1341"/>
      <c r="I82" s="7098"/>
      <c r="J82" s="1341"/>
      <c r="K82" s="5683">
        <f>SUM(K83:K89)</f>
        <v>0</v>
      </c>
      <c r="L82" s="5684">
        <f>SUM(L83:L89)</f>
        <v>0</v>
      </c>
      <c r="M82" s="5685">
        <f>SUM(M83:M89)</f>
        <v>0</v>
      </c>
      <c r="N82" s="5668">
        <f t="shared" si="1"/>
        <v>0</v>
      </c>
      <c r="O82" s="85"/>
      <c r="P82" s="1043"/>
    </row>
    <row r="83" spans="1:16">
      <c r="A83" s="927"/>
      <c r="B83" s="6183"/>
      <c r="C83" s="2364"/>
      <c r="D83" s="1342">
        <v>11.1</v>
      </c>
      <c r="E83" s="1341" t="s">
        <v>142</v>
      </c>
      <c r="F83" s="1341"/>
      <c r="G83" s="1341"/>
      <c r="H83" s="1341"/>
      <c r="I83" s="7098"/>
      <c r="J83" s="1341"/>
      <c r="K83" s="5686">
        <f>J!E16</f>
        <v>0</v>
      </c>
      <c r="L83" s="5686">
        <f>J!F16</f>
        <v>0</v>
      </c>
      <c r="M83" s="5686">
        <f>J!G16</f>
        <v>0</v>
      </c>
      <c r="N83" s="5668">
        <f t="shared" si="1"/>
        <v>0</v>
      </c>
      <c r="O83" s="85"/>
      <c r="P83" s="1043"/>
    </row>
    <row r="84" spans="1:16">
      <c r="A84" s="927"/>
      <c r="B84" s="6183"/>
      <c r="C84" s="2364"/>
      <c r="D84" s="1342">
        <v>11.2</v>
      </c>
      <c r="E84" s="1341" t="s">
        <v>143</v>
      </c>
      <c r="F84" s="1341"/>
      <c r="G84" s="1341"/>
      <c r="H84" s="1341"/>
      <c r="I84" s="7098"/>
      <c r="J84" s="1341"/>
      <c r="K84" s="5686">
        <f>J!E19</f>
        <v>0</v>
      </c>
      <c r="L84" s="5686">
        <f>J!F19</f>
        <v>0</v>
      </c>
      <c r="M84" s="5686">
        <f>J!G19</f>
        <v>0</v>
      </c>
      <c r="N84" s="5668">
        <f t="shared" si="1"/>
        <v>0</v>
      </c>
      <c r="O84" s="85"/>
      <c r="P84" s="1043"/>
    </row>
    <row r="85" spans="1:16">
      <c r="A85" s="927"/>
      <c r="B85" s="6183"/>
      <c r="C85" s="2364"/>
      <c r="D85" s="1342">
        <v>11.3</v>
      </c>
      <c r="E85" s="1341" t="s">
        <v>144</v>
      </c>
      <c r="F85" s="1341"/>
      <c r="G85" s="1348"/>
      <c r="H85" s="1348"/>
      <c r="I85" s="7100"/>
      <c r="J85" s="1348"/>
      <c r="K85" s="5686">
        <f>J!E22</f>
        <v>0</v>
      </c>
      <c r="L85" s="5686">
        <f>J!F22</f>
        <v>0</v>
      </c>
      <c r="M85" s="5686">
        <f>J!G22</f>
        <v>0</v>
      </c>
      <c r="N85" s="5668">
        <f t="shared" si="1"/>
        <v>0</v>
      </c>
      <c r="O85" s="85"/>
      <c r="P85" s="1043"/>
    </row>
    <row r="86" spans="1:16">
      <c r="A86" s="927"/>
      <c r="B86" s="6183"/>
      <c r="C86" s="2364"/>
      <c r="D86" s="1342">
        <v>11.4</v>
      </c>
      <c r="E86" s="1341" t="s">
        <v>88</v>
      </c>
      <c r="F86" s="1341"/>
      <c r="G86" s="1341"/>
      <c r="H86" s="1341"/>
      <c r="I86" s="7098"/>
      <c r="J86" s="1341"/>
      <c r="K86" s="5686">
        <f>J!U37</f>
        <v>0</v>
      </c>
      <c r="L86" s="8530"/>
      <c r="M86" s="8531"/>
      <c r="N86" s="5668">
        <f>K86</f>
        <v>0</v>
      </c>
      <c r="O86" s="85"/>
      <c r="P86" s="1043"/>
    </row>
    <row r="87" spans="1:16">
      <c r="A87" s="927"/>
      <c r="B87" s="6183"/>
      <c r="C87" s="2364"/>
      <c r="D87" s="1342">
        <v>11.5</v>
      </c>
      <c r="E87" s="1341" t="s">
        <v>114</v>
      </c>
      <c r="F87" s="1341"/>
      <c r="G87" s="1341"/>
      <c r="H87" s="1341"/>
      <c r="I87" s="7098"/>
      <c r="J87" s="1341"/>
      <c r="K87" s="5686">
        <f>J!E25+J!E28</f>
        <v>0</v>
      </c>
      <c r="L87" s="5686">
        <f>J!F25+J!F28</f>
        <v>0</v>
      </c>
      <c r="M87" s="5686">
        <f>J!G25+J!G28</f>
        <v>0</v>
      </c>
      <c r="N87" s="5668">
        <f t="shared" si="1"/>
        <v>0</v>
      </c>
      <c r="O87" s="85"/>
      <c r="P87" s="1043"/>
    </row>
    <row r="88" spans="1:16">
      <c r="A88" s="927"/>
      <c r="B88" s="6183"/>
      <c r="C88" s="2364"/>
      <c r="D88" s="1342">
        <v>11.6</v>
      </c>
      <c r="E88" s="1341" t="s">
        <v>116</v>
      </c>
      <c r="F88" s="1341"/>
      <c r="G88" s="1341"/>
      <c r="H88" s="1341"/>
      <c r="I88" s="7098"/>
      <c r="J88" s="1341"/>
      <c r="K88" s="5686">
        <f>J!E31</f>
        <v>0</v>
      </c>
      <c r="L88" s="5686">
        <f>J!F31</f>
        <v>0</v>
      </c>
      <c r="M88" s="5686">
        <f>J!G31</f>
        <v>0</v>
      </c>
      <c r="N88" s="5668">
        <f t="shared" si="1"/>
        <v>0</v>
      </c>
      <c r="O88" s="85"/>
      <c r="P88" s="1043"/>
    </row>
    <row r="89" spans="1:16">
      <c r="A89" s="927"/>
      <c r="B89" s="6183"/>
      <c r="C89" s="2364"/>
      <c r="D89" s="1342">
        <v>11.7</v>
      </c>
      <c r="E89" s="1341" t="s">
        <v>75</v>
      </c>
      <c r="F89" s="1341"/>
      <c r="G89" s="1341"/>
      <c r="H89" s="1341"/>
      <c r="I89" s="7098"/>
      <c r="J89" s="1341"/>
      <c r="K89" s="5686">
        <f>J!E34</f>
        <v>0</v>
      </c>
      <c r="L89" s="5686">
        <f>J!F34</f>
        <v>0</v>
      </c>
      <c r="M89" s="5686">
        <f>J!G34</f>
        <v>0</v>
      </c>
      <c r="N89" s="5668">
        <f>K89+L89-M89</f>
        <v>0</v>
      </c>
      <c r="O89" s="85"/>
      <c r="P89" s="1043"/>
    </row>
    <row r="90" spans="1:16">
      <c r="A90" s="927"/>
      <c r="B90" s="6183" t="s">
        <v>63</v>
      </c>
      <c r="C90" s="2364">
        <v>12</v>
      </c>
      <c r="D90" s="1341" t="s">
        <v>145</v>
      </c>
      <c r="E90" s="1341"/>
      <c r="F90" s="1341"/>
      <c r="G90" s="1341"/>
      <c r="H90" s="1341"/>
      <c r="I90" s="7098"/>
      <c r="J90" s="1341"/>
      <c r="K90" s="5683">
        <f>SUM(K91:K93)+K100+K103+K106+K121+K125+K126+K127</f>
        <v>0</v>
      </c>
      <c r="L90" s="5683">
        <f>SUM(L91:L93)+L100+L103+L106+L121+L125+L126+L127</f>
        <v>0</v>
      </c>
      <c r="M90" s="5683">
        <f>SUM(M91:M93)+M100+M103+M106+M121+M125+M126+M127</f>
        <v>0</v>
      </c>
      <c r="N90" s="5668">
        <f>K90+L90-M90</f>
        <v>0</v>
      </c>
      <c r="O90" s="85"/>
      <c r="P90" s="1043"/>
    </row>
    <row r="91" spans="1:16">
      <c r="A91" s="927"/>
      <c r="B91" s="6183"/>
      <c r="C91" s="2364"/>
      <c r="D91" s="1342">
        <v>12.1</v>
      </c>
      <c r="E91" s="1341" t="s">
        <v>146</v>
      </c>
      <c r="F91" s="1341"/>
      <c r="G91" s="1341"/>
      <c r="H91" s="1341"/>
      <c r="I91" s="7098"/>
      <c r="J91" s="1341"/>
      <c r="K91" s="5686">
        <f>Q!K17</f>
        <v>0</v>
      </c>
      <c r="L91" s="5690">
        <v>0</v>
      </c>
      <c r="M91" s="5691">
        <f>Q!N17</f>
        <v>0</v>
      </c>
      <c r="N91" s="5668">
        <f>K91+L91-M91</f>
        <v>0</v>
      </c>
      <c r="O91" s="85"/>
      <c r="P91" s="1043"/>
    </row>
    <row r="92" spans="1:16">
      <c r="A92" s="927"/>
      <c r="B92" s="6183"/>
      <c r="C92" s="2364"/>
      <c r="D92" s="1349">
        <v>12.2</v>
      </c>
      <c r="E92" s="1341" t="s">
        <v>147</v>
      </c>
      <c r="F92" s="1341"/>
      <c r="G92" s="1341"/>
      <c r="H92" s="1341"/>
      <c r="I92" s="7098"/>
      <c r="J92" s="1341"/>
      <c r="K92" s="5686">
        <f>Q!K20</f>
        <v>0</v>
      </c>
      <c r="L92" s="5690">
        <v>0</v>
      </c>
      <c r="M92" s="5691">
        <f>Q!N20</f>
        <v>0</v>
      </c>
      <c r="N92" s="5668">
        <f>K92+L92-M92</f>
        <v>0</v>
      </c>
      <c r="O92" s="85"/>
      <c r="P92" s="1043"/>
    </row>
    <row r="93" spans="1:16">
      <c r="A93" s="927"/>
      <c r="B93" s="6183"/>
      <c r="C93" s="2364"/>
      <c r="D93" s="1350">
        <v>12.3</v>
      </c>
      <c r="E93" s="1348" t="s">
        <v>148</v>
      </c>
      <c r="F93" s="1348"/>
      <c r="G93" s="1348"/>
      <c r="H93" s="1348"/>
      <c r="I93" s="7100"/>
      <c r="J93" s="1348"/>
      <c r="K93" s="5683">
        <f>K94+K97</f>
        <v>0</v>
      </c>
      <c r="L93" s="5681">
        <f>L94+L97</f>
        <v>0</v>
      </c>
      <c r="M93" s="5685">
        <f>M94+M97</f>
        <v>0</v>
      </c>
      <c r="N93" s="5668">
        <f t="shared" si="1"/>
        <v>0</v>
      </c>
      <c r="O93" s="85"/>
      <c r="P93" s="1043"/>
    </row>
    <row r="94" spans="1:16">
      <c r="A94" s="927"/>
      <c r="B94" s="6183"/>
      <c r="C94" s="2364"/>
      <c r="D94" s="1350"/>
      <c r="E94" s="1351" t="s">
        <v>149</v>
      </c>
      <c r="F94" s="1348" t="s">
        <v>97</v>
      </c>
      <c r="G94" s="1348"/>
      <c r="H94" s="1348"/>
      <c r="I94" s="7100"/>
      <c r="J94" s="1348"/>
      <c r="K94" s="5683">
        <f>SUM(K95:K96)</f>
        <v>0</v>
      </c>
      <c r="L94" s="5684">
        <f>SUM(L95:L96)</f>
        <v>0</v>
      </c>
      <c r="M94" s="5685">
        <f>SUM(M95:M96)</f>
        <v>0</v>
      </c>
      <c r="N94" s="5668">
        <f t="shared" si="1"/>
        <v>0</v>
      </c>
      <c r="O94" s="85"/>
      <c r="P94" s="1043"/>
    </row>
    <row r="95" spans="1:16">
      <c r="A95" s="927"/>
      <c r="B95" s="6183"/>
      <c r="C95" s="2364"/>
      <c r="D95" s="1350"/>
      <c r="E95" s="1351"/>
      <c r="F95" s="1348" t="s">
        <v>150</v>
      </c>
      <c r="G95" s="1348" t="s">
        <v>108</v>
      </c>
      <c r="H95" s="1348"/>
      <c r="I95" s="7100"/>
      <c r="J95" s="1348"/>
      <c r="K95" s="5686">
        <f>Q!K24</f>
        <v>0</v>
      </c>
      <c r="L95" s="5690">
        <v>0</v>
      </c>
      <c r="M95" s="5691">
        <f>Q!N24</f>
        <v>0</v>
      </c>
      <c r="N95" s="5668">
        <f t="shared" si="1"/>
        <v>0</v>
      </c>
      <c r="O95" s="85"/>
      <c r="P95" s="1043"/>
    </row>
    <row r="96" spans="1:16">
      <c r="A96" s="927"/>
      <c r="B96" s="6183"/>
      <c r="C96" s="2364"/>
      <c r="D96" s="1350"/>
      <c r="E96" s="1351"/>
      <c r="F96" s="1348" t="s">
        <v>151</v>
      </c>
      <c r="G96" s="1348" t="s">
        <v>110</v>
      </c>
      <c r="H96" s="1348" t="s">
        <v>110</v>
      </c>
      <c r="I96" s="7100"/>
      <c r="J96" s="1348"/>
      <c r="K96" s="5686">
        <f>Q!K26</f>
        <v>0</v>
      </c>
      <c r="L96" s="5690">
        <v>0</v>
      </c>
      <c r="M96" s="5691">
        <f>Q!N26</f>
        <v>0</v>
      </c>
      <c r="N96" s="5668">
        <f t="shared" si="1"/>
        <v>0</v>
      </c>
      <c r="O96" s="85"/>
      <c r="P96" s="1043"/>
    </row>
    <row r="97" spans="1:16">
      <c r="A97" s="927"/>
      <c r="B97" s="6183"/>
      <c r="C97" s="2364"/>
      <c r="D97" s="1350"/>
      <c r="E97" s="1351" t="s">
        <v>152</v>
      </c>
      <c r="F97" s="1348" t="s">
        <v>153</v>
      </c>
      <c r="G97" s="1348"/>
      <c r="H97" s="1348"/>
      <c r="I97" s="7100"/>
      <c r="J97" s="1348"/>
      <c r="K97" s="5683">
        <f>SUM(K98:K99)</f>
        <v>0</v>
      </c>
      <c r="L97" s="5684">
        <f>SUM(L98:L99)</f>
        <v>0</v>
      </c>
      <c r="M97" s="5685">
        <f>SUM(M98:M99)</f>
        <v>0</v>
      </c>
      <c r="N97" s="5668">
        <f t="shared" si="1"/>
        <v>0</v>
      </c>
      <c r="O97" s="85"/>
      <c r="P97" s="1043"/>
    </row>
    <row r="98" spans="1:16">
      <c r="A98" s="927"/>
      <c r="B98" s="6183"/>
      <c r="C98" s="2364"/>
      <c r="D98" s="1350"/>
      <c r="E98" s="1351"/>
      <c r="F98" s="1348" t="s">
        <v>154</v>
      </c>
      <c r="G98" s="1348" t="s">
        <v>108</v>
      </c>
      <c r="H98" s="1348"/>
      <c r="I98" s="7100"/>
      <c r="J98" s="1348"/>
      <c r="K98" s="5686">
        <f>Q!K28</f>
        <v>0</v>
      </c>
      <c r="L98" s="5690">
        <v>0</v>
      </c>
      <c r="M98" s="5691">
        <f>Q!N28</f>
        <v>0</v>
      </c>
      <c r="N98" s="5668">
        <f t="shared" si="1"/>
        <v>0</v>
      </c>
      <c r="O98" s="85"/>
      <c r="P98" s="1043"/>
    </row>
    <row r="99" spans="1:16">
      <c r="A99" s="927"/>
      <c r="B99" s="6183"/>
      <c r="C99" s="2364"/>
      <c r="D99" s="1350"/>
      <c r="E99" s="1351"/>
      <c r="F99" s="1348" t="s">
        <v>155</v>
      </c>
      <c r="G99" s="1348" t="s">
        <v>110</v>
      </c>
      <c r="H99" s="1348"/>
      <c r="I99" s="7100"/>
      <c r="J99" s="1348"/>
      <c r="K99" s="5686">
        <f>Q!K30</f>
        <v>0</v>
      </c>
      <c r="L99" s="5690">
        <v>0</v>
      </c>
      <c r="M99" s="5691">
        <f>Q!N30</f>
        <v>0</v>
      </c>
      <c r="N99" s="5668">
        <f t="shared" si="1"/>
        <v>0</v>
      </c>
      <c r="O99" s="85"/>
      <c r="P99" s="1043"/>
    </row>
    <row r="100" spans="1:16">
      <c r="A100" s="927"/>
      <c r="B100" s="6183"/>
      <c r="C100" s="2364"/>
      <c r="D100" s="1350">
        <v>12.4</v>
      </c>
      <c r="E100" s="1348" t="s">
        <v>156</v>
      </c>
      <c r="F100" s="1348"/>
      <c r="G100" s="1348"/>
      <c r="H100" s="1348"/>
      <c r="I100" s="7100"/>
      <c r="J100" s="1348"/>
      <c r="K100" s="5683">
        <f>SUM(K101:K102)</f>
        <v>0</v>
      </c>
      <c r="L100" s="5684">
        <f>SUM(L101:L102)</f>
        <v>0</v>
      </c>
      <c r="M100" s="5685">
        <f>SUM(M101:M102)</f>
        <v>0</v>
      </c>
      <c r="N100" s="5668">
        <f t="shared" si="1"/>
        <v>0</v>
      </c>
      <c r="O100" s="85"/>
      <c r="P100" s="1043"/>
    </row>
    <row r="101" spans="1:16">
      <c r="A101" s="927"/>
      <c r="B101" s="6183"/>
      <c r="C101" s="2364"/>
      <c r="D101" s="1350"/>
      <c r="E101" s="1351" t="s">
        <v>157</v>
      </c>
      <c r="F101" s="1348" t="s">
        <v>142</v>
      </c>
      <c r="G101" s="1348"/>
      <c r="H101" s="1348"/>
      <c r="I101" s="7100"/>
      <c r="J101" s="1348"/>
      <c r="K101" s="5686">
        <f>Q!K34</f>
        <v>0</v>
      </c>
      <c r="L101" s="5690">
        <v>0</v>
      </c>
      <c r="M101" s="5691">
        <f>Q!N34</f>
        <v>0</v>
      </c>
      <c r="N101" s="5668">
        <f t="shared" si="1"/>
        <v>0</v>
      </c>
      <c r="O101" s="85"/>
      <c r="P101" s="1043"/>
    </row>
    <row r="102" spans="1:16">
      <c r="A102" s="927"/>
      <c r="B102" s="6183"/>
      <c r="C102" s="2364"/>
      <c r="D102" s="1350"/>
      <c r="E102" s="1351" t="s">
        <v>158</v>
      </c>
      <c r="F102" s="1348" t="s">
        <v>143</v>
      </c>
      <c r="G102" s="1348"/>
      <c r="H102" s="1348"/>
      <c r="I102" s="7100"/>
      <c r="J102" s="1348"/>
      <c r="K102" s="5686">
        <f>Q!K36</f>
        <v>0</v>
      </c>
      <c r="L102" s="5690">
        <v>0</v>
      </c>
      <c r="M102" s="5691">
        <f>Q!N36</f>
        <v>0</v>
      </c>
      <c r="N102" s="5668">
        <f t="shared" si="1"/>
        <v>0</v>
      </c>
      <c r="O102" s="85"/>
      <c r="P102" s="1043"/>
    </row>
    <row r="103" spans="1:16">
      <c r="A103" s="927"/>
      <c r="B103" s="6183"/>
      <c r="C103" s="2364"/>
      <c r="D103" s="1350">
        <v>12.5</v>
      </c>
      <c r="E103" s="1348" t="s">
        <v>159</v>
      </c>
      <c r="F103" s="1348"/>
      <c r="G103" s="1348"/>
      <c r="H103" s="1348"/>
      <c r="I103" s="7100"/>
      <c r="J103" s="1348"/>
      <c r="K103" s="5683">
        <f>SUM(K104:K105)</f>
        <v>0</v>
      </c>
      <c r="L103" s="5684">
        <f>SUM(L104:L105)</f>
        <v>0</v>
      </c>
      <c r="M103" s="5685">
        <f>SUM(M104:M105)</f>
        <v>0</v>
      </c>
      <c r="N103" s="5668">
        <f t="shared" si="1"/>
        <v>0</v>
      </c>
      <c r="O103" s="85"/>
      <c r="P103" s="1043"/>
    </row>
    <row r="104" spans="1:16">
      <c r="A104" s="927"/>
      <c r="B104" s="6183"/>
      <c r="C104" s="2364"/>
      <c r="D104" s="1350"/>
      <c r="E104" s="1351" t="s">
        <v>160</v>
      </c>
      <c r="F104" s="1348" t="s">
        <v>120</v>
      </c>
      <c r="G104" s="1348"/>
      <c r="H104" s="1348"/>
      <c r="I104" s="7100"/>
      <c r="J104" s="1348"/>
      <c r="K104" s="5686">
        <f>Q!K40</f>
        <v>0</v>
      </c>
      <c r="L104" s="5690">
        <v>0</v>
      </c>
      <c r="M104" s="5691">
        <f>Q!N40</f>
        <v>0</v>
      </c>
      <c r="N104" s="5668">
        <f t="shared" si="1"/>
        <v>0</v>
      </c>
      <c r="O104" s="85"/>
      <c r="P104" s="1043"/>
    </row>
    <row r="105" spans="1:16">
      <c r="A105" s="927"/>
      <c r="B105" s="6183"/>
      <c r="C105" s="2364"/>
      <c r="D105" s="1350"/>
      <c r="E105" s="1351" t="s">
        <v>161</v>
      </c>
      <c r="F105" s="1348" t="s">
        <v>123</v>
      </c>
      <c r="G105" s="1348"/>
      <c r="H105" s="1348"/>
      <c r="I105" s="7100"/>
      <c r="J105" s="1348"/>
      <c r="K105" s="5686">
        <f>Q!K42</f>
        <v>0</v>
      </c>
      <c r="L105" s="5690">
        <v>0</v>
      </c>
      <c r="M105" s="5691">
        <f>Q!N42</f>
        <v>0</v>
      </c>
      <c r="N105" s="5668">
        <f t="shared" si="1"/>
        <v>0</v>
      </c>
      <c r="O105" s="85"/>
      <c r="P105" s="1043"/>
    </row>
    <row r="106" spans="1:16">
      <c r="A106" s="927"/>
      <c r="B106" s="6183"/>
      <c r="C106" s="2364"/>
      <c r="D106" s="1350">
        <v>12.6</v>
      </c>
      <c r="E106" s="1348" t="s">
        <v>162</v>
      </c>
      <c r="F106" s="1348"/>
      <c r="G106" s="1348"/>
      <c r="H106" s="1348"/>
      <c r="I106" s="7100"/>
      <c r="J106" s="1348"/>
      <c r="K106" s="5683">
        <f>SUM(K107:K120)</f>
        <v>0</v>
      </c>
      <c r="L106" s="5692">
        <f>SUM(L107:L120)</f>
        <v>0</v>
      </c>
      <c r="M106" s="5692">
        <f>SUM(M107:M120)</f>
        <v>0</v>
      </c>
      <c r="N106" s="5668">
        <f t="shared" si="1"/>
        <v>0</v>
      </c>
      <c r="O106" s="85"/>
      <c r="P106" s="1043"/>
    </row>
    <row r="107" spans="1:16">
      <c r="A107" s="927"/>
      <c r="B107" s="6183"/>
      <c r="C107" s="2364"/>
      <c r="D107" s="1350"/>
      <c r="E107" s="1351" t="s">
        <v>163</v>
      </c>
      <c r="F107" s="1348" t="s">
        <v>126</v>
      </c>
      <c r="G107" s="1348"/>
      <c r="H107" s="1348"/>
      <c r="I107" s="7100"/>
      <c r="J107" s="1348"/>
      <c r="K107" s="5686">
        <f>Q!K46</f>
        <v>0</v>
      </c>
      <c r="L107" s="5690">
        <v>0</v>
      </c>
      <c r="M107" s="5691">
        <f>Q!N46</f>
        <v>0</v>
      </c>
      <c r="N107" s="5668">
        <f t="shared" si="1"/>
        <v>0</v>
      </c>
      <c r="O107" s="85"/>
      <c r="P107" s="1043"/>
    </row>
    <row r="108" spans="1:16">
      <c r="A108" s="927"/>
      <c r="B108" s="6183"/>
      <c r="C108" s="2364"/>
      <c r="D108" s="1350"/>
      <c r="E108" s="1351" t="s">
        <v>164</v>
      </c>
      <c r="F108" s="1348" t="s">
        <v>127</v>
      </c>
      <c r="G108" s="1348"/>
      <c r="H108" s="1348"/>
      <c r="I108" s="7100"/>
      <c r="J108" s="1348"/>
      <c r="K108" s="5686">
        <f>Q!K48</f>
        <v>0</v>
      </c>
      <c r="L108" s="5690">
        <v>0</v>
      </c>
      <c r="M108" s="5691">
        <f>Q!N48</f>
        <v>0</v>
      </c>
      <c r="N108" s="5668">
        <f t="shared" si="1"/>
        <v>0</v>
      </c>
      <c r="O108" s="85"/>
      <c r="P108" s="1043"/>
    </row>
    <row r="109" spans="1:16">
      <c r="A109" s="927"/>
      <c r="B109" s="6183"/>
      <c r="C109" s="2364"/>
      <c r="D109" s="1350"/>
      <c r="E109" s="1351" t="s">
        <v>165</v>
      </c>
      <c r="F109" s="1348" t="s">
        <v>128</v>
      </c>
      <c r="G109" s="1348"/>
      <c r="H109" s="1348"/>
      <c r="I109" s="7100"/>
      <c r="J109" s="1348"/>
      <c r="K109" s="5686">
        <f>Q!K50</f>
        <v>0</v>
      </c>
      <c r="L109" s="5690">
        <v>0</v>
      </c>
      <c r="M109" s="5691">
        <f>Q!N50</f>
        <v>0</v>
      </c>
      <c r="N109" s="5668">
        <f t="shared" si="1"/>
        <v>0</v>
      </c>
      <c r="O109" s="85"/>
      <c r="P109" s="1043"/>
    </row>
    <row r="110" spans="1:16">
      <c r="A110" s="927"/>
      <c r="B110" s="6183"/>
      <c r="C110" s="2364"/>
      <c r="D110" s="1350"/>
      <c r="E110" s="1351" t="s">
        <v>166</v>
      </c>
      <c r="F110" s="1348" t="s">
        <v>129</v>
      </c>
      <c r="G110" s="1348"/>
      <c r="H110" s="1348"/>
      <c r="I110" s="7100"/>
      <c r="J110" s="1348"/>
      <c r="K110" s="5686">
        <f>Q!K52</f>
        <v>0</v>
      </c>
      <c r="L110" s="5690">
        <v>0</v>
      </c>
      <c r="M110" s="5691">
        <f>Q!N52</f>
        <v>0</v>
      </c>
      <c r="N110" s="5668">
        <f t="shared" si="1"/>
        <v>0</v>
      </c>
      <c r="O110" s="85"/>
      <c r="P110" s="1043"/>
    </row>
    <row r="111" spans="1:16">
      <c r="A111" s="927"/>
      <c r="B111" s="6183"/>
      <c r="C111" s="2364"/>
      <c r="D111" s="1350"/>
      <c r="E111" s="1351" t="s">
        <v>167</v>
      </c>
      <c r="F111" s="1348" t="s">
        <v>130</v>
      </c>
      <c r="G111" s="1348"/>
      <c r="H111" s="1348"/>
      <c r="I111" s="7100"/>
      <c r="J111" s="1348"/>
      <c r="K111" s="5686">
        <f>Q!K54</f>
        <v>0</v>
      </c>
      <c r="L111" s="5690">
        <v>0</v>
      </c>
      <c r="M111" s="5691">
        <f>Q!N54</f>
        <v>0</v>
      </c>
      <c r="N111" s="5668">
        <f t="shared" si="1"/>
        <v>0</v>
      </c>
      <c r="O111" s="85"/>
      <c r="P111" s="1043"/>
    </row>
    <row r="112" spans="1:16">
      <c r="A112" s="927"/>
      <c r="B112" s="6183"/>
      <c r="C112" s="2364"/>
      <c r="D112" s="1350"/>
      <c r="E112" s="1351" t="s">
        <v>168</v>
      </c>
      <c r="F112" s="1348" t="s">
        <v>132</v>
      </c>
      <c r="G112" s="1348"/>
      <c r="H112" s="1348"/>
      <c r="I112" s="7100"/>
      <c r="J112" s="1348"/>
      <c r="K112" s="5686">
        <f>Q!K56</f>
        <v>0</v>
      </c>
      <c r="L112" s="5690">
        <v>0</v>
      </c>
      <c r="M112" s="5691">
        <f>Q!N56</f>
        <v>0</v>
      </c>
      <c r="N112" s="5668">
        <f t="shared" si="1"/>
        <v>0</v>
      </c>
      <c r="O112" s="85"/>
      <c r="P112" s="1043"/>
    </row>
    <row r="113" spans="1:16">
      <c r="A113" s="927"/>
      <c r="B113" s="6183"/>
      <c r="C113" s="2364"/>
      <c r="D113" s="1350"/>
      <c r="E113" s="1351" t="s">
        <v>169</v>
      </c>
      <c r="F113" s="1348" t="s">
        <v>133</v>
      </c>
      <c r="G113" s="1348"/>
      <c r="H113" s="1348"/>
      <c r="I113" s="7100"/>
      <c r="J113" s="1348"/>
      <c r="K113" s="5686">
        <f>Q!K58</f>
        <v>0</v>
      </c>
      <c r="L113" s="5690">
        <v>0</v>
      </c>
      <c r="M113" s="5691">
        <f>Q!N58</f>
        <v>0</v>
      </c>
      <c r="N113" s="5668">
        <f t="shared" si="1"/>
        <v>0</v>
      </c>
      <c r="O113" s="85"/>
      <c r="P113" s="1043"/>
    </row>
    <row r="114" spans="1:16">
      <c r="A114" s="927"/>
      <c r="B114" s="6183"/>
      <c r="C114" s="2364"/>
      <c r="D114" s="1350"/>
      <c r="E114" s="1351" t="s">
        <v>170</v>
      </c>
      <c r="F114" s="1348" t="s">
        <v>134</v>
      </c>
      <c r="G114" s="1348"/>
      <c r="H114" s="1348"/>
      <c r="I114" s="7100"/>
      <c r="J114" s="1348"/>
      <c r="K114" s="5686">
        <f>Q!K60</f>
        <v>0</v>
      </c>
      <c r="L114" s="5690">
        <v>0</v>
      </c>
      <c r="M114" s="5691">
        <f>Q!N60</f>
        <v>0</v>
      </c>
      <c r="N114" s="5668">
        <f t="shared" si="1"/>
        <v>0</v>
      </c>
      <c r="O114" s="85"/>
      <c r="P114" s="1043"/>
    </row>
    <row r="115" spans="1:16">
      <c r="A115" s="927"/>
      <c r="B115" s="6183"/>
      <c r="C115" s="2364"/>
      <c r="D115" s="1350"/>
      <c r="E115" s="1351" t="s">
        <v>171</v>
      </c>
      <c r="F115" s="1348" t="s">
        <v>172</v>
      </c>
      <c r="G115" s="1348"/>
      <c r="H115" s="1348"/>
      <c r="I115" s="7100"/>
      <c r="J115" s="1348"/>
      <c r="K115" s="5686">
        <f>Q!K62</f>
        <v>0</v>
      </c>
      <c r="L115" s="5690">
        <v>0</v>
      </c>
      <c r="M115" s="5691">
        <f>Q!N62</f>
        <v>0</v>
      </c>
      <c r="N115" s="5668">
        <f t="shared" si="1"/>
        <v>0</v>
      </c>
      <c r="O115" s="85"/>
      <c r="P115" s="1043"/>
    </row>
    <row r="116" spans="1:16">
      <c r="A116" s="927"/>
      <c r="B116" s="6183"/>
      <c r="C116" s="2570"/>
      <c r="D116" s="2571"/>
      <c r="E116" s="1351" t="s">
        <v>173</v>
      </c>
      <c r="F116" s="1348" t="s">
        <v>136</v>
      </c>
      <c r="G116" s="2572"/>
      <c r="H116" s="2572"/>
      <c r="I116" s="7100"/>
      <c r="J116" s="2572"/>
      <c r="K116" s="5686">
        <f>Q!K64</f>
        <v>0</v>
      </c>
      <c r="L116" s="5690">
        <v>0</v>
      </c>
      <c r="M116" s="5691">
        <f>Q!N64</f>
        <v>0</v>
      </c>
      <c r="N116" s="5668">
        <f t="shared" si="1"/>
        <v>0</v>
      </c>
      <c r="O116" s="85"/>
      <c r="P116" s="1043"/>
    </row>
    <row r="117" spans="1:16">
      <c r="A117" s="927"/>
      <c r="B117" s="6183"/>
      <c r="C117" s="2364"/>
      <c r="D117" s="1350"/>
      <c r="E117" s="1351" t="s">
        <v>175</v>
      </c>
      <c r="F117" s="1348" t="s">
        <v>174</v>
      </c>
      <c r="G117" s="1348"/>
      <c r="H117" s="1348"/>
      <c r="I117" s="7100"/>
      <c r="J117" s="1348"/>
      <c r="K117" s="5686">
        <f>Q!K66</f>
        <v>0</v>
      </c>
      <c r="L117" s="5690">
        <v>0</v>
      </c>
      <c r="M117" s="5691">
        <f>Q!N66</f>
        <v>0</v>
      </c>
      <c r="N117" s="5668">
        <f t="shared" si="1"/>
        <v>0</v>
      </c>
      <c r="O117" s="85"/>
      <c r="P117" s="1043"/>
    </row>
    <row r="118" spans="1:16">
      <c r="A118" s="927"/>
      <c r="B118" s="6183"/>
      <c r="C118" s="2364"/>
      <c r="D118" s="1350"/>
      <c r="E118" s="1351" t="s">
        <v>176</v>
      </c>
      <c r="F118" s="1348" t="s">
        <v>138</v>
      </c>
      <c r="G118" s="1348"/>
      <c r="H118" s="1348"/>
      <c r="I118" s="7100"/>
      <c r="J118" s="1348"/>
      <c r="K118" s="5686">
        <f>Q!K68</f>
        <v>0</v>
      </c>
      <c r="L118" s="5690">
        <v>0</v>
      </c>
      <c r="M118" s="5691">
        <f>Q!N68</f>
        <v>0</v>
      </c>
      <c r="N118" s="5668">
        <f t="shared" si="1"/>
        <v>0</v>
      </c>
      <c r="O118" s="85"/>
      <c r="P118" s="1043"/>
    </row>
    <row r="119" spans="1:16">
      <c r="A119" s="927"/>
      <c r="B119" s="6183"/>
      <c r="C119" s="2364"/>
      <c r="D119" s="1350"/>
      <c r="E119" s="1351" t="s">
        <v>177</v>
      </c>
      <c r="F119" s="1348" t="s">
        <v>139</v>
      </c>
      <c r="G119" s="1348"/>
      <c r="H119" s="1348"/>
      <c r="I119" s="7100"/>
      <c r="J119" s="1348"/>
      <c r="K119" s="5686">
        <f>Q!K70</f>
        <v>0</v>
      </c>
      <c r="L119" s="5690">
        <v>0</v>
      </c>
      <c r="M119" s="5691">
        <f>Q!N70</f>
        <v>0</v>
      </c>
      <c r="N119" s="5668">
        <f t="shared" si="1"/>
        <v>0</v>
      </c>
      <c r="O119" s="85"/>
      <c r="P119" s="1043"/>
    </row>
    <row r="120" spans="1:16">
      <c r="A120" s="927"/>
      <c r="B120" s="6183"/>
      <c r="C120" s="2364"/>
      <c r="D120" s="1350"/>
      <c r="E120" s="1351" t="s">
        <v>3039</v>
      </c>
      <c r="F120" s="1348" t="s">
        <v>178</v>
      </c>
      <c r="G120" s="1348"/>
      <c r="H120" s="1348"/>
      <c r="I120" s="7100"/>
      <c r="J120" s="1348"/>
      <c r="K120" s="5686">
        <f>Q!K72</f>
        <v>0</v>
      </c>
      <c r="L120" s="5690">
        <v>0</v>
      </c>
      <c r="M120" s="5691">
        <f>Q!N72</f>
        <v>0</v>
      </c>
      <c r="N120" s="5668">
        <f t="shared" si="1"/>
        <v>0</v>
      </c>
      <c r="O120" s="85"/>
      <c r="P120" s="1043"/>
    </row>
    <row r="121" spans="1:16">
      <c r="A121" s="927"/>
      <c r="B121" s="6183"/>
      <c r="C121" s="2364"/>
      <c r="D121" s="2573">
        <v>12.7</v>
      </c>
      <c r="E121" s="2574" t="s">
        <v>179</v>
      </c>
      <c r="F121" s="1348"/>
      <c r="G121" s="1348"/>
      <c r="H121" s="1348"/>
      <c r="I121" s="7100"/>
      <c r="J121" s="1348"/>
      <c r="K121" s="5683">
        <f>SUM(K122:K124)</f>
        <v>0</v>
      </c>
      <c r="L121" s="5683">
        <f>SUM(L122:L124)</f>
        <v>0</v>
      </c>
      <c r="M121" s="5683">
        <f>SUM(M122:M124)</f>
        <v>0</v>
      </c>
      <c r="N121" s="5668">
        <f>K121+L121-M121</f>
        <v>0</v>
      </c>
      <c r="O121" s="85"/>
      <c r="P121" s="1043"/>
    </row>
    <row r="122" spans="1:16">
      <c r="A122" s="927"/>
      <c r="B122" s="6183"/>
      <c r="C122" s="2364"/>
      <c r="D122" s="1350"/>
      <c r="E122" s="2575" t="s">
        <v>2695</v>
      </c>
      <c r="F122" s="1348" t="s">
        <v>180</v>
      </c>
      <c r="G122" s="1348"/>
      <c r="H122" s="1348"/>
      <c r="I122" s="7100"/>
      <c r="J122" s="1348"/>
      <c r="K122" s="5686">
        <f>Q!K76</f>
        <v>0</v>
      </c>
      <c r="L122" s="5690">
        <v>0</v>
      </c>
      <c r="M122" s="5686">
        <f>Q!N76</f>
        <v>0</v>
      </c>
      <c r="N122" s="5668">
        <f>K122+L122-M122</f>
        <v>0</v>
      </c>
      <c r="O122" s="85"/>
      <c r="P122" s="1043"/>
    </row>
    <row r="123" spans="1:16">
      <c r="A123" s="927"/>
      <c r="B123" s="6183"/>
      <c r="C123" s="2364"/>
      <c r="D123" s="1350"/>
      <c r="E123" s="2575" t="s">
        <v>2696</v>
      </c>
      <c r="F123" s="1348" t="s">
        <v>181</v>
      </c>
      <c r="G123" s="1348"/>
      <c r="H123" s="1348"/>
      <c r="I123" s="7100"/>
      <c r="J123" s="1348"/>
      <c r="K123" s="5686">
        <f>Q!K78</f>
        <v>0</v>
      </c>
      <c r="L123" s="5690">
        <v>0</v>
      </c>
      <c r="M123" s="5686">
        <f>Q!N78</f>
        <v>0</v>
      </c>
      <c r="N123" s="5668">
        <f t="shared" si="1"/>
        <v>0</v>
      </c>
      <c r="O123" s="85"/>
      <c r="P123" s="1043"/>
    </row>
    <row r="124" spans="1:16">
      <c r="A124" s="927"/>
      <c r="B124" s="6183"/>
      <c r="C124" s="2364"/>
      <c r="D124" s="1350"/>
      <c r="E124" s="2575" t="s">
        <v>2697</v>
      </c>
      <c r="F124" s="1348" t="s">
        <v>144</v>
      </c>
      <c r="G124" s="1348"/>
      <c r="H124" s="1348"/>
      <c r="I124" s="7100"/>
      <c r="J124" s="1348"/>
      <c r="K124" s="5686">
        <f>Q!K80</f>
        <v>0</v>
      </c>
      <c r="L124" s="5690">
        <v>0</v>
      </c>
      <c r="M124" s="5686">
        <f>Q!N80</f>
        <v>0</v>
      </c>
      <c r="N124" s="5668">
        <f t="shared" si="1"/>
        <v>0</v>
      </c>
      <c r="O124" s="85"/>
      <c r="P124" s="1043"/>
    </row>
    <row r="125" spans="1:16">
      <c r="A125" s="927"/>
      <c r="B125" s="6183"/>
      <c r="C125" s="2570"/>
      <c r="D125" s="2571">
        <v>12.8</v>
      </c>
      <c r="E125" s="2572" t="s">
        <v>2702</v>
      </c>
      <c r="F125" s="2572"/>
      <c r="G125" s="2572"/>
      <c r="H125" s="2572"/>
      <c r="I125" s="7100"/>
      <c r="J125" s="2572"/>
      <c r="K125" s="5686">
        <f>Q!K83</f>
        <v>0</v>
      </c>
      <c r="L125" s="5690">
        <v>0</v>
      </c>
      <c r="M125" s="5686">
        <f>Q!N83</f>
        <v>0</v>
      </c>
      <c r="N125" s="5668">
        <f t="shared" si="1"/>
        <v>0</v>
      </c>
      <c r="O125" s="85"/>
      <c r="P125" s="1043"/>
    </row>
    <row r="126" spans="1:16">
      <c r="A126" s="927"/>
      <c r="B126" s="6183"/>
      <c r="C126" s="2570"/>
      <c r="D126" s="2571">
        <v>12.9</v>
      </c>
      <c r="E126" s="2572" t="s">
        <v>2703</v>
      </c>
      <c r="F126" s="2572"/>
      <c r="G126" s="2572"/>
      <c r="H126" s="2572"/>
      <c r="I126" s="7100"/>
      <c r="J126" s="2572"/>
      <c r="K126" s="5686">
        <f>Q!K86</f>
        <v>0</v>
      </c>
      <c r="L126" s="5690">
        <v>0</v>
      </c>
      <c r="M126" s="5686">
        <f>Q!N86</f>
        <v>0</v>
      </c>
      <c r="N126" s="5668">
        <f t="shared" si="1"/>
        <v>0</v>
      </c>
      <c r="O126" s="85"/>
      <c r="P126" s="1043"/>
    </row>
    <row r="127" spans="1:16">
      <c r="A127" s="927"/>
      <c r="B127" s="6183"/>
      <c r="C127" s="2570"/>
      <c r="D127" s="2571" t="s">
        <v>2704</v>
      </c>
      <c r="E127" s="2572" t="s">
        <v>2705</v>
      </c>
      <c r="F127" s="2572"/>
      <c r="G127" s="2572"/>
      <c r="H127" s="2572"/>
      <c r="I127" s="7100"/>
      <c r="J127" s="2572"/>
      <c r="K127" s="5686">
        <f>Q!K89</f>
        <v>0</v>
      </c>
      <c r="L127" s="5690">
        <v>0</v>
      </c>
      <c r="M127" s="5686">
        <f>Q!N89</f>
        <v>0</v>
      </c>
      <c r="N127" s="5668">
        <f t="shared" si="1"/>
        <v>0</v>
      </c>
      <c r="O127" s="85"/>
      <c r="P127" s="1043"/>
    </row>
    <row r="128" spans="1:16">
      <c r="A128" s="927"/>
      <c r="B128" s="6183" t="s">
        <v>63</v>
      </c>
      <c r="C128" s="2364">
        <v>13</v>
      </c>
      <c r="D128" s="1341" t="s">
        <v>182</v>
      </c>
      <c r="E128" s="1341"/>
      <c r="F128" s="1341"/>
      <c r="G128" s="1341"/>
      <c r="H128" s="1341"/>
      <c r="I128" s="7098"/>
      <c r="J128" s="1341"/>
      <c r="K128" s="5687">
        <f>SUM(K129:K132)</f>
        <v>0</v>
      </c>
      <c r="L128" s="5688">
        <f>SUM(L129:L132)</f>
        <v>0</v>
      </c>
      <c r="M128" s="5689">
        <f>SUM(M129:M132)</f>
        <v>0</v>
      </c>
      <c r="N128" s="5672">
        <f>K128+L128-M128</f>
        <v>0</v>
      </c>
      <c r="O128" s="85"/>
      <c r="P128" s="1043"/>
    </row>
    <row r="129" spans="1:16">
      <c r="A129" s="927"/>
      <c r="B129" s="6183"/>
      <c r="C129" s="2364"/>
      <c r="D129" s="1342">
        <v>13.1</v>
      </c>
      <c r="E129" s="1341" t="s">
        <v>183</v>
      </c>
      <c r="F129" s="1341"/>
      <c r="G129" s="1341"/>
      <c r="H129" s="1341"/>
      <c r="I129" s="7098"/>
      <c r="J129" s="1341"/>
      <c r="K129" s="5686">
        <f>+'R'!K16</f>
        <v>0</v>
      </c>
      <c r="L129" s="5797">
        <f>+'R'!L16</f>
        <v>0</v>
      </c>
      <c r="M129" s="5797">
        <f>+'R'!M16</f>
        <v>0</v>
      </c>
      <c r="N129" s="5668">
        <f>K129+L129-M129</f>
        <v>0</v>
      </c>
      <c r="O129" s="85"/>
      <c r="P129" s="1043"/>
    </row>
    <row r="130" spans="1:16">
      <c r="A130" s="927"/>
      <c r="B130" s="6183"/>
      <c r="C130" s="2364"/>
      <c r="D130" s="1342">
        <v>13.2</v>
      </c>
      <c r="E130" s="1341" t="s">
        <v>184</v>
      </c>
      <c r="F130" s="1341"/>
      <c r="G130" s="1341"/>
      <c r="H130" s="1341"/>
      <c r="I130" s="7098"/>
      <c r="J130" s="1341"/>
      <c r="K130" s="5686">
        <f>+'R'!K20</f>
        <v>0</v>
      </c>
      <c r="L130" s="5686">
        <f>+'R'!L20</f>
        <v>0</v>
      </c>
      <c r="M130" s="5686">
        <f>+'R'!M20</f>
        <v>0</v>
      </c>
      <c r="N130" s="5668">
        <f>K130+L130-M130</f>
        <v>0</v>
      </c>
      <c r="O130" s="85"/>
      <c r="P130" s="1043"/>
    </row>
    <row r="131" spans="1:16" s="7135" customFormat="1">
      <c r="A131" s="927"/>
      <c r="B131" s="6183"/>
      <c r="C131" s="2364"/>
      <c r="D131" s="1342" t="s">
        <v>4400</v>
      </c>
      <c r="E131" s="1341" t="s">
        <v>4401</v>
      </c>
      <c r="F131" s="1341"/>
      <c r="G131" s="1341"/>
      <c r="H131" s="1341"/>
      <c r="I131" s="7098"/>
      <c r="J131" s="1341"/>
      <c r="K131" s="5686">
        <f>'R'!K24</f>
        <v>0</v>
      </c>
      <c r="L131" s="5686">
        <f>'R'!L24</f>
        <v>0</v>
      </c>
      <c r="M131" s="5686">
        <f>'R'!M24</f>
        <v>0</v>
      </c>
      <c r="N131" s="5668">
        <f>K131+L131-M131</f>
        <v>0</v>
      </c>
      <c r="O131" s="6181"/>
      <c r="P131" s="6182"/>
    </row>
    <row r="132" spans="1:16">
      <c r="A132" s="927"/>
      <c r="B132" s="6183"/>
      <c r="C132" s="2364"/>
      <c r="D132" s="1342">
        <v>13.3</v>
      </c>
      <c r="E132" s="1341" t="s">
        <v>88</v>
      </c>
      <c r="F132" s="1341"/>
      <c r="G132" s="1341"/>
      <c r="H132" s="1341"/>
      <c r="I132" s="7098"/>
      <c r="J132" s="1341"/>
      <c r="K132" s="5686">
        <f>-'R'!Q27</f>
        <v>0</v>
      </c>
      <c r="L132" s="5694"/>
      <c r="M132" s="5695"/>
      <c r="N132" s="5668">
        <f t="shared" si="1"/>
        <v>0</v>
      </c>
      <c r="O132" s="85"/>
      <c r="P132" s="1043"/>
    </row>
    <row r="133" spans="1:16">
      <c r="A133" s="927"/>
      <c r="B133" s="6183" t="s">
        <v>63</v>
      </c>
      <c r="C133" s="2364">
        <v>14</v>
      </c>
      <c r="D133" s="1341" t="s">
        <v>185</v>
      </c>
      <c r="E133" s="1341"/>
      <c r="F133" s="1341"/>
      <c r="G133" s="1341"/>
      <c r="H133" s="1341"/>
      <c r="I133" s="7098"/>
      <c r="J133" s="1341"/>
      <c r="K133" s="5687">
        <f>SUM(K134:K136)</f>
        <v>0</v>
      </c>
      <c r="L133" s="5688">
        <f>SUM(L134:L136)</f>
        <v>0</v>
      </c>
      <c r="M133" s="5689">
        <f>SUM(M134:M136)</f>
        <v>0</v>
      </c>
      <c r="N133" s="5672">
        <f t="shared" si="1"/>
        <v>0</v>
      </c>
      <c r="O133" s="85"/>
      <c r="P133" s="1043"/>
    </row>
    <row r="134" spans="1:16">
      <c r="A134" s="927"/>
      <c r="B134" s="6183"/>
      <c r="C134" s="2364"/>
      <c r="D134" s="1342">
        <v>14.1</v>
      </c>
      <c r="E134" s="1341" t="s">
        <v>186</v>
      </c>
      <c r="F134" s="1341"/>
      <c r="G134" s="1341"/>
      <c r="H134" s="1341"/>
      <c r="I134" s="7098"/>
      <c r="J134" s="1341"/>
      <c r="K134" s="5686">
        <f>+S!AD27</f>
        <v>0</v>
      </c>
      <c r="L134" s="5686">
        <f>+S!AE27</f>
        <v>0</v>
      </c>
      <c r="M134" s="5686">
        <f>+S!AF27</f>
        <v>0</v>
      </c>
      <c r="N134" s="5668">
        <f t="shared" si="1"/>
        <v>0</v>
      </c>
      <c r="O134" s="85"/>
      <c r="P134" s="1043"/>
    </row>
    <row r="135" spans="1:16">
      <c r="A135" s="927"/>
      <c r="B135" s="6183"/>
      <c r="C135" s="2364"/>
      <c r="D135" s="1342">
        <v>14.2</v>
      </c>
      <c r="E135" s="1341" t="s">
        <v>187</v>
      </c>
      <c r="F135" s="1341"/>
      <c r="G135" s="1341"/>
      <c r="H135" s="1341"/>
      <c r="I135" s="7098"/>
      <c r="J135" s="1341"/>
      <c r="K135" s="5686">
        <f>+S!AD42</f>
        <v>0</v>
      </c>
      <c r="L135" s="5686">
        <f>+S!AE42</f>
        <v>0</v>
      </c>
      <c r="M135" s="5686">
        <f>+S!AF42</f>
        <v>0</v>
      </c>
      <c r="N135" s="5668">
        <f t="shared" si="1"/>
        <v>0</v>
      </c>
      <c r="O135" s="85"/>
      <c r="P135" s="1043"/>
    </row>
    <row r="136" spans="1:16">
      <c r="A136" s="927"/>
      <c r="B136" s="6183"/>
      <c r="C136" s="2364"/>
      <c r="D136" s="1342">
        <v>14.3</v>
      </c>
      <c r="E136" s="1341" t="s">
        <v>188</v>
      </c>
      <c r="F136" s="1341"/>
      <c r="G136" s="1341"/>
      <c r="H136" s="1341"/>
      <c r="I136" s="7098"/>
      <c r="J136" s="1341"/>
      <c r="K136" s="5686">
        <f>+T!N31</f>
        <v>0</v>
      </c>
      <c r="L136" s="5686">
        <f>+T!O31</f>
        <v>0</v>
      </c>
      <c r="M136" s="5686">
        <f>+T!P31</f>
        <v>0</v>
      </c>
      <c r="N136" s="5668">
        <f t="shared" si="1"/>
        <v>0</v>
      </c>
      <c r="O136" s="85"/>
      <c r="P136" s="1043"/>
    </row>
    <row r="137" spans="1:16">
      <c r="A137" s="927"/>
      <c r="B137" s="6183" t="s">
        <v>63</v>
      </c>
      <c r="C137" s="2364">
        <v>15</v>
      </c>
      <c r="D137" s="1341" t="s">
        <v>189</v>
      </c>
      <c r="E137" s="1341"/>
      <c r="F137" s="1341"/>
      <c r="G137" s="1341"/>
      <c r="H137" s="1341"/>
      <c r="I137" s="7098"/>
      <c r="J137" s="1341"/>
      <c r="K137" s="5808">
        <f>CH!AW250</f>
        <v>0</v>
      </c>
      <c r="L137" s="5690">
        <v>0</v>
      </c>
      <c r="M137" s="5690">
        <v>0</v>
      </c>
      <c r="N137" s="5672">
        <f>K137+L137-M137</f>
        <v>0</v>
      </c>
      <c r="O137" s="85"/>
      <c r="P137" s="1043"/>
    </row>
    <row r="138" spans="1:16">
      <c r="A138" s="927"/>
      <c r="B138" s="6183" t="s">
        <v>63</v>
      </c>
      <c r="C138" s="2364">
        <v>16</v>
      </c>
      <c r="D138" s="1341" t="s">
        <v>190</v>
      </c>
      <c r="E138" s="1341"/>
      <c r="F138" s="1341"/>
      <c r="G138" s="1341"/>
      <c r="H138" s="1341"/>
      <c r="I138" s="7098"/>
      <c r="J138" s="1341"/>
      <c r="K138" s="5683">
        <f>SUM(K139:K154)</f>
        <v>0</v>
      </c>
      <c r="L138" s="5684">
        <f>SUM(L139:L154)</f>
        <v>0</v>
      </c>
      <c r="M138" s="5685">
        <f>SUM(M139:M154)</f>
        <v>0</v>
      </c>
      <c r="N138" s="5668">
        <f t="shared" si="1"/>
        <v>0</v>
      </c>
      <c r="O138" s="85"/>
      <c r="P138" s="1043"/>
    </row>
    <row r="139" spans="1:16">
      <c r="A139" s="927"/>
      <c r="B139" s="6183"/>
      <c r="C139" s="2364"/>
      <c r="D139" s="1342">
        <v>16.100000000000001</v>
      </c>
      <c r="E139" s="1341" t="s">
        <v>191</v>
      </c>
      <c r="F139" s="1341"/>
      <c r="G139" s="1341"/>
      <c r="H139" s="1341"/>
      <c r="I139" s="7098"/>
      <c r="J139" s="1341"/>
      <c r="K139" s="5693"/>
      <c r="L139" s="5693"/>
      <c r="M139" s="5693"/>
      <c r="N139" s="5668">
        <f t="shared" si="1"/>
        <v>0</v>
      </c>
      <c r="O139" s="85"/>
      <c r="P139" s="1043"/>
    </row>
    <row r="140" spans="1:16">
      <c r="A140" s="927"/>
      <c r="B140" s="6183"/>
      <c r="C140" s="2364"/>
      <c r="D140" s="1342">
        <v>16.2</v>
      </c>
      <c r="E140" s="1341" t="s">
        <v>192</v>
      </c>
      <c r="F140" s="1341" t="s">
        <v>192</v>
      </c>
      <c r="G140" s="1341"/>
      <c r="H140" s="1341"/>
      <c r="I140" s="7098"/>
      <c r="J140" s="1341"/>
      <c r="K140" s="5693"/>
      <c r="L140" s="5693"/>
      <c r="M140" s="5693"/>
      <c r="N140" s="5668">
        <f t="shared" si="1"/>
        <v>0</v>
      </c>
      <c r="O140" s="85"/>
      <c r="P140" s="1043"/>
    </row>
    <row r="141" spans="1:16">
      <c r="A141" s="927"/>
      <c r="B141" s="6183"/>
      <c r="C141" s="2364"/>
      <c r="D141" s="1342"/>
      <c r="E141" s="1343" t="s">
        <v>193</v>
      </c>
      <c r="F141" s="1341" t="s">
        <v>194</v>
      </c>
      <c r="G141" s="1341"/>
      <c r="H141" s="1341"/>
      <c r="I141" s="7098"/>
      <c r="J141" s="1341"/>
      <c r="K141" s="5693"/>
      <c r="L141" s="5694"/>
      <c r="M141" s="5695"/>
      <c r="N141" s="5668">
        <f t="shared" si="1"/>
        <v>0</v>
      </c>
      <c r="O141" s="85"/>
      <c r="P141" s="1043"/>
    </row>
    <row r="142" spans="1:16">
      <c r="A142" s="927"/>
      <c r="B142" s="6183"/>
      <c r="C142" s="2364"/>
      <c r="D142" s="1342">
        <v>16.3</v>
      </c>
      <c r="E142" s="1341" t="s">
        <v>195</v>
      </c>
      <c r="F142" s="1341"/>
      <c r="G142" s="1341"/>
      <c r="H142" s="1341"/>
      <c r="I142" s="7098"/>
      <c r="J142" s="1341"/>
      <c r="K142" s="5693"/>
      <c r="L142" s="5694"/>
      <c r="M142" s="5695"/>
      <c r="N142" s="5668">
        <f t="shared" si="1"/>
        <v>0</v>
      </c>
      <c r="O142" s="85"/>
      <c r="P142" s="1043"/>
    </row>
    <row r="143" spans="1:16">
      <c r="A143" s="927"/>
      <c r="B143" s="6183"/>
      <c r="C143" s="2364"/>
      <c r="D143" s="1342"/>
      <c r="E143" s="1343" t="s">
        <v>196</v>
      </c>
      <c r="F143" s="1341" t="s">
        <v>197</v>
      </c>
      <c r="G143" s="1341"/>
      <c r="H143" s="1341"/>
      <c r="I143" s="7098"/>
      <c r="J143" s="1341"/>
      <c r="K143" s="5693"/>
      <c r="L143" s="5694"/>
      <c r="M143" s="5695"/>
      <c r="N143" s="5668">
        <f t="shared" si="1"/>
        <v>0</v>
      </c>
      <c r="O143" s="85"/>
      <c r="P143" s="1043"/>
    </row>
    <row r="144" spans="1:16">
      <c r="A144" s="927"/>
      <c r="B144" s="6183"/>
      <c r="C144" s="2364"/>
      <c r="D144" s="1342">
        <v>16.399999999999999</v>
      </c>
      <c r="E144" s="1341" t="s">
        <v>198</v>
      </c>
      <c r="F144" s="1341"/>
      <c r="G144" s="1341"/>
      <c r="H144" s="1341"/>
      <c r="I144" s="7098"/>
      <c r="J144" s="1341"/>
      <c r="K144" s="5693"/>
      <c r="L144" s="5694"/>
      <c r="M144" s="5695"/>
      <c r="N144" s="5668">
        <f t="shared" si="1"/>
        <v>0</v>
      </c>
      <c r="O144" s="85"/>
      <c r="P144" s="1043"/>
    </row>
    <row r="145" spans="1:16">
      <c r="A145" s="927"/>
      <c r="B145" s="6183"/>
      <c r="C145" s="2364"/>
      <c r="D145" s="1342"/>
      <c r="E145" s="1343" t="s">
        <v>199</v>
      </c>
      <c r="F145" s="1341" t="s">
        <v>200</v>
      </c>
      <c r="G145" s="1341"/>
      <c r="H145" s="1341"/>
      <c r="I145" s="7098"/>
      <c r="J145" s="1341"/>
      <c r="K145" s="5693"/>
      <c r="L145" s="5694"/>
      <c r="M145" s="5695"/>
      <c r="N145" s="5668">
        <f t="shared" ref="N145:N173" si="2">K145+L145-M145</f>
        <v>0</v>
      </c>
      <c r="O145" s="85"/>
      <c r="P145" s="1043"/>
    </row>
    <row r="146" spans="1:16">
      <c r="A146" s="927"/>
      <c r="B146" s="6183"/>
      <c r="C146" s="2364"/>
      <c r="D146" s="1342">
        <v>16.5</v>
      </c>
      <c r="E146" s="1341" t="s">
        <v>201</v>
      </c>
      <c r="F146" s="1341"/>
      <c r="G146" s="1341"/>
      <c r="H146" s="1341"/>
      <c r="I146" s="7098"/>
      <c r="J146" s="1341"/>
      <c r="K146" s="5693"/>
      <c r="L146" s="5694"/>
      <c r="M146" s="5695"/>
      <c r="N146" s="5668">
        <f t="shared" si="2"/>
        <v>0</v>
      </c>
      <c r="O146" s="85"/>
      <c r="P146" s="1043"/>
    </row>
    <row r="147" spans="1:16">
      <c r="A147" s="927"/>
      <c r="B147" s="6183"/>
      <c r="C147" s="2364"/>
      <c r="D147" s="1342"/>
      <c r="E147" s="1343" t="s">
        <v>202</v>
      </c>
      <c r="F147" s="1341" t="s">
        <v>203</v>
      </c>
      <c r="G147" s="1341"/>
      <c r="H147" s="1341"/>
      <c r="I147" s="7098"/>
      <c r="J147" s="1341"/>
      <c r="K147" s="5693"/>
      <c r="L147" s="5694"/>
      <c r="M147" s="5695"/>
      <c r="N147" s="5668">
        <f t="shared" si="2"/>
        <v>0</v>
      </c>
      <c r="O147" s="85"/>
      <c r="P147" s="1043"/>
    </row>
    <row r="148" spans="1:16">
      <c r="A148" s="927"/>
      <c r="B148" s="6183"/>
      <c r="C148" s="2364"/>
      <c r="D148" s="1342">
        <v>16.600000000000001</v>
      </c>
      <c r="E148" s="1341" t="s">
        <v>204</v>
      </c>
      <c r="F148" s="1341"/>
      <c r="G148" s="1341"/>
      <c r="H148" s="1341"/>
      <c r="I148" s="7098"/>
      <c r="J148" s="1341"/>
      <c r="K148" s="5693"/>
      <c r="L148" s="5694"/>
      <c r="M148" s="5695"/>
      <c r="N148" s="5668">
        <f t="shared" si="2"/>
        <v>0</v>
      </c>
      <c r="O148" s="85"/>
      <c r="P148" s="1043"/>
    </row>
    <row r="149" spans="1:16">
      <c r="A149" s="927"/>
      <c r="B149" s="6183"/>
      <c r="C149" s="2364"/>
      <c r="D149" s="1342"/>
      <c r="E149" s="1343" t="s">
        <v>205</v>
      </c>
      <c r="F149" s="1341" t="s">
        <v>206</v>
      </c>
      <c r="G149" s="1341"/>
      <c r="H149" s="1341"/>
      <c r="I149" s="7098"/>
      <c r="J149" s="1341"/>
      <c r="K149" s="5693"/>
      <c r="L149" s="5694"/>
      <c r="M149" s="5695"/>
      <c r="N149" s="5668">
        <f t="shared" si="2"/>
        <v>0</v>
      </c>
      <c r="O149" s="85"/>
      <c r="P149" s="1043"/>
    </row>
    <row r="150" spans="1:16">
      <c r="A150" s="927"/>
      <c r="B150" s="6183"/>
      <c r="C150" s="2364"/>
      <c r="D150" s="1342">
        <v>16.7</v>
      </c>
      <c r="E150" s="1341" t="s">
        <v>207</v>
      </c>
      <c r="F150" s="1341"/>
      <c r="G150" s="1341"/>
      <c r="H150" s="1341"/>
      <c r="I150" s="7098"/>
      <c r="J150" s="1341"/>
      <c r="K150" s="5693"/>
      <c r="L150" s="5694"/>
      <c r="M150" s="5695"/>
      <c r="N150" s="5668">
        <f t="shared" si="2"/>
        <v>0</v>
      </c>
      <c r="O150" s="85"/>
      <c r="P150" s="1043"/>
    </row>
    <row r="151" spans="1:16">
      <c r="A151" s="927"/>
      <c r="B151" s="6183"/>
      <c r="C151" s="2364"/>
      <c r="D151" s="1342"/>
      <c r="E151" s="1343" t="s">
        <v>208</v>
      </c>
      <c r="F151" s="1341" t="s">
        <v>209</v>
      </c>
      <c r="G151" s="1341"/>
      <c r="H151" s="1341"/>
      <c r="I151" s="7098"/>
      <c r="J151" s="1341"/>
      <c r="K151" s="5693"/>
      <c r="L151" s="5694"/>
      <c r="M151" s="5695"/>
      <c r="N151" s="5668">
        <f t="shared" si="2"/>
        <v>0</v>
      </c>
      <c r="O151" s="85"/>
      <c r="P151" s="1043"/>
    </row>
    <row r="152" spans="1:16">
      <c r="A152" s="927"/>
      <c r="B152" s="6183"/>
      <c r="C152" s="2364"/>
      <c r="D152" s="1342">
        <v>16.8</v>
      </c>
      <c r="E152" s="1341" t="s">
        <v>210</v>
      </c>
      <c r="F152" s="1341"/>
      <c r="G152" s="1341"/>
      <c r="H152" s="1341"/>
      <c r="I152" s="7098"/>
      <c r="J152" s="1341"/>
      <c r="K152" s="5693"/>
      <c r="L152" s="5694"/>
      <c r="M152" s="5695"/>
      <c r="N152" s="5668">
        <f t="shared" si="2"/>
        <v>0</v>
      </c>
      <c r="O152" s="85"/>
      <c r="P152" s="1043"/>
    </row>
    <row r="153" spans="1:16">
      <c r="A153" s="927"/>
      <c r="B153" s="6183"/>
      <c r="C153" s="2364"/>
      <c r="D153" s="1342"/>
      <c r="E153" s="1343" t="s">
        <v>211</v>
      </c>
      <c r="F153" s="1341" t="s">
        <v>212</v>
      </c>
      <c r="G153" s="1341"/>
      <c r="H153" s="1341"/>
      <c r="I153" s="7098"/>
      <c r="J153" s="1341"/>
      <c r="K153" s="5693"/>
      <c r="L153" s="5694"/>
      <c r="M153" s="5695"/>
      <c r="N153" s="5668">
        <f t="shared" si="2"/>
        <v>0</v>
      </c>
      <c r="O153" s="85"/>
      <c r="P153" s="1043"/>
    </row>
    <row r="154" spans="1:16">
      <c r="A154" s="927"/>
      <c r="B154" s="6183"/>
      <c r="C154" s="2364"/>
      <c r="D154" s="1342">
        <v>16.899999999999999</v>
      </c>
      <c r="E154" s="1341" t="s">
        <v>213</v>
      </c>
      <c r="F154" s="1341"/>
      <c r="G154" s="1341"/>
      <c r="H154" s="1341"/>
      <c r="I154" s="7098"/>
      <c r="J154" s="1341"/>
      <c r="K154" s="5693"/>
      <c r="L154" s="5694"/>
      <c r="M154" s="5695"/>
      <c r="N154" s="5668">
        <f t="shared" si="2"/>
        <v>0</v>
      </c>
      <c r="O154" s="85"/>
      <c r="P154" s="1043"/>
    </row>
    <row r="155" spans="1:16">
      <c r="A155" s="927"/>
      <c r="B155" s="6183" t="s">
        <v>63</v>
      </c>
      <c r="C155" s="2364">
        <v>17</v>
      </c>
      <c r="D155" s="1341" t="s">
        <v>214</v>
      </c>
      <c r="E155" s="1341"/>
      <c r="F155" s="1341"/>
      <c r="G155" s="1341"/>
      <c r="H155" s="1341"/>
      <c r="I155" s="7098"/>
      <c r="J155" s="1341"/>
      <c r="K155" s="5683">
        <f>SUM(K156:K162)</f>
        <v>0</v>
      </c>
      <c r="L155" s="5684">
        <f>SUM(L156:L162)</f>
        <v>0</v>
      </c>
      <c r="M155" s="5685">
        <f>SUM(M156:M162)</f>
        <v>0</v>
      </c>
      <c r="N155" s="5668">
        <f t="shared" si="2"/>
        <v>0</v>
      </c>
      <c r="O155" s="85"/>
      <c r="P155" s="1043"/>
    </row>
    <row r="156" spans="1:16">
      <c r="A156" s="927"/>
      <c r="B156" s="6183"/>
      <c r="C156" s="2364"/>
      <c r="D156" s="1342">
        <v>17.100000000000001</v>
      </c>
      <c r="E156" s="1341" t="s">
        <v>191</v>
      </c>
      <c r="F156" s="1341"/>
      <c r="G156" s="1341"/>
      <c r="H156" s="1341"/>
      <c r="I156" s="7098"/>
      <c r="J156" s="1341"/>
      <c r="K156" s="5693"/>
      <c r="L156" s="5694"/>
      <c r="M156" s="5695"/>
      <c r="N156" s="5668">
        <f t="shared" si="2"/>
        <v>0</v>
      </c>
      <c r="O156" s="85"/>
      <c r="P156" s="1043"/>
    </row>
    <row r="157" spans="1:16">
      <c r="A157" s="927"/>
      <c r="B157" s="6183"/>
      <c r="C157" s="2364"/>
      <c r="D157" s="1342">
        <v>17.2</v>
      </c>
      <c r="E157" s="1341" t="s">
        <v>192</v>
      </c>
      <c r="F157" s="1341"/>
      <c r="G157" s="1341"/>
      <c r="H157" s="1341"/>
      <c r="I157" s="7098"/>
      <c r="J157" s="1341"/>
      <c r="K157" s="5693"/>
      <c r="L157" s="5694"/>
      <c r="M157" s="5695"/>
      <c r="N157" s="5668">
        <f t="shared" si="2"/>
        <v>0</v>
      </c>
      <c r="O157" s="85"/>
      <c r="P157" s="1043"/>
    </row>
    <row r="158" spans="1:16">
      <c r="A158" s="927"/>
      <c r="B158" s="6183"/>
      <c r="C158" s="2364"/>
      <c r="D158" s="1342"/>
      <c r="E158" s="1343" t="s">
        <v>215</v>
      </c>
      <c r="F158" s="1341" t="s">
        <v>3640</v>
      </c>
      <c r="G158" s="1341"/>
      <c r="H158" s="1341"/>
      <c r="I158" s="7098"/>
      <c r="J158" s="1341"/>
      <c r="K158" s="5693"/>
      <c r="L158" s="5694"/>
      <c r="M158" s="5695"/>
      <c r="N158" s="5668">
        <f t="shared" si="2"/>
        <v>0</v>
      </c>
      <c r="O158" s="85"/>
      <c r="P158" s="1043"/>
    </row>
    <row r="159" spans="1:16">
      <c r="A159" s="927"/>
      <c r="B159" s="6183"/>
      <c r="C159" s="2364"/>
      <c r="D159" s="1342">
        <v>17.3</v>
      </c>
      <c r="E159" s="1341" t="s">
        <v>213</v>
      </c>
      <c r="F159" s="1341"/>
      <c r="G159" s="1341"/>
      <c r="H159" s="1341"/>
      <c r="I159" s="7098"/>
      <c r="J159" s="1341"/>
      <c r="K159" s="5693"/>
      <c r="L159" s="5694"/>
      <c r="M159" s="5695"/>
      <c r="N159" s="5668">
        <f t="shared" si="2"/>
        <v>0</v>
      </c>
      <c r="O159" s="85"/>
      <c r="P159" s="1043"/>
    </row>
    <row r="160" spans="1:16">
      <c r="A160" s="927"/>
      <c r="B160" s="6183"/>
      <c r="C160" s="2364"/>
      <c r="D160" s="1342">
        <v>17.399999999999999</v>
      </c>
      <c r="E160" s="1341" t="s">
        <v>216</v>
      </c>
      <c r="F160" s="1341"/>
      <c r="G160" s="1341"/>
      <c r="H160" s="1341"/>
      <c r="I160" s="7098"/>
      <c r="J160" s="1341"/>
      <c r="K160" s="5693"/>
      <c r="L160" s="5694"/>
      <c r="M160" s="5695"/>
      <c r="N160" s="5668">
        <f t="shared" si="2"/>
        <v>0</v>
      </c>
      <c r="O160" s="85"/>
      <c r="P160" s="1043"/>
    </row>
    <row r="161" spans="1:16">
      <c r="A161" s="927"/>
      <c r="B161" s="6183"/>
      <c r="C161" s="2364"/>
      <c r="D161" s="1342">
        <v>17.5</v>
      </c>
      <c r="E161" s="1341" t="s">
        <v>217</v>
      </c>
      <c r="F161" s="1341"/>
      <c r="G161" s="1341"/>
      <c r="H161" s="1341"/>
      <c r="I161" s="7098"/>
      <c r="J161" s="1341"/>
      <c r="K161" s="5693"/>
      <c r="L161" s="5694"/>
      <c r="M161" s="5695"/>
      <c r="N161" s="5668">
        <f t="shared" si="2"/>
        <v>0</v>
      </c>
      <c r="O161" s="85"/>
      <c r="P161" s="1043"/>
    </row>
    <row r="162" spans="1:16">
      <c r="A162" s="927"/>
      <c r="B162" s="6183"/>
      <c r="C162" s="2364"/>
      <c r="D162" s="1342">
        <v>17.600000000000001</v>
      </c>
      <c r="E162" s="1341" t="s">
        <v>218</v>
      </c>
      <c r="F162" s="1341"/>
      <c r="G162" s="1341"/>
      <c r="H162" s="1341"/>
      <c r="I162" s="7098"/>
      <c r="J162" s="1341"/>
      <c r="K162" s="5693"/>
      <c r="L162" s="5694"/>
      <c r="M162" s="5695"/>
      <c r="N162" s="5668">
        <f t="shared" si="2"/>
        <v>0</v>
      </c>
      <c r="O162" s="85"/>
      <c r="P162" s="1043"/>
    </row>
    <row r="163" spans="1:16" s="7136" customFormat="1">
      <c r="A163" s="927"/>
      <c r="B163" s="6183" t="s">
        <v>63</v>
      </c>
      <c r="C163" s="2364" t="s">
        <v>4402</v>
      </c>
      <c r="D163" s="7297" t="s">
        <v>4403</v>
      </c>
      <c r="E163" s="1341"/>
      <c r="F163" s="1341"/>
      <c r="G163" s="1341"/>
      <c r="H163" s="1341"/>
      <c r="I163" s="7098"/>
      <c r="J163" s="1341"/>
      <c r="K163" s="5693">
        <f>X!G26</f>
        <v>0</v>
      </c>
      <c r="L163" s="5694">
        <f>X!H26</f>
        <v>0</v>
      </c>
      <c r="M163" s="5695">
        <f>X!I26</f>
        <v>0</v>
      </c>
      <c r="N163" s="5668">
        <f>K163+L163-M163</f>
        <v>0</v>
      </c>
      <c r="O163" s="6181"/>
      <c r="P163" s="6182"/>
    </row>
    <row r="164" spans="1:16">
      <c r="A164" s="927"/>
      <c r="B164" s="6183" t="s">
        <v>63</v>
      </c>
      <c r="C164" s="2364">
        <v>18</v>
      </c>
      <c r="D164" s="1341" t="s">
        <v>219</v>
      </c>
      <c r="E164" s="1341"/>
      <c r="F164" s="1341"/>
      <c r="G164" s="1341"/>
      <c r="H164" s="1341"/>
      <c r="I164" s="7098"/>
      <c r="J164" s="1341"/>
      <c r="K164" s="5693"/>
      <c r="L164" s="5694"/>
      <c r="M164" s="5695"/>
      <c r="N164" s="5668">
        <f t="shared" si="2"/>
        <v>0</v>
      </c>
      <c r="O164" s="85"/>
      <c r="P164" s="1043"/>
    </row>
    <row r="165" spans="1:16">
      <c r="A165" s="927"/>
      <c r="B165" s="6183" t="s">
        <v>63</v>
      </c>
      <c r="C165" s="2364">
        <v>19</v>
      </c>
      <c r="D165" s="1341" t="s">
        <v>220</v>
      </c>
      <c r="E165" s="1341"/>
      <c r="F165" s="1341"/>
      <c r="G165" s="1341"/>
      <c r="H165" s="1341"/>
      <c r="I165" s="7098"/>
      <c r="J165" s="1341"/>
      <c r="K165" s="5693"/>
      <c r="L165" s="5694"/>
      <c r="M165" s="5695"/>
      <c r="N165" s="5668">
        <f t="shared" si="2"/>
        <v>0</v>
      </c>
      <c r="O165" s="85"/>
      <c r="P165" s="1043"/>
    </row>
    <row r="166" spans="1:16">
      <c r="A166" s="927"/>
      <c r="B166" s="6183" t="s">
        <v>63</v>
      </c>
      <c r="C166" s="2364">
        <v>20</v>
      </c>
      <c r="D166" s="1341" t="s">
        <v>221</v>
      </c>
      <c r="E166" s="1341"/>
      <c r="F166" s="1341"/>
      <c r="G166" s="1341"/>
      <c r="H166" s="1341"/>
      <c r="I166" s="7098"/>
      <c r="J166" s="1341"/>
      <c r="K166" s="5693"/>
      <c r="L166" s="5694"/>
      <c r="M166" s="5695"/>
      <c r="N166" s="5668">
        <f t="shared" si="2"/>
        <v>0</v>
      </c>
      <c r="O166" s="85"/>
      <c r="P166" s="1043"/>
    </row>
    <row r="167" spans="1:16">
      <c r="A167" s="927"/>
      <c r="B167" s="6183" t="s">
        <v>63</v>
      </c>
      <c r="C167" s="2364">
        <v>21</v>
      </c>
      <c r="D167" s="1341" t="s">
        <v>222</v>
      </c>
      <c r="E167" s="1341"/>
      <c r="F167" s="1341"/>
      <c r="G167" s="1341"/>
      <c r="H167" s="1341"/>
      <c r="I167" s="7098"/>
      <c r="J167" s="1341"/>
      <c r="K167" s="5693"/>
      <c r="L167" s="5694"/>
      <c r="M167" s="5695"/>
      <c r="N167" s="5668">
        <f t="shared" si="2"/>
        <v>0</v>
      </c>
      <c r="O167" s="85"/>
      <c r="P167" s="1043"/>
    </row>
    <row r="168" spans="1:16">
      <c r="A168" s="927"/>
      <c r="B168" s="6183" t="s">
        <v>63</v>
      </c>
      <c r="C168" s="2364">
        <v>22</v>
      </c>
      <c r="D168" s="1341" t="s">
        <v>223</v>
      </c>
      <c r="E168" s="1341"/>
      <c r="F168" s="1341"/>
      <c r="G168" s="1341"/>
      <c r="H168" s="1341"/>
      <c r="I168" s="7098"/>
      <c r="J168" s="1341"/>
      <c r="K168" s="5693"/>
      <c r="L168" s="5694"/>
      <c r="M168" s="5695"/>
      <c r="N168" s="5668">
        <f t="shared" si="2"/>
        <v>0</v>
      </c>
      <c r="O168" s="85"/>
      <c r="P168" s="1043"/>
    </row>
    <row r="169" spans="1:16">
      <c r="A169" s="927"/>
      <c r="B169" s="6183" t="s">
        <v>63</v>
      </c>
      <c r="C169" s="2364">
        <v>23</v>
      </c>
      <c r="D169" s="1341" t="s">
        <v>224</v>
      </c>
      <c r="E169" s="1341"/>
      <c r="F169" s="1341"/>
      <c r="G169" s="1341"/>
      <c r="H169" s="1341"/>
      <c r="I169" s="7098"/>
      <c r="J169" s="1341"/>
      <c r="K169" s="5683">
        <f>SUM(K170:K172)</f>
        <v>0</v>
      </c>
      <c r="L169" s="5684">
        <f>SUM(L170:L172)</f>
        <v>0</v>
      </c>
      <c r="M169" s="5685">
        <f>SUM(M170:M172)</f>
        <v>0</v>
      </c>
      <c r="N169" s="5668">
        <f>K169+L169-M169</f>
        <v>0</v>
      </c>
      <c r="O169" s="85"/>
      <c r="P169" s="1043"/>
    </row>
    <row r="170" spans="1:16">
      <c r="A170" s="927"/>
      <c r="B170" s="6183"/>
      <c r="C170" s="2364"/>
      <c r="D170" s="1342">
        <v>23.1</v>
      </c>
      <c r="E170" s="1341" t="s">
        <v>225</v>
      </c>
      <c r="F170" s="1341"/>
      <c r="G170" s="1341"/>
      <c r="H170" s="1341"/>
      <c r="I170" s="7098"/>
      <c r="J170" s="1341"/>
      <c r="K170" s="5694"/>
      <c r="L170" s="5694"/>
      <c r="M170" s="5695"/>
      <c r="N170" s="5668">
        <f t="shared" si="2"/>
        <v>0</v>
      </c>
      <c r="O170" s="85"/>
      <c r="P170" s="1043"/>
    </row>
    <row r="171" spans="1:16">
      <c r="A171" s="927"/>
      <c r="B171" s="6183"/>
      <c r="C171" s="2364"/>
      <c r="D171" s="1342">
        <v>23.2</v>
      </c>
      <c r="E171" s="1341" t="s">
        <v>226</v>
      </c>
      <c r="F171" s="1341"/>
      <c r="G171" s="1341"/>
      <c r="H171" s="1341"/>
      <c r="I171" s="7098"/>
      <c r="J171" s="1341"/>
      <c r="K171" s="5694"/>
      <c r="L171" s="5694"/>
      <c r="M171" s="5695"/>
      <c r="N171" s="5668">
        <f t="shared" si="2"/>
        <v>0</v>
      </c>
      <c r="O171" s="85"/>
      <c r="P171" s="1043"/>
    </row>
    <row r="172" spans="1:16">
      <c r="A172" s="927"/>
      <c r="B172" s="6183"/>
      <c r="C172" s="2364"/>
      <c r="D172" s="1342">
        <v>23.3</v>
      </c>
      <c r="E172" s="1341" t="s">
        <v>227</v>
      </c>
      <c r="F172" s="1341"/>
      <c r="G172" s="1341"/>
      <c r="H172" s="1341"/>
      <c r="I172" s="7098"/>
      <c r="J172" s="1341"/>
      <c r="K172" s="5694"/>
      <c r="L172" s="5694"/>
      <c r="M172" s="5695"/>
      <c r="N172" s="5668">
        <f t="shared" si="2"/>
        <v>0</v>
      </c>
      <c r="O172" s="85"/>
      <c r="P172" s="1043"/>
    </row>
    <row r="173" spans="1:16">
      <c r="A173" s="927"/>
      <c r="B173" s="6183" t="s">
        <v>63</v>
      </c>
      <c r="C173" s="2364">
        <v>24</v>
      </c>
      <c r="D173" s="1341" t="s">
        <v>2171</v>
      </c>
      <c r="E173" s="1341"/>
      <c r="F173" s="1341"/>
      <c r="G173" s="1341"/>
      <c r="H173" s="1341"/>
      <c r="I173" s="7098"/>
      <c r="J173" s="1341"/>
      <c r="K173" s="5694"/>
      <c r="L173" s="5694"/>
      <c r="M173" s="5695"/>
      <c r="N173" s="5668">
        <f t="shared" si="2"/>
        <v>0</v>
      </c>
      <c r="O173" s="85"/>
      <c r="P173" s="1043"/>
    </row>
    <row r="174" spans="1:16" ht="15.75" thickBot="1">
      <c r="A174" s="927"/>
      <c r="B174" s="6183"/>
      <c r="C174" s="2365">
        <v>25</v>
      </c>
      <c r="D174" s="2366" t="s">
        <v>386</v>
      </c>
      <c r="E174" s="2367"/>
      <c r="F174" s="2366"/>
      <c r="G174" s="2366"/>
      <c r="H174" s="2366"/>
      <c r="I174" s="7101"/>
      <c r="J174" s="2366"/>
      <c r="K174" s="5696">
        <f>SUMIF($B$7:$B$173,"A",K7:K173)</f>
        <v>0</v>
      </c>
      <c r="L174" s="5697">
        <f>SUMIF($B$7:$B$173,"A",L7:L173)</f>
        <v>0</v>
      </c>
      <c r="M174" s="5697">
        <f>SUMIF($B$7:$B$173,"A",M7:M173)</f>
        <v>0</v>
      </c>
      <c r="N174" s="5698">
        <f>SUMIF($B$7:$B$173,"A",N7:N173)</f>
        <v>0</v>
      </c>
      <c r="O174" s="85"/>
      <c r="P174" s="1043"/>
    </row>
    <row r="175" spans="1:16">
      <c r="A175" s="927"/>
      <c r="B175" s="6183"/>
      <c r="C175" s="85"/>
      <c r="D175" s="97" t="s">
        <v>56</v>
      </c>
      <c r="E175" s="85"/>
      <c r="F175" s="85"/>
      <c r="G175" s="85"/>
      <c r="H175" s="85"/>
      <c r="I175" s="6181"/>
      <c r="J175" s="85"/>
      <c r="K175" s="85"/>
      <c r="L175" s="85"/>
      <c r="M175" s="85"/>
      <c r="N175" s="85"/>
      <c r="O175" s="85"/>
      <c r="P175" s="1043"/>
    </row>
    <row r="176" spans="1:16">
      <c r="A176" s="927"/>
      <c r="B176" s="6183"/>
      <c r="C176" s="85"/>
      <c r="D176" s="60" t="s">
        <v>2593</v>
      </c>
      <c r="E176" s="85"/>
      <c r="F176" s="85"/>
      <c r="G176" s="85"/>
      <c r="H176" s="85"/>
      <c r="I176" s="6181"/>
      <c r="J176" s="85"/>
      <c r="K176" s="85"/>
      <c r="L176" s="85"/>
      <c r="M176" s="85"/>
      <c r="N176" s="3427" t="s">
        <v>1279</v>
      </c>
      <c r="O176" s="85"/>
      <c r="P176" s="1043"/>
    </row>
    <row r="177" spans="1:16">
      <c r="A177" s="927"/>
      <c r="B177" s="6183"/>
      <c r="C177" s="85"/>
      <c r="D177" s="1339"/>
      <c r="E177" s="85"/>
      <c r="F177" s="85"/>
      <c r="G177" s="85"/>
      <c r="H177" s="85"/>
      <c r="I177" s="6181"/>
      <c r="J177" s="85"/>
      <c r="K177" s="85"/>
      <c r="L177" s="85"/>
      <c r="M177" s="85"/>
      <c r="N177" s="85"/>
      <c r="O177" s="85"/>
      <c r="P177" s="1043"/>
    </row>
    <row r="178" spans="1:16">
      <c r="A178" s="927"/>
      <c r="B178" s="927"/>
      <c r="C178" s="1043"/>
      <c r="D178" s="1332"/>
      <c r="E178" s="1043"/>
      <c r="F178" s="1043"/>
      <c r="G178" s="1043"/>
      <c r="H178" s="1043"/>
      <c r="I178" s="6182"/>
      <c r="J178" s="1043"/>
      <c r="K178" s="1043"/>
      <c r="L178" s="1043"/>
      <c r="M178" s="1043"/>
      <c r="N178" s="1043"/>
      <c r="O178" s="1043"/>
      <c r="P178" s="1043"/>
    </row>
  </sheetData>
  <customSheetViews>
    <customSheetView guid="{CC70D5D3-3A1F-46AA-BDCE-F692C2C36BEE}">
      <pane xSplit="9" ySplit="6" topLeftCell="J145" activePane="bottomRight" state="frozen"/>
      <selection pane="bottomRight" activeCell="E160" sqref="E160"/>
      <pageMargins left="0.7" right="0.7" top="0.75" bottom="0.75" header="0.3" footer="0.3"/>
      <pageSetup paperSize="9" orientation="portrait" r:id="rId1"/>
    </customSheetView>
    <customSheetView guid="{41E394DC-1FDD-4D1F-8620-137B7012DC10}" topLeftCell="A8">
      <selection activeCell="B13" sqref="B13"/>
      <pageMargins left="0.7" right="0.7" top="0.75" bottom="0.75" header="0.3" footer="0.3"/>
    </customSheetView>
    <customSheetView guid="{DD364770-73A1-4C6D-9516-629A57F0EB18}" topLeftCell="A8">
      <selection activeCell="B13" sqref="B13"/>
      <pageMargins left="0.7" right="0.7" top="0.75" bottom="0.75" header="0.3" footer="0.3"/>
    </customSheetView>
    <customSheetView guid="{E14211BF-3959-45CF-A937-AD36AACCEFAC}" topLeftCell="A8">
      <selection activeCell="J13" sqref="J13"/>
      <pageMargins left="0.7" right="0.7" top="0.75" bottom="0.75" header="0.3" footer="0.3"/>
    </customSheetView>
    <customSheetView guid="{F416BD5B-C3AD-4F61-AAB2-55950A9B7E72}">
      <selection activeCell="A123" sqref="A123:XFD123"/>
      <pageMargins left="0.7" right="0.7" top="0.75" bottom="0.75" header="0.3" footer="0.3"/>
    </customSheetView>
  </customSheetViews>
  <mergeCells count="3">
    <mergeCell ref="C3:N3"/>
    <mergeCell ref="L86:M86"/>
    <mergeCell ref="L81:M81"/>
  </mergeCells>
  <hyperlinks>
    <hyperlink ref="N176" location="Index!A1" display="Index" xr:uid="{00000000-0004-0000-1200-000000000000}"/>
  </hyperlinks>
  <pageMargins left="0.7" right="0.7" top="0.75" bottom="0.75" header="0.3" footer="0.3"/>
  <pageSetup paperSize="9"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C00000"/>
  </sheetPr>
  <dimension ref="A1:Q107"/>
  <sheetViews>
    <sheetView topLeftCell="B5" workbookViewId="0"/>
  </sheetViews>
  <sheetFormatPr defaultColWidth="0" defaultRowHeight="15" zeroHeight="1"/>
  <cols>
    <col min="1" max="1" width="0" style="7090" hidden="1" customWidth="1"/>
    <col min="2" max="2" width="4.28515625" style="7090" customWidth="1"/>
    <col min="3" max="3" width="9.140625" style="7090" customWidth="1"/>
    <col min="4" max="4" width="18.140625" style="7090" customWidth="1"/>
    <col min="5" max="5" width="13" style="7090" customWidth="1"/>
    <col min="6" max="6" width="9.140625" style="7090" customWidth="1"/>
    <col min="7" max="7" width="9" style="7090" customWidth="1"/>
    <col min="8" max="8" width="18.7109375" style="7090" customWidth="1"/>
    <col min="9" max="9" width="11.140625" style="7090" customWidth="1"/>
    <col min="10" max="10" width="11.42578125" style="7090" customWidth="1"/>
    <col min="11" max="11" width="15.140625" style="7090" customWidth="1"/>
    <col min="12" max="13" width="9.140625" style="7090" customWidth="1"/>
    <col min="14" max="14" width="14.28515625" style="7090" customWidth="1"/>
    <col min="15" max="15" width="23.7109375" style="7090" customWidth="1"/>
    <col min="16" max="17" width="9.140625" style="7090" customWidth="1"/>
    <col min="18" max="16384" width="9.140625" style="7090" hidden="1"/>
  </cols>
  <sheetData>
    <row r="1" spans="1:17" hidden="1">
      <c r="A1" s="6109"/>
      <c r="B1" s="6109"/>
      <c r="C1" s="6109"/>
      <c r="D1" s="6109"/>
      <c r="E1" s="6109"/>
      <c r="F1" s="6109"/>
      <c r="G1" s="6109"/>
      <c r="H1" s="6109"/>
      <c r="I1" s="6109"/>
      <c r="J1" s="6109"/>
      <c r="K1" s="6109"/>
      <c r="L1" s="6109"/>
      <c r="M1" s="6109"/>
      <c r="N1" s="6109"/>
      <c r="O1" s="6109"/>
      <c r="P1" s="6109"/>
      <c r="Q1" s="6109"/>
    </row>
    <row r="2" spans="1:17">
      <c r="A2" s="6109"/>
      <c r="B2" s="6110"/>
      <c r="C2" s="6110"/>
      <c r="D2" s="6110"/>
      <c r="E2" s="6110"/>
      <c r="F2" s="6110"/>
      <c r="G2" s="6110"/>
      <c r="H2" s="6110"/>
      <c r="I2" s="6110"/>
      <c r="J2" s="6110"/>
      <c r="K2" s="6110"/>
      <c r="L2" s="6110"/>
      <c r="M2" s="6110"/>
      <c r="N2" s="6110"/>
      <c r="O2" s="6110"/>
      <c r="P2" s="6110"/>
      <c r="Q2" s="6109"/>
    </row>
    <row r="3" spans="1:17">
      <c r="A3" s="6109"/>
      <c r="B3" s="6110"/>
      <c r="C3" s="6110"/>
      <c r="D3" s="6110"/>
      <c r="E3" s="6110"/>
      <c r="F3" s="6110"/>
      <c r="G3" s="6110"/>
      <c r="H3" s="6110"/>
      <c r="I3" s="6110"/>
      <c r="J3" s="6110"/>
      <c r="K3" s="6110"/>
      <c r="L3" s="6110"/>
      <c r="M3" s="6110"/>
      <c r="N3" s="6110"/>
      <c r="O3" s="6111" t="s">
        <v>1985</v>
      </c>
      <c r="P3" s="6110"/>
      <c r="Q3" s="6109"/>
    </row>
    <row r="4" spans="1:17" ht="15.75" thickBot="1">
      <c r="A4" s="6109"/>
      <c r="B4" s="6110"/>
      <c r="C4" s="6112"/>
      <c r="D4" s="6113"/>
      <c r="E4" s="6114"/>
      <c r="F4" s="6114"/>
      <c r="G4" s="6114"/>
      <c r="H4" s="6114"/>
      <c r="I4" s="6114"/>
      <c r="J4" s="6114"/>
      <c r="K4" s="6114"/>
      <c r="L4" s="6114"/>
      <c r="M4" s="6114"/>
      <c r="N4" s="6114"/>
      <c r="O4" s="6111"/>
      <c r="P4" s="6110"/>
      <c r="Q4" s="6109"/>
    </row>
    <row r="5" spans="1:17" ht="16.5" customHeight="1">
      <c r="A5" s="6109"/>
      <c r="B5" s="6110"/>
      <c r="C5" s="6115"/>
      <c r="D5" s="6116"/>
      <c r="E5" s="6114"/>
      <c r="F5" s="6114"/>
      <c r="G5" s="6114"/>
      <c r="H5" s="6114"/>
      <c r="I5" s="6114"/>
      <c r="J5" s="6114"/>
      <c r="K5" s="6114"/>
      <c r="L5" s="6114"/>
      <c r="M5" s="8219" t="s">
        <v>0</v>
      </c>
      <c r="N5" s="6398" t="s">
        <v>2211</v>
      </c>
      <c r="O5" s="6117" t="s">
        <v>644</v>
      </c>
      <c r="P5" s="6110"/>
      <c r="Q5" s="6109"/>
    </row>
    <row r="6" spans="1:17">
      <c r="A6" s="6109"/>
      <c r="B6" s="6110"/>
      <c r="C6" s="6115"/>
      <c r="D6" s="6116"/>
      <c r="E6" s="6114"/>
      <c r="F6" s="6114"/>
      <c r="G6" s="6114"/>
      <c r="H6" s="6114"/>
      <c r="I6" s="6114"/>
      <c r="J6" s="6114"/>
      <c r="K6" s="6114"/>
      <c r="L6" s="6114"/>
      <c r="M6" s="8220"/>
      <c r="N6" s="6399" t="s">
        <v>2212</v>
      </c>
      <c r="O6" s="6400"/>
      <c r="P6" s="6110"/>
      <c r="Q6" s="6109"/>
    </row>
    <row r="7" spans="1:17" ht="15.75" thickBot="1">
      <c r="A7" s="6109"/>
      <c r="B7" s="6110"/>
      <c r="C7" s="6115"/>
      <c r="D7" s="6116"/>
      <c r="E7" s="6114"/>
      <c r="F7" s="6114"/>
      <c r="G7" s="6114"/>
      <c r="H7" s="6114"/>
      <c r="I7" s="6114"/>
      <c r="J7" s="6114"/>
      <c r="K7" s="6114"/>
      <c r="L7" s="6114"/>
      <c r="M7" s="8221"/>
      <c r="N7" s="6118" t="s">
        <v>2213</v>
      </c>
      <c r="O7" s="6401"/>
      <c r="P7" s="6110"/>
      <c r="Q7" s="6109"/>
    </row>
    <row r="8" spans="1:17">
      <c r="A8" s="6109"/>
      <c r="B8" s="6110"/>
      <c r="C8" s="6119" t="s">
        <v>1</v>
      </c>
      <c r="D8" s="6113"/>
      <c r="E8" s="6120"/>
      <c r="F8" s="8222">
        <v>44196</v>
      </c>
      <c r="G8" s="8222"/>
      <c r="H8" s="8222"/>
      <c r="I8" s="8222"/>
      <c r="J8" s="8222"/>
      <c r="K8" s="6121"/>
      <c r="L8" s="6121"/>
      <c r="M8" s="6122"/>
      <c r="N8" s="6114"/>
      <c r="O8" s="6114"/>
      <c r="P8" s="6110"/>
      <c r="Q8" s="6109"/>
    </row>
    <row r="9" spans="1:17">
      <c r="A9" s="6109"/>
      <c r="B9" s="6110"/>
      <c r="C9" s="6119" t="s">
        <v>2</v>
      </c>
      <c r="D9" s="6120"/>
      <c r="E9" s="6120"/>
      <c r="F9" s="8210" t="s">
        <v>4118</v>
      </c>
      <c r="G9" s="8210"/>
      <c r="H9" s="8210"/>
      <c r="I9" s="8210"/>
      <c r="J9" s="8210"/>
      <c r="K9" s="6123"/>
      <c r="L9" s="6123"/>
      <c r="M9" s="6123"/>
      <c r="N9" s="6124"/>
      <c r="O9" s="6120"/>
      <c r="P9" s="6110"/>
      <c r="Q9" s="6109"/>
    </row>
    <row r="10" spans="1:17">
      <c r="A10" s="6109"/>
      <c r="B10" s="6110"/>
      <c r="C10" s="6120"/>
      <c r="D10" s="6120"/>
      <c r="E10" s="6120"/>
      <c r="F10" s="6120"/>
      <c r="G10" s="6120"/>
      <c r="H10" s="6120"/>
      <c r="I10" s="6120"/>
      <c r="J10" s="6120"/>
      <c r="K10" s="6120"/>
      <c r="L10" s="6120"/>
      <c r="M10" s="6120"/>
      <c r="N10" s="6120"/>
      <c r="O10" s="6120"/>
      <c r="P10" s="6110"/>
      <c r="Q10" s="6109"/>
    </row>
    <row r="11" spans="1:17">
      <c r="A11" s="6109"/>
      <c r="B11" s="6110"/>
      <c r="C11" s="6125" t="s">
        <v>3</v>
      </c>
      <c r="D11" s="6120"/>
      <c r="E11" s="6120"/>
      <c r="F11" s="8210"/>
      <c r="G11" s="8210"/>
      <c r="H11" s="8210"/>
      <c r="I11" s="8210"/>
      <c r="J11" s="8210"/>
      <c r="K11" s="6126"/>
      <c r="L11" s="6127" t="s">
        <v>4</v>
      </c>
      <c r="M11" s="8210"/>
      <c r="N11" s="8210"/>
      <c r="O11" s="8210"/>
      <c r="P11" s="6110"/>
      <c r="Q11" s="6109"/>
    </row>
    <row r="12" spans="1:17">
      <c r="A12" s="6109"/>
      <c r="B12" s="6110"/>
      <c r="C12" s="6119" t="s">
        <v>5</v>
      </c>
      <c r="D12" s="6128"/>
      <c r="E12" s="6128"/>
      <c r="F12" s="8209"/>
      <c r="G12" s="8210"/>
      <c r="H12" s="8210"/>
      <c r="I12" s="8210"/>
      <c r="J12" s="8210"/>
      <c r="K12" s="6120"/>
      <c r="L12" s="8152" t="s">
        <v>4953</v>
      </c>
      <c r="M12" s="8218"/>
      <c r="N12" s="8218"/>
      <c r="O12" s="8218"/>
      <c r="P12" s="6110"/>
      <c r="Q12" s="6109"/>
    </row>
    <row r="13" spans="1:17">
      <c r="A13" s="6109"/>
      <c r="B13" s="6110"/>
      <c r="C13" s="6125" t="s">
        <v>6</v>
      </c>
      <c r="D13" s="6120"/>
      <c r="E13" s="6120"/>
      <c r="F13" s="8209"/>
      <c r="G13" s="8210"/>
      <c r="H13" s="8210"/>
      <c r="I13" s="8210"/>
      <c r="J13" s="8210"/>
      <c r="K13" s="6120"/>
      <c r="L13" s="6120"/>
      <c r="M13" s="8218"/>
      <c r="N13" s="8218"/>
      <c r="O13" s="8218"/>
      <c r="P13" s="6110"/>
      <c r="Q13" s="6109"/>
    </row>
    <row r="14" spans="1:17">
      <c r="A14" s="6109"/>
      <c r="B14" s="6110"/>
      <c r="C14" s="6125" t="s">
        <v>7</v>
      </c>
      <c r="D14" s="6120"/>
      <c r="E14" s="6120"/>
      <c r="F14" s="6120"/>
      <c r="G14" s="6120"/>
      <c r="H14" s="6120"/>
      <c r="I14" s="6120"/>
      <c r="J14" s="6120" t="s">
        <v>8</v>
      </c>
      <c r="K14" s="6120"/>
      <c r="L14" s="6120"/>
      <c r="M14" s="6120"/>
      <c r="N14" s="6120"/>
      <c r="O14" s="6120"/>
      <c r="P14" s="6110"/>
      <c r="Q14" s="6109"/>
    </row>
    <row r="15" spans="1:17" ht="15.75" thickBot="1">
      <c r="A15" s="6109"/>
      <c r="B15" s="6110"/>
      <c r="C15" s="6129" t="s">
        <v>9</v>
      </c>
      <c r="D15" s="6129"/>
      <c r="E15" s="6129"/>
      <c r="F15" s="6129"/>
      <c r="G15" s="6129"/>
      <c r="H15" s="6129"/>
      <c r="I15" s="6129"/>
      <c r="J15" s="6129"/>
      <c r="K15" s="6129"/>
      <c r="L15" s="6129"/>
      <c r="M15" s="6129"/>
      <c r="N15" s="6129"/>
      <c r="O15" s="6129"/>
      <c r="P15" s="6110"/>
      <c r="Q15" s="6109"/>
    </row>
    <row r="16" spans="1:17" ht="15.75" thickTop="1">
      <c r="A16" s="6109"/>
      <c r="B16" s="6110"/>
      <c r="C16" s="6125" t="s">
        <v>10</v>
      </c>
      <c r="D16" s="6120"/>
      <c r="E16" s="6120"/>
      <c r="F16" s="8211"/>
      <c r="G16" s="8212"/>
      <c r="H16" s="8212"/>
      <c r="I16" s="8212"/>
      <c r="J16" s="8212"/>
      <c r="K16" s="6120"/>
      <c r="L16" s="6127" t="s">
        <v>11</v>
      </c>
      <c r="M16" s="8212"/>
      <c r="N16" s="8212"/>
      <c r="O16" s="8212"/>
      <c r="P16" s="6110"/>
      <c r="Q16" s="6109"/>
    </row>
    <row r="17" spans="1:17">
      <c r="A17" s="6109"/>
      <c r="B17" s="6110"/>
      <c r="C17" s="6119" t="s">
        <v>12</v>
      </c>
      <c r="D17" s="6120"/>
      <c r="E17" s="6130"/>
      <c r="F17" s="8213"/>
      <c r="G17" s="8214"/>
      <c r="H17" s="8215"/>
      <c r="I17" s="8215"/>
      <c r="J17" s="8215"/>
      <c r="K17" s="6120"/>
      <c r="L17" s="6127" t="s">
        <v>13</v>
      </c>
      <c r="M17" s="8216"/>
      <c r="N17" s="8216"/>
      <c r="O17" s="8216"/>
      <c r="P17" s="6110"/>
      <c r="Q17" s="6109"/>
    </row>
    <row r="18" spans="1:17">
      <c r="A18" s="6109"/>
      <c r="B18" s="6110"/>
      <c r="C18" s="6119" t="s">
        <v>4030</v>
      </c>
      <c r="D18" s="6120"/>
      <c r="E18" s="6114" t="s">
        <v>4031</v>
      </c>
      <c r="F18" s="6402"/>
      <c r="G18" s="6403"/>
      <c r="H18" s="6226"/>
      <c r="I18" s="6226"/>
      <c r="J18" s="6226"/>
      <c r="K18" s="6132"/>
      <c r="L18" s="6404" t="s">
        <v>4090</v>
      </c>
      <c r="M18" s="8217"/>
      <c r="N18" s="8217"/>
      <c r="O18" s="8217"/>
      <c r="P18" s="6110"/>
      <c r="Q18" s="6109"/>
    </row>
    <row r="19" spans="1:17">
      <c r="A19" s="6109"/>
      <c r="B19" s="6110"/>
      <c r="C19" s="6405" t="s">
        <v>4091</v>
      </c>
      <c r="D19" s="6120"/>
      <c r="E19" s="6114" t="s">
        <v>4032</v>
      </c>
      <c r="F19" s="6402"/>
      <c r="G19" s="6403"/>
      <c r="H19" s="6226"/>
      <c r="I19" s="6226"/>
      <c r="J19" s="6226"/>
      <c r="K19" s="6120"/>
      <c r="L19" s="6127"/>
      <c r="M19" s="6225"/>
      <c r="N19" s="6225"/>
      <c r="O19" s="6225"/>
      <c r="P19" s="6110"/>
      <c r="Q19" s="6109"/>
    </row>
    <row r="20" spans="1:17">
      <c r="A20" s="6109"/>
      <c r="B20" s="6110"/>
      <c r="C20" s="6119"/>
      <c r="D20" s="6120"/>
      <c r="E20" s="6114" t="s">
        <v>4033</v>
      </c>
      <c r="F20" s="6402"/>
      <c r="G20" s="6403"/>
      <c r="H20" s="6226"/>
      <c r="I20" s="6226"/>
      <c r="J20" s="6226"/>
      <c r="K20" s="6120"/>
      <c r="L20" s="6127"/>
      <c r="M20" s="6225"/>
      <c r="N20" s="6225"/>
      <c r="O20" s="6225"/>
      <c r="P20" s="6110"/>
      <c r="Q20" s="6109"/>
    </row>
    <row r="21" spans="1:17">
      <c r="A21" s="6109"/>
      <c r="B21" s="6110"/>
      <c r="C21" s="6131" t="s">
        <v>14</v>
      </c>
      <c r="D21" s="6132"/>
      <c r="E21" s="6114"/>
      <c r="F21" s="8223"/>
      <c r="G21" s="8210"/>
      <c r="H21" s="8223"/>
      <c r="I21" s="8223"/>
      <c r="J21" s="8223"/>
      <c r="K21" s="8150" t="s">
        <v>15</v>
      </c>
      <c r="L21" s="8210"/>
      <c r="M21" s="8210"/>
      <c r="N21" s="8210"/>
      <c r="O21" s="8210"/>
      <c r="P21" s="6110"/>
      <c r="Q21" s="6109"/>
    </row>
    <row r="22" spans="1:17">
      <c r="A22" s="6109"/>
      <c r="B22" s="6110"/>
      <c r="C22" s="6133"/>
      <c r="D22" s="6133"/>
      <c r="E22" s="6130"/>
      <c r="F22" s="8208"/>
      <c r="G22" s="8208"/>
      <c r="H22" s="8208"/>
      <c r="I22" s="8208"/>
      <c r="J22" s="8208"/>
      <c r="K22" s="8153"/>
      <c r="L22" s="8208"/>
      <c r="M22" s="8208"/>
      <c r="N22" s="8208"/>
      <c r="O22" s="8208"/>
      <c r="P22" s="6110"/>
      <c r="Q22" s="6109"/>
    </row>
    <row r="23" spans="1:17">
      <c r="A23" s="6109"/>
      <c r="B23" s="6110"/>
      <c r="C23" s="6125" t="s">
        <v>16</v>
      </c>
      <c r="D23" s="6120"/>
      <c r="E23" s="6120"/>
      <c r="F23" s="6120"/>
      <c r="G23" s="8207"/>
      <c r="H23" s="8208"/>
      <c r="I23" s="8208"/>
      <c r="J23" s="8208"/>
      <c r="K23" s="8152" t="s">
        <v>4954</v>
      </c>
      <c r="L23" s="8208"/>
      <c r="M23" s="8208"/>
      <c r="N23" s="8208"/>
      <c r="O23" s="8208"/>
      <c r="P23" s="6110"/>
      <c r="Q23" s="6109"/>
    </row>
    <row r="24" spans="1:17">
      <c r="A24" s="6109"/>
      <c r="B24" s="6110"/>
      <c r="C24" s="6125" t="s">
        <v>17</v>
      </c>
      <c r="D24" s="8210"/>
      <c r="E24" s="8210"/>
      <c r="F24" s="6134" t="s">
        <v>18</v>
      </c>
      <c r="G24" s="8228"/>
      <c r="H24" s="8208"/>
      <c r="I24" s="8208"/>
      <c r="J24" s="8208"/>
      <c r="K24" s="6127" t="s">
        <v>19</v>
      </c>
      <c r="L24" s="8229"/>
      <c r="M24" s="8208"/>
      <c r="N24" s="8208"/>
      <c r="O24" s="8208"/>
      <c r="P24" s="6110"/>
      <c r="Q24" s="6109"/>
    </row>
    <row r="25" spans="1:17" ht="15.75" thickBot="1">
      <c r="A25" s="6109"/>
      <c r="B25" s="6110"/>
      <c r="C25" s="6129"/>
      <c r="D25" s="6129"/>
      <c r="E25" s="6129"/>
      <c r="F25" s="6129"/>
      <c r="G25" s="6129"/>
      <c r="H25" s="6129"/>
      <c r="I25" s="6129"/>
      <c r="J25" s="6129"/>
      <c r="K25" s="6129"/>
      <c r="L25" s="6129"/>
      <c r="M25" s="6129"/>
      <c r="N25" s="6129"/>
      <c r="O25" s="6129"/>
      <c r="P25" s="6110"/>
      <c r="Q25" s="6109"/>
    </row>
    <row r="26" spans="1:17" ht="15.75" thickTop="1">
      <c r="A26" s="6109"/>
      <c r="B26" s="6110"/>
      <c r="C26" s="6120"/>
      <c r="D26" s="6120"/>
      <c r="E26" s="6120"/>
      <c r="F26" s="6120"/>
      <c r="G26" s="6120"/>
      <c r="H26" s="6120"/>
      <c r="I26" s="6120"/>
      <c r="J26" s="6120"/>
      <c r="K26" s="6120"/>
      <c r="L26" s="6120"/>
      <c r="M26" s="6120"/>
      <c r="N26" s="6120"/>
      <c r="O26" s="6120"/>
      <c r="P26" s="6110"/>
      <c r="Q26" s="6109"/>
    </row>
    <row r="27" spans="1:17">
      <c r="A27" s="6109"/>
      <c r="B27" s="6110"/>
      <c r="C27" s="6125" t="s">
        <v>20</v>
      </c>
      <c r="D27" s="6132"/>
      <c r="E27" s="6132"/>
      <c r="F27" s="6132"/>
      <c r="G27" s="6132"/>
      <c r="H27" s="6132"/>
      <c r="I27" s="6132"/>
      <c r="J27" s="6114"/>
      <c r="K27" s="6122"/>
      <c r="L27" s="6120"/>
      <c r="M27" s="6127" t="s">
        <v>21</v>
      </c>
      <c r="N27" s="8230"/>
      <c r="O27" s="8231"/>
      <c r="P27" s="6110"/>
      <c r="Q27" s="6109"/>
    </row>
    <row r="28" spans="1:17">
      <c r="A28" s="6109"/>
      <c r="B28" s="6110"/>
      <c r="C28" s="6125" t="s">
        <v>22</v>
      </c>
      <c r="D28" s="6114"/>
      <c r="E28" s="6114"/>
      <c r="F28" s="6132"/>
      <c r="G28" s="6132"/>
      <c r="H28" s="6132"/>
      <c r="I28" s="6132"/>
      <c r="J28" s="6132"/>
      <c r="K28" s="6122"/>
      <c r="L28" s="6120"/>
      <c r="M28" s="6127" t="s">
        <v>23</v>
      </c>
      <c r="N28" s="8232"/>
      <c r="O28" s="8231"/>
      <c r="P28" s="6110"/>
      <c r="Q28" s="6109"/>
    </row>
    <row r="29" spans="1:17" ht="15.75" thickBot="1">
      <c r="A29" s="6109"/>
      <c r="B29" s="6110"/>
      <c r="C29" s="6125"/>
      <c r="D29" s="6125"/>
      <c r="E29" s="6125"/>
      <c r="F29" s="6125"/>
      <c r="G29" s="6125"/>
      <c r="H29" s="6125"/>
      <c r="I29" s="6125"/>
      <c r="J29" s="6125"/>
      <c r="K29" s="6125"/>
      <c r="L29" s="6125"/>
      <c r="M29" s="6125"/>
      <c r="N29" s="6125"/>
      <c r="O29" s="6125"/>
      <c r="P29" s="6110"/>
      <c r="Q29" s="6109"/>
    </row>
    <row r="30" spans="1:17">
      <c r="A30" s="6109"/>
      <c r="B30" s="6110"/>
      <c r="C30" s="6135"/>
      <c r="D30" s="6136"/>
      <c r="E30" s="6136"/>
      <c r="F30" s="6136"/>
      <c r="G30" s="6136"/>
      <c r="H30" s="6136"/>
      <c r="I30" s="8233" t="s">
        <v>4092</v>
      </c>
      <c r="J30" s="8233"/>
      <c r="K30" s="6136"/>
      <c r="L30" s="6136"/>
      <c r="M30" s="6136"/>
      <c r="N30" s="6136"/>
      <c r="O30" s="6137"/>
      <c r="P30" s="6110"/>
      <c r="Q30" s="6109"/>
    </row>
    <row r="31" spans="1:17">
      <c r="A31" s="6109"/>
      <c r="B31" s="6110"/>
      <c r="C31" s="6138" t="s">
        <v>2285</v>
      </c>
      <c r="D31" s="6139"/>
      <c r="E31" s="6140"/>
      <c r="F31" s="8224" t="s">
        <v>24</v>
      </c>
      <c r="G31" s="8224"/>
      <c r="H31" s="8224"/>
      <c r="I31" s="1489" t="s">
        <v>4093</v>
      </c>
      <c r="J31" s="1489" t="s">
        <v>4094</v>
      </c>
      <c r="K31" s="8224" t="s">
        <v>25</v>
      </c>
      <c r="L31" s="8224"/>
      <c r="M31" s="8224" t="s">
        <v>26</v>
      </c>
      <c r="N31" s="8224"/>
      <c r="O31" s="6142" t="s">
        <v>27</v>
      </c>
      <c r="P31" s="6110"/>
      <c r="Q31" s="6109"/>
    </row>
    <row r="32" spans="1:17">
      <c r="A32" s="6109"/>
      <c r="B32" s="6110"/>
      <c r="C32" s="6143" t="s">
        <v>28</v>
      </c>
      <c r="D32" s="6144"/>
      <c r="E32" s="6144"/>
      <c r="F32" s="8225"/>
      <c r="G32" s="8225"/>
      <c r="H32" s="8225"/>
      <c r="I32" s="6406"/>
      <c r="J32" s="6406"/>
      <c r="K32" s="8226"/>
      <c r="L32" s="8227"/>
      <c r="M32" s="8226"/>
      <c r="N32" s="8227"/>
      <c r="O32" s="6407"/>
      <c r="P32" s="6110"/>
      <c r="Q32" s="6109"/>
    </row>
    <row r="33" spans="1:17">
      <c r="A33" s="6109"/>
      <c r="B33" s="6110"/>
      <c r="C33" s="6143" t="s">
        <v>29</v>
      </c>
      <c r="D33" s="6144"/>
      <c r="E33" s="6144"/>
      <c r="F33" s="8236"/>
      <c r="G33" s="8236"/>
      <c r="H33" s="8236"/>
      <c r="I33" s="6406"/>
      <c r="J33" s="6406"/>
      <c r="K33" s="8226"/>
      <c r="L33" s="8227"/>
      <c r="M33" s="8226"/>
      <c r="N33" s="8227"/>
      <c r="O33" s="6407"/>
      <c r="P33" s="6110"/>
      <c r="Q33" s="6109"/>
    </row>
    <row r="34" spans="1:17">
      <c r="A34" s="6109"/>
      <c r="B34" s="6110"/>
      <c r="C34" s="6408" t="s">
        <v>3592</v>
      </c>
      <c r="D34" s="6176"/>
      <c r="E34" s="6409"/>
      <c r="F34" s="8236"/>
      <c r="G34" s="8236"/>
      <c r="H34" s="8236"/>
      <c r="I34" s="6410"/>
      <c r="J34" s="6410"/>
      <c r="K34" s="8239"/>
      <c r="L34" s="8240"/>
      <c r="M34" s="8226"/>
      <c r="N34" s="8227"/>
      <c r="O34" s="6407"/>
      <c r="P34" s="6110"/>
      <c r="Q34" s="6109"/>
    </row>
    <row r="35" spans="1:17">
      <c r="A35" s="6109"/>
      <c r="B35" s="6110"/>
      <c r="C35" s="8234" t="s">
        <v>4095</v>
      </c>
      <c r="D35" s="8235"/>
      <c r="E35" s="8235"/>
      <c r="F35" s="8236"/>
      <c r="G35" s="8236"/>
      <c r="H35" s="8236"/>
      <c r="I35" s="6406"/>
      <c r="J35" s="6406"/>
      <c r="K35" s="8226"/>
      <c r="L35" s="8227"/>
      <c r="M35" s="8226"/>
      <c r="N35" s="8227"/>
      <c r="O35" s="6407"/>
      <c r="P35" s="6110"/>
      <c r="Q35" s="6109"/>
    </row>
    <row r="36" spans="1:17">
      <c r="A36" s="6109"/>
      <c r="B36" s="6110"/>
      <c r="C36" s="8234" t="s">
        <v>4095</v>
      </c>
      <c r="D36" s="8235"/>
      <c r="E36" s="8235"/>
      <c r="F36" s="8236"/>
      <c r="G36" s="8236"/>
      <c r="H36" s="8236"/>
      <c r="I36" s="6411"/>
      <c r="J36" s="6411"/>
      <c r="K36" s="8237"/>
      <c r="L36" s="8238"/>
      <c r="M36" s="8237"/>
      <c r="N36" s="8238"/>
      <c r="O36" s="6412"/>
      <c r="P36" s="6110"/>
      <c r="Q36" s="6109"/>
    </row>
    <row r="37" spans="1:17">
      <c r="A37" s="6109"/>
      <c r="B37" s="6110"/>
      <c r="C37" s="8249" t="s">
        <v>4095</v>
      </c>
      <c r="D37" s="8235"/>
      <c r="E37" s="8235"/>
      <c r="F37" s="8236"/>
      <c r="G37" s="8236"/>
      <c r="H37" s="8236"/>
      <c r="I37" s="6411"/>
      <c r="J37" s="6411"/>
      <c r="K37" s="8237"/>
      <c r="L37" s="8238"/>
      <c r="M37" s="8237"/>
      <c r="N37" s="8238"/>
      <c r="O37" s="6412"/>
      <c r="P37" s="6110"/>
      <c r="Q37" s="6109"/>
    </row>
    <row r="38" spans="1:17">
      <c r="A38" s="6109"/>
      <c r="B38" s="6110"/>
      <c r="C38" s="8250"/>
      <c r="D38" s="8251"/>
      <c r="E38" s="8251"/>
      <c r="F38" s="8242"/>
      <c r="G38" s="8242"/>
      <c r="H38" s="8242"/>
      <c r="I38" s="6413"/>
      <c r="J38" s="6413"/>
      <c r="K38" s="8243"/>
      <c r="L38" s="8244"/>
      <c r="M38" s="8243"/>
      <c r="N38" s="8244"/>
      <c r="O38" s="6414"/>
      <c r="P38" s="6110"/>
      <c r="Q38" s="6109"/>
    </row>
    <row r="39" spans="1:17">
      <c r="A39" s="6109"/>
      <c r="B39" s="6110"/>
      <c r="C39" s="8241" t="s">
        <v>4096</v>
      </c>
      <c r="D39" s="8235"/>
      <c r="E39" s="8235"/>
      <c r="F39" s="8242"/>
      <c r="G39" s="8242"/>
      <c r="H39" s="8242"/>
      <c r="I39" s="6413"/>
      <c r="J39" s="6413"/>
      <c r="K39" s="8243"/>
      <c r="L39" s="8244"/>
      <c r="M39" s="8243"/>
      <c r="N39" s="8244"/>
      <c r="O39" s="6414"/>
      <c r="P39" s="6110"/>
      <c r="Q39" s="6109"/>
    </row>
    <row r="40" spans="1:17">
      <c r="A40" s="6109"/>
      <c r="B40" s="6110"/>
      <c r="C40" s="6143" t="s">
        <v>4097</v>
      </c>
      <c r="D40" s="6144"/>
      <c r="E40" s="6144"/>
      <c r="F40" s="8245"/>
      <c r="G40" s="8235"/>
      <c r="H40" s="8235"/>
      <c r="I40" s="8235"/>
      <c r="J40" s="8246"/>
      <c r="K40" s="8247"/>
      <c r="L40" s="8248"/>
      <c r="M40" s="8247"/>
      <c r="N40" s="8248"/>
      <c r="O40" s="6415"/>
      <c r="P40" s="6110"/>
      <c r="Q40" s="6109"/>
    </row>
    <row r="41" spans="1:17">
      <c r="A41" s="6109"/>
      <c r="B41" s="6110"/>
      <c r="C41" s="6143" t="s">
        <v>4098</v>
      </c>
      <c r="D41" s="6144"/>
      <c r="E41" s="6144"/>
      <c r="F41" s="8255"/>
      <c r="G41" s="8231"/>
      <c r="H41" s="8231"/>
      <c r="I41" s="8231"/>
      <c r="J41" s="8256"/>
      <c r="K41" s="8239"/>
      <c r="L41" s="8240"/>
      <c r="M41" s="8247"/>
      <c r="N41" s="8248"/>
      <c r="O41" s="6414"/>
      <c r="P41" s="6110"/>
      <c r="Q41" s="6109"/>
    </row>
    <row r="42" spans="1:17">
      <c r="A42" s="6109"/>
      <c r="B42" s="6110"/>
      <c r="C42" s="6143" t="s">
        <v>30</v>
      </c>
      <c r="D42" s="6144"/>
      <c r="E42" s="6144"/>
      <c r="F42" s="8252"/>
      <c r="G42" s="8253"/>
      <c r="H42" s="8253"/>
      <c r="I42" s="8253"/>
      <c r="J42" s="8254"/>
      <c r="K42" s="8247"/>
      <c r="L42" s="8248"/>
      <c r="M42" s="8247"/>
      <c r="N42" s="8248"/>
      <c r="O42" s="6414"/>
      <c r="P42" s="6110"/>
      <c r="Q42" s="6109"/>
    </row>
    <row r="43" spans="1:17">
      <c r="A43" s="6109"/>
      <c r="B43" s="6110"/>
      <c r="C43" s="6143" t="s">
        <v>3593</v>
      </c>
      <c r="D43" s="6144"/>
      <c r="E43" s="6144"/>
      <c r="F43" s="8252"/>
      <c r="G43" s="8253"/>
      <c r="H43" s="8253"/>
      <c r="I43" s="8253"/>
      <c r="J43" s="8254"/>
      <c r="K43" s="8247"/>
      <c r="L43" s="8248"/>
      <c r="M43" s="8247"/>
      <c r="N43" s="8248"/>
      <c r="O43" s="6414"/>
      <c r="P43" s="6110"/>
      <c r="Q43" s="6109"/>
    </row>
    <row r="44" spans="1:17">
      <c r="A44" s="6109"/>
      <c r="B44" s="6110"/>
      <c r="C44" s="6143" t="s">
        <v>3594</v>
      </c>
      <c r="D44" s="6144"/>
      <c r="E44" s="6144"/>
      <c r="F44" s="8252"/>
      <c r="G44" s="8253"/>
      <c r="H44" s="8253"/>
      <c r="I44" s="8253"/>
      <c r="J44" s="8254"/>
      <c r="K44" s="8247"/>
      <c r="L44" s="8248"/>
      <c r="M44" s="8247"/>
      <c r="N44" s="8248"/>
      <c r="O44" s="6414"/>
      <c r="P44" s="6110"/>
      <c r="Q44" s="6109"/>
    </row>
    <row r="45" spans="1:17">
      <c r="A45" s="6109"/>
      <c r="B45" s="6110"/>
      <c r="C45" s="6145" t="s">
        <v>3595</v>
      </c>
      <c r="D45" s="6146"/>
      <c r="E45" s="6146"/>
      <c r="F45" s="6416"/>
      <c r="G45" s="6416"/>
      <c r="H45" s="6416"/>
      <c r="I45" s="6416"/>
      <c r="J45" s="6416"/>
      <c r="K45" s="6416"/>
      <c r="L45" s="6416"/>
      <c r="M45" s="6416"/>
      <c r="N45" s="6416"/>
      <c r="O45" s="6417"/>
      <c r="P45" s="6110"/>
      <c r="Q45" s="6109"/>
    </row>
    <row r="46" spans="1:17">
      <c r="A46" s="6109"/>
      <c r="B46" s="6110"/>
      <c r="C46" s="8257" t="s">
        <v>4099</v>
      </c>
      <c r="D46" s="8258"/>
      <c r="E46" s="8259"/>
      <c r="F46" s="6418"/>
      <c r="G46" s="6419"/>
      <c r="H46" s="6419"/>
      <c r="I46" s="6419"/>
      <c r="J46" s="6420"/>
      <c r="K46" s="8247"/>
      <c r="L46" s="8248"/>
      <c r="M46" s="8247"/>
      <c r="N46" s="8248"/>
      <c r="O46" s="6421"/>
      <c r="P46" s="6110"/>
      <c r="Q46" s="6109"/>
    </row>
    <row r="47" spans="1:17">
      <c r="A47" s="6109"/>
      <c r="B47" s="6110"/>
      <c r="C47" s="8257" t="s">
        <v>4100</v>
      </c>
      <c r="D47" s="8258"/>
      <c r="E47" s="8259"/>
      <c r="F47" s="6422"/>
      <c r="G47" s="6423"/>
      <c r="H47" s="6423"/>
      <c r="I47" s="6423"/>
      <c r="J47" s="6424"/>
      <c r="K47" s="8247"/>
      <c r="L47" s="8248"/>
      <c r="M47" s="8247"/>
      <c r="N47" s="8248"/>
      <c r="O47" s="6421"/>
      <c r="P47" s="6110"/>
      <c r="Q47" s="6109"/>
    </row>
    <row r="48" spans="1:17">
      <c r="A48" s="6109"/>
      <c r="B48" s="6110"/>
      <c r="C48" s="8257" t="s">
        <v>4101</v>
      </c>
      <c r="D48" s="8258"/>
      <c r="E48" s="8259"/>
      <c r="F48" s="6422"/>
      <c r="G48" s="6423"/>
      <c r="H48" s="6423"/>
      <c r="I48" s="6423"/>
      <c r="J48" s="6424"/>
      <c r="K48" s="8247"/>
      <c r="L48" s="8248"/>
      <c r="M48" s="8247"/>
      <c r="N48" s="8248"/>
      <c r="O48" s="6421"/>
      <c r="P48" s="6110"/>
      <c r="Q48" s="6109"/>
    </row>
    <row r="49" spans="1:17">
      <c r="A49" s="6109"/>
      <c r="B49" s="6110"/>
      <c r="C49" s="8257" t="s">
        <v>4102</v>
      </c>
      <c r="D49" s="8258"/>
      <c r="E49" s="8259"/>
      <c r="F49" s="6422"/>
      <c r="G49" s="6423"/>
      <c r="H49" s="6423"/>
      <c r="I49" s="6423"/>
      <c r="J49" s="6424"/>
      <c r="K49" s="8247"/>
      <c r="L49" s="8248"/>
      <c r="M49" s="8247"/>
      <c r="N49" s="8248"/>
      <c r="O49" s="6421"/>
      <c r="P49" s="6110"/>
      <c r="Q49" s="6109"/>
    </row>
    <row r="50" spans="1:17">
      <c r="A50" s="6109"/>
      <c r="B50" s="6110"/>
      <c r="C50" s="8257" t="s">
        <v>4103</v>
      </c>
      <c r="D50" s="8258"/>
      <c r="E50" s="8259"/>
      <c r="F50" s="6422"/>
      <c r="G50" s="6423"/>
      <c r="H50" s="6423"/>
      <c r="I50" s="6423"/>
      <c r="J50" s="6424"/>
      <c r="K50" s="8247"/>
      <c r="L50" s="8248"/>
      <c r="M50" s="8247"/>
      <c r="N50" s="8248"/>
      <c r="O50" s="6421"/>
      <c r="P50" s="6110"/>
      <c r="Q50" s="6109"/>
    </row>
    <row r="51" spans="1:17">
      <c r="A51" s="6109"/>
      <c r="B51" s="6110"/>
      <c r="C51" s="8257" t="s">
        <v>4104</v>
      </c>
      <c r="D51" s="8258"/>
      <c r="E51" s="8259"/>
      <c r="F51" s="6422"/>
      <c r="G51" s="6423"/>
      <c r="H51" s="6423"/>
      <c r="I51" s="6423"/>
      <c r="J51" s="6424"/>
      <c r="K51" s="8247"/>
      <c r="L51" s="8248"/>
      <c r="M51" s="8247"/>
      <c r="N51" s="8248"/>
      <c r="O51" s="6421"/>
      <c r="P51" s="6110"/>
      <c r="Q51" s="6109"/>
    </row>
    <row r="52" spans="1:17">
      <c r="A52" s="6109"/>
      <c r="B52" s="6110"/>
      <c r="C52" s="8260" t="s">
        <v>4105</v>
      </c>
      <c r="D52" s="8261"/>
      <c r="E52" s="8262"/>
      <c r="F52" s="8252"/>
      <c r="G52" s="8253"/>
      <c r="H52" s="8253"/>
      <c r="I52" s="8253"/>
      <c r="J52" s="8254"/>
      <c r="K52" s="8247"/>
      <c r="L52" s="8248"/>
      <c r="M52" s="8247"/>
      <c r="N52" s="8248"/>
      <c r="O52" s="6421"/>
      <c r="P52" s="6110"/>
      <c r="Q52" s="6109"/>
    </row>
    <row r="53" spans="1:17">
      <c r="A53" s="6109"/>
      <c r="B53" s="6110"/>
      <c r="C53" s="6425" t="s">
        <v>4106</v>
      </c>
      <c r="D53" s="6426"/>
      <c r="E53" s="6427"/>
      <c r="F53" s="6428"/>
      <c r="G53" s="6429"/>
      <c r="H53" s="6429"/>
      <c r="I53" s="6429"/>
      <c r="J53" s="6430"/>
      <c r="K53" s="8247"/>
      <c r="L53" s="8248"/>
      <c r="M53" s="8247"/>
      <c r="N53" s="8248"/>
      <c r="O53" s="6421"/>
      <c r="P53" s="6110"/>
      <c r="Q53" s="6109"/>
    </row>
    <row r="54" spans="1:17">
      <c r="A54" s="6109"/>
      <c r="B54" s="6110"/>
      <c r="C54" s="8260" t="s">
        <v>4107</v>
      </c>
      <c r="D54" s="8261"/>
      <c r="E54" s="8262"/>
      <c r="F54" s="8252"/>
      <c r="G54" s="8253"/>
      <c r="H54" s="8253"/>
      <c r="I54" s="8253"/>
      <c r="J54" s="8254"/>
      <c r="K54" s="8247"/>
      <c r="L54" s="8248"/>
      <c r="M54" s="8247"/>
      <c r="N54" s="8248"/>
      <c r="O54" s="6414"/>
      <c r="P54" s="6110"/>
      <c r="Q54" s="6109"/>
    </row>
    <row r="55" spans="1:17">
      <c r="A55" s="6109"/>
      <c r="B55" s="6110"/>
      <c r="C55" s="6138" t="s">
        <v>4108</v>
      </c>
      <c r="D55" s="6139"/>
      <c r="E55" s="6140"/>
      <c r="F55" s="8263" t="s">
        <v>24</v>
      </c>
      <c r="G55" s="8263"/>
      <c r="H55" s="8263"/>
      <c r="I55" s="6141"/>
      <c r="J55" s="6140"/>
      <c r="K55" s="6141" t="s">
        <v>25</v>
      </c>
      <c r="L55" s="6140"/>
      <c r="M55" s="6140" t="s">
        <v>26</v>
      </c>
      <c r="N55" s="6140"/>
      <c r="O55" s="6142" t="s">
        <v>27</v>
      </c>
      <c r="P55" s="6110"/>
      <c r="Q55" s="6109"/>
    </row>
    <row r="56" spans="1:17">
      <c r="A56" s="6109"/>
      <c r="B56" s="6110"/>
      <c r="C56" s="8264"/>
      <c r="D56" s="8251"/>
      <c r="E56" s="8251"/>
      <c r="F56" s="8265"/>
      <c r="G56" s="8251"/>
      <c r="H56" s="8251"/>
      <c r="I56" s="8251"/>
      <c r="J56" s="8266"/>
      <c r="K56" s="8265"/>
      <c r="L56" s="8266"/>
      <c r="M56" s="8265"/>
      <c r="N56" s="8266"/>
      <c r="O56" s="6431"/>
      <c r="P56" s="6110"/>
      <c r="Q56" s="6109"/>
    </row>
    <row r="57" spans="1:17">
      <c r="A57" s="6109"/>
      <c r="B57" s="6110"/>
      <c r="C57" s="8273"/>
      <c r="D57" s="8251"/>
      <c r="E57" s="8251"/>
      <c r="F57" s="8274"/>
      <c r="G57" s="8251"/>
      <c r="H57" s="8251"/>
      <c r="I57" s="8251"/>
      <c r="J57" s="8275"/>
      <c r="K57" s="8274"/>
      <c r="L57" s="8275"/>
      <c r="M57" s="8274"/>
      <c r="N57" s="8275"/>
      <c r="O57" s="6432"/>
      <c r="P57" s="6110"/>
      <c r="Q57" s="6109"/>
    </row>
    <row r="58" spans="1:17">
      <c r="A58" s="6109"/>
      <c r="B58" s="6110"/>
      <c r="C58" s="8276"/>
      <c r="D58" s="8251"/>
      <c r="E58" s="8251"/>
      <c r="F58" s="8277"/>
      <c r="G58" s="8251"/>
      <c r="H58" s="8251"/>
      <c r="I58" s="8251"/>
      <c r="J58" s="8278"/>
      <c r="K58" s="8277"/>
      <c r="L58" s="8278"/>
      <c r="M58" s="8277"/>
      <c r="N58" s="8278"/>
      <c r="O58" s="6433"/>
      <c r="P58" s="6110"/>
      <c r="Q58" s="6109"/>
    </row>
    <row r="59" spans="1:17">
      <c r="A59" s="6109"/>
      <c r="B59" s="6110"/>
      <c r="C59" s="8267"/>
      <c r="D59" s="8251"/>
      <c r="E59" s="8251"/>
      <c r="F59" s="8268"/>
      <c r="G59" s="8251"/>
      <c r="H59" s="8251"/>
      <c r="I59" s="8251"/>
      <c r="J59" s="8269"/>
      <c r="K59" s="8268"/>
      <c r="L59" s="8269"/>
      <c r="M59" s="8268"/>
      <c r="N59" s="8269"/>
      <c r="O59" s="6434"/>
      <c r="P59" s="6110"/>
      <c r="Q59" s="6109"/>
    </row>
    <row r="60" spans="1:17">
      <c r="A60" s="6109"/>
      <c r="B60" s="6110"/>
      <c r="C60" s="8270"/>
      <c r="D60" s="8251"/>
      <c r="E60" s="8251"/>
      <c r="F60" s="8271"/>
      <c r="G60" s="8251"/>
      <c r="H60" s="8251"/>
      <c r="I60" s="8251"/>
      <c r="J60" s="8272"/>
      <c r="K60" s="8271"/>
      <c r="L60" s="8272"/>
      <c r="M60" s="8271"/>
      <c r="N60" s="8272"/>
      <c r="O60" s="6435"/>
      <c r="P60" s="6110"/>
      <c r="Q60" s="6109"/>
    </row>
    <row r="61" spans="1:17">
      <c r="A61" s="6109"/>
      <c r="B61" s="6110"/>
      <c r="C61" s="8289"/>
      <c r="D61" s="8251"/>
      <c r="E61" s="8251"/>
      <c r="F61" s="8282"/>
      <c r="G61" s="8251"/>
      <c r="H61" s="8251"/>
      <c r="I61" s="8251"/>
      <c r="J61" s="8283"/>
      <c r="K61" s="8282"/>
      <c r="L61" s="8283"/>
      <c r="M61" s="8282"/>
      <c r="N61" s="8283"/>
      <c r="O61" s="6436"/>
      <c r="P61" s="6110"/>
      <c r="Q61" s="6109"/>
    </row>
    <row r="62" spans="1:17">
      <c r="A62" s="6109"/>
      <c r="B62" s="6110"/>
      <c r="C62" s="6147" t="s">
        <v>31</v>
      </c>
      <c r="D62" s="6148"/>
      <c r="E62" s="6148"/>
      <c r="F62" s="8290"/>
      <c r="G62" s="8291"/>
      <c r="H62" s="8291"/>
      <c r="I62" s="8291"/>
      <c r="J62" s="8292"/>
      <c r="K62" s="8282"/>
      <c r="L62" s="8283"/>
      <c r="M62" s="8282"/>
      <c r="N62" s="8283"/>
      <c r="O62" s="6436"/>
      <c r="P62" s="6110"/>
      <c r="Q62" s="6109"/>
    </row>
    <row r="63" spans="1:17">
      <c r="A63" s="6109"/>
      <c r="B63" s="6110"/>
      <c r="C63" s="6147" t="s">
        <v>32</v>
      </c>
      <c r="D63" s="6148"/>
      <c r="E63" s="6148"/>
      <c r="F63" s="8279"/>
      <c r="G63" s="8280"/>
      <c r="H63" s="8280"/>
      <c r="I63" s="8280"/>
      <c r="J63" s="8281"/>
      <c r="K63" s="8282"/>
      <c r="L63" s="8283"/>
      <c r="M63" s="8282"/>
      <c r="N63" s="8283"/>
      <c r="O63" s="6436"/>
      <c r="P63" s="6110"/>
      <c r="Q63" s="6109"/>
    </row>
    <row r="64" spans="1:17" ht="15.75" thickBot="1">
      <c r="A64" s="6109"/>
      <c r="B64" s="6110"/>
      <c r="C64" s="6149" t="s">
        <v>33</v>
      </c>
      <c r="D64" s="6150"/>
      <c r="E64" s="6150"/>
      <c r="F64" s="8284"/>
      <c r="G64" s="8285"/>
      <c r="H64" s="8285"/>
      <c r="I64" s="8285"/>
      <c r="J64" s="8286"/>
      <c r="K64" s="8287"/>
      <c r="L64" s="8288"/>
      <c r="M64" s="8287"/>
      <c r="N64" s="8288"/>
      <c r="O64" s="6437"/>
      <c r="P64" s="6110"/>
      <c r="Q64" s="6109"/>
    </row>
    <row r="65" spans="1:17">
      <c r="A65" s="6109"/>
      <c r="B65" s="6110"/>
      <c r="C65" s="6151"/>
      <c r="D65" s="6152"/>
      <c r="E65" s="6144"/>
      <c r="F65" s="6153"/>
      <c r="G65" s="6153"/>
      <c r="H65" s="6153"/>
      <c r="I65" s="6153"/>
      <c r="J65" s="6153"/>
      <c r="K65" s="6153"/>
      <c r="L65" s="6153"/>
      <c r="M65" s="6153"/>
      <c r="N65" s="6153"/>
      <c r="O65" s="6153"/>
      <c r="P65" s="6110"/>
      <c r="Q65" s="6109"/>
    </row>
    <row r="66" spans="1:17">
      <c r="A66" s="6109"/>
      <c r="B66" s="6110"/>
      <c r="C66" s="6125" t="s">
        <v>34</v>
      </c>
      <c r="D66" s="6120"/>
      <c r="E66" s="6148"/>
      <c r="F66" s="8298"/>
      <c r="G66" s="8298"/>
      <c r="H66" s="8298"/>
      <c r="I66" s="6123"/>
      <c r="J66" s="6114"/>
      <c r="K66" s="6132"/>
      <c r="L66" s="6154" t="s">
        <v>35</v>
      </c>
      <c r="M66" s="8298"/>
      <c r="N66" s="8298"/>
      <c r="O66" s="8298"/>
      <c r="P66" s="6110"/>
      <c r="Q66" s="6109"/>
    </row>
    <row r="67" spans="1:17">
      <c r="A67" s="6109"/>
      <c r="B67" s="6110"/>
      <c r="C67" s="6125" t="s">
        <v>36</v>
      </c>
      <c r="D67" s="6120"/>
      <c r="E67" s="6148"/>
      <c r="F67" s="8299"/>
      <c r="G67" s="8300"/>
      <c r="H67" s="8300"/>
      <c r="I67" s="6123"/>
      <c r="J67" s="6114"/>
      <c r="K67" s="6132"/>
      <c r="L67" s="6154" t="s">
        <v>37</v>
      </c>
      <c r="M67" s="8300"/>
      <c r="N67" s="8300"/>
      <c r="O67" s="8300"/>
      <c r="P67" s="6110"/>
      <c r="Q67" s="6109"/>
    </row>
    <row r="68" spans="1:17" ht="15.75" thickBot="1">
      <c r="A68" s="6109"/>
      <c r="B68" s="6110"/>
      <c r="C68" s="6151"/>
      <c r="D68" s="6152"/>
      <c r="E68" s="6144"/>
      <c r="F68" s="6153"/>
      <c r="G68" s="6153"/>
      <c r="H68" s="6153"/>
      <c r="I68" s="6153"/>
      <c r="J68" s="6153"/>
      <c r="K68" s="6153"/>
      <c r="L68" s="6153"/>
      <c r="M68" s="6153"/>
      <c r="N68" s="6153"/>
      <c r="O68" s="6153"/>
      <c r="P68" s="6110"/>
      <c r="Q68" s="6109"/>
    </row>
    <row r="69" spans="1:17">
      <c r="A69" s="6109"/>
      <c r="B69" s="6110"/>
      <c r="C69" s="6135" t="s">
        <v>4109</v>
      </c>
      <c r="D69" s="6155"/>
      <c r="E69" s="6155"/>
      <c r="F69" s="6155"/>
      <c r="G69" s="6155"/>
      <c r="H69" s="6155"/>
      <c r="I69" s="6155"/>
      <c r="J69" s="6155"/>
      <c r="K69" s="6155"/>
      <c r="L69" s="6155"/>
      <c r="M69" s="6155"/>
      <c r="N69" s="6155"/>
      <c r="O69" s="6156"/>
      <c r="P69" s="6110"/>
      <c r="Q69" s="6109"/>
    </row>
    <row r="70" spans="1:17">
      <c r="A70" s="6109"/>
      <c r="B70" s="6110"/>
      <c r="C70" s="8301" t="s">
        <v>2286</v>
      </c>
      <c r="D70" s="8302"/>
      <c r="E70" s="8303" t="s">
        <v>38</v>
      </c>
      <c r="F70" s="8304"/>
      <c r="G70" s="8304"/>
      <c r="H70" s="8302"/>
      <c r="I70" s="6438"/>
      <c r="J70" s="6439" t="s">
        <v>39</v>
      </c>
      <c r="K70" s="6439" t="s">
        <v>40</v>
      </c>
      <c r="L70" s="6439" t="s">
        <v>41</v>
      </c>
      <c r="M70" s="8303" t="s">
        <v>42</v>
      </c>
      <c r="N70" s="8302"/>
      <c r="O70" s="6440" t="s">
        <v>43</v>
      </c>
      <c r="P70" s="6110"/>
      <c r="Q70" s="6109"/>
    </row>
    <row r="71" spans="1:17">
      <c r="A71" s="6109"/>
      <c r="B71" s="6110"/>
      <c r="C71" s="8293"/>
      <c r="D71" s="8294"/>
      <c r="E71" s="8295"/>
      <c r="F71" s="8296"/>
      <c r="G71" s="8296"/>
      <c r="H71" s="8297"/>
      <c r="I71" s="6441"/>
      <c r="J71" s="6442"/>
      <c r="K71" s="6442"/>
      <c r="L71" s="6442"/>
      <c r="M71" s="8295"/>
      <c r="N71" s="8297"/>
      <c r="O71" s="6443"/>
      <c r="P71" s="6110"/>
      <c r="Q71" s="6109"/>
    </row>
    <row r="72" spans="1:17">
      <c r="A72" s="6109"/>
      <c r="B72" s="6110"/>
      <c r="C72" s="8293"/>
      <c r="D72" s="8294"/>
      <c r="E72" s="8295"/>
      <c r="F72" s="8296"/>
      <c r="G72" s="8296"/>
      <c r="H72" s="8297"/>
      <c r="I72" s="6441"/>
      <c r="J72" s="6442"/>
      <c r="K72" s="6442"/>
      <c r="L72" s="6442"/>
      <c r="M72" s="8295"/>
      <c r="N72" s="8297"/>
      <c r="O72" s="6443"/>
      <c r="P72" s="6110"/>
      <c r="Q72" s="6109"/>
    </row>
    <row r="73" spans="1:17">
      <c r="A73" s="6109"/>
      <c r="B73" s="6110"/>
      <c r="C73" s="8293"/>
      <c r="D73" s="8294"/>
      <c r="E73" s="8295"/>
      <c r="F73" s="8296"/>
      <c r="G73" s="8296"/>
      <c r="H73" s="8297"/>
      <c r="I73" s="6441"/>
      <c r="J73" s="6442"/>
      <c r="K73" s="6442"/>
      <c r="L73" s="6442"/>
      <c r="M73" s="8295"/>
      <c r="N73" s="8297"/>
      <c r="O73" s="6443"/>
      <c r="P73" s="6110"/>
      <c r="Q73" s="6109"/>
    </row>
    <row r="74" spans="1:17">
      <c r="A74" s="6109"/>
      <c r="B74" s="6110"/>
      <c r="C74" s="8293"/>
      <c r="D74" s="8294"/>
      <c r="E74" s="8295"/>
      <c r="F74" s="8296"/>
      <c r="G74" s="8296"/>
      <c r="H74" s="8297"/>
      <c r="I74" s="6441"/>
      <c r="J74" s="6442"/>
      <c r="K74" s="6442"/>
      <c r="L74" s="6442"/>
      <c r="M74" s="8295"/>
      <c r="N74" s="8297"/>
      <c r="O74" s="6443"/>
      <c r="P74" s="6110"/>
      <c r="Q74" s="6109"/>
    </row>
    <row r="75" spans="1:17" ht="15.75" thickBot="1">
      <c r="A75" s="6109"/>
      <c r="B75" s="6110"/>
      <c r="C75" s="8305"/>
      <c r="D75" s="8306"/>
      <c r="E75" s="8307"/>
      <c r="F75" s="8308"/>
      <c r="G75" s="8308"/>
      <c r="H75" s="8309"/>
      <c r="I75" s="6364"/>
      <c r="J75" s="6157"/>
      <c r="K75" s="6157"/>
      <c r="L75" s="6157"/>
      <c r="M75" s="8307"/>
      <c r="N75" s="8309"/>
      <c r="O75" s="6158"/>
      <c r="P75" s="6110"/>
      <c r="Q75" s="6109"/>
    </row>
    <row r="76" spans="1:17">
      <c r="A76" s="6109"/>
      <c r="B76" s="6110"/>
      <c r="C76" s="6152"/>
      <c r="D76" s="6152"/>
      <c r="E76" s="6152"/>
      <c r="F76" s="6152"/>
      <c r="G76" s="6152"/>
      <c r="H76" s="6152"/>
      <c r="I76" s="6152"/>
      <c r="J76" s="6152"/>
      <c r="K76" s="6152"/>
      <c r="L76" s="6152"/>
      <c r="M76" s="6152"/>
      <c r="N76" s="6152"/>
      <c r="O76" s="6152"/>
      <c r="P76" s="6110"/>
      <c r="Q76" s="6109"/>
    </row>
    <row r="77" spans="1:17">
      <c r="A77" s="6109"/>
      <c r="B77" s="6110"/>
      <c r="C77" s="6159" t="s">
        <v>4110</v>
      </c>
      <c r="D77" s="6152"/>
      <c r="E77" s="6160" t="s">
        <v>44</v>
      </c>
      <c r="F77" s="6444"/>
      <c r="G77" s="6113"/>
      <c r="H77" s="6160" t="s">
        <v>45</v>
      </c>
      <c r="I77" s="6160"/>
      <c r="J77" s="6444"/>
      <c r="K77" s="6152"/>
      <c r="L77" s="6160" t="s">
        <v>46</v>
      </c>
      <c r="M77" s="6444"/>
      <c r="N77" s="6152"/>
      <c r="O77" s="6152"/>
      <c r="P77" s="6110"/>
      <c r="Q77" s="6109"/>
    </row>
    <row r="78" spans="1:17" ht="15.75" thickBot="1">
      <c r="A78" s="6109"/>
      <c r="B78" s="6110"/>
      <c r="C78" s="6152"/>
      <c r="D78" s="6152"/>
      <c r="E78" s="6152"/>
      <c r="F78" s="6152"/>
      <c r="G78" s="6152"/>
      <c r="H78" s="6152"/>
      <c r="I78" s="6152"/>
      <c r="J78" s="6152"/>
      <c r="K78" s="6152"/>
      <c r="L78" s="6152"/>
      <c r="M78" s="6152"/>
      <c r="N78" s="6152"/>
      <c r="O78" s="6152"/>
      <c r="P78" s="6110"/>
      <c r="Q78" s="6109"/>
    </row>
    <row r="79" spans="1:17">
      <c r="A79" s="6109"/>
      <c r="B79" s="6110"/>
      <c r="C79" s="6161" t="s">
        <v>2284</v>
      </c>
      <c r="D79" s="6445"/>
      <c r="E79" s="8310" t="s">
        <v>47</v>
      </c>
      <c r="F79" s="8311"/>
      <c r="G79" s="8311"/>
      <c r="H79" s="8312"/>
      <c r="I79" s="6446"/>
      <c r="J79" s="6447" t="s">
        <v>39</v>
      </c>
      <c r="K79" s="6447" t="s">
        <v>40</v>
      </c>
      <c r="L79" s="6447" t="s">
        <v>41</v>
      </c>
      <c r="M79" s="8310" t="s">
        <v>48</v>
      </c>
      <c r="N79" s="8311"/>
      <c r="O79" s="8313"/>
      <c r="P79" s="6110"/>
      <c r="Q79" s="6109"/>
    </row>
    <row r="80" spans="1:17" ht="14.25" customHeight="1">
      <c r="A80" s="6109"/>
      <c r="B80" s="6110"/>
      <c r="C80" s="8314"/>
      <c r="D80" s="8315"/>
      <c r="E80" s="8316"/>
      <c r="F80" s="8317"/>
      <c r="G80" s="8317"/>
      <c r="H80" s="8315"/>
      <c r="I80" s="6441"/>
      <c r="J80" s="6442"/>
      <c r="K80" s="6442"/>
      <c r="L80" s="6448"/>
      <c r="M80" s="8318"/>
      <c r="N80" s="8319"/>
      <c r="O80" s="8320"/>
      <c r="P80" s="6110"/>
      <c r="Q80" s="6109"/>
    </row>
    <row r="81" spans="1:17" ht="14.25" customHeight="1">
      <c r="A81" s="6109"/>
      <c r="B81" s="6110"/>
      <c r="C81" s="8314"/>
      <c r="D81" s="8315"/>
      <c r="E81" s="8316"/>
      <c r="F81" s="8317"/>
      <c r="G81" s="8317"/>
      <c r="H81" s="8315"/>
      <c r="I81" s="6441"/>
      <c r="J81" s="6442"/>
      <c r="K81" s="6442"/>
      <c r="L81" s="6448"/>
      <c r="M81" s="8318"/>
      <c r="N81" s="8319"/>
      <c r="O81" s="8320"/>
      <c r="P81" s="6110"/>
      <c r="Q81" s="6109"/>
    </row>
    <row r="82" spans="1:17">
      <c r="A82" s="6109"/>
      <c r="B82" s="6110"/>
      <c r="C82" s="8314"/>
      <c r="D82" s="8315"/>
      <c r="E82" s="8321"/>
      <c r="F82" s="8317"/>
      <c r="G82" s="8317"/>
      <c r="H82" s="8315"/>
      <c r="I82" s="6441"/>
      <c r="J82" s="6442"/>
      <c r="K82" s="6442"/>
      <c r="L82" s="6448"/>
      <c r="M82" s="8318"/>
      <c r="N82" s="8319"/>
      <c r="O82" s="8320"/>
      <c r="P82" s="6110"/>
      <c r="Q82" s="6109"/>
    </row>
    <row r="83" spans="1:17">
      <c r="A83" s="6109"/>
      <c r="B83" s="6110"/>
      <c r="C83" s="8314"/>
      <c r="D83" s="8315"/>
      <c r="E83" s="8321"/>
      <c r="F83" s="8317"/>
      <c r="G83" s="8317"/>
      <c r="H83" s="8315"/>
      <c r="I83" s="6441"/>
      <c r="J83" s="6442"/>
      <c r="K83" s="6442"/>
      <c r="L83" s="6448"/>
      <c r="M83" s="8318"/>
      <c r="N83" s="8319"/>
      <c r="O83" s="8320"/>
      <c r="P83" s="6110"/>
      <c r="Q83" s="6109"/>
    </row>
    <row r="84" spans="1:17">
      <c r="A84" s="6109"/>
      <c r="B84" s="6110"/>
      <c r="C84" s="8314"/>
      <c r="D84" s="8315"/>
      <c r="E84" s="8316"/>
      <c r="F84" s="8322"/>
      <c r="G84" s="8322"/>
      <c r="H84" s="8323"/>
      <c r="I84" s="6449"/>
      <c r="J84" s="6442"/>
      <c r="K84" s="6442"/>
      <c r="L84" s="6448"/>
      <c r="M84" s="8318"/>
      <c r="N84" s="8319"/>
      <c r="O84" s="8320"/>
      <c r="P84" s="6110"/>
      <c r="Q84" s="6109"/>
    </row>
    <row r="85" spans="1:17">
      <c r="A85" s="6109"/>
      <c r="B85" s="6110"/>
      <c r="C85" s="8314"/>
      <c r="D85" s="8315"/>
      <c r="E85" s="8331"/>
      <c r="F85" s="8332"/>
      <c r="G85" s="8332"/>
      <c r="H85" s="8333"/>
      <c r="I85" s="6449"/>
      <c r="J85" s="6442"/>
      <c r="K85" s="6442"/>
      <c r="L85" s="6448"/>
      <c r="M85" s="6450"/>
      <c r="N85" s="6451"/>
      <c r="O85" s="6452"/>
      <c r="P85" s="6110"/>
      <c r="Q85" s="6109"/>
    </row>
    <row r="86" spans="1:17" ht="18" customHeight="1">
      <c r="A86" s="6109"/>
      <c r="B86" s="6110"/>
      <c r="C86" s="8334"/>
      <c r="D86" s="8335"/>
      <c r="E86" s="8316"/>
      <c r="F86" s="8322"/>
      <c r="G86" s="8322"/>
      <c r="H86" s="8323"/>
      <c r="I86" s="6449"/>
      <c r="J86" s="6442"/>
      <c r="K86" s="6442"/>
      <c r="L86" s="6448"/>
      <c r="M86" s="8318"/>
      <c r="N86" s="8319"/>
      <c r="O86" s="8320"/>
      <c r="P86" s="6110"/>
      <c r="Q86" s="6109"/>
    </row>
    <row r="87" spans="1:17">
      <c r="A87" s="6109"/>
      <c r="B87" s="6110"/>
      <c r="C87" s="8314"/>
      <c r="D87" s="8315"/>
      <c r="E87" s="8295"/>
      <c r="F87" s="8296"/>
      <c r="G87" s="8296"/>
      <c r="H87" s="8297"/>
      <c r="I87" s="6441"/>
      <c r="J87" s="6442"/>
      <c r="K87" s="6442"/>
      <c r="L87" s="6448"/>
      <c r="M87" s="8318"/>
      <c r="N87" s="8319"/>
      <c r="O87" s="8320"/>
      <c r="P87" s="6110"/>
      <c r="Q87" s="6109"/>
    </row>
    <row r="88" spans="1:17" ht="15.75" thickBot="1">
      <c r="A88" s="6109"/>
      <c r="B88" s="6110"/>
      <c r="C88" s="8324"/>
      <c r="D88" s="8325"/>
      <c r="E88" s="8307"/>
      <c r="F88" s="8308"/>
      <c r="G88" s="8308"/>
      <c r="H88" s="8309"/>
      <c r="I88" s="6364"/>
      <c r="J88" s="6157"/>
      <c r="K88" s="6157"/>
      <c r="L88" s="6175"/>
      <c r="M88" s="8326"/>
      <c r="N88" s="8327"/>
      <c r="O88" s="8328"/>
      <c r="P88" s="6110"/>
      <c r="Q88" s="6109"/>
    </row>
    <row r="89" spans="1:17" ht="15.75" thickBot="1">
      <c r="A89" s="6109"/>
      <c r="B89" s="6110"/>
      <c r="C89" s="6152"/>
      <c r="D89" s="6152"/>
      <c r="E89" s="6152"/>
      <c r="F89" s="6152"/>
      <c r="G89" s="6152"/>
      <c r="H89" s="6152"/>
      <c r="I89" s="6152"/>
      <c r="J89" s="6152"/>
      <c r="K89" s="6152"/>
      <c r="L89" s="6152"/>
      <c r="M89" s="6152"/>
      <c r="N89" s="6152"/>
      <c r="O89" s="6152"/>
      <c r="P89" s="6110"/>
      <c r="Q89" s="6109"/>
    </row>
    <row r="90" spans="1:17">
      <c r="A90" s="6109"/>
      <c r="B90" s="6110"/>
      <c r="C90" s="6162"/>
      <c r="D90" s="6163"/>
      <c r="E90" s="6163"/>
      <c r="F90" s="6163"/>
      <c r="G90" s="6164" t="s">
        <v>49</v>
      </c>
      <c r="H90" s="6164"/>
      <c r="I90" s="6164"/>
      <c r="J90" s="6163"/>
      <c r="K90" s="6163"/>
      <c r="L90" s="6163"/>
      <c r="M90" s="6165"/>
      <c r="N90" s="6144"/>
      <c r="O90" s="6144"/>
      <c r="P90" s="6110"/>
      <c r="Q90" s="6109"/>
    </row>
    <row r="91" spans="1:17">
      <c r="A91" s="6109"/>
      <c r="B91" s="6110"/>
      <c r="C91" s="6166"/>
      <c r="D91" s="6167"/>
      <c r="E91" s="6168"/>
      <c r="F91" s="6167"/>
      <c r="G91" s="6168" t="s">
        <v>50</v>
      </c>
      <c r="H91" s="6168"/>
      <c r="I91" s="6168"/>
      <c r="J91" s="6168"/>
      <c r="K91" s="6167"/>
      <c r="L91" s="6168" t="s">
        <v>51</v>
      </c>
      <c r="M91" s="6169"/>
      <c r="N91" s="6170"/>
      <c r="O91" s="6171"/>
      <c r="P91" s="6110"/>
      <c r="Q91" s="6109"/>
    </row>
    <row r="92" spans="1:17">
      <c r="A92" s="6109"/>
      <c r="B92" s="6110"/>
      <c r="C92" s="6453" t="s">
        <v>4111</v>
      </c>
      <c r="D92" s="6101"/>
      <c r="E92" s="6102" t="s">
        <v>52</v>
      </c>
      <c r="F92" s="6101"/>
      <c r="G92" s="6103" t="s">
        <v>53</v>
      </c>
      <c r="H92" s="6103"/>
      <c r="I92" s="6103"/>
      <c r="J92" s="6104" t="s">
        <v>54</v>
      </c>
      <c r="K92" s="6103"/>
      <c r="L92" s="6103" t="s">
        <v>55</v>
      </c>
      <c r="M92" s="6454"/>
      <c r="N92" s="6170"/>
      <c r="O92" s="6171"/>
      <c r="P92" s="6110"/>
      <c r="Q92" s="6109"/>
    </row>
    <row r="93" spans="1:17">
      <c r="A93" s="6109"/>
      <c r="B93" s="6110"/>
      <c r="C93" s="8329" t="s">
        <v>4112</v>
      </c>
      <c r="D93" s="8330"/>
      <c r="E93" s="6455"/>
      <c r="F93" s="6456"/>
      <c r="G93" s="6455"/>
      <c r="H93" s="6456"/>
      <c r="I93" s="6457"/>
      <c r="J93" s="6455"/>
      <c r="K93" s="6456"/>
      <c r="L93" s="6455"/>
      <c r="M93" s="6458"/>
      <c r="N93" s="6116"/>
      <c r="O93" s="6144"/>
      <c r="P93" s="6110"/>
      <c r="Q93" s="6109"/>
    </row>
    <row r="94" spans="1:17">
      <c r="A94" s="6109"/>
      <c r="B94" s="6110"/>
      <c r="C94" s="6459" t="s">
        <v>4113</v>
      </c>
      <c r="D94" s="6456"/>
      <c r="E94" s="6455"/>
      <c r="F94" s="6456"/>
      <c r="G94" s="6455"/>
      <c r="H94" s="6456"/>
      <c r="I94" s="6457"/>
      <c r="J94" s="6455"/>
      <c r="K94" s="6456"/>
      <c r="L94" s="6455"/>
      <c r="M94" s="6458"/>
      <c r="N94" s="6116"/>
      <c r="O94" s="6144"/>
      <c r="P94" s="6110"/>
      <c r="Q94" s="6109"/>
    </row>
    <row r="95" spans="1:17">
      <c r="A95" s="6109"/>
      <c r="B95" s="6110"/>
      <c r="C95" s="6459" t="s">
        <v>4114</v>
      </c>
      <c r="D95" s="6456"/>
      <c r="E95" s="6455"/>
      <c r="F95" s="6456"/>
      <c r="G95" s="6455"/>
      <c r="H95" s="6456"/>
      <c r="I95" s="6457"/>
      <c r="J95" s="6455"/>
      <c r="K95" s="6456"/>
      <c r="L95" s="6455"/>
      <c r="M95" s="6458"/>
      <c r="N95" s="6144"/>
      <c r="O95" s="6144"/>
      <c r="P95" s="6110"/>
      <c r="Q95" s="6109"/>
    </row>
    <row r="96" spans="1:17">
      <c r="A96" s="6109"/>
      <c r="B96" s="6110"/>
      <c r="C96" s="6459" t="s">
        <v>4115</v>
      </c>
      <c r="D96" s="6456"/>
      <c r="E96" s="6455"/>
      <c r="F96" s="6456"/>
      <c r="G96" s="6455"/>
      <c r="H96" s="6456"/>
      <c r="I96" s="6457"/>
      <c r="J96" s="6455"/>
      <c r="K96" s="6456"/>
      <c r="L96" s="6455"/>
      <c r="M96" s="6458"/>
      <c r="N96" s="6144"/>
      <c r="O96" s="6144"/>
      <c r="P96" s="6110"/>
      <c r="Q96" s="6109"/>
    </row>
    <row r="97" spans="1:17">
      <c r="A97" s="6109"/>
      <c r="B97" s="6110"/>
      <c r="C97" s="6459" t="s">
        <v>4116</v>
      </c>
      <c r="D97" s="6456"/>
      <c r="E97" s="6455"/>
      <c r="F97" s="6456"/>
      <c r="G97" s="6455"/>
      <c r="H97" s="6456"/>
      <c r="I97" s="6457"/>
      <c r="J97" s="6455"/>
      <c r="K97" s="6456"/>
      <c r="L97" s="6455"/>
      <c r="M97" s="6458"/>
      <c r="N97" s="6144"/>
      <c r="O97" s="6144"/>
      <c r="P97" s="6110"/>
      <c r="Q97" s="6109"/>
    </row>
    <row r="98" spans="1:17">
      <c r="A98" s="6109"/>
      <c r="B98" s="6110"/>
      <c r="C98" s="6459" t="s">
        <v>4113</v>
      </c>
      <c r="D98" s="6456"/>
      <c r="E98" s="6455"/>
      <c r="F98" s="6456"/>
      <c r="G98" s="6455"/>
      <c r="H98" s="6456"/>
      <c r="I98" s="6457"/>
      <c r="J98" s="6455"/>
      <c r="K98" s="6456"/>
      <c r="L98" s="6455"/>
      <c r="M98" s="6458"/>
      <c r="N98" s="6144"/>
      <c r="O98" s="6144"/>
      <c r="P98" s="6110"/>
      <c r="Q98" s="6109"/>
    </row>
    <row r="99" spans="1:17">
      <c r="A99" s="6109"/>
      <c r="B99" s="6110"/>
      <c r="C99" s="6460" t="s">
        <v>4114</v>
      </c>
      <c r="D99" s="6461"/>
      <c r="E99" s="6462"/>
      <c r="F99" s="6461"/>
      <c r="G99" s="6462"/>
      <c r="H99" s="6461"/>
      <c r="I99" s="6463"/>
      <c r="J99" s="6462"/>
      <c r="K99" s="6461"/>
      <c r="L99" s="6462"/>
      <c r="M99" s="6464"/>
      <c r="N99" s="6144"/>
      <c r="O99" s="6144"/>
      <c r="P99" s="6110"/>
      <c r="Q99" s="6109"/>
    </row>
    <row r="100" spans="1:17" ht="15.75" thickBot="1">
      <c r="A100" s="6109"/>
      <c r="B100" s="6110"/>
      <c r="C100" s="6459" t="s">
        <v>4115</v>
      </c>
      <c r="D100" s="6364"/>
      <c r="E100" s="6369"/>
      <c r="F100" s="6364"/>
      <c r="G100" s="6369"/>
      <c r="H100" s="6364"/>
      <c r="I100" s="6370"/>
      <c r="J100" s="6369"/>
      <c r="K100" s="6364"/>
      <c r="L100" s="6369"/>
      <c r="M100" s="6172"/>
      <c r="N100" s="6144"/>
      <c r="O100" s="6144"/>
      <c r="P100" s="6110"/>
      <c r="Q100" s="6109"/>
    </row>
    <row r="101" spans="1:17">
      <c r="A101" s="6109"/>
      <c r="B101" s="6110"/>
      <c r="C101" s="6116" t="s">
        <v>8</v>
      </c>
      <c r="D101" s="6116"/>
      <c r="E101" s="6116"/>
      <c r="F101" s="6116"/>
      <c r="G101" s="6116"/>
      <c r="H101" s="6116"/>
      <c r="I101" s="6116"/>
      <c r="J101" s="6116"/>
      <c r="K101" s="6116"/>
      <c r="L101" s="6116"/>
      <c r="M101" s="6116"/>
      <c r="N101" s="6116"/>
      <c r="O101" s="6116"/>
      <c r="P101" s="6110"/>
      <c r="Q101" s="6109"/>
    </row>
    <row r="102" spans="1:17">
      <c r="A102" s="6109"/>
      <c r="B102" s="6110"/>
      <c r="C102" s="6173" t="s">
        <v>56</v>
      </c>
      <c r="D102" s="6116"/>
      <c r="E102" s="6116"/>
      <c r="F102" s="6116"/>
      <c r="G102" s="6116"/>
      <c r="H102" s="6116"/>
      <c r="I102" s="6116"/>
      <c r="J102" s="6116"/>
      <c r="K102" s="6116"/>
      <c r="L102" s="6116"/>
      <c r="M102" s="6116"/>
      <c r="N102" s="6116"/>
      <c r="O102" s="6116"/>
      <c r="P102" s="6110"/>
      <c r="Q102" s="6109"/>
    </row>
    <row r="103" spans="1:17">
      <c r="A103" s="6109"/>
      <c r="B103" s="6110"/>
      <c r="C103" s="6174" t="s">
        <v>4117</v>
      </c>
      <c r="D103" s="6116"/>
      <c r="E103" s="6116"/>
      <c r="F103" s="6116"/>
      <c r="G103" s="6116"/>
      <c r="H103" s="6116"/>
      <c r="I103" s="6116"/>
      <c r="J103" s="6116"/>
      <c r="K103" s="6116"/>
      <c r="L103" s="6116"/>
      <c r="M103" s="6116"/>
      <c r="N103" s="6116"/>
      <c r="O103" s="6116"/>
      <c r="P103" s="6110"/>
      <c r="Q103" s="6109"/>
    </row>
    <row r="104" spans="1:17">
      <c r="A104" s="6109"/>
      <c r="B104" s="6110"/>
      <c r="C104" s="6174" t="s">
        <v>3596</v>
      </c>
      <c r="D104" s="6116"/>
      <c r="E104" s="6116"/>
      <c r="F104" s="6116"/>
      <c r="G104" s="6116"/>
      <c r="H104" s="6116"/>
      <c r="I104" s="6116"/>
      <c r="J104" s="6116"/>
      <c r="K104" s="6116"/>
      <c r="L104" s="6116"/>
      <c r="M104" s="6116"/>
      <c r="N104" s="6116"/>
      <c r="O104" s="6116"/>
      <c r="P104" s="6110"/>
      <c r="Q104" s="6109"/>
    </row>
    <row r="105" spans="1:17">
      <c r="A105" s="6109"/>
      <c r="B105" s="6110"/>
      <c r="C105" s="6174" t="s">
        <v>4781</v>
      </c>
      <c r="D105" s="6110"/>
      <c r="E105" s="6110"/>
      <c r="F105" s="6110"/>
      <c r="G105" s="6110"/>
      <c r="H105" s="6110"/>
      <c r="I105" s="6110"/>
      <c r="J105" s="6110"/>
      <c r="K105" s="6110"/>
      <c r="L105" s="6110"/>
      <c r="M105" s="6110"/>
      <c r="N105" s="6110"/>
      <c r="O105" s="6110"/>
      <c r="P105" s="6110"/>
      <c r="Q105" s="6109"/>
    </row>
    <row r="106" spans="1:17">
      <c r="A106" s="6109"/>
      <c r="B106" s="6109"/>
      <c r="C106" s="6109"/>
      <c r="D106" s="6109"/>
      <c r="E106" s="6109"/>
      <c r="F106" s="6109"/>
      <c r="G106" s="6109"/>
      <c r="H106" s="6109"/>
      <c r="I106" s="6109"/>
      <c r="J106" s="6109"/>
      <c r="K106" s="6109"/>
      <c r="L106" s="6109"/>
      <c r="M106" s="6109"/>
      <c r="N106" s="6109"/>
      <c r="O106" s="6109"/>
      <c r="P106" s="6109"/>
      <c r="Q106" s="6109"/>
    </row>
    <row r="107" spans="1:17">
      <c r="A107" s="6109"/>
      <c r="B107" s="6109"/>
      <c r="C107" s="6109"/>
      <c r="D107" s="6109"/>
      <c r="E107" s="6109"/>
      <c r="F107" s="6109"/>
      <c r="G107" s="6109"/>
      <c r="H107" s="6109"/>
      <c r="I107" s="6109"/>
      <c r="J107" s="6109"/>
      <c r="K107" s="6109"/>
      <c r="L107" s="6109"/>
      <c r="M107" s="6109"/>
      <c r="N107" s="6109"/>
      <c r="O107" s="6109"/>
      <c r="P107" s="6109"/>
      <c r="Q107" s="6109"/>
    </row>
  </sheetData>
  <mergeCells count="186">
    <mergeCell ref="C88:D88"/>
    <mergeCell ref="E88:H88"/>
    <mergeCell ref="M88:O88"/>
    <mergeCell ref="C93:D93"/>
    <mergeCell ref="C85:D85"/>
    <mergeCell ref="E85:H85"/>
    <mergeCell ref="C86:D86"/>
    <mergeCell ref="E86:H86"/>
    <mergeCell ref="M86:O86"/>
    <mergeCell ref="C87:D87"/>
    <mergeCell ref="E87:H87"/>
    <mergeCell ref="M87:O87"/>
    <mergeCell ref="C83:D83"/>
    <mergeCell ref="E83:H83"/>
    <mergeCell ref="M83:O83"/>
    <mergeCell ref="C84:D84"/>
    <mergeCell ref="E84:H84"/>
    <mergeCell ref="M84:O84"/>
    <mergeCell ref="C81:D81"/>
    <mergeCell ref="E81:H81"/>
    <mergeCell ref="M81:O81"/>
    <mergeCell ref="C82:D82"/>
    <mergeCell ref="E82:H82"/>
    <mergeCell ref="M82:O82"/>
    <mergeCell ref="C75:D75"/>
    <mergeCell ref="E75:H75"/>
    <mergeCell ref="M75:N75"/>
    <mergeCell ref="E79:H79"/>
    <mergeCell ref="M79:O79"/>
    <mergeCell ref="C80:D80"/>
    <mergeCell ref="E80:H80"/>
    <mergeCell ref="M80:O80"/>
    <mergeCell ref="C73:D73"/>
    <mergeCell ref="E73:H73"/>
    <mergeCell ref="M73:N73"/>
    <mergeCell ref="C74:D74"/>
    <mergeCell ref="E74:H74"/>
    <mergeCell ref="M74:N74"/>
    <mergeCell ref="C71:D71"/>
    <mergeCell ref="E71:H71"/>
    <mergeCell ref="M71:N71"/>
    <mergeCell ref="C72:D72"/>
    <mergeCell ref="E72:H72"/>
    <mergeCell ref="M72:N72"/>
    <mergeCell ref="F66:H66"/>
    <mergeCell ref="M66:O66"/>
    <mergeCell ref="F67:H67"/>
    <mergeCell ref="M67:O67"/>
    <mergeCell ref="C70:D70"/>
    <mergeCell ref="E70:H70"/>
    <mergeCell ref="M70:N70"/>
    <mergeCell ref="F63:J63"/>
    <mergeCell ref="K63:L63"/>
    <mergeCell ref="M63:N63"/>
    <mergeCell ref="F64:J64"/>
    <mergeCell ref="K64:L64"/>
    <mergeCell ref="M64:N64"/>
    <mergeCell ref="C61:E61"/>
    <mergeCell ref="F61:J61"/>
    <mergeCell ref="K61:L61"/>
    <mergeCell ref="M61:N61"/>
    <mergeCell ref="F62:J62"/>
    <mergeCell ref="K62:L62"/>
    <mergeCell ref="M62:N62"/>
    <mergeCell ref="C59:E59"/>
    <mergeCell ref="F59:J59"/>
    <mergeCell ref="K59:L59"/>
    <mergeCell ref="M59:N59"/>
    <mergeCell ref="C60:E60"/>
    <mergeCell ref="F60:J60"/>
    <mergeCell ref="K60:L60"/>
    <mergeCell ref="M60:N60"/>
    <mergeCell ref="C57:E57"/>
    <mergeCell ref="F57:J57"/>
    <mergeCell ref="K57:L57"/>
    <mergeCell ref="M57:N57"/>
    <mergeCell ref="C58:E58"/>
    <mergeCell ref="F58:J58"/>
    <mergeCell ref="K58:L58"/>
    <mergeCell ref="M58:N58"/>
    <mergeCell ref="C54:E54"/>
    <mergeCell ref="F54:J54"/>
    <mergeCell ref="K54:L54"/>
    <mergeCell ref="M54:N54"/>
    <mergeCell ref="F55:H55"/>
    <mergeCell ref="C56:E56"/>
    <mergeCell ref="F56:J56"/>
    <mergeCell ref="K56:L56"/>
    <mergeCell ref="M56:N56"/>
    <mergeCell ref="C52:E52"/>
    <mergeCell ref="F52:J52"/>
    <mergeCell ref="K52:L52"/>
    <mergeCell ref="M52:N52"/>
    <mergeCell ref="K53:L53"/>
    <mergeCell ref="M53:N53"/>
    <mergeCell ref="C50:E50"/>
    <mergeCell ref="K50:L50"/>
    <mergeCell ref="M50:N50"/>
    <mergeCell ref="C51:E51"/>
    <mergeCell ref="K51:L51"/>
    <mergeCell ref="M51:N51"/>
    <mergeCell ref="C48:E48"/>
    <mergeCell ref="K48:L48"/>
    <mergeCell ref="M48:N48"/>
    <mergeCell ref="C49:E49"/>
    <mergeCell ref="K49:L49"/>
    <mergeCell ref="M49:N49"/>
    <mergeCell ref="C46:E46"/>
    <mergeCell ref="K46:L46"/>
    <mergeCell ref="M46:N46"/>
    <mergeCell ref="C47:E47"/>
    <mergeCell ref="K47:L47"/>
    <mergeCell ref="M47:N47"/>
    <mergeCell ref="F43:J43"/>
    <mergeCell ref="K43:L43"/>
    <mergeCell ref="M43:N43"/>
    <mergeCell ref="F44:J44"/>
    <mergeCell ref="K44:L44"/>
    <mergeCell ref="M44:N44"/>
    <mergeCell ref="F41:J41"/>
    <mergeCell ref="K41:L41"/>
    <mergeCell ref="M41:N41"/>
    <mergeCell ref="F42:J42"/>
    <mergeCell ref="K42:L42"/>
    <mergeCell ref="M42:N42"/>
    <mergeCell ref="C39:E39"/>
    <mergeCell ref="F39:H39"/>
    <mergeCell ref="K39:L39"/>
    <mergeCell ref="M39:N39"/>
    <mergeCell ref="F40:J40"/>
    <mergeCell ref="K40:L40"/>
    <mergeCell ref="M40:N40"/>
    <mergeCell ref="C37:E37"/>
    <mergeCell ref="F37:H37"/>
    <mergeCell ref="K37:L37"/>
    <mergeCell ref="M37:N37"/>
    <mergeCell ref="C38:E38"/>
    <mergeCell ref="F38:H38"/>
    <mergeCell ref="K38:L38"/>
    <mergeCell ref="M38:N38"/>
    <mergeCell ref="C35:E35"/>
    <mergeCell ref="F35:H35"/>
    <mergeCell ref="K35:L35"/>
    <mergeCell ref="M35:N35"/>
    <mergeCell ref="C36:E36"/>
    <mergeCell ref="F36:H36"/>
    <mergeCell ref="K36:L36"/>
    <mergeCell ref="M36:N36"/>
    <mergeCell ref="F33:H33"/>
    <mergeCell ref="K33:L33"/>
    <mergeCell ref="M33:N33"/>
    <mergeCell ref="F34:H34"/>
    <mergeCell ref="K34:L34"/>
    <mergeCell ref="M34:N34"/>
    <mergeCell ref="F31:H31"/>
    <mergeCell ref="K31:L31"/>
    <mergeCell ref="M31:N31"/>
    <mergeCell ref="F32:H32"/>
    <mergeCell ref="K32:L32"/>
    <mergeCell ref="M32:N32"/>
    <mergeCell ref="D24:E24"/>
    <mergeCell ref="G24:J24"/>
    <mergeCell ref="L24:O24"/>
    <mergeCell ref="N27:O27"/>
    <mergeCell ref="N28:O28"/>
    <mergeCell ref="I30:J30"/>
    <mergeCell ref="M5:M7"/>
    <mergeCell ref="F8:J8"/>
    <mergeCell ref="F9:J9"/>
    <mergeCell ref="F11:J11"/>
    <mergeCell ref="M11:O11"/>
    <mergeCell ref="F12:J12"/>
    <mergeCell ref="F21:J21"/>
    <mergeCell ref="L21:O21"/>
    <mergeCell ref="F22:J22"/>
    <mergeCell ref="L22:O22"/>
    <mergeCell ref="G23:J23"/>
    <mergeCell ref="L23:O23"/>
    <mergeCell ref="F13:J13"/>
    <mergeCell ref="F16:J16"/>
    <mergeCell ref="M16:O16"/>
    <mergeCell ref="F17:J17"/>
    <mergeCell ref="M17:O17"/>
    <mergeCell ref="M18:O18"/>
    <mergeCell ref="M12:O12"/>
    <mergeCell ref="M13:O13"/>
  </mergeCells>
  <pageMargins left="0.7" right="0.7" top="0.75" bottom="0.75" header="0.3" footer="0.3"/>
  <pageSetup orientation="portrait" horizontalDpi="4294967295" verticalDpi="4294967295"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3">
    <tabColor rgb="FFFFC000"/>
  </sheetPr>
  <dimension ref="A1:N34"/>
  <sheetViews>
    <sheetView workbookViewId="0"/>
  </sheetViews>
  <sheetFormatPr defaultColWidth="0" defaultRowHeight="15" zeroHeight="1"/>
  <cols>
    <col min="1" max="3" width="9.140625" style="6944" customWidth="1"/>
    <col min="4" max="4" width="47.85546875" style="6944" customWidth="1"/>
    <col min="5" max="5" width="21.140625" style="6944" customWidth="1"/>
    <col min="6" max="6" width="23.42578125" style="6944" customWidth="1"/>
    <col min="7" max="7" width="19.85546875" style="6944" customWidth="1"/>
    <col min="8" max="8" width="22" style="6944" customWidth="1"/>
    <col min="9" max="9" width="22.42578125" style="6944" customWidth="1"/>
    <col min="10" max="10" width="18.42578125" style="6944" customWidth="1"/>
    <col min="11" max="11" width="19.140625" style="6944" customWidth="1"/>
    <col min="12" max="12" width="19.42578125" style="6944" customWidth="1"/>
    <col min="13" max="14" width="9.140625" style="6944" customWidth="1"/>
    <col min="15" max="16384" width="9.140625" style="6944" hidden="1"/>
  </cols>
  <sheetData>
    <row r="1" spans="1:14" ht="16.5">
      <c r="A1" s="1043"/>
      <c r="B1" s="1043"/>
      <c r="C1" s="1261"/>
      <c r="D1" s="1320"/>
      <c r="E1" s="1320"/>
      <c r="F1" s="1320"/>
      <c r="G1" s="1326"/>
      <c r="H1" s="1326"/>
      <c r="I1" s="1326"/>
      <c r="J1" s="1326"/>
      <c r="K1" s="1326"/>
      <c r="L1" s="1262"/>
      <c r="M1" s="1043"/>
      <c r="N1" s="1043"/>
    </row>
    <row r="2" spans="1:14" ht="16.5">
      <c r="A2" s="1043"/>
      <c r="B2" s="85"/>
      <c r="C2" s="4"/>
      <c r="D2" s="69"/>
      <c r="E2" s="69"/>
      <c r="F2" s="69"/>
      <c r="G2" s="69"/>
      <c r="H2" s="69"/>
      <c r="I2" s="69"/>
      <c r="J2" s="69"/>
      <c r="K2" s="69"/>
      <c r="L2" s="69"/>
      <c r="M2" s="85"/>
      <c r="N2" s="1043"/>
    </row>
    <row r="3" spans="1:14" ht="18.75">
      <c r="A3" s="1043"/>
      <c r="B3" s="85"/>
      <c r="C3" s="310"/>
      <c r="D3" s="283"/>
      <c r="E3" s="1318"/>
      <c r="F3" s="1318"/>
      <c r="G3" s="311" t="s">
        <v>759</v>
      </c>
      <c r="H3" s="283"/>
      <c r="I3" s="283"/>
      <c r="J3" s="283"/>
      <c r="K3" s="283"/>
      <c r="L3" s="62" t="s">
        <v>2815</v>
      </c>
      <c r="M3" s="85"/>
      <c r="N3" s="1043"/>
    </row>
    <row r="4" spans="1:14" ht="18.75">
      <c r="A4" s="1043"/>
      <c r="B4" s="85"/>
      <c r="C4" s="1322"/>
      <c r="D4" s="3"/>
      <c r="E4" s="1331"/>
      <c r="F4" s="991"/>
      <c r="G4" s="1327" t="s">
        <v>760</v>
      </c>
      <c r="H4" s="1322"/>
      <c r="I4" s="1322"/>
      <c r="J4" s="1322"/>
      <c r="K4" s="1322"/>
      <c r="L4" s="1322"/>
      <c r="M4" s="85"/>
      <c r="N4" s="1043"/>
    </row>
    <row r="5" spans="1:14" ht="15.75" thickBot="1">
      <c r="A5" s="1043"/>
      <c r="B5" s="85"/>
      <c r="C5" s="1328"/>
      <c r="D5" s="1328"/>
      <c r="E5" s="1328"/>
      <c r="F5" s="1328"/>
      <c r="G5" s="1328"/>
      <c r="H5" s="1328"/>
      <c r="I5" s="1329"/>
      <c r="J5" s="1328"/>
      <c r="K5" s="1328"/>
      <c r="L5" s="1330"/>
      <c r="M5" s="85"/>
      <c r="N5" s="1043"/>
    </row>
    <row r="6" spans="1:14">
      <c r="A6" s="1043"/>
      <c r="B6" s="85"/>
      <c r="C6" s="1363"/>
      <c r="D6" s="1364"/>
      <c r="E6" s="8535" t="s">
        <v>780</v>
      </c>
      <c r="F6" s="8535" t="s">
        <v>781</v>
      </c>
      <c r="G6" s="8532" t="s">
        <v>761</v>
      </c>
      <c r="H6" s="8533"/>
      <c r="I6" s="1365" t="s">
        <v>762</v>
      </c>
      <c r="J6" s="8533" t="s">
        <v>2277</v>
      </c>
      <c r="K6" s="8534"/>
      <c r="L6" s="1366" t="s">
        <v>762</v>
      </c>
      <c r="M6" s="85"/>
      <c r="N6" s="1043"/>
    </row>
    <row r="7" spans="1:14">
      <c r="A7" s="1043"/>
      <c r="B7" s="85"/>
      <c r="C7" s="1367"/>
      <c r="D7" s="1368"/>
      <c r="E7" s="8536"/>
      <c r="F7" s="8536"/>
      <c r="G7" s="1369" t="s">
        <v>763</v>
      </c>
      <c r="H7" s="1370" t="s">
        <v>763</v>
      </c>
      <c r="I7" s="1371" t="s">
        <v>764</v>
      </c>
      <c r="J7" s="923" t="s">
        <v>763</v>
      </c>
      <c r="K7" s="1372" t="s">
        <v>763</v>
      </c>
      <c r="L7" s="1373" t="s">
        <v>764</v>
      </c>
      <c r="M7" s="85"/>
      <c r="N7" s="1043"/>
    </row>
    <row r="8" spans="1:14">
      <c r="A8" s="1043"/>
      <c r="B8" s="85"/>
      <c r="C8" s="1367"/>
      <c r="D8" s="1368"/>
      <c r="E8" s="8536"/>
      <c r="F8" s="8536"/>
      <c r="G8" s="1374" t="s">
        <v>765</v>
      </c>
      <c r="H8" s="1375" t="s">
        <v>766</v>
      </c>
      <c r="I8" s="1376" t="s">
        <v>767</v>
      </c>
      <c r="J8" s="1377" t="s">
        <v>765</v>
      </c>
      <c r="K8" s="1378" t="s">
        <v>766</v>
      </c>
      <c r="L8" s="1379" t="s">
        <v>767</v>
      </c>
      <c r="M8" s="85"/>
      <c r="N8" s="1043"/>
    </row>
    <row r="9" spans="1:14">
      <c r="A9" s="1043"/>
      <c r="B9" s="85"/>
      <c r="C9" s="1380" t="s">
        <v>328</v>
      </c>
      <c r="D9" s="1381" t="s">
        <v>329</v>
      </c>
      <c r="E9" s="8537"/>
      <c r="F9" s="8537"/>
      <c r="G9" s="1382" t="s">
        <v>392</v>
      </c>
      <c r="H9" s="1383" t="s">
        <v>409</v>
      </c>
      <c r="I9" s="1384" t="s">
        <v>410</v>
      </c>
      <c r="J9" s="1385" t="s">
        <v>411</v>
      </c>
      <c r="K9" s="1386" t="s">
        <v>412</v>
      </c>
      <c r="L9" s="1387" t="s">
        <v>413</v>
      </c>
      <c r="M9" s="85"/>
      <c r="N9" s="1043"/>
    </row>
    <row r="10" spans="1:14">
      <c r="A10" s="1043"/>
      <c r="B10" s="85"/>
      <c r="C10" s="1352">
        <v>1</v>
      </c>
      <c r="D10" s="1353" t="s">
        <v>768</v>
      </c>
      <c r="E10" s="1388"/>
      <c r="F10" s="1389"/>
      <c r="G10" s="5702"/>
      <c r="H10" s="5703"/>
      <c r="I10" s="5704">
        <f>G10-H10</f>
        <v>0</v>
      </c>
      <c r="J10" s="5705"/>
      <c r="K10" s="5706"/>
      <c r="L10" s="5707">
        <f>J10-K10</f>
        <v>0</v>
      </c>
      <c r="M10" s="85"/>
      <c r="N10" s="1043"/>
    </row>
    <row r="11" spans="1:14">
      <c r="A11" s="1043"/>
      <c r="B11" s="85"/>
      <c r="C11" s="1354">
        <v>2</v>
      </c>
      <c r="D11" s="1355" t="s">
        <v>769</v>
      </c>
      <c r="E11" s="1390"/>
      <c r="F11" s="1391"/>
      <c r="G11" s="5708"/>
      <c r="H11" s="5709"/>
      <c r="I11" s="5710">
        <f t="shared" ref="I11:I30" si="0">G11-H11</f>
        <v>0</v>
      </c>
      <c r="J11" s="5711"/>
      <c r="K11" s="5712"/>
      <c r="L11" s="5713">
        <f t="shared" ref="L11:L30" si="1">J11-K11</f>
        <v>0</v>
      </c>
      <c r="M11" s="85"/>
      <c r="N11" s="1043"/>
    </row>
    <row r="12" spans="1:14">
      <c r="A12" s="1043"/>
      <c r="B12" s="85"/>
      <c r="C12" s="1354">
        <v>3</v>
      </c>
      <c r="D12" s="1355" t="s">
        <v>770</v>
      </c>
      <c r="E12" s="1390"/>
      <c r="F12" s="1391"/>
      <c r="G12" s="5708"/>
      <c r="H12" s="5709"/>
      <c r="I12" s="5710">
        <f t="shared" si="0"/>
        <v>0</v>
      </c>
      <c r="J12" s="5711"/>
      <c r="K12" s="5712"/>
      <c r="L12" s="5713">
        <f t="shared" si="1"/>
        <v>0</v>
      </c>
      <c r="M12" s="85"/>
      <c r="N12" s="1043"/>
    </row>
    <row r="13" spans="1:14">
      <c r="A13" s="1043"/>
      <c r="B13" s="85"/>
      <c r="C13" s="1354">
        <v>4</v>
      </c>
      <c r="D13" s="1355" t="s">
        <v>771</v>
      </c>
      <c r="E13" s="1390"/>
      <c r="F13" s="1391"/>
      <c r="G13" s="5708"/>
      <c r="H13" s="5709"/>
      <c r="I13" s="5710">
        <f t="shared" si="0"/>
        <v>0</v>
      </c>
      <c r="J13" s="5711"/>
      <c r="K13" s="5712"/>
      <c r="L13" s="5713">
        <f t="shared" si="1"/>
        <v>0</v>
      </c>
      <c r="M13" s="85"/>
      <c r="N13" s="1043"/>
    </row>
    <row r="14" spans="1:14">
      <c r="A14" s="1043"/>
      <c r="B14" s="85"/>
      <c r="C14" s="1354">
        <v>5</v>
      </c>
      <c r="D14" s="1355" t="s">
        <v>772</v>
      </c>
      <c r="E14" s="1390"/>
      <c r="F14" s="1391"/>
      <c r="G14" s="5708"/>
      <c r="H14" s="5709"/>
      <c r="I14" s="5710">
        <f t="shared" si="0"/>
        <v>0</v>
      </c>
      <c r="J14" s="5711"/>
      <c r="K14" s="5712"/>
      <c r="L14" s="5713">
        <f t="shared" si="1"/>
        <v>0</v>
      </c>
      <c r="M14" s="85"/>
      <c r="N14" s="1043"/>
    </row>
    <row r="15" spans="1:14">
      <c r="A15" s="1043"/>
      <c r="B15" s="85"/>
      <c r="C15" s="1354">
        <v>6</v>
      </c>
      <c r="D15" s="1355" t="s">
        <v>773</v>
      </c>
      <c r="E15" s="1390"/>
      <c r="F15" s="1391"/>
      <c r="G15" s="5708"/>
      <c r="H15" s="5709"/>
      <c r="I15" s="5710">
        <f t="shared" si="0"/>
        <v>0</v>
      </c>
      <c r="J15" s="5711"/>
      <c r="K15" s="5712"/>
      <c r="L15" s="5713">
        <f t="shared" si="1"/>
        <v>0</v>
      </c>
      <c r="M15" s="85"/>
      <c r="N15" s="1043"/>
    </row>
    <row r="16" spans="1:14">
      <c r="A16" s="1043"/>
      <c r="B16" s="85"/>
      <c r="C16" s="1354">
        <v>7</v>
      </c>
      <c r="D16" s="1355" t="s">
        <v>774</v>
      </c>
      <c r="E16" s="1390"/>
      <c r="F16" s="1391"/>
      <c r="G16" s="5708"/>
      <c r="H16" s="5709"/>
      <c r="I16" s="5710">
        <f t="shared" si="0"/>
        <v>0</v>
      </c>
      <c r="J16" s="5711"/>
      <c r="K16" s="5712"/>
      <c r="L16" s="5713">
        <f t="shared" si="1"/>
        <v>0</v>
      </c>
      <c r="M16" s="85"/>
      <c r="N16" s="1043"/>
    </row>
    <row r="17" spans="1:14">
      <c r="A17" s="1043"/>
      <c r="B17" s="85"/>
      <c r="C17" s="1354">
        <v>8</v>
      </c>
      <c r="D17" s="1355" t="s">
        <v>775</v>
      </c>
      <c r="E17" s="1390"/>
      <c r="F17" s="1391"/>
      <c r="G17" s="5708"/>
      <c r="H17" s="5709"/>
      <c r="I17" s="5710">
        <f t="shared" si="0"/>
        <v>0</v>
      </c>
      <c r="J17" s="5711"/>
      <c r="K17" s="5712"/>
      <c r="L17" s="5713">
        <f t="shared" si="1"/>
        <v>0</v>
      </c>
      <c r="M17" s="85"/>
      <c r="N17" s="1043"/>
    </row>
    <row r="18" spans="1:14">
      <c r="A18" s="1043"/>
      <c r="B18" s="85"/>
      <c r="C18" s="1354">
        <v>9</v>
      </c>
      <c r="D18" s="1355" t="s">
        <v>776</v>
      </c>
      <c r="E18" s="1390"/>
      <c r="F18" s="1391"/>
      <c r="G18" s="5708"/>
      <c r="H18" s="5709"/>
      <c r="I18" s="5710">
        <f t="shared" si="0"/>
        <v>0</v>
      </c>
      <c r="J18" s="5711"/>
      <c r="K18" s="5712"/>
      <c r="L18" s="5713">
        <f t="shared" si="1"/>
        <v>0</v>
      </c>
      <c r="M18" s="85"/>
      <c r="N18" s="1043"/>
    </row>
    <row r="19" spans="1:14">
      <c r="A19" s="1043"/>
      <c r="B19" s="85"/>
      <c r="C19" s="1354">
        <v>10</v>
      </c>
      <c r="D19" s="1355" t="s">
        <v>777</v>
      </c>
      <c r="E19" s="1390"/>
      <c r="F19" s="1391"/>
      <c r="G19" s="5708"/>
      <c r="H19" s="5709"/>
      <c r="I19" s="5710">
        <f t="shared" si="0"/>
        <v>0</v>
      </c>
      <c r="J19" s="5711"/>
      <c r="K19" s="5712"/>
      <c r="L19" s="5713">
        <f t="shared" si="1"/>
        <v>0</v>
      </c>
      <c r="M19" s="85"/>
      <c r="N19" s="1043"/>
    </row>
    <row r="20" spans="1:14">
      <c r="A20" s="1043"/>
      <c r="B20" s="85"/>
      <c r="C20" s="1356"/>
      <c r="D20" s="1355" t="s">
        <v>778</v>
      </c>
      <c r="E20" s="1390"/>
      <c r="F20" s="1391"/>
      <c r="G20" s="5708"/>
      <c r="H20" s="5709"/>
      <c r="I20" s="5710">
        <f t="shared" si="0"/>
        <v>0</v>
      </c>
      <c r="J20" s="5711"/>
      <c r="K20" s="5712"/>
      <c r="L20" s="5714">
        <f t="shared" si="1"/>
        <v>0</v>
      </c>
      <c r="M20" s="85"/>
      <c r="N20" s="1043"/>
    </row>
    <row r="21" spans="1:14">
      <c r="A21" s="1043"/>
      <c r="B21" s="85"/>
      <c r="C21" s="1354">
        <v>11</v>
      </c>
      <c r="D21" s="1355" t="s">
        <v>779</v>
      </c>
      <c r="E21" s="1390"/>
      <c r="F21" s="1391"/>
      <c r="G21" s="5708"/>
      <c r="H21" s="5709"/>
      <c r="I21" s="5710">
        <f t="shared" si="0"/>
        <v>0</v>
      </c>
      <c r="J21" s="5711"/>
      <c r="K21" s="5712"/>
      <c r="L21" s="5713">
        <f t="shared" si="1"/>
        <v>0</v>
      </c>
      <c r="M21" s="85"/>
      <c r="N21" s="1043"/>
    </row>
    <row r="22" spans="1:14">
      <c r="A22" s="1043"/>
      <c r="B22" s="85"/>
      <c r="C22" s="1354">
        <v>12</v>
      </c>
      <c r="D22" s="1355" t="s">
        <v>4855</v>
      </c>
      <c r="E22" s="1390"/>
      <c r="F22" s="1391"/>
      <c r="G22" s="5708"/>
      <c r="H22" s="5709"/>
      <c r="I22" s="5710">
        <f t="shared" si="0"/>
        <v>0</v>
      </c>
      <c r="J22" s="5711"/>
      <c r="K22" s="5712"/>
      <c r="L22" s="5713">
        <f t="shared" si="1"/>
        <v>0</v>
      </c>
      <c r="M22" s="85"/>
      <c r="N22" s="1043"/>
    </row>
    <row r="23" spans="1:14">
      <c r="A23" s="1043"/>
      <c r="B23" s="85"/>
      <c r="C23" s="1357">
        <v>12.1</v>
      </c>
      <c r="D23" s="1358"/>
      <c r="E23" s="1392"/>
      <c r="F23" s="1393"/>
      <c r="G23" s="5708"/>
      <c r="H23" s="5709"/>
      <c r="I23" s="5710">
        <f t="shared" si="0"/>
        <v>0</v>
      </c>
      <c r="J23" s="5711"/>
      <c r="K23" s="5712"/>
      <c r="L23" s="5713">
        <f t="shared" si="1"/>
        <v>0</v>
      </c>
      <c r="M23" s="85"/>
      <c r="N23" s="1043"/>
    </row>
    <row r="24" spans="1:14">
      <c r="A24" s="1043"/>
      <c r="B24" s="85"/>
      <c r="C24" s="1357">
        <v>12.2</v>
      </c>
      <c r="D24" s="1359"/>
      <c r="E24" s="1394"/>
      <c r="F24" s="1395"/>
      <c r="G24" s="5708"/>
      <c r="H24" s="5709"/>
      <c r="I24" s="5710">
        <f t="shared" si="0"/>
        <v>0</v>
      </c>
      <c r="J24" s="5711"/>
      <c r="K24" s="5712"/>
      <c r="L24" s="5713">
        <f t="shared" si="1"/>
        <v>0</v>
      </c>
      <c r="M24" s="85"/>
      <c r="N24" s="1043"/>
    </row>
    <row r="25" spans="1:14">
      <c r="A25" s="1043"/>
      <c r="B25" s="85"/>
      <c r="C25" s="1357">
        <v>12.3</v>
      </c>
      <c r="D25" s="1359"/>
      <c r="E25" s="1394"/>
      <c r="F25" s="1395"/>
      <c r="G25" s="5708"/>
      <c r="H25" s="5709"/>
      <c r="I25" s="5710">
        <f t="shared" si="0"/>
        <v>0</v>
      </c>
      <c r="J25" s="5711"/>
      <c r="K25" s="5712"/>
      <c r="L25" s="5713">
        <f t="shared" si="1"/>
        <v>0</v>
      </c>
      <c r="M25" s="85"/>
      <c r="N25" s="1043"/>
    </row>
    <row r="26" spans="1:14">
      <c r="A26" s="1043"/>
      <c r="B26" s="85"/>
      <c r="C26" s="1357">
        <v>12.4</v>
      </c>
      <c r="D26" s="1359"/>
      <c r="E26" s="1394"/>
      <c r="F26" s="1395"/>
      <c r="G26" s="5708"/>
      <c r="H26" s="5709"/>
      <c r="I26" s="5710">
        <f t="shared" si="0"/>
        <v>0</v>
      </c>
      <c r="J26" s="5711"/>
      <c r="K26" s="5712"/>
      <c r="L26" s="5713">
        <f t="shared" si="1"/>
        <v>0</v>
      </c>
      <c r="M26" s="85"/>
      <c r="N26" s="1043"/>
    </row>
    <row r="27" spans="1:14">
      <c r="A27" s="1043"/>
      <c r="B27" s="85"/>
      <c r="C27" s="1357">
        <v>12.5</v>
      </c>
      <c r="D27" s="1359"/>
      <c r="E27" s="1394"/>
      <c r="F27" s="1395"/>
      <c r="G27" s="5708"/>
      <c r="H27" s="5709"/>
      <c r="I27" s="5710">
        <f t="shared" si="0"/>
        <v>0</v>
      </c>
      <c r="J27" s="5711"/>
      <c r="K27" s="5712"/>
      <c r="L27" s="5713">
        <f t="shared" si="1"/>
        <v>0</v>
      </c>
      <c r="M27" s="85"/>
      <c r="N27" s="1043"/>
    </row>
    <row r="28" spans="1:14">
      <c r="A28" s="1043"/>
      <c r="B28" s="85"/>
      <c r="C28" s="1357">
        <v>12.6</v>
      </c>
      <c r="D28" s="1359"/>
      <c r="E28" s="1394"/>
      <c r="F28" s="1395"/>
      <c r="G28" s="5708"/>
      <c r="H28" s="5709"/>
      <c r="I28" s="5710">
        <f t="shared" si="0"/>
        <v>0</v>
      </c>
      <c r="J28" s="5711"/>
      <c r="K28" s="5712"/>
      <c r="L28" s="5713">
        <f t="shared" si="1"/>
        <v>0</v>
      </c>
      <c r="M28" s="85"/>
      <c r="N28" s="1043"/>
    </row>
    <row r="29" spans="1:14">
      <c r="A29" s="1043"/>
      <c r="B29" s="85"/>
      <c r="C29" s="1357">
        <v>12.7</v>
      </c>
      <c r="D29" s="1359"/>
      <c r="E29" s="1394"/>
      <c r="F29" s="1395"/>
      <c r="G29" s="5708"/>
      <c r="H29" s="5709"/>
      <c r="I29" s="5710">
        <f t="shared" si="0"/>
        <v>0</v>
      </c>
      <c r="J29" s="5711"/>
      <c r="K29" s="5712"/>
      <c r="L29" s="5713">
        <f t="shared" si="1"/>
        <v>0</v>
      </c>
      <c r="M29" s="85"/>
      <c r="N29" s="1043"/>
    </row>
    <row r="30" spans="1:14" ht="15.75" thickBot="1">
      <c r="A30" s="1043"/>
      <c r="B30" s="85"/>
      <c r="C30" s="1360">
        <v>13</v>
      </c>
      <c r="D30" s="3376" t="s">
        <v>3252</v>
      </c>
      <c r="E30" s="1362"/>
      <c r="F30" s="1361"/>
      <c r="G30" s="5715">
        <f>SUM(G10:G29)</f>
        <v>0</v>
      </c>
      <c r="H30" s="5716">
        <f>SUM(H10:H29)</f>
        <v>0</v>
      </c>
      <c r="I30" s="5717">
        <f t="shared" si="0"/>
        <v>0</v>
      </c>
      <c r="J30" s="5718">
        <f>SUM(J10:J29)</f>
        <v>0</v>
      </c>
      <c r="K30" s="5719">
        <f>SUM(K10:K29)</f>
        <v>0</v>
      </c>
      <c r="L30" s="5720">
        <f t="shared" si="1"/>
        <v>0</v>
      </c>
      <c r="M30" s="85"/>
      <c r="N30" s="1043"/>
    </row>
    <row r="31" spans="1:14">
      <c r="A31" s="1043"/>
      <c r="B31" s="85"/>
      <c r="C31" s="120"/>
      <c r="D31" s="58" t="s">
        <v>56</v>
      </c>
      <c r="E31" s="58"/>
      <c r="F31" s="58"/>
      <c r="G31" s="69"/>
      <c r="H31" s="69"/>
      <c r="I31" s="69"/>
      <c r="J31" s="121"/>
      <c r="K31" s="121"/>
      <c r="L31" s="69"/>
      <c r="M31" s="85"/>
      <c r="N31" s="1043"/>
    </row>
    <row r="32" spans="1:14">
      <c r="A32" s="1043"/>
      <c r="B32" s="85"/>
      <c r="C32" s="69"/>
      <c r="D32" s="99" t="s">
        <v>3251</v>
      </c>
      <c r="E32" s="60"/>
      <c r="F32" s="60"/>
      <c r="G32" s="60"/>
      <c r="H32" s="69"/>
      <c r="I32" s="69"/>
      <c r="J32" s="99"/>
      <c r="K32" s="69"/>
      <c r="L32" s="3427" t="s">
        <v>1279</v>
      </c>
      <c r="M32" s="85"/>
      <c r="N32" s="1043"/>
    </row>
    <row r="33" spans="1:14">
      <c r="A33" s="1043"/>
      <c r="B33" s="85"/>
      <c r="C33" s="69"/>
      <c r="D33" s="99"/>
      <c r="E33" s="60"/>
      <c r="F33" s="60"/>
      <c r="G33" s="60"/>
      <c r="H33" s="69"/>
      <c r="I33" s="69"/>
      <c r="J33" s="99"/>
      <c r="K33" s="69"/>
      <c r="L33" s="69"/>
      <c r="M33" s="85"/>
      <c r="N33" s="1043"/>
    </row>
    <row r="34" spans="1:14">
      <c r="A34" s="1043"/>
      <c r="B34" s="1043"/>
      <c r="C34" s="936"/>
      <c r="D34" s="719"/>
      <c r="E34" s="719"/>
      <c r="F34" s="719"/>
      <c r="G34" s="927"/>
      <c r="H34" s="720"/>
      <c r="I34" s="720"/>
      <c r="J34" s="727"/>
      <c r="K34" s="927"/>
      <c r="L34" s="720"/>
      <c r="M34" s="1043"/>
      <c r="N34" s="1043"/>
    </row>
  </sheetData>
  <customSheetViews>
    <customSheetView guid="{CC70D5D3-3A1F-46AA-BDCE-F692C2C36BEE}">
      <selection activeCell="L4" sqref="L4"/>
      <pageMargins left="0.7" right="0.7" top="0.75" bottom="0.75" header="0.3" footer="0.3"/>
    </customSheetView>
    <customSheetView guid="{41E394DC-1FDD-4D1F-8620-137B7012DC10}">
      <selection activeCell="C12" sqref="C12"/>
      <pageMargins left="0.7" right="0.7" top="0.75" bottom="0.75" header="0.3" footer="0.3"/>
    </customSheetView>
    <customSheetView guid="{DD364770-73A1-4C6D-9516-629A57F0EB18}">
      <selection activeCell="C12" sqref="C12"/>
      <pageMargins left="0.7" right="0.7" top="0.75" bottom="0.75" header="0.3" footer="0.3"/>
    </customSheetView>
    <customSheetView guid="{E14211BF-3959-45CF-A937-AD36AACCEFAC}">
      <selection activeCell="C12" sqref="C12"/>
      <pageMargins left="0.7" right="0.7" top="0.75" bottom="0.75" header="0.3" footer="0.3"/>
    </customSheetView>
    <customSheetView guid="{F416BD5B-C3AD-4F61-AAB2-55950A9B7E72}">
      <selection activeCell="H36" sqref="H36"/>
      <pageMargins left="0.7" right="0.7" top="0.75" bottom="0.75" header="0.3" footer="0.3"/>
    </customSheetView>
  </customSheetViews>
  <mergeCells count="4">
    <mergeCell ref="G6:H6"/>
    <mergeCell ref="J6:K6"/>
    <mergeCell ref="E6:E9"/>
    <mergeCell ref="F6:F9"/>
  </mergeCells>
  <hyperlinks>
    <hyperlink ref="L32" location="Index!A1" display="Index" xr:uid="{00000000-0004-0000-1300-000000000000}"/>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4">
    <tabColor rgb="FFFFC000"/>
  </sheetPr>
  <dimension ref="A1:R106"/>
  <sheetViews>
    <sheetView workbookViewId="0"/>
  </sheetViews>
  <sheetFormatPr defaultColWidth="0" defaultRowHeight="15" zeroHeight="1"/>
  <cols>
    <col min="1" max="3" width="9.140625" style="6944" customWidth="1"/>
    <col min="4" max="4" width="30.140625" style="6944" customWidth="1"/>
    <col min="5" max="5" width="19.28515625" style="180" customWidth="1"/>
    <col min="6" max="14" width="9.140625" style="180" customWidth="1"/>
    <col min="15" max="15" width="16.140625" style="180" customWidth="1"/>
    <col min="16" max="18" width="9.140625" style="6944" customWidth="1"/>
    <col min="19" max="16384" width="9.140625" style="6944" hidden="1"/>
  </cols>
  <sheetData>
    <row r="1" spans="1:18" ht="16.5">
      <c r="A1" s="1043"/>
      <c r="B1" s="1043"/>
      <c r="C1" s="1261"/>
      <c r="D1" s="1319"/>
      <c r="E1" s="1320"/>
      <c r="F1" s="1319"/>
      <c r="G1" s="1319"/>
      <c r="H1" s="1321"/>
      <c r="I1" s="1319"/>
      <c r="J1" s="1319"/>
      <c r="K1" s="1319"/>
      <c r="L1" s="1319"/>
      <c r="M1" s="1319"/>
      <c r="N1" s="1319"/>
      <c r="O1" s="1262"/>
      <c r="P1" s="1043"/>
      <c r="Q1" s="1043"/>
      <c r="R1" s="1043"/>
    </row>
    <row r="2" spans="1:18" ht="16.5">
      <c r="A2" s="1043"/>
      <c r="B2" s="85"/>
      <c r="C2" s="4"/>
      <c r="D2" s="87"/>
      <c r="E2" s="87"/>
      <c r="F2" s="87"/>
      <c r="G2" s="87"/>
      <c r="H2" s="87"/>
      <c r="I2" s="87"/>
      <c r="J2" s="87"/>
      <c r="K2" s="87"/>
      <c r="L2" s="87"/>
      <c r="M2" s="87"/>
      <c r="N2" s="87"/>
      <c r="O2" s="87"/>
      <c r="P2" s="85"/>
      <c r="Q2" s="1043"/>
      <c r="R2" s="1043"/>
    </row>
    <row r="3" spans="1:18" ht="18.75">
      <c r="A3" s="1043"/>
      <c r="B3" s="85"/>
      <c r="C3" s="310"/>
      <c r="D3" s="310"/>
      <c r="E3" s="1318"/>
      <c r="F3" s="283"/>
      <c r="G3" s="283"/>
      <c r="H3" s="311" t="s">
        <v>782</v>
      </c>
      <c r="I3" s="283"/>
      <c r="J3" s="283"/>
      <c r="K3" s="283"/>
      <c r="L3" s="310"/>
      <c r="M3" s="283"/>
      <c r="N3" s="283"/>
      <c r="O3" s="62" t="s">
        <v>2816</v>
      </c>
      <c r="P3" s="85"/>
      <c r="Q3" s="1043"/>
      <c r="R3" s="1043"/>
    </row>
    <row r="4" spans="1:18" ht="19.5" thickBot="1">
      <c r="A4" s="1043"/>
      <c r="B4" s="85"/>
      <c r="C4" s="1322"/>
      <c r="D4" s="1323"/>
      <c r="E4" s="1322"/>
      <c r="F4" s="1322"/>
      <c r="G4" s="1324"/>
      <c r="H4" s="1325"/>
      <c r="I4" s="1322"/>
      <c r="J4" s="1322"/>
      <c r="K4" s="1322"/>
      <c r="L4" s="1323"/>
      <c r="M4" s="1322"/>
      <c r="N4" s="1322"/>
      <c r="O4" s="1322"/>
      <c r="P4" s="85"/>
      <c r="Q4" s="1043"/>
      <c r="R4" s="1043"/>
    </row>
    <row r="5" spans="1:18">
      <c r="A5" s="1043"/>
      <c r="B5" s="85"/>
      <c r="C5" s="1443"/>
      <c r="D5" s="1441" t="s">
        <v>392</v>
      </c>
      <c r="E5" s="4091" t="s">
        <v>409</v>
      </c>
      <c r="F5" s="4091" t="s">
        <v>410</v>
      </c>
      <c r="G5" s="8539" t="s">
        <v>411</v>
      </c>
      <c r="H5" s="8539" t="s">
        <v>412</v>
      </c>
      <c r="I5" s="4092" t="s">
        <v>412</v>
      </c>
      <c r="J5" s="8540" t="s">
        <v>413</v>
      </c>
      <c r="K5" s="8539" t="s">
        <v>415</v>
      </c>
      <c r="L5" s="4092" t="s">
        <v>414</v>
      </c>
      <c r="M5" s="8540" t="s">
        <v>415</v>
      </c>
      <c r="N5" s="8539" t="s">
        <v>418</v>
      </c>
      <c r="O5" s="1442" t="s">
        <v>416</v>
      </c>
      <c r="P5" s="85"/>
      <c r="Q5" s="1043"/>
      <c r="R5" s="1043"/>
    </row>
    <row r="6" spans="1:18" ht="18.75">
      <c r="A6" s="1043"/>
      <c r="B6" s="85"/>
      <c r="C6" s="1444"/>
      <c r="D6" s="1445"/>
      <c r="E6" s="1446" t="s">
        <v>783</v>
      </c>
      <c r="F6" s="8541" t="s">
        <v>784</v>
      </c>
      <c r="G6" s="8542"/>
      <c r="H6" s="8542"/>
      <c r="I6" s="8542"/>
      <c r="J6" s="8542"/>
      <c r="K6" s="8542"/>
      <c r="L6" s="8542"/>
      <c r="M6" s="8542"/>
      <c r="N6" s="8542"/>
      <c r="O6" s="1447"/>
      <c r="P6" s="85"/>
      <c r="Q6" s="1043"/>
      <c r="R6" s="1043"/>
    </row>
    <row r="7" spans="1:18">
      <c r="A7" s="1043"/>
      <c r="B7" s="85"/>
      <c r="C7" s="1448"/>
      <c r="D7" s="269"/>
      <c r="E7" s="269" t="s">
        <v>785</v>
      </c>
      <c r="F7" s="8543" t="s">
        <v>786</v>
      </c>
      <c r="G7" s="8538"/>
      <c r="H7" s="8538"/>
      <c r="I7" s="8538" t="s">
        <v>326</v>
      </c>
      <c r="J7" s="8538"/>
      <c r="K7" s="8538"/>
      <c r="L7" s="8538" t="s">
        <v>787</v>
      </c>
      <c r="M7" s="8538"/>
      <c r="N7" s="8538"/>
      <c r="O7" s="1449" t="s">
        <v>44</v>
      </c>
      <c r="P7" s="85"/>
      <c r="Q7" s="1043"/>
      <c r="R7" s="1043"/>
    </row>
    <row r="8" spans="1:18">
      <c r="A8" s="1043"/>
      <c r="B8" s="85"/>
      <c r="C8" s="1448"/>
      <c r="D8" s="269" t="s">
        <v>788</v>
      </c>
      <c r="E8" s="269" t="s">
        <v>789</v>
      </c>
      <c r="F8" s="1450" t="s">
        <v>52</v>
      </c>
      <c r="G8" s="8538" t="s">
        <v>790</v>
      </c>
      <c r="H8" s="8538"/>
      <c r="I8" s="1451" t="s">
        <v>52</v>
      </c>
      <c r="J8" s="8538" t="s">
        <v>790</v>
      </c>
      <c r="K8" s="8538"/>
      <c r="L8" s="1451" t="s">
        <v>52</v>
      </c>
      <c r="M8" s="8538" t="s">
        <v>790</v>
      </c>
      <c r="N8" s="8538"/>
      <c r="O8" s="1449" t="s">
        <v>2934</v>
      </c>
      <c r="P8" s="85"/>
      <c r="Q8" s="1043"/>
      <c r="R8" s="1043"/>
    </row>
    <row r="9" spans="1:18">
      <c r="A9" s="1043"/>
      <c r="B9" s="85"/>
      <c r="C9" s="1448"/>
      <c r="D9" s="1469" t="s">
        <v>344</v>
      </c>
      <c r="E9" s="1452"/>
      <c r="F9" s="1453"/>
      <c r="G9" s="4090" t="s">
        <v>791</v>
      </c>
      <c r="H9" s="4090" t="s">
        <v>178</v>
      </c>
      <c r="I9" s="1452"/>
      <c r="J9" s="4090" t="s">
        <v>791</v>
      </c>
      <c r="K9" s="4090" t="s">
        <v>178</v>
      </c>
      <c r="L9" s="1452"/>
      <c r="M9" s="4090" t="s">
        <v>791</v>
      </c>
      <c r="N9" s="4090" t="s">
        <v>178</v>
      </c>
      <c r="O9" s="1470" t="s">
        <v>390</v>
      </c>
      <c r="P9" s="85"/>
      <c r="Q9" s="1043"/>
      <c r="R9" s="1043"/>
    </row>
    <row r="10" spans="1:18" ht="18.75">
      <c r="A10" s="1043"/>
      <c r="B10" s="85"/>
      <c r="C10" s="1454">
        <v>1</v>
      </c>
      <c r="D10" s="1459" t="s">
        <v>793</v>
      </c>
      <c r="E10" s="5723"/>
      <c r="F10" s="5724"/>
      <c r="G10" s="5725"/>
      <c r="H10" s="5725"/>
      <c r="I10" s="5724"/>
      <c r="J10" s="5725"/>
      <c r="K10" s="5725"/>
      <c r="L10" s="5724"/>
      <c r="M10" s="5725"/>
      <c r="N10" s="5726"/>
      <c r="O10" s="5727"/>
      <c r="P10" s="85"/>
      <c r="Q10" s="1043"/>
      <c r="R10" s="1043"/>
    </row>
    <row r="11" spans="1:18">
      <c r="A11" s="1043"/>
      <c r="B11" s="85"/>
      <c r="C11" s="1448"/>
      <c r="D11" s="1460" t="s">
        <v>794</v>
      </c>
      <c r="E11" s="5728">
        <v>0</v>
      </c>
      <c r="F11" s="5728">
        <v>0</v>
      </c>
      <c r="G11" s="5728">
        <v>0</v>
      </c>
      <c r="H11" s="5728">
        <v>0</v>
      </c>
      <c r="I11" s="5728">
        <v>0</v>
      </c>
      <c r="J11" s="5728">
        <v>0</v>
      </c>
      <c r="K11" s="5728">
        <v>0</v>
      </c>
      <c r="L11" s="5728">
        <v>0</v>
      </c>
      <c r="M11" s="5728">
        <v>0</v>
      </c>
      <c r="N11" s="5728">
        <v>0</v>
      </c>
      <c r="O11" s="5729">
        <f t="shared" ref="O11:O17" si="0">SUM(E11:H11)-SUM(I11:K11)-SUM(L11:N11)</f>
        <v>0</v>
      </c>
      <c r="P11" s="85"/>
      <c r="Q11" s="1043"/>
      <c r="R11" s="1043"/>
    </row>
    <row r="12" spans="1:18">
      <c r="A12" s="1043"/>
      <c r="B12" s="85"/>
      <c r="C12" s="1448"/>
      <c r="D12" s="1461" t="s">
        <v>2246</v>
      </c>
      <c r="E12" s="5728">
        <v>0</v>
      </c>
      <c r="F12" s="5728">
        <v>0</v>
      </c>
      <c r="G12" s="5728">
        <v>0</v>
      </c>
      <c r="H12" s="5728">
        <v>0</v>
      </c>
      <c r="I12" s="5728">
        <v>0</v>
      </c>
      <c r="J12" s="5728">
        <v>0</v>
      </c>
      <c r="K12" s="5728">
        <v>0</v>
      </c>
      <c r="L12" s="5728">
        <v>0</v>
      </c>
      <c r="M12" s="5728">
        <v>0</v>
      </c>
      <c r="N12" s="5728">
        <v>0</v>
      </c>
      <c r="O12" s="5729">
        <f>SUM(E12:H12)-SUM(I12:K12)-SUM(L12:N12)</f>
        <v>0</v>
      </c>
      <c r="P12" s="85"/>
      <c r="Q12" s="1043"/>
      <c r="R12" s="1043"/>
    </row>
    <row r="13" spans="1:18">
      <c r="A13" s="1043"/>
      <c r="B13" s="85"/>
      <c r="C13" s="1448"/>
      <c r="D13" s="1461" t="s">
        <v>795</v>
      </c>
      <c r="E13" s="5728">
        <v>0</v>
      </c>
      <c r="F13" s="5728">
        <v>0</v>
      </c>
      <c r="G13" s="5728">
        <v>0</v>
      </c>
      <c r="H13" s="5728">
        <v>0</v>
      </c>
      <c r="I13" s="5728">
        <v>0</v>
      </c>
      <c r="J13" s="5728">
        <v>0</v>
      </c>
      <c r="K13" s="5728">
        <v>0</v>
      </c>
      <c r="L13" s="5728">
        <v>0</v>
      </c>
      <c r="M13" s="5728">
        <v>0</v>
      </c>
      <c r="N13" s="5728">
        <v>0</v>
      </c>
      <c r="O13" s="5729">
        <f t="shared" si="0"/>
        <v>0</v>
      </c>
      <c r="P13" s="85"/>
      <c r="Q13" s="1043"/>
      <c r="R13" s="1043"/>
    </row>
    <row r="14" spans="1:18">
      <c r="A14" s="1043"/>
      <c r="B14" s="85"/>
      <c r="C14" s="1448"/>
      <c r="D14" s="1461" t="s">
        <v>796</v>
      </c>
      <c r="E14" s="5728">
        <v>0</v>
      </c>
      <c r="F14" s="5728">
        <v>0</v>
      </c>
      <c r="G14" s="5728">
        <v>0</v>
      </c>
      <c r="H14" s="5728">
        <v>0</v>
      </c>
      <c r="I14" s="5728">
        <v>0</v>
      </c>
      <c r="J14" s="5728">
        <v>0</v>
      </c>
      <c r="K14" s="5728">
        <v>0</v>
      </c>
      <c r="L14" s="5728">
        <v>0</v>
      </c>
      <c r="M14" s="5728">
        <v>0</v>
      </c>
      <c r="N14" s="5728">
        <v>0</v>
      </c>
      <c r="O14" s="5729">
        <f t="shared" si="0"/>
        <v>0</v>
      </c>
      <c r="P14" s="85"/>
      <c r="Q14" s="1043"/>
      <c r="R14" s="1043"/>
    </row>
    <row r="15" spans="1:18">
      <c r="A15" s="1043"/>
      <c r="B15" s="85"/>
      <c r="C15" s="1448"/>
      <c r="D15" s="1461" t="s">
        <v>797</v>
      </c>
      <c r="E15" s="5728">
        <v>0</v>
      </c>
      <c r="F15" s="5728">
        <v>0</v>
      </c>
      <c r="G15" s="5728">
        <v>0</v>
      </c>
      <c r="H15" s="5728">
        <v>0</v>
      </c>
      <c r="I15" s="5728">
        <v>0</v>
      </c>
      <c r="J15" s="5728">
        <v>0</v>
      </c>
      <c r="K15" s="5728">
        <v>0</v>
      </c>
      <c r="L15" s="5728">
        <v>0</v>
      </c>
      <c r="M15" s="5728">
        <v>0</v>
      </c>
      <c r="N15" s="5728">
        <v>0</v>
      </c>
      <c r="O15" s="5729">
        <f t="shared" si="0"/>
        <v>0</v>
      </c>
      <c r="P15" s="85"/>
      <c r="Q15" s="1043"/>
      <c r="R15" s="1043"/>
    </row>
    <row r="16" spans="1:18">
      <c r="A16" s="1043"/>
      <c r="B16" s="85"/>
      <c r="C16" s="1448"/>
      <c r="D16" s="5721" t="s">
        <v>3876</v>
      </c>
      <c r="E16" s="5728">
        <v>0</v>
      </c>
      <c r="F16" s="5728">
        <v>0</v>
      </c>
      <c r="G16" s="5728">
        <v>0</v>
      </c>
      <c r="H16" s="5728">
        <v>0</v>
      </c>
      <c r="I16" s="5728">
        <v>0</v>
      </c>
      <c r="J16" s="5728">
        <v>0</v>
      </c>
      <c r="K16" s="5728">
        <v>0</v>
      </c>
      <c r="L16" s="5728">
        <v>0</v>
      </c>
      <c r="M16" s="5728">
        <v>0</v>
      </c>
      <c r="N16" s="5728">
        <v>0</v>
      </c>
      <c r="O16" s="5729">
        <f t="shared" si="0"/>
        <v>0</v>
      </c>
      <c r="P16" s="85"/>
      <c r="Q16" s="1043"/>
      <c r="R16" s="1043"/>
    </row>
    <row r="17" spans="1:18">
      <c r="A17" s="1043"/>
      <c r="B17" s="85"/>
      <c r="C17" s="1448"/>
      <c r="D17" s="5722" t="s">
        <v>3877</v>
      </c>
      <c r="E17" s="5728">
        <v>0</v>
      </c>
      <c r="F17" s="5728">
        <v>0</v>
      </c>
      <c r="G17" s="5728">
        <v>0</v>
      </c>
      <c r="H17" s="5728">
        <v>0</v>
      </c>
      <c r="I17" s="5728">
        <v>0</v>
      </c>
      <c r="J17" s="5728">
        <v>0</v>
      </c>
      <c r="K17" s="5728">
        <v>0</v>
      </c>
      <c r="L17" s="5728">
        <v>0</v>
      </c>
      <c r="M17" s="5728">
        <v>0</v>
      </c>
      <c r="N17" s="5728">
        <v>0</v>
      </c>
      <c r="O17" s="5729">
        <f t="shared" si="0"/>
        <v>0</v>
      </c>
      <c r="P17" s="85"/>
      <c r="Q17" s="1043"/>
      <c r="R17" s="1043"/>
    </row>
    <row r="18" spans="1:18">
      <c r="A18" s="1043"/>
      <c r="B18" s="85"/>
      <c r="C18" s="1457"/>
      <c r="D18" s="1462"/>
      <c r="E18" s="5730">
        <f>SUM(E13:E17)</f>
        <v>0</v>
      </c>
      <c r="F18" s="5730">
        <f t="shared" ref="F18:O18" si="1">SUM(F13:F17)</f>
        <v>0</v>
      </c>
      <c r="G18" s="5730">
        <f t="shared" si="1"/>
        <v>0</v>
      </c>
      <c r="H18" s="5730">
        <f t="shared" si="1"/>
        <v>0</v>
      </c>
      <c r="I18" s="5730">
        <f t="shared" si="1"/>
        <v>0</v>
      </c>
      <c r="J18" s="5730">
        <f t="shared" si="1"/>
        <v>0</v>
      </c>
      <c r="K18" s="5730">
        <f t="shared" si="1"/>
        <v>0</v>
      </c>
      <c r="L18" s="5730">
        <f t="shared" si="1"/>
        <v>0</v>
      </c>
      <c r="M18" s="5730">
        <f t="shared" si="1"/>
        <v>0</v>
      </c>
      <c r="N18" s="5730">
        <f t="shared" si="1"/>
        <v>0</v>
      </c>
      <c r="O18" s="5730">
        <f t="shared" si="1"/>
        <v>0</v>
      </c>
      <c r="P18" s="85"/>
      <c r="Q18" s="1043"/>
      <c r="R18" s="1043"/>
    </row>
    <row r="19" spans="1:18" ht="18.75">
      <c r="A19" s="1043"/>
      <c r="B19" s="85"/>
      <c r="C19" s="1456">
        <v>2</v>
      </c>
      <c r="D19" s="1463" t="s">
        <v>798</v>
      </c>
      <c r="E19" s="5731"/>
      <c r="F19" s="5732"/>
      <c r="G19" s="5732"/>
      <c r="H19" s="5732"/>
      <c r="I19" s="5732"/>
      <c r="J19" s="5732"/>
      <c r="K19" s="5732"/>
      <c r="L19" s="5732"/>
      <c r="M19" s="5732"/>
      <c r="N19" s="5732"/>
      <c r="O19" s="5733"/>
      <c r="P19" s="85"/>
      <c r="Q19" s="1043"/>
      <c r="R19" s="1043"/>
    </row>
    <row r="20" spans="1:18">
      <c r="A20" s="1043"/>
      <c r="B20" s="85"/>
      <c r="C20" s="1448"/>
      <c r="D20" s="1464" t="s">
        <v>2247</v>
      </c>
      <c r="E20" s="5731"/>
      <c r="F20" s="5732"/>
      <c r="G20" s="5732"/>
      <c r="H20" s="5732"/>
      <c r="I20" s="5732"/>
      <c r="J20" s="5732"/>
      <c r="K20" s="5732"/>
      <c r="L20" s="5732"/>
      <c r="M20" s="5732"/>
      <c r="N20" s="5732"/>
      <c r="O20" s="5734"/>
      <c r="P20" s="85"/>
      <c r="Q20" s="1043"/>
      <c r="R20" s="1043"/>
    </row>
    <row r="21" spans="1:18">
      <c r="A21" s="1043"/>
      <c r="B21" s="85"/>
      <c r="C21" s="1448"/>
      <c r="D21" s="1461" t="s">
        <v>799</v>
      </c>
      <c r="E21" s="5728">
        <v>0</v>
      </c>
      <c r="F21" s="5728">
        <v>0</v>
      </c>
      <c r="G21" s="5728">
        <v>0</v>
      </c>
      <c r="H21" s="5728">
        <v>0</v>
      </c>
      <c r="I21" s="5728">
        <v>0</v>
      </c>
      <c r="J21" s="5728">
        <v>0</v>
      </c>
      <c r="K21" s="5728">
        <v>0</v>
      </c>
      <c r="L21" s="5728">
        <v>0</v>
      </c>
      <c r="M21" s="5728">
        <v>0</v>
      </c>
      <c r="N21" s="5728">
        <v>0</v>
      </c>
      <c r="O21" s="5729">
        <f t="shared" ref="O21:O72" si="2">SUM(E21:H21)-SUM(I21:K21)-SUM(L21:N21)</f>
        <v>0</v>
      </c>
      <c r="P21" s="85"/>
      <c r="Q21" s="1043"/>
      <c r="R21" s="1043"/>
    </row>
    <row r="22" spans="1:18">
      <c r="A22" s="1043"/>
      <c r="B22" s="85"/>
      <c r="C22" s="1448"/>
      <c r="D22" s="1461" t="s">
        <v>800</v>
      </c>
      <c r="E22" s="5728">
        <v>0</v>
      </c>
      <c r="F22" s="5728">
        <v>0</v>
      </c>
      <c r="G22" s="5728">
        <v>0</v>
      </c>
      <c r="H22" s="5728">
        <v>0</v>
      </c>
      <c r="I22" s="5728">
        <v>0</v>
      </c>
      <c r="J22" s="5728">
        <v>0</v>
      </c>
      <c r="K22" s="5728">
        <v>0</v>
      </c>
      <c r="L22" s="5728">
        <v>0</v>
      </c>
      <c r="M22" s="5728">
        <v>0</v>
      </c>
      <c r="N22" s="5728">
        <v>0</v>
      </c>
      <c r="O22" s="5729">
        <f t="shared" si="2"/>
        <v>0</v>
      </c>
      <c r="P22" s="85"/>
      <c r="Q22" s="1043"/>
      <c r="R22" s="1043"/>
    </row>
    <row r="23" spans="1:18">
      <c r="A23" s="1043"/>
      <c r="B23" s="85"/>
      <c r="C23" s="1448"/>
      <c r="D23" s="1461" t="s">
        <v>801</v>
      </c>
      <c r="E23" s="5728">
        <v>0</v>
      </c>
      <c r="F23" s="5728">
        <v>0</v>
      </c>
      <c r="G23" s="5728">
        <v>0</v>
      </c>
      <c r="H23" s="5728">
        <v>0</v>
      </c>
      <c r="I23" s="5728">
        <v>0</v>
      </c>
      <c r="J23" s="5728">
        <v>0</v>
      </c>
      <c r="K23" s="5728">
        <v>0</v>
      </c>
      <c r="L23" s="5728">
        <v>0</v>
      </c>
      <c r="M23" s="5728">
        <v>0</v>
      </c>
      <c r="N23" s="5728">
        <v>0</v>
      </c>
      <c r="O23" s="5729">
        <f t="shared" si="2"/>
        <v>0</v>
      </c>
      <c r="P23" s="85"/>
      <c r="Q23" s="1043"/>
      <c r="R23" s="1043"/>
    </row>
    <row r="24" spans="1:18">
      <c r="A24" s="1043"/>
      <c r="B24" s="85"/>
      <c r="C24" s="1448"/>
      <c r="D24" s="1461" t="s">
        <v>802</v>
      </c>
      <c r="E24" s="5728">
        <v>0</v>
      </c>
      <c r="F24" s="5728">
        <v>0</v>
      </c>
      <c r="G24" s="5728">
        <v>0</v>
      </c>
      <c r="H24" s="5728">
        <v>0</v>
      </c>
      <c r="I24" s="5728">
        <v>0</v>
      </c>
      <c r="J24" s="5728">
        <v>0</v>
      </c>
      <c r="K24" s="5728">
        <v>0</v>
      </c>
      <c r="L24" s="5728">
        <v>0</v>
      </c>
      <c r="M24" s="5728">
        <v>0</v>
      </c>
      <c r="N24" s="5728">
        <v>0</v>
      </c>
      <c r="O24" s="5729">
        <f t="shared" si="2"/>
        <v>0</v>
      </c>
      <c r="P24" s="85"/>
      <c r="Q24" s="1043"/>
      <c r="R24" s="1043"/>
    </row>
    <row r="25" spans="1:18">
      <c r="A25" s="1043"/>
      <c r="B25" s="85"/>
      <c r="C25" s="1448"/>
      <c r="D25" s="1461" t="s">
        <v>803</v>
      </c>
      <c r="E25" s="5728">
        <v>0</v>
      </c>
      <c r="F25" s="5728">
        <v>0</v>
      </c>
      <c r="G25" s="5728">
        <v>0</v>
      </c>
      <c r="H25" s="5728">
        <v>0</v>
      </c>
      <c r="I25" s="5728">
        <v>0</v>
      </c>
      <c r="J25" s="5728">
        <v>0</v>
      </c>
      <c r="K25" s="5728">
        <v>0</v>
      </c>
      <c r="L25" s="5728">
        <v>0</v>
      </c>
      <c r="M25" s="5728">
        <v>0</v>
      </c>
      <c r="N25" s="5728">
        <v>0</v>
      </c>
      <c r="O25" s="5729">
        <f t="shared" si="2"/>
        <v>0</v>
      </c>
      <c r="P25" s="85"/>
      <c r="Q25" s="1043"/>
      <c r="R25" s="1043"/>
    </row>
    <row r="26" spans="1:18">
      <c r="A26" s="1043"/>
      <c r="B26" s="85"/>
      <c r="C26" s="1448"/>
      <c r="D26" s="1461" t="s">
        <v>804</v>
      </c>
      <c r="E26" s="5728">
        <v>0</v>
      </c>
      <c r="F26" s="5728">
        <v>0</v>
      </c>
      <c r="G26" s="5728">
        <v>0</v>
      </c>
      <c r="H26" s="5728">
        <v>0</v>
      </c>
      <c r="I26" s="5728">
        <v>0</v>
      </c>
      <c r="J26" s="5728">
        <v>0</v>
      </c>
      <c r="K26" s="5728">
        <v>0</v>
      </c>
      <c r="L26" s="5728">
        <v>0</v>
      </c>
      <c r="M26" s="5728">
        <v>0</v>
      </c>
      <c r="N26" s="5728">
        <v>0</v>
      </c>
      <c r="O26" s="5729">
        <f t="shared" si="2"/>
        <v>0</v>
      </c>
      <c r="P26" s="85"/>
      <c r="Q26" s="1043"/>
      <c r="R26" s="1043"/>
    </row>
    <row r="27" spans="1:18">
      <c r="A27" s="1043"/>
      <c r="B27" s="85"/>
      <c r="C27" s="1448"/>
      <c r="D27" s="1461" t="s">
        <v>805</v>
      </c>
      <c r="E27" s="5728">
        <v>0</v>
      </c>
      <c r="F27" s="5728">
        <v>0</v>
      </c>
      <c r="G27" s="5728">
        <v>0</v>
      </c>
      <c r="H27" s="5728">
        <v>0</v>
      </c>
      <c r="I27" s="5728">
        <v>0</v>
      </c>
      <c r="J27" s="5728">
        <v>0</v>
      </c>
      <c r="K27" s="5728">
        <v>0</v>
      </c>
      <c r="L27" s="5728">
        <v>0</v>
      </c>
      <c r="M27" s="5728">
        <v>0</v>
      </c>
      <c r="N27" s="5728">
        <v>0</v>
      </c>
      <c r="O27" s="5729">
        <f t="shared" si="2"/>
        <v>0</v>
      </c>
      <c r="P27" s="85"/>
      <c r="Q27" s="1043"/>
      <c r="R27" s="1043"/>
    </row>
    <row r="28" spans="1:18">
      <c r="A28" s="1043"/>
      <c r="B28" s="85"/>
      <c r="C28" s="1448"/>
      <c r="D28" s="1461" t="s">
        <v>806</v>
      </c>
      <c r="E28" s="5728">
        <v>0</v>
      </c>
      <c r="F28" s="5728">
        <v>0</v>
      </c>
      <c r="G28" s="5728">
        <v>0</v>
      </c>
      <c r="H28" s="5728">
        <v>0</v>
      </c>
      <c r="I28" s="5728">
        <v>0</v>
      </c>
      <c r="J28" s="5728">
        <v>0</v>
      </c>
      <c r="K28" s="5728">
        <v>0</v>
      </c>
      <c r="L28" s="5728">
        <v>0</v>
      </c>
      <c r="M28" s="5728">
        <v>0</v>
      </c>
      <c r="N28" s="5728">
        <v>0</v>
      </c>
      <c r="O28" s="5729">
        <f t="shared" si="2"/>
        <v>0</v>
      </c>
      <c r="P28" s="85"/>
      <c r="Q28" s="1043"/>
      <c r="R28" s="1043"/>
    </row>
    <row r="29" spans="1:18">
      <c r="A29" s="1043"/>
      <c r="B29" s="85"/>
      <c r="C29" s="1448"/>
      <c r="D29" s="1464" t="s">
        <v>2248</v>
      </c>
      <c r="E29" s="5731"/>
      <c r="F29" s="5732"/>
      <c r="G29" s="5732"/>
      <c r="H29" s="5732"/>
      <c r="I29" s="5732"/>
      <c r="J29" s="5732"/>
      <c r="K29" s="5732"/>
      <c r="L29" s="5732"/>
      <c r="M29" s="5732"/>
      <c r="N29" s="5732"/>
      <c r="O29" s="5733"/>
      <c r="P29" s="85"/>
      <c r="Q29" s="1043"/>
      <c r="R29" s="1043"/>
    </row>
    <row r="30" spans="1:18">
      <c r="A30" s="1043"/>
      <c r="B30" s="85"/>
      <c r="C30" s="1448"/>
      <c r="D30" s="1461" t="s">
        <v>799</v>
      </c>
      <c r="E30" s="5728">
        <v>0</v>
      </c>
      <c r="F30" s="5728">
        <v>0</v>
      </c>
      <c r="G30" s="5728">
        <v>0</v>
      </c>
      <c r="H30" s="5728">
        <v>0</v>
      </c>
      <c r="I30" s="5728">
        <v>0</v>
      </c>
      <c r="J30" s="5728">
        <v>0</v>
      </c>
      <c r="K30" s="5728">
        <v>0</v>
      </c>
      <c r="L30" s="5728">
        <v>0</v>
      </c>
      <c r="M30" s="5728">
        <v>0</v>
      </c>
      <c r="N30" s="5728">
        <v>0</v>
      </c>
      <c r="O30" s="5729">
        <f t="shared" si="2"/>
        <v>0</v>
      </c>
      <c r="P30" s="85"/>
      <c r="Q30" s="1043"/>
      <c r="R30" s="1043"/>
    </row>
    <row r="31" spans="1:18">
      <c r="A31" s="1043"/>
      <c r="B31" s="85"/>
      <c r="C31" s="1448"/>
      <c r="D31" s="1461" t="s">
        <v>800</v>
      </c>
      <c r="E31" s="5728">
        <v>0</v>
      </c>
      <c r="F31" s="5728">
        <v>0</v>
      </c>
      <c r="G31" s="5728">
        <v>0</v>
      </c>
      <c r="H31" s="5728">
        <v>0</v>
      </c>
      <c r="I31" s="5728">
        <v>0</v>
      </c>
      <c r="J31" s="5728">
        <v>0</v>
      </c>
      <c r="K31" s="5728">
        <v>0</v>
      </c>
      <c r="L31" s="5728">
        <v>0</v>
      </c>
      <c r="M31" s="5728">
        <v>0</v>
      </c>
      <c r="N31" s="5728">
        <v>0</v>
      </c>
      <c r="O31" s="5729">
        <f t="shared" si="2"/>
        <v>0</v>
      </c>
      <c r="P31" s="85"/>
      <c r="Q31" s="1043"/>
      <c r="R31" s="1043"/>
    </row>
    <row r="32" spans="1:18">
      <c r="A32" s="1043"/>
      <c r="B32" s="85"/>
      <c r="C32" s="1448"/>
      <c r="D32" s="1461" t="s">
        <v>801</v>
      </c>
      <c r="E32" s="5728">
        <v>0</v>
      </c>
      <c r="F32" s="5728">
        <v>0</v>
      </c>
      <c r="G32" s="5728">
        <v>0</v>
      </c>
      <c r="H32" s="5728">
        <v>0</v>
      </c>
      <c r="I32" s="5728">
        <v>0</v>
      </c>
      <c r="J32" s="5728">
        <v>0</v>
      </c>
      <c r="K32" s="5728">
        <v>0</v>
      </c>
      <c r="L32" s="5728">
        <v>0</v>
      </c>
      <c r="M32" s="5728">
        <v>0</v>
      </c>
      <c r="N32" s="5728">
        <v>0</v>
      </c>
      <c r="O32" s="5729">
        <f t="shared" si="2"/>
        <v>0</v>
      </c>
      <c r="P32" s="85"/>
      <c r="Q32" s="1043"/>
      <c r="R32" s="1043"/>
    </row>
    <row r="33" spans="1:18">
      <c r="A33" s="1043"/>
      <c r="B33" s="85"/>
      <c r="C33" s="1448"/>
      <c r="D33" s="1461" t="s">
        <v>802</v>
      </c>
      <c r="E33" s="5728">
        <v>0</v>
      </c>
      <c r="F33" s="5728">
        <v>0</v>
      </c>
      <c r="G33" s="5728">
        <v>0</v>
      </c>
      <c r="H33" s="5728">
        <v>0</v>
      </c>
      <c r="I33" s="5728">
        <v>0</v>
      </c>
      <c r="J33" s="5728">
        <v>0</v>
      </c>
      <c r="K33" s="5728">
        <v>0</v>
      </c>
      <c r="L33" s="5728">
        <v>0</v>
      </c>
      <c r="M33" s="5728">
        <v>0</v>
      </c>
      <c r="N33" s="5728">
        <v>0</v>
      </c>
      <c r="O33" s="5729">
        <f t="shared" si="2"/>
        <v>0</v>
      </c>
      <c r="P33" s="85"/>
      <c r="Q33" s="1043"/>
      <c r="R33" s="1043"/>
    </row>
    <row r="34" spans="1:18">
      <c r="A34" s="1043"/>
      <c r="B34" s="85"/>
      <c r="C34" s="1448"/>
      <c r="D34" s="1461" t="s">
        <v>803</v>
      </c>
      <c r="E34" s="5728">
        <v>0</v>
      </c>
      <c r="F34" s="5728">
        <v>0</v>
      </c>
      <c r="G34" s="5728">
        <v>0</v>
      </c>
      <c r="H34" s="5728">
        <v>0</v>
      </c>
      <c r="I34" s="5728">
        <v>0</v>
      </c>
      <c r="J34" s="5728">
        <v>0</v>
      </c>
      <c r="K34" s="5728">
        <v>0</v>
      </c>
      <c r="L34" s="5728">
        <v>0</v>
      </c>
      <c r="M34" s="5728">
        <v>0</v>
      </c>
      <c r="N34" s="5728">
        <v>0</v>
      </c>
      <c r="O34" s="5729">
        <f t="shared" si="2"/>
        <v>0</v>
      </c>
      <c r="P34" s="85"/>
      <c r="Q34" s="1043"/>
      <c r="R34" s="1043"/>
    </row>
    <row r="35" spans="1:18">
      <c r="A35" s="1043"/>
      <c r="B35" s="85"/>
      <c r="C35" s="1448"/>
      <c r="D35" s="1461" t="s">
        <v>804</v>
      </c>
      <c r="E35" s="5728">
        <v>0</v>
      </c>
      <c r="F35" s="5728">
        <v>0</v>
      </c>
      <c r="G35" s="5728">
        <v>0</v>
      </c>
      <c r="H35" s="5728">
        <v>0</v>
      </c>
      <c r="I35" s="5728">
        <v>0</v>
      </c>
      <c r="J35" s="5728">
        <v>0</v>
      </c>
      <c r="K35" s="5728">
        <v>0</v>
      </c>
      <c r="L35" s="5728">
        <v>0</v>
      </c>
      <c r="M35" s="5728">
        <v>0</v>
      </c>
      <c r="N35" s="5728">
        <v>0</v>
      </c>
      <c r="O35" s="5729">
        <f t="shared" si="2"/>
        <v>0</v>
      </c>
      <c r="P35" s="85"/>
      <c r="Q35" s="1043"/>
      <c r="R35" s="1043"/>
    </row>
    <row r="36" spans="1:18">
      <c r="A36" s="1043"/>
      <c r="B36" s="85"/>
      <c r="C36" s="1448"/>
      <c r="D36" s="1461" t="s">
        <v>805</v>
      </c>
      <c r="E36" s="5728">
        <v>0</v>
      </c>
      <c r="F36" s="5728">
        <v>0</v>
      </c>
      <c r="G36" s="5728">
        <v>0</v>
      </c>
      <c r="H36" s="5728">
        <v>0</v>
      </c>
      <c r="I36" s="5728">
        <v>0</v>
      </c>
      <c r="J36" s="5728">
        <v>0</v>
      </c>
      <c r="K36" s="5728">
        <v>0</v>
      </c>
      <c r="L36" s="5728">
        <v>0</v>
      </c>
      <c r="M36" s="5728">
        <v>0</v>
      </c>
      <c r="N36" s="5728">
        <v>0</v>
      </c>
      <c r="O36" s="5729">
        <f t="shared" si="2"/>
        <v>0</v>
      </c>
      <c r="P36" s="85"/>
      <c r="Q36" s="1043"/>
      <c r="R36" s="1043"/>
    </row>
    <row r="37" spans="1:18">
      <c r="A37" s="1043"/>
      <c r="B37" s="85"/>
      <c r="C37" s="1448"/>
      <c r="D37" s="1461" t="s">
        <v>806</v>
      </c>
      <c r="E37" s="5728">
        <v>0</v>
      </c>
      <c r="F37" s="5728">
        <v>0</v>
      </c>
      <c r="G37" s="5728">
        <v>0</v>
      </c>
      <c r="H37" s="5728">
        <v>0</v>
      </c>
      <c r="I37" s="5728">
        <v>0</v>
      </c>
      <c r="J37" s="5728">
        <v>0</v>
      </c>
      <c r="K37" s="5728">
        <v>0</v>
      </c>
      <c r="L37" s="5728">
        <v>0</v>
      </c>
      <c r="M37" s="5728">
        <v>0</v>
      </c>
      <c r="N37" s="5728">
        <v>0</v>
      </c>
      <c r="O37" s="5729">
        <f t="shared" si="2"/>
        <v>0</v>
      </c>
      <c r="P37" s="85"/>
      <c r="Q37" s="1043"/>
      <c r="R37" s="1043"/>
    </row>
    <row r="38" spans="1:18">
      <c r="A38" s="1043"/>
      <c r="B38" s="85"/>
      <c r="C38" s="1448"/>
      <c r="D38" s="1464" t="s">
        <v>807</v>
      </c>
      <c r="E38" s="5731"/>
      <c r="F38" s="5732"/>
      <c r="G38" s="5732"/>
      <c r="H38" s="5732"/>
      <c r="I38" s="5732"/>
      <c r="J38" s="5732"/>
      <c r="K38" s="5732"/>
      <c r="L38" s="5732"/>
      <c r="M38" s="5732"/>
      <c r="N38" s="5732"/>
      <c r="O38" s="5733"/>
      <c r="P38" s="85"/>
      <c r="Q38" s="1043"/>
      <c r="R38" s="1043"/>
    </row>
    <row r="39" spans="1:18">
      <c r="A39" s="1043"/>
      <c r="B39" s="85"/>
      <c r="C39" s="1448"/>
      <c r="D39" s="1461" t="s">
        <v>799</v>
      </c>
      <c r="E39" s="5728">
        <v>0</v>
      </c>
      <c r="F39" s="5728">
        <v>0</v>
      </c>
      <c r="G39" s="5728">
        <v>0</v>
      </c>
      <c r="H39" s="5728">
        <v>0</v>
      </c>
      <c r="I39" s="5728">
        <v>0</v>
      </c>
      <c r="J39" s="5728">
        <v>0</v>
      </c>
      <c r="K39" s="5728">
        <v>0</v>
      </c>
      <c r="L39" s="5728">
        <v>0</v>
      </c>
      <c r="M39" s="5728">
        <v>0</v>
      </c>
      <c r="N39" s="5728">
        <v>0</v>
      </c>
      <c r="O39" s="5729">
        <f t="shared" si="2"/>
        <v>0</v>
      </c>
      <c r="P39" s="85"/>
      <c r="Q39" s="1043"/>
      <c r="R39" s="1043"/>
    </row>
    <row r="40" spans="1:18">
      <c r="A40" s="1043"/>
      <c r="B40" s="85"/>
      <c r="C40" s="1448"/>
      <c r="D40" s="1461" t="s">
        <v>800</v>
      </c>
      <c r="E40" s="5728">
        <v>0</v>
      </c>
      <c r="F40" s="5728">
        <v>0</v>
      </c>
      <c r="G40" s="5728">
        <v>0</v>
      </c>
      <c r="H40" s="5728">
        <v>0</v>
      </c>
      <c r="I40" s="5728">
        <v>0</v>
      </c>
      <c r="J40" s="5728">
        <v>0</v>
      </c>
      <c r="K40" s="5728">
        <v>0</v>
      </c>
      <c r="L40" s="5728">
        <v>0</v>
      </c>
      <c r="M40" s="5728">
        <v>0</v>
      </c>
      <c r="N40" s="5728">
        <v>0</v>
      </c>
      <c r="O40" s="5729">
        <f t="shared" si="2"/>
        <v>0</v>
      </c>
      <c r="P40" s="85"/>
      <c r="Q40" s="1043"/>
      <c r="R40" s="1043"/>
    </row>
    <row r="41" spans="1:18">
      <c r="A41" s="1043"/>
      <c r="B41" s="85"/>
      <c r="C41" s="1448"/>
      <c r="D41" s="1461" t="s">
        <v>801</v>
      </c>
      <c r="E41" s="5728">
        <v>0</v>
      </c>
      <c r="F41" s="5728">
        <v>0</v>
      </c>
      <c r="G41" s="5728">
        <v>0</v>
      </c>
      <c r="H41" s="5728">
        <v>0</v>
      </c>
      <c r="I41" s="5728">
        <v>0</v>
      </c>
      <c r="J41" s="5728">
        <v>0</v>
      </c>
      <c r="K41" s="5728">
        <v>0</v>
      </c>
      <c r="L41" s="5728">
        <v>0</v>
      </c>
      <c r="M41" s="5728">
        <v>0</v>
      </c>
      <c r="N41" s="5728">
        <v>0</v>
      </c>
      <c r="O41" s="5729">
        <f t="shared" si="2"/>
        <v>0</v>
      </c>
      <c r="P41" s="85"/>
      <c r="Q41" s="1043"/>
      <c r="R41" s="1043"/>
    </row>
    <row r="42" spans="1:18">
      <c r="A42" s="1043"/>
      <c r="B42" s="85"/>
      <c r="C42" s="1448"/>
      <c r="D42" s="1461" t="s">
        <v>802</v>
      </c>
      <c r="E42" s="5728">
        <v>0</v>
      </c>
      <c r="F42" s="5728">
        <v>0</v>
      </c>
      <c r="G42" s="5728">
        <v>0</v>
      </c>
      <c r="H42" s="5728">
        <v>0</v>
      </c>
      <c r="I42" s="5728">
        <v>0</v>
      </c>
      <c r="J42" s="5728">
        <v>0</v>
      </c>
      <c r="K42" s="5728">
        <v>0</v>
      </c>
      <c r="L42" s="5728">
        <v>0</v>
      </c>
      <c r="M42" s="5728">
        <v>0</v>
      </c>
      <c r="N42" s="5728">
        <v>0</v>
      </c>
      <c r="O42" s="5729">
        <f t="shared" si="2"/>
        <v>0</v>
      </c>
      <c r="P42" s="85"/>
      <c r="Q42" s="1043"/>
      <c r="R42" s="1043"/>
    </row>
    <row r="43" spans="1:18">
      <c r="A43" s="1043"/>
      <c r="B43" s="85"/>
      <c r="C43" s="1448"/>
      <c r="D43" s="1461" t="s">
        <v>803</v>
      </c>
      <c r="E43" s="5728">
        <v>0</v>
      </c>
      <c r="F43" s="5728">
        <v>0</v>
      </c>
      <c r="G43" s="5728">
        <v>0</v>
      </c>
      <c r="H43" s="5728">
        <v>0</v>
      </c>
      <c r="I43" s="5728">
        <v>0</v>
      </c>
      <c r="J43" s="5728">
        <v>0</v>
      </c>
      <c r="K43" s="5728">
        <v>0</v>
      </c>
      <c r="L43" s="5728">
        <v>0</v>
      </c>
      <c r="M43" s="5728">
        <v>0</v>
      </c>
      <c r="N43" s="5728">
        <v>0</v>
      </c>
      <c r="O43" s="5729">
        <f t="shared" si="2"/>
        <v>0</v>
      </c>
      <c r="P43" s="85"/>
      <c r="Q43" s="1043"/>
      <c r="R43" s="1043"/>
    </row>
    <row r="44" spans="1:18">
      <c r="A44" s="1043"/>
      <c r="B44" s="85"/>
      <c r="C44" s="1448"/>
      <c r="D44" s="1461" t="s">
        <v>804</v>
      </c>
      <c r="E44" s="5728">
        <v>0</v>
      </c>
      <c r="F44" s="5728">
        <v>0</v>
      </c>
      <c r="G44" s="5728">
        <v>0</v>
      </c>
      <c r="H44" s="5728">
        <v>0</v>
      </c>
      <c r="I44" s="5728">
        <v>0</v>
      </c>
      <c r="J44" s="5728">
        <v>0</v>
      </c>
      <c r="K44" s="5728">
        <v>0</v>
      </c>
      <c r="L44" s="5728">
        <v>0</v>
      </c>
      <c r="M44" s="5728">
        <v>0</v>
      </c>
      <c r="N44" s="5728">
        <v>0</v>
      </c>
      <c r="O44" s="5729">
        <f t="shared" si="2"/>
        <v>0</v>
      </c>
      <c r="P44" s="85"/>
      <c r="Q44" s="1043"/>
      <c r="R44" s="1043"/>
    </row>
    <row r="45" spans="1:18">
      <c r="A45" s="1043"/>
      <c r="B45" s="85"/>
      <c r="C45" s="1448"/>
      <c r="D45" s="1461" t="s">
        <v>805</v>
      </c>
      <c r="E45" s="5728">
        <v>0</v>
      </c>
      <c r="F45" s="5728">
        <v>0</v>
      </c>
      <c r="G45" s="5728">
        <v>0</v>
      </c>
      <c r="H45" s="5728">
        <v>0</v>
      </c>
      <c r="I45" s="5728">
        <v>0</v>
      </c>
      <c r="J45" s="5728">
        <v>0</v>
      </c>
      <c r="K45" s="5728">
        <v>0</v>
      </c>
      <c r="L45" s="5728">
        <v>0</v>
      </c>
      <c r="M45" s="5728">
        <v>0</v>
      </c>
      <c r="N45" s="5728">
        <v>0</v>
      </c>
      <c r="O45" s="5729">
        <f t="shared" si="2"/>
        <v>0</v>
      </c>
      <c r="P45" s="85"/>
      <c r="Q45" s="1043"/>
      <c r="R45" s="1043"/>
    </row>
    <row r="46" spans="1:18">
      <c r="A46" s="1043"/>
      <c r="B46" s="85"/>
      <c r="C46" s="1448"/>
      <c r="D46" s="1461" t="s">
        <v>806</v>
      </c>
      <c r="E46" s="5728">
        <v>0</v>
      </c>
      <c r="F46" s="5728">
        <v>0</v>
      </c>
      <c r="G46" s="5728">
        <v>0</v>
      </c>
      <c r="H46" s="5728">
        <v>0</v>
      </c>
      <c r="I46" s="5728">
        <v>0</v>
      </c>
      <c r="J46" s="5728">
        <v>0</v>
      </c>
      <c r="K46" s="5728">
        <v>0</v>
      </c>
      <c r="L46" s="5728">
        <v>0</v>
      </c>
      <c r="M46" s="5728">
        <v>0</v>
      </c>
      <c r="N46" s="5728">
        <v>0</v>
      </c>
      <c r="O46" s="5729">
        <f t="shared" si="2"/>
        <v>0</v>
      </c>
      <c r="P46" s="85"/>
      <c r="Q46" s="1043"/>
      <c r="R46" s="1043"/>
    </row>
    <row r="47" spans="1:18">
      <c r="A47" s="1043"/>
      <c r="B47" s="85"/>
      <c r="C47" s="1448"/>
      <c r="D47" s="1464" t="s">
        <v>808</v>
      </c>
      <c r="E47" s="5731"/>
      <c r="F47" s="5732"/>
      <c r="G47" s="5732"/>
      <c r="H47" s="5732"/>
      <c r="I47" s="5732"/>
      <c r="J47" s="5732"/>
      <c r="K47" s="5732"/>
      <c r="L47" s="5732"/>
      <c r="M47" s="5732"/>
      <c r="N47" s="5732"/>
      <c r="O47" s="5733"/>
      <c r="P47" s="85"/>
      <c r="Q47" s="1043"/>
      <c r="R47" s="1043"/>
    </row>
    <row r="48" spans="1:18">
      <c r="A48" s="1043"/>
      <c r="B48" s="85"/>
      <c r="C48" s="1448"/>
      <c r="D48" s="1461" t="s">
        <v>799</v>
      </c>
      <c r="E48" s="5728">
        <v>0</v>
      </c>
      <c r="F48" s="5728">
        <v>0</v>
      </c>
      <c r="G48" s="5728">
        <v>0</v>
      </c>
      <c r="H48" s="5728">
        <v>0</v>
      </c>
      <c r="I48" s="5728">
        <v>0</v>
      </c>
      <c r="J48" s="5728">
        <v>0</v>
      </c>
      <c r="K48" s="5728">
        <v>0</v>
      </c>
      <c r="L48" s="5728">
        <v>0</v>
      </c>
      <c r="M48" s="5728">
        <v>0</v>
      </c>
      <c r="N48" s="5728">
        <v>0</v>
      </c>
      <c r="O48" s="5729">
        <f t="shared" si="2"/>
        <v>0</v>
      </c>
      <c r="P48" s="85"/>
      <c r="Q48" s="1043"/>
      <c r="R48" s="1043"/>
    </row>
    <row r="49" spans="1:18">
      <c r="A49" s="1043"/>
      <c r="B49" s="85"/>
      <c r="C49" s="1448"/>
      <c r="D49" s="1461" t="s">
        <v>800</v>
      </c>
      <c r="E49" s="5728">
        <v>0</v>
      </c>
      <c r="F49" s="5728">
        <v>0</v>
      </c>
      <c r="G49" s="5728">
        <v>0</v>
      </c>
      <c r="H49" s="5728">
        <v>0</v>
      </c>
      <c r="I49" s="5728">
        <v>0</v>
      </c>
      <c r="J49" s="5728">
        <v>0</v>
      </c>
      <c r="K49" s="5728">
        <v>0</v>
      </c>
      <c r="L49" s="5728">
        <v>0</v>
      </c>
      <c r="M49" s="5728">
        <v>0</v>
      </c>
      <c r="N49" s="5728">
        <v>0</v>
      </c>
      <c r="O49" s="5729">
        <f t="shared" si="2"/>
        <v>0</v>
      </c>
      <c r="P49" s="85"/>
      <c r="Q49" s="1043"/>
      <c r="R49" s="1043"/>
    </row>
    <row r="50" spans="1:18">
      <c r="A50" s="1043"/>
      <c r="B50" s="85"/>
      <c r="C50" s="1448"/>
      <c r="D50" s="1461" t="s">
        <v>801</v>
      </c>
      <c r="E50" s="5728">
        <v>0</v>
      </c>
      <c r="F50" s="5728">
        <v>0</v>
      </c>
      <c r="G50" s="5728">
        <v>0</v>
      </c>
      <c r="H50" s="5728">
        <v>0</v>
      </c>
      <c r="I50" s="5728">
        <v>0</v>
      </c>
      <c r="J50" s="5728">
        <v>0</v>
      </c>
      <c r="K50" s="5728">
        <v>0</v>
      </c>
      <c r="L50" s="5728">
        <v>0</v>
      </c>
      <c r="M50" s="5728">
        <v>0</v>
      </c>
      <c r="N50" s="5728">
        <v>0</v>
      </c>
      <c r="O50" s="5729">
        <f t="shared" si="2"/>
        <v>0</v>
      </c>
      <c r="P50" s="85"/>
      <c r="Q50" s="1043"/>
      <c r="R50" s="1043"/>
    </row>
    <row r="51" spans="1:18">
      <c r="A51" s="1043"/>
      <c r="B51" s="85"/>
      <c r="C51" s="1448"/>
      <c r="D51" s="1461" t="s">
        <v>802</v>
      </c>
      <c r="E51" s="5728">
        <v>0</v>
      </c>
      <c r="F51" s="5728">
        <v>0</v>
      </c>
      <c r="G51" s="5728">
        <v>0</v>
      </c>
      <c r="H51" s="5728">
        <v>0</v>
      </c>
      <c r="I51" s="5728">
        <v>0</v>
      </c>
      <c r="J51" s="5728">
        <v>0</v>
      </c>
      <c r="K51" s="5728">
        <v>0</v>
      </c>
      <c r="L51" s="5728">
        <v>0</v>
      </c>
      <c r="M51" s="5728">
        <v>0</v>
      </c>
      <c r="N51" s="5728">
        <v>0</v>
      </c>
      <c r="O51" s="5729">
        <f t="shared" si="2"/>
        <v>0</v>
      </c>
      <c r="P51" s="85"/>
      <c r="Q51" s="1043"/>
      <c r="R51" s="1043"/>
    </row>
    <row r="52" spans="1:18">
      <c r="A52" s="1043"/>
      <c r="B52" s="85"/>
      <c r="C52" s="1448"/>
      <c r="D52" s="1461" t="s">
        <v>803</v>
      </c>
      <c r="E52" s="5728">
        <v>0</v>
      </c>
      <c r="F52" s="5728">
        <v>0</v>
      </c>
      <c r="G52" s="5728">
        <v>0</v>
      </c>
      <c r="H52" s="5728">
        <v>0</v>
      </c>
      <c r="I52" s="5728">
        <v>0</v>
      </c>
      <c r="J52" s="5728">
        <v>0</v>
      </c>
      <c r="K52" s="5728">
        <v>0</v>
      </c>
      <c r="L52" s="5728">
        <v>0</v>
      </c>
      <c r="M52" s="5728">
        <v>0</v>
      </c>
      <c r="N52" s="5728">
        <v>0</v>
      </c>
      <c r="O52" s="5729">
        <f t="shared" si="2"/>
        <v>0</v>
      </c>
      <c r="P52" s="85"/>
      <c r="Q52" s="1043"/>
      <c r="R52" s="1043"/>
    </row>
    <row r="53" spans="1:18">
      <c r="A53" s="1043"/>
      <c r="B53" s="85"/>
      <c r="C53" s="1448"/>
      <c r="D53" s="1461" t="s">
        <v>804</v>
      </c>
      <c r="E53" s="5728">
        <v>0</v>
      </c>
      <c r="F53" s="5728">
        <v>0</v>
      </c>
      <c r="G53" s="5728">
        <v>0</v>
      </c>
      <c r="H53" s="5728">
        <v>0</v>
      </c>
      <c r="I53" s="5728">
        <v>0</v>
      </c>
      <c r="J53" s="5728">
        <v>0</v>
      </c>
      <c r="K53" s="5728">
        <v>0</v>
      </c>
      <c r="L53" s="5728">
        <v>0</v>
      </c>
      <c r="M53" s="5728">
        <v>0</v>
      </c>
      <c r="N53" s="5728">
        <v>0</v>
      </c>
      <c r="O53" s="5729">
        <f t="shared" si="2"/>
        <v>0</v>
      </c>
      <c r="P53" s="85"/>
      <c r="Q53" s="1043"/>
      <c r="R53" s="1043"/>
    </row>
    <row r="54" spans="1:18">
      <c r="A54" s="1043"/>
      <c r="B54" s="85"/>
      <c r="C54" s="1448"/>
      <c r="D54" s="1461" t="s">
        <v>805</v>
      </c>
      <c r="E54" s="5728">
        <v>0</v>
      </c>
      <c r="F54" s="5728">
        <v>0</v>
      </c>
      <c r="G54" s="5728">
        <v>0</v>
      </c>
      <c r="H54" s="5728">
        <v>0</v>
      </c>
      <c r="I54" s="5728">
        <v>0</v>
      </c>
      <c r="J54" s="5728">
        <v>0</v>
      </c>
      <c r="K54" s="5728">
        <v>0</v>
      </c>
      <c r="L54" s="5728">
        <v>0</v>
      </c>
      <c r="M54" s="5728">
        <v>0</v>
      </c>
      <c r="N54" s="5728">
        <v>0</v>
      </c>
      <c r="O54" s="5729">
        <f t="shared" si="2"/>
        <v>0</v>
      </c>
      <c r="P54" s="85"/>
      <c r="Q54" s="1043"/>
      <c r="R54" s="1043"/>
    </row>
    <row r="55" spans="1:18">
      <c r="A55" s="1043"/>
      <c r="B55" s="85"/>
      <c r="C55" s="1448"/>
      <c r="D55" s="1461" t="s">
        <v>806</v>
      </c>
      <c r="E55" s="5728">
        <v>0</v>
      </c>
      <c r="F55" s="5728">
        <v>0</v>
      </c>
      <c r="G55" s="5728">
        <v>0</v>
      </c>
      <c r="H55" s="5728">
        <v>0</v>
      </c>
      <c r="I55" s="5728">
        <v>0</v>
      </c>
      <c r="J55" s="5728">
        <v>0</v>
      </c>
      <c r="K55" s="5728">
        <v>0</v>
      </c>
      <c r="L55" s="5728">
        <v>0</v>
      </c>
      <c r="M55" s="5728">
        <v>0</v>
      </c>
      <c r="N55" s="5728">
        <v>0</v>
      </c>
      <c r="O55" s="5729">
        <f t="shared" si="2"/>
        <v>0</v>
      </c>
      <c r="P55" s="85"/>
      <c r="Q55" s="1043"/>
      <c r="R55" s="1043"/>
    </row>
    <row r="56" spans="1:18">
      <c r="A56" s="1043"/>
      <c r="B56" s="85"/>
      <c r="C56" s="1448"/>
      <c r="D56" s="1464" t="s">
        <v>809</v>
      </c>
      <c r="E56" s="5731"/>
      <c r="F56" s="5732"/>
      <c r="G56" s="5732"/>
      <c r="H56" s="5732"/>
      <c r="I56" s="5732"/>
      <c r="J56" s="5732"/>
      <c r="K56" s="5732"/>
      <c r="L56" s="5732"/>
      <c r="M56" s="5732"/>
      <c r="N56" s="5732"/>
      <c r="O56" s="5733"/>
      <c r="P56" s="85"/>
      <c r="Q56" s="1043"/>
      <c r="R56" s="1043"/>
    </row>
    <row r="57" spans="1:18">
      <c r="A57" s="1043"/>
      <c r="B57" s="85"/>
      <c r="C57" s="1448"/>
      <c r="D57" s="1461" t="s">
        <v>799</v>
      </c>
      <c r="E57" s="5728">
        <v>0</v>
      </c>
      <c r="F57" s="5728">
        <v>0</v>
      </c>
      <c r="G57" s="5728">
        <v>0</v>
      </c>
      <c r="H57" s="5728">
        <v>0</v>
      </c>
      <c r="I57" s="5728">
        <v>0</v>
      </c>
      <c r="J57" s="5728">
        <v>0</v>
      </c>
      <c r="K57" s="5728">
        <v>0</v>
      </c>
      <c r="L57" s="5728">
        <v>0</v>
      </c>
      <c r="M57" s="5728">
        <v>0</v>
      </c>
      <c r="N57" s="5728">
        <v>0</v>
      </c>
      <c r="O57" s="5729">
        <f t="shared" si="2"/>
        <v>0</v>
      </c>
      <c r="P57" s="85"/>
      <c r="Q57" s="1043"/>
      <c r="R57" s="1043"/>
    </row>
    <row r="58" spans="1:18">
      <c r="A58" s="1043"/>
      <c r="B58" s="85"/>
      <c r="C58" s="1448"/>
      <c r="D58" s="1461" t="s">
        <v>800</v>
      </c>
      <c r="E58" s="5728">
        <v>0</v>
      </c>
      <c r="F58" s="5728">
        <v>0</v>
      </c>
      <c r="G58" s="5728">
        <v>0</v>
      </c>
      <c r="H58" s="5728">
        <v>0</v>
      </c>
      <c r="I58" s="5728">
        <v>0</v>
      </c>
      <c r="J58" s="5728">
        <v>0</v>
      </c>
      <c r="K58" s="5728">
        <v>0</v>
      </c>
      <c r="L58" s="5728">
        <v>0</v>
      </c>
      <c r="M58" s="5728">
        <v>0</v>
      </c>
      <c r="N58" s="5728">
        <v>0</v>
      </c>
      <c r="O58" s="5729">
        <f t="shared" si="2"/>
        <v>0</v>
      </c>
      <c r="P58" s="85"/>
      <c r="Q58" s="1043"/>
      <c r="R58" s="1043"/>
    </row>
    <row r="59" spans="1:18">
      <c r="A59" s="1043"/>
      <c r="B59" s="85"/>
      <c r="C59" s="1448"/>
      <c r="D59" s="1461" t="s">
        <v>801</v>
      </c>
      <c r="E59" s="5728">
        <v>0</v>
      </c>
      <c r="F59" s="5728">
        <v>0</v>
      </c>
      <c r="G59" s="5728">
        <v>0</v>
      </c>
      <c r="H59" s="5728">
        <v>0</v>
      </c>
      <c r="I59" s="5728">
        <v>0</v>
      </c>
      <c r="J59" s="5728">
        <v>0</v>
      </c>
      <c r="K59" s="5728">
        <v>0</v>
      </c>
      <c r="L59" s="5728">
        <v>0</v>
      </c>
      <c r="M59" s="5728">
        <v>0</v>
      </c>
      <c r="N59" s="5728">
        <v>0</v>
      </c>
      <c r="O59" s="5729">
        <f t="shared" si="2"/>
        <v>0</v>
      </c>
      <c r="P59" s="85"/>
      <c r="Q59" s="1043"/>
      <c r="R59" s="1043"/>
    </row>
    <row r="60" spans="1:18">
      <c r="A60" s="1043"/>
      <c r="B60" s="85"/>
      <c r="C60" s="1448"/>
      <c r="D60" s="1461" t="s">
        <v>802</v>
      </c>
      <c r="E60" s="5728">
        <v>0</v>
      </c>
      <c r="F60" s="5728">
        <v>0</v>
      </c>
      <c r="G60" s="5728">
        <v>0</v>
      </c>
      <c r="H60" s="5728">
        <v>0</v>
      </c>
      <c r="I60" s="5728">
        <v>0</v>
      </c>
      <c r="J60" s="5728">
        <v>0</v>
      </c>
      <c r="K60" s="5728">
        <v>0</v>
      </c>
      <c r="L60" s="5728">
        <v>0</v>
      </c>
      <c r="M60" s="5728">
        <v>0</v>
      </c>
      <c r="N60" s="5728">
        <v>0</v>
      </c>
      <c r="O60" s="5729">
        <f t="shared" si="2"/>
        <v>0</v>
      </c>
      <c r="P60" s="85"/>
      <c r="Q60" s="1043"/>
      <c r="R60" s="1043"/>
    </row>
    <row r="61" spans="1:18">
      <c r="A61" s="1043"/>
      <c r="B61" s="85"/>
      <c r="C61" s="1448"/>
      <c r="D61" s="1461" t="s">
        <v>803</v>
      </c>
      <c r="E61" s="5728">
        <v>0</v>
      </c>
      <c r="F61" s="5728">
        <v>0</v>
      </c>
      <c r="G61" s="5728">
        <v>0</v>
      </c>
      <c r="H61" s="5728">
        <v>0</v>
      </c>
      <c r="I61" s="5728">
        <v>0</v>
      </c>
      <c r="J61" s="5728">
        <v>0</v>
      </c>
      <c r="K61" s="5728">
        <v>0</v>
      </c>
      <c r="L61" s="5728">
        <v>0</v>
      </c>
      <c r="M61" s="5728">
        <v>0</v>
      </c>
      <c r="N61" s="5728">
        <v>0</v>
      </c>
      <c r="O61" s="5729">
        <f t="shared" si="2"/>
        <v>0</v>
      </c>
      <c r="P61" s="85"/>
      <c r="Q61" s="1043"/>
      <c r="R61" s="1043"/>
    </row>
    <row r="62" spans="1:18">
      <c r="A62" s="1043"/>
      <c r="B62" s="85"/>
      <c r="C62" s="1448"/>
      <c r="D62" s="1461" t="s">
        <v>804</v>
      </c>
      <c r="E62" s="5728">
        <v>0</v>
      </c>
      <c r="F62" s="5728">
        <v>0</v>
      </c>
      <c r="G62" s="5728">
        <v>0</v>
      </c>
      <c r="H62" s="5728">
        <v>0</v>
      </c>
      <c r="I62" s="5728">
        <v>0</v>
      </c>
      <c r="J62" s="5728">
        <v>0</v>
      </c>
      <c r="K62" s="5728">
        <v>0</v>
      </c>
      <c r="L62" s="5728">
        <v>0</v>
      </c>
      <c r="M62" s="5728">
        <v>0</v>
      </c>
      <c r="N62" s="5728">
        <v>0</v>
      </c>
      <c r="O62" s="5729">
        <f t="shared" si="2"/>
        <v>0</v>
      </c>
      <c r="P62" s="85"/>
      <c r="Q62" s="1043"/>
      <c r="R62" s="1043"/>
    </row>
    <row r="63" spans="1:18">
      <c r="A63" s="1043"/>
      <c r="B63" s="85"/>
      <c r="C63" s="1448"/>
      <c r="D63" s="1461" t="s">
        <v>805</v>
      </c>
      <c r="E63" s="5728">
        <v>0</v>
      </c>
      <c r="F63" s="5728">
        <v>0</v>
      </c>
      <c r="G63" s="5728">
        <v>0</v>
      </c>
      <c r="H63" s="5728">
        <v>0</v>
      </c>
      <c r="I63" s="5728">
        <v>0</v>
      </c>
      <c r="J63" s="5728">
        <v>0</v>
      </c>
      <c r="K63" s="5728">
        <v>0</v>
      </c>
      <c r="L63" s="5728">
        <v>0</v>
      </c>
      <c r="M63" s="5728">
        <v>0</v>
      </c>
      <c r="N63" s="5728">
        <v>0</v>
      </c>
      <c r="O63" s="5729">
        <f t="shared" si="2"/>
        <v>0</v>
      </c>
      <c r="P63" s="85"/>
      <c r="Q63" s="1043"/>
      <c r="R63" s="1043"/>
    </row>
    <row r="64" spans="1:18">
      <c r="A64" s="1043"/>
      <c r="B64" s="85"/>
      <c r="C64" s="1448"/>
      <c r="D64" s="1461" t="s">
        <v>806</v>
      </c>
      <c r="E64" s="5728">
        <v>0</v>
      </c>
      <c r="F64" s="5728">
        <v>0</v>
      </c>
      <c r="G64" s="5728">
        <v>0</v>
      </c>
      <c r="H64" s="5728">
        <v>0</v>
      </c>
      <c r="I64" s="5728">
        <v>0</v>
      </c>
      <c r="J64" s="5728">
        <v>0</v>
      </c>
      <c r="K64" s="5728">
        <v>0</v>
      </c>
      <c r="L64" s="5728">
        <v>0</v>
      </c>
      <c r="M64" s="5728">
        <v>0</v>
      </c>
      <c r="N64" s="5728">
        <v>0</v>
      </c>
      <c r="O64" s="5729">
        <f t="shared" si="2"/>
        <v>0</v>
      </c>
      <c r="P64" s="85"/>
      <c r="Q64" s="1043"/>
      <c r="R64" s="1043"/>
    </row>
    <row r="65" spans="1:18">
      <c r="A65" s="1043"/>
      <c r="B65" s="85"/>
      <c r="C65" s="1448"/>
      <c r="D65" s="1464" t="s">
        <v>810</v>
      </c>
      <c r="E65" s="5731"/>
      <c r="F65" s="5732"/>
      <c r="G65" s="5732"/>
      <c r="H65" s="5732"/>
      <c r="I65" s="5732"/>
      <c r="J65" s="5732"/>
      <c r="K65" s="5732"/>
      <c r="L65" s="5732"/>
      <c r="M65" s="5732"/>
      <c r="N65" s="5732"/>
      <c r="O65" s="5733"/>
      <c r="P65" s="85"/>
      <c r="Q65" s="1043"/>
      <c r="R65" s="1043"/>
    </row>
    <row r="66" spans="1:18">
      <c r="A66" s="1043"/>
      <c r="B66" s="85"/>
      <c r="C66" s="1448"/>
      <c r="D66" s="1461" t="s">
        <v>799</v>
      </c>
      <c r="E66" s="5728">
        <v>0</v>
      </c>
      <c r="F66" s="5728">
        <v>0</v>
      </c>
      <c r="G66" s="5728">
        <v>0</v>
      </c>
      <c r="H66" s="5728">
        <v>0</v>
      </c>
      <c r="I66" s="5728">
        <v>0</v>
      </c>
      <c r="J66" s="5728">
        <v>0</v>
      </c>
      <c r="K66" s="5728">
        <v>0</v>
      </c>
      <c r="L66" s="5728">
        <v>0</v>
      </c>
      <c r="M66" s="5728">
        <v>0</v>
      </c>
      <c r="N66" s="5728">
        <v>0</v>
      </c>
      <c r="O66" s="5729">
        <f t="shared" si="2"/>
        <v>0</v>
      </c>
      <c r="P66" s="85"/>
      <c r="Q66" s="1043"/>
      <c r="R66" s="1043"/>
    </row>
    <row r="67" spans="1:18">
      <c r="A67" s="1043"/>
      <c r="B67" s="85"/>
      <c r="C67" s="1448"/>
      <c r="D67" s="1461" t="s">
        <v>800</v>
      </c>
      <c r="E67" s="5728">
        <v>0</v>
      </c>
      <c r="F67" s="5728">
        <v>0</v>
      </c>
      <c r="G67" s="5728">
        <v>0</v>
      </c>
      <c r="H67" s="5728">
        <v>0</v>
      </c>
      <c r="I67" s="5728">
        <v>0</v>
      </c>
      <c r="J67" s="5728">
        <v>0</v>
      </c>
      <c r="K67" s="5728">
        <v>0</v>
      </c>
      <c r="L67" s="5728">
        <v>0</v>
      </c>
      <c r="M67" s="5728">
        <v>0</v>
      </c>
      <c r="N67" s="5728">
        <v>0</v>
      </c>
      <c r="O67" s="5729">
        <f t="shared" si="2"/>
        <v>0</v>
      </c>
      <c r="P67" s="85"/>
      <c r="Q67" s="1043"/>
      <c r="R67" s="1043"/>
    </row>
    <row r="68" spans="1:18">
      <c r="A68" s="1043"/>
      <c r="B68" s="85"/>
      <c r="C68" s="1448"/>
      <c r="D68" s="1461" t="s">
        <v>801</v>
      </c>
      <c r="E68" s="5728">
        <v>0</v>
      </c>
      <c r="F68" s="5728">
        <v>0</v>
      </c>
      <c r="G68" s="5728">
        <v>0</v>
      </c>
      <c r="H68" s="5728">
        <v>0</v>
      </c>
      <c r="I68" s="5728">
        <v>0</v>
      </c>
      <c r="J68" s="5728">
        <v>0</v>
      </c>
      <c r="K68" s="5728">
        <v>0</v>
      </c>
      <c r="L68" s="5728">
        <v>0</v>
      </c>
      <c r="M68" s="5728">
        <v>0</v>
      </c>
      <c r="N68" s="5728">
        <v>0</v>
      </c>
      <c r="O68" s="5729">
        <f t="shared" si="2"/>
        <v>0</v>
      </c>
      <c r="P68" s="85"/>
      <c r="Q68" s="1043"/>
      <c r="R68" s="1043"/>
    </row>
    <row r="69" spans="1:18">
      <c r="A69" s="1043"/>
      <c r="B69" s="85"/>
      <c r="C69" s="1448"/>
      <c r="D69" s="1461" t="s">
        <v>802</v>
      </c>
      <c r="E69" s="5728">
        <v>0</v>
      </c>
      <c r="F69" s="5728">
        <v>0</v>
      </c>
      <c r="G69" s="5728">
        <v>0</v>
      </c>
      <c r="H69" s="5728">
        <v>0</v>
      </c>
      <c r="I69" s="5728">
        <v>0</v>
      </c>
      <c r="J69" s="5728">
        <v>0</v>
      </c>
      <c r="K69" s="5728">
        <v>0</v>
      </c>
      <c r="L69" s="5728">
        <v>0</v>
      </c>
      <c r="M69" s="5728">
        <v>0</v>
      </c>
      <c r="N69" s="5728">
        <v>0</v>
      </c>
      <c r="O69" s="5729">
        <f t="shared" si="2"/>
        <v>0</v>
      </c>
      <c r="P69" s="85"/>
      <c r="Q69" s="1043"/>
      <c r="R69" s="1043"/>
    </row>
    <row r="70" spans="1:18">
      <c r="A70" s="1043"/>
      <c r="B70" s="85"/>
      <c r="C70" s="1448"/>
      <c r="D70" s="1461" t="s">
        <v>803</v>
      </c>
      <c r="E70" s="5728">
        <v>0</v>
      </c>
      <c r="F70" s="5728">
        <v>0</v>
      </c>
      <c r="G70" s="5728">
        <v>0</v>
      </c>
      <c r="H70" s="5728">
        <v>0</v>
      </c>
      <c r="I70" s="5728">
        <v>0</v>
      </c>
      <c r="J70" s="5728">
        <v>0</v>
      </c>
      <c r="K70" s="5728">
        <v>0</v>
      </c>
      <c r="L70" s="5728">
        <v>0</v>
      </c>
      <c r="M70" s="5728">
        <v>0</v>
      </c>
      <c r="N70" s="5728">
        <v>0</v>
      </c>
      <c r="O70" s="5729">
        <f t="shared" si="2"/>
        <v>0</v>
      </c>
      <c r="P70" s="85"/>
      <c r="Q70" s="1043"/>
      <c r="R70" s="1043"/>
    </row>
    <row r="71" spans="1:18">
      <c r="A71" s="1043"/>
      <c r="B71" s="85"/>
      <c r="C71" s="1448"/>
      <c r="D71" s="1461" t="s">
        <v>804</v>
      </c>
      <c r="E71" s="5728">
        <v>0</v>
      </c>
      <c r="F71" s="5728">
        <v>0</v>
      </c>
      <c r="G71" s="5728">
        <v>0</v>
      </c>
      <c r="H71" s="5728">
        <v>0</v>
      </c>
      <c r="I71" s="5728">
        <v>0</v>
      </c>
      <c r="J71" s="5728">
        <v>0</v>
      </c>
      <c r="K71" s="5728">
        <v>0</v>
      </c>
      <c r="L71" s="5728">
        <v>0</v>
      </c>
      <c r="M71" s="5728">
        <v>0</v>
      </c>
      <c r="N71" s="5728">
        <v>0</v>
      </c>
      <c r="O71" s="5729">
        <f t="shared" si="2"/>
        <v>0</v>
      </c>
      <c r="P71" s="85"/>
      <c r="Q71" s="1043"/>
      <c r="R71" s="1043"/>
    </row>
    <row r="72" spans="1:18">
      <c r="A72" s="1043"/>
      <c r="B72" s="85"/>
      <c r="C72" s="1448"/>
      <c r="D72" s="1461" t="s">
        <v>805</v>
      </c>
      <c r="E72" s="5728">
        <v>0</v>
      </c>
      <c r="F72" s="5728">
        <v>0</v>
      </c>
      <c r="G72" s="5728">
        <v>0</v>
      </c>
      <c r="H72" s="5728">
        <v>0</v>
      </c>
      <c r="I72" s="5728">
        <v>0</v>
      </c>
      <c r="J72" s="5728">
        <v>0</v>
      </c>
      <c r="K72" s="5728">
        <v>0</v>
      </c>
      <c r="L72" s="5728">
        <v>0</v>
      </c>
      <c r="M72" s="5728">
        <v>0</v>
      </c>
      <c r="N72" s="5728">
        <v>0</v>
      </c>
      <c r="O72" s="5729">
        <f t="shared" si="2"/>
        <v>0</v>
      </c>
      <c r="P72" s="85"/>
      <c r="Q72" s="1043"/>
      <c r="R72" s="1043"/>
    </row>
    <row r="73" spans="1:18">
      <c r="A73" s="1043"/>
      <c r="B73" s="85"/>
      <c r="C73" s="1448"/>
      <c r="D73" s="1461" t="s">
        <v>806</v>
      </c>
      <c r="E73" s="5728">
        <v>0</v>
      </c>
      <c r="F73" s="5728">
        <v>0</v>
      </c>
      <c r="G73" s="5728">
        <v>0</v>
      </c>
      <c r="H73" s="5728">
        <v>0</v>
      </c>
      <c r="I73" s="5728">
        <v>0</v>
      </c>
      <c r="J73" s="5728">
        <v>0</v>
      </c>
      <c r="K73" s="5728">
        <v>0</v>
      </c>
      <c r="L73" s="5728">
        <v>0</v>
      </c>
      <c r="M73" s="5728">
        <v>0</v>
      </c>
      <c r="N73" s="5728">
        <v>0</v>
      </c>
      <c r="O73" s="5729">
        <f>SUM(E73:H73)-SUM(I73:K73)-SUM(L73:N73)</f>
        <v>0</v>
      </c>
      <c r="P73" s="85"/>
      <c r="Q73" s="1043"/>
      <c r="R73" s="1043"/>
    </row>
    <row r="74" spans="1:18">
      <c r="A74" s="1043"/>
      <c r="B74" s="85"/>
      <c r="C74" s="1448"/>
      <c r="D74" s="1464" t="s">
        <v>811</v>
      </c>
      <c r="E74" s="5731"/>
      <c r="F74" s="5732"/>
      <c r="G74" s="5732"/>
      <c r="H74" s="5732"/>
      <c r="I74" s="5732"/>
      <c r="J74" s="5732"/>
      <c r="K74" s="5732"/>
      <c r="L74" s="5732"/>
      <c r="M74" s="5732"/>
      <c r="N74" s="5732"/>
      <c r="O74" s="5735"/>
      <c r="P74" s="85"/>
      <c r="Q74" s="1043"/>
      <c r="R74" s="1043"/>
    </row>
    <row r="75" spans="1:18">
      <c r="A75" s="1043"/>
      <c r="B75" s="85"/>
      <c r="C75" s="1448"/>
      <c r="D75" s="1461" t="s">
        <v>799</v>
      </c>
      <c r="E75" s="5728">
        <v>0</v>
      </c>
      <c r="F75" s="5728">
        <v>0</v>
      </c>
      <c r="G75" s="5728">
        <v>0</v>
      </c>
      <c r="H75" s="5728">
        <v>0</v>
      </c>
      <c r="I75" s="5728">
        <v>0</v>
      </c>
      <c r="J75" s="5728">
        <v>0</v>
      </c>
      <c r="K75" s="5728">
        <v>0</v>
      </c>
      <c r="L75" s="5728">
        <v>0</v>
      </c>
      <c r="M75" s="5728">
        <v>0</v>
      </c>
      <c r="N75" s="5728">
        <v>0</v>
      </c>
      <c r="O75" s="5729">
        <f>SUM(E75:H75)-SUM(I75:K75)-SUM(L75:N75)</f>
        <v>0</v>
      </c>
      <c r="P75" s="85"/>
      <c r="Q75" s="1043"/>
      <c r="R75" s="1043"/>
    </row>
    <row r="76" spans="1:18">
      <c r="A76" s="1043"/>
      <c r="B76" s="85"/>
      <c r="C76" s="1448"/>
      <c r="D76" s="1461" t="s">
        <v>800</v>
      </c>
      <c r="E76" s="5728">
        <v>0</v>
      </c>
      <c r="F76" s="5728">
        <v>0</v>
      </c>
      <c r="G76" s="5728">
        <v>0</v>
      </c>
      <c r="H76" s="5728">
        <v>0</v>
      </c>
      <c r="I76" s="5728">
        <v>0</v>
      </c>
      <c r="J76" s="5728">
        <v>0</v>
      </c>
      <c r="K76" s="5728">
        <v>0</v>
      </c>
      <c r="L76" s="5728">
        <v>0</v>
      </c>
      <c r="M76" s="5728">
        <v>0</v>
      </c>
      <c r="N76" s="5728">
        <v>0</v>
      </c>
      <c r="O76" s="5729">
        <f t="shared" ref="O76:O82" si="3">SUM(E76:H76)-SUM(I76:K76)-SUM(L76:N76)</f>
        <v>0</v>
      </c>
      <c r="P76" s="85"/>
      <c r="Q76" s="1043"/>
      <c r="R76" s="1043"/>
    </row>
    <row r="77" spans="1:18">
      <c r="A77" s="1043"/>
      <c r="B77" s="85"/>
      <c r="C77" s="1448"/>
      <c r="D77" s="1461" t="s">
        <v>801</v>
      </c>
      <c r="E77" s="5728">
        <v>0</v>
      </c>
      <c r="F77" s="5728">
        <v>0</v>
      </c>
      <c r="G77" s="5728">
        <v>0</v>
      </c>
      <c r="H77" s="5728">
        <v>0</v>
      </c>
      <c r="I77" s="5728">
        <v>0</v>
      </c>
      <c r="J77" s="5728">
        <v>0</v>
      </c>
      <c r="K77" s="5728">
        <v>0</v>
      </c>
      <c r="L77" s="5728">
        <v>0</v>
      </c>
      <c r="M77" s="5728">
        <v>0</v>
      </c>
      <c r="N77" s="5728">
        <v>0</v>
      </c>
      <c r="O77" s="5729">
        <f t="shared" si="3"/>
        <v>0</v>
      </c>
      <c r="P77" s="85"/>
      <c r="Q77" s="1043"/>
      <c r="R77" s="1043"/>
    </row>
    <row r="78" spans="1:18">
      <c r="A78" s="1043"/>
      <c r="B78" s="85"/>
      <c r="C78" s="1448"/>
      <c r="D78" s="1461" t="s">
        <v>802</v>
      </c>
      <c r="E78" s="5728">
        <v>0</v>
      </c>
      <c r="F78" s="5728">
        <v>0</v>
      </c>
      <c r="G78" s="5728">
        <v>0</v>
      </c>
      <c r="H78" s="5728">
        <v>0</v>
      </c>
      <c r="I78" s="5728">
        <v>0</v>
      </c>
      <c r="J78" s="5728">
        <v>0</v>
      </c>
      <c r="K78" s="5728">
        <v>0</v>
      </c>
      <c r="L78" s="5728">
        <v>0</v>
      </c>
      <c r="M78" s="5728">
        <v>0</v>
      </c>
      <c r="N78" s="5728">
        <v>0</v>
      </c>
      <c r="O78" s="5729">
        <f t="shared" si="3"/>
        <v>0</v>
      </c>
      <c r="P78" s="85"/>
      <c r="Q78" s="1043"/>
      <c r="R78" s="1043"/>
    </row>
    <row r="79" spans="1:18">
      <c r="A79" s="1043"/>
      <c r="B79" s="85"/>
      <c r="C79" s="1448"/>
      <c r="D79" s="1461" t="s">
        <v>803</v>
      </c>
      <c r="E79" s="5728">
        <v>0</v>
      </c>
      <c r="F79" s="5728">
        <v>0</v>
      </c>
      <c r="G79" s="5728">
        <v>0</v>
      </c>
      <c r="H79" s="5728">
        <v>0</v>
      </c>
      <c r="I79" s="5728">
        <v>0</v>
      </c>
      <c r="J79" s="5728">
        <v>0</v>
      </c>
      <c r="K79" s="5728">
        <v>0</v>
      </c>
      <c r="L79" s="5728">
        <v>0</v>
      </c>
      <c r="M79" s="5728">
        <v>0</v>
      </c>
      <c r="N79" s="5728">
        <v>0</v>
      </c>
      <c r="O79" s="5729">
        <f t="shared" si="3"/>
        <v>0</v>
      </c>
      <c r="P79" s="85"/>
      <c r="Q79" s="1043"/>
      <c r="R79" s="1043"/>
    </row>
    <row r="80" spans="1:18">
      <c r="A80" s="1043"/>
      <c r="B80" s="85"/>
      <c r="C80" s="1448"/>
      <c r="D80" s="1461" t="s">
        <v>804</v>
      </c>
      <c r="E80" s="5728">
        <v>0</v>
      </c>
      <c r="F80" s="5728">
        <v>0</v>
      </c>
      <c r="G80" s="5728">
        <v>0</v>
      </c>
      <c r="H80" s="5728">
        <v>0</v>
      </c>
      <c r="I80" s="5728">
        <v>0</v>
      </c>
      <c r="J80" s="5728">
        <v>0</v>
      </c>
      <c r="K80" s="5728">
        <v>0</v>
      </c>
      <c r="L80" s="5728">
        <v>0</v>
      </c>
      <c r="M80" s="5728">
        <v>0</v>
      </c>
      <c r="N80" s="5728">
        <v>0</v>
      </c>
      <c r="O80" s="5729">
        <f t="shared" si="3"/>
        <v>0</v>
      </c>
      <c r="P80" s="85"/>
      <c r="Q80" s="1043"/>
      <c r="R80" s="1043"/>
    </row>
    <row r="81" spans="1:18">
      <c r="A81" s="1043"/>
      <c r="B81" s="85"/>
      <c r="C81" s="1448"/>
      <c r="D81" s="1461" t="s">
        <v>805</v>
      </c>
      <c r="E81" s="5728">
        <v>0</v>
      </c>
      <c r="F81" s="5728">
        <v>0</v>
      </c>
      <c r="G81" s="5728">
        <v>0</v>
      </c>
      <c r="H81" s="5728">
        <v>0</v>
      </c>
      <c r="I81" s="5728">
        <v>0</v>
      </c>
      <c r="J81" s="5728">
        <v>0</v>
      </c>
      <c r="K81" s="5728">
        <v>0</v>
      </c>
      <c r="L81" s="5728">
        <v>0</v>
      </c>
      <c r="M81" s="5728">
        <v>0</v>
      </c>
      <c r="N81" s="5728">
        <v>0</v>
      </c>
      <c r="O81" s="5729">
        <f t="shared" si="3"/>
        <v>0</v>
      </c>
      <c r="P81" s="85"/>
      <c r="Q81" s="1043"/>
      <c r="R81" s="1043"/>
    </row>
    <row r="82" spans="1:18">
      <c r="A82" s="1043"/>
      <c r="B82" s="85"/>
      <c r="C82" s="1448"/>
      <c r="D82" s="1461" t="s">
        <v>806</v>
      </c>
      <c r="E82" s="5728">
        <v>0</v>
      </c>
      <c r="F82" s="5728">
        <v>0</v>
      </c>
      <c r="G82" s="5728">
        <v>0</v>
      </c>
      <c r="H82" s="5728">
        <v>0</v>
      </c>
      <c r="I82" s="5728">
        <v>0</v>
      </c>
      <c r="J82" s="5728">
        <v>0</v>
      </c>
      <c r="K82" s="5728">
        <v>0</v>
      </c>
      <c r="L82" s="5728">
        <v>0</v>
      </c>
      <c r="M82" s="5728">
        <v>0</v>
      </c>
      <c r="N82" s="5728">
        <v>0</v>
      </c>
      <c r="O82" s="5729">
        <f t="shared" si="3"/>
        <v>0</v>
      </c>
      <c r="P82" s="85"/>
      <c r="Q82" s="1043"/>
      <c r="R82" s="1043"/>
    </row>
    <row r="83" spans="1:18">
      <c r="A83" s="1043"/>
      <c r="B83" s="85"/>
      <c r="C83" s="1448"/>
      <c r="D83" s="1464" t="s">
        <v>812</v>
      </c>
      <c r="E83" s="5731"/>
      <c r="F83" s="5732"/>
      <c r="G83" s="5732"/>
      <c r="H83" s="5732"/>
      <c r="I83" s="5732"/>
      <c r="J83" s="5732"/>
      <c r="K83" s="5732"/>
      <c r="L83" s="5732"/>
      <c r="M83" s="5732"/>
      <c r="N83" s="5732"/>
      <c r="O83" s="5733"/>
      <c r="P83" s="85"/>
      <c r="Q83" s="1043"/>
      <c r="R83" s="1043"/>
    </row>
    <row r="84" spans="1:18">
      <c r="A84" s="1043"/>
      <c r="B84" s="85"/>
      <c r="C84" s="1448"/>
      <c r="D84" s="1465" t="s">
        <v>799</v>
      </c>
      <c r="E84" s="5736">
        <f t="shared" ref="E84:E91" si="4">+E39+E48+E57+E66+E75</f>
        <v>0</v>
      </c>
      <c r="F84" s="5736">
        <f t="shared" ref="F84:N84" si="5">+F39+F48+F57+F66+F75</f>
        <v>0</v>
      </c>
      <c r="G84" s="5736">
        <f t="shared" si="5"/>
        <v>0</v>
      </c>
      <c r="H84" s="5736">
        <f t="shared" si="5"/>
        <v>0</v>
      </c>
      <c r="I84" s="5736">
        <f t="shared" si="5"/>
        <v>0</v>
      </c>
      <c r="J84" s="5736">
        <f t="shared" si="5"/>
        <v>0</v>
      </c>
      <c r="K84" s="5736">
        <f t="shared" si="5"/>
        <v>0</v>
      </c>
      <c r="L84" s="5736">
        <f t="shared" si="5"/>
        <v>0</v>
      </c>
      <c r="M84" s="5736">
        <f t="shared" si="5"/>
        <v>0</v>
      </c>
      <c r="N84" s="5736">
        <f t="shared" si="5"/>
        <v>0</v>
      </c>
      <c r="O84" s="5729">
        <f>SUM(E84:H84)-SUM(I84:K84)-SUM(L84:N84)</f>
        <v>0</v>
      </c>
      <c r="P84" s="85"/>
      <c r="Q84" s="1043"/>
      <c r="R84" s="1043"/>
    </row>
    <row r="85" spans="1:18">
      <c r="A85" s="1043"/>
      <c r="B85" s="85"/>
      <c r="C85" s="1448"/>
      <c r="D85" s="1465" t="s">
        <v>800</v>
      </c>
      <c r="E85" s="5736">
        <f t="shared" si="4"/>
        <v>0</v>
      </c>
      <c r="F85" s="5736">
        <f t="shared" ref="F85:N87" si="6">+F40+F49+F58+F67+F76</f>
        <v>0</v>
      </c>
      <c r="G85" s="5736">
        <f t="shared" si="6"/>
        <v>0</v>
      </c>
      <c r="H85" s="5736">
        <f t="shared" si="6"/>
        <v>0</v>
      </c>
      <c r="I85" s="5736">
        <f t="shared" si="6"/>
        <v>0</v>
      </c>
      <c r="J85" s="5736">
        <f t="shared" si="6"/>
        <v>0</v>
      </c>
      <c r="K85" s="5736">
        <f t="shared" si="6"/>
        <v>0</v>
      </c>
      <c r="L85" s="5736">
        <f t="shared" si="6"/>
        <v>0</v>
      </c>
      <c r="M85" s="5736">
        <f t="shared" si="6"/>
        <v>0</v>
      </c>
      <c r="N85" s="5736">
        <f t="shared" si="6"/>
        <v>0</v>
      </c>
      <c r="O85" s="5729">
        <f t="shared" ref="O85:O99" si="7">SUM(E85:H85)-SUM(I85:K85)-SUM(L85:N85)</f>
        <v>0</v>
      </c>
      <c r="P85" s="85"/>
      <c r="Q85" s="1043"/>
      <c r="R85" s="1043"/>
    </row>
    <row r="86" spans="1:18">
      <c r="A86" s="1043"/>
      <c r="B86" s="85"/>
      <c r="C86" s="1448"/>
      <c r="D86" s="1465" t="s">
        <v>801</v>
      </c>
      <c r="E86" s="5736">
        <f t="shared" si="4"/>
        <v>0</v>
      </c>
      <c r="F86" s="5736">
        <f t="shared" si="6"/>
        <v>0</v>
      </c>
      <c r="G86" s="5736">
        <f t="shared" si="6"/>
        <v>0</v>
      </c>
      <c r="H86" s="5736">
        <f t="shared" si="6"/>
        <v>0</v>
      </c>
      <c r="I86" s="5736">
        <f t="shared" si="6"/>
        <v>0</v>
      </c>
      <c r="J86" s="5736">
        <f t="shared" si="6"/>
        <v>0</v>
      </c>
      <c r="K86" s="5736">
        <f t="shared" si="6"/>
        <v>0</v>
      </c>
      <c r="L86" s="5736">
        <f t="shared" si="6"/>
        <v>0</v>
      </c>
      <c r="M86" s="5736">
        <f t="shared" si="6"/>
        <v>0</v>
      </c>
      <c r="N86" s="5736">
        <f t="shared" si="6"/>
        <v>0</v>
      </c>
      <c r="O86" s="5729">
        <f t="shared" si="7"/>
        <v>0</v>
      </c>
      <c r="P86" s="85"/>
      <c r="Q86" s="1043"/>
      <c r="R86" s="1043"/>
    </row>
    <row r="87" spans="1:18">
      <c r="A87" s="1043"/>
      <c r="B87" s="85"/>
      <c r="C87" s="1448"/>
      <c r="D87" s="1465" t="s">
        <v>802</v>
      </c>
      <c r="E87" s="5736">
        <f t="shared" si="4"/>
        <v>0</v>
      </c>
      <c r="F87" s="5736">
        <f t="shared" si="6"/>
        <v>0</v>
      </c>
      <c r="G87" s="5736">
        <f t="shared" si="6"/>
        <v>0</v>
      </c>
      <c r="H87" s="5736">
        <f t="shared" si="6"/>
        <v>0</v>
      </c>
      <c r="I87" s="5736">
        <f t="shared" si="6"/>
        <v>0</v>
      </c>
      <c r="J87" s="5736">
        <f t="shared" si="6"/>
        <v>0</v>
      </c>
      <c r="K87" s="5736">
        <f t="shared" si="6"/>
        <v>0</v>
      </c>
      <c r="L87" s="5736">
        <f t="shared" si="6"/>
        <v>0</v>
      </c>
      <c r="M87" s="5736">
        <f t="shared" si="6"/>
        <v>0</v>
      </c>
      <c r="N87" s="5736">
        <f t="shared" si="6"/>
        <v>0</v>
      </c>
      <c r="O87" s="5729">
        <f>SUM(E87:H87)-SUM(I87:K87)-SUM(L87:N87)</f>
        <v>0</v>
      </c>
      <c r="P87" s="85"/>
      <c r="Q87" s="1043"/>
      <c r="R87" s="1043"/>
    </row>
    <row r="88" spans="1:18">
      <c r="A88" s="1043"/>
      <c r="B88" s="85"/>
      <c r="C88" s="1448"/>
      <c r="D88" s="1465" t="s">
        <v>803</v>
      </c>
      <c r="E88" s="5736">
        <f t="shared" si="4"/>
        <v>0</v>
      </c>
      <c r="F88" s="5736">
        <f t="shared" ref="F88:N91" si="8">+F43+F52+F61+F70+F79</f>
        <v>0</v>
      </c>
      <c r="G88" s="5736">
        <f t="shared" si="8"/>
        <v>0</v>
      </c>
      <c r="H88" s="5736">
        <f t="shared" si="8"/>
        <v>0</v>
      </c>
      <c r="I88" s="5736">
        <f t="shared" si="8"/>
        <v>0</v>
      </c>
      <c r="J88" s="5736">
        <f t="shared" si="8"/>
        <v>0</v>
      </c>
      <c r="K88" s="5736">
        <f t="shared" si="8"/>
        <v>0</v>
      </c>
      <c r="L88" s="5736">
        <f t="shared" si="8"/>
        <v>0</v>
      </c>
      <c r="M88" s="5736">
        <f t="shared" si="8"/>
        <v>0</v>
      </c>
      <c r="N88" s="5736">
        <f t="shared" si="8"/>
        <v>0</v>
      </c>
      <c r="O88" s="5729">
        <f>SUM(E88:H88)-SUM(I88:K88)-SUM(L88:N88)</f>
        <v>0</v>
      </c>
      <c r="P88" s="85"/>
      <c r="Q88" s="1043"/>
      <c r="R88" s="1043"/>
    </row>
    <row r="89" spans="1:18">
      <c r="A89" s="1043"/>
      <c r="B89" s="85"/>
      <c r="C89" s="1448"/>
      <c r="D89" s="1465" t="s">
        <v>804</v>
      </c>
      <c r="E89" s="5736">
        <f t="shared" si="4"/>
        <v>0</v>
      </c>
      <c r="F89" s="5736">
        <f t="shared" si="8"/>
        <v>0</v>
      </c>
      <c r="G89" s="5736">
        <f t="shared" si="8"/>
        <v>0</v>
      </c>
      <c r="H89" s="5736">
        <f t="shared" si="8"/>
        <v>0</v>
      </c>
      <c r="I89" s="5736">
        <f t="shared" si="8"/>
        <v>0</v>
      </c>
      <c r="J89" s="5736">
        <f t="shared" si="8"/>
        <v>0</v>
      </c>
      <c r="K89" s="5736">
        <f t="shared" si="8"/>
        <v>0</v>
      </c>
      <c r="L89" s="5736">
        <f t="shared" si="8"/>
        <v>0</v>
      </c>
      <c r="M89" s="5736">
        <f t="shared" si="8"/>
        <v>0</v>
      </c>
      <c r="N89" s="5736">
        <f t="shared" si="8"/>
        <v>0</v>
      </c>
      <c r="O89" s="5729">
        <f>SUM(E89:H89)-SUM(I89:K89)-SUM(L89:N89)</f>
        <v>0</v>
      </c>
      <c r="P89" s="85"/>
      <c r="Q89" s="1043"/>
      <c r="R89" s="1043"/>
    </row>
    <row r="90" spans="1:18">
      <c r="A90" s="1043"/>
      <c r="B90" s="85"/>
      <c r="C90" s="1448"/>
      <c r="D90" s="1465" t="s">
        <v>805</v>
      </c>
      <c r="E90" s="5736">
        <f t="shared" si="4"/>
        <v>0</v>
      </c>
      <c r="F90" s="5736">
        <f t="shared" si="8"/>
        <v>0</v>
      </c>
      <c r="G90" s="5736">
        <f t="shared" si="8"/>
        <v>0</v>
      </c>
      <c r="H90" s="5736">
        <f t="shared" si="8"/>
        <v>0</v>
      </c>
      <c r="I90" s="5736">
        <f t="shared" si="8"/>
        <v>0</v>
      </c>
      <c r="J90" s="5736">
        <f t="shared" si="8"/>
        <v>0</v>
      </c>
      <c r="K90" s="5736">
        <f t="shared" si="8"/>
        <v>0</v>
      </c>
      <c r="L90" s="5736">
        <f t="shared" si="8"/>
        <v>0</v>
      </c>
      <c r="M90" s="5736">
        <f t="shared" si="8"/>
        <v>0</v>
      </c>
      <c r="N90" s="5736">
        <f t="shared" si="8"/>
        <v>0</v>
      </c>
      <c r="O90" s="5729">
        <f>SUM(E90:H90)-SUM(I90:K90)-SUM(L90:N90)</f>
        <v>0</v>
      </c>
      <c r="P90" s="85"/>
      <c r="Q90" s="1043"/>
      <c r="R90" s="1043"/>
    </row>
    <row r="91" spans="1:18">
      <c r="A91" s="1043"/>
      <c r="B91" s="85"/>
      <c r="C91" s="1455"/>
      <c r="D91" s="1466" t="s">
        <v>806</v>
      </c>
      <c r="E91" s="5736">
        <f t="shared" si="4"/>
        <v>0</v>
      </c>
      <c r="F91" s="5736">
        <f t="shared" si="8"/>
        <v>0</v>
      </c>
      <c r="G91" s="5736">
        <f t="shared" si="8"/>
        <v>0</v>
      </c>
      <c r="H91" s="5736">
        <f t="shared" si="8"/>
        <v>0</v>
      </c>
      <c r="I91" s="5736">
        <f t="shared" si="8"/>
        <v>0</v>
      </c>
      <c r="J91" s="5736">
        <f t="shared" si="8"/>
        <v>0</v>
      </c>
      <c r="K91" s="5736">
        <f t="shared" si="8"/>
        <v>0</v>
      </c>
      <c r="L91" s="5736">
        <f t="shared" si="8"/>
        <v>0</v>
      </c>
      <c r="M91" s="5736">
        <f t="shared" si="8"/>
        <v>0</v>
      </c>
      <c r="N91" s="5736">
        <f t="shared" si="8"/>
        <v>0</v>
      </c>
      <c r="O91" s="5729">
        <f>SUM(E91:H91)-SUM(I91:K91)-SUM(L91:N91)</f>
        <v>0</v>
      </c>
      <c r="P91" s="85"/>
      <c r="Q91" s="1043"/>
      <c r="R91" s="1043"/>
    </row>
    <row r="92" spans="1:18" ht="18.75">
      <c r="A92" s="1043"/>
      <c r="B92" s="85"/>
      <c r="C92" s="1456">
        <v>3</v>
      </c>
      <c r="D92" s="1463" t="s">
        <v>813</v>
      </c>
      <c r="E92" s="5731"/>
      <c r="F92" s="5732"/>
      <c r="G92" s="5732"/>
      <c r="H92" s="5732"/>
      <c r="I92" s="5732"/>
      <c r="J92" s="5732"/>
      <c r="K92" s="5732"/>
      <c r="L92" s="5732"/>
      <c r="M92" s="5732"/>
      <c r="N92" s="5732"/>
      <c r="O92" s="5733"/>
      <c r="P92" s="85"/>
      <c r="Q92" s="1043"/>
      <c r="R92" s="1043"/>
    </row>
    <row r="93" spans="1:18">
      <c r="A93" s="1043"/>
      <c r="B93" s="85"/>
      <c r="C93" s="1448"/>
      <c r="D93" s="1461" t="s">
        <v>794</v>
      </c>
      <c r="E93" s="5728">
        <v>0</v>
      </c>
      <c r="F93" s="5728">
        <v>0</v>
      </c>
      <c r="G93" s="5728">
        <v>0</v>
      </c>
      <c r="H93" s="5728">
        <v>0</v>
      </c>
      <c r="I93" s="5728">
        <v>0</v>
      </c>
      <c r="J93" s="5728">
        <v>0</v>
      </c>
      <c r="K93" s="5728">
        <v>0</v>
      </c>
      <c r="L93" s="5728">
        <v>0</v>
      </c>
      <c r="M93" s="5728">
        <v>0</v>
      </c>
      <c r="N93" s="5728">
        <v>0</v>
      </c>
      <c r="O93" s="5729">
        <f>SUM(E93:H93)-SUM(I93:K93)-SUM(L93:N93)</f>
        <v>0</v>
      </c>
      <c r="P93" s="85"/>
      <c r="Q93" s="1043"/>
      <c r="R93" s="1043"/>
    </row>
    <row r="94" spans="1:18">
      <c r="A94" s="1043"/>
      <c r="B94" s="85"/>
      <c r="C94" s="1448"/>
      <c r="D94" s="1461" t="s">
        <v>2246</v>
      </c>
      <c r="E94" s="5728">
        <v>0</v>
      </c>
      <c r="F94" s="5728">
        <v>0</v>
      </c>
      <c r="G94" s="5728">
        <v>0</v>
      </c>
      <c r="H94" s="5728">
        <v>0</v>
      </c>
      <c r="I94" s="5728">
        <v>0</v>
      </c>
      <c r="J94" s="5728">
        <v>0</v>
      </c>
      <c r="K94" s="5728">
        <v>0</v>
      </c>
      <c r="L94" s="5728">
        <v>0</v>
      </c>
      <c r="M94" s="5728">
        <v>0</v>
      </c>
      <c r="N94" s="5728">
        <v>0</v>
      </c>
      <c r="O94" s="5729">
        <f t="shared" si="7"/>
        <v>0</v>
      </c>
      <c r="P94" s="85"/>
      <c r="Q94" s="1043"/>
      <c r="R94" s="1043"/>
    </row>
    <row r="95" spans="1:18">
      <c r="A95" s="1043"/>
      <c r="B95" s="85"/>
      <c r="C95" s="1448"/>
      <c r="D95" s="1461" t="s">
        <v>795</v>
      </c>
      <c r="E95" s="5728">
        <v>0</v>
      </c>
      <c r="F95" s="5728">
        <v>0</v>
      </c>
      <c r="G95" s="5728">
        <v>0</v>
      </c>
      <c r="H95" s="5728">
        <v>0</v>
      </c>
      <c r="I95" s="5728">
        <v>0</v>
      </c>
      <c r="J95" s="5728">
        <v>0</v>
      </c>
      <c r="K95" s="5728">
        <v>0</v>
      </c>
      <c r="L95" s="5728">
        <v>0</v>
      </c>
      <c r="M95" s="5728">
        <v>0</v>
      </c>
      <c r="N95" s="5728">
        <v>0</v>
      </c>
      <c r="O95" s="5729">
        <f t="shared" si="7"/>
        <v>0</v>
      </c>
      <c r="P95" s="85"/>
      <c r="Q95" s="1043"/>
      <c r="R95" s="1043"/>
    </row>
    <row r="96" spans="1:18">
      <c r="A96" s="1043"/>
      <c r="B96" s="85"/>
      <c r="C96" s="1448"/>
      <c r="D96" s="1461" t="s">
        <v>796</v>
      </c>
      <c r="E96" s="5728">
        <v>0</v>
      </c>
      <c r="F96" s="5728">
        <v>0</v>
      </c>
      <c r="G96" s="5728">
        <v>0</v>
      </c>
      <c r="H96" s="5728">
        <v>0</v>
      </c>
      <c r="I96" s="5728">
        <v>0</v>
      </c>
      <c r="J96" s="5728">
        <v>0</v>
      </c>
      <c r="K96" s="5728">
        <v>0</v>
      </c>
      <c r="L96" s="5728">
        <v>0</v>
      </c>
      <c r="M96" s="5728">
        <v>0</v>
      </c>
      <c r="N96" s="5728">
        <v>0</v>
      </c>
      <c r="O96" s="5729">
        <f t="shared" si="7"/>
        <v>0</v>
      </c>
      <c r="P96" s="85"/>
      <c r="Q96" s="1043"/>
      <c r="R96" s="1043"/>
    </row>
    <row r="97" spans="1:18">
      <c r="A97" s="1043"/>
      <c r="B97" s="85"/>
      <c r="C97" s="1448"/>
      <c r="D97" s="1461" t="s">
        <v>797</v>
      </c>
      <c r="E97" s="5728">
        <v>0</v>
      </c>
      <c r="F97" s="5728">
        <v>0</v>
      </c>
      <c r="G97" s="5728">
        <v>0</v>
      </c>
      <c r="H97" s="5728">
        <v>0</v>
      </c>
      <c r="I97" s="5728">
        <v>0</v>
      </c>
      <c r="J97" s="5728">
        <v>0</v>
      </c>
      <c r="K97" s="5728">
        <v>0</v>
      </c>
      <c r="L97" s="5728">
        <v>0</v>
      </c>
      <c r="M97" s="5728">
        <v>0</v>
      </c>
      <c r="N97" s="5728">
        <v>0</v>
      </c>
      <c r="O97" s="5729">
        <f t="shared" si="7"/>
        <v>0</v>
      </c>
      <c r="P97" s="85"/>
      <c r="Q97" s="1043"/>
      <c r="R97" s="1043"/>
    </row>
    <row r="98" spans="1:18">
      <c r="A98" s="1043"/>
      <c r="B98" s="85"/>
      <c r="C98" s="1448"/>
      <c r="D98" s="1467" t="s">
        <v>3878</v>
      </c>
      <c r="E98" s="5728">
        <v>0</v>
      </c>
      <c r="F98" s="5728">
        <v>0</v>
      </c>
      <c r="G98" s="5728">
        <v>0</v>
      </c>
      <c r="H98" s="5728">
        <v>0</v>
      </c>
      <c r="I98" s="5728">
        <v>0</v>
      </c>
      <c r="J98" s="5728">
        <v>0</v>
      </c>
      <c r="K98" s="5728">
        <v>0</v>
      </c>
      <c r="L98" s="5728">
        <v>0</v>
      </c>
      <c r="M98" s="5728">
        <v>0</v>
      </c>
      <c r="N98" s="5728">
        <v>0</v>
      </c>
      <c r="O98" s="5729">
        <f t="shared" si="7"/>
        <v>0</v>
      </c>
      <c r="P98" s="85"/>
      <c r="Q98" s="1043"/>
      <c r="R98" s="1043"/>
    </row>
    <row r="99" spans="1:18">
      <c r="A99" s="1043"/>
      <c r="B99" s="85"/>
      <c r="C99" s="4026"/>
      <c r="D99" s="1461" t="s">
        <v>3877</v>
      </c>
      <c r="E99" s="5728">
        <v>0</v>
      </c>
      <c r="F99" s="5728">
        <v>0</v>
      </c>
      <c r="G99" s="5728">
        <v>0</v>
      </c>
      <c r="H99" s="5728">
        <v>0</v>
      </c>
      <c r="I99" s="5728">
        <v>0</v>
      </c>
      <c r="J99" s="5728">
        <v>0</v>
      </c>
      <c r="K99" s="5728">
        <v>0</v>
      </c>
      <c r="L99" s="5728">
        <v>0</v>
      </c>
      <c r="M99" s="5728">
        <v>0</v>
      </c>
      <c r="N99" s="5728">
        <v>0</v>
      </c>
      <c r="O99" s="5729">
        <f t="shared" si="7"/>
        <v>0</v>
      </c>
      <c r="P99" s="85"/>
      <c r="Q99" s="1043"/>
      <c r="R99" s="1043"/>
    </row>
    <row r="100" spans="1:18" ht="15.75" thickBot="1">
      <c r="A100" s="1043"/>
      <c r="B100" s="85"/>
      <c r="C100" s="1458"/>
      <c r="D100" s="1468"/>
      <c r="E100" s="5737">
        <f>SUM(E95:E99)</f>
        <v>0</v>
      </c>
      <c r="F100" s="5737">
        <f>SUM(F95:F99)</f>
        <v>0</v>
      </c>
      <c r="G100" s="5737">
        <f t="shared" ref="G100:N100" si="9">SUM(G95:G99)</f>
        <v>0</v>
      </c>
      <c r="H100" s="5737">
        <f t="shared" si="9"/>
        <v>0</v>
      </c>
      <c r="I100" s="5737">
        <f t="shared" si="9"/>
        <v>0</v>
      </c>
      <c r="J100" s="5737">
        <f t="shared" si="9"/>
        <v>0</v>
      </c>
      <c r="K100" s="5737">
        <f t="shared" si="9"/>
        <v>0</v>
      </c>
      <c r="L100" s="5737">
        <f t="shared" si="9"/>
        <v>0</v>
      </c>
      <c r="M100" s="5737">
        <f t="shared" si="9"/>
        <v>0</v>
      </c>
      <c r="N100" s="5737">
        <f t="shared" si="9"/>
        <v>0</v>
      </c>
      <c r="O100" s="5738">
        <f>SUM(O95:O99)</f>
        <v>0</v>
      </c>
      <c r="P100" s="85"/>
      <c r="Q100" s="1043"/>
      <c r="R100" s="1043"/>
    </row>
    <row r="101" spans="1:18">
      <c r="A101" s="1043"/>
      <c r="B101" s="85"/>
      <c r="C101" s="5"/>
      <c r="D101" s="58" t="s">
        <v>56</v>
      </c>
      <c r="E101" s="69"/>
      <c r="F101" s="69"/>
      <c r="G101" s="69"/>
      <c r="H101" s="69"/>
      <c r="I101" s="69"/>
      <c r="J101" s="69"/>
      <c r="K101" s="69"/>
      <c r="L101" s="69"/>
      <c r="M101" s="69"/>
      <c r="N101" s="69"/>
      <c r="O101" s="69"/>
      <c r="P101" s="85"/>
      <c r="Q101" s="1043"/>
      <c r="R101" s="1043"/>
    </row>
    <row r="102" spans="1:18">
      <c r="A102" s="1043"/>
      <c r="B102" s="85"/>
      <c r="C102" s="5"/>
      <c r="D102" s="60" t="s">
        <v>814</v>
      </c>
      <c r="E102" s="69"/>
      <c r="F102" s="69"/>
      <c r="G102" s="69"/>
      <c r="H102" s="87"/>
      <c r="I102" s="69"/>
      <c r="J102" s="69"/>
      <c r="K102" s="69"/>
      <c r="L102" s="69"/>
      <c r="M102" s="69"/>
      <c r="N102" s="69"/>
      <c r="O102" s="69"/>
      <c r="P102" s="85"/>
      <c r="Q102" s="1043"/>
      <c r="R102" s="1043"/>
    </row>
    <row r="103" spans="1:18">
      <c r="A103" s="1043"/>
      <c r="B103" s="85"/>
      <c r="C103" s="5"/>
      <c r="D103" s="60" t="s">
        <v>2933</v>
      </c>
      <c r="E103" s="803"/>
      <c r="F103" s="13"/>
      <c r="G103" s="803"/>
      <c r="H103" s="803"/>
      <c r="I103" s="69"/>
      <c r="J103" s="69"/>
      <c r="K103" s="122"/>
      <c r="L103" s="974"/>
      <c r="M103" s="974"/>
      <c r="N103" s="974"/>
      <c r="O103" s="3427" t="s">
        <v>1279</v>
      </c>
      <c r="P103" s="85"/>
      <c r="Q103" s="1043"/>
      <c r="R103" s="1043"/>
    </row>
    <row r="104" spans="1:18">
      <c r="A104" s="1043"/>
      <c r="B104" s="85"/>
      <c r="C104" s="85"/>
      <c r="D104" s="85"/>
      <c r="E104" s="974"/>
      <c r="F104" s="974"/>
      <c r="G104" s="974"/>
      <c r="H104" s="974"/>
      <c r="I104" s="974"/>
      <c r="J104" s="974"/>
      <c r="K104" s="974"/>
      <c r="L104" s="974"/>
      <c r="M104" s="974"/>
      <c r="N104" s="974"/>
      <c r="O104" s="974"/>
      <c r="P104" s="85"/>
      <c r="Q104" s="1043"/>
      <c r="R104" s="1043"/>
    </row>
    <row r="105" spans="1:18">
      <c r="A105" s="1043"/>
      <c r="B105" s="1043"/>
      <c r="C105" s="1043"/>
      <c r="D105" s="1043"/>
      <c r="E105" s="756"/>
      <c r="F105" s="756"/>
      <c r="G105" s="756"/>
      <c r="H105" s="756"/>
      <c r="I105" s="756"/>
      <c r="J105" s="756"/>
      <c r="K105" s="756"/>
      <c r="L105" s="756"/>
      <c r="M105" s="756"/>
      <c r="N105" s="756"/>
      <c r="O105" s="756"/>
      <c r="P105" s="1043"/>
      <c r="Q105" s="1043"/>
      <c r="R105" s="1043"/>
    </row>
    <row r="106" spans="1:18">
      <c r="A106" s="1043"/>
      <c r="B106" s="1043"/>
      <c r="C106" s="1043"/>
      <c r="D106" s="1043"/>
      <c r="E106" s="756"/>
      <c r="F106" s="756"/>
      <c r="G106" s="756"/>
      <c r="H106" s="756"/>
      <c r="I106" s="756"/>
      <c r="J106" s="756"/>
      <c r="K106" s="756"/>
      <c r="L106" s="756"/>
      <c r="M106" s="756"/>
      <c r="N106" s="756"/>
      <c r="O106" s="756"/>
      <c r="P106" s="1043"/>
      <c r="Q106" s="1043"/>
      <c r="R106" s="1043"/>
    </row>
  </sheetData>
  <sheetProtection formatCells="0" formatColumns="0" formatRows="0"/>
  <customSheetViews>
    <customSheetView guid="{CC70D5D3-3A1F-46AA-BDCE-F692C2C36BEE}">
      <selection activeCell="O3" sqref="O3"/>
      <pageMargins left="0.7" right="0.7" top="0.75" bottom="0.75" header="0.3" footer="0.3"/>
    </customSheetView>
    <customSheetView guid="{41E394DC-1FDD-4D1F-8620-137B7012DC10}">
      <selection activeCell="G17" sqref="G17"/>
      <pageMargins left="0.7" right="0.7" top="0.75" bottom="0.75" header="0.3" footer="0.3"/>
    </customSheetView>
    <customSheetView guid="{DD364770-73A1-4C6D-9516-629A57F0EB18}">
      <selection activeCell="G17" sqref="G17"/>
      <pageMargins left="0.7" right="0.7" top="0.75" bottom="0.75" header="0.3" footer="0.3"/>
    </customSheetView>
    <customSheetView guid="{E14211BF-3959-45CF-A937-AD36AACCEFAC}">
      <selection activeCell="G17" sqref="G17"/>
      <pageMargins left="0.7" right="0.7" top="0.75" bottom="0.75" header="0.3" footer="0.3"/>
    </customSheetView>
    <customSheetView guid="{F416BD5B-C3AD-4F61-AAB2-55950A9B7E72}">
      <selection activeCell="E21" sqref="E21"/>
      <pageMargins left="0.7" right="0.7" top="0.75" bottom="0.75" header="0.3" footer="0.3"/>
    </customSheetView>
  </customSheetViews>
  <mergeCells count="10">
    <mergeCell ref="G8:H8"/>
    <mergeCell ref="J8:K8"/>
    <mergeCell ref="M8:N8"/>
    <mergeCell ref="G5:H5"/>
    <mergeCell ref="J5:K5"/>
    <mergeCell ref="M5:N5"/>
    <mergeCell ref="F6:N6"/>
    <mergeCell ref="F7:H7"/>
    <mergeCell ref="I7:K7"/>
    <mergeCell ref="L7:N7"/>
  </mergeCells>
  <hyperlinks>
    <hyperlink ref="O103" location="Index!A1" display="Index" xr:uid="{00000000-0004-0000-1400-000000000000}"/>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5">
    <tabColor rgb="FFFFC000"/>
  </sheetPr>
  <dimension ref="A1:BZ72"/>
  <sheetViews>
    <sheetView topLeftCell="A25" zoomScale="80" zoomScaleNormal="80" workbookViewId="0">
      <selection activeCell="H41" sqref="H41"/>
    </sheetView>
  </sheetViews>
  <sheetFormatPr defaultColWidth="0" defaultRowHeight="15" zeroHeight="1"/>
  <cols>
    <col min="1" max="3" width="9.140625" style="7150" customWidth="1"/>
    <col min="4" max="4" width="34" style="7150" customWidth="1"/>
    <col min="5" max="6" width="9.140625" style="7150" customWidth="1"/>
    <col min="7" max="7" width="10" style="7150" customWidth="1"/>
    <col min="8" max="8" width="10.28515625" style="7150" customWidth="1"/>
    <col min="9" max="10" width="9.140625" style="7150" customWidth="1"/>
    <col min="11" max="11" width="10.28515625" style="7150" customWidth="1"/>
    <col min="12" max="12" width="10" style="7150" customWidth="1"/>
    <col min="13" max="14" width="9.140625" style="7150" customWidth="1"/>
    <col min="15" max="16" width="10" style="7150" customWidth="1"/>
    <col min="17" max="18" width="9.140625" style="7150" customWidth="1"/>
    <col min="19" max="19" width="10" style="7150" customWidth="1"/>
    <col min="20" max="20" width="10.28515625" style="7150" customWidth="1"/>
    <col min="21" max="22" width="9.140625" style="7150" customWidth="1"/>
    <col min="23" max="23" width="9.7109375" style="7150" customWidth="1"/>
    <col min="24" max="24" width="10.7109375" style="7150" customWidth="1"/>
    <col min="25" max="26" width="9.140625" style="7150" customWidth="1"/>
    <col min="27" max="27" width="10.42578125" style="7150" customWidth="1"/>
    <col min="28" max="28" width="10.7109375" style="7150" customWidth="1"/>
    <col min="29" max="30" width="9.140625" style="7150" customWidth="1"/>
    <col min="31" max="31" width="10.42578125" style="7150" customWidth="1"/>
    <col min="32" max="34" width="9.140625" style="7150" customWidth="1"/>
    <col min="35" max="35" width="9.85546875" style="7150" customWidth="1"/>
    <col min="36" max="36" width="10.140625" style="7150" customWidth="1"/>
    <col min="37" max="38" width="9.140625" style="7150" customWidth="1"/>
    <col min="39" max="39" width="10.140625" style="7150" customWidth="1"/>
    <col min="40" max="40" width="10.7109375" style="7150" customWidth="1"/>
    <col min="41" max="42" width="9.140625" style="7150" customWidth="1"/>
    <col min="43" max="43" width="10" style="7150" customWidth="1"/>
    <col min="44" max="44" width="10.85546875" style="7150" customWidth="1"/>
    <col min="45" max="46" width="9.140625" style="7150" customWidth="1"/>
    <col min="47" max="47" width="10.42578125" style="7150" customWidth="1"/>
    <col min="48" max="50" width="9.140625" style="7150" customWidth="1"/>
    <col min="51" max="51" width="9.85546875" style="7150" customWidth="1"/>
    <col min="52" max="54" width="9.140625" style="7150" customWidth="1"/>
    <col min="55" max="55" width="10.140625" style="7150" customWidth="1"/>
    <col min="56" max="56" width="10.7109375" style="7150" customWidth="1"/>
    <col min="57" max="58" width="9.140625" style="7150" customWidth="1"/>
    <col min="59" max="59" width="10" style="7150" customWidth="1"/>
    <col min="60" max="62" width="9.140625" style="7150" customWidth="1"/>
    <col min="63" max="63" width="9.85546875" style="7150" customWidth="1"/>
    <col min="64" max="66" width="9.140625" style="7150" customWidth="1"/>
    <col min="67" max="67" width="10.140625" style="7150" customWidth="1"/>
    <col min="68" max="68" width="10.42578125" style="7150" customWidth="1"/>
    <col min="69" max="70" width="9.140625" style="7150" customWidth="1"/>
    <col min="71" max="71" width="10.140625" style="7150" customWidth="1"/>
    <col min="72" max="72" width="10.42578125" style="7150" customWidth="1"/>
    <col min="73" max="73" width="9.7109375" style="7150" customWidth="1"/>
    <col min="74" max="74" width="9.140625" style="7150" customWidth="1"/>
    <col min="75" max="75" width="10.42578125" style="7150" customWidth="1"/>
    <col min="76" max="76" width="13.42578125" style="7150" customWidth="1"/>
    <col min="77" max="78" width="9.140625" style="7150" customWidth="1"/>
    <col min="79" max="16384" width="9.140625" style="7150" hidden="1"/>
  </cols>
  <sheetData>
    <row r="1" spans="1:78">
      <c r="A1" s="6182"/>
      <c r="B1" s="6182"/>
      <c r="C1" s="6182"/>
      <c r="D1" s="6182"/>
      <c r="E1" s="6182"/>
      <c r="F1" s="6182"/>
      <c r="G1" s="6182"/>
      <c r="H1" s="6182"/>
      <c r="I1" s="6182"/>
      <c r="J1" s="6182"/>
      <c r="K1" s="6182"/>
      <c r="L1" s="6182"/>
      <c r="M1" s="6182"/>
      <c r="N1" s="6182"/>
      <c r="O1" s="6182"/>
      <c r="P1" s="6182"/>
      <c r="Q1" s="6182"/>
      <c r="R1" s="6182"/>
      <c r="S1" s="6182"/>
      <c r="T1" s="6182"/>
      <c r="U1" s="6182"/>
      <c r="V1" s="6182"/>
      <c r="W1" s="6182"/>
      <c r="X1" s="6182"/>
      <c r="Y1" s="6182"/>
      <c r="Z1" s="6182"/>
      <c r="AA1" s="6182"/>
      <c r="AB1" s="6182"/>
      <c r="AC1" s="6182"/>
      <c r="AD1" s="6182"/>
      <c r="AE1" s="6182"/>
      <c r="AF1" s="6182"/>
      <c r="AG1" s="6182"/>
      <c r="AH1" s="6182"/>
      <c r="AI1" s="6182"/>
      <c r="AJ1" s="6182"/>
      <c r="AK1" s="6182"/>
      <c r="AL1" s="6182"/>
      <c r="AM1" s="6182"/>
      <c r="AN1" s="6182"/>
      <c r="AO1" s="6182"/>
      <c r="AP1" s="6182"/>
      <c r="AQ1" s="6182"/>
      <c r="AR1" s="6182"/>
      <c r="AS1" s="6182"/>
      <c r="AT1" s="6182"/>
      <c r="AU1" s="6182"/>
      <c r="AV1" s="6182"/>
      <c r="AW1" s="6182"/>
      <c r="AX1" s="6182"/>
      <c r="AY1" s="6182"/>
      <c r="AZ1" s="6182"/>
      <c r="BA1" s="6182"/>
      <c r="BB1" s="6182"/>
      <c r="BC1" s="6182"/>
      <c r="BD1" s="6182"/>
      <c r="BE1" s="6182"/>
      <c r="BF1" s="6182"/>
      <c r="BG1" s="6182"/>
      <c r="BH1" s="6182"/>
      <c r="BI1" s="6182"/>
      <c r="BJ1" s="6182"/>
      <c r="BK1" s="6182"/>
      <c r="BL1" s="6182"/>
      <c r="BM1" s="6182"/>
      <c r="BN1" s="6182"/>
      <c r="BO1" s="6182"/>
      <c r="BP1" s="6182"/>
      <c r="BQ1" s="6182"/>
      <c r="BR1" s="6182"/>
      <c r="BS1" s="6182"/>
      <c r="BT1" s="6182"/>
      <c r="BU1" s="6182"/>
      <c r="BV1" s="6182"/>
      <c r="BW1" s="6182"/>
      <c r="BX1" s="6182"/>
      <c r="BY1" s="6182"/>
      <c r="BZ1" s="6182"/>
    </row>
    <row r="2" spans="1:78">
      <c r="A2" s="6182"/>
      <c r="B2" s="6181"/>
      <c r="C2" s="6181"/>
      <c r="D2" s="6181"/>
      <c r="E2" s="6181"/>
      <c r="F2" s="6181"/>
      <c r="G2" s="6181"/>
      <c r="H2" s="6181"/>
      <c r="I2" s="6181"/>
      <c r="J2" s="6181"/>
      <c r="K2" s="6181"/>
      <c r="L2" s="6181"/>
      <c r="M2" s="6181"/>
      <c r="N2" s="6181"/>
      <c r="O2" s="6181"/>
      <c r="P2" s="6181"/>
      <c r="Q2" s="6181"/>
      <c r="R2" s="6181"/>
      <c r="S2" s="6181"/>
      <c r="T2" s="6181"/>
      <c r="U2" s="6181"/>
      <c r="V2" s="6181"/>
      <c r="W2" s="6181"/>
      <c r="X2" s="6181"/>
      <c r="Y2" s="6181"/>
      <c r="Z2" s="6181"/>
      <c r="AA2" s="6181"/>
      <c r="AB2" s="6181"/>
      <c r="AC2" s="6181"/>
      <c r="AD2" s="6181"/>
      <c r="AE2" s="6181"/>
      <c r="AF2" s="6181"/>
      <c r="AG2" s="6181"/>
      <c r="AH2" s="6181"/>
      <c r="AI2" s="6181"/>
      <c r="AJ2" s="6181"/>
      <c r="AK2" s="6181"/>
      <c r="AL2" s="6181"/>
      <c r="AM2" s="6181"/>
      <c r="AN2" s="6181"/>
      <c r="AO2" s="6181"/>
      <c r="AP2" s="6181"/>
      <c r="AQ2" s="6181"/>
      <c r="AR2" s="6181"/>
      <c r="AS2" s="6181"/>
      <c r="AT2" s="6181"/>
      <c r="AU2" s="6181"/>
      <c r="AV2" s="6181"/>
      <c r="AW2" s="6181"/>
      <c r="AX2" s="6181"/>
      <c r="AY2" s="6181"/>
      <c r="AZ2" s="6181"/>
      <c r="BA2" s="6181"/>
      <c r="BB2" s="6181"/>
      <c r="BC2" s="6181"/>
      <c r="BD2" s="6181"/>
      <c r="BE2" s="6181"/>
      <c r="BF2" s="6181"/>
      <c r="BG2" s="6181"/>
      <c r="BH2" s="6181"/>
      <c r="BI2" s="6181"/>
      <c r="BJ2" s="6181"/>
      <c r="BK2" s="6181"/>
      <c r="BL2" s="6181"/>
      <c r="BM2" s="6181"/>
      <c r="BN2" s="6181"/>
      <c r="BO2" s="6181"/>
      <c r="BP2" s="6181"/>
      <c r="BQ2" s="6181"/>
      <c r="BR2" s="6181"/>
      <c r="BS2" s="6181"/>
      <c r="BT2" s="6181"/>
      <c r="BU2" s="6181"/>
      <c r="BV2" s="6181"/>
      <c r="BW2" s="6181"/>
      <c r="BX2" s="6181"/>
      <c r="BY2" s="6181"/>
      <c r="BZ2" s="6182"/>
    </row>
    <row r="3" spans="1:78" ht="16.5">
      <c r="A3" s="6182"/>
      <c r="B3" s="6181"/>
      <c r="C3" s="1176"/>
      <c r="D3" s="7799"/>
      <c r="E3" s="117"/>
      <c r="F3" s="6114"/>
      <c r="G3" s="6114"/>
      <c r="H3" s="117"/>
      <c r="I3" s="117"/>
      <c r="J3" s="117"/>
      <c r="K3" s="117"/>
      <c r="L3" s="6114"/>
      <c r="M3" s="117"/>
      <c r="N3" s="117"/>
      <c r="O3" s="117"/>
      <c r="P3" s="117"/>
      <c r="Q3" s="7800"/>
      <c r="R3" s="7800"/>
      <c r="S3" s="7800"/>
      <c r="T3" s="117"/>
      <c r="U3" s="117"/>
      <c r="V3" s="6111"/>
      <c r="W3" s="6111"/>
      <c r="X3" s="117"/>
      <c r="Y3" s="117"/>
      <c r="Z3" s="6111"/>
      <c r="AA3" s="6111"/>
      <c r="AB3" s="6111"/>
      <c r="AC3" s="6114"/>
      <c r="AD3" s="6114"/>
      <c r="AE3" s="6114"/>
      <c r="AF3" s="6114"/>
      <c r="AG3" s="6209"/>
      <c r="AH3" s="6114"/>
      <c r="AI3" s="6114"/>
      <c r="AJ3" s="124"/>
      <c r="AK3" s="117"/>
      <c r="AL3" s="117"/>
      <c r="AM3" s="117"/>
      <c r="AN3" s="7801"/>
      <c r="AO3" s="117"/>
      <c r="AP3" s="6111"/>
      <c r="AQ3" s="6111"/>
      <c r="AR3" s="117"/>
      <c r="AS3" s="117"/>
      <c r="AT3" s="117"/>
      <c r="AU3" s="117"/>
      <c r="AV3" s="6114"/>
      <c r="AW3" s="6114"/>
      <c r="AX3" s="6114"/>
      <c r="AY3" s="6114"/>
      <c r="AZ3" s="6114"/>
      <c r="BA3" s="6114"/>
      <c r="BB3" s="6114"/>
      <c r="BC3" s="6114"/>
      <c r="BD3" s="6114"/>
      <c r="BE3" s="6114"/>
      <c r="BF3" s="6114"/>
      <c r="BG3" s="6114"/>
      <c r="BH3" s="6114"/>
      <c r="BI3" s="6114"/>
      <c r="BJ3" s="6114"/>
      <c r="BK3" s="6114"/>
      <c r="BL3" s="6114"/>
      <c r="BM3" s="6114"/>
      <c r="BN3" s="6114"/>
      <c r="BO3" s="6114"/>
      <c r="BP3" s="6114"/>
      <c r="BQ3" s="6114"/>
      <c r="BR3" s="6114"/>
      <c r="BS3" s="6114"/>
      <c r="BT3" s="6209"/>
      <c r="BU3" s="6114"/>
      <c r="BV3" s="6114"/>
      <c r="BW3" s="6114"/>
      <c r="BX3" s="6111" t="s">
        <v>2803</v>
      </c>
      <c r="BY3" s="6181"/>
      <c r="BZ3" s="6182"/>
    </row>
    <row r="4" spans="1:78" ht="15.75">
      <c r="A4" s="6182"/>
      <c r="B4" s="6181"/>
      <c r="C4" s="280"/>
      <c r="D4" s="63"/>
      <c r="E4" s="7802"/>
      <c r="F4" s="3334"/>
      <c r="G4" s="3334"/>
      <c r="H4" s="7803"/>
      <c r="I4" s="7802"/>
      <c r="J4" s="7802"/>
      <c r="K4" s="7802"/>
      <c r="L4" s="3334"/>
      <c r="M4" s="7803"/>
      <c r="N4" s="7803"/>
      <c r="O4" s="7803"/>
      <c r="P4" s="6114"/>
      <c r="Q4" s="6114"/>
      <c r="R4" s="6114"/>
      <c r="S4" s="6114"/>
      <c r="T4" s="7802"/>
      <c r="U4" s="7802"/>
      <c r="V4" s="7802"/>
      <c r="W4" s="7802"/>
      <c r="X4" s="7802"/>
      <c r="Y4" s="7802"/>
      <c r="Z4" s="7802"/>
      <c r="AA4" s="7802"/>
      <c r="AB4" s="7802"/>
      <c r="AC4" s="6114"/>
      <c r="AD4" s="1709"/>
      <c r="AE4" s="1709"/>
      <c r="AF4" s="6114"/>
      <c r="AG4" s="6114"/>
      <c r="AH4" s="6114"/>
      <c r="AI4" s="6114"/>
      <c r="AJ4" s="6114"/>
      <c r="AK4" s="6114"/>
      <c r="AL4" s="6114"/>
      <c r="AM4" s="6114"/>
      <c r="AN4" s="6114"/>
      <c r="AO4" s="6114"/>
      <c r="AP4" s="6114"/>
      <c r="AQ4" s="6114"/>
      <c r="AR4" s="6114"/>
      <c r="AS4" s="6114"/>
      <c r="AT4" s="6114"/>
      <c r="AU4" s="6114"/>
      <c r="AV4" s="6114"/>
      <c r="AW4" s="6114"/>
      <c r="AX4" s="6114"/>
      <c r="AY4" s="6114"/>
      <c r="AZ4" s="6114"/>
      <c r="BA4" s="6114"/>
      <c r="BB4" s="6114"/>
      <c r="BC4" s="6114"/>
      <c r="BD4" s="6114"/>
      <c r="BE4" s="6114"/>
      <c r="BF4" s="6114"/>
      <c r="BG4" s="6114"/>
      <c r="BH4" s="6114"/>
      <c r="BI4" s="6114"/>
      <c r="BJ4" s="6114"/>
      <c r="BK4" s="6114"/>
      <c r="BL4" s="6114"/>
      <c r="BM4" s="6114"/>
      <c r="BN4" s="6114"/>
      <c r="BO4" s="6114"/>
      <c r="BP4" s="6114"/>
      <c r="BQ4" s="6114"/>
      <c r="BR4" s="6114"/>
      <c r="BS4" s="6114"/>
      <c r="BT4" s="6114"/>
      <c r="BU4" s="6114"/>
      <c r="BV4" s="6114"/>
      <c r="BW4" s="6114"/>
      <c r="BX4" s="6114"/>
      <c r="BY4" s="6181"/>
      <c r="BZ4" s="6182"/>
    </row>
    <row r="5" spans="1:78" ht="15.75">
      <c r="A5" s="6182"/>
      <c r="B5" s="6181"/>
      <c r="C5" s="7804"/>
      <c r="D5" s="7805"/>
      <c r="E5" s="7805"/>
      <c r="F5" s="7806"/>
      <c r="G5" s="7806"/>
      <c r="H5" s="7805" t="s">
        <v>815</v>
      </c>
      <c r="I5" s="7806"/>
      <c r="J5" s="7806"/>
      <c r="K5" s="7806"/>
      <c r="L5" s="7806"/>
      <c r="M5" s="7806"/>
      <c r="N5" s="7806"/>
      <c r="O5" s="7806"/>
      <c r="P5" s="7806"/>
      <c r="Q5" s="7806"/>
      <c r="R5" s="7806"/>
      <c r="S5" s="7806"/>
      <c r="T5" s="7806"/>
      <c r="U5" s="7806"/>
      <c r="V5" s="7806"/>
      <c r="W5" s="7806"/>
      <c r="X5" s="7806"/>
      <c r="Y5" s="7806"/>
      <c r="Z5" s="7806"/>
      <c r="AA5" s="7806"/>
      <c r="AB5" s="7806"/>
      <c r="AC5" s="7806"/>
      <c r="AD5" s="7806"/>
      <c r="AE5" s="7806"/>
      <c r="AF5" s="7805" t="s">
        <v>815</v>
      </c>
      <c r="AG5" s="7806"/>
      <c r="AH5" s="7806"/>
      <c r="AI5" s="7806"/>
      <c r="AJ5" s="7806"/>
      <c r="AK5" s="7806"/>
      <c r="AL5" s="7806"/>
      <c r="AM5" s="7806"/>
      <c r="AN5" s="7806"/>
      <c r="AO5" s="7806"/>
      <c r="AP5" s="7806"/>
      <c r="AQ5" s="7806"/>
      <c r="AR5" s="7806"/>
      <c r="AS5" s="7806"/>
      <c r="AT5" s="7806"/>
      <c r="AU5" s="7806"/>
      <c r="AV5" s="7806"/>
      <c r="AW5" s="7806"/>
      <c r="AX5" s="7806"/>
      <c r="AY5" s="7806"/>
      <c r="AZ5" s="7806"/>
      <c r="BA5" s="7806"/>
      <c r="BB5" s="7806"/>
      <c r="BC5" s="7806"/>
      <c r="BD5" s="7806"/>
      <c r="BE5" s="7806"/>
      <c r="BF5" s="7806"/>
      <c r="BG5" s="7806"/>
      <c r="BH5" s="7806"/>
      <c r="BI5" s="7806"/>
      <c r="BJ5" s="7806"/>
      <c r="BK5" s="7806"/>
      <c r="BL5" s="7806"/>
      <c r="BM5" s="7806"/>
      <c r="BN5" s="7806"/>
      <c r="BO5" s="7806"/>
      <c r="BP5" s="7806"/>
      <c r="BQ5" s="7806"/>
      <c r="BR5" s="7806"/>
      <c r="BS5" s="7806"/>
      <c r="BT5" s="7806"/>
      <c r="BU5" s="7806"/>
      <c r="BV5" s="7806"/>
      <c r="BW5" s="7806"/>
      <c r="BX5" s="7806"/>
      <c r="BY5" s="6181"/>
      <c r="BZ5" s="6182"/>
    </row>
    <row r="6" spans="1:78" ht="16.5" thickBot="1">
      <c r="A6" s="6182"/>
      <c r="B6" s="6181"/>
      <c r="C6" s="63"/>
      <c r="D6" s="63"/>
      <c r="E6" s="7802"/>
      <c r="F6" s="3334"/>
      <c r="G6" s="3334"/>
      <c r="H6" s="7803"/>
      <c r="I6" s="7802"/>
      <c r="J6" s="7802"/>
      <c r="K6" s="7802"/>
      <c r="L6" s="3334"/>
      <c r="M6" s="7803"/>
      <c r="N6" s="7803"/>
      <c r="O6" s="7803"/>
      <c r="P6" s="6114"/>
      <c r="Q6" s="6114"/>
      <c r="R6" s="6114"/>
      <c r="S6" s="6114"/>
      <c r="T6" s="7802"/>
      <c r="U6" s="7802"/>
      <c r="V6" s="7802"/>
      <c r="W6" s="7802"/>
      <c r="X6" s="7802"/>
      <c r="Y6" s="7802"/>
      <c r="Z6" s="7802"/>
      <c r="AA6" s="7802"/>
      <c r="AB6" s="7802"/>
      <c r="AC6" s="6114"/>
      <c r="AD6" s="1709"/>
      <c r="AE6" s="1709"/>
      <c r="AF6" s="6114"/>
      <c r="AG6" s="6114"/>
      <c r="AH6" s="6114"/>
      <c r="AI6" s="6114"/>
      <c r="AJ6" s="6114"/>
      <c r="AK6" s="6114"/>
      <c r="AL6" s="6114"/>
      <c r="AM6" s="6114"/>
      <c r="AN6" s="6114"/>
      <c r="AO6" s="6114"/>
      <c r="AP6" s="6114"/>
      <c r="AQ6" s="6114"/>
      <c r="AR6" s="6114"/>
      <c r="AS6" s="6114"/>
      <c r="AT6" s="6114"/>
      <c r="AU6" s="6114"/>
      <c r="AV6" s="6114"/>
      <c r="AW6" s="6114"/>
      <c r="AX6" s="6114"/>
      <c r="AY6" s="6114"/>
      <c r="AZ6" s="6114"/>
      <c r="BA6" s="6114"/>
      <c r="BB6" s="6114"/>
      <c r="BC6" s="6114"/>
      <c r="BD6" s="6114"/>
      <c r="BE6" s="6114"/>
      <c r="BF6" s="6114"/>
      <c r="BG6" s="6114"/>
      <c r="BH6" s="6114"/>
      <c r="BI6" s="6114"/>
      <c r="BJ6" s="6114"/>
      <c r="BK6" s="6114"/>
      <c r="BL6" s="6114"/>
      <c r="BM6" s="6114"/>
      <c r="BN6" s="6114"/>
      <c r="BO6" s="6114"/>
      <c r="BP6" s="6114"/>
      <c r="BQ6" s="6114"/>
      <c r="BR6" s="6114"/>
      <c r="BS6" s="6114"/>
      <c r="BT6" s="6114"/>
      <c r="BU6" s="6114"/>
      <c r="BV6" s="6114"/>
      <c r="BW6" s="6114"/>
      <c r="BX6" s="6114"/>
      <c r="BY6" s="6181"/>
      <c r="BZ6" s="6182"/>
    </row>
    <row r="7" spans="1:78">
      <c r="A7" s="6182"/>
      <c r="B7" s="6181"/>
      <c r="C7" s="7807"/>
      <c r="D7" s="7808"/>
      <c r="E7" s="8556" t="s">
        <v>386</v>
      </c>
      <c r="F7" s="8557"/>
      <c r="G7" s="8557"/>
      <c r="H7" s="8558"/>
      <c r="I7" s="7809"/>
      <c r="J7" s="7680"/>
      <c r="K7" s="7680"/>
      <c r="L7" s="7680"/>
      <c r="M7" s="7680"/>
      <c r="N7" s="7680"/>
      <c r="O7" s="7680"/>
      <c r="P7" s="7680" t="s">
        <v>388</v>
      </c>
      <c r="Q7" s="7680"/>
      <c r="R7" s="7680"/>
      <c r="S7" s="7680"/>
      <c r="T7" s="7680"/>
      <c r="U7" s="7680"/>
      <c r="V7" s="7680"/>
      <c r="W7" s="7680"/>
      <c r="X7" s="7680"/>
      <c r="Y7" s="7680"/>
      <c r="Z7" s="7680" t="s">
        <v>388</v>
      </c>
      <c r="AA7" s="7680"/>
      <c r="AB7" s="7680"/>
      <c r="AC7" s="7680"/>
      <c r="AD7" s="7680"/>
      <c r="AE7" s="7680"/>
      <c r="AF7" s="7680"/>
      <c r="AG7" s="7680"/>
      <c r="AH7" s="7680"/>
      <c r="AI7" s="7680"/>
      <c r="AJ7" s="7680"/>
      <c r="AK7" s="7680"/>
      <c r="AL7" s="7680"/>
      <c r="AM7" s="7680"/>
      <c r="AN7" s="7680" t="s">
        <v>388</v>
      </c>
      <c r="AO7" s="7680"/>
      <c r="AP7" s="7680"/>
      <c r="AQ7" s="7680"/>
      <c r="AR7" s="7810"/>
      <c r="AS7" s="8559" t="s">
        <v>336</v>
      </c>
      <c r="AT7" s="8557"/>
      <c r="AU7" s="8557"/>
      <c r="AV7" s="8557"/>
      <c r="AW7" s="8557"/>
      <c r="AX7" s="8557"/>
      <c r="AY7" s="8557"/>
      <c r="AZ7" s="8557"/>
      <c r="BA7" s="8557"/>
      <c r="BB7" s="8557"/>
      <c r="BC7" s="8557"/>
      <c r="BD7" s="8558"/>
      <c r="BE7" s="8559" t="s">
        <v>337</v>
      </c>
      <c r="BF7" s="8557"/>
      <c r="BG7" s="8557"/>
      <c r="BH7" s="8557"/>
      <c r="BI7" s="8557"/>
      <c r="BJ7" s="8557"/>
      <c r="BK7" s="8557"/>
      <c r="BL7" s="8557"/>
      <c r="BM7" s="8557"/>
      <c r="BN7" s="8557"/>
      <c r="BO7" s="8557"/>
      <c r="BP7" s="8558"/>
      <c r="BQ7" s="7811"/>
      <c r="BR7" s="7662" t="s">
        <v>469</v>
      </c>
      <c r="BS7" s="7662"/>
      <c r="BT7" s="7812"/>
      <c r="BU7" s="7811"/>
      <c r="BV7" s="7662" t="s">
        <v>816</v>
      </c>
      <c r="BW7" s="7662"/>
      <c r="BX7" s="7812"/>
      <c r="BY7" s="6181"/>
      <c r="BZ7" s="6182"/>
    </row>
    <row r="8" spans="1:78">
      <c r="A8" s="6182"/>
      <c r="B8" s="6181"/>
      <c r="C8" s="2251"/>
      <c r="D8" s="7813"/>
      <c r="E8" s="7814"/>
      <c r="F8" s="7815"/>
      <c r="G8" s="7815"/>
      <c r="H8" s="7816"/>
      <c r="I8" s="8555" t="s">
        <v>817</v>
      </c>
      <c r="J8" s="8552"/>
      <c r="K8" s="8552"/>
      <c r="L8" s="8552"/>
      <c r="M8" s="8552"/>
      <c r="N8" s="8552"/>
      <c r="O8" s="8552"/>
      <c r="P8" s="8552"/>
      <c r="Q8" s="8552"/>
      <c r="R8" s="8552"/>
      <c r="S8" s="8552"/>
      <c r="T8" s="8552"/>
      <c r="U8" s="8552"/>
      <c r="V8" s="8552"/>
      <c r="W8" s="8552"/>
      <c r="X8" s="8554"/>
      <c r="Y8" s="8555" t="s">
        <v>335</v>
      </c>
      <c r="Z8" s="8552"/>
      <c r="AA8" s="8552"/>
      <c r="AB8" s="8552"/>
      <c r="AC8" s="8552"/>
      <c r="AD8" s="8552"/>
      <c r="AE8" s="8552"/>
      <c r="AF8" s="8552"/>
      <c r="AG8" s="8552"/>
      <c r="AH8" s="8552"/>
      <c r="AI8" s="8552"/>
      <c r="AJ8" s="8554"/>
      <c r="AK8" s="8564" t="s">
        <v>387</v>
      </c>
      <c r="AL8" s="8565"/>
      <c r="AM8" s="8565"/>
      <c r="AN8" s="8566"/>
      <c r="AO8" s="8564" t="s">
        <v>389</v>
      </c>
      <c r="AP8" s="8565"/>
      <c r="AQ8" s="8565"/>
      <c r="AR8" s="8566"/>
      <c r="AS8" s="8560"/>
      <c r="AT8" s="8561"/>
      <c r="AU8" s="8561"/>
      <c r="AV8" s="8561"/>
      <c r="AW8" s="8561"/>
      <c r="AX8" s="8561"/>
      <c r="AY8" s="8561"/>
      <c r="AZ8" s="8561"/>
      <c r="BA8" s="8561"/>
      <c r="BB8" s="8561"/>
      <c r="BC8" s="8561"/>
      <c r="BD8" s="8562"/>
      <c r="BE8" s="8560"/>
      <c r="BF8" s="8561"/>
      <c r="BG8" s="8561"/>
      <c r="BH8" s="8561"/>
      <c r="BI8" s="8561"/>
      <c r="BJ8" s="8561"/>
      <c r="BK8" s="8561"/>
      <c r="BL8" s="8561"/>
      <c r="BM8" s="8561"/>
      <c r="BN8" s="8561"/>
      <c r="BO8" s="8561"/>
      <c r="BP8" s="8562"/>
      <c r="BQ8" s="7817"/>
      <c r="BR8" s="7818" t="s">
        <v>818</v>
      </c>
      <c r="BS8" s="7818"/>
      <c r="BT8" s="7816"/>
      <c r="BU8" s="7817"/>
      <c r="BV8" s="7818" t="s">
        <v>818</v>
      </c>
      <c r="BW8" s="7818"/>
      <c r="BX8" s="7816"/>
      <c r="BY8" s="6181"/>
      <c r="BZ8" s="6182"/>
    </row>
    <row r="9" spans="1:78">
      <c r="A9" s="6182"/>
      <c r="B9" s="6181"/>
      <c r="C9" s="2251"/>
      <c r="D9" s="7813"/>
      <c r="E9" s="7813"/>
      <c r="F9" s="2252"/>
      <c r="G9" s="7819"/>
      <c r="H9" s="2253"/>
      <c r="I9" s="8555" t="s">
        <v>819</v>
      </c>
      <c r="J9" s="8552"/>
      <c r="K9" s="8552"/>
      <c r="L9" s="8553"/>
      <c r="M9" s="8551" t="s">
        <v>820</v>
      </c>
      <c r="N9" s="8552"/>
      <c r="O9" s="8552"/>
      <c r="P9" s="8553"/>
      <c r="Q9" s="8551" t="s">
        <v>821</v>
      </c>
      <c r="R9" s="8552"/>
      <c r="S9" s="8552"/>
      <c r="T9" s="8553"/>
      <c r="U9" s="8551" t="s">
        <v>822</v>
      </c>
      <c r="V9" s="8552"/>
      <c r="W9" s="8552"/>
      <c r="X9" s="8554"/>
      <c r="Y9" s="8555" t="s">
        <v>823</v>
      </c>
      <c r="Z9" s="8552"/>
      <c r="AA9" s="8552"/>
      <c r="AB9" s="8553"/>
      <c r="AC9" s="8551" t="s">
        <v>821</v>
      </c>
      <c r="AD9" s="8552"/>
      <c r="AE9" s="8552"/>
      <c r="AF9" s="8553"/>
      <c r="AG9" s="8551" t="s">
        <v>822</v>
      </c>
      <c r="AH9" s="8552"/>
      <c r="AI9" s="8552"/>
      <c r="AJ9" s="8554"/>
      <c r="AK9" s="8567"/>
      <c r="AL9" s="8561"/>
      <c r="AM9" s="8561"/>
      <c r="AN9" s="8562"/>
      <c r="AO9" s="8567"/>
      <c r="AP9" s="8561"/>
      <c r="AQ9" s="8561"/>
      <c r="AR9" s="8562"/>
      <c r="AS9" s="8555" t="s">
        <v>824</v>
      </c>
      <c r="AT9" s="8552"/>
      <c r="AU9" s="8552"/>
      <c r="AV9" s="8553"/>
      <c r="AW9" s="8551" t="s">
        <v>825</v>
      </c>
      <c r="AX9" s="8552"/>
      <c r="AY9" s="8552"/>
      <c r="AZ9" s="8553"/>
      <c r="BA9" s="8551" t="s">
        <v>321</v>
      </c>
      <c r="BB9" s="8552"/>
      <c r="BC9" s="8552"/>
      <c r="BD9" s="8554"/>
      <c r="BE9" s="8555" t="s">
        <v>824</v>
      </c>
      <c r="BF9" s="8552"/>
      <c r="BG9" s="8552"/>
      <c r="BH9" s="8553"/>
      <c r="BI9" s="8551" t="s">
        <v>825</v>
      </c>
      <c r="BJ9" s="8552"/>
      <c r="BK9" s="8552"/>
      <c r="BL9" s="8553"/>
      <c r="BM9" s="8551" t="s">
        <v>321</v>
      </c>
      <c r="BN9" s="8552"/>
      <c r="BO9" s="8552"/>
      <c r="BP9" s="8554"/>
      <c r="BQ9" s="7820"/>
      <c r="BR9" s="7821"/>
      <c r="BS9" s="495"/>
      <c r="BT9" s="2253"/>
      <c r="BU9" s="7820"/>
      <c r="BV9" s="7821"/>
      <c r="BW9" s="495"/>
      <c r="BX9" s="2253"/>
      <c r="BY9" s="6181"/>
      <c r="BZ9" s="6182"/>
    </row>
    <row r="10" spans="1:78">
      <c r="A10" s="6182"/>
      <c r="B10" s="6181"/>
      <c r="C10" s="2254" t="s">
        <v>826</v>
      </c>
      <c r="D10" s="7822" t="s">
        <v>329</v>
      </c>
      <c r="E10" s="7821" t="s">
        <v>827</v>
      </c>
      <c r="F10" s="7663" t="s">
        <v>828</v>
      </c>
      <c r="G10" s="7664" t="s">
        <v>829</v>
      </c>
      <c r="H10" s="7823" t="s">
        <v>4747</v>
      </c>
      <c r="I10" s="2586" t="s">
        <v>830</v>
      </c>
      <c r="J10" s="7821" t="s">
        <v>828</v>
      </c>
      <c r="K10" s="7664" t="s">
        <v>829</v>
      </c>
      <c r="L10" s="7823" t="s">
        <v>4747</v>
      </c>
      <c r="M10" s="7663" t="s">
        <v>830</v>
      </c>
      <c r="N10" s="7821" t="s">
        <v>828</v>
      </c>
      <c r="O10" s="7664" t="s">
        <v>829</v>
      </c>
      <c r="P10" s="7823" t="s">
        <v>4747</v>
      </c>
      <c r="Q10" s="7663" t="s">
        <v>830</v>
      </c>
      <c r="R10" s="7821" t="s">
        <v>828</v>
      </c>
      <c r="S10" s="7664" t="s">
        <v>829</v>
      </c>
      <c r="T10" s="7823" t="s">
        <v>4747</v>
      </c>
      <c r="U10" s="7663" t="s">
        <v>830</v>
      </c>
      <c r="V10" s="7821" t="s">
        <v>828</v>
      </c>
      <c r="W10" s="7664" t="s">
        <v>829</v>
      </c>
      <c r="X10" s="7823" t="s">
        <v>4747</v>
      </c>
      <c r="Y10" s="2586" t="s">
        <v>830</v>
      </c>
      <c r="Z10" s="7663" t="s">
        <v>828</v>
      </c>
      <c r="AA10" s="7664" t="s">
        <v>829</v>
      </c>
      <c r="AB10" s="7823" t="s">
        <v>4747</v>
      </c>
      <c r="AC10" s="7663" t="s">
        <v>830</v>
      </c>
      <c r="AD10" s="7663" t="s">
        <v>828</v>
      </c>
      <c r="AE10" s="7664" t="s">
        <v>829</v>
      </c>
      <c r="AF10" s="7823" t="s">
        <v>4747</v>
      </c>
      <c r="AG10" s="7663" t="s">
        <v>830</v>
      </c>
      <c r="AH10" s="7663" t="s">
        <v>828</v>
      </c>
      <c r="AI10" s="7664" t="s">
        <v>829</v>
      </c>
      <c r="AJ10" s="7823" t="s">
        <v>4747</v>
      </c>
      <c r="AK10" s="7663" t="s">
        <v>830</v>
      </c>
      <c r="AL10" s="7821" t="s">
        <v>828</v>
      </c>
      <c r="AM10" s="7664" t="s">
        <v>829</v>
      </c>
      <c r="AN10" s="7823" t="s">
        <v>4747</v>
      </c>
      <c r="AO10" s="7663" t="s">
        <v>830</v>
      </c>
      <c r="AP10" s="7821" t="s">
        <v>828</v>
      </c>
      <c r="AQ10" s="7664" t="s">
        <v>832</v>
      </c>
      <c r="AR10" s="7823" t="s">
        <v>4747</v>
      </c>
      <c r="AS10" s="2586" t="s">
        <v>830</v>
      </c>
      <c r="AT10" s="7821" t="s">
        <v>828</v>
      </c>
      <c r="AU10" s="7664" t="s">
        <v>829</v>
      </c>
      <c r="AV10" s="7823" t="s">
        <v>4747</v>
      </c>
      <c r="AW10" s="7663" t="s">
        <v>830</v>
      </c>
      <c r="AX10" s="7821" t="s">
        <v>828</v>
      </c>
      <c r="AY10" s="7664" t="s">
        <v>829</v>
      </c>
      <c r="AZ10" s="7823" t="s">
        <v>4747</v>
      </c>
      <c r="BA10" s="7663" t="s">
        <v>830</v>
      </c>
      <c r="BB10" s="7821" t="s">
        <v>828</v>
      </c>
      <c r="BC10" s="7664" t="s">
        <v>829</v>
      </c>
      <c r="BD10" s="7823" t="s">
        <v>4747</v>
      </c>
      <c r="BE10" s="2586" t="s">
        <v>830</v>
      </c>
      <c r="BF10" s="7821" t="s">
        <v>828</v>
      </c>
      <c r="BG10" s="7664" t="s">
        <v>829</v>
      </c>
      <c r="BH10" s="7823" t="s">
        <v>4747</v>
      </c>
      <c r="BI10" s="7663" t="s">
        <v>830</v>
      </c>
      <c r="BJ10" s="7821" t="s">
        <v>828</v>
      </c>
      <c r="BK10" s="7664" t="s">
        <v>829</v>
      </c>
      <c r="BL10" s="7823" t="s">
        <v>4747</v>
      </c>
      <c r="BM10" s="7663" t="s">
        <v>830</v>
      </c>
      <c r="BN10" s="7821" t="s">
        <v>828</v>
      </c>
      <c r="BO10" s="7664" t="s">
        <v>829</v>
      </c>
      <c r="BP10" s="7823" t="s">
        <v>4747</v>
      </c>
      <c r="BQ10" s="2586" t="s">
        <v>827</v>
      </c>
      <c r="BR10" s="7821" t="s">
        <v>828</v>
      </c>
      <c r="BS10" s="7664" t="s">
        <v>829</v>
      </c>
      <c r="BT10" s="7823" t="s">
        <v>4747</v>
      </c>
      <c r="BU10" s="2586" t="s">
        <v>827</v>
      </c>
      <c r="BV10" s="7821" t="s">
        <v>828</v>
      </c>
      <c r="BW10" s="7664" t="s">
        <v>829</v>
      </c>
      <c r="BX10" s="7824" t="s">
        <v>4747</v>
      </c>
      <c r="BY10" s="6181"/>
      <c r="BZ10" s="6182"/>
    </row>
    <row r="11" spans="1:78">
      <c r="A11" s="6182"/>
      <c r="B11" s="6181"/>
      <c r="C11" s="2251"/>
      <c r="D11" s="7825"/>
      <c r="E11" s="7821" t="s">
        <v>643</v>
      </c>
      <c r="F11" s="7663" t="s">
        <v>833</v>
      </c>
      <c r="G11" s="7664" t="s">
        <v>834</v>
      </c>
      <c r="H11" s="7823" t="s">
        <v>4748</v>
      </c>
      <c r="I11" s="2586" t="s">
        <v>643</v>
      </c>
      <c r="J11" s="7821" t="s">
        <v>833</v>
      </c>
      <c r="K11" s="7664" t="s">
        <v>834</v>
      </c>
      <c r="L11" s="7823" t="s">
        <v>4748</v>
      </c>
      <c r="M11" s="7663" t="s">
        <v>643</v>
      </c>
      <c r="N11" s="7821" t="s">
        <v>833</v>
      </c>
      <c r="O11" s="7664" t="s">
        <v>834</v>
      </c>
      <c r="P11" s="7823" t="s">
        <v>4748</v>
      </c>
      <c r="Q11" s="7663" t="s">
        <v>643</v>
      </c>
      <c r="R11" s="7821" t="s">
        <v>833</v>
      </c>
      <c r="S11" s="7664" t="s">
        <v>834</v>
      </c>
      <c r="T11" s="7823" t="s">
        <v>4748</v>
      </c>
      <c r="U11" s="7663" t="s">
        <v>643</v>
      </c>
      <c r="V11" s="7821" t="s">
        <v>833</v>
      </c>
      <c r="W11" s="7664" t="s">
        <v>834</v>
      </c>
      <c r="X11" s="7823" t="s">
        <v>4748</v>
      </c>
      <c r="Y11" s="2586" t="s">
        <v>643</v>
      </c>
      <c r="Z11" s="7663" t="s">
        <v>833</v>
      </c>
      <c r="AA11" s="7664" t="s">
        <v>834</v>
      </c>
      <c r="AB11" s="7823" t="s">
        <v>4748</v>
      </c>
      <c r="AC11" s="7663" t="s">
        <v>643</v>
      </c>
      <c r="AD11" s="7663" t="s">
        <v>833</v>
      </c>
      <c r="AE11" s="7664" t="s">
        <v>834</v>
      </c>
      <c r="AF11" s="7823" t="s">
        <v>4748</v>
      </c>
      <c r="AG11" s="7663" t="s">
        <v>643</v>
      </c>
      <c r="AH11" s="7663" t="s">
        <v>833</v>
      </c>
      <c r="AI11" s="7664" t="s">
        <v>834</v>
      </c>
      <c r="AJ11" s="7823" t="s">
        <v>4748</v>
      </c>
      <c r="AK11" s="7663" t="s">
        <v>643</v>
      </c>
      <c r="AL11" s="7821" t="s">
        <v>833</v>
      </c>
      <c r="AM11" s="7664" t="s">
        <v>834</v>
      </c>
      <c r="AN11" s="7823" t="s">
        <v>4748</v>
      </c>
      <c r="AO11" s="7663" t="s">
        <v>643</v>
      </c>
      <c r="AP11" s="7821" t="s">
        <v>833</v>
      </c>
      <c r="AQ11" s="7664" t="s">
        <v>835</v>
      </c>
      <c r="AR11" s="7823" t="s">
        <v>4748</v>
      </c>
      <c r="AS11" s="2586" t="s">
        <v>643</v>
      </c>
      <c r="AT11" s="7821" t="s">
        <v>833</v>
      </c>
      <c r="AU11" s="7664" t="s">
        <v>834</v>
      </c>
      <c r="AV11" s="7823" t="s">
        <v>4748</v>
      </c>
      <c r="AW11" s="7663" t="s">
        <v>643</v>
      </c>
      <c r="AX11" s="7821" t="s">
        <v>833</v>
      </c>
      <c r="AY11" s="7664" t="s">
        <v>834</v>
      </c>
      <c r="AZ11" s="7823" t="s">
        <v>4748</v>
      </c>
      <c r="BA11" s="7663" t="s">
        <v>643</v>
      </c>
      <c r="BB11" s="7821" t="s">
        <v>833</v>
      </c>
      <c r="BC11" s="7664" t="s">
        <v>834</v>
      </c>
      <c r="BD11" s="7823" t="s">
        <v>4748</v>
      </c>
      <c r="BE11" s="2586" t="s">
        <v>643</v>
      </c>
      <c r="BF11" s="7821" t="s">
        <v>833</v>
      </c>
      <c r="BG11" s="7664" t="s">
        <v>834</v>
      </c>
      <c r="BH11" s="7823" t="s">
        <v>4748</v>
      </c>
      <c r="BI11" s="7663" t="s">
        <v>643</v>
      </c>
      <c r="BJ11" s="7821" t="s">
        <v>833</v>
      </c>
      <c r="BK11" s="7664" t="s">
        <v>834</v>
      </c>
      <c r="BL11" s="7823" t="s">
        <v>4748</v>
      </c>
      <c r="BM11" s="7663" t="s">
        <v>643</v>
      </c>
      <c r="BN11" s="7821" t="s">
        <v>833</v>
      </c>
      <c r="BO11" s="7664" t="s">
        <v>834</v>
      </c>
      <c r="BP11" s="7823" t="s">
        <v>4748</v>
      </c>
      <c r="BQ11" s="2586" t="s">
        <v>643</v>
      </c>
      <c r="BR11" s="7821" t="s">
        <v>833</v>
      </c>
      <c r="BS11" s="7664" t="s">
        <v>834</v>
      </c>
      <c r="BT11" s="7823" t="s">
        <v>4748</v>
      </c>
      <c r="BU11" s="2586" t="s">
        <v>643</v>
      </c>
      <c r="BV11" s="7821" t="s">
        <v>833</v>
      </c>
      <c r="BW11" s="7664" t="s">
        <v>834</v>
      </c>
      <c r="BX11" s="7824" t="s">
        <v>4748</v>
      </c>
      <c r="BY11" s="6181"/>
      <c r="BZ11" s="6182"/>
    </row>
    <row r="12" spans="1:78" ht="15.75" thickBot="1">
      <c r="A12" s="6182"/>
      <c r="B12" s="6181"/>
      <c r="C12" s="7826"/>
      <c r="D12" s="7827"/>
      <c r="E12" s="7828"/>
      <c r="F12" s="7829" t="s">
        <v>836</v>
      </c>
      <c r="G12" s="7830"/>
      <c r="H12" s="7831"/>
      <c r="I12" s="7832"/>
      <c r="J12" s="7833" t="s">
        <v>836</v>
      </c>
      <c r="K12" s="7833"/>
      <c r="L12" s="7834"/>
      <c r="M12" s="7834"/>
      <c r="N12" s="7833" t="s">
        <v>836</v>
      </c>
      <c r="O12" s="7833"/>
      <c r="P12" s="7834"/>
      <c r="Q12" s="7834"/>
      <c r="R12" s="7833" t="s">
        <v>836</v>
      </c>
      <c r="S12" s="7823"/>
      <c r="T12" s="7834"/>
      <c r="U12" s="7834"/>
      <c r="V12" s="7833" t="s">
        <v>836</v>
      </c>
      <c r="W12" s="7835"/>
      <c r="X12" s="7831"/>
      <c r="Y12" s="7836"/>
      <c r="Z12" s="7833" t="s">
        <v>836</v>
      </c>
      <c r="AA12" s="7833"/>
      <c r="AB12" s="7837"/>
      <c r="AC12" s="7837"/>
      <c r="AD12" s="7833" t="s">
        <v>836</v>
      </c>
      <c r="AE12" s="7833"/>
      <c r="AF12" s="7837"/>
      <c r="AG12" s="7837"/>
      <c r="AH12" s="7833" t="s">
        <v>836</v>
      </c>
      <c r="AI12" s="7835"/>
      <c r="AJ12" s="7831"/>
      <c r="AK12" s="7834" t="s">
        <v>837</v>
      </c>
      <c r="AL12" s="7833" t="s">
        <v>836</v>
      </c>
      <c r="AM12" s="7835"/>
      <c r="AN12" s="7831"/>
      <c r="AO12" s="7834" t="s">
        <v>837</v>
      </c>
      <c r="AP12" s="7833" t="s">
        <v>836</v>
      </c>
      <c r="AQ12" s="7835"/>
      <c r="AR12" s="7831"/>
      <c r="AS12" s="7832" t="s">
        <v>837</v>
      </c>
      <c r="AT12" s="7833" t="s">
        <v>836</v>
      </c>
      <c r="AU12" s="7833"/>
      <c r="AV12" s="7838"/>
      <c r="AW12" s="7837"/>
      <c r="AX12" s="7833" t="s">
        <v>836</v>
      </c>
      <c r="AY12" s="7835"/>
      <c r="AZ12" s="7839"/>
      <c r="BA12" s="7839"/>
      <c r="BB12" s="7833" t="s">
        <v>836</v>
      </c>
      <c r="BC12" s="7835"/>
      <c r="BD12" s="7840"/>
      <c r="BE12" s="7832" t="s">
        <v>837</v>
      </c>
      <c r="BF12" s="7833" t="s">
        <v>836</v>
      </c>
      <c r="BG12" s="7833"/>
      <c r="BH12" s="7837"/>
      <c r="BI12" s="7837"/>
      <c r="BJ12" s="7833" t="s">
        <v>836</v>
      </c>
      <c r="BK12" s="7835"/>
      <c r="BL12" s="7839"/>
      <c r="BM12" s="7839"/>
      <c r="BN12" s="7833" t="s">
        <v>836</v>
      </c>
      <c r="BO12" s="7835"/>
      <c r="BP12" s="7840"/>
      <c r="BQ12" s="7836"/>
      <c r="BR12" s="7833" t="s">
        <v>836</v>
      </c>
      <c r="BS12" s="7835"/>
      <c r="BT12" s="7831"/>
      <c r="BU12" s="7841"/>
      <c r="BV12" s="7842" t="s">
        <v>836</v>
      </c>
      <c r="BW12" s="7843"/>
      <c r="BX12" s="7844"/>
      <c r="BY12" s="6181"/>
      <c r="BZ12" s="6182"/>
    </row>
    <row r="13" spans="1:78">
      <c r="A13" s="6182"/>
      <c r="B13" s="6181"/>
      <c r="C13" s="2255"/>
      <c r="D13" s="7845" t="s">
        <v>392</v>
      </c>
      <c r="E13" s="7846">
        <v>-2</v>
      </c>
      <c r="F13" s="7847">
        <v>-3</v>
      </c>
      <c r="G13" s="7848">
        <v>-4</v>
      </c>
      <c r="H13" s="7849">
        <v>-5</v>
      </c>
      <c r="I13" s="7850">
        <v>-6</v>
      </c>
      <c r="J13" s="7847">
        <v>-7</v>
      </c>
      <c r="K13" s="7847">
        <v>-8</v>
      </c>
      <c r="L13" s="7847">
        <v>-9</v>
      </c>
      <c r="M13" s="7847">
        <v>-10</v>
      </c>
      <c r="N13" s="7847">
        <v>-11</v>
      </c>
      <c r="O13" s="7847">
        <v>-12</v>
      </c>
      <c r="P13" s="7847">
        <v>-13</v>
      </c>
      <c r="Q13" s="7847">
        <v>-14</v>
      </c>
      <c r="R13" s="7851">
        <v>-15</v>
      </c>
      <c r="S13" s="7848">
        <v>-16</v>
      </c>
      <c r="T13" s="7849">
        <v>-17</v>
      </c>
      <c r="U13" s="7847">
        <v>-18</v>
      </c>
      <c r="V13" s="7847">
        <v>-19</v>
      </c>
      <c r="W13" s="7847">
        <v>-20</v>
      </c>
      <c r="X13" s="7847">
        <v>-21</v>
      </c>
      <c r="Y13" s="7847">
        <v>-22</v>
      </c>
      <c r="Z13" s="7847">
        <v>-23</v>
      </c>
      <c r="AA13" s="7847">
        <v>-24</v>
      </c>
      <c r="AB13" s="7848">
        <v>-25</v>
      </c>
      <c r="AC13" s="7847">
        <v>-26</v>
      </c>
      <c r="AD13" s="7851">
        <v>-27</v>
      </c>
      <c r="AE13" s="7848">
        <v>-28</v>
      </c>
      <c r="AF13" s="7847">
        <v>-29</v>
      </c>
      <c r="AG13" s="7851">
        <v>-30</v>
      </c>
      <c r="AH13" s="7848">
        <v>-31</v>
      </c>
      <c r="AI13" s="7849">
        <v>-32</v>
      </c>
      <c r="AJ13" s="7850">
        <v>-33</v>
      </c>
      <c r="AK13" s="7847">
        <v>-34</v>
      </c>
      <c r="AL13" s="7847">
        <v>-35</v>
      </c>
      <c r="AM13" s="7847">
        <v>-36</v>
      </c>
      <c r="AN13" s="7851">
        <v>-37</v>
      </c>
      <c r="AO13" s="7851">
        <v>-38</v>
      </c>
      <c r="AP13" s="7851">
        <v>-39</v>
      </c>
      <c r="AQ13" s="7848">
        <v>-40</v>
      </c>
      <c r="AR13" s="7849">
        <v>-41</v>
      </c>
      <c r="AS13" s="7850">
        <v>-42</v>
      </c>
      <c r="AT13" s="7847">
        <v>-43</v>
      </c>
      <c r="AU13" s="7847">
        <v>-44</v>
      </c>
      <c r="AV13" s="7847">
        <v>-45</v>
      </c>
      <c r="AW13" s="7851">
        <v>-46</v>
      </c>
      <c r="AX13" s="7851">
        <v>-47</v>
      </c>
      <c r="AY13" s="7851">
        <v>-48</v>
      </c>
      <c r="AZ13" s="7848">
        <v>-49</v>
      </c>
      <c r="BA13" s="7852">
        <v>-50</v>
      </c>
      <c r="BB13" s="7847">
        <v>-51</v>
      </c>
      <c r="BC13" s="7848">
        <v>-52</v>
      </c>
      <c r="BD13" s="7852">
        <v>-53</v>
      </c>
      <c r="BE13" s="7847">
        <v>-54</v>
      </c>
      <c r="BF13" s="7848">
        <v>-55</v>
      </c>
      <c r="BG13" s="7848">
        <v>-56</v>
      </c>
      <c r="BH13" s="7848">
        <v>-57</v>
      </c>
      <c r="BI13" s="7848">
        <v>-58</v>
      </c>
      <c r="BJ13" s="7848">
        <v>-59</v>
      </c>
      <c r="BK13" s="7848">
        <v>-60</v>
      </c>
      <c r="BL13" s="7848">
        <v>-61</v>
      </c>
      <c r="BM13" s="7848">
        <v>-62</v>
      </c>
      <c r="BN13" s="7848">
        <v>-63</v>
      </c>
      <c r="BO13" s="7848">
        <v>-64</v>
      </c>
      <c r="BP13" s="7848">
        <v>-65</v>
      </c>
      <c r="BQ13" s="7848">
        <v>-66</v>
      </c>
      <c r="BR13" s="7848">
        <v>-67</v>
      </c>
      <c r="BS13" s="7848">
        <v>-68</v>
      </c>
      <c r="BT13" s="7848">
        <v>-69</v>
      </c>
      <c r="BU13" s="7848">
        <v>-70</v>
      </c>
      <c r="BV13" s="7848">
        <v>-71</v>
      </c>
      <c r="BW13" s="7848">
        <v>-72</v>
      </c>
      <c r="BX13" s="7848">
        <v>-73</v>
      </c>
      <c r="BY13" s="6181"/>
      <c r="BZ13" s="6182"/>
    </row>
    <row r="14" spans="1:78">
      <c r="A14" s="6182"/>
      <c r="B14" s="6181"/>
      <c r="C14" s="2440"/>
      <c r="D14" s="7853"/>
      <c r="E14" s="7854"/>
      <c r="F14" s="7855"/>
      <c r="G14" s="7855"/>
      <c r="H14" s="7855"/>
      <c r="I14" s="7856"/>
      <c r="J14" s="7856"/>
      <c r="K14" s="7856"/>
      <c r="L14" s="7856"/>
      <c r="M14" s="7857"/>
      <c r="N14" s="7857"/>
      <c r="O14" s="7857"/>
      <c r="P14" s="7857"/>
      <c r="Q14" s="7856"/>
      <c r="R14" s="7856"/>
      <c r="S14" s="7856"/>
      <c r="T14" s="7856"/>
      <c r="U14" s="7856"/>
      <c r="V14" s="7856"/>
      <c r="W14" s="7856"/>
      <c r="X14" s="7856"/>
      <c r="Y14" s="7856"/>
      <c r="Z14" s="7856"/>
      <c r="AA14" s="7856"/>
      <c r="AB14" s="7856"/>
      <c r="AC14" s="7857"/>
      <c r="AD14" s="7857"/>
      <c r="AE14" s="7857"/>
      <c r="AF14" s="7857"/>
      <c r="AG14" s="7857"/>
      <c r="AH14" s="7857"/>
      <c r="AI14" s="7857"/>
      <c r="AJ14" s="7857"/>
      <c r="AK14" s="7856"/>
      <c r="AL14" s="7856"/>
      <c r="AM14" s="7856"/>
      <c r="AN14" s="7856"/>
      <c r="AO14" s="7858"/>
      <c r="AP14" s="7856"/>
      <c r="AQ14" s="7856"/>
      <c r="AR14" s="7856"/>
      <c r="AS14" s="7856"/>
      <c r="AT14" s="7856"/>
      <c r="AU14" s="7856"/>
      <c r="AV14" s="7856"/>
      <c r="AW14" s="7856"/>
      <c r="AX14" s="7856"/>
      <c r="AY14" s="7856"/>
      <c r="AZ14" s="7856"/>
      <c r="BA14" s="7856"/>
      <c r="BB14" s="7856"/>
      <c r="BC14" s="7856"/>
      <c r="BD14" s="7859"/>
      <c r="BE14" s="7856"/>
      <c r="BF14" s="7856"/>
      <c r="BG14" s="7856"/>
      <c r="BH14" s="7856"/>
      <c r="BI14" s="7856"/>
      <c r="BJ14" s="7856"/>
      <c r="BK14" s="7856"/>
      <c r="BL14" s="7856"/>
      <c r="BM14" s="7856"/>
      <c r="BN14" s="7856"/>
      <c r="BO14" s="7856"/>
      <c r="BP14" s="7859"/>
      <c r="BQ14" s="7856"/>
      <c r="BR14" s="7856"/>
      <c r="BS14" s="7856"/>
      <c r="BT14" s="7856"/>
      <c r="BU14" s="7856"/>
      <c r="BV14" s="7856"/>
      <c r="BW14" s="7856"/>
      <c r="BX14" s="7859"/>
      <c r="BY14" s="6181"/>
      <c r="BZ14" s="6182"/>
    </row>
    <row r="15" spans="1:78">
      <c r="A15" s="6182"/>
      <c r="B15" s="6181"/>
      <c r="C15" s="2441">
        <v>1</v>
      </c>
      <c r="D15" s="7860" t="s">
        <v>2457</v>
      </c>
      <c r="E15" s="7861">
        <f>+U15+AG15+AK15+AO15+BA15+BM15</f>
        <v>0</v>
      </c>
      <c r="F15" s="7861">
        <f t="shared" ref="E15:G22" si="0">+V15+AH15+AL15+AP15+BB15+BN15</f>
        <v>0</v>
      </c>
      <c r="G15" s="7861">
        <f t="shared" si="0"/>
        <v>0</v>
      </c>
      <c r="H15" s="7862">
        <f>+X15+AJ15+AN15+AR15+BD15+BP15</f>
        <v>0</v>
      </c>
      <c r="I15" s="7863"/>
      <c r="J15" s="7864"/>
      <c r="K15" s="7864"/>
      <c r="L15" s="7864"/>
      <c r="M15" s="7864"/>
      <c r="N15" s="7864"/>
      <c r="O15" s="7864"/>
      <c r="P15" s="7864"/>
      <c r="Q15" s="7864"/>
      <c r="R15" s="7864"/>
      <c r="S15" s="7864"/>
      <c r="T15" s="7864"/>
      <c r="U15" s="7861">
        <f t="shared" ref="U15:W22" si="1">I15+M15+Q15</f>
        <v>0</v>
      </c>
      <c r="V15" s="7861">
        <f t="shared" si="1"/>
        <v>0</v>
      </c>
      <c r="W15" s="7861">
        <f t="shared" si="1"/>
        <v>0</v>
      </c>
      <c r="X15" s="7862">
        <f t="shared" ref="X15:X22" si="2">L15+P15+T15</f>
        <v>0</v>
      </c>
      <c r="Y15" s="7865"/>
      <c r="Z15" s="7864"/>
      <c r="AA15" s="7864"/>
      <c r="AB15" s="7864"/>
      <c r="AC15" s="7864"/>
      <c r="AD15" s="7864"/>
      <c r="AE15" s="7864"/>
      <c r="AF15" s="7864"/>
      <c r="AG15" s="7861">
        <f>Y15+AC15</f>
        <v>0</v>
      </c>
      <c r="AH15" s="7861">
        <f t="shared" ref="AH15:AI22" si="3">Z15+AD15</f>
        <v>0</v>
      </c>
      <c r="AI15" s="7861">
        <f>AA15+AE15</f>
        <v>0</v>
      </c>
      <c r="AJ15" s="7862">
        <f>AB15+AF15</f>
        <v>0</v>
      </c>
      <c r="AK15" s="7864"/>
      <c r="AL15" s="7866"/>
      <c r="AM15" s="7866"/>
      <c r="AN15" s="7867"/>
      <c r="AO15" s="7863"/>
      <c r="AP15" s="7866"/>
      <c r="AQ15" s="7866"/>
      <c r="AR15" s="7868"/>
      <c r="AS15" s="7865"/>
      <c r="AT15" s="7866"/>
      <c r="AU15" s="7866"/>
      <c r="AV15" s="7866"/>
      <c r="AW15" s="7866"/>
      <c r="AX15" s="7866"/>
      <c r="AY15" s="7866"/>
      <c r="AZ15" s="7866"/>
      <c r="BA15" s="7861">
        <f>AW15+AS15</f>
        <v>0</v>
      </c>
      <c r="BB15" s="7861">
        <f t="shared" ref="BB15:BC22" si="4">AX15+AT15</f>
        <v>0</v>
      </c>
      <c r="BC15" s="7861">
        <f t="shared" si="4"/>
        <v>0</v>
      </c>
      <c r="BD15" s="7862">
        <f>AZ15+AV15</f>
        <v>0</v>
      </c>
      <c r="BE15" s="7865"/>
      <c r="BF15" s="7866"/>
      <c r="BG15" s="7866"/>
      <c r="BH15" s="7866"/>
      <c r="BI15" s="7866"/>
      <c r="BJ15" s="7866"/>
      <c r="BK15" s="7866"/>
      <c r="BL15" s="7866"/>
      <c r="BM15" s="7861">
        <f>BI15+BE15</f>
        <v>0</v>
      </c>
      <c r="BN15" s="7861">
        <f t="shared" ref="BN15:BO22" si="5">BJ15+BF15</f>
        <v>0</v>
      </c>
      <c r="BO15" s="7861">
        <f t="shared" si="5"/>
        <v>0</v>
      </c>
      <c r="BP15" s="7862">
        <f t="shared" ref="BP15:BP22" si="6">BL15+BH15</f>
        <v>0</v>
      </c>
      <c r="BQ15" s="7865"/>
      <c r="BR15" s="7866"/>
      <c r="BS15" s="7866"/>
      <c r="BT15" s="7866"/>
      <c r="BU15" s="7869"/>
      <c r="BV15" s="7866"/>
      <c r="BW15" s="7866"/>
      <c r="BX15" s="7867"/>
      <c r="BY15" s="6181"/>
      <c r="BZ15" s="6182"/>
    </row>
    <row r="16" spans="1:78">
      <c r="A16" s="6182"/>
      <c r="B16" s="6181"/>
      <c r="C16" s="2441">
        <v>2</v>
      </c>
      <c r="D16" s="7860" t="s">
        <v>838</v>
      </c>
      <c r="E16" s="7861">
        <f t="shared" si="0"/>
        <v>0</v>
      </c>
      <c r="F16" s="7861">
        <f t="shared" si="0"/>
        <v>0</v>
      </c>
      <c r="G16" s="7861">
        <f>+W16+AI16+AM16+AQ16+BC16+BO16</f>
        <v>0</v>
      </c>
      <c r="H16" s="7870">
        <f>+X16+AJ16+AN16+AR16+BD16+BP16</f>
        <v>0</v>
      </c>
      <c r="I16" s="7863"/>
      <c r="J16" s="7864"/>
      <c r="K16" s="7864"/>
      <c r="L16" s="7864"/>
      <c r="M16" s="7864"/>
      <c r="N16" s="7864"/>
      <c r="O16" s="7864"/>
      <c r="P16" s="7864"/>
      <c r="Q16" s="7864"/>
      <c r="R16" s="7864"/>
      <c r="S16" s="7864"/>
      <c r="T16" s="7864"/>
      <c r="U16" s="7861">
        <f t="shared" si="1"/>
        <v>0</v>
      </c>
      <c r="V16" s="7861">
        <f t="shared" si="1"/>
        <v>0</v>
      </c>
      <c r="W16" s="7861">
        <f t="shared" si="1"/>
        <v>0</v>
      </c>
      <c r="X16" s="7870">
        <f t="shared" si="2"/>
        <v>0</v>
      </c>
      <c r="Y16" s="7865"/>
      <c r="Z16" s="7864"/>
      <c r="AA16" s="7864"/>
      <c r="AB16" s="7864"/>
      <c r="AC16" s="7864"/>
      <c r="AD16" s="7864"/>
      <c r="AE16" s="7864"/>
      <c r="AF16" s="7864"/>
      <c r="AG16" s="7861">
        <f t="shared" ref="AG16:AG22" si="7">Y16+AC16</f>
        <v>0</v>
      </c>
      <c r="AH16" s="7861">
        <f t="shared" si="3"/>
        <v>0</v>
      </c>
      <c r="AI16" s="7861">
        <f t="shared" si="3"/>
        <v>0</v>
      </c>
      <c r="AJ16" s="7870">
        <f t="shared" ref="AJ16:AJ22" si="8">AB16+AF16</f>
        <v>0</v>
      </c>
      <c r="AK16" s="7864"/>
      <c r="AL16" s="7866"/>
      <c r="AM16" s="7866"/>
      <c r="AN16" s="7867"/>
      <c r="AO16" s="7863"/>
      <c r="AP16" s="7866"/>
      <c r="AQ16" s="7866"/>
      <c r="AR16" s="7868"/>
      <c r="AS16" s="7865"/>
      <c r="AT16" s="7866"/>
      <c r="AU16" s="7866"/>
      <c r="AV16" s="7866"/>
      <c r="AW16" s="7866"/>
      <c r="AX16" s="7866"/>
      <c r="AY16" s="7866"/>
      <c r="AZ16" s="7866"/>
      <c r="BA16" s="7861">
        <f t="shared" ref="BA16:BA22" si="9">AW16+AS16</f>
        <v>0</v>
      </c>
      <c r="BB16" s="7861">
        <f t="shared" si="4"/>
        <v>0</v>
      </c>
      <c r="BC16" s="7861">
        <f t="shared" si="4"/>
        <v>0</v>
      </c>
      <c r="BD16" s="7870">
        <f t="shared" ref="BD16:BD22" si="10">AZ16+AV16</f>
        <v>0</v>
      </c>
      <c r="BE16" s="7865"/>
      <c r="BF16" s="7866"/>
      <c r="BG16" s="7866"/>
      <c r="BH16" s="7866"/>
      <c r="BI16" s="7866"/>
      <c r="BJ16" s="7866"/>
      <c r="BK16" s="7866"/>
      <c r="BL16" s="7866"/>
      <c r="BM16" s="7861">
        <f t="shared" ref="BM16:BM22" si="11">BI16+BE16</f>
        <v>0</v>
      </c>
      <c r="BN16" s="7861">
        <f t="shared" si="5"/>
        <v>0</v>
      </c>
      <c r="BO16" s="7861">
        <f t="shared" si="5"/>
        <v>0</v>
      </c>
      <c r="BP16" s="7870">
        <f t="shared" si="6"/>
        <v>0</v>
      </c>
      <c r="BQ16" s="7865"/>
      <c r="BR16" s="7866"/>
      <c r="BS16" s="7866"/>
      <c r="BT16" s="7866"/>
      <c r="BU16" s="7869"/>
      <c r="BV16" s="7866"/>
      <c r="BW16" s="7866"/>
      <c r="BX16" s="7867"/>
      <c r="BY16" s="6181"/>
      <c r="BZ16" s="6182"/>
    </row>
    <row r="17" spans="1:78">
      <c r="A17" s="6182"/>
      <c r="B17" s="6181"/>
      <c r="C17" s="2441" t="s">
        <v>839</v>
      </c>
      <c r="D17" s="7860" t="s">
        <v>840</v>
      </c>
      <c r="E17" s="7861">
        <f t="shared" si="0"/>
        <v>0</v>
      </c>
      <c r="F17" s="7861">
        <f t="shared" si="0"/>
        <v>0</v>
      </c>
      <c r="G17" s="7861">
        <f t="shared" si="0"/>
        <v>0</v>
      </c>
      <c r="H17" s="7870">
        <f t="shared" ref="H17:H22" si="12">+X17+AJ17+AN17+AR17+BD17+BP17</f>
        <v>0</v>
      </c>
      <c r="I17" s="7863"/>
      <c r="J17" s="7864"/>
      <c r="K17" s="7864"/>
      <c r="L17" s="7864"/>
      <c r="M17" s="7864"/>
      <c r="N17" s="7864"/>
      <c r="O17" s="7864"/>
      <c r="P17" s="7864"/>
      <c r="Q17" s="7864"/>
      <c r="R17" s="7864"/>
      <c r="S17" s="7864"/>
      <c r="T17" s="7864"/>
      <c r="U17" s="7861">
        <f t="shared" si="1"/>
        <v>0</v>
      </c>
      <c r="V17" s="7861">
        <f t="shared" si="1"/>
        <v>0</v>
      </c>
      <c r="W17" s="7861">
        <f t="shared" si="1"/>
        <v>0</v>
      </c>
      <c r="X17" s="7870">
        <f t="shared" si="2"/>
        <v>0</v>
      </c>
      <c r="Y17" s="7865"/>
      <c r="Z17" s="7864"/>
      <c r="AA17" s="7864"/>
      <c r="AB17" s="7864"/>
      <c r="AC17" s="7864"/>
      <c r="AD17" s="7864"/>
      <c r="AE17" s="7864"/>
      <c r="AF17" s="7864"/>
      <c r="AG17" s="7861">
        <f t="shared" si="7"/>
        <v>0</v>
      </c>
      <c r="AH17" s="7861">
        <f t="shared" si="3"/>
        <v>0</v>
      </c>
      <c r="AI17" s="7861">
        <f t="shared" si="3"/>
        <v>0</v>
      </c>
      <c r="AJ17" s="7870">
        <f t="shared" si="8"/>
        <v>0</v>
      </c>
      <c r="AK17" s="7864"/>
      <c r="AL17" s="7866"/>
      <c r="AM17" s="7866"/>
      <c r="AN17" s="7867"/>
      <c r="AO17" s="7863"/>
      <c r="AP17" s="7866"/>
      <c r="AQ17" s="7866"/>
      <c r="AR17" s="7868"/>
      <c r="AS17" s="7865"/>
      <c r="AT17" s="7866"/>
      <c r="AU17" s="7866"/>
      <c r="AV17" s="7866"/>
      <c r="AW17" s="7866"/>
      <c r="AX17" s="7866"/>
      <c r="AY17" s="7866"/>
      <c r="AZ17" s="7866"/>
      <c r="BA17" s="7861">
        <f t="shared" si="9"/>
        <v>0</v>
      </c>
      <c r="BB17" s="7861">
        <f t="shared" si="4"/>
        <v>0</v>
      </c>
      <c r="BC17" s="7861">
        <f t="shared" si="4"/>
        <v>0</v>
      </c>
      <c r="BD17" s="7870">
        <f t="shared" si="10"/>
        <v>0</v>
      </c>
      <c r="BE17" s="7865"/>
      <c r="BF17" s="7866"/>
      <c r="BG17" s="7866"/>
      <c r="BH17" s="7866"/>
      <c r="BI17" s="7866"/>
      <c r="BJ17" s="7866"/>
      <c r="BK17" s="7866"/>
      <c r="BL17" s="7866"/>
      <c r="BM17" s="7861">
        <f t="shared" si="11"/>
        <v>0</v>
      </c>
      <c r="BN17" s="7861">
        <f t="shared" si="5"/>
        <v>0</v>
      </c>
      <c r="BO17" s="7861">
        <f t="shared" si="5"/>
        <v>0</v>
      </c>
      <c r="BP17" s="7870">
        <f t="shared" si="6"/>
        <v>0</v>
      </c>
      <c r="BQ17" s="7865"/>
      <c r="BR17" s="7866"/>
      <c r="BS17" s="7866"/>
      <c r="BT17" s="7866"/>
      <c r="BU17" s="7869"/>
      <c r="BV17" s="7866"/>
      <c r="BW17" s="7866"/>
      <c r="BX17" s="7867"/>
      <c r="BY17" s="6181"/>
      <c r="BZ17" s="6182"/>
    </row>
    <row r="18" spans="1:78">
      <c r="A18" s="6182"/>
      <c r="B18" s="6181"/>
      <c r="C18" s="2441">
        <v>3</v>
      </c>
      <c r="D18" s="7860" t="s">
        <v>841</v>
      </c>
      <c r="E18" s="7861">
        <f t="shared" si="0"/>
        <v>0</v>
      </c>
      <c r="F18" s="7861">
        <f t="shared" si="0"/>
        <v>0</v>
      </c>
      <c r="G18" s="7861">
        <f t="shared" si="0"/>
        <v>0</v>
      </c>
      <c r="H18" s="7870">
        <f t="shared" si="12"/>
        <v>0</v>
      </c>
      <c r="I18" s="7863"/>
      <c r="J18" s="7864"/>
      <c r="K18" s="7864"/>
      <c r="L18" s="7864"/>
      <c r="M18" s="7864"/>
      <c r="N18" s="7864"/>
      <c r="O18" s="7864"/>
      <c r="P18" s="7864"/>
      <c r="Q18" s="7864"/>
      <c r="R18" s="7864"/>
      <c r="S18" s="7864"/>
      <c r="T18" s="7864"/>
      <c r="U18" s="7861">
        <f t="shared" si="1"/>
        <v>0</v>
      </c>
      <c r="V18" s="7861">
        <f t="shared" si="1"/>
        <v>0</v>
      </c>
      <c r="W18" s="7861">
        <f t="shared" si="1"/>
        <v>0</v>
      </c>
      <c r="X18" s="7870">
        <f t="shared" si="2"/>
        <v>0</v>
      </c>
      <c r="Y18" s="7865"/>
      <c r="Z18" s="7864"/>
      <c r="AA18" s="7864"/>
      <c r="AB18" s="7864"/>
      <c r="AC18" s="7864"/>
      <c r="AD18" s="7864"/>
      <c r="AE18" s="7864"/>
      <c r="AF18" s="7864"/>
      <c r="AG18" s="7861">
        <f t="shared" si="7"/>
        <v>0</v>
      </c>
      <c r="AH18" s="7861">
        <f t="shared" si="3"/>
        <v>0</v>
      </c>
      <c r="AI18" s="7861">
        <f t="shared" si="3"/>
        <v>0</v>
      </c>
      <c r="AJ18" s="7870">
        <f t="shared" si="8"/>
        <v>0</v>
      </c>
      <c r="AK18" s="7864"/>
      <c r="AL18" s="7866"/>
      <c r="AM18" s="7866"/>
      <c r="AN18" s="7867"/>
      <c r="AO18" s="7863"/>
      <c r="AP18" s="7866"/>
      <c r="AQ18" s="7866"/>
      <c r="AR18" s="7868"/>
      <c r="AS18" s="7865"/>
      <c r="AT18" s="7866"/>
      <c r="AU18" s="7866"/>
      <c r="AV18" s="7866"/>
      <c r="AW18" s="7866"/>
      <c r="AX18" s="7866"/>
      <c r="AY18" s="7866"/>
      <c r="AZ18" s="7866"/>
      <c r="BA18" s="7861">
        <f t="shared" si="9"/>
        <v>0</v>
      </c>
      <c r="BB18" s="7861">
        <f t="shared" si="4"/>
        <v>0</v>
      </c>
      <c r="BC18" s="7861">
        <f t="shared" si="4"/>
        <v>0</v>
      </c>
      <c r="BD18" s="7870">
        <f t="shared" si="10"/>
        <v>0</v>
      </c>
      <c r="BE18" s="7865"/>
      <c r="BF18" s="7866"/>
      <c r="BG18" s="7866"/>
      <c r="BH18" s="7866"/>
      <c r="BI18" s="7866"/>
      <c r="BJ18" s="7866"/>
      <c r="BK18" s="7866"/>
      <c r="BL18" s="7866"/>
      <c r="BM18" s="7861">
        <f t="shared" si="11"/>
        <v>0</v>
      </c>
      <c r="BN18" s="7861">
        <f t="shared" si="5"/>
        <v>0</v>
      </c>
      <c r="BO18" s="7861">
        <f t="shared" si="5"/>
        <v>0</v>
      </c>
      <c r="BP18" s="7870">
        <f t="shared" si="6"/>
        <v>0</v>
      </c>
      <c r="BQ18" s="7865"/>
      <c r="BR18" s="7866"/>
      <c r="BS18" s="7866"/>
      <c r="BT18" s="7866"/>
      <c r="BU18" s="7869"/>
      <c r="BV18" s="7866"/>
      <c r="BW18" s="7866"/>
      <c r="BX18" s="7867"/>
      <c r="BY18" s="6181"/>
      <c r="BZ18" s="6182"/>
    </row>
    <row r="19" spans="1:78">
      <c r="A19" s="6182"/>
      <c r="B19" s="6181"/>
      <c r="C19" s="2441">
        <v>4</v>
      </c>
      <c r="D19" s="7860" t="s">
        <v>2458</v>
      </c>
      <c r="E19" s="7861">
        <f t="shared" si="0"/>
        <v>0</v>
      </c>
      <c r="F19" s="7861">
        <f t="shared" si="0"/>
        <v>0</v>
      </c>
      <c r="G19" s="7861">
        <f t="shared" si="0"/>
        <v>0</v>
      </c>
      <c r="H19" s="7870">
        <f t="shared" si="12"/>
        <v>0</v>
      </c>
      <c r="I19" s="7863"/>
      <c r="J19" s="7864"/>
      <c r="K19" s="7864"/>
      <c r="L19" s="7864"/>
      <c r="M19" s="7864"/>
      <c r="N19" s="7864"/>
      <c r="O19" s="7864"/>
      <c r="P19" s="7864"/>
      <c r="Q19" s="7864"/>
      <c r="R19" s="7864"/>
      <c r="S19" s="7864"/>
      <c r="T19" s="7864"/>
      <c r="U19" s="7861">
        <f t="shared" si="1"/>
        <v>0</v>
      </c>
      <c r="V19" s="7861">
        <f t="shared" si="1"/>
        <v>0</v>
      </c>
      <c r="W19" s="7861">
        <f t="shared" si="1"/>
        <v>0</v>
      </c>
      <c r="X19" s="7870">
        <f t="shared" si="2"/>
        <v>0</v>
      </c>
      <c r="Y19" s="7865"/>
      <c r="Z19" s="7864"/>
      <c r="AA19" s="7864"/>
      <c r="AB19" s="7864"/>
      <c r="AC19" s="7864"/>
      <c r="AD19" s="7864"/>
      <c r="AE19" s="7864"/>
      <c r="AF19" s="7864"/>
      <c r="AG19" s="7861">
        <f t="shared" si="7"/>
        <v>0</v>
      </c>
      <c r="AH19" s="7861">
        <f t="shared" si="3"/>
        <v>0</v>
      </c>
      <c r="AI19" s="7861">
        <f t="shared" si="3"/>
        <v>0</v>
      </c>
      <c r="AJ19" s="7870">
        <f t="shared" si="8"/>
        <v>0</v>
      </c>
      <c r="AK19" s="7864"/>
      <c r="AL19" s="7866"/>
      <c r="AM19" s="7866"/>
      <c r="AN19" s="7867"/>
      <c r="AO19" s="7863"/>
      <c r="AP19" s="7866"/>
      <c r="AQ19" s="7866"/>
      <c r="AR19" s="7868"/>
      <c r="AS19" s="7865"/>
      <c r="AT19" s="7866"/>
      <c r="AU19" s="7866"/>
      <c r="AV19" s="7866"/>
      <c r="AW19" s="7866"/>
      <c r="AX19" s="7866"/>
      <c r="AY19" s="7866"/>
      <c r="AZ19" s="7866"/>
      <c r="BA19" s="7861">
        <f t="shared" si="9"/>
        <v>0</v>
      </c>
      <c r="BB19" s="7861">
        <f t="shared" si="4"/>
        <v>0</v>
      </c>
      <c r="BC19" s="7861">
        <f t="shared" si="4"/>
        <v>0</v>
      </c>
      <c r="BD19" s="7870">
        <f t="shared" si="10"/>
        <v>0</v>
      </c>
      <c r="BE19" s="7865"/>
      <c r="BF19" s="7866"/>
      <c r="BG19" s="7866"/>
      <c r="BH19" s="7866"/>
      <c r="BI19" s="7866"/>
      <c r="BJ19" s="7866"/>
      <c r="BK19" s="7866"/>
      <c r="BL19" s="7866"/>
      <c r="BM19" s="7861">
        <f t="shared" si="11"/>
        <v>0</v>
      </c>
      <c r="BN19" s="7861">
        <f t="shared" si="5"/>
        <v>0</v>
      </c>
      <c r="BO19" s="7861">
        <f t="shared" si="5"/>
        <v>0</v>
      </c>
      <c r="BP19" s="7870">
        <f t="shared" si="6"/>
        <v>0</v>
      </c>
      <c r="BQ19" s="7865"/>
      <c r="BR19" s="7866"/>
      <c r="BS19" s="7866"/>
      <c r="BT19" s="7866"/>
      <c r="BU19" s="7869"/>
      <c r="BV19" s="7866"/>
      <c r="BW19" s="7866"/>
      <c r="BX19" s="7867"/>
      <c r="BY19" s="6181"/>
      <c r="BZ19" s="6182"/>
    </row>
    <row r="20" spans="1:78">
      <c r="A20" s="6182"/>
      <c r="B20" s="6181"/>
      <c r="C20" s="2441">
        <v>5</v>
      </c>
      <c r="D20" s="7860" t="s">
        <v>842</v>
      </c>
      <c r="E20" s="7861">
        <f t="shared" si="0"/>
        <v>0</v>
      </c>
      <c r="F20" s="7861">
        <f t="shared" si="0"/>
        <v>0</v>
      </c>
      <c r="G20" s="7861">
        <f t="shared" si="0"/>
        <v>0</v>
      </c>
      <c r="H20" s="7870">
        <f t="shared" si="12"/>
        <v>0</v>
      </c>
      <c r="I20" s="7863"/>
      <c r="J20" s="7864"/>
      <c r="K20" s="7864"/>
      <c r="L20" s="7864"/>
      <c r="M20" s="7864"/>
      <c r="N20" s="7864"/>
      <c r="O20" s="7864"/>
      <c r="P20" s="7864"/>
      <c r="Q20" s="7864"/>
      <c r="R20" s="7864"/>
      <c r="S20" s="7864"/>
      <c r="T20" s="7864"/>
      <c r="U20" s="7861">
        <f t="shared" si="1"/>
        <v>0</v>
      </c>
      <c r="V20" s="7861">
        <f t="shared" si="1"/>
        <v>0</v>
      </c>
      <c r="W20" s="7861">
        <f t="shared" si="1"/>
        <v>0</v>
      </c>
      <c r="X20" s="7870">
        <f t="shared" si="2"/>
        <v>0</v>
      </c>
      <c r="Y20" s="7865"/>
      <c r="Z20" s="7864"/>
      <c r="AA20" s="7864"/>
      <c r="AB20" s="7864"/>
      <c r="AC20" s="7864"/>
      <c r="AD20" s="7864"/>
      <c r="AE20" s="7864"/>
      <c r="AF20" s="7864"/>
      <c r="AG20" s="7861">
        <f t="shared" si="7"/>
        <v>0</v>
      </c>
      <c r="AH20" s="7861">
        <f t="shared" si="3"/>
        <v>0</v>
      </c>
      <c r="AI20" s="7861">
        <f t="shared" si="3"/>
        <v>0</v>
      </c>
      <c r="AJ20" s="7870">
        <f t="shared" si="8"/>
        <v>0</v>
      </c>
      <c r="AK20" s="7864"/>
      <c r="AL20" s="7866"/>
      <c r="AM20" s="7866"/>
      <c r="AN20" s="7867"/>
      <c r="AO20" s="7863"/>
      <c r="AP20" s="7866"/>
      <c r="AQ20" s="7866"/>
      <c r="AR20" s="7868"/>
      <c r="AS20" s="7865"/>
      <c r="AT20" s="7866"/>
      <c r="AU20" s="7866"/>
      <c r="AV20" s="7866"/>
      <c r="AW20" s="7866"/>
      <c r="AX20" s="7866"/>
      <c r="AY20" s="7866"/>
      <c r="AZ20" s="7866"/>
      <c r="BA20" s="7861">
        <f t="shared" si="9"/>
        <v>0</v>
      </c>
      <c r="BB20" s="7861">
        <f t="shared" si="4"/>
        <v>0</v>
      </c>
      <c r="BC20" s="7861">
        <f t="shared" si="4"/>
        <v>0</v>
      </c>
      <c r="BD20" s="7870">
        <f t="shared" si="10"/>
        <v>0</v>
      </c>
      <c r="BE20" s="7865">
        <v>0</v>
      </c>
      <c r="BF20" s="7866">
        <v>0</v>
      </c>
      <c r="BG20" s="7866">
        <v>0</v>
      </c>
      <c r="BH20" s="7866"/>
      <c r="BI20" s="7866"/>
      <c r="BJ20" s="7866"/>
      <c r="BK20" s="7866"/>
      <c r="BL20" s="7866"/>
      <c r="BM20" s="7861">
        <f t="shared" si="11"/>
        <v>0</v>
      </c>
      <c r="BN20" s="7861">
        <f t="shared" si="5"/>
        <v>0</v>
      </c>
      <c r="BO20" s="7861">
        <f t="shared" si="5"/>
        <v>0</v>
      </c>
      <c r="BP20" s="7870">
        <f t="shared" si="6"/>
        <v>0</v>
      </c>
      <c r="BQ20" s="7865"/>
      <c r="BR20" s="7866"/>
      <c r="BS20" s="7866"/>
      <c r="BT20" s="7866"/>
      <c r="BU20" s="7869"/>
      <c r="BV20" s="7866"/>
      <c r="BW20" s="7866"/>
      <c r="BX20" s="7867"/>
      <c r="BY20" s="6181"/>
      <c r="BZ20" s="6182"/>
    </row>
    <row r="21" spans="1:78">
      <c r="A21" s="6182"/>
      <c r="B21" s="6181"/>
      <c r="C21" s="2441" t="s">
        <v>843</v>
      </c>
      <c r="D21" s="7871" t="s">
        <v>844</v>
      </c>
      <c r="E21" s="7861">
        <f t="shared" si="0"/>
        <v>0</v>
      </c>
      <c r="F21" s="7861">
        <f t="shared" si="0"/>
        <v>0</v>
      </c>
      <c r="G21" s="7861">
        <f t="shared" si="0"/>
        <v>0</v>
      </c>
      <c r="H21" s="7870">
        <f t="shared" si="12"/>
        <v>0</v>
      </c>
      <c r="I21" s="7861">
        <f>SUM(I16:I20)</f>
        <v>0</v>
      </c>
      <c r="J21" s="7861">
        <f>SUM(J16:J20)</f>
        <v>0</v>
      </c>
      <c r="K21" s="7861">
        <f t="shared" ref="K21:S21" si="13">SUM(K16:K20)</f>
        <v>0</v>
      </c>
      <c r="L21" s="7861">
        <f t="shared" si="13"/>
        <v>0</v>
      </c>
      <c r="M21" s="7861">
        <f t="shared" si="13"/>
        <v>0</v>
      </c>
      <c r="N21" s="7861">
        <f t="shared" si="13"/>
        <v>0</v>
      </c>
      <c r="O21" s="7861">
        <f t="shared" si="13"/>
        <v>0</v>
      </c>
      <c r="P21" s="7861">
        <f t="shared" si="13"/>
        <v>0</v>
      </c>
      <c r="Q21" s="7861">
        <f t="shared" si="13"/>
        <v>0</v>
      </c>
      <c r="R21" s="7861">
        <f t="shared" si="13"/>
        <v>0</v>
      </c>
      <c r="S21" s="7861">
        <f t="shared" si="13"/>
        <v>0</v>
      </c>
      <c r="T21" s="7861">
        <f>SUM(T16:T20)</f>
        <v>0</v>
      </c>
      <c r="U21" s="7861">
        <f t="shared" si="1"/>
        <v>0</v>
      </c>
      <c r="V21" s="7861">
        <f t="shared" si="1"/>
        <v>0</v>
      </c>
      <c r="W21" s="7861">
        <f t="shared" si="1"/>
        <v>0</v>
      </c>
      <c r="X21" s="7870">
        <f t="shared" si="2"/>
        <v>0</v>
      </c>
      <c r="Y21" s="7861">
        <f t="shared" ref="Y21:AF21" si="14">SUM(Y16:Y20)</f>
        <v>0</v>
      </c>
      <c r="Z21" s="7861">
        <f t="shared" si="14"/>
        <v>0</v>
      </c>
      <c r="AA21" s="7861">
        <f t="shared" si="14"/>
        <v>0</v>
      </c>
      <c r="AB21" s="7861">
        <f t="shared" si="14"/>
        <v>0</v>
      </c>
      <c r="AC21" s="7861">
        <f t="shared" si="14"/>
        <v>0</v>
      </c>
      <c r="AD21" s="7861">
        <f t="shared" si="14"/>
        <v>0</v>
      </c>
      <c r="AE21" s="7861">
        <f t="shared" si="14"/>
        <v>0</v>
      </c>
      <c r="AF21" s="7861">
        <f t="shared" si="14"/>
        <v>0</v>
      </c>
      <c r="AG21" s="7861">
        <f t="shared" si="7"/>
        <v>0</v>
      </c>
      <c r="AH21" s="7861">
        <f t="shared" si="3"/>
        <v>0</v>
      </c>
      <c r="AI21" s="7861">
        <f t="shared" si="3"/>
        <v>0</v>
      </c>
      <c r="AJ21" s="7870">
        <f t="shared" si="8"/>
        <v>0</v>
      </c>
      <c r="AK21" s="7872">
        <f t="shared" ref="AK21:AZ21" si="15">SUM(AK16:AK20)</f>
        <v>0</v>
      </c>
      <c r="AL21" s="7873">
        <f t="shared" si="15"/>
        <v>0</v>
      </c>
      <c r="AM21" s="7873">
        <f t="shared" si="15"/>
        <v>0</v>
      </c>
      <c r="AN21" s="7873">
        <f t="shared" si="15"/>
        <v>0</v>
      </c>
      <c r="AO21" s="7873">
        <f t="shared" si="15"/>
        <v>0</v>
      </c>
      <c r="AP21" s="7873">
        <f t="shared" si="15"/>
        <v>0</v>
      </c>
      <c r="AQ21" s="7873">
        <f t="shared" si="15"/>
        <v>0</v>
      </c>
      <c r="AR21" s="7862">
        <f t="shared" si="15"/>
        <v>0</v>
      </c>
      <c r="AS21" s="7872">
        <f t="shared" si="15"/>
        <v>0</v>
      </c>
      <c r="AT21" s="7876">
        <f t="shared" si="15"/>
        <v>0</v>
      </c>
      <c r="AU21" s="7876">
        <f t="shared" si="15"/>
        <v>0</v>
      </c>
      <c r="AV21" s="7876">
        <f t="shared" si="15"/>
        <v>0</v>
      </c>
      <c r="AW21" s="7876">
        <f t="shared" si="15"/>
        <v>0</v>
      </c>
      <c r="AX21" s="7876">
        <f t="shared" si="15"/>
        <v>0</v>
      </c>
      <c r="AY21" s="7876">
        <f t="shared" si="15"/>
        <v>0</v>
      </c>
      <c r="AZ21" s="7875">
        <f t="shared" si="15"/>
        <v>0</v>
      </c>
      <c r="BA21" s="7861">
        <f t="shared" si="9"/>
        <v>0</v>
      </c>
      <c r="BB21" s="7861">
        <f t="shared" si="4"/>
        <v>0</v>
      </c>
      <c r="BC21" s="7861">
        <f t="shared" si="4"/>
        <v>0</v>
      </c>
      <c r="BD21" s="7870">
        <f t="shared" si="10"/>
        <v>0</v>
      </c>
      <c r="BE21" s="7872">
        <f t="shared" ref="BE21:BL21" si="16">SUM(BE16:BE20)</f>
        <v>0</v>
      </c>
      <c r="BF21" s="7876">
        <f t="shared" si="16"/>
        <v>0</v>
      </c>
      <c r="BG21" s="7876">
        <f t="shared" si="16"/>
        <v>0</v>
      </c>
      <c r="BH21" s="7876">
        <f t="shared" si="16"/>
        <v>0</v>
      </c>
      <c r="BI21" s="7876">
        <f t="shared" si="16"/>
        <v>0</v>
      </c>
      <c r="BJ21" s="7876">
        <f t="shared" si="16"/>
        <v>0</v>
      </c>
      <c r="BK21" s="7876">
        <f t="shared" si="16"/>
        <v>0</v>
      </c>
      <c r="BL21" s="7875">
        <f t="shared" si="16"/>
        <v>0</v>
      </c>
      <c r="BM21" s="7861">
        <f t="shared" si="11"/>
        <v>0</v>
      </c>
      <c r="BN21" s="7861">
        <f t="shared" si="5"/>
        <v>0</v>
      </c>
      <c r="BO21" s="7861">
        <f t="shared" si="5"/>
        <v>0</v>
      </c>
      <c r="BP21" s="7870">
        <f t="shared" si="6"/>
        <v>0</v>
      </c>
      <c r="BQ21" s="7875">
        <f t="shared" ref="BQ21:BX21" si="17">SUM(BQ16:BQ20)</f>
        <v>0</v>
      </c>
      <c r="BR21" s="7875">
        <f t="shared" si="17"/>
        <v>0</v>
      </c>
      <c r="BS21" s="7875">
        <f t="shared" si="17"/>
        <v>0</v>
      </c>
      <c r="BT21" s="7875">
        <f t="shared" si="17"/>
        <v>0</v>
      </c>
      <c r="BU21" s="7875">
        <f t="shared" si="17"/>
        <v>0</v>
      </c>
      <c r="BV21" s="7875">
        <f t="shared" si="17"/>
        <v>0</v>
      </c>
      <c r="BW21" s="7875">
        <f t="shared" si="17"/>
        <v>0</v>
      </c>
      <c r="BX21" s="7877">
        <f t="shared" si="17"/>
        <v>0</v>
      </c>
      <c r="BY21" s="6181"/>
      <c r="BZ21" s="6182"/>
    </row>
    <row r="22" spans="1:78">
      <c r="A22" s="6182"/>
      <c r="B22" s="6181"/>
      <c r="C22" s="2441">
        <v>6</v>
      </c>
      <c r="D22" s="7860" t="s">
        <v>845</v>
      </c>
      <c r="E22" s="7861">
        <f t="shared" si="0"/>
        <v>0</v>
      </c>
      <c r="F22" s="7861">
        <f t="shared" si="0"/>
        <v>0</v>
      </c>
      <c r="G22" s="7861">
        <f t="shared" si="0"/>
        <v>0</v>
      </c>
      <c r="H22" s="7878">
        <f t="shared" si="12"/>
        <v>0</v>
      </c>
      <c r="I22" s="7861">
        <f>I21+I15</f>
        <v>0</v>
      </c>
      <c r="J22" s="7861">
        <f>J21+J15</f>
        <v>0</v>
      </c>
      <c r="K22" s="7861">
        <f t="shared" ref="K22:S22" si="18">K21+K15</f>
        <v>0</v>
      </c>
      <c r="L22" s="7861">
        <f t="shared" si="18"/>
        <v>0</v>
      </c>
      <c r="M22" s="7861">
        <f t="shared" si="18"/>
        <v>0</v>
      </c>
      <c r="N22" s="7861">
        <f t="shared" si="18"/>
        <v>0</v>
      </c>
      <c r="O22" s="7861">
        <f t="shared" si="18"/>
        <v>0</v>
      </c>
      <c r="P22" s="7861">
        <f t="shared" si="18"/>
        <v>0</v>
      </c>
      <c r="Q22" s="7861">
        <f t="shared" si="18"/>
        <v>0</v>
      </c>
      <c r="R22" s="7861">
        <f t="shared" si="18"/>
        <v>0</v>
      </c>
      <c r="S22" s="7861">
        <f t="shared" si="18"/>
        <v>0</v>
      </c>
      <c r="T22" s="7861">
        <f>T21+T15</f>
        <v>0</v>
      </c>
      <c r="U22" s="7861">
        <f t="shared" si="1"/>
        <v>0</v>
      </c>
      <c r="V22" s="7861">
        <f t="shared" si="1"/>
        <v>0</v>
      </c>
      <c r="W22" s="7861">
        <f t="shared" si="1"/>
        <v>0</v>
      </c>
      <c r="X22" s="7878">
        <f t="shared" si="2"/>
        <v>0</v>
      </c>
      <c r="Y22" s="7861">
        <f t="shared" ref="Y22:AF22" si="19">Y21+Y15</f>
        <v>0</v>
      </c>
      <c r="Z22" s="7861">
        <f t="shared" si="19"/>
        <v>0</v>
      </c>
      <c r="AA22" s="7861">
        <f t="shared" si="19"/>
        <v>0</v>
      </c>
      <c r="AB22" s="7861">
        <f t="shared" si="19"/>
        <v>0</v>
      </c>
      <c r="AC22" s="7861">
        <f t="shared" si="19"/>
        <v>0</v>
      </c>
      <c r="AD22" s="7861">
        <f t="shared" si="19"/>
        <v>0</v>
      </c>
      <c r="AE22" s="7861">
        <f t="shared" si="19"/>
        <v>0</v>
      </c>
      <c r="AF22" s="7861">
        <f t="shared" si="19"/>
        <v>0</v>
      </c>
      <c r="AG22" s="7861">
        <f t="shared" si="7"/>
        <v>0</v>
      </c>
      <c r="AH22" s="7861">
        <f t="shared" si="3"/>
        <v>0</v>
      </c>
      <c r="AI22" s="7861">
        <f t="shared" si="3"/>
        <v>0</v>
      </c>
      <c r="AJ22" s="7878">
        <f t="shared" si="8"/>
        <v>0</v>
      </c>
      <c r="AK22" s="7879">
        <f t="shared" ref="AK22:AZ22" si="20">AK21+AK15</f>
        <v>0</v>
      </c>
      <c r="AL22" s="7880">
        <f t="shared" si="20"/>
        <v>0</v>
      </c>
      <c r="AM22" s="7880">
        <f t="shared" si="20"/>
        <v>0</v>
      </c>
      <c r="AN22" s="7880">
        <f t="shared" si="20"/>
        <v>0</v>
      </c>
      <c r="AO22" s="7880">
        <f t="shared" si="20"/>
        <v>0</v>
      </c>
      <c r="AP22" s="7880">
        <f t="shared" si="20"/>
        <v>0</v>
      </c>
      <c r="AQ22" s="7880">
        <f t="shared" si="20"/>
        <v>0</v>
      </c>
      <c r="AR22" s="7878">
        <f t="shared" si="20"/>
        <v>0</v>
      </c>
      <c r="AS22" s="7879">
        <f t="shared" si="20"/>
        <v>0</v>
      </c>
      <c r="AT22" s="7880">
        <f t="shared" si="20"/>
        <v>0</v>
      </c>
      <c r="AU22" s="7880">
        <f t="shared" si="20"/>
        <v>0</v>
      </c>
      <c r="AV22" s="7880">
        <f t="shared" si="20"/>
        <v>0</v>
      </c>
      <c r="AW22" s="7880">
        <f t="shared" si="20"/>
        <v>0</v>
      </c>
      <c r="AX22" s="7880">
        <f t="shared" si="20"/>
        <v>0</v>
      </c>
      <c r="AY22" s="7880">
        <f t="shared" si="20"/>
        <v>0</v>
      </c>
      <c r="AZ22" s="7881">
        <f t="shared" si="20"/>
        <v>0</v>
      </c>
      <c r="BA22" s="7861">
        <f t="shared" si="9"/>
        <v>0</v>
      </c>
      <c r="BB22" s="7861">
        <f t="shared" si="4"/>
        <v>0</v>
      </c>
      <c r="BC22" s="7861">
        <f t="shared" si="4"/>
        <v>0</v>
      </c>
      <c r="BD22" s="7878">
        <f t="shared" si="10"/>
        <v>0</v>
      </c>
      <c r="BE22" s="7879">
        <f t="shared" ref="BE22:BL22" si="21">BE21+BE15</f>
        <v>0</v>
      </c>
      <c r="BF22" s="7880">
        <f t="shared" si="21"/>
        <v>0</v>
      </c>
      <c r="BG22" s="7880">
        <f t="shared" si="21"/>
        <v>0</v>
      </c>
      <c r="BH22" s="7880">
        <f t="shared" si="21"/>
        <v>0</v>
      </c>
      <c r="BI22" s="7880">
        <f t="shared" si="21"/>
        <v>0</v>
      </c>
      <c r="BJ22" s="7880">
        <f t="shared" si="21"/>
        <v>0</v>
      </c>
      <c r="BK22" s="7880">
        <f t="shared" si="21"/>
        <v>0</v>
      </c>
      <c r="BL22" s="7881">
        <f t="shared" si="21"/>
        <v>0</v>
      </c>
      <c r="BM22" s="7861">
        <f t="shared" si="11"/>
        <v>0</v>
      </c>
      <c r="BN22" s="7861">
        <f t="shared" si="5"/>
        <v>0</v>
      </c>
      <c r="BO22" s="7861">
        <f t="shared" si="5"/>
        <v>0</v>
      </c>
      <c r="BP22" s="7878">
        <f t="shared" si="6"/>
        <v>0</v>
      </c>
      <c r="BQ22" s="7875">
        <f t="shared" ref="BQ22:BX22" si="22">BQ21+BQ15</f>
        <v>0</v>
      </c>
      <c r="BR22" s="7875">
        <f t="shared" si="22"/>
        <v>0</v>
      </c>
      <c r="BS22" s="7875">
        <f t="shared" si="22"/>
        <v>0</v>
      </c>
      <c r="BT22" s="7875">
        <f t="shared" si="22"/>
        <v>0</v>
      </c>
      <c r="BU22" s="7875">
        <f t="shared" si="22"/>
        <v>0</v>
      </c>
      <c r="BV22" s="7875">
        <f t="shared" si="22"/>
        <v>0</v>
      </c>
      <c r="BW22" s="7875">
        <f t="shared" si="22"/>
        <v>0</v>
      </c>
      <c r="BX22" s="7882">
        <f t="shared" si="22"/>
        <v>0</v>
      </c>
      <c r="BY22" s="6181"/>
      <c r="BZ22" s="6182"/>
    </row>
    <row r="23" spans="1:78">
      <c r="A23" s="6182"/>
      <c r="B23" s="6181"/>
      <c r="C23" s="2441"/>
      <c r="D23" s="7860"/>
      <c r="E23" s="7883"/>
      <c r="F23" s="7884"/>
      <c r="G23" s="7884"/>
      <c r="H23" s="7884"/>
      <c r="I23" s="7885"/>
      <c r="J23" s="7885"/>
      <c r="K23" s="7885"/>
      <c r="L23" s="7885"/>
      <c r="M23" s="7886"/>
      <c r="N23" s="7886"/>
      <c r="O23" s="7886"/>
      <c r="P23" s="7886"/>
      <c r="Q23" s="7885"/>
      <c r="R23" s="7885"/>
      <c r="S23" s="7885"/>
      <c r="T23" s="7885"/>
      <c r="U23" s="7885"/>
      <c r="V23" s="7885"/>
      <c r="W23" s="7885"/>
      <c r="X23" s="7885"/>
      <c r="Y23" s="7885"/>
      <c r="Z23" s="7885"/>
      <c r="AA23" s="7885"/>
      <c r="AB23" s="7885"/>
      <c r="AC23" s="7886"/>
      <c r="AD23" s="7886"/>
      <c r="AE23" s="7886"/>
      <c r="AF23" s="7886"/>
      <c r="AG23" s="7886"/>
      <c r="AH23" s="7886"/>
      <c r="AI23" s="7886"/>
      <c r="AJ23" s="7886"/>
      <c r="AK23" s="7885"/>
      <c r="AL23" s="7885"/>
      <c r="AM23" s="7885"/>
      <c r="AN23" s="7885"/>
      <c r="AO23" s="7885"/>
      <c r="AP23" s="7885"/>
      <c r="AQ23" s="7885"/>
      <c r="AR23" s="7885"/>
      <c r="AS23" s="7885"/>
      <c r="AT23" s="7885"/>
      <c r="AU23" s="7885"/>
      <c r="AV23" s="7885"/>
      <c r="AW23" s="7885"/>
      <c r="AX23" s="7885"/>
      <c r="AY23" s="7885"/>
      <c r="AZ23" s="7885"/>
      <c r="BA23" s="7885"/>
      <c r="BB23" s="7885"/>
      <c r="BC23" s="7885"/>
      <c r="BD23" s="7887"/>
      <c r="BE23" s="7885"/>
      <c r="BF23" s="7885"/>
      <c r="BG23" s="7885"/>
      <c r="BH23" s="7885"/>
      <c r="BI23" s="7885"/>
      <c r="BJ23" s="7885"/>
      <c r="BK23" s="7885"/>
      <c r="BL23" s="7885"/>
      <c r="BM23" s="7885"/>
      <c r="BN23" s="7885"/>
      <c r="BO23" s="7885"/>
      <c r="BP23" s="7885"/>
      <c r="BQ23" s="7885"/>
      <c r="BR23" s="7885"/>
      <c r="BS23" s="7885"/>
      <c r="BT23" s="7885"/>
      <c r="BU23" s="7885"/>
      <c r="BV23" s="7885"/>
      <c r="BW23" s="7885"/>
      <c r="BX23" s="7888"/>
      <c r="BY23" s="6181"/>
      <c r="BZ23" s="6182"/>
    </row>
    <row r="24" spans="1:78">
      <c r="A24" s="6182"/>
      <c r="B24" s="6181"/>
      <c r="C24" s="2441"/>
      <c r="D24" s="7871" t="s">
        <v>846</v>
      </c>
      <c r="E24" s="7889"/>
      <c r="F24" s="7890"/>
      <c r="G24" s="7890"/>
      <c r="H24" s="7890"/>
      <c r="I24" s="7891"/>
      <c r="J24" s="7891"/>
      <c r="K24" s="7891"/>
      <c r="L24" s="7891"/>
      <c r="M24" s="7892"/>
      <c r="N24" s="7892"/>
      <c r="O24" s="7892"/>
      <c r="P24" s="7892"/>
      <c r="Q24" s="7891"/>
      <c r="R24" s="7891"/>
      <c r="S24" s="7891"/>
      <c r="T24" s="7891"/>
      <c r="U24" s="7891"/>
      <c r="V24" s="7891"/>
      <c r="W24" s="7891"/>
      <c r="X24" s="7891"/>
      <c r="Y24" s="7891"/>
      <c r="Z24" s="7891"/>
      <c r="AA24" s="7891"/>
      <c r="AB24" s="7891"/>
      <c r="AC24" s="7892"/>
      <c r="AD24" s="7892"/>
      <c r="AE24" s="7892"/>
      <c r="AF24" s="7892"/>
      <c r="AG24" s="7892"/>
      <c r="AH24" s="7892"/>
      <c r="AI24" s="7892"/>
      <c r="AJ24" s="7892"/>
      <c r="AK24" s="7891"/>
      <c r="AL24" s="7891"/>
      <c r="AM24" s="7891"/>
      <c r="AN24" s="7891"/>
      <c r="AO24" s="7891"/>
      <c r="AP24" s="7891"/>
      <c r="AQ24" s="7891"/>
      <c r="AR24" s="7891"/>
      <c r="AS24" s="7891"/>
      <c r="AT24" s="7891"/>
      <c r="AU24" s="7891"/>
      <c r="AV24" s="7891"/>
      <c r="AW24" s="7891"/>
      <c r="AX24" s="7891"/>
      <c r="AY24" s="7891"/>
      <c r="AZ24" s="7891"/>
      <c r="BA24" s="7891"/>
      <c r="BB24" s="7891"/>
      <c r="BC24" s="7891"/>
      <c r="BD24" s="7893"/>
      <c r="BE24" s="7891"/>
      <c r="BF24" s="7891"/>
      <c r="BG24" s="7891"/>
      <c r="BH24" s="7891"/>
      <c r="BI24" s="7891"/>
      <c r="BJ24" s="7891"/>
      <c r="BK24" s="7891"/>
      <c r="BL24" s="7891"/>
      <c r="BM24" s="7891"/>
      <c r="BN24" s="7891"/>
      <c r="BO24" s="7891"/>
      <c r="BP24" s="7891"/>
      <c r="BQ24" s="7891"/>
      <c r="BR24" s="7891"/>
      <c r="BS24" s="7891"/>
      <c r="BT24" s="7891"/>
      <c r="BU24" s="7891"/>
      <c r="BV24" s="7891"/>
      <c r="BW24" s="7891"/>
      <c r="BX24" s="7893"/>
      <c r="BY24" s="6181"/>
      <c r="BZ24" s="6182"/>
    </row>
    <row r="25" spans="1:78">
      <c r="A25" s="6182"/>
      <c r="B25" s="6181"/>
      <c r="C25" s="2441">
        <v>7</v>
      </c>
      <c r="D25" s="7860" t="s">
        <v>847</v>
      </c>
      <c r="E25" s="7861">
        <f t="shared" ref="E25:G28" si="23">+U25+AG25+AK25+AO25+BA25+BM25</f>
        <v>0</v>
      </c>
      <c r="F25" s="7861">
        <f t="shared" si="23"/>
        <v>0</v>
      </c>
      <c r="G25" s="7861">
        <f t="shared" si="23"/>
        <v>0</v>
      </c>
      <c r="H25" s="7870">
        <f>+X25+AJ25+AN25+AR25+BD25+BP25</f>
        <v>0</v>
      </c>
      <c r="I25" s="7894"/>
      <c r="J25" s="7895"/>
      <c r="K25" s="7895"/>
      <c r="L25" s="7895"/>
      <c r="M25" s="7895"/>
      <c r="N25" s="7895"/>
      <c r="O25" s="7895"/>
      <c r="P25" s="7895"/>
      <c r="Q25" s="7895"/>
      <c r="R25" s="7895"/>
      <c r="S25" s="7895"/>
      <c r="T25" s="7895"/>
      <c r="U25" s="7861">
        <f t="shared" ref="U25:X26" si="24">I25+M25+Q25</f>
        <v>0</v>
      </c>
      <c r="V25" s="7861">
        <f t="shared" si="24"/>
        <v>0</v>
      </c>
      <c r="W25" s="7861">
        <f t="shared" si="24"/>
        <v>0</v>
      </c>
      <c r="X25" s="7870">
        <f t="shared" si="24"/>
        <v>0</v>
      </c>
      <c r="Y25" s="7894"/>
      <c r="Z25" s="7895"/>
      <c r="AA25" s="7895"/>
      <c r="AB25" s="7895"/>
      <c r="AC25" s="7895"/>
      <c r="AD25" s="7895"/>
      <c r="AE25" s="7895"/>
      <c r="AF25" s="7895"/>
      <c r="AG25" s="7861">
        <f t="shared" ref="AG25:AJ26" si="25">Y25+AC25</f>
        <v>0</v>
      </c>
      <c r="AH25" s="7861">
        <f t="shared" si="25"/>
        <v>0</v>
      </c>
      <c r="AI25" s="7861">
        <f t="shared" si="25"/>
        <v>0</v>
      </c>
      <c r="AJ25" s="7870">
        <f t="shared" si="25"/>
        <v>0</v>
      </c>
      <c r="AK25" s="7864">
        <v>0</v>
      </c>
      <c r="AL25" s="7866">
        <v>0</v>
      </c>
      <c r="AM25" s="7866">
        <v>0</v>
      </c>
      <c r="AN25" s="7866"/>
      <c r="AO25" s="7866"/>
      <c r="AP25" s="7866"/>
      <c r="AQ25" s="7866"/>
      <c r="AR25" s="7868"/>
      <c r="AS25" s="7865"/>
      <c r="AT25" s="7866"/>
      <c r="AU25" s="7866"/>
      <c r="AV25" s="7866"/>
      <c r="AW25" s="7866"/>
      <c r="AX25" s="7866"/>
      <c r="AY25" s="7866"/>
      <c r="AZ25" s="7866"/>
      <c r="BA25" s="7861">
        <f t="shared" ref="BA25:BD26" si="26">AW25+AS25</f>
        <v>0</v>
      </c>
      <c r="BB25" s="7861">
        <f t="shared" si="26"/>
        <v>0</v>
      </c>
      <c r="BC25" s="7861">
        <f t="shared" si="26"/>
        <v>0</v>
      </c>
      <c r="BD25" s="7870">
        <f t="shared" si="26"/>
        <v>0</v>
      </c>
      <c r="BE25" s="7865"/>
      <c r="BF25" s="7866"/>
      <c r="BG25" s="7866"/>
      <c r="BH25" s="7866"/>
      <c r="BI25" s="7866"/>
      <c r="BJ25" s="7866"/>
      <c r="BK25" s="7866"/>
      <c r="BL25" s="7866"/>
      <c r="BM25" s="7861">
        <f t="shared" ref="BM25:BP26" si="27">BI25+BE25</f>
        <v>0</v>
      </c>
      <c r="BN25" s="7861">
        <f t="shared" si="27"/>
        <v>0</v>
      </c>
      <c r="BO25" s="7861">
        <f t="shared" si="27"/>
        <v>0</v>
      </c>
      <c r="BP25" s="7870">
        <f t="shared" si="27"/>
        <v>0</v>
      </c>
      <c r="BQ25" s="7865"/>
      <c r="BR25" s="7866"/>
      <c r="BS25" s="7866"/>
      <c r="BT25" s="7866"/>
      <c r="BU25" s="7866"/>
      <c r="BV25" s="7866"/>
      <c r="BW25" s="7866"/>
      <c r="BX25" s="7867"/>
      <c r="BY25" s="6181"/>
      <c r="BZ25" s="6182"/>
    </row>
    <row r="26" spans="1:78">
      <c r="A26" s="6182"/>
      <c r="B26" s="6181"/>
      <c r="C26" s="2441">
        <v>8</v>
      </c>
      <c r="D26" s="7860" t="s">
        <v>848</v>
      </c>
      <c r="E26" s="7861">
        <f t="shared" si="23"/>
        <v>0</v>
      </c>
      <c r="F26" s="7861">
        <f t="shared" si="23"/>
        <v>0</v>
      </c>
      <c r="G26" s="7861">
        <f t="shared" si="23"/>
        <v>0</v>
      </c>
      <c r="H26" s="7870">
        <f>+X26+AJ26+AN26+AR26+BD26+BP26</f>
        <v>0</v>
      </c>
      <c r="I26" s="7896"/>
      <c r="J26" s="7897"/>
      <c r="K26" s="7897"/>
      <c r="L26" s="7897"/>
      <c r="M26" s="7897"/>
      <c r="N26" s="7897"/>
      <c r="O26" s="7897"/>
      <c r="P26" s="7897"/>
      <c r="Q26" s="7897"/>
      <c r="R26" s="7897"/>
      <c r="S26" s="7897"/>
      <c r="T26" s="7897"/>
      <c r="U26" s="7861">
        <f t="shared" si="24"/>
        <v>0</v>
      </c>
      <c r="V26" s="7861">
        <f t="shared" si="24"/>
        <v>0</v>
      </c>
      <c r="W26" s="7861">
        <f t="shared" si="24"/>
        <v>0</v>
      </c>
      <c r="X26" s="7870">
        <f t="shared" si="24"/>
        <v>0</v>
      </c>
      <c r="Y26" s="7896"/>
      <c r="Z26" s="7897"/>
      <c r="AA26" s="7897"/>
      <c r="AB26" s="7897"/>
      <c r="AC26" s="7897"/>
      <c r="AD26" s="7897"/>
      <c r="AE26" s="7897"/>
      <c r="AF26" s="7897"/>
      <c r="AG26" s="7861">
        <f t="shared" si="25"/>
        <v>0</v>
      </c>
      <c r="AH26" s="7861">
        <f t="shared" si="25"/>
        <v>0</v>
      </c>
      <c r="AI26" s="7861">
        <f t="shared" si="25"/>
        <v>0</v>
      </c>
      <c r="AJ26" s="7870">
        <f t="shared" si="25"/>
        <v>0</v>
      </c>
      <c r="AK26" s="7864"/>
      <c r="AL26" s="7866"/>
      <c r="AM26" s="7866"/>
      <c r="AN26" s="7866"/>
      <c r="AO26" s="7866"/>
      <c r="AP26" s="7866"/>
      <c r="AQ26" s="7866"/>
      <c r="AR26" s="7868"/>
      <c r="AS26" s="7865"/>
      <c r="AT26" s="7866"/>
      <c r="AU26" s="7866"/>
      <c r="AV26" s="7866"/>
      <c r="AW26" s="7866"/>
      <c r="AX26" s="7866"/>
      <c r="AY26" s="7866"/>
      <c r="AZ26" s="7866"/>
      <c r="BA26" s="7861">
        <f t="shared" si="26"/>
        <v>0</v>
      </c>
      <c r="BB26" s="7861">
        <f t="shared" si="26"/>
        <v>0</v>
      </c>
      <c r="BC26" s="7861">
        <f t="shared" si="26"/>
        <v>0</v>
      </c>
      <c r="BD26" s="7878">
        <f t="shared" si="26"/>
        <v>0</v>
      </c>
      <c r="BE26" s="7865"/>
      <c r="BF26" s="7866"/>
      <c r="BG26" s="7866"/>
      <c r="BH26" s="7866"/>
      <c r="BI26" s="7866"/>
      <c r="BJ26" s="7866"/>
      <c r="BK26" s="7866"/>
      <c r="BL26" s="7866"/>
      <c r="BM26" s="7861">
        <f t="shared" si="27"/>
        <v>0</v>
      </c>
      <c r="BN26" s="7861">
        <f t="shared" si="27"/>
        <v>0</v>
      </c>
      <c r="BO26" s="7861">
        <f t="shared" si="27"/>
        <v>0</v>
      </c>
      <c r="BP26" s="7878">
        <f t="shared" si="27"/>
        <v>0</v>
      </c>
      <c r="BQ26" s="7865"/>
      <c r="BR26" s="7866"/>
      <c r="BS26" s="7866"/>
      <c r="BT26" s="7866"/>
      <c r="BU26" s="7866"/>
      <c r="BV26" s="7866"/>
      <c r="BW26" s="7866"/>
      <c r="BX26" s="7867"/>
      <c r="BY26" s="6181"/>
      <c r="BZ26" s="6182"/>
    </row>
    <row r="27" spans="1:78">
      <c r="A27" s="6182"/>
      <c r="B27" s="6181"/>
      <c r="C27" s="2441">
        <v>9</v>
      </c>
      <c r="D27" s="7898" t="s">
        <v>849</v>
      </c>
      <c r="E27" s="7861">
        <f t="shared" si="23"/>
        <v>0</v>
      </c>
      <c r="F27" s="7861">
        <f t="shared" si="23"/>
        <v>0</v>
      </c>
      <c r="G27" s="7861">
        <f t="shared" si="23"/>
        <v>0</v>
      </c>
      <c r="H27" s="7870">
        <f>+X27+AJ27+AN27+AR27+BD27+BP27</f>
        <v>0</v>
      </c>
      <c r="I27" s="7861">
        <f>I26-I25</f>
        <v>0</v>
      </c>
      <c r="J27" s="7861">
        <f t="shared" ref="J27:T27" si="28">J26-J25</f>
        <v>0</v>
      </c>
      <c r="K27" s="7861">
        <f t="shared" si="28"/>
        <v>0</v>
      </c>
      <c r="L27" s="7861">
        <f t="shared" si="28"/>
        <v>0</v>
      </c>
      <c r="M27" s="7861">
        <f t="shared" si="28"/>
        <v>0</v>
      </c>
      <c r="N27" s="7861">
        <f t="shared" si="28"/>
        <v>0</v>
      </c>
      <c r="O27" s="7861">
        <f t="shared" si="28"/>
        <v>0</v>
      </c>
      <c r="P27" s="7861">
        <f t="shared" si="28"/>
        <v>0</v>
      </c>
      <c r="Q27" s="7861">
        <f t="shared" si="28"/>
        <v>0</v>
      </c>
      <c r="R27" s="7861">
        <f t="shared" si="28"/>
        <v>0</v>
      </c>
      <c r="S27" s="7861">
        <f t="shared" si="28"/>
        <v>0</v>
      </c>
      <c r="T27" s="7861">
        <f t="shared" si="28"/>
        <v>0</v>
      </c>
      <c r="U27" s="7861">
        <f t="shared" ref="U27:AZ27" si="29">U26-U25</f>
        <v>0</v>
      </c>
      <c r="V27" s="7861">
        <f t="shared" si="29"/>
        <v>0</v>
      </c>
      <c r="W27" s="7861">
        <f t="shared" si="29"/>
        <v>0</v>
      </c>
      <c r="X27" s="7870">
        <f t="shared" si="29"/>
        <v>0</v>
      </c>
      <c r="Y27" s="7861">
        <f t="shared" si="29"/>
        <v>0</v>
      </c>
      <c r="Z27" s="7861">
        <f t="shared" si="29"/>
        <v>0</v>
      </c>
      <c r="AA27" s="7861">
        <f t="shared" si="29"/>
        <v>0</v>
      </c>
      <c r="AB27" s="7861">
        <f t="shared" si="29"/>
        <v>0</v>
      </c>
      <c r="AC27" s="7861">
        <f t="shared" si="29"/>
        <v>0</v>
      </c>
      <c r="AD27" s="7861">
        <f t="shared" si="29"/>
        <v>0</v>
      </c>
      <c r="AE27" s="7861">
        <f t="shared" si="29"/>
        <v>0</v>
      </c>
      <c r="AF27" s="7861">
        <f t="shared" si="29"/>
        <v>0</v>
      </c>
      <c r="AG27" s="7861">
        <f t="shared" si="29"/>
        <v>0</v>
      </c>
      <c r="AH27" s="7861">
        <f t="shared" si="29"/>
        <v>0</v>
      </c>
      <c r="AI27" s="7861">
        <f t="shared" si="29"/>
        <v>0</v>
      </c>
      <c r="AJ27" s="7870">
        <f t="shared" si="29"/>
        <v>0</v>
      </c>
      <c r="AK27" s="7872">
        <f t="shared" si="29"/>
        <v>0</v>
      </c>
      <c r="AL27" s="7873">
        <f t="shared" si="29"/>
        <v>0</v>
      </c>
      <c r="AM27" s="7873">
        <f t="shared" si="29"/>
        <v>0</v>
      </c>
      <c r="AN27" s="7873">
        <f t="shared" si="29"/>
        <v>0</v>
      </c>
      <c r="AO27" s="7873">
        <f t="shared" si="29"/>
        <v>0</v>
      </c>
      <c r="AP27" s="7873">
        <f t="shared" si="29"/>
        <v>0</v>
      </c>
      <c r="AQ27" s="7873">
        <f t="shared" si="29"/>
        <v>0</v>
      </c>
      <c r="AR27" s="7874">
        <f t="shared" si="29"/>
        <v>0</v>
      </c>
      <c r="AS27" s="7872">
        <f t="shared" si="29"/>
        <v>0</v>
      </c>
      <c r="AT27" s="7873">
        <f t="shared" si="29"/>
        <v>0</v>
      </c>
      <c r="AU27" s="7873">
        <f t="shared" si="29"/>
        <v>0</v>
      </c>
      <c r="AV27" s="7873">
        <f t="shared" si="29"/>
        <v>0</v>
      </c>
      <c r="AW27" s="7873">
        <f t="shared" si="29"/>
        <v>0</v>
      </c>
      <c r="AX27" s="7873">
        <f t="shared" si="29"/>
        <v>0</v>
      </c>
      <c r="AY27" s="7873">
        <f t="shared" si="29"/>
        <v>0</v>
      </c>
      <c r="AZ27" s="7875">
        <f t="shared" si="29"/>
        <v>0</v>
      </c>
      <c r="BA27" s="7861">
        <f t="shared" ref="BA27:BX27" si="30">BA26-BA25</f>
        <v>0</v>
      </c>
      <c r="BB27" s="7861">
        <f t="shared" si="30"/>
        <v>0</v>
      </c>
      <c r="BC27" s="7861">
        <f t="shared" si="30"/>
        <v>0</v>
      </c>
      <c r="BD27" s="7870">
        <f t="shared" si="30"/>
        <v>0</v>
      </c>
      <c r="BE27" s="7872">
        <f t="shared" si="30"/>
        <v>0</v>
      </c>
      <c r="BF27" s="7873">
        <f t="shared" si="30"/>
        <v>0</v>
      </c>
      <c r="BG27" s="7873">
        <f t="shared" si="30"/>
        <v>0</v>
      </c>
      <c r="BH27" s="7873">
        <f t="shared" si="30"/>
        <v>0</v>
      </c>
      <c r="BI27" s="7873">
        <f t="shared" si="30"/>
        <v>0</v>
      </c>
      <c r="BJ27" s="7873">
        <f t="shared" si="30"/>
        <v>0</v>
      </c>
      <c r="BK27" s="7873">
        <f t="shared" si="30"/>
        <v>0</v>
      </c>
      <c r="BL27" s="7875">
        <f t="shared" si="30"/>
        <v>0</v>
      </c>
      <c r="BM27" s="7861">
        <f t="shared" si="30"/>
        <v>0</v>
      </c>
      <c r="BN27" s="7861">
        <f t="shared" si="30"/>
        <v>0</v>
      </c>
      <c r="BO27" s="7861">
        <f t="shared" si="30"/>
        <v>0</v>
      </c>
      <c r="BP27" s="7870">
        <f t="shared" si="30"/>
        <v>0</v>
      </c>
      <c r="BQ27" s="7875">
        <f t="shared" si="30"/>
        <v>0</v>
      </c>
      <c r="BR27" s="7875">
        <f t="shared" si="30"/>
        <v>0</v>
      </c>
      <c r="BS27" s="7875">
        <f t="shared" si="30"/>
        <v>0</v>
      </c>
      <c r="BT27" s="7875">
        <f t="shared" si="30"/>
        <v>0</v>
      </c>
      <c r="BU27" s="7875">
        <f t="shared" si="30"/>
        <v>0</v>
      </c>
      <c r="BV27" s="7875">
        <f t="shared" si="30"/>
        <v>0</v>
      </c>
      <c r="BW27" s="7875">
        <f t="shared" si="30"/>
        <v>0</v>
      </c>
      <c r="BX27" s="7877">
        <f t="shared" si="30"/>
        <v>0</v>
      </c>
      <c r="BY27" s="6181"/>
      <c r="BZ27" s="6182"/>
    </row>
    <row r="28" spans="1:78">
      <c r="A28" s="6182"/>
      <c r="B28" s="6181"/>
      <c r="C28" s="2441">
        <v>10</v>
      </c>
      <c r="D28" s="7899" t="s">
        <v>850</v>
      </c>
      <c r="E28" s="7861">
        <f t="shared" si="23"/>
        <v>0</v>
      </c>
      <c r="F28" s="7861">
        <f t="shared" si="23"/>
        <v>0</v>
      </c>
      <c r="G28" s="7861">
        <f t="shared" si="23"/>
        <v>0</v>
      </c>
      <c r="H28" s="7870">
        <f>+X28+AJ28+AN28+AR28+BD28+BP28</f>
        <v>0</v>
      </c>
      <c r="I28" s="7861">
        <f>I22-I25+I26</f>
        <v>0</v>
      </c>
      <c r="J28" s="7861">
        <f t="shared" ref="J28:T28" si="31">J22-J25+J26</f>
        <v>0</v>
      </c>
      <c r="K28" s="7861">
        <f t="shared" si="31"/>
        <v>0</v>
      </c>
      <c r="L28" s="7861">
        <f t="shared" si="31"/>
        <v>0</v>
      </c>
      <c r="M28" s="7861">
        <f t="shared" si="31"/>
        <v>0</v>
      </c>
      <c r="N28" s="7861">
        <f t="shared" si="31"/>
        <v>0</v>
      </c>
      <c r="O28" s="7861">
        <f t="shared" si="31"/>
        <v>0</v>
      </c>
      <c r="P28" s="7861">
        <f t="shared" si="31"/>
        <v>0</v>
      </c>
      <c r="Q28" s="7861">
        <f t="shared" si="31"/>
        <v>0</v>
      </c>
      <c r="R28" s="7861">
        <f t="shared" si="31"/>
        <v>0</v>
      </c>
      <c r="S28" s="7861">
        <f t="shared" si="31"/>
        <v>0</v>
      </c>
      <c r="T28" s="7861">
        <f t="shared" si="31"/>
        <v>0</v>
      </c>
      <c r="U28" s="7861">
        <f t="shared" ref="U28:AZ28" si="32">U22-U25+U26</f>
        <v>0</v>
      </c>
      <c r="V28" s="7861">
        <f t="shared" si="32"/>
        <v>0</v>
      </c>
      <c r="W28" s="7861">
        <f t="shared" si="32"/>
        <v>0</v>
      </c>
      <c r="X28" s="7870">
        <f t="shared" si="32"/>
        <v>0</v>
      </c>
      <c r="Y28" s="7861">
        <f t="shared" si="32"/>
        <v>0</v>
      </c>
      <c r="Z28" s="7861">
        <f t="shared" si="32"/>
        <v>0</v>
      </c>
      <c r="AA28" s="7861">
        <f t="shared" si="32"/>
        <v>0</v>
      </c>
      <c r="AB28" s="7861">
        <f t="shared" si="32"/>
        <v>0</v>
      </c>
      <c r="AC28" s="7861">
        <f t="shared" si="32"/>
        <v>0</v>
      </c>
      <c r="AD28" s="7861">
        <f t="shared" si="32"/>
        <v>0</v>
      </c>
      <c r="AE28" s="7861">
        <f t="shared" si="32"/>
        <v>0</v>
      </c>
      <c r="AF28" s="7861">
        <f t="shared" si="32"/>
        <v>0</v>
      </c>
      <c r="AG28" s="7861">
        <f t="shared" si="32"/>
        <v>0</v>
      </c>
      <c r="AH28" s="7861">
        <f t="shared" si="32"/>
        <v>0</v>
      </c>
      <c r="AI28" s="7861">
        <f t="shared" si="32"/>
        <v>0</v>
      </c>
      <c r="AJ28" s="7870">
        <f t="shared" si="32"/>
        <v>0</v>
      </c>
      <c r="AK28" s="7879">
        <f t="shared" si="32"/>
        <v>0</v>
      </c>
      <c r="AL28" s="7880">
        <f t="shared" si="32"/>
        <v>0</v>
      </c>
      <c r="AM28" s="7880">
        <f t="shared" si="32"/>
        <v>0</v>
      </c>
      <c r="AN28" s="7880">
        <f t="shared" si="32"/>
        <v>0</v>
      </c>
      <c r="AO28" s="7880">
        <f t="shared" si="32"/>
        <v>0</v>
      </c>
      <c r="AP28" s="7880">
        <f t="shared" si="32"/>
        <v>0</v>
      </c>
      <c r="AQ28" s="7880">
        <f t="shared" si="32"/>
        <v>0</v>
      </c>
      <c r="AR28" s="7878">
        <f t="shared" si="32"/>
        <v>0</v>
      </c>
      <c r="AS28" s="7879">
        <f t="shared" si="32"/>
        <v>0</v>
      </c>
      <c r="AT28" s="7880">
        <f t="shared" si="32"/>
        <v>0</v>
      </c>
      <c r="AU28" s="7880">
        <f t="shared" si="32"/>
        <v>0</v>
      </c>
      <c r="AV28" s="7880">
        <f t="shared" si="32"/>
        <v>0</v>
      </c>
      <c r="AW28" s="7880">
        <f t="shared" si="32"/>
        <v>0</v>
      </c>
      <c r="AX28" s="7880">
        <f t="shared" si="32"/>
        <v>0</v>
      </c>
      <c r="AY28" s="7880">
        <f t="shared" si="32"/>
        <v>0</v>
      </c>
      <c r="AZ28" s="7881">
        <f t="shared" si="32"/>
        <v>0</v>
      </c>
      <c r="BA28" s="7861">
        <f t="shared" ref="BA28:BX28" si="33">BA22-BA25+BA26</f>
        <v>0</v>
      </c>
      <c r="BB28" s="7861">
        <f t="shared" si="33"/>
        <v>0</v>
      </c>
      <c r="BC28" s="7861">
        <f t="shared" si="33"/>
        <v>0</v>
      </c>
      <c r="BD28" s="7878">
        <f t="shared" si="33"/>
        <v>0</v>
      </c>
      <c r="BE28" s="7879">
        <f t="shared" si="33"/>
        <v>0</v>
      </c>
      <c r="BF28" s="7880">
        <f t="shared" si="33"/>
        <v>0</v>
      </c>
      <c r="BG28" s="7880">
        <f t="shared" si="33"/>
        <v>0</v>
      </c>
      <c r="BH28" s="7880">
        <f t="shared" si="33"/>
        <v>0</v>
      </c>
      <c r="BI28" s="7880">
        <f t="shared" si="33"/>
        <v>0</v>
      </c>
      <c r="BJ28" s="7880">
        <f t="shared" si="33"/>
        <v>0</v>
      </c>
      <c r="BK28" s="7880">
        <f t="shared" si="33"/>
        <v>0</v>
      </c>
      <c r="BL28" s="7881">
        <f t="shared" si="33"/>
        <v>0</v>
      </c>
      <c r="BM28" s="7861">
        <f t="shared" si="33"/>
        <v>0</v>
      </c>
      <c r="BN28" s="7861">
        <f t="shared" si="33"/>
        <v>0</v>
      </c>
      <c r="BO28" s="7861">
        <f t="shared" si="33"/>
        <v>0</v>
      </c>
      <c r="BP28" s="7878">
        <f t="shared" si="33"/>
        <v>0</v>
      </c>
      <c r="BQ28" s="7875">
        <f t="shared" si="33"/>
        <v>0</v>
      </c>
      <c r="BR28" s="7875">
        <f t="shared" si="33"/>
        <v>0</v>
      </c>
      <c r="BS28" s="7875">
        <f t="shared" si="33"/>
        <v>0</v>
      </c>
      <c r="BT28" s="7875">
        <f t="shared" si="33"/>
        <v>0</v>
      </c>
      <c r="BU28" s="7875">
        <f t="shared" si="33"/>
        <v>0</v>
      </c>
      <c r="BV28" s="7875">
        <f t="shared" si="33"/>
        <v>0</v>
      </c>
      <c r="BW28" s="7875">
        <f t="shared" si="33"/>
        <v>0</v>
      </c>
      <c r="BX28" s="7900">
        <f t="shared" si="33"/>
        <v>0</v>
      </c>
      <c r="BY28" s="6181"/>
      <c r="BZ28" s="6182"/>
    </row>
    <row r="29" spans="1:78">
      <c r="A29" s="6182"/>
      <c r="B29" s="6181"/>
      <c r="C29" s="2441"/>
      <c r="D29" s="7860"/>
      <c r="E29" s="7883"/>
      <c r="F29" s="7884"/>
      <c r="G29" s="7884"/>
      <c r="H29" s="7884"/>
      <c r="I29" s="7885"/>
      <c r="J29" s="7885"/>
      <c r="K29" s="7885"/>
      <c r="L29" s="7885"/>
      <c r="M29" s="7886"/>
      <c r="N29" s="7886"/>
      <c r="O29" s="7886"/>
      <c r="P29" s="7886"/>
      <c r="Q29" s="7885"/>
      <c r="R29" s="7885"/>
      <c r="S29" s="7885"/>
      <c r="T29" s="7885"/>
      <c r="U29" s="7885">
        <f t="shared" ref="U29:W42" si="34">I29+M29+Q29</f>
        <v>0</v>
      </c>
      <c r="V29" s="7885"/>
      <c r="W29" s="7885"/>
      <c r="X29" s="7885">
        <f t="shared" ref="X29:X42" si="35">L29+P29+T29</f>
        <v>0</v>
      </c>
      <c r="Y29" s="7885"/>
      <c r="Z29" s="7885"/>
      <c r="AA29" s="7885"/>
      <c r="AB29" s="7885"/>
      <c r="AC29" s="7886"/>
      <c r="AD29" s="7886"/>
      <c r="AE29" s="7886"/>
      <c r="AF29" s="7886"/>
      <c r="AG29" s="7886"/>
      <c r="AH29" s="7886"/>
      <c r="AI29" s="7886"/>
      <c r="AJ29" s="7886"/>
      <c r="AK29" s="7885"/>
      <c r="AL29" s="7885"/>
      <c r="AM29" s="7885"/>
      <c r="AN29" s="7885"/>
      <c r="AO29" s="7885"/>
      <c r="AP29" s="7885"/>
      <c r="AQ29" s="7885"/>
      <c r="AR29" s="7885"/>
      <c r="AS29" s="7885"/>
      <c r="AT29" s="7885"/>
      <c r="AU29" s="7885"/>
      <c r="AV29" s="7885"/>
      <c r="AW29" s="7885"/>
      <c r="AX29" s="7885"/>
      <c r="AY29" s="7885"/>
      <c r="AZ29" s="7885"/>
      <c r="BA29" s="7885"/>
      <c r="BB29" s="7885"/>
      <c r="BC29" s="7885"/>
      <c r="BD29" s="7887"/>
      <c r="BE29" s="7885"/>
      <c r="BF29" s="7885"/>
      <c r="BG29" s="7885"/>
      <c r="BH29" s="7885"/>
      <c r="BI29" s="7885"/>
      <c r="BJ29" s="7885"/>
      <c r="BK29" s="7885"/>
      <c r="BL29" s="7885"/>
      <c r="BM29" s="7885"/>
      <c r="BN29" s="7885"/>
      <c r="BO29" s="7885"/>
      <c r="BP29" s="7887"/>
      <c r="BQ29" s="7885"/>
      <c r="BR29" s="7885"/>
      <c r="BS29" s="7885"/>
      <c r="BT29" s="7885"/>
      <c r="BU29" s="7885"/>
      <c r="BV29" s="7885"/>
      <c r="BW29" s="7885"/>
      <c r="BX29" s="7888"/>
      <c r="BY29" s="6181"/>
      <c r="BZ29" s="6182"/>
    </row>
    <row r="30" spans="1:78">
      <c r="A30" s="6182"/>
      <c r="B30" s="6181"/>
      <c r="C30" s="2441"/>
      <c r="D30" s="7901" t="s">
        <v>851</v>
      </c>
      <c r="E30" s="7889"/>
      <c r="F30" s="7890"/>
      <c r="G30" s="7890"/>
      <c r="H30" s="7890"/>
      <c r="I30" s="7891"/>
      <c r="J30" s="7891"/>
      <c r="K30" s="7891"/>
      <c r="L30" s="7891"/>
      <c r="M30" s="7892"/>
      <c r="N30" s="7892"/>
      <c r="O30" s="7892"/>
      <c r="P30" s="7892"/>
      <c r="Q30" s="7891"/>
      <c r="R30" s="7891"/>
      <c r="S30" s="7891"/>
      <c r="T30" s="7891"/>
      <c r="U30" s="7891">
        <f t="shared" si="34"/>
        <v>0</v>
      </c>
      <c r="V30" s="7891"/>
      <c r="W30" s="7891"/>
      <c r="X30" s="7891">
        <f t="shared" si="35"/>
        <v>0</v>
      </c>
      <c r="Y30" s="7891"/>
      <c r="Z30" s="7891"/>
      <c r="AA30" s="7891"/>
      <c r="AB30" s="7891"/>
      <c r="AC30" s="7892"/>
      <c r="AD30" s="7892"/>
      <c r="AE30" s="7892"/>
      <c r="AF30" s="7892"/>
      <c r="AG30" s="7892"/>
      <c r="AH30" s="7892"/>
      <c r="AI30" s="7892"/>
      <c r="AJ30" s="7892"/>
      <c r="AK30" s="7891"/>
      <c r="AL30" s="7891"/>
      <c r="AM30" s="7891"/>
      <c r="AN30" s="7891"/>
      <c r="AO30" s="7891"/>
      <c r="AP30" s="7891"/>
      <c r="AQ30" s="7891"/>
      <c r="AR30" s="7891"/>
      <c r="AS30" s="7891"/>
      <c r="AT30" s="7891"/>
      <c r="AU30" s="7891"/>
      <c r="AV30" s="7891"/>
      <c r="AW30" s="7891"/>
      <c r="AX30" s="7891"/>
      <c r="AY30" s="7891"/>
      <c r="AZ30" s="7891"/>
      <c r="BA30" s="7891"/>
      <c r="BB30" s="7891"/>
      <c r="BC30" s="7891"/>
      <c r="BD30" s="7893"/>
      <c r="BE30" s="7891"/>
      <c r="BF30" s="7891"/>
      <c r="BG30" s="7891"/>
      <c r="BH30" s="7891"/>
      <c r="BI30" s="7891"/>
      <c r="BJ30" s="7891"/>
      <c r="BK30" s="7891"/>
      <c r="BL30" s="7891"/>
      <c r="BM30" s="7891"/>
      <c r="BN30" s="7891"/>
      <c r="BO30" s="7891"/>
      <c r="BP30" s="7893"/>
      <c r="BQ30" s="7891"/>
      <c r="BR30" s="7891"/>
      <c r="BS30" s="7891"/>
      <c r="BT30" s="7891"/>
      <c r="BU30" s="7891"/>
      <c r="BV30" s="7891"/>
      <c r="BW30" s="7891"/>
      <c r="BX30" s="7893"/>
      <c r="BY30" s="6181"/>
      <c r="BZ30" s="6182"/>
    </row>
    <row r="31" spans="1:78">
      <c r="A31" s="6182"/>
      <c r="B31" s="6181"/>
      <c r="C31" s="2441">
        <v>11</v>
      </c>
      <c r="D31" s="7860" t="s">
        <v>852</v>
      </c>
      <c r="E31" s="7861">
        <f t="shared" ref="E31:G42" si="36">+U31+AG31+AK31+AO31+BA31+BM31</f>
        <v>0</v>
      </c>
      <c r="F31" s="7861">
        <f t="shared" si="36"/>
        <v>0</v>
      </c>
      <c r="G31" s="7861">
        <f t="shared" si="36"/>
        <v>0</v>
      </c>
      <c r="H31" s="7870">
        <f t="shared" ref="H31:H42" si="37">+X31+AJ31+AN31+AR31+BD31+BP31</f>
        <v>0</v>
      </c>
      <c r="I31" s="7894"/>
      <c r="J31" s="7895"/>
      <c r="K31" s="7895"/>
      <c r="L31" s="7895"/>
      <c r="M31" s="7895"/>
      <c r="N31" s="7895"/>
      <c r="O31" s="7895"/>
      <c r="P31" s="7895"/>
      <c r="Q31" s="7895"/>
      <c r="R31" s="7895"/>
      <c r="S31" s="7895"/>
      <c r="T31" s="7895"/>
      <c r="U31" s="7861">
        <f t="shared" si="34"/>
        <v>0</v>
      </c>
      <c r="V31" s="7861">
        <f t="shared" si="34"/>
        <v>0</v>
      </c>
      <c r="W31" s="7861">
        <f t="shared" si="34"/>
        <v>0</v>
      </c>
      <c r="X31" s="7870">
        <f t="shared" si="35"/>
        <v>0</v>
      </c>
      <c r="Y31" s="7894"/>
      <c r="Z31" s="7895"/>
      <c r="AA31" s="7895"/>
      <c r="AB31" s="7895"/>
      <c r="AC31" s="7895"/>
      <c r="AD31" s="7895"/>
      <c r="AE31" s="7895"/>
      <c r="AF31" s="7895"/>
      <c r="AG31" s="7861">
        <f t="shared" ref="AG31:AI42" si="38">Y31+AC31</f>
        <v>0</v>
      </c>
      <c r="AH31" s="7861">
        <f t="shared" si="38"/>
        <v>0</v>
      </c>
      <c r="AI31" s="7861">
        <f t="shared" si="38"/>
        <v>0</v>
      </c>
      <c r="AJ31" s="7870">
        <f t="shared" ref="AJ31:AJ42" si="39">AB31+AF31</f>
        <v>0</v>
      </c>
      <c r="AK31" s="7894"/>
      <c r="AL31" s="7895"/>
      <c r="AM31" s="7895"/>
      <c r="AN31" s="7895"/>
      <c r="AO31" s="7895"/>
      <c r="AP31" s="7895"/>
      <c r="AQ31" s="7895"/>
      <c r="AR31" s="7868"/>
      <c r="AS31" s="7894"/>
      <c r="AT31" s="7895"/>
      <c r="AU31" s="7895"/>
      <c r="AV31" s="7895"/>
      <c r="AW31" s="7895"/>
      <c r="AX31" s="7895"/>
      <c r="AY31" s="7895"/>
      <c r="AZ31" s="7895"/>
      <c r="BA31" s="7861">
        <f t="shared" ref="BA31:BC42" si="40">AW31+AS31</f>
        <v>0</v>
      </c>
      <c r="BB31" s="7861">
        <f t="shared" si="40"/>
        <v>0</v>
      </c>
      <c r="BC31" s="7861">
        <f t="shared" si="40"/>
        <v>0</v>
      </c>
      <c r="BD31" s="7870">
        <f t="shared" ref="BD31:BD42" si="41">AZ31+AV31</f>
        <v>0</v>
      </c>
      <c r="BE31" s="7894"/>
      <c r="BF31" s="7895"/>
      <c r="BG31" s="7895"/>
      <c r="BH31" s="7895"/>
      <c r="BI31" s="7895"/>
      <c r="BJ31" s="7895"/>
      <c r="BK31" s="7895"/>
      <c r="BL31" s="7895"/>
      <c r="BM31" s="7861">
        <f t="shared" ref="BM31:BO42" si="42">BI31+BE31</f>
        <v>0</v>
      </c>
      <c r="BN31" s="7861">
        <f t="shared" si="42"/>
        <v>0</v>
      </c>
      <c r="BO31" s="7861">
        <f t="shared" si="42"/>
        <v>0</v>
      </c>
      <c r="BP31" s="7870">
        <f t="shared" ref="BP31:BP42" si="43">BL31+BH31</f>
        <v>0</v>
      </c>
      <c r="BQ31" s="7894"/>
      <c r="BR31" s="7895"/>
      <c r="BS31" s="7895"/>
      <c r="BT31" s="7895"/>
      <c r="BU31" s="7895"/>
      <c r="BV31" s="7895"/>
      <c r="BW31" s="7895"/>
      <c r="BX31" s="7867"/>
      <c r="BY31" s="6181"/>
      <c r="BZ31" s="6182"/>
    </row>
    <row r="32" spans="1:78">
      <c r="A32" s="6182"/>
      <c r="B32" s="6181"/>
      <c r="C32" s="2441">
        <v>12</v>
      </c>
      <c r="D32" s="7860" t="s">
        <v>853</v>
      </c>
      <c r="E32" s="7861">
        <f t="shared" si="36"/>
        <v>0</v>
      </c>
      <c r="F32" s="7861">
        <f t="shared" si="36"/>
        <v>0</v>
      </c>
      <c r="G32" s="7861">
        <f t="shared" si="36"/>
        <v>0</v>
      </c>
      <c r="H32" s="7870">
        <f t="shared" si="37"/>
        <v>0</v>
      </c>
      <c r="I32" s="7894"/>
      <c r="J32" s="7897"/>
      <c r="K32" s="7897"/>
      <c r="L32" s="7897"/>
      <c r="M32" s="7897"/>
      <c r="N32" s="7897"/>
      <c r="O32" s="7897"/>
      <c r="P32" s="7897"/>
      <c r="Q32" s="7897"/>
      <c r="R32" s="7897"/>
      <c r="S32" s="7897"/>
      <c r="T32" s="7897"/>
      <c r="U32" s="7861">
        <f t="shared" si="34"/>
        <v>0</v>
      </c>
      <c r="V32" s="7861">
        <f t="shared" si="34"/>
        <v>0</v>
      </c>
      <c r="W32" s="7861">
        <f t="shared" si="34"/>
        <v>0</v>
      </c>
      <c r="X32" s="7870">
        <f t="shared" si="35"/>
        <v>0</v>
      </c>
      <c r="Y32" s="7894"/>
      <c r="Z32" s="7897"/>
      <c r="AA32" s="7897"/>
      <c r="AB32" s="7897"/>
      <c r="AC32" s="7897"/>
      <c r="AD32" s="7897"/>
      <c r="AE32" s="7897"/>
      <c r="AF32" s="7897"/>
      <c r="AG32" s="7861">
        <f t="shared" si="38"/>
        <v>0</v>
      </c>
      <c r="AH32" s="7861">
        <f t="shared" si="38"/>
        <v>0</v>
      </c>
      <c r="AI32" s="7861">
        <f t="shared" si="38"/>
        <v>0</v>
      </c>
      <c r="AJ32" s="7870">
        <f t="shared" si="39"/>
        <v>0</v>
      </c>
      <c r="AK32" s="7894"/>
      <c r="AL32" s="7897"/>
      <c r="AM32" s="7897"/>
      <c r="AN32" s="7897"/>
      <c r="AO32" s="7897"/>
      <c r="AP32" s="7897"/>
      <c r="AQ32" s="7897"/>
      <c r="AR32" s="7868"/>
      <c r="AS32" s="7894"/>
      <c r="AT32" s="7897"/>
      <c r="AU32" s="7897"/>
      <c r="AV32" s="7897"/>
      <c r="AW32" s="7897"/>
      <c r="AX32" s="7897"/>
      <c r="AY32" s="7897"/>
      <c r="AZ32" s="7897"/>
      <c r="BA32" s="7861">
        <f t="shared" si="40"/>
        <v>0</v>
      </c>
      <c r="BB32" s="7861">
        <f t="shared" si="40"/>
        <v>0</v>
      </c>
      <c r="BC32" s="7861">
        <f t="shared" si="40"/>
        <v>0</v>
      </c>
      <c r="BD32" s="7878">
        <f t="shared" si="41"/>
        <v>0</v>
      </c>
      <c r="BE32" s="7894"/>
      <c r="BF32" s="7897"/>
      <c r="BG32" s="7897"/>
      <c r="BH32" s="7897"/>
      <c r="BI32" s="7897"/>
      <c r="BJ32" s="7897"/>
      <c r="BK32" s="7897"/>
      <c r="BL32" s="7897"/>
      <c r="BM32" s="7861">
        <f t="shared" si="42"/>
        <v>0</v>
      </c>
      <c r="BN32" s="7861">
        <f t="shared" si="42"/>
        <v>0</v>
      </c>
      <c r="BO32" s="7861">
        <f t="shared" si="42"/>
        <v>0</v>
      </c>
      <c r="BP32" s="7870">
        <f t="shared" si="43"/>
        <v>0</v>
      </c>
      <c r="BQ32" s="7894"/>
      <c r="BR32" s="7897"/>
      <c r="BS32" s="7897"/>
      <c r="BT32" s="7897"/>
      <c r="BU32" s="7897"/>
      <c r="BV32" s="7897"/>
      <c r="BW32" s="7897"/>
      <c r="BX32" s="7867"/>
      <c r="BY32" s="6181"/>
      <c r="BZ32" s="6182"/>
    </row>
    <row r="33" spans="1:78">
      <c r="A33" s="6182"/>
      <c r="B33" s="6181"/>
      <c r="C33" s="2441">
        <v>13</v>
      </c>
      <c r="D33" s="7860" t="s">
        <v>854</v>
      </c>
      <c r="E33" s="7861">
        <f t="shared" si="36"/>
        <v>0</v>
      </c>
      <c r="F33" s="7861">
        <f t="shared" si="36"/>
        <v>0</v>
      </c>
      <c r="G33" s="7861">
        <f t="shared" si="36"/>
        <v>0</v>
      </c>
      <c r="H33" s="7870">
        <f t="shared" si="37"/>
        <v>0</v>
      </c>
      <c r="I33" s="7894"/>
      <c r="J33" s="7895"/>
      <c r="K33" s="7895"/>
      <c r="L33" s="7895"/>
      <c r="M33" s="7895"/>
      <c r="N33" s="7895"/>
      <c r="O33" s="7895"/>
      <c r="P33" s="7895"/>
      <c r="Q33" s="7895"/>
      <c r="R33" s="7895"/>
      <c r="S33" s="7895"/>
      <c r="T33" s="7895"/>
      <c r="U33" s="7861">
        <f t="shared" si="34"/>
        <v>0</v>
      </c>
      <c r="V33" s="7861">
        <f t="shared" si="34"/>
        <v>0</v>
      </c>
      <c r="W33" s="7861">
        <f t="shared" si="34"/>
        <v>0</v>
      </c>
      <c r="X33" s="7870">
        <f t="shared" si="35"/>
        <v>0</v>
      </c>
      <c r="Y33" s="7894"/>
      <c r="Z33" s="7895"/>
      <c r="AA33" s="7895"/>
      <c r="AB33" s="7895"/>
      <c r="AC33" s="7895"/>
      <c r="AD33" s="7895"/>
      <c r="AE33" s="7895"/>
      <c r="AF33" s="7895"/>
      <c r="AG33" s="7861">
        <f t="shared" si="38"/>
        <v>0</v>
      </c>
      <c r="AH33" s="7861">
        <f t="shared" si="38"/>
        <v>0</v>
      </c>
      <c r="AI33" s="7861">
        <f t="shared" si="38"/>
        <v>0</v>
      </c>
      <c r="AJ33" s="7870">
        <f t="shared" si="39"/>
        <v>0</v>
      </c>
      <c r="AK33" s="7894"/>
      <c r="AL33" s="7895"/>
      <c r="AM33" s="7895"/>
      <c r="AN33" s="7895"/>
      <c r="AO33" s="7895"/>
      <c r="AP33" s="7895"/>
      <c r="AQ33" s="7895"/>
      <c r="AR33" s="7868"/>
      <c r="AS33" s="7894"/>
      <c r="AT33" s="7895"/>
      <c r="AU33" s="7895"/>
      <c r="AV33" s="7895"/>
      <c r="AW33" s="7895"/>
      <c r="AX33" s="7895"/>
      <c r="AY33" s="7895"/>
      <c r="AZ33" s="7895"/>
      <c r="BA33" s="7861">
        <f t="shared" si="40"/>
        <v>0</v>
      </c>
      <c r="BB33" s="7861">
        <f t="shared" si="40"/>
        <v>0</v>
      </c>
      <c r="BC33" s="7861">
        <f t="shared" si="40"/>
        <v>0</v>
      </c>
      <c r="BD33" s="7870">
        <f t="shared" si="41"/>
        <v>0</v>
      </c>
      <c r="BE33" s="7894"/>
      <c r="BF33" s="7895"/>
      <c r="BG33" s="7895"/>
      <c r="BH33" s="7895"/>
      <c r="BI33" s="7895"/>
      <c r="BJ33" s="7895"/>
      <c r="BK33" s="7895"/>
      <c r="BL33" s="7895"/>
      <c r="BM33" s="7861">
        <f t="shared" si="42"/>
        <v>0</v>
      </c>
      <c r="BN33" s="7861">
        <f t="shared" si="42"/>
        <v>0</v>
      </c>
      <c r="BO33" s="7861">
        <f t="shared" si="42"/>
        <v>0</v>
      </c>
      <c r="BP33" s="7870">
        <f t="shared" si="43"/>
        <v>0</v>
      </c>
      <c r="BQ33" s="7894"/>
      <c r="BR33" s="7895"/>
      <c r="BS33" s="7895"/>
      <c r="BT33" s="7895"/>
      <c r="BU33" s="7895"/>
      <c r="BV33" s="7895"/>
      <c r="BW33" s="7895"/>
      <c r="BX33" s="7867"/>
      <c r="BY33" s="6181"/>
      <c r="BZ33" s="6182"/>
    </row>
    <row r="34" spans="1:78">
      <c r="A34" s="6182"/>
      <c r="B34" s="6181"/>
      <c r="C34" s="2441">
        <v>14</v>
      </c>
      <c r="D34" s="7860" t="s">
        <v>855</v>
      </c>
      <c r="E34" s="7861">
        <f t="shared" si="36"/>
        <v>0</v>
      </c>
      <c r="F34" s="7861">
        <f t="shared" si="36"/>
        <v>0</v>
      </c>
      <c r="G34" s="7861">
        <f t="shared" si="36"/>
        <v>0</v>
      </c>
      <c r="H34" s="7870">
        <f t="shared" si="37"/>
        <v>0</v>
      </c>
      <c r="I34" s="7894"/>
      <c r="J34" s="7897"/>
      <c r="K34" s="7897"/>
      <c r="L34" s="7897"/>
      <c r="M34" s="7897"/>
      <c r="N34" s="7897"/>
      <c r="O34" s="7897"/>
      <c r="P34" s="7897"/>
      <c r="Q34" s="7897"/>
      <c r="R34" s="7897"/>
      <c r="S34" s="7897"/>
      <c r="T34" s="7897"/>
      <c r="U34" s="7861">
        <f t="shared" si="34"/>
        <v>0</v>
      </c>
      <c r="V34" s="7861">
        <f t="shared" si="34"/>
        <v>0</v>
      </c>
      <c r="W34" s="7861">
        <f t="shared" si="34"/>
        <v>0</v>
      </c>
      <c r="X34" s="7870">
        <f t="shared" si="35"/>
        <v>0</v>
      </c>
      <c r="Y34" s="7894"/>
      <c r="Z34" s="7897"/>
      <c r="AA34" s="7897"/>
      <c r="AB34" s="7897"/>
      <c r="AC34" s="7897"/>
      <c r="AD34" s="7897"/>
      <c r="AE34" s="7897"/>
      <c r="AF34" s="7897"/>
      <c r="AG34" s="7861">
        <f t="shared" si="38"/>
        <v>0</v>
      </c>
      <c r="AH34" s="7861">
        <f t="shared" si="38"/>
        <v>0</v>
      </c>
      <c r="AI34" s="7861">
        <f t="shared" si="38"/>
        <v>0</v>
      </c>
      <c r="AJ34" s="7870">
        <f t="shared" si="39"/>
        <v>0</v>
      </c>
      <c r="AK34" s="7894"/>
      <c r="AL34" s="7897"/>
      <c r="AM34" s="7897"/>
      <c r="AN34" s="7897"/>
      <c r="AO34" s="7897"/>
      <c r="AP34" s="7897"/>
      <c r="AQ34" s="7897"/>
      <c r="AR34" s="7868"/>
      <c r="AS34" s="7894"/>
      <c r="AT34" s="7897"/>
      <c r="AU34" s="7897"/>
      <c r="AV34" s="7897"/>
      <c r="AW34" s="7897"/>
      <c r="AX34" s="7897"/>
      <c r="AY34" s="7897"/>
      <c r="AZ34" s="7897"/>
      <c r="BA34" s="7861">
        <f t="shared" si="40"/>
        <v>0</v>
      </c>
      <c r="BB34" s="7861">
        <f t="shared" si="40"/>
        <v>0</v>
      </c>
      <c r="BC34" s="7861">
        <f t="shared" si="40"/>
        <v>0</v>
      </c>
      <c r="BD34" s="7878">
        <f t="shared" si="41"/>
        <v>0</v>
      </c>
      <c r="BE34" s="7894"/>
      <c r="BF34" s="7897"/>
      <c r="BG34" s="7897"/>
      <c r="BH34" s="7897"/>
      <c r="BI34" s="7897"/>
      <c r="BJ34" s="7897"/>
      <c r="BK34" s="7897"/>
      <c r="BL34" s="7897"/>
      <c r="BM34" s="7861">
        <f t="shared" si="42"/>
        <v>0</v>
      </c>
      <c r="BN34" s="7861">
        <f t="shared" si="42"/>
        <v>0</v>
      </c>
      <c r="BO34" s="7861">
        <f t="shared" si="42"/>
        <v>0</v>
      </c>
      <c r="BP34" s="7870">
        <f t="shared" si="43"/>
        <v>0</v>
      </c>
      <c r="BQ34" s="7894"/>
      <c r="BR34" s="7897"/>
      <c r="BS34" s="7897"/>
      <c r="BT34" s="7897"/>
      <c r="BU34" s="7897"/>
      <c r="BV34" s="7897"/>
      <c r="BW34" s="7897"/>
      <c r="BX34" s="7867"/>
      <c r="BY34" s="6181"/>
      <c r="BZ34" s="6182"/>
    </row>
    <row r="35" spans="1:78">
      <c r="A35" s="6182"/>
      <c r="B35" s="6181"/>
      <c r="C35" s="2441">
        <v>15</v>
      </c>
      <c r="D35" s="7860" t="s">
        <v>856</v>
      </c>
      <c r="E35" s="7861">
        <f t="shared" si="36"/>
        <v>0</v>
      </c>
      <c r="F35" s="7861">
        <f t="shared" si="36"/>
        <v>0</v>
      </c>
      <c r="G35" s="7861">
        <f t="shared" si="36"/>
        <v>0</v>
      </c>
      <c r="H35" s="7870">
        <f t="shared" si="37"/>
        <v>0</v>
      </c>
      <c r="I35" s="7894"/>
      <c r="J35" s="7895"/>
      <c r="K35" s="7895"/>
      <c r="L35" s="7895"/>
      <c r="M35" s="7895"/>
      <c r="N35" s="7895"/>
      <c r="O35" s="7895"/>
      <c r="P35" s="7895"/>
      <c r="Q35" s="7895"/>
      <c r="R35" s="7895"/>
      <c r="S35" s="7895"/>
      <c r="T35" s="7895"/>
      <c r="U35" s="7861">
        <f t="shared" si="34"/>
        <v>0</v>
      </c>
      <c r="V35" s="7861">
        <f t="shared" si="34"/>
        <v>0</v>
      </c>
      <c r="W35" s="7861">
        <f t="shared" si="34"/>
        <v>0</v>
      </c>
      <c r="X35" s="7870">
        <f t="shared" si="35"/>
        <v>0</v>
      </c>
      <c r="Y35" s="7894"/>
      <c r="Z35" s="7895"/>
      <c r="AA35" s="7895"/>
      <c r="AB35" s="7895"/>
      <c r="AC35" s="7895"/>
      <c r="AD35" s="7895"/>
      <c r="AE35" s="7895"/>
      <c r="AF35" s="7895"/>
      <c r="AG35" s="7861">
        <f t="shared" si="38"/>
        <v>0</v>
      </c>
      <c r="AH35" s="7861">
        <f t="shared" si="38"/>
        <v>0</v>
      </c>
      <c r="AI35" s="7861">
        <f t="shared" si="38"/>
        <v>0</v>
      </c>
      <c r="AJ35" s="7870">
        <f t="shared" si="39"/>
        <v>0</v>
      </c>
      <c r="AK35" s="7894"/>
      <c r="AL35" s="7895"/>
      <c r="AM35" s="7895"/>
      <c r="AN35" s="7895"/>
      <c r="AO35" s="7895"/>
      <c r="AP35" s="7895"/>
      <c r="AQ35" s="7895"/>
      <c r="AR35" s="7868"/>
      <c r="AS35" s="7894"/>
      <c r="AT35" s="7895"/>
      <c r="AU35" s="7895"/>
      <c r="AV35" s="7895"/>
      <c r="AW35" s="7895"/>
      <c r="AX35" s="7895"/>
      <c r="AY35" s="7895"/>
      <c r="AZ35" s="7895"/>
      <c r="BA35" s="7861">
        <f t="shared" si="40"/>
        <v>0</v>
      </c>
      <c r="BB35" s="7861">
        <f t="shared" si="40"/>
        <v>0</v>
      </c>
      <c r="BC35" s="7861">
        <f t="shared" si="40"/>
        <v>0</v>
      </c>
      <c r="BD35" s="7870">
        <f t="shared" si="41"/>
        <v>0</v>
      </c>
      <c r="BE35" s="7894"/>
      <c r="BF35" s="7895"/>
      <c r="BG35" s="7895"/>
      <c r="BH35" s="7895"/>
      <c r="BI35" s="7895"/>
      <c r="BJ35" s="7895"/>
      <c r="BK35" s="7895"/>
      <c r="BL35" s="7895"/>
      <c r="BM35" s="7861">
        <f t="shared" si="42"/>
        <v>0</v>
      </c>
      <c r="BN35" s="7861">
        <f t="shared" si="42"/>
        <v>0</v>
      </c>
      <c r="BO35" s="7861">
        <f t="shared" si="42"/>
        <v>0</v>
      </c>
      <c r="BP35" s="7870">
        <f t="shared" si="43"/>
        <v>0</v>
      </c>
      <c r="BQ35" s="7894"/>
      <c r="BR35" s="7895"/>
      <c r="BS35" s="7895"/>
      <c r="BT35" s="7895"/>
      <c r="BU35" s="7895"/>
      <c r="BV35" s="7895"/>
      <c r="BW35" s="7895"/>
      <c r="BX35" s="7867"/>
      <c r="BY35" s="6181"/>
      <c r="BZ35" s="6182"/>
    </row>
    <row r="36" spans="1:78">
      <c r="A36" s="6182"/>
      <c r="B36" s="6181"/>
      <c r="C36" s="2441">
        <v>16</v>
      </c>
      <c r="D36" s="7860" t="s">
        <v>857</v>
      </c>
      <c r="E36" s="7861">
        <f t="shared" si="36"/>
        <v>0</v>
      </c>
      <c r="F36" s="7861">
        <f t="shared" si="36"/>
        <v>0</v>
      </c>
      <c r="G36" s="7861">
        <f t="shared" si="36"/>
        <v>0</v>
      </c>
      <c r="H36" s="7870">
        <f t="shared" si="37"/>
        <v>0</v>
      </c>
      <c r="I36" s="7894"/>
      <c r="J36" s="7897"/>
      <c r="K36" s="7897"/>
      <c r="L36" s="7897"/>
      <c r="M36" s="7897"/>
      <c r="N36" s="7897"/>
      <c r="O36" s="7897"/>
      <c r="P36" s="7897"/>
      <c r="Q36" s="7897"/>
      <c r="R36" s="7897"/>
      <c r="S36" s="7897"/>
      <c r="T36" s="7897"/>
      <c r="U36" s="7861">
        <f t="shared" si="34"/>
        <v>0</v>
      </c>
      <c r="V36" s="7861">
        <f t="shared" si="34"/>
        <v>0</v>
      </c>
      <c r="W36" s="7861">
        <f t="shared" si="34"/>
        <v>0</v>
      </c>
      <c r="X36" s="7870">
        <f t="shared" si="35"/>
        <v>0</v>
      </c>
      <c r="Y36" s="7894"/>
      <c r="Z36" s="7897"/>
      <c r="AA36" s="7897"/>
      <c r="AB36" s="7897"/>
      <c r="AC36" s="7897"/>
      <c r="AD36" s="7897"/>
      <c r="AE36" s="7897"/>
      <c r="AF36" s="7897"/>
      <c r="AG36" s="7861">
        <f t="shared" si="38"/>
        <v>0</v>
      </c>
      <c r="AH36" s="7861">
        <f t="shared" si="38"/>
        <v>0</v>
      </c>
      <c r="AI36" s="7861">
        <f t="shared" si="38"/>
        <v>0</v>
      </c>
      <c r="AJ36" s="7870">
        <f t="shared" si="39"/>
        <v>0</v>
      </c>
      <c r="AK36" s="7894"/>
      <c r="AL36" s="7897"/>
      <c r="AM36" s="7897"/>
      <c r="AN36" s="7897"/>
      <c r="AO36" s="7897"/>
      <c r="AP36" s="7897"/>
      <c r="AQ36" s="7897"/>
      <c r="AR36" s="7868"/>
      <c r="AS36" s="7894"/>
      <c r="AT36" s="7897"/>
      <c r="AU36" s="7897"/>
      <c r="AV36" s="7897"/>
      <c r="AW36" s="7897"/>
      <c r="AX36" s="7897"/>
      <c r="AY36" s="7897"/>
      <c r="AZ36" s="7897"/>
      <c r="BA36" s="7861">
        <f t="shared" si="40"/>
        <v>0</v>
      </c>
      <c r="BB36" s="7861">
        <f t="shared" si="40"/>
        <v>0</v>
      </c>
      <c r="BC36" s="7861">
        <f t="shared" si="40"/>
        <v>0</v>
      </c>
      <c r="BD36" s="7878">
        <f t="shared" si="41"/>
        <v>0</v>
      </c>
      <c r="BE36" s="7894"/>
      <c r="BF36" s="7897"/>
      <c r="BG36" s="7897"/>
      <c r="BH36" s="7897"/>
      <c r="BI36" s="7897"/>
      <c r="BJ36" s="7897"/>
      <c r="BK36" s="7897"/>
      <c r="BL36" s="7897"/>
      <c r="BM36" s="7861">
        <f t="shared" si="42"/>
        <v>0</v>
      </c>
      <c r="BN36" s="7861">
        <f t="shared" si="42"/>
        <v>0</v>
      </c>
      <c r="BO36" s="7861">
        <f t="shared" si="42"/>
        <v>0</v>
      </c>
      <c r="BP36" s="7870">
        <f t="shared" si="43"/>
        <v>0</v>
      </c>
      <c r="BQ36" s="7894"/>
      <c r="BR36" s="7897"/>
      <c r="BS36" s="7897"/>
      <c r="BT36" s="7897"/>
      <c r="BU36" s="7897"/>
      <c r="BV36" s="7897"/>
      <c r="BW36" s="7897"/>
      <c r="BX36" s="7867"/>
      <c r="BY36" s="6181"/>
      <c r="BZ36" s="6182"/>
    </row>
    <row r="37" spans="1:78">
      <c r="A37" s="6182"/>
      <c r="B37" s="6181"/>
      <c r="C37" s="2441">
        <v>17</v>
      </c>
      <c r="D37" s="7860" t="s">
        <v>858</v>
      </c>
      <c r="E37" s="7861">
        <f t="shared" si="36"/>
        <v>0</v>
      </c>
      <c r="F37" s="7861">
        <f t="shared" si="36"/>
        <v>0</v>
      </c>
      <c r="G37" s="7861">
        <f t="shared" si="36"/>
        <v>0</v>
      </c>
      <c r="H37" s="7870">
        <f t="shared" si="37"/>
        <v>0</v>
      </c>
      <c r="I37" s="7894"/>
      <c r="J37" s="7895"/>
      <c r="K37" s="7895"/>
      <c r="L37" s="7895"/>
      <c r="M37" s="7895"/>
      <c r="N37" s="7895"/>
      <c r="O37" s="7895"/>
      <c r="P37" s="7895"/>
      <c r="Q37" s="7895"/>
      <c r="R37" s="7895"/>
      <c r="S37" s="7895"/>
      <c r="T37" s="7895"/>
      <c r="U37" s="7861">
        <f t="shared" si="34"/>
        <v>0</v>
      </c>
      <c r="V37" s="7861">
        <f t="shared" si="34"/>
        <v>0</v>
      </c>
      <c r="W37" s="7861">
        <f t="shared" si="34"/>
        <v>0</v>
      </c>
      <c r="X37" s="7870">
        <f t="shared" si="35"/>
        <v>0</v>
      </c>
      <c r="Y37" s="7894"/>
      <c r="Z37" s="7895"/>
      <c r="AA37" s="7895"/>
      <c r="AB37" s="7895"/>
      <c r="AC37" s="7895"/>
      <c r="AD37" s="7895"/>
      <c r="AE37" s="7895"/>
      <c r="AF37" s="7895"/>
      <c r="AG37" s="7861">
        <f t="shared" si="38"/>
        <v>0</v>
      </c>
      <c r="AH37" s="7861">
        <f t="shared" si="38"/>
        <v>0</v>
      </c>
      <c r="AI37" s="7861">
        <f t="shared" si="38"/>
        <v>0</v>
      </c>
      <c r="AJ37" s="7870">
        <f t="shared" si="39"/>
        <v>0</v>
      </c>
      <c r="AK37" s="7894"/>
      <c r="AL37" s="7895"/>
      <c r="AM37" s="7895"/>
      <c r="AN37" s="7895"/>
      <c r="AO37" s="7895"/>
      <c r="AP37" s="7895"/>
      <c r="AQ37" s="7895"/>
      <c r="AR37" s="7868"/>
      <c r="AS37" s="7894"/>
      <c r="AT37" s="7895"/>
      <c r="AU37" s="7895"/>
      <c r="AV37" s="7895"/>
      <c r="AW37" s="7895"/>
      <c r="AX37" s="7895"/>
      <c r="AY37" s="7895"/>
      <c r="AZ37" s="7895"/>
      <c r="BA37" s="7861">
        <f t="shared" si="40"/>
        <v>0</v>
      </c>
      <c r="BB37" s="7861">
        <f t="shared" si="40"/>
        <v>0</v>
      </c>
      <c r="BC37" s="7861">
        <f t="shared" si="40"/>
        <v>0</v>
      </c>
      <c r="BD37" s="7870">
        <f t="shared" si="41"/>
        <v>0</v>
      </c>
      <c r="BE37" s="7894"/>
      <c r="BF37" s="7895"/>
      <c r="BG37" s="7895"/>
      <c r="BH37" s="7895"/>
      <c r="BI37" s="7895"/>
      <c r="BJ37" s="7895"/>
      <c r="BK37" s="7895"/>
      <c r="BL37" s="7895"/>
      <c r="BM37" s="7861">
        <f t="shared" si="42"/>
        <v>0</v>
      </c>
      <c r="BN37" s="7861">
        <f t="shared" si="42"/>
        <v>0</v>
      </c>
      <c r="BO37" s="7861">
        <f t="shared" si="42"/>
        <v>0</v>
      </c>
      <c r="BP37" s="7870">
        <f t="shared" si="43"/>
        <v>0</v>
      </c>
      <c r="BQ37" s="7894"/>
      <c r="BR37" s="7895"/>
      <c r="BS37" s="7895"/>
      <c r="BT37" s="7895"/>
      <c r="BU37" s="7895"/>
      <c r="BV37" s="7895"/>
      <c r="BW37" s="7895"/>
      <c r="BX37" s="7867"/>
      <c r="BY37" s="6181"/>
      <c r="BZ37" s="6182"/>
    </row>
    <row r="38" spans="1:78">
      <c r="A38" s="6182"/>
      <c r="B38" s="6181"/>
      <c r="C38" s="2441">
        <v>18</v>
      </c>
      <c r="D38" s="7860" t="s">
        <v>859</v>
      </c>
      <c r="E38" s="7861">
        <f t="shared" si="36"/>
        <v>0</v>
      </c>
      <c r="F38" s="7861">
        <f t="shared" si="36"/>
        <v>0</v>
      </c>
      <c r="G38" s="7861">
        <f t="shared" si="36"/>
        <v>0</v>
      </c>
      <c r="H38" s="7870">
        <f t="shared" si="37"/>
        <v>0</v>
      </c>
      <c r="I38" s="7894"/>
      <c r="J38" s="7897"/>
      <c r="K38" s="7897"/>
      <c r="L38" s="7897"/>
      <c r="M38" s="7897"/>
      <c r="N38" s="7897"/>
      <c r="O38" s="7897"/>
      <c r="P38" s="7897"/>
      <c r="Q38" s="7897"/>
      <c r="R38" s="7897"/>
      <c r="S38" s="7897"/>
      <c r="T38" s="7897"/>
      <c r="U38" s="7861">
        <f t="shared" si="34"/>
        <v>0</v>
      </c>
      <c r="V38" s="7861">
        <f t="shared" si="34"/>
        <v>0</v>
      </c>
      <c r="W38" s="7861">
        <f t="shared" si="34"/>
        <v>0</v>
      </c>
      <c r="X38" s="7870">
        <f t="shared" si="35"/>
        <v>0</v>
      </c>
      <c r="Y38" s="7894"/>
      <c r="Z38" s="7897"/>
      <c r="AA38" s="7897"/>
      <c r="AB38" s="7897"/>
      <c r="AC38" s="7897"/>
      <c r="AD38" s="7897"/>
      <c r="AE38" s="7897"/>
      <c r="AF38" s="7897"/>
      <c r="AG38" s="7861">
        <f t="shared" si="38"/>
        <v>0</v>
      </c>
      <c r="AH38" s="7861">
        <f t="shared" si="38"/>
        <v>0</v>
      </c>
      <c r="AI38" s="7861">
        <f t="shared" si="38"/>
        <v>0</v>
      </c>
      <c r="AJ38" s="7870">
        <f t="shared" si="39"/>
        <v>0</v>
      </c>
      <c r="AK38" s="7894"/>
      <c r="AL38" s="7897"/>
      <c r="AM38" s="7897"/>
      <c r="AN38" s="7897"/>
      <c r="AO38" s="7897"/>
      <c r="AP38" s="7897"/>
      <c r="AQ38" s="7897"/>
      <c r="AR38" s="7868"/>
      <c r="AS38" s="7894"/>
      <c r="AT38" s="7897"/>
      <c r="AU38" s="7897"/>
      <c r="AV38" s="7897"/>
      <c r="AW38" s="7897"/>
      <c r="AX38" s="7897"/>
      <c r="AY38" s="7897"/>
      <c r="AZ38" s="7897"/>
      <c r="BA38" s="7861">
        <f t="shared" si="40"/>
        <v>0</v>
      </c>
      <c r="BB38" s="7861">
        <f t="shared" si="40"/>
        <v>0</v>
      </c>
      <c r="BC38" s="7861">
        <f t="shared" si="40"/>
        <v>0</v>
      </c>
      <c r="BD38" s="7878">
        <f t="shared" si="41"/>
        <v>0</v>
      </c>
      <c r="BE38" s="7894"/>
      <c r="BF38" s="7897"/>
      <c r="BG38" s="7897"/>
      <c r="BH38" s="7897"/>
      <c r="BI38" s="7897"/>
      <c r="BJ38" s="7897"/>
      <c r="BK38" s="7897"/>
      <c r="BL38" s="7897"/>
      <c r="BM38" s="7861">
        <f t="shared" si="42"/>
        <v>0</v>
      </c>
      <c r="BN38" s="7861">
        <f t="shared" si="42"/>
        <v>0</v>
      </c>
      <c r="BO38" s="7861">
        <f t="shared" si="42"/>
        <v>0</v>
      </c>
      <c r="BP38" s="7870">
        <f t="shared" si="43"/>
        <v>0</v>
      </c>
      <c r="BQ38" s="7894"/>
      <c r="BR38" s="7897"/>
      <c r="BS38" s="7897"/>
      <c r="BT38" s="7897"/>
      <c r="BU38" s="7897"/>
      <c r="BV38" s="7897"/>
      <c r="BW38" s="7897"/>
      <c r="BX38" s="7867"/>
      <c r="BY38" s="6181"/>
      <c r="BZ38" s="6182"/>
    </row>
    <row r="39" spans="1:78">
      <c r="A39" s="6182"/>
      <c r="B39" s="6181"/>
      <c r="C39" s="2441">
        <v>19</v>
      </c>
      <c r="D39" s="7860" t="s">
        <v>2459</v>
      </c>
      <c r="E39" s="7861">
        <f t="shared" si="36"/>
        <v>0</v>
      </c>
      <c r="F39" s="7861">
        <f t="shared" si="36"/>
        <v>0</v>
      </c>
      <c r="G39" s="7861">
        <f t="shared" si="36"/>
        <v>0</v>
      </c>
      <c r="H39" s="7870">
        <f t="shared" si="37"/>
        <v>0</v>
      </c>
      <c r="I39" s="7894"/>
      <c r="J39" s="7895"/>
      <c r="K39" s="7895"/>
      <c r="L39" s="7895"/>
      <c r="M39" s="7895"/>
      <c r="N39" s="7895"/>
      <c r="O39" s="7895"/>
      <c r="P39" s="7895"/>
      <c r="Q39" s="7895"/>
      <c r="R39" s="7895"/>
      <c r="S39" s="7895"/>
      <c r="T39" s="7895"/>
      <c r="U39" s="7861">
        <f t="shared" si="34"/>
        <v>0</v>
      </c>
      <c r="V39" s="7861">
        <f t="shared" si="34"/>
        <v>0</v>
      </c>
      <c r="W39" s="7861">
        <f t="shared" si="34"/>
        <v>0</v>
      </c>
      <c r="X39" s="7870">
        <f t="shared" si="35"/>
        <v>0</v>
      </c>
      <c r="Y39" s="7894"/>
      <c r="Z39" s="7895"/>
      <c r="AA39" s="7895"/>
      <c r="AB39" s="7895"/>
      <c r="AC39" s="7895"/>
      <c r="AD39" s="7895"/>
      <c r="AE39" s="7895"/>
      <c r="AF39" s="7895"/>
      <c r="AG39" s="7861">
        <f t="shared" si="38"/>
        <v>0</v>
      </c>
      <c r="AH39" s="7861">
        <f t="shared" si="38"/>
        <v>0</v>
      </c>
      <c r="AI39" s="7861">
        <f t="shared" si="38"/>
        <v>0</v>
      </c>
      <c r="AJ39" s="7870">
        <f t="shared" si="39"/>
        <v>0</v>
      </c>
      <c r="AK39" s="7894"/>
      <c r="AL39" s="7895"/>
      <c r="AM39" s="7895"/>
      <c r="AN39" s="7895"/>
      <c r="AO39" s="7895"/>
      <c r="AP39" s="7895"/>
      <c r="AQ39" s="7895"/>
      <c r="AR39" s="7868"/>
      <c r="AS39" s="7894"/>
      <c r="AT39" s="7895"/>
      <c r="AU39" s="7895"/>
      <c r="AV39" s="7895"/>
      <c r="AW39" s="7895"/>
      <c r="AX39" s="7895"/>
      <c r="AY39" s="7895"/>
      <c r="AZ39" s="7895"/>
      <c r="BA39" s="7861">
        <f t="shared" si="40"/>
        <v>0</v>
      </c>
      <c r="BB39" s="7861">
        <f t="shared" si="40"/>
        <v>0</v>
      </c>
      <c r="BC39" s="7861">
        <f t="shared" si="40"/>
        <v>0</v>
      </c>
      <c r="BD39" s="7870">
        <f t="shared" si="41"/>
        <v>0</v>
      </c>
      <c r="BE39" s="7894"/>
      <c r="BF39" s="7895"/>
      <c r="BG39" s="7895"/>
      <c r="BH39" s="7895"/>
      <c r="BI39" s="7895"/>
      <c r="BJ39" s="7895"/>
      <c r="BK39" s="7895"/>
      <c r="BL39" s="7895"/>
      <c r="BM39" s="7861">
        <f t="shared" si="42"/>
        <v>0</v>
      </c>
      <c r="BN39" s="7861">
        <f t="shared" si="42"/>
        <v>0</v>
      </c>
      <c r="BO39" s="7861">
        <f t="shared" si="42"/>
        <v>0</v>
      </c>
      <c r="BP39" s="7870">
        <f t="shared" si="43"/>
        <v>0</v>
      </c>
      <c r="BQ39" s="7894"/>
      <c r="BR39" s="7895"/>
      <c r="BS39" s="7895"/>
      <c r="BT39" s="7895"/>
      <c r="BU39" s="7895"/>
      <c r="BV39" s="7895"/>
      <c r="BW39" s="7895"/>
      <c r="BX39" s="7867"/>
      <c r="BY39" s="6181"/>
      <c r="BZ39" s="6182"/>
    </row>
    <row r="40" spans="1:78">
      <c r="A40" s="6182"/>
      <c r="B40" s="6181"/>
      <c r="C40" s="2441">
        <v>20</v>
      </c>
      <c r="D40" s="7860" t="s">
        <v>2460</v>
      </c>
      <c r="E40" s="7861">
        <f t="shared" si="36"/>
        <v>0</v>
      </c>
      <c r="F40" s="7861">
        <f t="shared" si="36"/>
        <v>0</v>
      </c>
      <c r="G40" s="7861">
        <f t="shared" si="36"/>
        <v>0</v>
      </c>
      <c r="H40" s="7870">
        <f t="shared" si="37"/>
        <v>0</v>
      </c>
      <c r="I40" s="7894"/>
      <c r="J40" s="7897"/>
      <c r="K40" s="7897"/>
      <c r="L40" s="7897"/>
      <c r="M40" s="7897"/>
      <c r="N40" s="7897"/>
      <c r="O40" s="7897"/>
      <c r="P40" s="7897"/>
      <c r="Q40" s="7897"/>
      <c r="R40" s="7897"/>
      <c r="S40" s="7897"/>
      <c r="T40" s="7897"/>
      <c r="U40" s="7861">
        <f t="shared" si="34"/>
        <v>0</v>
      </c>
      <c r="V40" s="7861">
        <f t="shared" si="34"/>
        <v>0</v>
      </c>
      <c r="W40" s="7861">
        <f t="shared" si="34"/>
        <v>0</v>
      </c>
      <c r="X40" s="7870">
        <f t="shared" si="35"/>
        <v>0</v>
      </c>
      <c r="Y40" s="7894"/>
      <c r="Z40" s="7897"/>
      <c r="AA40" s="7897"/>
      <c r="AB40" s="7897"/>
      <c r="AC40" s="7897"/>
      <c r="AD40" s="7897"/>
      <c r="AE40" s="7897"/>
      <c r="AF40" s="7897"/>
      <c r="AG40" s="7861">
        <f t="shared" si="38"/>
        <v>0</v>
      </c>
      <c r="AH40" s="7861">
        <f t="shared" si="38"/>
        <v>0</v>
      </c>
      <c r="AI40" s="7861">
        <f t="shared" si="38"/>
        <v>0</v>
      </c>
      <c r="AJ40" s="7870">
        <f t="shared" si="39"/>
        <v>0</v>
      </c>
      <c r="AK40" s="7894"/>
      <c r="AL40" s="7897"/>
      <c r="AM40" s="7897"/>
      <c r="AN40" s="7897"/>
      <c r="AO40" s="7897"/>
      <c r="AP40" s="7897"/>
      <c r="AQ40" s="7897"/>
      <c r="AR40" s="7868"/>
      <c r="AS40" s="7894"/>
      <c r="AT40" s="7897"/>
      <c r="AU40" s="7897"/>
      <c r="AV40" s="7897"/>
      <c r="AW40" s="7897"/>
      <c r="AX40" s="7897"/>
      <c r="AY40" s="7897"/>
      <c r="AZ40" s="7897"/>
      <c r="BA40" s="7861">
        <f t="shared" si="40"/>
        <v>0</v>
      </c>
      <c r="BB40" s="7861">
        <f t="shared" si="40"/>
        <v>0</v>
      </c>
      <c r="BC40" s="7861">
        <f t="shared" si="40"/>
        <v>0</v>
      </c>
      <c r="BD40" s="7878">
        <f t="shared" si="41"/>
        <v>0</v>
      </c>
      <c r="BE40" s="7894"/>
      <c r="BF40" s="7897"/>
      <c r="BG40" s="7897"/>
      <c r="BH40" s="7897"/>
      <c r="BI40" s="7897"/>
      <c r="BJ40" s="7897"/>
      <c r="BK40" s="7897"/>
      <c r="BL40" s="7897"/>
      <c r="BM40" s="7861">
        <f t="shared" si="42"/>
        <v>0</v>
      </c>
      <c r="BN40" s="7861">
        <f t="shared" si="42"/>
        <v>0</v>
      </c>
      <c r="BO40" s="7861">
        <f t="shared" si="42"/>
        <v>0</v>
      </c>
      <c r="BP40" s="7870">
        <f t="shared" si="43"/>
        <v>0</v>
      </c>
      <c r="BQ40" s="7894"/>
      <c r="BR40" s="7897"/>
      <c r="BS40" s="7897"/>
      <c r="BT40" s="7897"/>
      <c r="BU40" s="7897"/>
      <c r="BV40" s="7897"/>
      <c r="BW40" s="7897"/>
      <c r="BX40" s="7867"/>
      <c r="BY40" s="6181"/>
      <c r="BZ40" s="6182"/>
    </row>
    <row r="41" spans="1:78">
      <c r="A41" s="6182"/>
      <c r="B41" s="6181"/>
      <c r="C41" s="2441">
        <v>21</v>
      </c>
      <c r="D41" s="7898" t="s">
        <v>860</v>
      </c>
      <c r="E41" s="7861">
        <f t="shared" si="36"/>
        <v>0</v>
      </c>
      <c r="F41" s="7861">
        <f t="shared" si="36"/>
        <v>0</v>
      </c>
      <c r="G41" s="7861">
        <f t="shared" si="36"/>
        <v>0</v>
      </c>
      <c r="H41" s="7870">
        <f t="shared" si="37"/>
        <v>0</v>
      </c>
      <c r="I41" s="7861">
        <f>SUM(I31:I40)</f>
        <v>0</v>
      </c>
      <c r="J41" s="7861">
        <f t="shared" ref="J41:T41" si="44">SUM(J31:J40)</f>
        <v>0</v>
      </c>
      <c r="K41" s="7861">
        <f t="shared" si="44"/>
        <v>0</v>
      </c>
      <c r="L41" s="7861">
        <f t="shared" si="44"/>
        <v>0</v>
      </c>
      <c r="M41" s="7861">
        <f t="shared" si="44"/>
        <v>0</v>
      </c>
      <c r="N41" s="7861">
        <f t="shared" si="44"/>
        <v>0</v>
      </c>
      <c r="O41" s="7861">
        <f t="shared" si="44"/>
        <v>0</v>
      </c>
      <c r="P41" s="7861">
        <f t="shared" si="44"/>
        <v>0</v>
      </c>
      <c r="Q41" s="7861">
        <f t="shared" si="44"/>
        <v>0</v>
      </c>
      <c r="R41" s="7861">
        <f t="shared" si="44"/>
        <v>0</v>
      </c>
      <c r="S41" s="7861">
        <f t="shared" si="44"/>
        <v>0</v>
      </c>
      <c r="T41" s="7861">
        <f t="shared" si="44"/>
        <v>0</v>
      </c>
      <c r="U41" s="7861">
        <f t="shared" si="34"/>
        <v>0</v>
      </c>
      <c r="V41" s="7861">
        <f t="shared" si="34"/>
        <v>0</v>
      </c>
      <c r="W41" s="7861">
        <f t="shared" si="34"/>
        <v>0</v>
      </c>
      <c r="X41" s="7870">
        <f t="shared" si="35"/>
        <v>0</v>
      </c>
      <c r="Y41" s="7861">
        <f t="shared" ref="Y41:AF41" si="45">SUM(Y31:Y40)</f>
        <v>0</v>
      </c>
      <c r="Z41" s="7861">
        <f t="shared" si="45"/>
        <v>0</v>
      </c>
      <c r="AA41" s="7861">
        <f t="shared" si="45"/>
        <v>0</v>
      </c>
      <c r="AB41" s="7861">
        <f t="shared" si="45"/>
        <v>0</v>
      </c>
      <c r="AC41" s="7861">
        <f t="shared" si="45"/>
        <v>0</v>
      </c>
      <c r="AD41" s="7861">
        <f t="shared" si="45"/>
        <v>0</v>
      </c>
      <c r="AE41" s="7861">
        <f t="shared" si="45"/>
        <v>0</v>
      </c>
      <c r="AF41" s="7861">
        <f t="shared" si="45"/>
        <v>0</v>
      </c>
      <c r="AG41" s="7861">
        <f t="shared" si="38"/>
        <v>0</v>
      </c>
      <c r="AH41" s="7861">
        <f t="shared" si="38"/>
        <v>0</v>
      </c>
      <c r="AI41" s="7861">
        <f t="shared" si="38"/>
        <v>0</v>
      </c>
      <c r="AJ41" s="7870">
        <f t="shared" si="39"/>
        <v>0</v>
      </c>
      <c r="AK41" s="7872">
        <f t="shared" ref="AK41:AZ41" si="46">SUM(AK31:AK40)</f>
        <v>0</v>
      </c>
      <c r="AL41" s="7873">
        <f t="shared" si="46"/>
        <v>0</v>
      </c>
      <c r="AM41" s="7873">
        <f t="shared" si="46"/>
        <v>0</v>
      </c>
      <c r="AN41" s="7873">
        <f t="shared" si="46"/>
        <v>0</v>
      </c>
      <c r="AO41" s="7873">
        <f t="shared" si="46"/>
        <v>0</v>
      </c>
      <c r="AP41" s="7873">
        <f t="shared" si="46"/>
        <v>0</v>
      </c>
      <c r="AQ41" s="7873">
        <f t="shared" si="46"/>
        <v>0</v>
      </c>
      <c r="AR41" s="7874">
        <f t="shared" si="46"/>
        <v>0</v>
      </c>
      <c r="AS41" s="7872">
        <f t="shared" si="46"/>
        <v>0</v>
      </c>
      <c r="AT41" s="7873">
        <f t="shared" si="46"/>
        <v>0</v>
      </c>
      <c r="AU41" s="7873">
        <f t="shared" si="46"/>
        <v>0</v>
      </c>
      <c r="AV41" s="7873">
        <f t="shared" si="46"/>
        <v>0</v>
      </c>
      <c r="AW41" s="7873">
        <f t="shared" si="46"/>
        <v>0</v>
      </c>
      <c r="AX41" s="7873">
        <f t="shared" si="46"/>
        <v>0</v>
      </c>
      <c r="AY41" s="7873">
        <f t="shared" si="46"/>
        <v>0</v>
      </c>
      <c r="AZ41" s="7875">
        <f t="shared" si="46"/>
        <v>0</v>
      </c>
      <c r="BA41" s="7861">
        <f t="shared" si="40"/>
        <v>0</v>
      </c>
      <c r="BB41" s="7861">
        <f t="shared" si="40"/>
        <v>0</v>
      </c>
      <c r="BC41" s="7861">
        <f t="shared" si="40"/>
        <v>0</v>
      </c>
      <c r="BD41" s="7870">
        <f t="shared" si="41"/>
        <v>0</v>
      </c>
      <c r="BE41" s="7872">
        <f t="shared" ref="BE41:BL41" si="47">SUM(BE31:BE40)</f>
        <v>0</v>
      </c>
      <c r="BF41" s="7873">
        <f t="shared" si="47"/>
        <v>0</v>
      </c>
      <c r="BG41" s="7873">
        <f t="shared" si="47"/>
        <v>0</v>
      </c>
      <c r="BH41" s="7873">
        <f t="shared" si="47"/>
        <v>0</v>
      </c>
      <c r="BI41" s="7873">
        <f t="shared" si="47"/>
        <v>0</v>
      </c>
      <c r="BJ41" s="7873">
        <f t="shared" si="47"/>
        <v>0</v>
      </c>
      <c r="BK41" s="7873">
        <f t="shared" si="47"/>
        <v>0</v>
      </c>
      <c r="BL41" s="7875">
        <f t="shared" si="47"/>
        <v>0</v>
      </c>
      <c r="BM41" s="7861">
        <f t="shared" si="42"/>
        <v>0</v>
      </c>
      <c r="BN41" s="7861">
        <f t="shared" si="42"/>
        <v>0</v>
      </c>
      <c r="BO41" s="7861">
        <f t="shared" si="42"/>
        <v>0</v>
      </c>
      <c r="BP41" s="7870">
        <f t="shared" si="43"/>
        <v>0</v>
      </c>
      <c r="BQ41" s="7875">
        <f t="shared" ref="BQ41:BX41" si="48">SUM(BQ31:BQ40)</f>
        <v>0</v>
      </c>
      <c r="BR41" s="7875">
        <f t="shared" si="48"/>
        <v>0</v>
      </c>
      <c r="BS41" s="7875">
        <f t="shared" si="48"/>
        <v>0</v>
      </c>
      <c r="BT41" s="7875">
        <f t="shared" si="48"/>
        <v>0</v>
      </c>
      <c r="BU41" s="7875">
        <f t="shared" si="48"/>
        <v>0</v>
      </c>
      <c r="BV41" s="7875">
        <f t="shared" si="48"/>
        <v>0</v>
      </c>
      <c r="BW41" s="7875">
        <f t="shared" si="48"/>
        <v>0</v>
      </c>
      <c r="BX41" s="7877">
        <f t="shared" si="48"/>
        <v>0</v>
      </c>
      <c r="BY41" s="6181"/>
      <c r="BZ41" s="6182"/>
    </row>
    <row r="42" spans="1:78">
      <c r="A42" s="6182"/>
      <c r="B42" s="6181"/>
      <c r="C42" s="2441">
        <v>22</v>
      </c>
      <c r="D42" s="7898" t="s">
        <v>861</v>
      </c>
      <c r="E42" s="7861">
        <f t="shared" si="36"/>
        <v>0</v>
      </c>
      <c r="F42" s="7861">
        <f t="shared" si="36"/>
        <v>0</v>
      </c>
      <c r="G42" s="7861">
        <f t="shared" si="36"/>
        <v>0</v>
      </c>
      <c r="H42" s="7870">
        <f t="shared" si="37"/>
        <v>0</v>
      </c>
      <c r="I42" s="7861">
        <f>I28-I41</f>
        <v>0</v>
      </c>
      <c r="J42" s="7861">
        <f t="shared" ref="J42:T42" si="49">J28-J41</f>
        <v>0</v>
      </c>
      <c r="K42" s="7861">
        <f t="shared" si="49"/>
        <v>0</v>
      </c>
      <c r="L42" s="7861">
        <f t="shared" si="49"/>
        <v>0</v>
      </c>
      <c r="M42" s="7861">
        <f t="shared" si="49"/>
        <v>0</v>
      </c>
      <c r="N42" s="7861">
        <f t="shared" si="49"/>
        <v>0</v>
      </c>
      <c r="O42" s="7861">
        <f t="shared" si="49"/>
        <v>0</v>
      </c>
      <c r="P42" s="7861">
        <f t="shared" si="49"/>
        <v>0</v>
      </c>
      <c r="Q42" s="7861">
        <f t="shared" si="49"/>
        <v>0</v>
      </c>
      <c r="R42" s="7861">
        <f t="shared" si="49"/>
        <v>0</v>
      </c>
      <c r="S42" s="7861">
        <f t="shared" si="49"/>
        <v>0</v>
      </c>
      <c r="T42" s="7861">
        <f t="shared" si="49"/>
        <v>0</v>
      </c>
      <c r="U42" s="7861">
        <f t="shared" si="34"/>
        <v>0</v>
      </c>
      <c r="V42" s="7861">
        <f t="shared" si="34"/>
        <v>0</v>
      </c>
      <c r="W42" s="7861">
        <f t="shared" si="34"/>
        <v>0</v>
      </c>
      <c r="X42" s="7870">
        <f t="shared" si="35"/>
        <v>0</v>
      </c>
      <c r="Y42" s="7861">
        <f t="shared" ref="Y42:AF42" si="50">Y28-Y41</f>
        <v>0</v>
      </c>
      <c r="Z42" s="7861">
        <f t="shared" si="50"/>
        <v>0</v>
      </c>
      <c r="AA42" s="7861">
        <f t="shared" si="50"/>
        <v>0</v>
      </c>
      <c r="AB42" s="7861">
        <f t="shared" si="50"/>
        <v>0</v>
      </c>
      <c r="AC42" s="7861">
        <f t="shared" si="50"/>
        <v>0</v>
      </c>
      <c r="AD42" s="7861">
        <f t="shared" si="50"/>
        <v>0</v>
      </c>
      <c r="AE42" s="7861">
        <f t="shared" si="50"/>
        <v>0</v>
      </c>
      <c r="AF42" s="7861">
        <f t="shared" si="50"/>
        <v>0</v>
      </c>
      <c r="AG42" s="7861">
        <f t="shared" si="38"/>
        <v>0</v>
      </c>
      <c r="AH42" s="7861">
        <f t="shared" si="38"/>
        <v>0</v>
      </c>
      <c r="AI42" s="7861">
        <f t="shared" si="38"/>
        <v>0</v>
      </c>
      <c r="AJ42" s="7870">
        <f t="shared" si="39"/>
        <v>0</v>
      </c>
      <c r="AK42" s="7879">
        <f t="shared" ref="AK42:AZ42" si="51">AK28-AK41</f>
        <v>0</v>
      </c>
      <c r="AL42" s="7880">
        <f t="shared" si="51"/>
        <v>0</v>
      </c>
      <c r="AM42" s="7880">
        <f t="shared" si="51"/>
        <v>0</v>
      </c>
      <c r="AN42" s="7880">
        <f t="shared" si="51"/>
        <v>0</v>
      </c>
      <c r="AO42" s="7880">
        <f t="shared" si="51"/>
        <v>0</v>
      </c>
      <c r="AP42" s="7880">
        <f t="shared" si="51"/>
        <v>0</v>
      </c>
      <c r="AQ42" s="7880">
        <f t="shared" si="51"/>
        <v>0</v>
      </c>
      <c r="AR42" s="7878">
        <f t="shared" si="51"/>
        <v>0</v>
      </c>
      <c r="AS42" s="7879">
        <f t="shared" si="51"/>
        <v>0</v>
      </c>
      <c r="AT42" s="7880">
        <f t="shared" si="51"/>
        <v>0</v>
      </c>
      <c r="AU42" s="7880">
        <f t="shared" si="51"/>
        <v>0</v>
      </c>
      <c r="AV42" s="7880">
        <f t="shared" si="51"/>
        <v>0</v>
      </c>
      <c r="AW42" s="7880">
        <f t="shared" si="51"/>
        <v>0</v>
      </c>
      <c r="AX42" s="7880">
        <f t="shared" si="51"/>
        <v>0</v>
      </c>
      <c r="AY42" s="7880">
        <f t="shared" si="51"/>
        <v>0</v>
      </c>
      <c r="AZ42" s="7881">
        <f t="shared" si="51"/>
        <v>0</v>
      </c>
      <c r="BA42" s="7861">
        <f t="shared" si="40"/>
        <v>0</v>
      </c>
      <c r="BB42" s="7861">
        <f t="shared" si="40"/>
        <v>0</v>
      </c>
      <c r="BC42" s="7861">
        <f t="shared" si="40"/>
        <v>0</v>
      </c>
      <c r="BD42" s="7878">
        <f t="shared" si="41"/>
        <v>0</v>
      </c>
      <c r="BE42" s="7879">
        <f t="shared" ref="BE42:BL42" si="52">BE28-BE41</f>
        <v>0</v>
      </c>
      <c r="BF42" s="7880">
        <f t="shared" si="52"/>
        <v>0</v>
      </c>
      <c r="BG42" s="7880">
        <f t="shared" si="52"/>
        <v>0</v>
      </c>
      <c r="BH42" s="7880">
        <f t="shared" si="52"/>
        <v>0</v>
      </c>
      <c r="BI42" s="7880">
        <f t="shared" si="52"/>
        <v>0</v>
      </c>
      <c r="BJ42" s="7880">
        <f t="shared" si="52"/>
        <v>0</v>
      </c>
      <c r="BK42" s="7880">
        <f t="shared" si="52"/>
        <v>0</v>
      </c>
      <c r="BL42" s="7881">
        <f t="shared" si="52"/>
        <v>0</v>
      </c>
      <c r="BM42" s="7861">
        <f t="shared" si="42"/>
        <v>0</v>
      </c>
      <c r="BN42" s="7861">
        <f t="shared" si="42"/>
        <v>0</v>
      </c>
      <c r="BO42" s="7861">
        <f t="shared" si="42"/>
        <v>0</v>
      </c>
      <c r="BP42" s="7878">
        <f t="shared" si="43"/>
        <v>0</v>
      </c>
      <c r="BQ42" s="7875">
        <f t="shared" ref="BQ42:BX42" si="53">BQ28-BQ41</f>
        <v>0</v>
      </c>
      <c r="BR42" s="7875">
        <f t="shared" si="53"/>
        <v>0</v>
      </c>
      <c r="BS42" s="7875">
        <f t="shared" si="53"/>
        <v>0</v>
      </c>
      <c r="BT42" s="7875">
        <f t="shared" si="53"/>
        <v>0</v>
      </c>
      <c r="BU42" s="7875">
        <f t="shared" si="53"/>
        <v>0</v>
      </c>
      <c r="BV42" s="7875">
        <f t="shared" si="53"/>
        <v>0</v>
      </c>
      <c r="BW42" s="7875">
        <f t="shared" si="53"/>
        <v>0</v>
      </c>
      <c r="BX42" s="7900">
        <f t="shared" si="53"/>
        <v>0</v>
      </c>
      <c r="BY42" s="6181"/>
      <c r="BZ42" s="6182"/>
    </row>
    <row r="43" spans="1:78">
      <c r="A43" s="6182"/>
      <c r="B43" s="6181"/>
      <c r="C43" s="2441"/>
      <c r="D43" s="7898" t="s">
        <v>862</v>
      </c>
      <c r="E43" s="7902"/>
      <c r="F43" s="7903"/>
      <c r="G43" s="7903"/>
      <c r="H43" s="7903"/>
      <c r="I43" s="7904"/>
      <c r="J43" s="7904"/>
      <c r="K43" s="7904"/>
      <c r="L43" s="7904"/>
      <c r="M43" s="7905"/>
      <c r="N43" s="7905"/>
      <c r="O43" s="7905"/>
      <c r="P43" s="7905"/>
      <c r="Q43" s="7904"/>
      <c r="R43" s="7904"/>
      <c r="S43" s="7904"/>
      <c r="T43" s="7904"/>
      <c r="U43" s="7904"/>
      <c r="V43" s="7904"/>
      <c r="W43" s="7904"/>
      <c r="X43" s="7904"/>
      <c r="Y43" s="7904"/>
      <c r="Z43" s="7904"/>
      <c r="AA43" s="7904"/>
      <c r="AB43" s="7904"/>
      <c r="AC43" s="7904"/>
      <c r="AD43" s="7904"/>
      <c r="AE43" s="7904"/>
      <c r="AF43" s="7905"/>
      <c r="AG43" s="7905"/>
      <c r="AH43" s="7905"/>
      <c r="AI43" s="7905"/>
      <c r="AJ43" s="7905"/>
      <c r="AK43" s="7904"/>
      <c r="AL43" s="7904"/>
      <c r="AM43" s="7904"/>
      <c r="AN43" s="7904"/>
      <c r="AO43" s="7904"/>
      <c r="AP43" s="7904"/>
      <c r="AQ43" s="7904"/>
      <c r="AR43" s="7904"/>
      <c r="AS43" s="7904"/>
      <c r="AT43" s="7904"/>
      <c r="AU43" s="7904"/>
      <c r="AV43" s="7904"/>
      <c r="AW43" s="7904"/>
      <c r="AX43" s="7904"/>
      <c r="AY43" s="7904"/>
      <c r="AZ43" s="7904"/>
      <c r="BA43" s="7904"/>
      <c r="BB43" s="7904"/>
      <c r="BC43" s="7904"/>
      <c r="BD43" s="7906"/>
      <c r="BE43" s="7904"/>
      <c r="BF43" s="7904"/>
      <c r="BG43" s="7904"/>
      <c r="BH43" s="7904"/>
      <c r="BI43" s="7904"/>
      <c r="BJ43" s="7904"/>
      <c r="BK43" s="7904"/>
      <c r="BL43" s="7904"/>
      <c r="BM43" s="7904"/>
      <c r="BN43" s="7904"/>
      <c r="BO43" s="7904"/>
      <c r="BP43" s="7906"/>
      <c r="BQ43" s="7904"/>
      <c r="BR43" s="7904"/>
      <c r="BS43" s="7904"/>
      <c r="BT43" s="7904"/>
      <c r="BU43" s="7904"/>
      <c r="BV43" s="7904"/>
      <c r="BW43" s="7904"/>
      <c r="BX43" s="7907"/>
      <c r="BY43" s="6181"/>
      <c r="BZ43" s="6182"/>
    </row>
    <row r="44" spans="1:78">
      <c r="A44" s="6182"/>
      <c r="B44" s="6181"/>
      <c r="C44" s="2441">
        <v>23</v>
      </c>
      <c r="D44" s="7898" t="s">
        <v>2461</v>
      </c>
      <c r="E44" s="7861">
        <f t="shared" ref="E44:G47" si="54">+U44+AG44+AK44+AO44+BA44+BM44</f>
        <v>0</v>
      </c>
      <c r="F44" s="7861">
        <f t="shared" si="54"/>
        <v>0</v>
      </c>
      <c r="G44" s="7861">
        <f t="shared" si="54"/>
        <v>0</v>
      </c>
      <c r="H44" s="7870">
        <f>+X44+AJ44+AN44+AR44+BD44+BP44</f>
        <v>0</v>
      </c>
      <c r="I44" s="7894"/>
      <c r="J44" s="7897"/>
      <c r="K44" s="7897"/>
      <c r="L44" s="7897"/>
      <c r="M44" s="7897"/>
      <c r="N44" s="7897"/>
      <c r="O44" s="7897"/>
      <c r="P44" s="7897"/>
      <c r="Q44" s="7897"/>
      <c r="R44" s="7897"/>
      <c r="S44" s="7897"/>
      <c r="T44" s="7897"/>
      <c r="U44" s="7861">
        <f t="shared" ref="U44:W47" si="55">I44+M44+Q44</f>
        <v>0</v>
      </c>
      <c r="V44" s="7861">
        <f t="shared" si="55"/>
        <v>0</v>
      </c>
      <c r="W44" s="7861">
        <f t="shared" si="55"/>
        <v>0</v>
      </c>
      <c r="X44" s="7870">
        <f>L44+P44+T44</f>
        <v>0</v>
      </c>
      <c r="Y44" s="7894"/>
      <c r="Z44" s="7897"/>
      <c r="AA44" s="7897"/>
      <c r="AB44" s="7897"/>
      <c r="AC44" s="7897"/>
      <c r="AD44" s="7897"/>
      <c r="AE44" s="7897"/>
      <c r="AF44" s="7897"/>
      <c r="AG44" s="7861">
        <f t="shared" ref="AG44:AI47" si="56">Y44+AC44</f>
        <v>0</v>
      </c>
      <c r="AH44" s="7861">
        <f t="shared" si="56"/>
        <v>0</v>
      </c>
      <c r="AI44" s="7861">
        <f t="shared" si="56"/>
        <v>0</v>
      </c>
      <c r="AJ44" s="7870">
        <f>AB44+AF44</f>
        <v>0</v>
      </c>
      <c r="AK44" s="7894"/>
      <c r="AL44" s="7897"/>
      <c r="AM44" s="7897"/>
      <c r="AN44" s="7897"/>
      <c r="AO44" s="7897"/>
      <c r="AP44" s="7897"/>
      <c r="AQ44" s="7897"/>
      <c r="AR44" s="7868"/>
      <c r="AS44" s="7894"/>
      <c r="AT44" s="7897"/>
      <c r="AU44" s="7897"/>
      <c r="AV44" s="7897"/>
      <c r="AW44" s="7897"/>
      <c r="AX44" s="7897"/>
      <c r="AY44" s="7897"/>
      <c r="AZ44" s="7897"/>
      <c r="BA44" s="7861">
        <f t="shared" ref="BA44:BC47" si="57">AW44+AS44</f>
        <v>0</v>
      </c>
      <c r="BB44" s="7861">
        <f t="shared" si="57"/>
        <v>0</v>
      </c>
      <c r="BC44" s="7861">
        <f t="shared" si="57"/>
        <v>0</v>
      </c>
      <c r="BD44" s="7870">
        <f>AZ44+AV44</f>
        <v>0</v>
      </c>
      <c r="BE44" s="7894"/>
      <c r="BF44" s="7897"/>
      <c r="BG44" s="7897"/>
      <c r="BH44" s="7897"/>
      <c r="BI44" s="7897"/>
      <c r="BJ44" s="7897"/>
      <c r="BK44" s="7897"/>
      <c r="BL44" s="7897"/>
      <c r="BM44" s="7861">
        <f t="shared" ref="BM44:BO47" si="58">BI44+BE44</f>
        <v>0</v>
      </c>
      <c r="BN44" s="7861">
        <f t="shared" si="58"/>
        <v>0</v>
      </c>
      <c r="BO44" s="7861">
        <f t="shared" si="58"/>
        <v>0</v>
      </c>
      <c r="BP44" s="7870">
        <f>BL44+BH44</f>
        <v>0</v>
      </c>
      <c r="BQ44" s="7894"/>
      <c r="BR44" s="7897"/>
      <c r="BS44" s="7897"/>
      <c r="BT44" s="7897"/>
      <c r="BU44" s="7897"/>
      <c r="BV44" s="7897"/>
      <c r="BW44" s="7897"/>
      <c r="BX44" s="7867"/>
      <c r="BY44" s="6181"/>
      <c r="BZ44" s="6182"/>
    </row>
    <row r="45" spans="1:78">
      <c r="A45" s="6182"/>
      <c r="B45" s="6181"/>
      <c r="C45" s="7908">
        <v>24</v>
      </c>
      <c r="D45" s="7899" t="s">
        <v>863</v>
      </c>
      <c r="E45" s="7861">
        <f>+U45+AG45+AK45+AO45+BA45+BM45</f>
        <v>0</v>
      </c>
      <c r="F45" s="7861">
        <f>+V45+AH45+AL45+AP45+BB45+BN45</f>
        <v>0</v>
      </c>
      <c r="G45" s="7861">
        <f>+W45+AI45+AM45+AQ45+BC45+BO45</f>
        <v>0</v>
      </c>
      <c r="H45" s="7870">
        <f>+X45+AJ45+AN45+AR45+BD45+BP45</f>
        <v>0</v>
      </c>
      <c r="I45" s="7861">
        <f>I44+I42</f>
        <v>0</v>
      </c>
      <c r="J45" s="7861">
        <f>J44+J42</f>
        <v>0</v>
      </c>
      <c r="K45" s="7861">
        <f t="shared" ref="K45:T45" si="59">K44+K42</f>
        <v>0</v>
      </c>
      <c r="L45" s="7861">
        <f t="shared" si="59"/>
        <v>0</v>
      </c>
      <c r="M45" s="7861">
        <f t="shared" si="59"/>
        <v>0</v>
      </c>
      <c r="N45" s="7861">
        <f t="shared" si="59"/>
        <v>0</v>
      </c>
      <c r="O45" s="7861">
        <f t="shared" si="59"/>
        <v>0</v>
      </c>
      <c r="P45" s="7861">
        <f t="shared" si="59"/>
        <v>0</v>
      </c>
      <c r="Q45" s="7861">
        <f t="shared" si="59"/>
        <v>0</v>
      </c>
      <c r="R45" s="7861">
        <f t="shared" si="59"/>
        <v>0</v>
      </c>
      <c r="S45" s="7861">
        <f t="shared" si="59"/>
        <v>0</v>
      </c>
      <c r="T45" s="7861">
        <f t="shared" si="59"/>
        <v>0</v>
      </c>
      <c r="U45" s="7861">
        <f t="shared" si="55"/>
        <v>0</v>
      </c>
      <c r="V45" s="7861">
        <f t="shared" si="55"/>
        <v>0</v>
      </c>
      <c r="W45" s="7861">
        <f t="shared" si="55"/>
        <v>0</v>
      </c>
      <c r="X45" s="7870">
        <f>L45+P45+T45</f>
        <v>0</v>
      </c>
      <c r="Y45" s="7861">
        <f t="shared" ref="Y45:AF45" si="60">Y44+Y42</f>
        <v>0</v>
      </c>
      <c r="Z45" s="7861">
        <f t="shared" si="60"/>
        <v>0</v>
      </c>
      <c r="AA45" s="7861">
        <f t="shared" si="60"/>
        <v>0</v>
      </c>
      <c r="AB45" s="7861">
        <f t="shared" si="60"/>
        <v>0</v>
      </c>
      <c r="AC45" s="7861">
        <f t="shared" si="60"/>
        <v>0</v>
      </c>
      <c r="AD45" s="7861">
        <f t="shared" si="60"/>
        <v>0</v>
      </c>
      <c r="AE45" s="7861">
        <f t="shared" si="60"/>
        <v>0</v>
      </c>
      <c r="AF45" s="7861">
        <f t="shared" si="60"/>
        <v>0</v>
      </c>
      <c r="AG45" s="7861">
        <f t="shared" si="56"/>
        <v>0</v>
      </c>
      <c r="AH45" s="7861">
        <f t="shared" si="56"/>
        <v>0</v>
      </c>
      <c r="AI45" s="7861">
        <f t="shared" si="56"/>
        <v>0</v>
      </c>
      <c r="AJ45" s="7870">
        <f>AB45+AF45</f>
        <v>0</v>
      </c>
      <c r="AK45" s="7872">
        <f t="shared" ref="AK45:AZ45" si="61">AK44+AK42</f>
        <v>0</v>
      </c>
      <c r="AL45" s="7873">
        <f t="shared" si="61"/>
        <v>0</v>
      </c>
      <c r="AM45" s="7873">
        <f t="shared" si="61"/>
        <v>0</v>
      </c>
      <c r="AN45" s="7873">
        <f t="shared" si="61"/>
        <v>0</v>
      </c>
      <c r="AO45" s="7873">
        <f t="shared" si="61"/>
        <v>0</v>
      </c>
      <c r="AP45" s="7873">
        <f t="shared" si="61"/>
        <v>0</v>
      </c>
      <c r="AQ45" s="7873">
        <f t="shared" si="61"/>
        <v>0</v>
      </c>
      <c r="AR45" s="7874">
        <f t="shared" si="61"/>
        <v>0</v>
      </c>
      <c r="AS45" s="7872">
        <f t="shared" si="61"/>
        <v>0</v>
      </c>
      <c r="AT45" s="7873">
        <f t="shared" si="61"/>
        <v>0</v>
      </c>
      <c r="AU45" s="7873">
        <f t="shared" si="61"/>
        <v>0</v>
      </c>
      <c r="AV45" s="7873">
        <f t="shared" si="61"/>
        <v>0</v>
      </c>
      <c r="AW45" s="7873">
        <f t="shared" si="61"/>
        <v>0</v>
      </c>
      <c r="AX45" s="7873">
        <f t="shared" si="61"/>
        <v>0</v>
      </c>
      <c r="AY45" s="7873">
        <f t="shared" si="61"/>
        <v>0</v>
      </c>
      <c r="AZ45" s="7875">
        <f t="shared" si="61"/>
        <v>0</v>
      </c>
      <c r="BA45" s="7861">
        <f t="shared" si="57"/>
        <v>0</v>
      </c>
      <c r="BB45" s="7861">
        <f t="shared" si="57"/>
        <v>0</v>
      </c>
      <c r="BC45" s="7861">
        <f t="shared" si="57"/>
        <v>0</v>
      </c>
      <c r="BD45" s="7870">
        <f>AZ45+AV45</f>
        <v>0</v>
      </c>
      <c r="BE45" s="7872">
        <f t="shared" ref="BE45:BL45" si="62">BE44+BE42</f>
        <v>0</v>
      </c>
      <c r="BF45" s="7873">
        <f t="shared" si="62"/>
        <v>0</v>
      </c>
      <c r="BG45" s="7873">
        <f t="shared" si="62"/>
        <v>0</v>
      </c>
      <c r="BH45" s="7873">
        <f t="shared" si="62"/>
        <v>0</v>
      </c>
      <c r="BI45" s="7873">
        <f t="shared" si="62"/>
        <v>0</v>
      </c>
      <c r="BJ45" s="7873">
        <f t="shared" si="62"/>
        <v>0</v>
      </c>
      <c r="BK45" s="7873">
        <f t="shared" si="62"/>
        <v>0</v>
      </c>
      <c r="BL45" s="7875">
        <f t="shared" si="62"/>
        <v>0</v>
      </c>
      <c r="BM45" s="7861">
        <f t="shared" si="58"/>
        <v>0</v>
      </c>
      <c r="BN45" s="7861">
        <f t="shared" si="58"/>
        <v>0</v>
      </c>
      <c r="BO45" s="7861">
        <f t="shared" si="58"/>
        <v>0</v>
      </c>
      <c r="BP45" s="7870">
        <f>BL45+BH45</f>
        <v>0</v>
      </c>
      <c r="BQ45" s="7875">
        <f t="shared" ref="BQ45:BX45" si="63">BQ44+BQ42</f>
        <v>0</v>
      </c>
      <c r="BR45" s="7875">
        <f t="shared" si="63"/>
        <v>0</v>
      </c>
      <c r="BS45" s="7875">
        <f t="shared" si="63"/>
        <v>0</v>
      </c>
      <c r="BT45" s="7875">
        <f t="shared" si="63"/>
        <v>0</v>
      </c>
      <c r="BU45" s="7875">
        <f t="shared" si="63"/>
        <v>0</v>
      </c>
      <c r="BV45" s="7875">
        <f t="shared" si="63"/>
        <v>0</v>
      </c>
      <c r="BW45" s="7875">
        <f t="shared" si="63"/>
        <v>0</v>
      </c>
      <c r="BX45" s="7877">
        <f t="shared" si="63"/>
        <v>0</v>
      </c>
      <c r="BY45" s="6181"/>
      <c r="BZ45" s="6182"/>
    </row>
    <row r="46" spans="1:78">
      <c r="A46" s="6182"/>
      <c r="B46" s="6181"/>
      <c r="C46" s="2441">
        <v>25</v>
      </c>
      <c r="D46" s="7898" t="s">
        <v>864</v>
      </c>
      <c r="E46" s="7861">
        <f t="shared" si="54"/>
        <v>0</v>
      </c>
      <c r="F46" s="7861">
        <f t="shared" si="54"/>
        <v>0</v>
      </c>
      <c r="G46" s="7861">
        <f t="shared" si="54"/>
        <v>0</v>
      </c>
      <c r="H46" s="7870">
        <f>+X46+AJ46+AN46+AR46+BD46+BP46</f>
        <v>0</v>
      </c>
      <c r="I46" s="7894"/>
      <c r="J46" s="7897"/>
      <c r="K46" s="7897"/>
      <c r="L46" s="7897"/>
      <c r="M46" s="7897"/>
      <c r="N46" s="7897"/>
      <c r="O46" s="7897"/>
      <c r="P46" s="7897"/>
      <c r="Q46" s="7897"/>
      <c r="R46" s="7897"/>
      <c r="S46" s="7897"/>
      <c r="T46" s="7897"/>
      <c r="U46" s="7861">
        <f t="shared" si="55"/>
        <v>0</v>
      </c>
      <c r="V46" s="7861">
        <f t="shared" si="55"/>
        <v>0</v>
      </c>
      <c r="W46" s="7861">
        <f t="shared" si="55"/>
        <v>0</v>
      </c>
      <c r="X46" s="7870">
        <f>L46+P46+T46</f>
        <v>0</v>
      </c>
      <c r="Y46" s="7894"/>
      <c r="Z46" s="7897"/>
      <c r="AA46" s="7897"/>
      <c r="AB46" s="7897"/>
      <c r="AC46" s="7897"/>
      <c r="AD46" s="7897"/>
      <c r="AE46" s="7897"/>
      <c r="AF46" s="7897"/>
      <c r="AG46" s="7861">
        <f t="shared" si="56"/>
        <v>0</v>
      </c>
      <c r="AH46" s="7861">
        <f t="shared" si="56"/>
        <v>0</v>
      </c>
      <c r="AI46" s="7861">
        <f t="shared" si="56"/>
        <v>0</v>
      </c>
      <c r="AJ46" s="7870">
        <f>AB46+AF46</f>
        <v>0</v>
      </c>
      <c r="AK46" s="7894"/>
      <c r="AL46" s="7897"/>
      <c r="AM46" s="7897"/>
      <c r="AN46" s="7897"/>
      <c r="AO46" s="7897"/>
      <c r="AP46" s="7897"/>
      <c r="AQ46" s="7897"/>
      <c r="AR46" s="7868"/>
      <c r="AS46" s="7894"/>
      <c r="AT46" s="7897"/>
      <c r="AU46" s="7897"/>
      <c r="AV46" s="7897"/>
      <c r="AW46" s="7897"/>
      <c r="AX46" s="7897"/>
      <c r="AY46" s="7897"/>
      <c r="AZ46" s="7897"/>
      <c r="BA46" s="7861">
        <f t="shared" si="57"/>
        <v>0</v>
      </c>
      <c r="BB46" s="7861">
        <f t="shared" si="57"/>
        <v>0</v>
      </c>
      <c r="BC46" s="7861">
        <f t="shared" si="57"/>
        <v>0</v>
      </c>
      <c r="BD46" s="7870">
        <f>AZ46+AV46</f>
        <v>0</v>
      </c>
      <c r="BE46" s="7894"/>
      <c r="BF46" s="7897"/>
      <c r="BG46" s="7897"/>
      <c r="BH46" s="7897"/>
      <c r="BI46" s="7897"/>
      <c r="BJ46" s="7897"/>
      <c r="BK46" s="7897"/>
      <c r="BL46" s="7897"/>
      <c r="BM46" s="7861">
        <f t="shared" si="58"/>
        <v>0</v>
      </c>
      <c r="BN46" s="7861">
        <f t="shared" si="58"/>
        <v>0</v>
      </c>
      <c r="BO46" s="7861">
        <f t="shared" si="58"/>
        <v>0</v>
      </c>
      <c r="BP46" s="7870">
        <f>BL46+BH46</f>
        <v>0</v>
      </c>
      <c r="BQ46" s="7894"/>
      <c r="BR46" s="7897"/>
      <c r="BS46" s="7897"/>
      <c r="BT46" s="7897"/>
      <c r="BU46" s="7897"/>
      <c r="BV46" s="7897"/>
      <c r="BW46" s="7897"/>
      <c r="BX46" s="7867"/>
      <c r="BY46" s="6181"/>
      <c r="BZ46" s="6182"/>
    </row>
    <row r="47" spans="1:78" ht="15.75" thickBot="1">
      <c r="A47" s="6182"/>
      <c r="B47" s="6181"/>
      <c r="C47" s="7909" t="s">
        <v>865</v>
      </c>
      <c r="D47" s="7910" t="s">
        <v>866</v>
      </c>
      <c r="E47" s="7911">
        <f t="shared" si="54"/>
        <v>0</v>
      </c>
      <c r="F47" s="7911">
        <f t="shared" si="54"/>
        <v>0</v>
      </c>
      <c r="G47" s="7911">
        <f t="shared" si="54"/>
        <v>0</v>
      </c>
      <c r="H47" s="7912">
        <f>+X47+AJ47+AN47+AR47+BD47+BP47</f>
        <v>0</v>
      </c>
      <c r="I47" s="7913">
        <f>I45-I46</f>
        <v>0</v>
      </c>
      <c r="J47" s="7911">
        <f>J45-J46</f>
        <v>0</v>
      </c>
      <c r="K47" s="7911">
        <f t="shared" ref="K47:T47" si="64">K45-K46</f>
        <v>0</v>
      </c>
      <c r="L47" s="7911">
        <f t="shared" si="64"/>
        <v>0</v>
      </c>
      <c r="M47" s="7911">
        <f t="shared" si="64"/>
        <v>0</v>
      </c>
      <c r="N47" s="7911">
        <f t="shared" si="64"/>
        <v>0</v>
      </c>
      <c r="O47" s="7911">
        <f t="shared" si="64"/>
        <v>0</v>
      </c>
      <c r="P47" s="7911">
        <f t="shared" si="64"/>
        <v>0</v>
      </c>
      <c r="Q47" s="7911">
        <f t="shared" si="64"/>
        <v>0</v>
      </c>
      <c r="R47" s="7911">
        <f t="shared" si="64"/>
        <v>0</v>
      </c>
      <c r="S47" s="7911">
        <f t="shared" si="64"/>
        <v>0</v>
      </c>
      <c r="T47" s="7911">
        <f t="shared" si="64"/>
        <v>0</v>
      </c>
      <c r="U47" s="7911">
        <f t="shared" si="55"/>
        <v>0</v>
      </c>
      <c r="V47" s="7911">
        <f t="shared" si="55"/>
        <v>0</v>
      </c>
      <c r="W47" s="7911">
        <f t="shared" si="55"/>
        <v>0</v>
      </c>
      <c r="X47" s="7912">
        <f>L47+P47+T47</f>
        <v>0</v>
      </c>
      <c r="Y47" s="7911">
        <f t="shared" ref="Y47:AF47" si="65">Y45-Y46</f>
        <v>0</v>
      </c>
      <c r="Z47" s="7911">
        <f t="shared" si="65"/>
        <v>0</v>
      </c>
      <c r="AA47" s="7911">
        <f t="shared" si="65"/>
        <v>0</v>
      </c>
      <c r="AB47" s="7911">
        <f t="shared" si="65"/>
        <v>0</v>
      </c>
      <c r="AC47" s="7911">
        <f t="shared" si="65"/>
        <v>0</v>
      </c>
      <c r="AD47" s="7911">
        <f t="shared" si="65"/>
        <v>0</v>
      </c>
      <c r="AE47" s="7911">
        <f t="shared" si="65"/>
        <v>0</v>
      </c>
      <c r="AF47" s="7911">
        <f t="shared" si="65"/>
        <v>0</v>
      </c>
      <c r="AG47" s="7911">
        <f t="shared" si="56"/>
        <v>0</v>
      </c>
      <c r="AH47" s="7911">
        <f t="shared" si="56"/>
        <v>0</v>
      </c>
      <c r="AI47" s="7911">
        <f t="shared" si="56"/>
        <v>0</v>
      </c>
      <c r="AJ47" s="7912">
        <f>AB47+AF47</f>
        <v>0</v>
      </c>
      <c r="AK47" s="7914">
        <f t="shared" ref="AK47:AZ47" si="66">AK45-AK46</f>
        <v>0</v>
      </c>
      <c r="AL47" s="7915">
        <f t="shared" si="66"/>
        <v>0</v>
      </c>
      <c r="AM47" s="7915">
        <f t="shared" si="66"/>
        <v>0</v>
      </c>
      <c r="AN47" s="7915">
        <f t="shared" si="66"/>
        <v>0</v>
      </c>
      <c r="AO47" s="7915">
        <f t="shared" si="66"/>
        <v>0</v>
      </c>
      <c r="AP47" s="7915">
        <f t="shared" si="66"/>
        <v>0</v>
      </c>
      <c r="AQ47" s="7915">
        <f t="shared" si="66"/>
        <v>0</v>
      </c>
      <c r="AR47" s="7917">
        <f t="shared" si="66"/>
        <v>0</v>
      </c>
      <c r="AS47" s="7914">
        <f t="shared" si="66"/>
        <v>0</v>
      </c>
      <c r="AT47" s="7915">
        <f t="shared" si="66"/>
        <v>0</v>
      </c>
      <c r="AU47" s="7915">
        <f t="shared" si="66"/>
        <v>0</v>
      </c>
      <c r="AV47" s="7915">
        <f t="shared" si="66"/>
        <v>0</v>
      </c>
      <c r="AW47" s="7915">
        <f t="shared" si="66"/>
        <v>0</v>
      </c>
      <c r="AX47" s="7915">
        <f t="shared" si="66"/>
        <v>0</v>
      </c>
      <c r="AY47" s="7915">
        <f t="shared" si="66"/>
        <v>0</v>
      </c>
      <c r="AZ47" s="7916">
        <f t="shared" si="66"/>
        <v>0</v>
      </c>
      <c r="BA47" s="7451">
        <f t="shared" si="57"/>
        <v>0</v>
      </c>
      <c r="BB47" s="7451">
        <f t="shared" si="57"/>
        <v>0</v>
      </c>
      <c r="BC47" s="7451">
        <f t="shared" si="57"/>
        <v>0</v>
      </c>
      <c r="BD47" s="7918">
        <f>AZ47+AV47</f>
        <v>0</v>
      </c>
      <c r="BE47" s="7914">
        <f t="shared" ref="BE47:BL47" si="67">BE45-BE46</f>
        <v>0</v>
      </c>
      <c r="BF47" s="7915">
        <f t="shared" si="67"/>
        <v>0</v>
      </c>
      <c r="BG47" s="7915">
        <f t="shared" si="67"/>
        <v>0</v>
      </c>
      <c r="BH47" s="7915">
        <f t="shared" si="67"/>
        <v>0</v>
      </c>
      <c r="BI47" s="7915">
        <f t="shared" si="67"/>
        <v>0</v>
      </c>
      <c r="BJ47" s="7915">
        <f t="shared" si="67"/>
        <v>0</v>
      </c>
      <c r="BK47" s="7915">
        <f t="shared" si="67"/>
        <v>0</v>
      </c>
      <c r="BL47" s="7916">
        <f t="shared" si="67"/>
        <v>0</v>
      </c>
      <c r="BM47" s="7451">
        <f t="shared" si="58"/>
        <v>0</v>
      </c>
      <c r="BN47" s="7451">
        <f t="shared" si="58"/>
        <v>0</v>
      </c>
      <c r="BO47" s="7451">
        <f t="shared" si="58"/>
        <v>0</v>
      </c>
      <c r="BP47" s="7918">
        <f>BL47+BH47</f>
        <v>0</v>
      </c>
      <c r="BQ47" s="7916">
        <f t="shared" ref="BQ47:BX47" si="68">BQ45-BQ46</f>
        <v>0</v>
      </c>
      <c r="BR47" s="7916">
        <f t="shared" si="68"/>
        <v>0</v>
      </c>
      <c r="BS47" s="7916">
        <f t="shared" si="68"/>
        <v>0</v>
      </c>
      <c r="BT47" s="7916">
        <f t="shared" si="68"/>
        <v>0</v>
      </c>
      <c r="BU47" s="7916">
        <f t="shared" si="68"/>
        <v>0</v>
      </c>
      <c r="BV47" s="7916">
        <f t="shared" si="68"/>
        <v>0</v>
      </c>
      <c r="BW47" s="7916">
        <f t="shared" si="68"/>
        <v>0</v>
      </c>
      <c r="BX47" s="7919">
        <f t="shared" si="68"/>
        <v>0</v>
      </c>
      <c r="BY47" s="6181"/>
      <c r="BZ47" s="6182"/>
    </row>
    <row r="48" spans="1:78" ht="17.25" thickBot="1">
      <c r="A48" s="6182"/>
      <c r="B48" s="6181"/>
      <c r="C48" s="6209"/>
      <c r="D48" s="6181"/>
      <c r="E48" s="6321" t="s">
        <v>56</v>
      </c>
      <c r="F48" s="6114"/>
      <c r="G48" s="6114"/>
      <c r="H48" s="6114"/>
      <c r="I48" s="6114"/>
      <c r="J48" s="6114"/>
      <c r="K48" s="6114"/>
      <c r="L48" s="6114"/>
      <c r="M48" s="6114"/>
      <c r="N48" s="6114"/>
      <c r="O48" s="6114"/>
      <c r="P48" s="6114"/>
      <c r="Q48" s="7920"/>
      <c r="R48" s="7920"/>
      <c r="S48" s="7920"/>
      <c r="T48" s="7920"/>
      <c r="U48" s="7920"/>
      <c r="V48" s="7920"/>
      <c r="W48" s="7920"/>
      <c r="X48" s="7920"/>
      <c r="Y48" s="7920"/>
      <c r="Z48" s="6114"/>
      <c r="AA48" s="6114"/>
      <c r="AB48" s="6114"/>
      <c r="AC48" s="6209"/>
      <c r="AD48" s="6209"/>
      <c r="AE48" s="6209"/>
      <c r="AF48" s="6209"/>
      <c r="AG48" s="6209"/>
      <c r="AH48" s="6209"/>
      <c r="AI48" s="6209"/>
      <c r="AJ48" s="6209"/>
      <c r="AK48" s="6209"/>
      <c r="AL48" s="6209"/>
      <c r="AM48" s="6209"/>
      <c r="AN48" s="6209"/>
      <c r="AO48" s="6209"/>
      <c r="AP48" s="6209"/>
      <c r="AQ48" s="6209"/>
      <c r="AR48" s="6209"/>
      <c r="AS48" s="6209"/>
      <c r="AT48" s="6209"/>
      <c r="AU48" s="6209"/>
      <c r="AV48" s="6209"/>
      <c r="AW48" s="6209"/>
      <c r="AX48" s="6209"/>
      <c r="AY48" s="6209"/>
      <c r="AZ48" s="6209"/>
      <c r="BA48" s="6114"/>
      <c r="BB48" s="6132"/>
      <c r="BC48" s="6132"/>
      <c r="BD48" s="6114"/>
      <c r="BE48" s="6114"/>
      <c r="BF48" s="6114"/>
      <c r="BG48" s="6114"/>
      <c r="BH48" s="6114"/>
      <c r="BI48" s="6114"/>
      <c r="BJ48" s="6114"/>
      <c r="BK48" s="6114"/>
      <c r="BL48" s="6114"/>
      <c r="BM48" s="6114"/>
      <c r="BN48" s="6114"/>
      <c r="BO48" s="6114"/>
      <c r="BP48" s="6114"/>
      <c r="BQ48" s="6114"/>
      <c r="BR48" s="6114"/>
      <c r="BS48" s="6114"/>
      <c r="BT48" s="6114"/>
      <c r="BU48" s="6209"/>
      <c r="BV48" s="6209"/>
      <c r="BW48" s="6209"/>
      <c r="BX48" s="6209"/>
      <c r="BY48" s="6181"/>
      <c r="BZ48" s="6182"/>
    </row>
    <row r="49" spans="1:78" ht="15.75" thickBot="1">
      <c r="A49" s="6182"/>
      <c r="B49" s="6181"/>
      <c r="C49" s="117"/>
      <c r="D49" s="6181"/>
      <c r="E49" s="126" t="s">
        <v>867</v>
      </c>
      <c r="F49" s="117"/>
      <c r="G49" s="117"/>
      <c r="H49" s="117"/>
      <c r="I49" s="117"/>
      <c r="J49" s="117"/>
      <c r="K49" s="117"/>
      <c r="L49" s="117"/>
      <c r="N49" s="117"/>
      <c r="O49" s="117"/>
      <c r="Q49" s="7921"/>
      <c r="R49" s="7921"/>
      <c r="S49" s="7921"/>
      <c r="T49" s="8549"/>
      <c r="U49" s="8550"/>
      <c r="V49" s="125" t="s">
        <v>868</v>
      </c>
      <c r="W49" s="125"/>
      <c r="X49" s="8549"/>
      <c r="Y49" s="8550"/>
      <c r="Z49" s="6213"/>
      <c r="AA49" s="6213"/>
      <c r="AB49" s="126"/>
      <c r="AC49" s="6209"/>
      <c r="AD49" s="6209"/>
      <c r="AE49" s="6209"/>
      <c r="AF49" s="6209"/>
      <c r="AG49" s="6209"/>
      <c r="AH49" s="6209"/>
      <c r="AI49" s="6209"/>
      <c r="AJ49" s="6209"/>
      <c r="AK49" s="6209"/>
      <c r="AL49" s="6209"/>
      <c r="AM49" s="6209"/>
      <c r="AN49" s="6209"/>
      <c r="AO49" s="6209"/>
      <c r="AP49" s="6209"/>
      <c r="AQ49" s="6209"/>
      <c r="AR49" s="6209"/>
      <c r="AS49" s="6209"/>
      <c r="AT49" s="6209"/>
      <c r="AU49" s="6209"/>
      <c r="AV49" s="6209"/>
      <c r="AW49" s="6209"/>
      <c r="AX49" s="6209"/>
      <c r="AY49" s="6209"/>
      <c r="AZ49" s="6209"/>
      <c r="BA49" s="126"/>
      <c r="BB49" s="126"/>
      <c r="BC49" s="126"/>
      <c r="BD49" s="127"/>
      <c r="BE49" s="127"/>
      <c r="BF49" s="127"/>
      <c r="BG49" s="127"/>
      <c r="BH49" s="127"/>
      <c r="BI49" s="127"/>
      <c r="BJ49" s="127"/>
      <c r="BK49" s="127"/>
      <c r="BL49" s="127"/>
      <c r="BM49" s="127"/>
      <c r="BN49" s="127"/>
      <c r="BO49" s="127"/>
      <c r="BP49" s="127"/>
      <c r="BQ49" s="6213"/>
      <c r="BR49" s="127"/>
      <c r="BS49" s="127"/>
      <c r="BT49" s="6114"/>
      <c r="BU49" s="117"/>
      <c r="BV49" s="117"/>
      <c r="BW49" s="117"/>
      <c r="BX49" s="117"/>
      <c r="BY49" s="6181"/>
      <c r="BZ49" s="6182"/>
    </row>
    <row r="50" spans="1:78">
      <c r="A50" s="6182"/>
      <c r="B50" s="6181"/>
      <c r="C50" s="117"/>
      <c r="D50" s="6181"/>
      <c r="E50" s="126" t="s">
        <v>869</v>
      </c>
      <c r="F50" s="117"/>
      <c r="G50" s="117"/>
      <c r="H50" s="117"/>
      <c r="I50" s="128"/>
      <c r="J50" s="129"/>
      <c r="K50" s="129"/>
      <c r="L50" s="129"/>
      <c r="M50" s="117"/>
      <c r="N50" s="128"/>
      <c r="O50" s="128"/>
      <c r="P50" s="128"/>
      <c r="Q50" s="96"/>
      <c r="R50" s="128"/>
      <c r="S50" s="128"/>
      <c r="T50" s="128"/>
      <c r="U50" s="117"/>
      <c r="V50" s="127"/>
      <c r="W50" s="127"/>
      <c r="X50" s="127"/>
      <c r="Y50" s="128"/>
      <c r="Z50" s="6213"/>
      <c r="AA50" s="6213"/>
      <c r="AB50" s="127"/>
      <c r="AC50" s="6209"/>
      <c r="AD50" s="6209"/>
      <c r="AE50" s="6209"/>
      <c r="AF50" s="6209"/>
      <c r="AG50" s="6209"/>
      <c r="AH50" s="6209"/>
      <c r="AI50" s="6209"/>
      <c r="AJ50" s="6209"/>
      <c r="AK50" s="6209"/>
      <c r="AL50" s="6209"/>
      <c r="AM50" s="6209"/>
      <c r="AN50" s="6209"/>
      <c r="AO50" s="6209"/>
      <c r="AP50" s="6209"/>
      <c r="AQ50" s="6209"/>
      <c r="AR50" s="6209"/>
      <c r="AS50" s="6209"/>
      <c r="AT50" s="6209"/>
      <c r="AU50" s="6209"/>
      <c r="AV50" s="6209"/>
      <c r="AW50" s="6209"/>
      <c r="AX50" s="6209"/>
      <c r="AY50" s="6209"/>
      <c r="AZ50" s="6209"/>
      <c r="BA50" s="127"/>
      <c r="BB50" s="127"/>
      <c r="BC50" s="127"/>
      <c r="BD50" s="127"/>
      <c r="BE50" s="127"/>
      <c r="BF50" s="127"/>
      <c r="BG50" s="127"/>
      <c r="BH50" s="127"/>
      <c r="BI50" s="127"/>
      <c r="BJ50" s="127"/>
      <c r="BK50" s="127"/>
      <c r="BL50" s="127"/>
      <c r="BM50" s="127"/>
      <c r="BN50" s="127"/>
      <c r="BO50" s="127"/>
      <c r="BP50" s="127"/>
      <c r="BQ50" s="6213"/>
      <c r="BR50" s="127"/>
      <c r="BS50" s="127"/>
      <c r="BT50" s="6114"/>
      <c r="BU50" s="117"/>
      <c r="BV50" s="117"/>
      <c r="BW50" s="117"/>
      <c r="BX50" s="117"/>
      <c r="BY50" s="6181"/>
      <c r="BZ50" s="6182"/>
    </row>
    <row r="51" spans="1:78" ht="24" thickBot="1">
      <c r="A51" s="6182"/>
      <c r="B51" s="6181"/>
      <c r="C51" s="117"/>
      <c r="D51" s="6181"/>
      <c r="E51" s="126" t="s">
        <v>870</v>
      </c>
      <c r="F51" s="117"/>
      <c r="G51" s="117"/>
      <c r="H51" s="117"/>
      <c r="I51" s="117"/>
      <c r="J51" s="130"/>
      <c r="K51" s="130"/>
      <c r="L51" s="130"/>
      <c r="M51" s="117"/>
      <c r="N51" s="117"/>
      <c r="O51" s="117"/>
      <c r="P51" s="117"/>
      <c r="Q51" s="117"/>
      <c r="R51" s="117"/>
      <c r="S51" s="117"/>
      <c r="T51" s="117"/>
      <c r="U51" s="117"/>
      <c r="V51" s="131"/>
      <c r="W51" s="131"/>
      <c r="X51" s="131"/>
      <c r="Y51" s="117"/>
      <c r="Z51" s="6213"/>
      <c r="AA51" s="6213"/>
      <c r="AB51" s="117"/>
      <c r="AC51" s="6209"/>
      <c r="AD51" s="6209"/>
      <c r="AE51" s="6209"/>
      <c r="AF51" s="6209"/>
      <c r="AG51" s="6209"/>
      <c r="AH51" s="6209"/>
      <c r="AI51" s="6209"/>
      <c r="AJ51" s="6209"/>
      <c r="AK51" s="6209"/>
      <c r="AL51" s="6209"/>
      <c r="AM51" s="6209"/>
      <c r="AN51" s="6209"/>
      <c r="AO51" s="6209"/>
      <c r="AP51" s="6209"/>
      <c r="AQ51" s="6209"/>
      <c r="AR51" s="6209"/>
      <c r="AS51" s="6209"/>
      <c r="AT51" s="6209"/>
      <c r="AU51" s="6209"/>
      <c r="AV51" s="6209"/>
      <c r="AW51" s="6209"/>
      <c r="AX51" s="6209"/>
      <c r="AY51" s="6209"/>
      <c r="AZ51" s="6209"/>
      <c r="BA51" s="117"/>
      <c r="BB51" s="117"/>
      <c r="BC51" s="117"/>
      <c r="BD51" s="117"/>
      <c r="BE51" s="117"/>
      <c r="BF51" s="117"/>
      <c r="BG51" s="117"/>
      <c r="BH51" s="117"/>
      <c r="BI51" s="117"/>
      <c r="BJ51" s="117"/>
      <c r="BK51" s="117"/>
      <c r="BL51" s="117"/>
      <c r="BM51" s="117"/>
      <c r="BN51" s="117"/>
      <c r="BO51" s="117"/>
      <c r="BP51" s="117"/>
      <c r="BQ51" s="6213"/>
      <c r="BR51" s="117"/>
      <c r="BS51" s="117"/>
      <c r="BT51" s="117"/>
      <c r="BU51" s="117"/>
      <c r="BV51" s="117"/>
      <c r="BW51" s="117"/>
      <c r="BX51" s="117"/>
      <c r="BY51" s="6181"/>
      <c r="BZ51" s="6182"/>
    </row>
    <row r="52" spans="1:78" ht="15.75" thickBot="1">
      <c r="A52" s="6182"/>
      <c r="B52" s="6181"/>
      <c r="C52" s="117"/>
      <c r="D52" s="6181"/>
      <c r="E52" s="126" t="s">
        <v>871</v>
      </c>
      <c r="F52" s="117"/>
      <c r="G52" s="117"/>
      <c r="H52" s="117"/>
      <c r="I52" s="7922"/>
      <c r="J52" s="7922"/>
      <c r="K52" s="7922"/>
      <c r="L52" s="130"/>
      <c r="M52" s="8549"/>
      <c r="N52" s="8550"/>
      <c r="O52" s="7923"/>
      <c r="P52" s="117"/>
      <c r="Q52" s="117"/>
      <c r="R52" s="117"/>
      <c r="S52" s="117"/>
      <c r="T52" s="117"/>
      <c r="U52" s="117"/>
      <c r="V52" s="127"/>
      <c r="W52" s="127"/>
      <c r="X52" s="127"/>
      <c r="Y52" s="117"/>
      <c r="Z52" s="117"/>
      <c r="AA52" s="117"/>
      <c r="AB52" s="117"/>
      <c r="AC52" s="6209"/>
      <c r="AD52" s="6209"/>
      <c r="AE52" s="6209"/>
      <c r="AF52" s="6209"/>
      <c r="AG52" s="6209"/>
      <c r="AH52" s="6209"/>
      <c r="AI52" s="6209"/>
      <c r="AJ52" s="6209"/>
      <c r="AK52" s="6209"/>
      <c r="AL52" s="6209"/>
      <c r="AM52" s="6209"/>
      <c r="AN52" s="6209"/>
      <c r="AO52" s="6209"/>
      <c r="AP52" s="6209"/>
      <c r="AQ52" s="6209"/>
      <c r="AR52" s="6209"/>
      <c r="AS52" s="6209"/>
      <c r="AT52" s="6209"/>
      <c r="AU52" s="6209"/>
      <c r="AV52" s="6209"/>
      <c r="AW52" s="6209"/>
      <c r="AX52" s="6209"/>
      <c r="AY52" s="6209"/>
      <c r="AZ52" s="6209"/>
      <c r="BA52" s="117"/>
      <c r="BB52" s="117"/>
      <c r="BC52" s="117"/>
      <c r="BD52" s="117"/>
      <c r="BE52" s="117"/>
      <c r="BF52" s="117"/>
      <c r="BG52" s="117"/>
      <c r="BH52" s="117"/>
      <c r="BI52" s="117"/>
      <c r="BJ52" s="117"/>
      <c r="BK52" s="117"/>
      <c r="BL52" s="117"/>
      <c r="BM52" s="117"/>
      <c r="BN52" s="117"/>
      <c r="BO52" s="117"/>
      <c r="BP52" s="117"/>
      <c r="BQ52" s="117"/>
      <c r="BR52" s="117"/>
      <c r="BS52" s="117"/>
      <c r="BT52" s="117"/>
      <c r="BU52" s="117"/>
      <c r="BV52" s="117"/>
      <c r="BW52" s="117"/>
      <c r="BX52" s="117"/>
      <c r="BY52" s="6181"/>
      <c r="BZ52" s="6182"/>
    </row>
    <row r="53" spans="1:78">
      <c r="A53" s="6182"/>
      <c r="B53" s="6181"/>
      <c r="C53" s="117"/>
      <c r="D53" s="6181"/>
      <c r="E53" s="126" t="s">
        <v>872</v>
      </c>
      <c r="F53" s="117"/>
      <c r="G53" s="117"/>
      <c r="H53" s="117"/>
      <c r="I53" s="117"/>
      <c r="J53" s="130"/>
      <c r="K53" s="130"/>
      <c r="L53" s="130"/>
      <c r="M53" s="117"/>
      <c r="N53" s="117"/>
      <c r="O53" s="117"/>
      <c r="P53" s="117"/>
      <c r="Q53" s="117"/>
      <c r="R53" s="117"/>
      <c r="S53" s="117"/>
      <c r="T53" s="117"/>
      <c r="U53" s="117"/>
      <c r="V53" s="132"/>
      <c r="W53" s="132"/>
      <c r="X53" s="132"/>
      <c r="Y53" s="117"/>
      <c r="Z53" s="117"/>
      <c r="AA53" s="117"/>
      <c r="AB53" s="117"/>
      <c r="AC53" s="6209"/>
      <c r="AD53" s="6209"/>
      <c r="AE53" s="6209"/>
      <c r="AF53" s="6209"/>
      <c r="AG53" s="6209"/>
      <c r="AH53" s="6209"/>
      <c r="AI53" s="6209"/>
      <c r="AJ53" s="6209"/>
      <c r="AK53" s="6209"/>
      <c r="AL53" s="6209"/>
      <c r="AM53" s="6209"/>
      <c r="AN53" s="6209"/>
      <c r="AO53" s="6209"/>
      <c r="AP53" s="6209"/>
      <c r="AQ53" s="6209"/>
      <c r="AR53" s="6209"/>
      <c r="AS53" s="6209"/>
      <c r="AT53" s="6209"/>
      <c r="AU53" s="6209"/>
      <c r="AV53" s="6209"/>
      <c r="AW53" s="6209"/>
      <c r="AX53" s="6209"/>
      <c r="AY53" s="6209"/>
      <c r="AZ53" s="6209"/>
      <c r="BA53" s="117"/>
      <c r="BB53" s="117"/>
      <c r="BC53" s="117"/>
      <c r="BD53" s="117"/>
      <c r="BE53" s="117"/>
      <c r="BF53" s="117"/>
      <c r="BG53" s="117"/>
      <c r="BH53" s="117"/>
      <c r="BI53" s="117"/>
      <c r="BJ53" s="117"/>
      <c r="BK53" s="117"/>
      <c r="BL53" s="117"/>
      <c r="BM53" s="117"/>
      <c r="BN53" s="117"/>
      <c r="BO53" s="117"/>
      <c r="BP53" s="117"/>
      <c r="BQ53" s="117"/>
      <c r="BR53" s="117"/>
      <c r="BS53" s="117"/>
      <c r="BT53" s="117"/>
      <c r="BU53" s="117"/>
      <c r="BV53" s="117"/>
      <c r="BW53" s="117"/>
      <c r="BX53" s="117"/>
      <c r="BY53" s="6181"/>
      <c r="BZ53" s="6182"/>
    </row>
    <row r="54" spans="1:78">
      <c r="A54" s="6182"/>
      <c r="B54" s="6181"/>
      <c r="C54" s="117"/>
      <c r="D54" s="6181"/>
      <c r="E54" s="126" t="s">
        <v>873</v>
      </c>
      <c r="F54" s="117"/>
      <c r="G54" s="117"/>
      <c r="H54" s="117"/>
      <c r="I54" s="117"/>
      <c r="J54" s="130"/>
      <c r="K54" s="130"/>
      <c r="L54" s="130"/>
      <c r="M54" s="117"/>
      <c r="N54" s="117"/>
      <c r="O54" s="117"/>
      <c r="P54" s="117"/>
      <c r="Q54" s="117"/>
      <c r="R54" s="117"/>
      <c r="S54" s="117"/>
      <c r="T54" s="117"/>
      <c r="U54" s="117"/>
      <c r="V54" s="127"/>
      <c r="W54" s="127"/>
      <c r="X54" s="127"/>
      <c r="Y54" s="128"/>
      <c r="Z54" s="117"/>
      <c r="AA54" s="117"/>
      <c r="AB54" s="117"/>
      <c r="AC54" s="6209"/>
      <c r="AD54" s="6209"/>
      <c r="AE54" s="6209"/>
      <c r="AF54" s="6209"/>
      <c r="AG54" s="6209"/>
      <c r="AH54" s="6209"/>
      <c r="AI54" s="6209"/>
      <c r="AJ54" s="6209"/>
      <c r="AK54" s="6209"/>
      <c r="AL54" s="6209"/>
      <c r="AM54" s="6209"/>
      <c r="AN54" s="6209"/>
      <c r="AO54" s="6209"/>
      <c r="AP54" s="6209"/>
      <c r="AQ54" s="6209"/>
      <c r="AR54" s="6209"/>
      <c r="AS54" s="6209"/>
      <c r="AT54" s="6209"/>
      <c r="AU54" s="6209"/>
      <c r="AV54" s="6209"/>
      <c r="AW54" s="6209"/>
      <c r="AX54" s="6209"/>
      <c r="AY54" s="6209"/>
      <c r="AZ54" s="6209"/>
      <c r="BA54" s="117"/>
      <c r="BB54" s="117"/>
      <c r="BC54" s="117"/>
      <c r="BD54" s="117"/>
      <c r="BE54" s="117"/>
      <c r="BF54" s="117"/>
      <c r="BG54" s="117"/>
      <c r="BH54" s="117"/>
      <c r="BI54" s="117"/>
      <c r="BJ54" s="117"/>
      <c r="BK54" s="117"/>
      <c r="BL54" s="117"/>
      <c r="BM54" s="117"/>
      <c r="BN54" s="117"/>
      <c r="BO54" s="117"/>
      <c r="BP54" s="117"/>
      <c r="BQ54" s="117"/>
      <c r="BR54" s="117"/>
      <c r="BS54" s="117"/>
      <c r="BT54" s="117"/>
      <c r="BU54" s="117"/>
      <c r="BV54" s="117"/>
      <c r="BW54" s="117"/>
      <c r="BX54" s="117"/>
      <c r="BY54" s="6181"/>
      <c r="BZ54" s="6182"/>
    </row>
    <row r="55" spans="1:78" ht="15.75" thickBot="1">
      <c r="A55" s="6182"/>
      <c r="B55" s="6181"/>
      <c r="C55" s="117"/>
      <c r="D55" s="6181"/>
      <c r="E55" s="126" t="s">
        <v>874</v>
      </c>
      <c r="F55" s="117"/>
      <c r="G55" s="117"/>
      <c r="H55" s="117"/>
      <c r="I55" s="117"/>
      <c r="J55" s="117"/>
      <c r="K55" s="117"/>
      <c r="L55" s="117"/>
      <c r="M55" s="117"/>
      <c r="N55" s="117"/>
      <c r="O55" s="117"/>
      <c r="P55" s="17"/>
      <c r="Q55" s="17"/>
      <c r="R55" s="17"/>
      <c r="S55" s="17"/>
      <c r="T55" s="117"/>
      <c r="U55" s="117"/>
      <c r="V55" s="127"/>
      <c r="W55" s="127"/>
      <c r="X55" s="127"/>
      <c r="Y55" s="117"/>
      <c r="Z55" s="117"/>
      <c r="AA55" s="117"/>
      <c r="AB55" s="117"/>
      <c r="AC55" s="6209"/>
      <c r="AD55" s="6209"/>
      <c r="AE55" s="6209"/>
      <c r="AF55" s="6209"/>
      <c r="AG55" s="6209"/>
      <c r="AH55" s="6209"/>
      <c r="AI55" s="6209"/>
      <c r="AJ55" s="6209"/>
      <c r="AK55" s="6209"/>
      <c r="AL55" s="6209"/>
      <c r="AM55" s="6209"/>
      <c r="AN55" s="6209"/>
      <c r="AO55" s="6209"/>
      <c r="AP55" s="6209"/>
      <c r="AQ55" s="6209"/>
      <c r="AR55" s="6209"/>
      <c r="AS55" s="6209"/>
      <c r="AT55" s="6209"/>
      <c r="AU55" s="6209"/>
      <c r="AV55" s="6209"/>
      <c r="AW55" s="6209"/>
      <c r="AX55" s="6209"/>
      <c r="AY55" s="6209"/>
      <c r="AZ55" s="6209"/>
      <c r="BA55" s="117"/>
      <c r="BB55" s="117"/>
      <c r="BC55" s="117"/>
      <c r="BD55" s="117"/>
      <c r="BE55" s="117"/>
      <c r="BF55" s="117"/>
      <c r="BG55" s="117"/>
      <c r="BH55" s="117"/>
      <c r="BI55" s="117"/>
      <c r="BJ55" s="117"/>
      <c r="BK55" s="117"/>
      <c r="BL55" s="117"/>
      <c r="BM55" s="117"/>
      <c r="BN55" s="117"/>
      <c r="BO55" s="117"/>
      <c r="BP55" s="117"/>
      <c r="BQ55" s="117"/>
      <c r="BR55" s="117"/>
      <c r="BS55" s="117"/>
      <c r="BT55" s="117"/>
      <c r="BU55" s="117"/>
      <c r="BV55" s="117"/>
      <c r="BW55" s="117"/>
      <c r="BX55" s="117"/>
      <c r="BY55" s="6181"/>
      <c r="BZ55" s="6182"/>
    </row>
    <row r="56" spans="1:78" ht="15.75" thickBot="1">
      <c r="A56" s="6182"/>
      <c r="B56" s="6181"/>
      <c r="C56" s="117"/>
      <c r="D56" s="6181"/>
      <c r="E56" s="17"/>
      <c r="F56" s="117"/>
      <c r="G56" s="117"/>
      <c r="H56" s="117"/>
      <c r="I56" s="117"/>
      <c r="J56" s="125" t="s">
        <v>875</v>
      </c>
      <c r="K56" s="125"/>
      <c r="L56" s="8546"/>
      <c r="M56" s="8547"/>
      <c r="N56" s="117"/>
      <c r="O56" s="117"/>
      <c r="P56" s="125" t="s">
        <v>876</v>
      </c>
      <c r="Q56" s="8546"/>
      <c r="R56" s="8547"/>
      <c r="S56" s="7921"/>
      <c r="T56" s="117"/>
      <c r="U56" s="125" t="s">
        <v>877</v>
      </c>
      <c r="V56" s="8546"/>
      <c r="W56" s="8548"/>
      <c r="X56" s="8547"/>
      <c r="Y56" s="117"/>
      <c r="Z56" s="117"/>
      <c r="AA56" s="117"/>
      <c r="AB56" s="117"/>
      <c r="AC56" s="6209"/>
      <c r="AD56" s="6209"/>
      <c r="AE56" s="6209"/>
      <c r="AF56" s="6209"/>
      <c r="AG56" s="6209"/>
      <c r="AH56" s="6209"/>
      <c r="AI56" s="6209"/>
      <c r="AJ56" s="6209"/>
      <c r="AK56" s="6209"/>
      <c r="AL56" s="6209"/>
      <c r="AM56" s="6209"/>
      <c r="AN56" s="6209"/>
      <c r="AO56" s="6209"/>
      <c r="AP56" s="6209"/>
      <c r="AQ56" s="6209"/>
      <c r="AR56" s="6209"/>
      <c r="AS56" s="6209"/>
      <c r="AT56" s="6209"/>
      <c r="AU56" s="6209"/>
      <c r="AV56" s="6209"/>
      <c r="AW56" s="6209"/>
      <c r="AX56" s="6209"/>
      <c r="AY56" s="6209"/>
      <c r="AZ56" s="6209"/>
      <c r="BA56" s="117"/>
      <c r="BB56" s="117"/>
      <c r="BC56" s="117"/>
      <c r="BD56" s="117"/>
      <c r="BE56" s="117"/>
      <c r="BF56" s="117"/>
      <c r="BG56" s="117"/>
      <c r="BH56" s="117"/>
      <c r="BI56" s="117"/>
      <c r="BJ56" s="117"/>
      <c r="BK56" s="117"/>
      <c r="BL56" s="117"/>
      <c r="BM56" s="117"/>
      <c r="BN56" s="117"/>
      <c r="BO56" s="117"/>
      <c r="BP56" s="117"/>
      <c r="BQ56" s="117"/>
      <c r="BR56" s="117"/>
      <c r="BS56" s="117"/>
      <c r="BT56" s="117"/>
      <c r="BU56" s="117"/>
      <c r="BV56" s="117"/>
      <c r="BW56" s="117"/>
      <c r="BX56" s="117"/>
      <c r="BY56" s="6181"/>
      <c r="BZ56" s="6182"/>
    </row>
    <row r="57" spans="1:78" ht="15.75" thickBot="1">
      <c r="A57" s="6182"/>
      <c r="B57" s="6181"/>
      <c r="C57" s="117"/>
      <c r="D57" s="6181"/>
      <c r="E57" s="17"/>
      <c r="F57" s="117"/>
      <c r="G57" s="117"/>
      <c r="H57" s="117"/>
      <c r="I57" s="117"/>
      <c r="J57" s="125" t="s">
        <v>878</v>
      </c>
      <c r="K57" s="125"/>
      <c r="L57" s="8544"/>
      <c r="M57" s="8545"/>
      <c r="N57" s="117"/>
      <c r="O57" s="117"/>
      <c r="P57" s="125" t="s">
        <v>879</v>
      </c>
      <c r="Q57" s="8546"/>
      <c r="R57" s="8547"/>
      <c r="S57" s="7921"/>
      <c r="T57" s="117"/>
      <c r="U57" s="125" t="s">
        <v>880</v>
      </c>
      <c r="V57" s="8546"/>
      <c r="W57" s="8548"/>
      <c r="X57" s="8547"/>
      <c r="Y57" s="117"/>
      <c r="Z57" s="117"/>
      <c r="AA57" s="117"/>
      <c r="AB57" s="117"/>
      <c r="AC57" s="6209"/>
      <c r="AD57" s="6209"/>
      <c r="AE57" s="6209"/>
      <c r="AF57" s="6209"/>
      <c r="AG57" s="6209"/>
      <c r="AH57" s="6209"/>
      <c r="AI57" s="6209"/>
      <c r="AJ57" s="6209"/>
      <c r="AK57" s="6209"/>
      <c r="AL57" s="6209"/>
      <c r="AM57" s="6209"/>
      <c r="AN57" s="6209"/>
      <c r="AO57" s="6209"/>
      <c r="AP57" s="6209"/>
      <c r="AQ57" s="6209"/>
      <c r="AR57" s="6209"/>
      <c r="AS57" s="6209"/>
      <c r="AT57" s="6209"/>
      <c r="AU57" s="6209"/>
      <c r="AV57" s="6209"/>
      <c r="AW57" s="6209"/>
      <c r="AX57" s="6209"/>
      <c r="AY57" s="6209"/>
      <c r="AZ57" s="6209"/>
      <c r="BA57" s="117"/>
      <c r="BB57" s="117"/>
      <c r="BC57" s="117"/>
      <c r="BD57" s="117"/>
      <c r="BE57" s="117"/>
      <c r="BF57" s="117"/>
      <c r="BG57" s="117"/>
      <c r="BH57" s="117"/>
      <c r="BI57" s="117"/>
      <c r="BJ57" s="117"/>
      <c r="BK57" s="117"/>
      <c r="BL57" s="117"/>
      <c r="BM57" s="117"/>
      <c r="BN57" s="117"/>
      <c r="BO57" s="117"/>
      <c r="BP57" s="117"/>
      <c r="BQ57" s="117"/>
      <c r="BR57" s="117"/>
      <c r="BS57" s="117"/>
      <c r="BT57" s="117"/>
      <c r="BU57" s="117"/>
      <c r="BV57" s="117"/>
      <c r="BW57" s="117"/>
      <c r="BX57" s="117"/>
      <c r="BY57" s="6181"/>
      <c r="BZ57" s="6182"/>
    </row>
    <row r="58" spans="1:78" ht="15.75" thickBot="1">
      <c r="A58" s="6182"/>
      <c r="B58" s="6181"/>
      <c r="C58" s="117"/>
      <c r="D58" s="6181"/>
      <c r="E58" s="126" t="s">
        <v>881</v>
      </c>
      <c r="F58" s="117"/>
      <c r="G58" s="117"/>
      <c r="H58" s="117"/>
      <c r="I58" s="117"/>
      <c r="J58" s="117"/>
      <c r="K58" s="117"/>
      <c r="L58" s="7924"/>
      <c r="M58" s="7925"/>
      <c r="N58" s="7925"/>
      <c r="O58" s="7925"/>
      <c r="P58" s="7925"/>
      <c r="Q58" s="7925"/>
      <c r="R58" s="7926"/>
      <c r="S58" s="7926"/>
      <c r="T58" s="7925"/>
      <c r="U58" s="7926"/>
      <c r="V58" s="7925"/>
      <c r="W58" s="7925"/>
      <c r="X58" s="7927"/>
      <c r="Y58" s="96"/>
      <c r="Z58" s="117"/>
      <c r="AA58" s="117"/>
      <c r="AB58" s="117"/>
      <c r="AC58" s="6209"/>
      <c r="AD58" s="6209"/>
      <c r="AE58" s="6209"/>
      <c r="AF58" s="6209"/>
      <c r="AG58" s="6209"/>
      <c r="AH58" s="6209"/>
      <c r="AI58" s="6209"/>
      <c r="AJ58" s="6209"/>
      <c r="AK58" s="6209"/>
      <c r="AL58" s="6209"/>
      <c r="AM58" s="6209"/>
      <c r="AN58" s="6209"/>
      <c r="AO58" s="6209"/>
      <c r="AP58" s="6209"/>
      <c r="AQ58" s="6209"/>
      <c r="AR58" s="6209"/>
      <c r="AS58" s="6209"/>
      <c r="AT58" s="6209"/>
      <c r="AU58" s="6209"/>
      <c r="AV58" s="6209"/>
      <c r="AW58" s="6209"/>
      <c r="AX58" s="6209"/>
      <c r="AY58" s="6209"/>
      <c r="AZ58" s="6209"/>
      <c r="BA58" s="117"/>
      <c r="BB58" s="117"/>
      <c r="BC58" s="117"/>
      <c r="BD58" s="117"/>
      <c r="BE58" s="117"/>
      <c r="BF58" s="117"/>
      <c r="BG58" s="117"/>
      <c r="BH58" s="117"/>
      <c r="BI58" s="117"/>
      <c r="BJ58" s="117"/>
      <c r="BK58" s="117"/>
      <c r="BL58" s="117"/>
      <c r="BM58" s="117"/>
      <c r="BN58" s="117"/>
      <c r="BO58" s="117"/>
      <c r="BP58" s="117"/>
      <c r="BQ58" s="117"/>
      <c r="BR58" s="117"/>
      <c r="BS58" s="117"/>
      <c r="BT58" s="117"/>
      <c r="BU58" s="117"/>
      <c r="BV58" s="117"/>
      <c r="BW58" s="117"/>
      <c r="BX58" s="117"/>
      <c r="BY58" s="6181"/>
      <c r="BZ58" s="6182"/>
    </row>
    <row r="59" spans="1:78" ht="15.75" thickBot="1">
      <c r="A59" s="6182"/>
      <c r="B59" s="6181"/>
      <c r="C59" s="117"/>
      <c r="D59" s="6181"/>
      <c r="E59" s="126" t="s">
        <v>882</v>
      </c>
      <c r="F59" s="117"/>
      <c r="G59" s="117"/>
      <c r="H59" s="117"/>
      <c r="I59" s="117"/>
      <c r="J59" s="117"/>
      <c r="K59" s="117"/>
      <c r="L59" s="117"/>
      <c r="M59" s="117"/>
      <c r="N59" s="117"/>
      <c r="O59" s="117"/>
      <c r="P59" s="117"/>
      <c r="Q59" s="117"/>
      <c r="R59" s="117"/>
      <c r="S59" s="117"/>
      <c r="T59" s="117"/>
      <c r="U59" s="117"/>
      <c r="V59" s="117"/>
      <c r="W59" s="117"/>
      <c r="X59" s="117"/>
      <c r="Y59" s="117"/>
      <c r="Z59" s="117"/>
      <c r="AA59" s="117"/>
      <c r="AB59" s="117"/>
      <c r="AC59" s="6209"/>
      <c r="AD59" s="6209"/>
      <c r="AE59" s="6209"/>
      <c r="AF59" s="6209"/>
      <c r="AG59" s="6209"/>
      <c r="AH59" s="6209"/>
      <c r="AI59" s="6209"/>
      <c r="AJ59" s="6209"/>
      <c r="AK59" s="6209"/>
      <c r="AL59" s="6209"/>
      <c r="AM59" s="6209"/>
      <c r="AN59" s="6209"/>
      <c r="AO59" s="6209"/>
      <c r="AP59" s="6209"/>
      <c r="AQ59" s="6209"/>
      <c r="AR59" s="6209"/>
      <c r="AS59" s="6209"/>
      <c r="AT59" s="6209"/>
      <c r="AU59" s="6209"/>
      <c r="AV59" s="6209"/>
      <c r="AW59" s="6209"/>
      <c r="AX59" s="6209"/>
      <c r="AY59" s="6209"/>
      <c r="AZ59" s="6209"/>
      <c r="BA59" s="117"/>
      <c r="BB59" s="117"/>
      <c r="BC59" s="117"/>
      <c r="BD59" s="117"/>
      <c r="BE59" s="117"/>
      <c r="BF59" s="117"/>
      <c r="BG59" s="117"/>
      <c r="BH59" s="117"/>
      <c r="BI59" s="117"/>
      <c r="BJ59" s="117"/>
      <c r="BK59" s="117"/>
      <c r="BL59" s="117"/>
      <c r="BM59" s="117"/>
      <c r="BN59" s="117"/>
      <c r="BO59" s="117"/>
      <c r="BP59" s="117"/>
      <c r="BQ59" s="117"/>
      <c r="BR59" s="117"/>
      <c r="BS59" s="117"/>
      <c r="BT59" s="117"/>
      <c r="BU59" s="117"/>
      <c r="BV59" s="117"/>
      <c r="BW59" s="117"/>
      <c r="BX59" s="117"/>
      <c r="BY59" s="6181"/>
      <c r="BZ59" s="6182"/>
    </row>
    <row r="60" spans="1:78" ht="15.75" thickBot="1">
      <c r="A60" s="6182"/>
      <c r="B60" s="6181"/>
      <c r="C60" s="6209"/>
      <c r="D60" s="6181"/>
      <c r="E60" s="126" t="s">
        <v>883</v>
      </c>
      <c r="F60" s="6209"/>
      <c r="G60" s="6209"/>
      <c r="H60" s="6209"/>
      <c r="I60" s="6209"/>
      <c r="L60" s="6209"/>
      <c r="N60" s="6209"/>
      <c r="O60" s="6209"/>
      <c r="P60" s="6209"/>
      <c r="Q60" s="6209"/>
      <c r="R60" s="8549"/>
      <c r="S60" s="8563"/>
      <c r="T60" s="8550"/>
      <c r="U60" s="6209"/>
      <c r="V60" s="6209"/>
      <c r="W60" s="6209"/>
      <c r="X60" s="6209"/>
      <c r="Y60" s="6209"/>
      <c r="Z60" s="6209"/>
      <c r="AA60" s="6209"/>
      <c r="AB60" s="6209"/>
      <c r="AC60" s="6209"/>
      <c r="AD60" s="6209"/>
      <c r="AE60" s="6209"/>
      <c r="AF60" s="6209"/>
      <c r="AG60" s="6209"/>
      <c r="AH60" s="6209"/>
      <c r="AI60" s="6209"/>
      <c r="AJ60" s="6209"/>
      <c r="AK60" s="6209"/>
      <c r="AL60" s="6209"/>
      <c r="AM60" s="6209"/>
      <c r="AN60" s="6209"/>
      <c r="AO60" s="6209"/>
      <c r="AP60" s="6209"/>
      <c r="AQ60" s="6209"/>
      <c r="AR60" s="6209"/>
      <c r="AS60" s="6209"/>
      <c r="AT60" s="6209"/>
      <c r="AU60" s="6209"/>
      <c r="AV60" s="6209"/>
      <c r="AW60" s="6209"/>
      <c r="AX60" s="6209"/>
      <c r="AY60" s="6209"/>
      <c r="AZ60" s="6209"/>
      <c r="BA60" s="6209"/>
      <c r="BB60" s="6209"/>
      <c r="BC60" s="6209"/>
      <c r="BD60" s="6209"/>
      <c r="BE60" s="6209"/>
      <c r="BF60" s="6209"/>
      <c r="BG60" s="6209"/>
      <c r="BH60" s="6209"/>
      <c r="BI60" s="6209"/>
      <c r="BJ60" s="6209"/>
      <c r="BK60" s="6209"/>
      <c r="BL60" s="6209"/>
      <c r="BM60" s="6209"/>
      <c r="BN60" s="6209"/>
      <c r="BO60" s="6209"/>
      <c r="BP60" s="6209"/>
      <c r="BQ60" s="6209"/>
      <c r="BR60" s="6209"/>
      <c r="BS60" s="6209"/>
      <c r="BT60" s="6209"/>
      <c r="BU60" s="6209"/>
      <c r="BV60" s="6209"/>
      <c r="BW60" s="6209"/>
      <c r="BX60" s="6209"/>
      <c r="BY60" s="6181"/>
      <c r="BZ60" s="6182"/>
    </row>
    <row r="61" spans="1:78" ht="20.25">
      <c r="A61" s="6182"/>
      <c r="B61" s="6181"/>
      <c r="C61" s="6209"/>
      <c r="D61" s="6181"/>
      <c r="E61" s="126" t="s">
        <v>884</v>
      </c>
      <c r="F61" s="6209"/>
      <c r="G61" s="6209"/>
      <c r="H61" s="6209"/>
      <c r="I61" s="6209"/>
      <c r="J61" s="133"/>
      <c r="K61" s="133"/>
      <c r="L61" s="133"/>
      <c r="M61" s="6209"/>
      <c r="N61" s="6209"/>
      <c r="O61" s="6209"/>
      <c r="P61" s="6209"/>
      <c r="Q61" s="6209"/>
      <c r="R61" s="6209"/>
      <c r="S61" s="6209"/>
      <c r="T61" s="6209"/>
      <c r="U61" s="6209"/>
      <c r="V61" s="6209"/>
      <c r="W61" s="6209"/>
      <c r="X61" s="6209"/>
      <c r="Y61" s="6209"/>
      <c r="Z61" s="6209"/>
      <c r="AA61" s="6209"/>
      <c r="AB61" s="6209"/>
      <c r="AC61" s="6209"/>
      <c r="AD61" s="6209"/>
      <c r="AE61" s="6209"/>
      <c r="AF61" s="6209"/>
      <c r="AG61" s="6209"/>
      <c r="AH61" s="6209"/>
      <c r="AI61" s="6209"/>
      <c r="AJ61" s="6209"/>
      <c r="AK61" s="6209"/>
      <c r="AL61" s="6209"/>
      <c r="AM61" s="6209"/>
      <c r="AN61" s="6209"/>
      <c r="AO61" s="6209"/>
      <c r="AP61" s="6209"/>
      <c r="AQ61" s="6209"/>
      <c r="AR61" s="6209"/>
      <c r="AS61" s="6209"/>
      <c r="AT61" s="6209"/>
      <c r="AU61" s="6209"/>
      <c r="AV61" s="6209"/>
      <c r="AW61" s="6209"/>
      <c r="AX61" s="6209"/>
      <c r="AY61" s="6209"/>
      <c r="AZ61" s="6209"/>
      <c r="BA61" s="6209"/>
      <c r="BB61" s="6209"/>
      <c r="BC61" s="6209"/>
      <c r="BD61" s="6209"/>
      <c r="BE61" s="6209"/>
      <c r="BF61" s="6209"/>
      <c r="BG61" s="6209"/>
      <c r="BH61" s="6209"/>
      <c r="BI61" s="6209"/>
      <c r="BJ61" s="6209"/>
      <c r="BK61" s="6209"/>
      <c r="BL61" s="6209"/>
      <c r="BM61" s="6209"/>
      <c r="BN61" s="6209"/>
      <c r="BO61" s="6209"/>
      <c r="BP61" s="6209"/>
      <c r="BQ61" s="6209"/>
      <c r="BR61" s="6209"/>
      <c r="BS61" s="6209"/>
      <c r="BT61" s="6209"/>
      <c r="BU61" s="6209"/>
      <c r="BV61" s="6209"/>
      <c r="BW61" s="6209"/>
      <c r="BX61" s="6209"/>
      <c r="BY61" s="6181"/>
      <c r="BZ61" s="6182"/>
    </row>
    <row r="62" spans="1:78">
      <c r="A62" s="6182"/>
      <c r="B62" s="6181"/>
      <c r="C62" s="6209"/>
      <c r="D62" s="6181"/>
      <c r="E62" s="126" t="s">
        <v>885</v>
      </c>
      <c r="F62" s="6209"/>
      <c r="G62" s="6209"/>
      <c r="H62" s="6209"/>
      <c r="I62" s="6209"/>
      <c r="J62" s="6209"/>
      <c r="K62" s="6209"/>
      <c r="L62" s="6209"/>
      <c r="M62" s="6209"/>
      <c r="N62" s="6209"/>
      <c r="O62" s="6209"/>
      <c r="P62" s="6209"/>
      <c r="Q62" s="6209"/>
      <c r="R62" s="6209"/>
      <c r="S62" s="6209"/>
      <c r="T62" s="6209"/>
      <c r="U62" s="6209"/>
      <c r="V62" s="6209"/>
      <c r="W62" s="6209"/>
      <c r="X62" s="6209"/>
      <c r="Y62" s="6209"/>
      <c r="Z62" s="6209"/>
      <c r="AA62" s="6209"/>
      <c r="AB62" s="6209"/>
      <c r="AC62" s="6209"/>
      <c r="AD62" s="6209"/>
      <c r="AE62" s="6209"/>
      <c r="AF62" s="6209"/>
      <c r="AG62" s="6209"/>
      <c r="AH62" s="6209"/>
      <c r="AI62" s="6209"/>
      <c r="AJ62" s="6209"/>
      <c r="AK62" s="6209"/>
      <c r="AL62" s="6209"/>
      <c r="AM62" s="6209"/>
      <c r="AN62" s="6209"/>
      <c r="AO62" s="6209"/>
      <c r="AP62" s="6209"/>
      <c r="AQ62" s="6209"/>
      <c r="AR62" s="6209"/>
      <c r="AS62" s="6209"/>
      <c r="AT62" s="6209"/>
      <c r="AU62" s="6209"/>
      <c r="AV62" s="6209"/>
      <c r="AW62" s="6209"/>
      <c r="AX62" s="6209"/>
      <c r="AY62" s="6209"/>
      <c r="AZ62" s="6209"/>
      <c r="BA62" s="6209"/>
      <c r="BB62" s="6209"/>
      <c r="BC62" s="6209"/>
      <c r="BD62" s="6209"/>
      <c r="BE62" s="6209"/>
      <c r="BF62" s="6209"/>
      <c r="BG62" s="6209"/>
      <c r="BH62" s="6209"/>
      <c r="BI62" s="6209"/>
      <c r="BJ62" s="6209"/>
      <c r="BK62" s="6209"/>
      <c r="BL62" s="6209"/>
      <c r="BM62" s="6209"/>
      <c r="BN62" s="6209"/>
      <c r="BO62" s="6209"/>
      <c r="BP62" s="6209"/>
      <c r="BQ62" s="6209"/>
      <c r="BR62" s="6209"/>
      <c r="BS62" s="6209"/>
      <c r="BT62" s="6209"/>
      <c r="BU62" s="6209"/>
      <c r="BV62" s="6209"/>
      <c r="BW62" s="6209"/>
      <c r="BX62" s="6209"/>
      <c r="BY62" s="6181"/>
      <c r="BZ62" s="6182"/>
    </row>
    <row r="63" spans="1:78">
      <c r="A63" s="6182"/>
      <c r="B63" s="6181"/>
      <c r="C63" s="6209"/>
      <c r="D63" s="6181"/>
      <c r="E63" s="126" t="s">
        <v>886</v>
      </c>
      <c r="F63" s="6209"/>
      <c r="G63" s="6209"/>
      <c r="H63" s="6209"/>
      <c r="I63" s="6209"/>
      <c r="J63" s="6209"/>
      <c r="K63" s="6209"/>
      <c r="L63" s="6209"/>
      <c r="M63" s="6209"/>
      <c r="N63" s="6209"/>
      <c r="O63" s="6209"/>
      <c r="P63" s="6209"/>
      <c r="Q63" s="6209"/>
      <c r="R63" s="6209"/>
      <c r="S63" s="6209"/>
      <c r="T63" s="6209"/>
      <c r="U63" s="6209"/>
      <c r="V63" s="6209"/>
      <c r="W63" s="6209"/>
      <c r="X63" s="6209"/>
      <c r="Y63" s="6209"/>
      <c r="Z63" s="6209"/>
      <c r="AA63" s="6209"/>
      <c r="AB63" s="6209"/>
      <c r="AC63" s="6209"/>
      <c r="AD63" s="6209"/>
      <c r="AE63" s="6209"/>
      <c r="AF63" s="6209"/>
      <c r="AG63" s="6209"/>
      <c r="AH63" s="6209"/>
      <c r="AI63" s="6209"/>
      <c r="AJ63" s="6209"/>
      <c r="AK63" s="6209"/>
      <c r="AL63" s="6209"/>
      <c r="AM63" s="6209"/>
      <c r="AN63" s="6209"/>
      <c r="AO63" s="6209"/>
      <c r="AP63" s="6209"/>
      <c r="AQ63" s="6209"/>
      <c r="AR63" s="6209"/>
      <c r="AS63" s="6209"/>
      <c r="AT63" s="6209"/>
      <c r="AU63" s="6209"/>
      <c r="AV63" s="6209"/>
      <c r="AW63" s="6209"/>
      <c r="AX63" s="6209"/>
      <c r="AY63" s="6209"/>
      <c r="AZ63" s="6209"/>
      <c r="BA63" s="6209"/>
      <c r="BB63" s="6209"/>
      <c r="BC63" s="6209"/>
      <c r="BD63" s="6209"/>
      <c r="BE63" s="6209"/>
      <c r="BF63" s="6209"/>
      <c r="BG63" s="6209"/>
      <c r="BH63" s="6209"/>
      <c r="BI63" s="6209"/>
      <c r="BJ63" s="6209"/>
      <c r="BK63" s="6209"/>
      <c r="BL63" s="6209"/>
      <c r="BM63" s="6209"/>
      <c r="BN63" s="6209"/>
      <c r="BO63" s="6209"/>
      <c r="BP63" s="6209"/>
      <c r="BQ63" s="6209"/>
      <c r="BR63" s="6209"/>
      <c r="BS63" s="6209"/>
      <c r="BT63" s="6209"/>
      <c r="BU63" s="6209"/>
      <c r="BV63" s="6209"/>
      <c r="BW63" s="6209"/>
      <c r="BX63" s="6209"/>
      <c r="BY63" s="6181"/>
      <c r="BZ63" s="6182"/>
    </row>
    <row r="64" spans="1:78">
      <c r="A64" s="6182"/>
      <c r="B64" s="6181"/>
      <c r="C64" s="6209"/>
      <c r="D64" s="6181"/>
      <c r="E64" s="126" t="s">
        <v>887</v>
      </c>
      <c r="F64" s="6209"/>
      <c r="G64" s="6209"/>
      <c r="H64" s="6209"/>
      <c r="I64" s="6209"/>
      <c r="J64" s="6209"/>
      <c r="K64" s="6209"/>
      <c r="L64" s="6209"/>
      <c r="M64" s="6209"/>
      <c r="N64" s="6209"/>
      <c r="O64" s="6209"/>
      <c r="P64" s="6209"/>
      <c r="Q64" s="6209"/>
      <c r="R64" s="6209"/>
      <c r="S64" s="6209"/>
      <c r="T64" s="6209"/>
      <c r="U64" s="6209"/>
      <c r="V64" s="6209"/>
      <c r="W64" s="6209"/>
      <c r="X64" s="6209"/>
      <c r="Y64" s="6209"/>
      <c r="Z64" s="6209"/>
      <c r="AA64" s="6209"/>
      <c r="AB64" s="6209"/>
      <c r="AC64" s="6209"/>
      <c r="AD64" s="6209"/>
      <c r="AE64" s="6209"/>
      <c r="AF64" s="6209"/>
      <c r="AG64" s="6209"/>
      <c r="AH64" s="6209"/>
      <c r="AI64" s="6209"/>
      <c r="AJ64" s="6209"/>
      <c r="AK64" s="6209"/>
      <c r="AL64" s="6209"/>
      <c r="AM64" s="6209"/>
      <c r="AN64" s="6209"/>
      <c r="AO64" s="6209"/>
      <c r="AP64" s="6209"/>
      <c r="AQ64" s="6209"/>
      <c r="AR64" s="6209"/>
      <c r="AS64" s="6209"/>
      <c r="AT64" s="6209"/>
      <c r="AU64" s="6209"/>
      <c r="AV64" s="6209"/>
      <c r="AW64" s="6209"/>
      <c r="AX64" s="6209"/>
      <c r="AY64" s="6209"/>
      <c r="AZ64" s="6209"/>
      <c r="BA64" s="6209"/>
      <c r="BB64" s="6209"/>
      <c r="BC64" s="6209"/>
      <c r="BD64" s="6209"/>
      <c r="BE64" s="6209"/>
      <c r="BF64" s="6209"/>
      <c r="BG64" s="6209"/>
      <c r="BH64" s="6209"/>
      <c r="BI64" s="6209"/>
      <c r="BJ64" s="6209"/>
      <c r="BK64" s="6209"/>
      <c r="BL64" s="6209"/>
      <c r="BM64" s="6209"/>
      <c r="BN64" s="6209"/>
      <c r="BO64" s="6209"/>
      <c r="BP64" s="6209"/>
      <c r="BQ64" s="6209"/>
      <c r="BR64" s="6209"/>
      <c r="BS64" s="6209"/>
      <c r="BT64" s="6209"/>
      <c r="BU64" s="6209"/>
      <c r="BV64" s="6209"/>
      <c r="BW64" s="6209"/>
      <c r="BX64" s="6209"/>
      <c r="BY64" s="6181"/>
      <c r="BZ64" s="6182"/>
    </row>
    <row r="65" spans="1:78">
      <c r="A65" s="6182"/>
      <c r="B65" s="6181"/>
      <c r="C65" s="6209"/>
      <c r="D65" s="6181"/>
      <c r="E65" s="126" t="s">
        <v>888</v>
      </c>
      <c r="F65" s="6209"/>
      <c r="G65" s="6209"/>
      <c r="H65" s="6209"/>
      <c r="I65" s="6209"/>
      <c r="J65" s="6209"/>
      <c r="K65" s="6209"/>
      <c r="L65" s="6209"/>
      <c r="M65" s="6209"/>
      <c r="N65" s="6209"/>
      <c r="O65" s="6209"/>
      <c r="P65" s="6209"/>
      <c r="Q65" s="6209"/>
      <c r="R65" s="6209"/>
      <c r="S65" s="6209"/>
      <c r="T65" s="6209"/>
      <c r="U65" s="6209"/>
      <c r="V65" s="6209"/>
      <c r="W65" s="6209"/>
      <c r="X65" s="6209"/>
      <c r="Y65" s="6209"/>
      <c r="Z65" s="6209"/>
      <c r="AA65" s="6209"/>
      <c r="AB65" s="6209"/>
      <c r="AC65" s="6209"/>
      <c r="AD65" s="6209"/>
      <c r="AE65" s="6209"/>
      <c r="AF65" s="6209"/>
      <c r="AG65" s="6209"/>
      <c r="AH65" s="6209"/>
      <c r="AI65" s="6209"/>
      <c r="AJ65" s="6209"/>
      <c r="AK65" s="6209"/>
      <c r="AL65" s="6209"/>
      <c r="AM65" s="6209"/>
      <c r="AN65" s="6209"/>
      <c r="AO65" s="6209"/>
      <c r="AP65" s="6209"/>
      <c r="AQ65" s="6209"/>
      <c r="AR65" s="6209"/>
      <c r="AS65" s="6209"/>
      <c r="AT65" s="6209"/>
      <c r="AU65" s="6209"/>
      <c r="AV65" s="6209"/>
      <c r="AW65" s="6209"/>
      <c r="AX65" s="6209"/>
      <c r="AY65" s="6209"/>
      <c r="AZ65" s="6209"/>
      <c r="BA65" s="6209"/>
      <c r="BB65" s="6209"/>
      <c r="BC65" s="6209"/>
      <c r="BD65" s="6209"/>
      <c r="BE65" s="6209"/>
      <c r="BF65" s="6209"/>
      <c r="BG65" s="6209"/>
      <c r="BH65" s="6209"/>
      <c r="BI65" s="6209"/>
      <c r="BJ65" s="6209"/>
      <c r="BK65" s="6209"/>
      <c r="BL65" s="6209"/>
      <c r="BM65" s="6209"/>
      <c r="BN65" s="6209"/>
      <c r="BO65" s="6209"/>
      <c r="BP65" s="6209"/>
      <c r="BQ65" s="6209"/>
      <c r="BR65" s="6209"/>
      <c r="BS65" s="6209"/>
      <c r="BT65" s="6209"/>
      <c r="BU65" s="6209"/>
      <c r="BV65" s="6209"/>
      <c r="BW65" s="6209"/>
      <c r="BX65" s="6209"/>
      <c r="BY65" s="6181"/>
      <c r="BZ65" s="6182"/>
    </row>
    <row r="66" spans="1:78">
      <c r="A66" s="6182"/>
      <c r="B66" s="6181"/>
      <c r="C66" s="6209"/>
      <c r="D66" s="6181"/>
      <c r="E66" s="126" t="s">
        <v>889</v>
      </c>
      <c r="F66" s="6209"/>
      <c r="G66" s="6209"/>
      <c r="H66" s="6209"/>
      <c r="I66" s="6209"/>
      <c r="J66" s="6209"/>
      <c r="K66" s="6209"/>
      <c r="L66" s="6209"/>
      <c r="M66" s="6209"/>
      <c r="N66" s="6209"/>
      <c r="O66" s="6209"/>
      <c r="P66" s="6209"/>
      <c r="Q66" s="6209"/>
      <c r="R66" s="6209"/>
      <c r="S66" s="6209"/>
      <c r="T66" s="6209"/>
      <c r="U66" s="6209"/>
      <c r="V66" s="6209"/>
      <c r="W66" s="6209"/>
      <c r="X66" s="6209"/>
      <c r="Y66" s="6209"/>
      <c r="Z66" s="6209"/>
      <c r="AA66" s="6209"/>
      <c r="AB66" s="6209"/>
      <c r="AC66" s="6209"/>
      <c r="AD66" s="6209"/>
      <c r="AE66" s="6209"/>
      <c r="AF66" s="6209"/>
      <c r="AG66" s="6209"/>
      <c r="AH66" s="6209"/>
      <c r="AI66" s="6209"/>
      <c r="AJ66" s="6209"/>
      <c r="AK66" s="6209"/>
      <c r="AL66" s="6209"/>
      <c r="AM66" s="6209"/>
      <c r="AN66" s="6209"/>
      <c r="AO66" s="6209"/>
      <c r="AP66" s="6209"/>
      <c r="AQ66" s="6209"/>
      <c r="AR66" s="6209"/>
      <c r="AS66" s="6209"/>
      <c r="AT66" s="6209"/>
      <c r="AU66" s="6209"/>
      <c r="AV66" s="6209"/>
      <c r="AW66" s="6209"/>
      <c r="AX66" s="6209"/>
      <c r="AY66" s="6209"/>
      <c r="AZ66" s="6209"/>
      <c r="BA66" s="6209"/>
      <c r="BB66" s="6209"/>
      <c r="BC66" s="6209"/>
      <c r="BD66" s="6209"/>
      <c r="BE66" s="6209"/>
      <c r="BF66" s="6209"/>
      <c r="BG66" s="6209"/>
      <c r="BH66" s="6209"/>
      <c r="BI66" s="6209"/>
      <c r="BJ66" s="6209"/>
      <c r="BK66" s="6209"/>
      <c r="BL66" s="6209"/>
      <c r="BM66" s="6209"/>
      <c r="BN66" s="6209"/>
      <c r="BO66" s="6209"/>
      <c r="BP66" s="6209"/>
      <c r="BQ66" s="6209"/>
      <c r="BR66" s="6209"/>
      <c r="BS66" s="6209"/>
      <c r="BT66" s="6209"/>
      <c r="BU66" s="6209"/>
      <c r="BV66" s="6209"/>
      <c r="BW66" s="6209"/>
      <c r="BX66" s="6209"/>
      <c r="BY66" s="6181"/>
      <c r="BZ66" s="6182"/>
    </row>
    <row r="67" spans="1:78">
      <c r="A67" s="6182"/>
      <c r="B67" s="6181"/>
      <c r="C67" s="6209"/>
      <c r="D67" s="6181"/>
      <c r="E67" s="126" t="s">
        <v>890</v>
      </c>
      <c r="F67" s="6209"/>
      <c r="G67" s="6209"/>
      <c r="H67" s="6209"/>
      <c r="I67" s="6209"/>
      <c r="J67" s="6209"/>
      <c r="K67" s="6209"/>
      <c r="L67" s="6209"/>
      <c r="M67" s="6209"/>
      <c r="N67" s="6209"/>
      <c r="O67" s="6209"/>
      <c r="P67" s="6209"/>
      <c r="Q67" s="6209"/>
      <c r="R67" s="6209"/>
      <c r="S67" s="6209"/>
      <c r="T67" s="6209"/>
      <c r="U67" s="6209"/>
      <c r="V67" s="6209"/>
      <c r="W67" s="6209"/>
      <c r="X67" s="6209"/>
      <c r="Y67" s="6209"/>
      <c r="Z67" s="6209"/>
      <c r="AA67" s="6209"/>
      <c r="AB67" s="6209"/>
      <c r="AC67" s="6209"/>
      <c r="AD67" s="6209"/>
      <c r="AE67" s="6209"/>
      <c r="AF67" s="6209"/>
      <c r="AG67" s="6209"/>
      <c r="AH67" s="6209"/>
      <c r="AI67" s="6209"/>
      <c r="AJ67" s="6209"/>
      <c r="AK67" s="6209"/>
      <c r="AL67" s="6209"/>
      <c r="AM67" s="6209"/>
      <c r="AN67" s="6209"/>
      <c r="AO67" s="6209"/>
      <c r="AP67" s="6209"/>
      <c r="AQ67" s="6209"/>
      <c r="AR67" s="6209"/>
      <c r="AS67" s="6209"/>
      <c r="AT67" s="6209"/>
      <c r="AU67" s="6209"/>
      <c r="AV67" s="6209"/>
      <c r="AW67" s="6209"/>
      <c r="AX67" s="6209"/>
      <c r="AY67" s="6209"/>
      <c r="AZ67" s="6209"/>
      <c r="BA67" s="6209"/>
      <c r="BB67" s="6209"/>
      <c r="BC67" s="6209"/>
      <c r="BD67" s="6209"/>
      <c r="BE67" s="6209"/>
      <c r="BF67" s="6209"/>
      <c r="BG67" s="6209"/>
      <c r="BH67" s="6209"/>
      <c r="BI67" s="6209"/>
      <c r="BJ67" s="6209"/>
      <c r="BK67" s="6209"/>
      <c r="BL67" s="6209"/>
      <c r="BM67" s="6209"/>
      <c r="BN67" s="6209"/>
      <c r="BO67" s="6209"/>
      <c r="BP67" s="6209"/>
      <c r="BQ67" s="6209"/>
      <c r="BR67" s="6209"/>
      <c r="BS67" s="6209"/>
      <c r="BT67" s="6209"/>
      <c r="BU67" s="6209"/>
      <c r="BV67" s="6209"/>
      <c r="BW67" s="6209"/>
      <c r="BX67" s="6209"/>
      <c r="BY67" s="6181"/>
      <c r="BZ67" s="6182"/>
    </row>
    <row r="68" spans="1:78">
      <c r="A68" s="6182"/>
      <c r="B68" s="6181"/>
      <c r="C68" s="6209"/>
      <c r="D68" s="6181"/>
      <c r="E68" s="6213" t="s">
        <v>891</v>
      </c>
      <c r="F68" s="6209"/>
      <c r="G68" s="6209"/>
      <c r="H68" s="130"/>
      <c r="I68" s="117"/>
      <c r="J68" s="6209"/>
      <c r="K68" s="6209"/>
      <c r="L68" s="6209"/>
      <c r="M68" s="6209"/>
      <c r="N68" s="6209"/>
      <c r="O68" s="6209"/>
      <c r="P68" s="6209"/>
      <c r="Q68" s="6209"/>
      <c r="R68" s="6209"/>
      <c r="S68" s="6209"/>
      <c r="T68" s="6209"/>
      <c r="U68" s="6209"/>
      <c r="V68" s="6209"/>
      <c r="W68" s="6209"/>
      <c r="X68" s="6209"/>
      <c r="Y68" s="6209"/>
      <c r="Z68" s="7928"/>
      <c r="AA68" s="7928"/>
      <c r="AB68" s="117"/>
      <c r="AC68" s="6209"/>
      <c r="AD68" s="6209"/>
      <c r="AE68" s="6209"/>
      <c r="AF68" s="6209"/>
      <c r="AG68" s="6209"/>
      <c r="AH68" s="6209"/>
      <c r="AI68" s="6209"/>
      <c r="AJ68" s="6209"/>
      <c r="AK68" s="6209"/>
      <c r="AL68" s="6209"/>
      <c r="AM68" s="6209"/>
      <c r="AN68" s="6209"/>
      <c r="AO68" s="6209"/>
      <c r="AP68" s="6209"/>
      <c r="AQ68" s="6209"/>
      <c r="AR68" s="6209"/>
      <c r="AS68" s="6209"/>
      <c r="AT68" s="6209"/>
      <c r="AU68" s="6209"/>
      <c r="AV68" s="6209"/>
      <c r="AW68" s="6209"/>
      <c r="AX68" s="6209"/>
      <c r="AY68" s="6209"/>
      <c r="AZ68" s="6209"/>
      <c r="BA68" s="117"/>
      <c r="BB68" s="117"/>
      <c r="BC68" s="117"/>
      <c r="BD68" s="6209"/>
      <c r="BE68" s="6209"/>
      <c r="BF68" s="6209"/>
      <c r="BG68" s="6209"/>
      <c r="BH68" s="6209"/>
      <c r="BI68" s="6209"/>
      <c r="BJ68" s="6209"/>
      <c r="BK68" s="6209"/>
      <c r="BL68" s="6209"/>
      <c r="BM68" s="6209"/>
      <c r="BN68" s="6209"/>
      <c r="BO68" s="6209"/>
      <c r="BP68" s="6209"/>
      <c r="BQ68" s="6209"/>
      <c r="BR68" s="6209"/>
      <c r="BS68" s="6209"/>
      <c r="BT68" s="6209"/>
      <c r="BU68" s="6209"/>
      <c r="BV68" s="6209"/>
      <c r="BW68" s="6209"/>
      <c r="BX68" s="6209"/>
      <c r="BY68" s="6181"/>
      <c r="BZ68" s="6182"/>
    </row>
    <row r="69" spans="1:78">
      <c r="A69" s="6182"/>
      <c r="B69" s="6181"/>
      <c r="C69" s="6181"/>
      <c r="D69" s="6181"/>
      <c r="E69" s="6213" t="s">
        <v>892</v>
      </c>
      <c r="F69" s="6181"/>
      <c r="G69" s="6181"/>
      <c r="H69" s="6181"/>
      <c r="I69" s="6181"/>
      <c r="J69" s="6181"/>
      <c r="K69" s="6181"/>
      <c r="L69" s="6181"/>
      <c r="M69" s="6181"/>
      <c r="N69" s="6181"/>
      <c r="O69" s="6181"/>
      <c r="P69" s="6181"/>
      <c r="Q69" s="6181"/>
      <c r="R69" s="6181"/>
      <c r="S69" s="6181"/>
      <c r="T69" s="6181"/>
      <c r="U69" s="6181"/>
      <c r="V69" s="6181"/>
      <c r="W69" s="6181"/>
      <c r="X69" s="6181"/>
      <c r="Y69" s="6181"/>
      <c r="Z69" s="6181"/>
      <c r="AA69" s="6181"/>
      <c r="AB69" s="6181"/>
      <c r="AC69" s="6209"/>
      <c r="AD69" s="6209"/>
      <c r="AE69" s="6209"/>
      <c r="AF69" s="6209"/>
      <c r="AG69" s="6209"/>
      <c r="AH69" s="6209"/>
      <c r="AI69" s="6209"/>
      <c r="AJ69" s="6209"/>
      <c r="AK69" s="6209"/>
      <c r="AL69" s="6209"/>
      <c r="AM69" s="6209"/>
      <c r="AN69" s="6209"/>
      <c r="AO69" s="6209"/>
      <c r="AP69" s="6209"/>
      <c r="AQ69" s="6209"/>
      <c r="AR69" s="6209"/>
      <c r="AS69" s="6209"/>
      <c r="AT69" s="6209"/>
      <c r="AU69" s="6209"/>
      <c r="AV69" s="6209"/>
      <c r="AW69" s="6209"/>
      <c r="AX69" s="6209"/>
      <c r="AY69" s="6209"/>
      <c r="AZ69" s="6209"/>
      <c r="BA69" s="6181"/>
      <c r="BB69" s="6181"/>
      <c r="BC69" s="6181"/>
      <c r="BD69" s="6181"/>
      <c r="BE69" s="6181"/>
      <c r="BF69" s="6181"/>
      <c r="BG69" s="6181"/>
      <c r="BH69" s="6181"/>
      <c r="BI69" s="6181"/>
      <c r="BJ69" s="6181"/>
      <c r="BK69" s="6181"/>
      <c r="BL69" s="6181"/>
      <c r="BM69" s="6181"/>
      <c r="BN69" s="6181"/>
      <c r="BO69" s="6181"/>
      <c r="BP69" s="6181"/>
      <c r="BQ69" s="6181"/>
      <c r="BR69" s="6181"/>
      <c r="BS69" s="6181"/>
      <c r="BT69" s="6181"/>
      <c r="BU69" s="6181"/>
      <c r="BV69" s="6181"/>
      <c r="BW69" s="6181"/>
      <c r="BX69" s="6181"/>
      <c r="BY69" s="6181"/>
      <c r="BZ69" s="6182"/>
    </row>
    <row r="70" spans="1:78">
      <c r="A70" s="6182"/>
      <c r="B70" s="6181"/>
      <c r="C70" s="6181"/>
      <c r="D70" s="6181"/>
      <c r="E70" s="6181"/>
      <c r="F70" s="6181"/>
      <c r="G70" s="6181"/>
      <c r="H70" s="6181"/>
      <c r="I70" s="6181"/>
      <c r="J70" s="6181"/>
      <c r="K70" s="6181"/>
      <c r="L70" s="6181"/>
      <c r="M70" s="6181"/>
      <c r="N70" s="6181"/>
      <c r="O70" s="6181"/>
      <c r="P70" s="6181"/>
      <c r="Q70" s="6181"/>
      <c r="R70" s="6181"/>
      <c r="S70" s="6181"/>
      <c r="T70" s="6181"/>
      <c r="U70" s="6181"/>
      <c r="V70" s="6181"/>
      <c r="W70" s="6181"/>
      <c r="X70" s="6181"/>
      <c r="Y70" s="6181"/>
      <c r="Z70" s="6181"/>
      <c r="AA70" s="6181"/>
      <c r="AB70" s="6181"/>
      <c r="AC70" s="6181"/>
      <c r="AD70" s="6181"/>
      <c r="AE70" s="6181"/>
      <c r="AF70" s="6181"/>
      <c r="AG70" s="6181"/>
      <c r="AH70" s="6181"/>
      <c r="AI70" s="6181"/>
      <c r="AJ70" s="6181"/>
      <c r="AK70" s="6181"/>
      <c r="AL70" s="6181"/>
      <c r="AM70" s="6181"/>
      <c r="AN70" s="6181"/>
      <c r="AO70" s="6181"/>
      <c r="AP70" s="6181"/>
      <c r="AQ70" s="6181"/>
      <c r="AR70" s="6181"/>
      <c r="AS70" s="6181"/>
      <c r="AT70" s="6181"/>
      <c r="AU70" s="6181"/>
      <c r="AV70" s="6181"/>
      <c r="AW70" s="6181"/>
      <c r="AX70" s="6181"/>
      <c r="AY70" s="6181"/>
      <c r="AZ70" s="6181"/>
      <c r="BA70" s="6181"/>
      <c r="BB70" s="6181"/>
      <c r="BC70" s="6181"/>
      <c r="BD70" s="6181"/>
      <c r="BE70" s="6181"/>
      <c r="BF70" s="6181"/>
      <c r="BG70" s="6181"/>
      <c r="BH70" s="6181"/>
      <c r="BI70" s="6181"/>
      <c r="BJ70" s="6181"/>
      <c r="BK70" s="6181"/>
      <c r="BL70" s="6181"/>
      <c r="BM70" s="6181"/>
      <c r="BN70" s="6181"/>
      <c r="BO70" s="6181"/>
      <c r="BP70" s="6181"/>
      <c r="BQ70" s="6181"/>
      <c r="BR70" s="6181"/>
      <c r="BS70" s="6181"/>
      <c r="BT70" s="6181"/>
      <c r="BU70" s="6181"/>
      <c r="BV70" s="6181"/>
      <c r="BW70" s="6181"/>
      <c r="BX70" s="6181"/>
      <c r="BY70" s="6181"/>
      <c r="BZ70" s="6182"/>
    </row>
    <row r="71" spans="1:78">
      <c r="A71" s="6182"/>
      <c r="B71" s="6182"/>
      <c r="C71" s="6182"/>
      <c r="D71" s="6182"/>
      <c r="E71" s="6182"/>
      <c r="F71" s="6182"/>
      <c r="G71" s="6182"/>
      <c r="H71" s="6182"/>
      <c r="I71" s="6182"/>
      <c r="J71" s="6182"/>
      <c r="K71" s="6182"/>
      <c r="L71" s="6182"/>
      <c r="M71" s="6182"/>
      <c r="N71" s="6182"/>
      <c r="O71" s="6182"/>
      <c r="P71" s="6182"/>
      <c r="Q71" s="6182"/>
      <c r="R71" s="6182"/>
      <c r="S71" s="6182"/>
      <c r="T71" s="6182"/>
      <c r="U71" s="6182"/>
      <c r="V71" s="6182"/>
      <c r="W71" s="6182"/>
      <c r="X71" s="6182"/>
      <c r="Y71" s="6182"/>
      <c r="Z71" s="6182"/>
      <c r="AA71" s="6182"/>
      <c r="AB71" s="6182"/>
      <c r="AC71" s="6182"/>
      <c r="AD71" s="6182"/>
      <c r="AE71" s="6182"/>
      <c r="AF71" s="6182"/>
      <c r="AG71" s="6182"/>
      <c r="AH71" s="6182"/>
      <c r="AI71" s="6182"/>
      <c r="AJ71" s="6182"/>
      <c r="AK71" s="6182"/>
      <c r="AL71" s="6182"/>
      <c r="AM71" s="6182"/>
      <c r="AN71" s="6182"/>
      <c r="AO71" s="6182"/>
      <c r="AP71" s="6182"/>
      <c r="AQ71" s="6182"/>
      <c r="AR71" s="6182"/>
      <c r="AS71" s="6182"/>
      <c r="AT71" s="6182"/>
      <c r="AU71" s="6182"/>
      <c r="AV71" s="6182"/>
      <c r="AW71" s="6182"/>
      <c r="AX71" s="6182"/>
      <c r="AY71" s="6182"/>
      <c r="AZ71" s="6182"/>
      <c r="BA71" s="6182"/>
      <c r="BB71" s="6182"/>
      <c r="BC71" s="6182"/>
      <c r="BD71" s="6182"/>
      <c r="BE71" s="6182"/>
      <c r="BF71" s="6182"/>
      <c r="BG71" s="6182"/>
      <c r="BH71" s="6182"/>
      <c r="BI71" s="6182"/>
      <c r="BJ71" s="6182"/>
      <c r="BK71" s="6182"/>
      <c r="BL71" s="6182"/>
      <c r="BM71" s="6182"/>
      <c r="BN71" s="6182"/>
      <c r="BO71" s="6182"/>
      <c r="BP71" s="6182"/>
      <c r="BQ71" s="6182"/>
      <c r="BR71" s="6182"/>
      <c r="BS71" s="6182"/>
      <c r="BT71" s="6182"/>
      <c r="BU71" s="6182"/>
      <c r="BV71" s="6182"/>
      <c r="BW71" s="6182"/>
      <c r="BX71" s="6182"/>
      <c r="BY71" s="6182"/>
      <c r="BZ71" s="6182"/>
    </row>
    <row r="72" spans="1:78">
      <c r="A72" s="6182"/>
      <c r="B72" s="6182"/>
      <c r="C72" s="6182"/>
      <c r="D72" s="6182"/>
      <c r="E72" s="6182"/>
      <c r="F72" s="6182"/>
      <c r="G72" s="6182"/>
      <c r="H72" s="6182"/>
      <c r="I72" s="6182"/>
      <c r="J72" s="6182"/>
      <c r="K72" s="6182"/>
      <c r="L72" s="6182"/>
      <c r="M72" s="6182"/>
      <c r="N72" s="6182"/>
      <c r="O72" s="6182"/>
      <c r="P72" s="6182"/>
      <c r="Q72" s="6182"/>
      <c r="R72" s="6182"/>
      <c r="S72" s="6182"/>
      <c r="T72" s="6182"/>
      <c r="U72" s="6182"/>
      <c r="V72" s="6182"/>
      <c r="W72" s="6182"/>
      <c r="X72" s="6182"/>
      <c r="Y72" s="6182"/>
      <c r="Z72" s="6182"/>
      <c r="AA72" s="6182"/>
      <c r="AB72" s="6182"/>
      <c r="AC72" s="6182"/>
      <c r="AD72" s="6182"/>
      <c r="AE72" s="6182"/>
      <c r="AF72" s="6182"/>
      <c r="AG72" s="6182"/>
      <c r="AH72" s="6182"/>
      <c r="AI72" s="6182"/>
      <c r="AJ72" s="6182"/>
      <c r="AK72" s="6182"/>
      <c r="AL72" s="6182"/>
      <c r="AM72" s="6182"/>
      <c r="AN72" s="6182"/>
      <c r="AO72" s="6182"/>
      <c r="AP72" s="6182"/>
      <c r="AQ72" s="6182"/>
      <c r="AR72" s="6182"/>
      <c r="AS72" s="6182"/>
      <c r="AT72" s="6182"/>
      <c r="AU72" s="6182"/>
      <c r="AV72" s="6182"/>
      <c r="AW72" s="6182"/>
      <c r="AX72" s="6182"/>
      <c r="AY72" s="6182"/>
      <c r="AZ72" s="6182"/>
      <c r="BA72" s="6182"/>
      <c r="BB72" s="6182"/>
      <c r="BC72" s="6182"/>
      <c r="BD72" s="6182"/>
      <c r="BE72" s="6182"/>
      <c r="BF72" s="6182"/>
      <c r="BG72" s="6182"/>
      <c r="BH72" s="6182"/>
      <c r="BI72" s="6182"/>
      <c r="BJ72" s="6182"/>
      <c r="BK72" s="6182"/>
      <c r="BL72" s="6182"/>
      <c r="BM72" s="6182"/>
      <c r="BN72" s="6182"/>
      <c r="BO72" s="6182"/>
      <c r="BP72" s="6182"/>
      <c r="BQ72" s="6182"/>
      <c r="BR72" s="6182"/>
      <c r="BS72" s="6182"/>
      <c r="BT72" s="6182"/>
      <c r="BU72" s="6182"/>
      <c r="BV72" s="6182"/>
      <c r="BW72" s="6182"/>
      <c r="BX72" s="6182"/>
      <c r="BY72" s="6182"/>
      <c r="BZ72" s="6182"/>
    </row>
  </sheetData>
  <sheetProtection formatCells="0" formatColumns="0" formatRows="0"/>
  <customSheetViews>
    <customSheetView guid="{CC70D5D3-3A1F-46AA-BDCE-F692C2C36BEE}" topLeftCell="AE1">
      <selection activeCell="AE4" sqref="AE4"/>
      <pageMargins left="0.7" right="0.7" top="0.75" bottom="0.75" header="0.3" footer="0.3"/>
    </customSheetView>
    <customSheetView guid="{41E394DC-1FDD-4D1F-8620-137B7012DC10}" topLeftCell="K1">
      <selection activeCell="AH15" sqref="AH15"/>
      <pageMargins left="0.7" right="0.7" top="0.75" bottom="0.75" header="0.3" footer="0.3"/>
    </customSheetView>
    <customSheetView guid="{DD364770-73A1-4C6D-9516-629A57F0EB18}" topLeftCell="A22">
      <selection activeCell="E19" sqref="E19"/>
      <pageMargins left="0.7" right="0.7" top="0.75" bottom="0.75" header="0.3" footer="0.3"/>
    </customSheetView>
    <customSheetView guid="{E14211BF-3959-45CF-A937-AD36AACCEFAC}" topLeftCell="A22">
      <selection activeCell="E19" sqref="E19"/>
      <pageMargins left="0.7" right="0.7" top="0.75" bottom="0.75" header="0.3" footer="0.3"/>
    </customSheetView>
    <customSheetView guid="{F416BD5B-C3AD-4F61-AAB2-55950A9B7E72}">
      <selection activeCell="L4" sqref="L4"/>
      <pageMargins left="0.7" right="0.7" top="0.75" bottom="0.75" header="0.3" footer="0.3"/>
    </customSheetView>
  </customSheetViews>
  <mergeCells count="30">
    <mergeCell ref="E7:H7"/>
    <mergeCell ref="AS7:BD8"/>
    <mergeCell ref="R60:T60"/>
    <mergeCell ref="BE7:BP8"/>
    <mergeCell ref="I8:X8"/>
    <mergeCell ref="Y8:AJ8"/>
    <mergeCell ref="AK8:AN9"/>
    <mergeCell ref="AO8:AR9"/>
    <mergeCell ref="I9:L9"/>
    <mergeCell ref="M9:P9"/>
    <mergeCell ref="Q9:T9"/>
    <mergeCell ref="U9:X9"/>
    <mergeCell ref="Y9:AB9"/>
    <mergeCell ref="AC9:AF9"/>
    <mergeCell ref="AG9:AJ9"/>
    <mergeCell ref="AS9:AV9"/>
    <mergeCell ref="AW9:AZ9"/>
    <mergeCell ref="BA9:BD9"/>
    <mergeCell ref="BE9:BH9"/>
    <mergeCell ref="BI9:BL9"/>
    <mergeCell ref="BM9:BP9"/>
    <mergeCell ref="L57:M57"/>
    <mergeCell ref="Q57:R57"/>
    <mergeCell ref="V57:X57"/>
    <mergeCell ref="T49:U49"/>
    <mergeCell ref="X49:Y49"/>
    <mergeCell ref="M52:N52"/>
    <mergeCell ref="L56:M56"/>
    <mergeCell ref="Q56:R56"/>
    <mergeCell ref="V56:X56"/>
  </mergeCell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6">
    <tabColor rgb="FFFFC000"/>
  </sheetPr>
  <dimension ref="A1:O61"/>
  <sheetViews>
    <sheetView workbookViewId="0"/>
  </sheetViews>
  <sheetFormatPr defaultColWidth="0" defaultRowHeight="15" zeroHeight="1"/>
  <cols>
    <col min="1" max="2" width="9.140625" style="6944" customWidth="1"/>
    <col min="3" max="3" width="44.28515625" style="6944" customWidth="1"/>
    <col min="4" max="4" width="15.28515625" style="6944" customWidth="1"/>
    <col min="5" max="5" width="16.140625" style="6944" customWidth="1"/>
    <col min="6" max="6" width="13.85546875" style="6944" customWidth="1"/>
    <col min="7" max="7" width="14" style="6944" customWidth="1"/>
    <col min="8" max="8" width="17.85546875" style="6944" customWidth="1"/>
    <col min="9" max="9" width="13" style="6944" customWidth="1"/>
    <col min="10" max="10" width="18.42578125" style="6944" customWidth="1"/>
    <col min="11" max="11" width="12.28515625" style="6944" customWidth="1"/>
    <col min="12" max="12" width="14.7109375" style="6944" customWidth="1"/>
    <col min="13" max="15" width="9.140625" style="6944" customWidth="1"/>
    <col min="16" max="16384" width="9.140625" style="6944" hidden="1"/>
  </cols>
  <sheetData>
    <row r="1" spans="1:15" ht="16.5">
      <c r="A1" s="1043"/>
      <c r="B1" s="1043"/>
      <c r="C1" s="1261"/>
      <c r="D1" s="1288"/>
      <c r="E1" s="1074"/>
      <c r="F1" s="1289"/>
      <c r="G1" s="1289"/>
      <c r="H1" s="1290"/>
      <c r="I1" s="1289"/>
      <c r="J1" s="1289"/>
      <c r="K1" s="1289"/>
      <c r="L1" s="1291"/>
      <c r="M1" s="1043"/>
      <c r="N1" s="1043"/>
      <c r="O1" s="1043"/>
    </row>
    <row r="2" spans="1:15">
      <c r="A2" s="1043"/>
      <c r="B2" s="661"/>
      <c r="C2" s="1266"/>
      <c r="D2" s="1304"/>
      <c r="E2" s="873"/>
      <c r="F2" s="873"/>
      <c r="G2" s="873"/>
      <c r="H2" s="873"/>
      <c r="I2" s="873"/>
      <c r="J2" s="873"/>
      <c r="K2" s="873"/>
      <c r="L2" s="62"/>
      <c r="M2" s="661"/>
      <c r="N2" s="1043"/>
      <c r="O2" s="1043"/>
    </row>
    <row r="3" spans="1:15" ht="15.75">
      <c r="A3" s="1043"/>
      <c r="B3" s="661"/>
      <c r="C3" s="1314" t="s">
        <v>893</v>
      </c>
      <c r="D3" s="1314"/>
      <c r="E3" s="1305"/>
      <c r="F3" s="1305"/>
      <c r="G3" s="1305"/>
      <c r="H3" s="1306"/>
      <c r="I3" s="1305"/>
      <c r="J3" s="1305"/>
      <c r="K3" s="1305"/>
      <c r="L3" s="62" t="s">
        <v>2817</v>
      </c>
      <c r="M3" s="661"/>
      <c r="N3" s="1043"/>
      <c r="O3" s="1043"/>
    </row>
    <row r="4" spans="1:15" ht="15.75" thickBot="1">
      <c r="A4" s="1043"/>
      <c r="B4" s="661"/>
      <c r="C4" s="219"/>
      <c r="D4" s="973"/>
      <c r="E4" s="973"/>
      <c r="F4" s="219"/>
      <c r="G4" s="219"/>
      <c r="H4" s="219"/>
      <c r="I4" s="973"/>
      <c r="J4" s="973"/>
      <c r="K4" s="973"/>
      <c r="L4" s="973"/>
      <c r="M4" s="661"/>
      <c r="N4" s="1043"/>
      <c r="O4" s="1043"/>
    </row>
    <row r="5" spans="1:15" ht="27.75" customHeight="1">
      <c r="A5" s="1043"/>
      <c r="B5" s="661"/>
      <c r="C5" s="1307"/>
      <c r="D5" s="8568" t="s">
        <v>2237</v>
      </c>
      <c r="E5" s="8568"/>
      <c r="F5" s="8568" t="s">
        <v>894</v>
      </c>
      <c r="G5" s="8568"/>
      <c r="H5" s="8568"/>
      <c r="I5" s="8568" t="s">
        <v>895</v>
      </c>
      <c r="J5" s="8568"/>
      <c r="K5" s="8568" t="s">
        <v>321</v>
      </c>
      <c r="L5" s="8569"/>
      <c r="M5" s="661"/>
      <c r="N5" s="1043"/>
      <c r="O5" s="1043"/>
    </row>
    <row r="6" spans="1:15">
      <c r="A6" s="1043"/>
      <c r="B6" s="661"/>
      <c r="C6" s="1308"/>
      <c r="D6" s="1309" t="s">
        <v>896</v>
      </c>
      <c r="E6" s="1309" t="s">
        <v>897</v>
      </c>
      <c r="F6" s="1309" t="s">
        <v>898</v>
      </c>
      <c r="G6" s="1309" t="s">
        <v>899</v>
      </c>
      <c r="H6" s="1309" t="s">
        <v>897</v>
      </c>
      <c r="I6" s="1309" t="s">
        <v>896</v>
      </c>
      <c r="J6" s="1309" t="s">
        <v>897</v>
      </c>
      <c r="K6" s="1309" t="s">
        <v>896</v>
      </c>
      <c r="L6" s="1310" t="s">
        <v>897</v>
      </c>
      <c r="M6" s="661"/>
      <c r="N6" s="1043"/>
      <c r="O6" s="1043"/>
    </row>
    <row r="7" spans="1:15">
      <c r="A7" s="1043"/>
      <c r="B7" s="661"/>
      <c r="C7" s="1311" t="s">
        <v>900</v>
      </c>
      <c r="D7" s="1312"/>
      <c r="E7" s="1312" t="s">
        <v>901</v>
      </c>
      <c r="F7" s="1312"/>
      <c r="G7" s="1312"/>
      <c r="H7" s="1312" t="s">
        <v>901</v>
      </c>
      <c r="I7" s="1312" t="s">
        <v>896</v>
      </c>
      <c r="J7" s="1312" t="s">
        <v>901</v>
      </c>
      <c r="K7" s="1312" t="s">
        <v>896</v>
      </c>
      <c r="L7" s="1313" t="s">
        <v>901</v>
      </c>
      <c r="M7" s="661"/>
      <c r="N7" s="1043"/>
      <c r="O7" s="1043"/>
    </row>
    <row r="8" spans="1:15">
      <c r="A8" s="1043"/>
      <c r="B8" s="661"/>
      <c r="C8" s="1292" t="s">
        <v>902</v>
      </c>
      <c r="D8" s="1293"/>
      <c r="E8" s="1293"/>
      <c r="F8" s="1293"/>
      <c r="G8" s="1293"/>
      <c r="H8" s="1293"/>
      <c r="I8" s="1293"/>
      <c r="J8" s="1293"/>
      <c r="K8" s="1293"/>
      <c r="L8" s="1294"/>
      <c r="M8" s="661"/>
      <c r="N8" s="1043"/>
      <c r="O8" s="1043"/>
    </row>
    <row r="9" spans="1:15">
      <c r="A9" s="1043"/>
      <c r="B9" s="661"/>
      <c r="C9" s="1295" t="s">
        <v>903</v>
      </c>
      <c r="D9" s="5740"/>
      <c r="E9" s="5741"/>
      <c r="F9" s="5740"/>
      <c r="G9" s="5742"/>
      <c r="H9" s="5743"/>
      <c r="I9" s="5740"/>
      <c r="J9" s="5743"/>
      <c r="K9" s="5740"/>
      <c r="L9" s="5744"/>
      <c r="M9" s="661"/>
      <c r="N9" s="1043"/>
      <c r="O9" s="1043"/>
    </row>
    <row r="10" spans="1:15">
      <c r="A10" s="1043"/>
      <c r="B10" s="661"/>
      <c r="C10" s="1296" t="s">
        <v>904</v>
      </c>
      <c r="D10" s="5745"/>
      <c r="E10" s="5746"/>
      <c r="F10" s="5745"/>
      <c r="G10" s="5747"/>
      <c r="H10" s="5748"/>
      <c r="I10" s="5749" t="s">
        <v>647</v>
      </c>
      <c r="J10" s="5750" t="s">
        <v>647</v>
      </c>
      <c r="K10" s="5745"/>
      <c r="L10" s="5751"/>
      <c r="M10" s="661"/>
      <c r="N10" s="1043"/>
      <c r="O10" s="1043"/>
    </row>
    <row r="11" spans="1:15">
      <c r="A11" s="1043"/>
      <c r="B11" s="661"/>
      <c r="C11" s="1296" t="s">
        <v>905</v>
      </c>
      <c r="D11" s="5752" t="s">
        <v>647</v>
      </c>
      <c r="E11" s="5753" t="s">
        <v>647</v>
      </c>
      <c r="F11" s="5752" t="s">
        <v>647</v>
      </c>
      <c r="G11" s="5754" t="s">
        <v>647</v>
      </c>
      <c r="H11" s="5753" t="s">
        <v>647</v>
      </c>
      <c r="I11" s="5755"/>
      <c r="J11" s="5756"/>
      <c r="K11" s="5755"/>
      <c r="L11" s="5757"/>
      <c r="M11" s="661"/>
      <c r="N11" s="1043"/>
      <c r="O11" s="1043"/>
    </row>
    <row r="12" spans="1:15">
      <c r="A12" s="1043"/>
      <c r="B12" s="661"/>
      <c r="C12" s="1297" t="s">
        <v>906</v>
      </c>
      <c r="D12" s="5758">
        <f t="shared" ref="D12:L12" si="0">SUM(D9:D11)</f>
        <v>0</v>
      </c>
      <c r="E12" s="5759">
        <f>SUM(E9:E11)</f>
        <v>0</v>
      </c>
      <c r="F12" s="5758">
        <f t="shared" si="0"/>
        <v>0</v>
      </c>
      <c r="G12" s="5760">
        <f t="shared" si="0"/>
        <v>0</v>
      </c>
      <c r="H12" s="5759">
        <f t="shared" si="0"/>
        <v>0</v>
      </c>
      <c r="I12" s="5758">
        <f t="shared" si="0"/>
        <v>0</v>
      </c>
      <c r="J12" s="5759">
        <f t="shared" si="0"/>
        <v>0</v>
      </c>
      <c r="K12" s="5758">
        <f t="shared" si="0"/>
        <v>0</v>
      </c>
      <c r="L12" s="5761">
        <f t="shared" si="0"/>
        <v>0</v>
      </c>
      <c r="M12" s="661"/>
      <c r="N12" s="1043"/>
      <c r="O12" s="1043"/>
    </row>
    <row r="13" spans="1:15">
      <c r="A13" s="1043"/>
      <c r="B13" s="661"/>
      <c r="C13" s="1296" t="s">
        <v>907</v>
      </c>
      <c r="D13" s="5740"/>
      <c r="E13" s="5741"/>
      <c r="F13" s="5762"/>
      <c r="G13" s="5763"/>
      <c r="H13" s="5743"/>
      <c r="I13" s="5762"/>
      <c r="J13" s="5743"/>
      <c r="K13" s="5762"/>
      <c r="L13" s="5744"/>
      <c r="M13" s="661"/>
      <c r="N13" s="1043"/>
      <c r="O13" s="1043"/>
    </row>
    <row r="14" spans="1:15" ht="15.75" thickBot="1">
      <c r="A14" s="1043"/>
      <c r="B14" s="661"/>
      <c r="C14" s="1298" t="s">
        <v>908</v>
      </c>
      <c r="D14" s="5764">
        <f>D13+D12</f>
        <v>0</v>
      </c>
      <c r="E14" s="5765">
        <f t="shared" ref="E14:L14" si="1">E13+E12</f>
        <v>0</v>
      </c>
      <c r="F14" s="5764">
        <f t="shared" si="1"/>
        <v>0</v>
      </c>
      <c r="G14" s="5766">
        <f t="shared" si="1"/>
        <v>0</v>
      </c>
      <c r="H14" s="5765">
        <f t="shared" si="1"/>
        <v>0</v>
      </c>
      <c r="I14" s="5764">
        <f t="shared" si="1"/>
        <v>0</v>
      </c>
      <c r="J14" s="5765">
        <f t="shared" si="1"/>
        <v>0</v>
      </c>
      <c r="K14" s="5764">
        <f t="shared" si="1"/>
        <v>0</v>
      </c>
      <c r="L14" s="5767">
        <f t="shared" si="1"/>
        <v>0</v>
      </c>
      <c r="M14" s="661"/>
      <c r="N14" s="1043"/>
      <c r="O14" s="1043"/>
    </row>
    <row r="15" spans="1:15">
      <c r="A15" s="1043"/>
      <c r="B15" s="661"/>
      <c r="C15" s="1292" t="s">
        <v>909</v>
      </c>
      <c r="D15" s="5768"/>
      <c r="E15" s="5768"/>
      <c r="F15" s="5768"/>
      <c r="G15" s="5768"/>
      <c r="H15" s="5768"/>
      <c r="I15" s="5768"/>
      <c r="J15" s="5768"/>
      <c r="K15" s="5768"/>
      <c r="L15" s="5769"/>
      <c r="M15" s="661"/>
      <c r="N15" s="1043"/>
      <c r="O15" s="1043"/>
    </row>
    <row r="16" spans="1:15">
      <c r="A16" s="1043"/>
      <c r="B16" s="661"/>
      <c r="C16" s="1295" t="s">
        <v>910</v>
      </c>
      <c r="D16" s="5740"/>
      <c r="E16" s="5741"/>
      <c r="F16" s="5740"/>
      <c r="G16" s="5742"/>
      <c r="H16" s="5743"/>
      <c r="I16" s="5740"/>
      <c r="J16" s="5743"/>
      <c r="K16" s="5740"/>
      <c r="L16" s="5744"/>
      <c r="M16" s="661"/>
      <c r="N16" s="1043"/>
      <c r="O16" s="1043"/>
    </row>
    <row r="17" spans="1:15">
      <c r="A17" s="1043"/>
      <c r="B17" s="661"/>
      <c r="C17" s="1296" t="s">
        <v>911</v>
      </c>
      <c r="D17" s="5745"/>
      <c r="E17" s="5746"/>
      <c r="F17" s="5745"/>
      <c r="G17" s="5747"/>
      <c r="H17" s="5748"/>
      <c r="I17" s="5749" t="s">
        <v>647</v>
      </c>
      <c r="J17" s="5750" t="s">
        <v>647</v>
      </c>
      <c r="K17" s="5745"/>
      <c r="L17" s="5751"/>
      <c r="M17" s="661"/>
      <c r="N17" s="1043"/>
      <c r="O17" s="1043"/>
    </row>
    <row r="18" spans="1:15">
      <c r="A18" s="1043"/>
      <c r="B18" s="661"/>
      <c r="C18" s="1296" t="s">
        <v>912</v>
      </c>
      <c r="D18" s="5752" t="s">
        <v>647</v>
      </c>
      <c r="E18" s="5753" t="s">
        <v>647</v>
      </c>
      <c r="F18" s="5752" t="s">
        <v>647</v>
      </c>
      <c r="G18" s="5754" t="s">
        <v>647</v>
      </c>
      <c r="H18" s="5753" t="s">
        <v>647</v>
      </c>
      <c r="I18" s="5755"/>
      <c r="J18" s="5756"/>
      <c r="K18" s="5755"/>
      <c r="L18" s="5757"/>
      <c r="M18" s="661"/>
      <c r="N18" s="1043"/>
      <c r="O18" s="1043"/>
    </row>
    <row r="19" spans="1:15">
      <c r="A19" s="1043"/>
      <c r="B19" s="661"/>
      <c r="C19" s="1297" t="s">
        <v>913</v>
      </c>
      <c r="D19" s="5758">
        <f t="shared" ref="D19:L19" si="2">SUM(D16:D18)</f>
        <v>0</v>
      </c>
      <c r="E19" s="5759">
        <f t="shared" si="2"/>
        <v>0</v>
      </c>
      <c r="F19" s="5758">
        <f t="shared" si="2"/>
        <v>0</v>
      </c>
      <c r="G19" s="5760">
        <f t="shared" si="2"/>
        <v>0</v>
      </c>
      <c r="H19" s="5759">
        <f t="shared" si="2"/>
        <v>0</v>
      </c>
      <c r="I19" s="5758">
        <f t="shared" si="2"/>
        <v>0</v>
      </c>
      <c r="J19" s="5759">
        <f t="shared" si="2"/>
        <v>0</v>
      </c>
      <c r="K19" s="5758">
        <f t="shared" si="2"/>
        <v>0</v>
      </c>
      <c r="L19" s="5761">
        <f t="shared" si="2"/>
        <v>0</v>
      </c>
      <c r="M19" s="661"/>
      <c r="N19" s="1043"/>
      <c r="O19" s="1043"/>
    </row>
    <row r="20" spans="1:15">
      <c r="A20" s="1043"/>
      <c r="B20" s="661"/>
      <c r="C20" s="1296" t="s">
        <v>914</v>
      </c>
      <c r="D20" s="5770"/>
      <c r="E20" s="5771"/>
      <c r="F20" s="5772"/>
      <c r="G20" s="5773"/>
      <c r="H20" s="5774"/>
      <c r="I20" s="5770"/>
      <c r="J20" s="5771"/>
      <c r="K20" s="5770"/>
      <c r="L20" s="5775"/>
      <c r="M20" s="661"/>
      <c r="N20" s="1043"/>
      <c r="O20" s="1043"/>
    </row>
    <row r="21" spans="1:15" ht="15.75" thickBot="1">
      <c r="A21" s="1043"/>
      <c r="B21" s="661"/>
      <c r="C21" s="1298" t="s">
        <v>915</v>
      </c>
      <c r="D21" s="5764">
        <f t="shared" ref="D21:L21" si="3">D20+D19</f>
        <v>0</v>
      </c>
      <c r="E21" s="5765">
        <f t="shared" si="3"/>
        <v>0</v>
      </c>
      <c r="F21" s="5764">
        <f t="shared" si="3"/>
        <v>0</v>
      </c>
      <c r="G21" s="5766">
        <f t="shared" si="3"/>
        <v>0</v>
      </c>
      <c r="H21" s="5765">
        <f t="shared" si="3"/>
        <v>0</v>
      </c>
      <c r="I21" s="5764">
        <f t="shared" si="3"/>
        <v>0</v>
      </c>
      <c r="J21" s="5765">
        <f t="shared" si="3"/>
        <v>0</v>
      </c>
      <c r="K21" s="5764">
        <f t="shared" si="3"/>
        <v>0</v>
      </c>
      <c r="L21" s="5767">
        <f t="shared" si="3"/>
        <v>0</v>
      </c>
      <c r="M21" s="661"/>
      <c r="N21" s="1043"/>
      <c r="O21" s="1043"/>
    </row>
    <row r="22" spans="1:15">
      <c r="A22" s="1043"/>
      <c r="B22" s="661"/>
      <c r="C22" s="1292" t="s">
        <v>2238</v>
      </c>
      <c r="D22" s="5768"/>
      <c r="E22" s="5768"/>
      <c r="F22" s="5768"/>
      <c r="G22" s="5768"/>
      <c r="H22" s="5768"/>
      <c r="I22" s="5768"/>
      <c r="J22" s="5768"/>
      <c r="K22" s="5768"/>
      <c r="L22" s="5769"/>
      <c r="M22" s="661"/>
      <c r="N22" s="1043"/>
      <c r="O22" s="1043"/>
    </row>
    <row r="23" spans="1:15">
      <c r="A23" s="1043"/>
      <c r="B23" s="661"/>
      <c r="C23" s="1295" t="s">
        <v>916</v>
      </c>
      <c r="D23" s="5740"/>
      <c r="E23" s="5741"/>
      <c r="F23" s="5740"/>
      <c r="G23" s="5742"/>
      <c r="H23" s="5743"/>
      <c r="I23" s="5740"/>
      <c r="J23" s="5743"/>
      <c r="K23" s="5740"/>
      <c r="L23" s="5744"/>
      <c r="M23" s="661"/>
      <c r="N23" s="1043"/>
      <c r="O23" s="1043"/>
    </row>
    <row r="24" spans="1:15">
      <c r="A24" s="1043"/>
      <c r="B24" s="661"/>
      <c r="C24" s="1296" t="s">
        <v>917</v>
      </c>
      <c r="D24" s="5745"/>
      <c r="E24" s="5746"/>
      <c r="F24" s="5745"/>
      <c r="G24" s="5747"/>
      <c r="H24" s="5748"/>
      <c r="I24" s="5749" t="s">
        <v>647</v>
      </c>
      <c r="J24" s="5750" t="s">
        <v>647</v>
      </c>
      <c r="K24" s="5745"/>
      <c r="L24" s="5751"/>
      <c r="M24" s="661"/>
      <c r="N24" s="1043"/>
      <c r="O24" s="1043"/>
    </row>
    <row r="25" spans="1:15">
      <c r="A25" s="1043"/>
      <c r="B25" s="661"/>
      <c r="C25" s="1296" t="s">
        <v>918</v>
      </c>
      <c r="D25" s="5752" t="s">
        <v>647</v>
      </c>
      <c r="E25" s="5753" t="s">
        <v>647</v>
      </c>
      <c r="F25" s="5752" t="s">
        <v>647</v>
      </c>
      <c r="G25" s="5754" t="s">
        <v>647</v>
      </c>
      <c r="H25" s="5753" t="s">
        <v>647</v>
      </c>
      <c r="I25" s="5755"/>
      <c r="J25" s="5756"/>
      <c r="K25" s="5755"/>
      <c r="L25" s="5757"/>
      <c r="M25" s="661"/>
      <c r="N25" s="1043"/>
      <c r="O25" s="1043"/>
    </row>
    <row r="26" spans="1:15">
      <c r="A26" s="1043"/>
      <c r="B26" s="661"/>
      <c r="C26" s="1297" t="s">
        <v>919</v>
      </c>
      <c r="D26" s="5758">
        <f t="shared" ref="D26:L26" si="4">SUM(D23:D25)</f>
        <v>0</v>
      </c>
      <c r="E26" s="5759">
        <f t="shared" si="4"/>
        <v>0</v>
      </c>
      <c r="F26" s="5758">
        <f t="shared" si="4"/>
        <v>0</v>
      </c>
      <c r="G26" s="5760">
        <f t="shared" si="4"/>
        <v>0</v>
      </c>
      <c r="H26" s="5759">
        <f t="shared" si="4"/>
        <v>0</v>
      </c>
      <c r="I26" s="5758">
        <f t="shared" si="4"/>
        <v>0</v>
      </c>
      <c r="J26" s="5759">
        <f t="shared" si="4"/>
        <v>0</v>
      </c>
      <c r="K26" s="5758">
        <f t="shared" si="4"/>
        <v>0</v>
      </c>
      <c r="L26" s="5761">
        <f t="shared" si="4"/>
        <v>0</v>
      </c>
      <c r="M26" s="661"/>
      <c r="N26" s="1043"/>
      <c r="O26" s="1043"/>
    </row>
    <row r="27" spans="1:15">
      <c r="A27" s="1043"/>
      <c r="B27" s="661"/>
      <c r="C27" s="1296" t="s">
        <v>920</v>
      </c>
      <c r="D27" s="5770"/>
      <c r="E27" s="5771"/>
      <c r="F27" s="5772"/>
      <c r="G27" s="5773"/>
      <c r="H27" s="5774"/>
      <c r="I27" s="5770"/>
      <c r="J27" s="5771"/>
      <c r="K27" s="5770"/>
      <c r="L27" s="5775"/>
      <c r="M27" s="661"/>
      <c r="N27" s="1043"/>
      <c r="O27" s="1043"/>
    </row>
    <row r="28" spans="1:15" ht="15.75" thickBot="1">
      <c r="A28" s="1043"/>
      <c r="B28" s="661"/>
      <c r="C28" s="1298" t="s">
        <v>921</v>
      </c>
      <c r="D28" s="5764">
        <f t="shared" ref="D28:L28" si="5">D27+D26</f>
        <v>0</v>
      </c>
      <c r="E28" s="5765">
        <f t="shared" si="5"/>
        <v>0</v>
      </c>
      <c r="F28" s="5764">
        <f t="shared" si="5"/>
        <v>0</v>
      </c>
      <c r="G28" s="5766">
        <f t="shared" si="5"/>
        <v>0</v>
      </c>
      <c r="H28" s="5765">
        <f t="shared" si="5"/>
        <v>0</v>
      </c>
      <c r="I28" s="5764">
        <f t="shared" si="5"/>
        <v>0</v>
      </c>
      <c r="J28" s="5765">
        <f t="shared" si="5"/>
        <v>0</v>
      </c>
      <c r="K28" s="5764">
        <f t="shared" si="5"/>
        <v>0</v>
      </c>
      <c r="L28" s="5767">
        <f t="shared" si="5"/>
        <v>0</v>
      </c>
      <c r="M28" s="661"/>
      <c r="N28" s="1043"/>
      <c r="O28" s="1043"/>
    </row>
    <row r="29" spans="1:15">
      <c r="A29" s="1043"/>
      <c r="B29" s="661"/>
      <c r="C29" s="58" t="s">
        <v>56</v>
      </c>
      <c r="D29" s="5776"/>
      <c r="E29" s="5776"/>
      <c r="F29" s="5553"/>
      <c r="G29" s="5553"/>
      <c r="H29" s="5553"/>
      <c r="I29" s="5776"/>
      <c r="J29" s="5776"/>
      <c r="K29" s="5776"/>
      <c r="L29" s="5776"/>
      <c r="M29" s="661"/>
      <c r="N29" s="1043"/>
      <c r="O29" s="1043"/>
    </row>
    <row r="30" spans="1:15">
      <c r="A30" s="1043"/>
      <c r="B30" s="661"/>
      <c r="C30" s="60" t="s">
        <v>922</v>
      </c>
      <c r="D30" s="817"/>
      <c r="E30" s="817"/>
      <c r="F30" s="661"/>
      <c r="G30" s="661"/>
      <c r="H30" s="661"/>
      <c r="I30" s="817"/>
      <c r="J30" s="817"/>
      <c r="K30" s="817"/>
      <c r="L30" s="817"/>
      <c r="M30" s="661"/>
      <c r="N30" s="1043"/>
      <c r="O30" s="1043"/>
    </row>
    <row r="31" spans="1:15">
      <c r="A31" s="1043"/>
      <c r="B31" s="661"/>
      <c r="C31" s="76" t="s">
        <v>2236</v>
      </c>
      <c r="D31" s="817"/>
      <c r="E31" s="817"/>
      <c r="F31" s="661"/>
      <c r="G31" s="661"/>
      <c r="H31" s="661"/>
      <c r="I31" s="817"/>
      <c r="J31" s="817"/>
      <c r="K31" s="817"/>
      <c r="L31" s="817"/>
      <c r="M31" s="661"/>
      <c r="N31" s="1043"/>
      <c r="O31" s="1043"/>
    </row>
    <row r="32" spans="1:15">
      <c r="A32" s="1043"/>
      <c r="B32" s="661"/>
      <c r="C32" s="76" t="s">
        <v>923</v>
      </c>
      <c r="D32" s="817"/>
      <c r="E32" s="817"/>
      <c r="F32" s="661"/>
      <c r="G32" s="661"/>
      <c r="H32" s="661"/>
      <c r="I32" s="817"/>
      <c r="J32" s="817"/>
      <c r="K32" s="817"/>
      <c r="L32" s="817"/>
      <c r="M32" s="661"/>
      <c r="N32" s="1043"/>
      <c r="O32" s="1043"/>
    </row>
    <row r="33" spans="1:15">
      <c r="A33" s="1043"/>
      <c r="B33" s="661"/>
      <c r="C33" s="976"/>
      <c r="D33" s="817"/>
      <c r="E33" s="817"/>
      <c r="F33" s="661"/>
      <c r="G33" s="661"/>
      <c r="H33" s="661"/>
      <c r="I33" s="817"/>
      <c r="J33" s="817"/>
      <c r="K33" s="817"/>
      <c r="L33" s="817"/>
      <c r="M33" s="661"/>
      <c r="N33" s="1043"/>
      <c r="O33" s="1043"/>
    </row>
    <row r="34" spans="1:15">
      <c r="A34" s="1043"/>
      <c r="B34" s="661"/>
      <c r="C34" s="1305" t="s">
        <v>924</v>
      </c>
      <c r="D34" s="1270"/>
      <c r="E34" s="1305"/>
      <c r="F34" s="1305"/>
      <c r="G34" s="1305"/>
      <c r="H34" s="1306"/>
      <c r="I34" s="1305"/>
      <c r="J34" s="1305"/>
      <c r="K34" s="1305"/>
      <c r="L34" s="1270"/>
      <c r="M34" s="661"/>
      <c r="N34" s="1043"/>
      <c r="O34" s="1043"/>
    </row>
    <row r="35" spans="1:15" ht="15.75" thickBot="1">
      <c r="A35" s="1043"/>
      <c r="B35" s="661"/>
      <c r="C35" s="661"/>
      <c r="D35" s="817"/>
      <c r="E35" s="817"/>
      <c r="F35" s="661"/>
      <c r="G35" s="661"/>
      <c r="H35" s="661"/>
      <c r="I35" s="817"/>
      <c r="J35" s="817"/>
      <c r="K35" s="817"/>
      <c r="L35" s="817"/>
      <c r="M35" s="661"/>
      <c r="N35" s="1043"/>
      <c r="O35" s="1043"/>
    </row>
    <row r="36" spans="1:15">
      <c r="A36" s="1043"/>
      <c r="B36" s="661"/>
      <c r="C36" s="1307"/>
      <c r="D36" s="8568" t="s">
        <v>2237</v>
      </c>
      <c r="E36" s="8568"/>
      <c r="F36" s="8568" t="s">
        <v>894</v>
      </c>
      <c r="G36" s="8568"/>
      <c r="H36" s="8568"/>
      <c r="I36" s="8568" t="s">
        <v>895</v>
      </c>
      <c r="J36" s="8568"/>
      <c r="K36" s="8568" t="s">
        <v>321</v>
      </c>
      <c r="L36" s="8569"/>
      <c r="M36" s="661"/>
      <c r="N36" s="1043"/>
      <c r="O36" s="1043"/>
    </row>
    <row r="37" spans="1:15">
      <c r="A37" s="1043"/>
      <c r="B37" s="661"/>
      <c r="C37" s="1308"/>
      <c r="D37" s="1309" t="s">
        <v>896</v>
      </c>
      <c r="E37" s="1309" t="s">
        <v>897</v>
      </c>
      <c r="F37" s="1309" t="s">
        <v>898</v>
      </c>
      <c r="G37" s="1309" t="s">
        <v>899</v>
      </c>
      <c r="H37" s="1309" t="s">
        <v>897</v>
      </c>
      <c r="I37" s="1309" t="s">
        <v>896</v>
      </c>
      <c r="J37" s="1309" t="s">
        <v>897</v>
      </c>
      <c r="K37" s="1309" t="s">
        <v>896</v>
      </c>
      <c r="L37" s="1310" t="s">
        <v>897</v>
      </c>
      <c r="M37" s="661"/>
      <c r="N37" s="1043"/>
      <c r="O37" s="1043"/>
    </row>
    <row r="38" spans="1:15">
      <c r="A38" s="1043"/>
      <c r="B38" s="661"/>
      <c r="C38" s="1311" t="s">
        <v>900</v>
      </c>
      <c r="D38" s="1312"/>
      <c r="E38" s="1312" t="s">
        <v>901</v>
      </c>
      <c r="F38" s="1312"/>
      <c r="G38" s="1312"/>
      <c r="H38" s="1312" t="s">
        <v>901</v>
      </c>
      <c r="I38" s="1312" t="s">
        <v>896</v>
      </c>
      <c r="J38" s="1312" t="s">
        <v>901</v>
      </c>
      <c r="K38" s="1312" t="s">
        <v>896</v>
      </c>
      <c r="L38" s="1313" t="s">
        <v>901</v>
      </c>
      <c r="M38" s="661"/>
      <c r="N38" s="1043"/>
      <c r="O38" s="1043"/>
    </row>
    <row r="39" spans="1:15">
      <c r="A39" s="1043"/>
      <c r="B39" s="661"/>
      <c r="C39" s="1292" t="s">
        <v>902</v>
      </c>
      <c r="D39" s="1300"/>
      <c r="E39" s="1300"/>
      <c r="F39" s="1300"/>
      <c r="G39" s="1300"/>
      <c r="H39" s="1300"/>
      <c r="I39" s="1300"/>
      <c r="J39" s="1300"/>
      <c r="K39" s="1300"/>
      <c r="L39" s="1301"/>
      <c r="M39" s="661"/>
      <c r="N39" s="1043"/>
      <c r="O39" s="1043"/>
    </row>
    <row r="40" spans="1:15">
      <c r="A40" s="1043"/>
      <c r="B40" s="661"/>
      <c r="C40" s="1296" t="s">
        <v>925</v>
      </c>
      <c r="D40" s="5777"/>
      <c r="E40" s="5746"/>
      <c r="F40" s="5778" t="s">
        <v>926</v>
      </c>
      <c r="G40" s="5779"/>
      <c r="H40" s="5746"/>
      <c r="I40" s="5777"/>
      <c r="J40" s="5746"/>
      <c r="K40" s="5777"/>
      <c r="L40" s="5780"/>
      <c r="M40" s="661"/>
      <c r="N40" s="1043"/>
      <c r="O40" s="1043"/>
    </row>
    <row r="41" spans="1:15">
      <c r="A41" s="1043"/>
      <c r="B41" s="661"/>
      <c r="C41" s="1296" t="s">
        <v>927</v>
      </c>
      <c r="D41" s="5777"/>
      <c r="E41" s="5746"/>
      <c r="F41" s="5778" t="s">
        <v>926</v>
      </c>
      <c r="G41" s="5779"/>
      <c r="H41" s="5746"/>
      <c r="I41" s="5777"/>
      <c r="J41" s="5746"/>
      <c r="K41" s="5777"/>
      <c r="L41" s="5780"/>
      <c r="M41" s="661"/>
      <c r="N41" s="1043"/>
      <c r="O41" s="1043"/>
    </row>
    <row r="42" spans="1:15">
      <c r="A42" s="1043"/>
      <c r="B42" s="661"/>
      <c r="C42" s="1296" t="s">
        <v>928</v>
      </c>
      <c r="D42" s="5781"/>
      <c r="E42" s="5782"/>
      <c r="F42" s="5783" t="s">
        <v>926</v>
      </c>
      <c r="G42" s="5784"/>
      <c r="H42" s="5782"/>
      <c r="I42" s="5781"/>
      <c r="J42" s="5782"/>
      <c r="K42" s="5781"/>
      <c r="L42" s="5785"/>
      <c r="M42" s="661"/>
      <c r="N42" s="1043"/>
      <c r="O42" s="1043"/>
    </row>
    <row r="43" spans="1:15">
      <c r="A43" s="1043"/>
      <c r="B43" s="661"/>
      <c r="C43" s="1297" t="s">
        <v>929</v>
      </c>
      <c r="D43" s="5758">
        <f>SUM(D40:D42)</f>
        <v>0</v>
      </c>
      <c r="E43" s="5759">
        <f>SUM(E40:E42)</f>
        <v>0</v>
      </c>
      <c r="F43" s="5770" t="s">
        <v>926</v>
      </c>
      <c r="G43" s="5760">
        <f t="shared" ref="G43:L43" si="6">SUM(G40:G42)</f>
        <v>0</v>
      </c>
      <c r="H43" s="5759">
        <f t="shared" si="6"/>
        <v>0</v>
      </c>
      <c r="I43" s="5758">
        <f t="shared" si="6"/>
        <v>0</v>
      </c>
      <c r="J43" s="5759">
        <f t="shared" si="6"/>
        <v>0</v>
      </c>
      <c r="K43" s="5758">
        <f t="shared" si="6"/>
        <v>0</v>
      </c>
      <c r="L43" s="5761">
        <f t="shared" si="6"/>
        <v>0</v>
      </c>
      <c r="M43" s="661"/>
      <c r="N43" s="1043"/>
      <c r="O43" s="1043"/>
    </row>
    <row r="44" spans="1:15">
      <c r="A44" s="1043"/>
      <c r="B44" s="661"/>
      <c r="C44" s="1302" t="s">
        <v>909</v>
      </c>
      <c r="D44" s="5786"/>
      <c r="E44" s="5787"/>
      <c r="F44" s="5788"/>
      <c r="G44" s="5787"/>
      <c r="H44" s="5787"/>
      <c r="I44" s="5787"/>
      <c r="J44" s="5787"/>
      <c r="K44" s="5787"/>
      <c r="L44" s="5789"/>
      <c r="M44" s="661"/>
      <c r="N44" s="1043"/>
      <c r="O44" s="1043"/>
    </row>
    <row r="45" spans="1:15">
      <c r="A45" s="1043"/>
      <c r="B45" s="661"/>
      <c r="C45" s="1296" t="s">
        <v>930</v>
      </c>
      <c r="D45" s="5790"/>
      <c r="E45" s="5746"/>
      <c r="F45" s="5778" t="s">
        <v>926</v>
      </c>
      <c r="G45" s="5779"/>
      <c r="H45" s="5746"/>
      <c r="I45" s="5777"/>
      <c r="J45" s="5746"/>
      <c r="K45" s="5777"/>
      <c r="L45" s="5780"/>
      <c r="M45" s="661"/>
      <c r="N45" s="1043"/>
      <c r="O45" s="1043"/>
    </row>
    <row r="46" spans="1:15">
      <c r="A46" s="1043"/>
      <c r="B46" s="661"/>
      <c r="C46" s="1296" t="s">
        <v>931</v>
      </c>
      <c r="D46" s="5790"/>
      <c r="E46" s="5746"/>
      <c r="F46" s="5778" t="s">
        <v>926</v>
      </c>
      <c r="G46" s="5779"/>
      <c r="H46" s="5746"/>
      <c r="I46" s="5777"/>
      <c r="J46" s="5746"/>
      <c r="K46" s="5777"/>
      <c r="L46" s="5780"/>
      <c r="M46" s="661"/>
      <c r="N46" s="1043"/>
      <c r="O46" s="1043"/>
    </row>
    <row r="47" spans="1:15">
      <c r="A47" s="1043"/>
      <c r="B47" s="661"/>
      <c r="C47" s="1296" t="s">
        <v>932</v>
      </c>
      <c r="D47" s="5791"/>
      <c r="E47" s="5782"/>
      <c r="F47" s="5783" t="s">
        <v>926</v>
      </c>
      <c r="G47" s="5784"/>
      <c r="H47" s="5782"/>
      <c r="I47" s="5781"/>
      <c r="J47" s="5782"/>
      <c r="K47" s="5781"/>
      <c r="L47" s="5785"/>
      <c r="M47" s="661"/>
      <c r="N47" s="1043"/>
      <c r="O47" s="1043"/>
    </row>
    <row r="48" spans="1:15" ht="15.75" thickBot="1">
      <c r="A48" s="1043"/>
      <c r="B48" s="661"/>
      <c r="C48" s="1298" t="s">
        <v>933</v>
      </c>
      <c r="D48" s="5764">
        <f>SUM(D45:D47)</f>
        <v>0</v>
      </c>
      <c r="E48" s="5765">
        <f>SUM(E45:E47)</f>
        <v>0</v>
      </c>
      <c r="F48" s="5792" t="s">
        <v>926</v>
      </c>
      <c r="G48" s="5766">
        <f t="shared" ref="G48:L48" si="7">SUM(G45:G47)</f>
        <v>0</v>
      </c>
      <c r="H48" s="5765">
        <f t="shared" si="7"/>
        <v>0</v>
      </c>
      <c r="I48" s="5764">
        <f t="shared" si="7"/>
        <v>0</v>
      </c>
      <c r="J48" s="5765">
        <f t="shared" si="7"/>
        <v>0</v>
      </c>
      <c r="K48" s="5764">
        <f t="shared" si="7"/>
        <v>0</v>
      </c>
      <c r="L48" s="5767">
        <f t="shared" si="7"/>
        <v>0</v>
      </c>
      <c r="M48" s="661"/>
      <c r="N48" s="1043"/>
      <c r="O48" s="1043"/>
    </row>
    <row r="49" spans="1:15">
      <c r="A49" s="1043"/>
      <c r="B49" s="661"/>
      <c r="C49" s="1303" t="s">
        <v>934</v>
      </c>
      <c r="D49" s="5793"/>
      <c r="E49" s="5794"/>
      <c r="F49" s="5795"/>
      <c r="G49" s="5794"/>
      <c r="H49" s="5794"/>
      <c r="I49" s="5794"/>
      <c r="J49" s="5794"/>
      <c r="K49" s="5794"/>
      <c r="L49" s="5796"/>
      <c r="M49" s="661"/>
      <c r="N49" s="1043"/>
      <c r="O49" s="1043"/>
    </row>
    <row r="50" spans="1:15">
      <c r="A50" s="1043"/>
      <c r="B50" s="661"/>
      <c r="C50" s="1296" t="s">
        <v>935</v>
      </c>
      <c r="D50" s="5790"/>
      <c r="E50" s="5746"/>
      <c r="F50" s="5778" t="s">
        <v>926</v>
      </c>
      <c r="G50" s="5779"/>
      <c r="H50" s="5746"/>
      <c r="I50" s="5777"/>
      <c r="J50" s="5746"/>
      <c r="K50" s="5777"/>
      <c r="L50" s="5780"/>
      <c r="M50" s="661"/>
      <c r="N50" s="1043"/>
      <c r="O50" s="1043"/>
    </row>
    <row r="51" spans="1:15">
      <c r="A51" s="1043"/>
      <c r="B51" s="661"/>
      <c r="C51" s="1296" t="s">
        <v>936</v>
      </c>
      <c r="D51" s="5790"/>
      <c r="E51" s="5746"/>
      <c r="F51" s="5778" t="s">
        <v>926</v>
      </c>
      <c r="G51" s="5779"/>
      <c r="H51" s="5746"/>
      <c r="I51" s="5777"/>
      <c r="J51" s="5746"/>
      <c r="K51" s="5777"/>
      <c r="L51" s="5780"/>
      <c r="M51" s="661"/>
      <c r="N51" s="1043"/>
      <c r="O51" s="1043"/>
    </row>
    <row r="52" spans="1:15">
      <c r="A52" s="1043"/>
      <c r="B52" s="661"/>
      <c r="C52" s="1296" t="s">
        <v>937</v>
      </c>
      <c r="D52" s="5791"/>
      <c r="E52" s="5782"/>
      <c r="F52" s="5783" t="s">
        <v>926</v>
      </c>
      <c r="G52" s="5784"/>
      <c r="H52" s="5782"/>
      <c r="I52" s="5781"/>
      <c r="J52" s="5782"/>
      <c r="K52" s="5781"/>
      <c r="L52" s="5785"/>
      <c r="M52" s="661"/>
      <c r="N52" s="1043"/>
      <c r="O52" s="1043"/>
    </row>
    <row r="53" spans="1:15" ht="15.75" thickBot="1">
      <c r="A53" s="1043"/>
      <c r="B53" s="661"/>
      <c r="C53" s="1298" t="s">
        <v>938</v>
      </c>
      <c r="D53" s="5764">
        <f>SUM(D50:D52)</f>
        <v>0</v>
      </c>
      <c r="E53" s="5765">
        <f>SUM(E50:E52)</f>
        <v>0</v>
      </c>
      <c r="F53" s="5792" t="s">
        <v>926</v>
      </c>
      <c r="G53" s="5766">
        <f t="shared" ref="G53:L53" si="8">SUM(G50:G52)</f>
        <v>0</v>
      </c>
      <c r="H53" s="5765">
        <f t="shared" si="8"/>
        <v>0</v>
      </c>
      <c r="I53" s="5764">
        <f t="shared" si="8"/>
        <v>0</v>
      </c>
      <c r="J53" s="5765">
        <f t="shared" si="8"/>
        <v>0</v>
      </c>
      <c r="K53" s="5764">
        <f t="shared" si="8"/>
        <v>0</v>
      </c>
      <c r="L53" s="5767">
        <f t="shared" si="8"/>
        <v>0</v>
      </c>
      <c r="M53" s="661"/>
      <c r="N53" s="1043"/>
      <c r="O53" s="1043"/>
    </row>
    <row r="54" spans="1:15">
      <c r="A54" s="1043"/>
      <c r="B54" s="661"/>
      <c r="C54" s="58" t="s">
        <v>56</v>
      </c>
      <c r="D54" s="817"/>
      <c r="E54" s="817"/>
      <c r="F54" s="661"/>
      <c r="G54" s="661"/>
      <c r="H54" s="661"/>
      <c r="I54" s="817"/>
      <c r="J54" s="817"/>
      <c r="K54" s="817"/>
      <c r="L54" s="817"/>
      <c r="M54" s="661"/>
      <c r="N54" s="1043"/>
      <c r="O54" s="1043"/>
    </row>
    <row r="55" spans="1:15">
      <c r="A55" s="1043"/>
      <c r="B55" s="661"/>
      <c r="C55" s="60" t="s">
        <v>922</v>
      </c>
      <c r="D55" s="817"/>
      <c r="E55" s="817"/>
      <c r="F55" s="661"/>
      <c r="G55" s="661"/>
      <c r="H55" s="661"/>
      <c r="I55" s="817"/>
      <c r="J55" s="817"/>
      <c r="K55" s="817"/>
      <c r="L55" s="817"/>
      <c r="M55" s="661"/>
      <c r="N55" s="1043"/>
      <c r="O55" s="1043"/>
    </row>
    <row r="56" spans="1:15">
      <c r="A56" s="1043"/>
      <c r="B56" s="661"/>
      <c r="C56" s="76" t="s">
        <v>2236</v>
      </c>
      <c r="D56" s="661"/>
      <c r="E56" s="1315"/>
      <c r="F56" s="1315"/>
      <c r="G56" s="1315"/>
      <c r="H56" s="661"/>
      <c r="I56" s="661"/>
      <c r="J56" s="661"/>
      <c r="K56" s="1299"/>
      <c r="L56" s="661"/>
      <c r="M56" s="661"/>
      <c r="N56" s="1043"/>
      <c r="O56" s="1043"/>
    </row>
    <row r="57" spans="1:15">
      <c r="A57" s="1043"/>
      <c r="B57" s="661"/>
      <c r="C57" s="76" t="s">
        <v>923</v>
      </c>
      <c r="D57" s="817"/>
      <c r="E57" s="817"/>
      <c r="F57" s="661"/>
      <c r="G57" s="661"/>
      <c r="H57" s="661"/>
      <c r="I57" s="817"/>
      <c r="J57" s="817"/>
      <c r="K57" s="817"/>
      <c r="L57" s="817"/>
      <c r="M57" s="661"/>
      <c r="N57" s="1043"/>
      <c r="O57" s="1043"/>
    </row>
    <row r="58" spans="1:15">
      <c r="A58" s="1043"/>
      <c r="B58" s="661"/>
      <c r="C58" s="661"/>
      <c r="D58" s="817"/>
      <c r="E58" s="817"/>
      <c r="F58" s="661"/>
      <c r="G58" s="661"/>
      <c r="H58" s="661"/>
      <c r="I58" s="817"/>
      <c r="J58" s="817"/>
      <c r="K58" s="817"/>
      <c r="L58" s="817"/>
      <c r="M58" s="661"/>
      <c r="N58" s="1043"/>
      <c r="O58" s="1043"/>
    </row>
    <row r="59" spans="1:15">
      <c r="A59" s="1043"/>
      <c r="B59" s="661"/>
      <c r="C59" s="661"/>
      <c r="D59" s="661"/>
      <c r="E59" s="661"/>
      <c r="F59" s="661"/>
      <c r="G59" s="661"/>
      <c r="H59" s="661"/>
      <c r="I59" s="661"/>
      <c r="J59" s="661"/>
      <c r="K59" s="661"/>
      <c r="L59" s="661"/>
      <c r="M59" s="661"/>
      <c r="N59" s="1043"/>
      <c r="O59" s="1043"/>
    </row>
    <row r="60" spans="1:15">
      <c r="A60" s="1043"/>
      <c r="B60" s="1043"/>
      <c r="C60" s="1043"/>
      <c r="D60" s="1043"/>
      <c r="E60" s="1043"/>
      <c r="F60" s="1043"/>
      <c r="G60" s="1043"/>
      <c r="H60" s="1043"/>
      <c r="I60" s="1043"/>
      <c r="J60" s="1043"/>
      <c r="K60" s="1043"/>
      <c r="L60" s="1043"/>
      <c r="M60" s="1043"/>
      <c r="N60" s="1043"/>
      <c r="O60" s="1043"/>
    </row>
    <row r="61" spans="1:15">
      <c r="A61" s="1043"/>
      <c r="B61" s="1043"/>
      <c r="C61" s="1043"/>
      <c r="D61" s="1043"/>
      <c r="E61" s="1043"/>
      <c r="F61" s="1043"/>
      <c r="G61" s="1043"/>
      <c r="H61" s="1043"/>
      <c r="I61" s="1043"/>
      <c r="J61" s="1043"/>
      <c r="K61" s="1043"/>
      <c r="L61" s="1043"/>
      <c r="M61" s="1043"/>
      <c r="N61" s="1043"/>
      <c r="O61" s="1043"/>
    </row>
  </sheetData>
  <sheetProtection algorithmName="SHA-512" hashValue="ecVZpCARwYA/OtjDzveHcsq/h27sY51zBfGAmnIhhEqp8cGueOahLzwbYVhAgqrjKWmloB0mAeCFOslGMzQQeA==" saltValue="E4l1ht99hnf0tMUVLIYx+w==" spinCount="100000" sheet="1" objects="1" scenarios="1" formatCells="0" formatColumns="0" formatRows="0"/>
  <customSheetViews>
    <customSheetView guid="{CC70D5D3-3A1F-46AA-BDCE-F692C2C36BEE}">
      <selection activeCell="L7" sqref="L7"/>
      <pageMargins left="0.7" right="0.7" top="0.75" bottom="0.75" header="0.3" footer="0.3"/>
      <pageSetup paperSize="9" orientation="portrait" r:id="rId1"/>
    </customSheetView>
    <customSheetView guid="{41E394DC-1FDD-4D1F-8620-137B7012DC10}">
      <selection activeCell="E34" sqref="E1:E1048576"/>
      <pageMargins left="0.7" right="0.7" top="0.75" bottom="0.75" header="0.3" footer="0.3"/>
    </customSheetView>
    <customSheetView guid="{DD364770-73A1-4C6D-9516-629A57F0EB18}">
      <selection activeCell="E34" sqref="E1:E1048576"/>
      <pageMargins left="0.7" right="0.7" top="0.75" bottom="0.75" header="0.3" footer="0.3"/>
    </customSheetView>
    <customSheetView guid="{E14211BF-3959-45CF-A937-AD36AACCEFAC}">
      <selection activeCell="E34" sqref="E1:E1048576"/>
      <pageMargins left="0.7" right="0.7" top="0.75" bottom="0.75" header="0.3" footer="0.3"/>
    </customSheetView>
    <customSheetView guid="{F416BD5B-C3AD-4F61-AAB2-55950A9B7E72}">
      <selection activeCell="G16" sqref="G16"/>
      <pageMargins left="0.7" right="0.7" top="0.75" bottom="0.75" header="0.3" footer="0.3"/>
    </customSheetView>
  </customSheetViews>
  <mergeCells count="8">
    <mergeCell ref="D5:E5"/>
    <mergeCell ref="F5:H5"/>
    <mergeCell ref="I5:J5"/>
    <mergeCell ref="K5:L5"/>
    <mergeCell ref="D36:E36"/>
    <mergeCell ref="F36:H36"/>
    <mergeCell ref="I36:J36"/>
    <mergeCell ref="K36:L36"/>
  </mergeCells>
  <pageMargins left="0.7" right="0.7" top="0.75" bottom="0.75" header="0.3" footer="0.3"/>
  <pageSetup paperSize="9" orientation="portrait"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0">
    <tabColor rgb="FF7030A0"/>
  </sheetPr>
  <dimension ref="B2:Z159"/>
  <sheetViews>
    <sheetView topLeftCell="U67" workbookViewId="0">
      <selection activeCell="Y89" sqref="Y89"/>
    </sheetView>
  </sheetViews>
  <sheetFormatPr defaultColWidth="9.140625" defaultRowHeight="12.75"/>
  <cols>
    <col min="1" max="1" width="9.140625" style="1041"/>
    <col min="2" max="2" width="5" style="1041" customWidth="1"/>
    <col min="3" max="3" width="6.42578125" style="1036" bestFit="1" customWidth="1"/>
    <col min="4" max="4" width="2.42578125" style="1036" customWidth="1"/>
    <col min="5" max="5" width="8.42578125" style="1036" customWidth="1"/>
    <col min="6" max="6" width="33.28515625" style="1036" customWidth="1"/>
    <col min="7" max="7" width="17.7109375" style="1036" customWidth="1"/>
    <col min="8" max="8" width="19.140625" style="1042" bestFit="1" customWidth="1"/>
    <col min="9" max="9" width="15.42578125" style="1036" bestFit="1" customWidth="1"/>
    <col min="10" max="25" width="20.7109375" style="1036" customWidth="1"/>
    <col min="26" max="16384" width="9.140625" style="1041"/>
  </cols>
  <sheetData>
    <row r="2" spans="2:26" ht="13.5" thickBot="1">
      <c r="B2" s="1164"/>
      <c r="C2" s="1163"/>
      <c r="D2" s="1163"/>
      <c r="E2" s="1163"/>
      <c r="F2" s="1163"/>
      <c r="G2" s="1163"/>
      <c r="H2" s="1165"/>
      <c r="I2" s="1163"/>
      <c r="J2" s="1163"/>
      <c r="K2" s="1163"/>
      <c r="L2" s="1163"/>
      <c r="M2" s="1163"/>
      <c r="N2" s="1163"/>
      <c r="O2" s="1163"/>
      <c r="P2" s="1163"/>
      <c r="Q2" s="1163"/>
      <c r="R2" s="1163"/>
      <c r="S2" s="1163"/>
      <c r="T2" s="1163"/>
      <c r="U2" s="1163"/>
      <c r="V2" s="1163"/>
      <c r="W2" s="1163"/>
      <c r="X2" s="1163"/>
      <c r="Y2" s="1163"/>
      <c r="Z2" s="1164"/>
    </row>
    <row r="3" spans="2:26" s="1036" customFormat="1" ht="16.5" thickBot="1">
      <c r="B3" s="1163"/>
      <c r="C3" s="2201" t="s">
        <v>2717</v>
      </c>
      <c r="D3" s="48"/>
      <c r="E3" s="48"/>
      <c r="F3" s="48"/>
      <c r="G3" s="48"/>
      <c r="H3" s="49"/>
      <c r="I3" s="280"/>
      <c r="J3" s="280"/>
      <c r="K3" s="280"/>
      <c r="L3" s="280"/>
      <c r="M3" s="280"/>
      <c r="N3" s="280"/>
      <c r="O3" s="280"/>
      <c r="P3" s="280"/>
      <c r="Q3" s="280"/>
      <c r="R3" s="280"/>
      <c r="S3" s="280"/>
      <c r="T3" s="280"/>
      <c r="U3" s="280"/>
      <c r="V3" s="280"/>
      <c r="W3" s="280"/>
      <c r="X3" s="280"/>
      <c r="Y3" s="62" t="s">
        <v>2818</v>
      </c>
      <c r="Z3" s="1163"/>
    </row>
    <row r="4" spans="2:26" s="1036" customFormat="1" ht="15.75">
      <c r="B4" s="1163"/>
      <c r="C4" s="2593" t="s">
        <v>57</v>
      </c>
      <c r="D4" s="2594"/>
      <c r="E4" s="2595"/>
      <c r="F4" s="2601" t="str">
        <f>+'Page 2'!F5:H5</f>
        <v>ABC Company</v>
      </c>
      <c r="G4" s="2602"/>
      <c r="H4" s="3161"/>
      <c r="I4" s="280"/>
      <c r="J4" s="280"/>
      <c r="K4" s="280"/>
      <c r="L4" s="280"/>
      <c r="M4" s="280"/>
      <c r="N4" s="280"/>
      <c r="O4" s="280"/>
      <c r="P4" s="280"/>
      <c r="Q4" s="280"/>
      <c r="R4" s="280"/>
      <c r="S4" s="280"/>
      <c r="T4" s="280"/>
      <c r="U4" s="280"/>
      <c r="V4" s="280"/>
      <c r="W4" s="280"/>
      <c r="X4" s="280"/>
      <c r="Y4" s="280"/>
      <c r="Z4" s="1163"/>
    </row>
    <row r="5" spans="2:26" s="1036" customFormat="1" ht="16.5" thickBot="1">
      <c r="B5" s="1163"/>
      <c r="C5" s="2596" t="s">
        <v>2719</v>
      </c>
      <c r="D5" s="2597"/>
      <c r="E5" s="2598"/>
      <c r="F5" s="2599">
        <f>+'Page 2'!F6:H6</f>
        <v>44196</v>
      </c>
      <c r="G5" s="2600"/>
      <c r="H5" s="3162"/>
      <c r="I5" s="280"/>
      <c r="J5" s="280"/>
      <c r="K5" s="280"/>
      <c r="L5" s="280"/>
      <c r="M5" s="280"/>
      <c r="N5" s="280"/>
      <c r="O5" s="280"/>
      <c r="P5" s="280"/>
      <c r="Q5" s="280"/>
      <c r="R5" s="280"/>
      <c r="S5" s="280"/>
      <c r="T5" s="280"/>
      <c r="U5" s="280"/>
      <c r="V5" s="280"/>
      <c r="W5" s="280"/>
      <c r="X5" s="280"/>
      <c r="Y5" s="280"/>
      <c r="Z5" s="1163"/>
    </row>
    <row r="6" spans="2:26" s="1036" customFormat="1" ht="15" customHeight="1" thickBot="1">
      <c r="B6" s="1163"/>
      <c r="C6" s="2147"/>
      <c r="D6" s="2147"/>
      <c r="E6" s="2147"/>
      <c r="F6" s="2147"/>
      <c r="G6" s="2147"/>
      <c r="H6" s="2147"/>
      <c r="I6" s="2147"/>
      <c r="J6" s="2147"/>
      <c r="K6" s="2147"/>
      <c r="L6" s="2147"/>
      <c r="M6" s="2147"/>
      <c r="N6" s="2147"/>
      <c r="O6" s="1163"/>
      <c r="P6" s="1163"/>
      <c r="Q6" s="1163"/>
      <c r="R6" s="1163"/>
      <c r="S6" s="1163"/>
      <c r="T6" s="1163"/>
      <c r="U6" s="1163"/>
      <c r="V6" s="1163"/>
      <c r="W6" s="1163"/>
      <c r="X6" s="1163"/>
      <c r="Y6" s="1163"/>
      <c r="Z6" s="1163"/>
    </row>
    <row r="7" spans="2:26" s="1038" customFormat="1" ht="12.75" customHeight="1">
      <c r="B7" s="1161"/>
      <c r="C7" s="8580" t="s">
        <v>329</v>
      </c>
      <c r="D7" s="8581"/>
      <c r="E7" s="8581"/>
      <c r="F7" s="8582"/>
      <c r="G7" s="3721" t="s">
        <v>1074</v>
      </c>
      <c r="H7" s="3721" t="s">
        <v>469</v>
      </c>
      <c r="I7" s="8589" t="s">
        <v>4802</v>
      </c>
      <c r="J7" s="8570" t="s">
        <v>1075</v>
      </c>
      <c r="K7" s="8570" t="s">
        <v>1076</v>
      </c>
      <c r="L7" s="8570" t="s">
        <v>1077</v>
      </c>
      <c r="M7" s="8570" t="s">
        <v>1078</v>
      </c>
      <c r="N7" s="8570" t="s">
        <v>1079</v>
      </c>
      <c r="O7" s="8570" t="s">
        <v>1080</v>
      </c>
      <c r="P7" s="8570" t="s">
        <v>1081</v>
      </c>
      <c r="Q7" s="8570" t="s">
        <v>1082</v>
      </c>
      <c r="R7" s="8570" t="s">
        <v>1083</v>
      </c>
      <c r="S7" s="8570" t="s">
        <v>1084</v>
      </c>
      <c r="T7" s="8570" t="s">
        <v>1085</v>
      </c>
      <c r="U7" s="8570" t="s">
        <v>1086</v>
      </c>
      <c r="V7" s="8570" t="s">
        <v>1087</v>
      </c>
      <c r="W7" s="8570" t="s">
        <v>1088</v>
      </c>
      <c r="X7" s="8575" t="s">
        <v>4015</v>
      </c>
      <c r="Y7" s="8573" t="s">
        <v>4856</v>
      </c>
      <c r="Z7" s="1161"/>
    </row>
    <row r="8" spans="2:26" s="1038" customFormat="1">
      <c r="B8" s="1161"/>
      <c r="C8" s="8583"/>
      <c r="D8" s="8584"/>
      <c r="E8" s="8584"/>
      <c r="F8" s="8585"/>
      <c r="G8" s="3525" t="s">
        <v>3249</v>
      </c>
      <c r="H8" s="3525" t="s">
        <v>1089</v>
      </c>
      <c r="I8" s="8590"/>
      <c r="J8" s="8571"/>
      <c r="K8" s="8571"/>
      <c r="L8" s="8571"/>
      <c r="M8" s="8571"/>
      <c r="N8" s="8571"/>
      <c r="O8" s="8571"/>
      <c r="P8" s="8571"/>
      <c r="Q8" s="8571"/>
      <c r="R8" s="8571"/>
      <c r="S8" s="8571"/>
      <c r="T8" s="8571"/>
      <c r="U8" s="8571"/>
      <c r="V8" s="8571"/>
      <c r="W8" s="8571"/>
      <c r="X8" s="8576"/>
      <c r="Y8" s="8574"/>
      <c r="Z8" s="1161"/>
    </row>
    <row r="9" spans="2:26" s="1038" customFormat="1">
      <c r="B9" s="1161"/>
      <c r="C9" s="8586"/>
      <c r="D9" s="8587"/>
      <c r="E9" s="8587"/>
      <c r="F9" s="8588"/>
      <c r="G9" s="251" t="s">
        <v>1090</v>
      </c>
      <c r="H9" s="3722" t="s">
        <v>1091</v>
      </c>
      <c r="I9" s="8591"/>
      <c r="J9" s="8572"/>
      <c r="K9" s="8572"/>
      <c r="L9" s="8572"/>
      <c r="M9" s="8572"/>
      <c r="N9" s="8572"/>
      <c r="O9" s="8572"/>
      <c r="P9" s="8572"/>
      <c r="Q9" s="8572"/>
      <c r="R9" s="8572"/>
      <c r="S9" s="8572"/>
      <c r="T9" s="8572"/>
      <c r="U9" s="8572"/>
      <c r="V9" s="8572"/>
      <c r="W9" s="8572"/>
      <c r="X9" s="8577"/>
      <c r="Y9" s="3723" t="s">
        <v>1092</v>
      </c>
      <c r="Z9" s="1161"/>
    </row>
    <row r="10" spans="2:26" s="1038" customFormat="1">
      <c r="B10" s="1161"/>
      <c r="C10" s="8578" t="s">
        <v>392</v>
      </c>
      <c r="D10" s="8579"/>
      <c r="E10" s="8579"/>
      <c r="F10" s="8579"/>
      <c r="G10" s="3724" t="s">
        <v>409</v>
      </c>
      <c r="H10" s="3724" t="s">
        <v>410</v>
      </c>
      <c r="I10" s="3724" t="s">
        <v>411</v>
      </c>
      <c r="J10" s="3724" t="s">
        <v>412</v>
      </c>
      <c r="K10" s="3724" t="s">
        <v>413</v>
      </c>
      <c r="L10" s="3724" t="s">
        <v>414</v>
      </c>
      <c r="M10" s="3724" t="s">
        <v>415</v>
      </c>
      <c r="N10" s="3724" t="s">
        <v>416</v>
      </c>
      <c r="O10" s="3724" t="s">
        <v>417</v>
      </c>
      <c r="P10" s="3724" t="s">
        <v>418</v>
      </c>
      <c r="Q10" s="3724" t="s">
        <v>419</v>
      </c>
      <c r="R10" s="3724" t="s">
        <v>420</v>
      </c>
      <c r="S10" s="3724" t="s">
        <v>421</v>
      </c>
      <c r="T10" s="3724" t="s">
        <v>422</v>
      </c>
      <c r="U10" s="3724" t="s">
        <v>1093</v>
      </c>
      <c r="V10" s="3724" t="s">
        <v>1094</v>
      </c>
      <c r="W10" s="3724" t="s">
        <v>1095</v>
      </c>
      <c r="X10" s="3724" t="s">
        <v>1096</v>
      </c>
      <c r="Y10" s="3725" t="s">
        <v>1097</v>
      </c>
      <c r="Z10" s="1161"/>
    </row>
    <row r="11" spans="2:26" s="1039" customFormat="1">
      <c r="B11" s="1162"/>
      <c r="C11" s="3726"/>
      <c r="D11" s="3405"/>
      <c r="E11" s="3405"/>
      <c r="F11" s="3405"/>
      <c r="G11" s="3733"/>
      <c r="H11" s="3734"/>
      <c r="I11" s="3733"/>
      <c r="J11" s="3406"/>
      <c r="K11" s="3406"/>
      <c r="L11" s="3406"/>
      <c r="M11" s="3733"/>
      <c r="N11" s="3406"/>
      <c r="O11" s="3406"/>
      <c r="P11" s="3406"/>
      <c r="Q11" s="3406"/>
      <c r="R11" s="3406"/>
      <c r="S11" s="3406"/>
      <c r="T11" s="3406"/>
      <c r="U11" s="3406"/>
      <c r="V11" s="3406"/>
      <c r="W11" s="3406"/>
      <c r="X11" s="3406"/>
      <c r="Y11" s="3408"/>
      <c r="Z11" s="1162"/>
    </row>
    <row r="12" spans="2:26" s="1036" customFormat="1">
      <c r="B12" s="1163"/>
      <c r="C12" s="3720" t="s">
        <v>1099</v>
      </c>
      <c r="D12" s="2647" t="s">
        <v>1100</v>
      </c>
      <c r="E12" s="2647"/>
      <c r="F12" s="2647"/>
      <c r="G12" s="2642"/>
      <c r="H12" s="3285"/>
      <c r="I12" s="2642"/>
      <c r="J12" s="3409"/>
      <c r="K12" s="3409"/>
      <c r="L12" s="3409"/>
      <c r="M12" s="2642"/>
      <c r="N12" s="3409"/>
      <c r="O12" s="3409"/>
      <c r="P12" s="3409"/>
      <c r="Q12" s="3409"/>
      <c r="R12" s="3409"/>
      <c r="S12" s="3409"/>
      <c r="T12" s="3409"/>
      <c r="U12" s="3409"/>
      <c r="V12" s="3409"/>
      <c r="W12" s="3409"/>
      <c r="X12" s="3409"/>
      <c r="Y12" s="253"/>
      <c r="Z12" s="1163"/>
    </row>
    <row r="13" spans="2:26" s="1036" customFormat="1" ht="15.75">
      <c r="B13" s="1163"/>
      <c r="C13" s="3720"/>
      <c r="D13" s="2647"/>
      <c r="E13" s="2647" t="s">
        <v>3668</v>
      </c>
      <c r="F13" s="2647" t="s">
        <v>1101</v>
      </c>
      <c r="G13" s="4103"/>
      <c r="H13" s="3285" t="b">
        <v>1</v>
      </c>
      <c r="I13" s="4102"/>
      <c r="J13" s="6915"/>
      <c r="K13" s="6915"/>
      <c r="L13" s="6915"/>
      <c r="M13" s="6915"/>
      <c r="N13" s="6915"/>
      <c r="O13" s="6915"/>
      <c r="P13" s="6915"/>
      <c r="Q13" s="6915"/>
      <c r="R13" s="6915"/>
      <c r="S13" s="6915"/>
      <c r="T13" s="6915"/>
      <c r="U13" s="6915"/>
      <c r="V13" s="6915"/>
      <c r="W13" s="6915"/>
      <c r="X13" s="6915"/>
      <c r="Y13" s="4468">
        <f>+V13+W13-X13</f>
        <v>0</v>
      </c>
      <c r="Z13" s="1163"/>
    </row>
    <row r="14" spans="2:26" s="1036" customFormat="1">
      <c r="B14" s="1163"/>
      <c r="C14" s="3720"/>
      <c r="D14" s="2647"/>
      <c r="E14" s="2647" t="s">
        <v>3669</v>
      </c>
      <c r="F14" s="2647" t="s">
        <v>1102</v>
      </c>
      <c r="G14" s="4103"/>
      <c r="H14" s="3285" t="b">
        <v>1</v>
      </c>
      <c r="I14" s="4102"/>
      <c r="J14" s="4466"/>
      <c r="K14" s="4466"/>
      <c r="L14" s="4466"/>
      <c r="M14" s="4466"/>
      <c r="N14" s="4466"/>
      <c r="O14" s="4466"/>
      <c r="P14" s="4466"/>
      <c r="Q14" s="4466"/>
      <c r="R14" s="4466"/>
      <c r="S14" s="4466"/>
      <c r="T14" s="4466"/>
      <c r="U14" s="4466"/>
      <c r="V14" s="4466"/>
      <c r="W14" s="4466"/>
      <c r="X14" s="4466"/>
      <c r="Y14" s="4468">
        <f t="shared" ref="Y14:Y29" si="0">+V14+W14-X14</f>
        <v>0</v>
      </c>
      <c r="Z14" s="1163"/>
    </row>
    <row r="15" spans="2:26" s="1036" customFormat="1">
      <c r="B15" s="1163"/>
      <c r="C15" s="3720"/>
      <c r="D15" s="2647"/>
      <c r="E15" s="2647" t="s">
        <v>3667</v>
      </c>
      <c r="F15" s="2647" t="s">
        <v>1103</v>
      </c>
      <c r="G15" s="4103"/>
      <c r="H15" s="3285" t="b">
        <v>1</v>
      </c>
      <c r="I15" s="4102"/>
      <c r="J15" s="4466"/>
      <c r="K15" s="4466"/>
      <c r="L15" s="4466"/>
      <c r="M15" s="4466"/>
      <c r="N15" s="4466"/>
      <c r="O15" s="4466"/>
      <c r="P15" s="4466"/>
      <c r="Q15" s="4466"/>
      <c r="R15" s="4466"/>
      <c r="S15" s="4466"/>
      <c r="T15" s="4466"/>
      <c r="U15" s="4466"/>
      <c r="V15" s="4466"/>
      <c r="W15" s="4466"/>
      <c r="X15" s="4466"/>
      <c r="Y15" s="4468">
        <f t="shared" si="0"/>
        <v>0</v>
      </c>
      <c r="Z15" s="1163"/>
    </row>
    <row r="16" spans="2:26" s="1036" customFormat="1">
      <c r="B16" s="1163"/>
      <c r="C16" s="3720"/>
      <c r="D16" s="2647"/>
      <c r="E16" s="2647" t="s">
        <v>3670</v>
      </c>
      <c r="F16" s="2647" t="s">
        <v>3684</v>
      </c>
      <c r="G16" s="4103"/>
      <c r="H16" s="3285" t="b">
        <v>1</v>
      </c>
      <c r="I16" s="4102"/>
      <c r="J16" s="4466"/>
      <c r="K16" s="4466"/>
      <c r="L16" s="4466"/>
      <c r="M16" s="4466"/>
      <c r="N16" s="4466"/>
      <c r="O16" s="4466"/>
      <c r="P16" s="4466"/>
      <c r="Q16" s="4466"/>
      <c r="R16" s="4466"/>
      <c r="S16" s="4466"/>
      <c r="T16" s="4466"/>
      <c r="U16" s="4466"/>
      <c r="V16" s="4466"/>
      <c r="W16" s="4466"/>
      <c r="X16" s="4466"/>
      <c r="Y16" s="4468">
        <f t="shared" si="0"/>
        <v>0</v>
      </c>
      <c r="Z16" s="1163"/>
    </row>
    <row r="17" spans="2:26" s="1036" customFormat="1">
      <c r="B17" s="1163"/>
      <c r="C17" s="3720"/>
      <c r="D17" s="2647"/>
      <c r="E17" s="2647" t="s">
        <v>3671</v>
      </c>
      <c r="F17" s="2647" t="s">
        <v>3685</v>
      </c>
      <c r="G17" s="4103"/>
      <c r="H17" s="3285" t="b">
        <v>1</v>
      </c>
      <c r="I17" s="4102"/>
      <c r="J17" s="4466"/>
      <c r="K17" s="4466"/>
      <c r="L17" s="4466"/>
      <c r="M17" s="4466"/>
      <c r="N17" s="4466"/>
      <c r="O17" s="4466"/>
      <c r="P17" s="4466"/>
      <c r="Q17" s="4466"/>
      <c r="R17" s="4466"/>
      <c r="S17" s="4466"/>
      <c r="T17" s="4466"/>
      <c r="U17" s="4466"/>
      <c r="V17" s="4466"/>
      <c r="W17" s="4466"/>
      <c r="X17" s="4466"/>
      <c r="Y17" s="4468">
        <f t="shared" si="0"/>
        <v>0</v>
      </c>
      <c r="Z17" s="1163"/>
    </row>
    <row r="18" spans="2:26" s="1036" customFormat="1">
      <c r="B18" s="1163"/>
      <c r="C18" s="3720"/>
      <c r="D18" s="2647"/>
      <c r="E18" s="2647" t="s">
        <v>3672</v>
      </c>
      <c r="F18" s="2647" t="s">
        <v>3686</v>
      </c>
      <c r="G18" s="4103"/>
      <c r="H18" s="3285" t="b">
        <v>1</v>
      </c>
      <c r="I18" s="4102"/>
      <c r="J18" s="4466"/>
      <c r="K18" s="4466"/>
      <c r="L18" s="4466"/>
      <c r="M18" s="4466"/>
      <c r="N18" s="4466"/>
      <c r="O18" s="4466"/>
      <c r="P18" s="4466"/>
      <c r="Q18" s="4466"/>
      <c r="R18" s="4466"/>
      <c r="S18" s="4466"/>
      <c r="T18" s="4466"/>
      <c r="U18" s="4466"/>
      <c r="V18" s="4466"/>
      <c r="W18" s="4466"/>
      <c r="X18" s="4466"/>
      <c r="Y18" s="4468">
        <f t="shared" si="0"/>
        <v>0</v>
      </c>
      <c r="Z18" s="1163"/>
    </row>
    <row r="19" spans="2:26" s="1036" customFormat="1">
      <c r="B19" s="1163"/>
      <c r="C19" s="3720"/>
      <c r="D19" s="2647"/>
      <c r="E19" s="2647" t="s">
        <v>3673</v>
      </c>
      <c r="F19" s="2647" t="s">
        <v>3687</v>
      </c>
      <c r="G19" s="4103"/>
      <c r="H19" s="3285" t="b">
        <v>1</v>
      </c>
      <c r="I19" s="4102"/>
      <c r="J19" s="4466"/>
      <c r="K19" s="4466"/>
      <c r="L19" s="4466"/>
      <c r="M19" s="4466"/>
      <c r="N19" s="4466"/>
      <c r="O19" s="4466"/>
      <c r="P19" s="4466"/>
      <c r="Q19" s="4466"/>
      <c r="R19" s="4466"/>
      <c r="S19" s="4466"/>
      <c r="T19" s="4466"/>
      <c r="U19" s="4466"/>
      <c r="V19" s="4466"/>
      <c r="W19" s="4466"/>
      <c r="X19" s="4466"/>
      <c r="Y19" s="4468">
        <f t="shared" si="0"/>
        <v>0</v>
      </c>
      <c r="Z19" s="1163"/>
    </row>
    <row r="20" spans="2:26" s="1036" customFormat="1">
      <c r="B20" s="1163"/>
      <c r="C20" s="3720"/>
      <c r="D20" s="2647"/>
      <c r="E20" s="2647" t="s">
        <v>3674</v>
      </c>
      <c r="F20" s="2647" t="s">
        <v>3688</v>
      </c>
      <c r="G20" s="4103"/>
      <c r="H20" s="3285" t="b">
        <v>1</v>
      </c>
      <c r="I20" s="4102"/>
      <c r="J20" s="4466"/>
      <c r="K20" s="4466"/>
      <c r="L20" s="4466"/>
      <c r="M20" s="4466"/>
      <c r="N20" s="4466"/>
      <c r="O20" s="4466"/>
      <c r="P20" s="4466"/>
      <c r="Q20" s="4466"/>
      <c r="R20" s="4466"/>
      <c r="S20" s="4466"/>
      <c r="T20" s="4466"/>
      <c r="U20" s="4466"/>
      <c r="V20" s="4466"/>
      <c r="W20" s="4466"/>
      <c r="X20" s="4466"/>
      <c r="Y20" s="4468">
        <f t="shared" si="0"/>
        <v>0</v>
      </c>
      <c r="Z20" s="1163"/>
    </row>
    <row r="21" spans="2:26" s="1036" customFormat="1">
      <c r="B21" s="1163"/>
      <c r="C21" s="3720"/>
      <c r="D21" s="2647"/>
      <c r="E21" s="2647" t="s">
        <v>3675</v>
      </c>
      <c r="F21" s="2647" t="s">
        <v>3689</v>
      </c>
      <c r="G21" s="4103"/>
      <c r="H21" s="3285" t="b">
        <v>1</v>
      </c>
      <c r="I21" s="4102"/>
      <c r="J21" s="4466"/>
      <c r="K21" s="4466"/>
      <c r="L21" s="4466"/>
      <c r="M21" s="4466"/>
      <c r="N21" s="4466"/>
      <c r="O21" s="4466"/>
      <c r="P21" s="4466"/>
      <c r="Q21" s="4466"/>
      <c r="R21" s="4466"/>
      <c r="S21" s="4466"/>
      <c r="T21" s="4466"/>
      <c r="U21" s="4466"/>
      <c r="V21" s="4466"/>
      <c r="W21" s="4466"/>
      <c r="X21" s="4466"/>
      <c r="Y21" s="4468">
        <f t="shared" si="0"/>
        <v>0</v>
      </c>
      <c r="Z21" s="1163"/>
    </row>
    <row r="22" spans="2:26" s="1036" customFormat="1">
      <c r="B22" s="1163"/>
      <c r="C22" s="3720"/>
      <c r="D22" s="2647"/>
      <c r="E22" s="2647" t="s">
        <v>3676</v>
      </c>
      <c r="F22" s="2647" t="s">
        <v>3690</v>
      </c>
      <c r="G22" s="4103"/>
      <c r="H22" s="3285" t="b">
        <v>1</v>
      </c>
      <c r="I22" s="4102"/>
      <c r="J22" s="4466"/>
      <c r="K22" s="4466"/>
      <c r="L22" s="4466"/>
      <c r="M22" s="4466"/>
      <c r="N22" s="4466"/>
      <c r="O22" s="4466"/>
      <c r="P22" s="4466"/>
      <c r="Q22" s="4466"/>
      <c r="R22" s="4466"/>
      <c r="S22" s="4466"/>
      <c r="T22" s="4466"/>
      <c r="U22" s="4466"/>
      <c r="V22" s="4466"/>
      <c r="W22" s="4466"/>
      <c r="X22" s="4466"/>
      <c r="Y22" s="4468">
        <f t="shared" si="0"/>
        <v>0</v>
      </c>
      <c r="Z22" s="1163"/>
    </row>
    <row r="23" spans="2:26" s="1036" customFormat="1">
      <c r="B23" s="1163"/>
      <c r="C23" s="3720"/>
      <c r="D23" s="2647"/>
      <c r="E23" s="2647" t="s">
        <v>3677</v>
      </c>
      <c r="F23" s="2647" t="s">
        <v>3691</v>
      </c>
      <c r="G23" s="4103"/>
      <c r="H23" s="3285" t="b">
        <v>1</v>
      </c>
      <c r="I23" s="4102"/>
      <c r="J23" s="4466"/>
      <c r="K23" s="4466"/>
      <c r="L23" s="4466"/>
      <c r="M23" s="4466"/>
      <c r="N23" s="4466"/>
      <c r="O23" s="4466"/>
      <c r="P23" s="4466"/>
      <c r="Q23" s="4466"/>
      <c r="R23" s="4466"/>
      <c r="S23" s="4466"/>
      <c r="T23" s="4466"/>
      <c r="U23" s="4466"/>
      <c r="V23" s="4466"/>
      <c r="W23" s="4466"/>
      <c r="X23" s="4466"/>
      <c r="Y23" s="4468">
        <f t="shared" si="0"/>
        <v>0</v>
      </c>
      <c r="Z23" s="1163"/>
    </row>
    <row r="24" spans="2:26" s="1036" customFormat="1">
      <c r="B24" s="1163"/>
      <c r="C24" s="3720"/>
      <c r="D24" s="2647"/>
      <c r="E24" s="2647" t="s">
        <v>3678</v>
      </c>
      <c r="F24" s="2647" t="s">
        <v>3692</v>
      </c>
      <c r="G24" s="4103"/>
      <c r="H24" s="3285" t="b">
        <v>1</v>
      </c>
      <c r="I24" s="4102"/>
      <c r="J24" s="4466"/>
      <c r="K24" s="4466"/>
      <c r="L24" s="4466"/>
      <c r="M24" s="4466"/>
      <c r="N24" s="4466"/>
      <c r="O24" s="4466"/>
      <c r="P24" s="4466"/>
      <c r="Q24" s="4466"/>
      <c r="R24" s="4466"/>
      <c r="S24" s="4466"/>
      <c r="T24" s="4466"/>
      <c r="U24" s="4466"/>
      <c r="V24" s="4466"/>
      <c r="W24" s="4466"/>
      <c r="X24" s="4466"/>
      <c r="Y24" s="4468">
        <f t="shared" si="0"/>
        <v>0</v>
      </c>
      <c r="Z24" s="1163"/>
    </row>
    <row r="25" spans="2:26" s="1036" customFormat="1">
      <c r="B25" s="1163"/>
      <c r="C25" s="3720"/>
      <c r="D25" s="2647"/>
      <c r="E25" s="2647" t="s">
        <v>3679</v>
      </c>
      <c r="F25" s="2647" t="s">
        <v>3693</v>
      </c>
      <c r="G25" s="4103"/>
      <c r="H25" s="3285" t="b">
        <v>1</v>
      </c>
      <c r="I25" s="4102"/>
      <c r="J25" s="4466"/>
      <c r="K25" s="4466"/>
      <c r="L25" s="4466"/>
      <c r="M25" s="4466"/>
      <c r="N25" s="4466"/>
      <c r="O25" s="4466"/>
      <c r="P25" s="4466"/>
      <c r="Q25" s="4466"/>
      <c r="R25" s="4466"/>
      <c r="S25" s="4466"/>
      <c r="T25" s="4466"/>
      <c r="U25" s="4466"/>
      <c r="V25" s="4466"/>
      <c r="W25" s="4466"/>
      <c r="X25" s="4466"/>
      <c r="Y25" s="4468">
        <f t="shared" si="0"/>
        <v>0</v>
      </c>
      <c r="Z25" s="1163"/>
    </row>
    <row r="26" spans="2:26" s="1036" customFormat="1">
      <c r="B26" s="1163"/>
      <c r="C26" s="3720"/>
      <c r="D26" s="2647"/>
      <c r="E26" s="2647" t="s">
        <v>3680</v>
      </c>
      <c r="F26" s="2647" t="s">
        <v>3694</v>
      </c>
      <c r="G26" s="4103"/>
      <c r="H26" s="3285" t="b">
        <v>1</v>
      </c>
      <c r="I26" s="4102"/>
      <c r="J26" s="4466"/>
      <c r="K26" s="4466"/>
      <c r="L26" s="4466"/>
      <c r="M26" s="4466"/>
      <c r="N26" s="4466"/>
      <c r="O26" s="4466"/>
      <c r="P26" s="4466"/>
      <c r="Q26" s="4466"/>
      <c r="R26" s="4466"/>
      <c r="S26" s="4466"/>
      <c r="T26" s="4466"/>
      <c r="U26" s="4466"/>
      <c r="V26" s="4466"/>
      <c r="W26" s="4466"/>
      <c r="X26" s="4466"/>
      <c r="Y26" s="4468">
        <f t="shared" si="0"/>
        <v>0</v>
      </c>
      <c r="Z26" s="1163"/>
    </row>
    <row r="27" spans="2:26" s="1036" customFormat="1">
      <c r="B27" s="1163"/>
      <c r="C27" s="3720"/>
      <c r="D27" s="2647"/>
      <c r="E27" s="2647" t="s">
        <v>3681</v>
      </c>
      <c r="F27" s="2647" t="s">
        <v>3695</v>
      </c>
      <c r="G27" s="4103"/>
      <c r="H27" s="3285" t="b">
        <v>1</v>
      </c>
      <c r="I27" s="4102"/>
      <c r="J27" s="4466"/>
      <c r="K27" s="4466"/>
      <c r="L27" s="4466"/>
      <c r="M27" s="4466"/>
      <c r="N27" s="4466"/>
      <c r="O27" s="4466"/>
      <c r="P27" s="4466"/>
      <c r="Q27" s="4466"/>
      <c r="R27" s="4466"/>
      <c r="S27" s="4466"/>
      <c r="T27" s="4466"/>
      <c r="U27" s="4466"/>
      <c r="V27" s="4466"/>
      <c r="W27" s="4466"/>
      <c r="X27" s="4466"/>
      <c r="Y27" s="4468">
        <f t="shared" si="0"/>
        <v>0</v>
      </c>
      <c r="Z27" s="1163"/>
    </row>
    <row r="28" spans="2:26" s="1036" customFormat="1">
      <c r="B28" s="1163"/>
      <c r="C28" s="3720"/>
      <c r="D28" s="2647"/>
      <c r="E28" s="2647" t="s">
        <v>3682</v>
      </c>
      <c r="F28" s="2647" t="s">
        <v>3696</v>
      </c>
      <c r="G28" s="4103"/>
      <c r="H28" s="3285" t="b">
        <v>1</v>
      </c>
      <c r="I28" s="4102"/>
      <c r="J28" s="4466"/>
      <c r="K28" s="4466"/>
      <c r="L28" s="4466"/>
      <c r="M28" s="4466"/>
      <c r="N28" s="4466"/>
      <c r="O28" s="4466"/>
      <c r="P28" s="4466"/>
      <c r="Q28" s="4466"/>
      <c r="R28" s="4466"/>
      <c r="S28" s="4466"/>
      <c r="T28" s="4466"/>
      <c r="U28" s="4466"/>
      <c r="V28" s="4466"/>
      <c r="W28" s="4466"/>
      <c r="X28" s="4466"/>
      <c r="Y28" s="4468">
        <f t="shared" si="0"/>
        <v>0</v>
      </c>
      <c r="Z28" s="1163"/>
    </row>
    <row r="29" spans="2:26" s="1036" customFormat="1">
      <c r="B29" s="1163"/>
      <c r="C29" s="3720"/>
      <c r="D29" s="2647"/>
      <c r="E29" s="2647" t="s">
        <v>3683</v>
      </c>
      <c r="F29" s="2647" t="s">
        <v>3697</v>
      </c>
      <c r="G29" s="4103"/>
      <c r="H29" s="3285" t="b">
        <v>1</v>
      </c>
      <c r="I29" s="4102"/>
      <c r="J29" s="4466"/>
      <c r="K29" s="4466"/>
      <c r="L29" s="4466"/>
      <c r="M29" s="4466"/>
      <c r="N29" s="4466"/>
      <c r="O29" s="4466"/>
      <c r="P29" s="4466"/>
      <c r="Q29" s="4466"/>
      <c r="R29" s="4466"/>
      <c r="S29" s="4466"/>
      <c r="T29" s="4466"/>
      <c r="U29" s="4466"/>
      <c r="V29" s="4466"/>
      <c r="W29" s="4466"/>
      <c r="X29" s="4466"/>
      <c r="Y29" s="4468">
        <f t="shared" si="0"/>
        <v>0</v>
      </c>
      <c r="Z29" s="1163"/>
    </row>
    <row r="30" spans="2:26" s="1042" customFormat="1">
      <c r="B30" s="1165"/>
      <c r="C30" s="3727"/>
      <c r="D30" s="3412" t="s">
        <v>1104</v>
      </c>
      <c r="E30" s="3412"/>
      <c r="F30" s="3728"/>
      <c r="G30" s="3413"/>
      <c r="H30" s="3414"/>
      <c r="I30" s="3414"/>
      <c r="J30" s="4479">
        <f t="shared" ref="J30:Q30" si="1">SUMIF($H$13:$H$29,"TRUE",J13:J29)</f>
        <v>0</v>
      </c>
      <c r="K30" s="4479">
        <f t="shared" si="1"/>
        <v>0</v>
      </c>
      <c r="L30" s="4479">
        <f t="shared" si="1"/>
        <v>0</v>
      </c>
      <c r="M30" s="4479">
        <f t="shared" si="1"/>
        <v>0</v>
      </c>
      <c r="N30" s="4479">
        <f t="shared" si="1"/>
        <v>0</v>
      </c>
      <c r="O30" s="4479">
        <f t="shared" si="1"/>
        <v>0</v>
      </c>
      <c r="P30" s="4479">
        <f t="shared" si="1"/>
        <v>0</v>
      </c>
      <c r="Q30" s="4479">
        <f t="shared" si="1"/>
        <v>0</v>
      </c>
      <c r="R30" s="4479">
        <f t="shared" ref="R30:X30" si="2">SUMIF($H$13:$H$29,"TRUE",R13:R29)</f>
        <v>0</v>
      </c>
      <c r="S30" s="4479">
        <f t="shared" si="2"/>
        <v>0</v>
      </c>
      <c r="T30" s="4479">
        <f t="shared" si="2"/>
        <v>0</v>
      </c>
      <c r="U30" s="4479">
        <f t="shared" si="2"/>
        <v>0</v>
      </c>
      <c r="V30" s="4479">
        <f t="shared" si="2"/>
        <v>0</v>
      </c>
      <c r="W30" s="4479">
        <f t="shared" si="2"/>
        <v>0</v>
      </c>
      <c r="X30" s="4479">
        <f t="shared" si="2"/>
        <v>0</v>
      </c>
      <c r="Y30" s="4480">
        <f>SUMIF($H$13:$H$29,"TRUE",Y13:Y29)</f>
        <v>0</v>
      </c>
      <c r="Z30" s="1165"/>
    </row>
    <row r="31" spans="2:26" s="1042" customFormat="1">
      <c r="B31" s="1165"/>
      <c r="C31" s="3727"/>
      <c r="D31" s="3412" t="s">
        <v>1105</v>
      </c>
      <c r="E31" s="3412"/>
      <c r="F31" s="3728"/>
      <c r="G31" s="3413"/>
      <c r="H31" s="3414"/>
      <c r="I31" s="3414"/>
      <c r="J31" s="4479">
        <f t="shared" ref="J31:Y31" si="3">SUM(J13:J29)</f>
        <v>0</v>
      </c>
      <c r="K31" s="4479">
        <f t="shared" si="3"/>
        <v>0</v>
      </c>
      <c r="L31" s="4479">
        <f t="shared" si="3"/>
        <v>0</v>
      </c>
      <c r="M31" s="4479">
        <f t="shared" si="3"/>
        <v>0</v>
      </c>
      <c r="N31" s="4479">
        <f t="shared" si="3"/>
        <v>0</v>
      </c>
      <c r="O31" s="4479">
        <f t="shared" si="3"/>
        <v>0</v>
      </c>
      <c r="P31" s="4479">
        <f t="shared" si="3"/>
        <v>0</v>
      </c>
      <c r="Q31" s="4479">
        <f t="shared" si="3"/>
        <v>0</v>
      </c>
      <c r="R31" s="4479">
        <f t="shared" si="3"/>
        <v>0</v>
      </c>
      <c r="S31" s="4479">
        <f t="shared" si="3"/>
        <v>0</v>
      </c>
      <c r="T31" s="4479">
        <f t="shared" si="3"/>
        <v>0</v>
      </c>
      <c r="U31" s="4479">
        <f t="shared" si="3"/>
        <v>0</v>
      </c>
      <c r="V31" s="4479">
        <f t="shared" si="3"/>
        <v>0</v>
      </c>
      <c r="W31" s="4479">
        <f t="shared" si="3"/>
        <v>0</v>
      </c>
      <c r="X31" s="4479">
        <f t="shared" si="3"/>
        <v>0</v>
      </c>
      <c r="Y31" s="4480">
        <f t="shared" si="3"/>
        <v>0</v>
      </c>
      <c r="Z31" s="1165"/>
    </row>
    <row r="32" spans="2:26" s="1036" customFormat="1">
      <c r="B32" s="1163"/>
      <c r="C32" s="3720"/>
      <c r="D32" s="2647"/>
      <c r="E32" s="2647"/>
      <c r="F32" s="2647"/>
      <c r="G32" s="2642"/>
      <c r="H32" s="3285"/>
      <c r="I32" s="2642"/>
      <c r="J32" s="3409"/>
      <c r="K32" s="3409"/>
      <c r="L32" s="3409"/>
      <c r="M32" s="2642"/>
      <c r="N32" s="3409"/>
      <c r="O32" s="3409"/>
      <c r="P32" s="3409"/>
      <c r="Q32" s="3409"/>
      <c r="R32" s="3409"/>
      <c r="S32" s="3409"/>
      <c r="T32" s="3409"/>
      <c r="U32" s="3409"/>
      <c r="V32" s="3409"/>
      <c r="W32" s="3409"/>
      <c r="X32" s="3409"/>
      <c r="Y32" s="253"/>
      <c r="Z32" s="1163"/>
    </row>
    <row r="33" spans="2:26" s="1036" customFormat="1">
      <c r="B33" s="1163"/>
      <c r="C33" s="3729" t="s">
        <v>1106</v>
      </c>
      <c r="D33" s="2647" t="s">
        <v>1107</v>
      </c>
      <c r="E33" s="2647"/>
      <c r="F33" s="2647"/>
      <c r="G33" s="2642"/>
      <c r="H33" s="3285"/>
      <c r="I33" s="2642"/>
      <c r="J33" s="3409"/>
      <c r="K33" s="3409"/>
      <c r="L33" s="3409"/>
      <c r="M33" s="2642"/>
      <c r="N33" s="3409"/>
      <c r="O33" s="3409"/>
      <c r="P33" s="3409"/>
      <c r="Q33" s="3409"/>
      <c r="R33" s="3409"/>
      <c r="S33" s="3409"/>
      <c r="T33" s="3409"/>
      <c r="U33" s="3409"/>
      <c r="V33" s="3409"/>
      <c r="W33" s="3409"/>
      <c r="X33" s="3409"/>
      <c r="Y33" s="253"/>
      <c r="Z33" s="1163"/>
    </row>
    <row r="34" spans="2:26" s="1036" customFormat="1">
      <c r="B34" s="1163"/>
      <c r="C34" s="3720"/>
      <c r="D34" s="2647"/>
      <c r="E34" s="2647" t="s">
        <v>3698</v>
      </c>
      <c r="F34" s="2647" t="s">
        <v>1108</v>
      </c>
      <c r="G34" s="4103"/>
      <c r="H34" s="3285" t="b">
        <v>1</v>
      </c>
      <c r="I34" s="4102"/>
      <c r="J34" s="4466"/>
      <c r="K34" s="4466"/>
      <c r="L34" s="4466"/>
      <c r="M34" s="4466"/>
      <c r="N34" s="4466"/>
      <c r="O34" s="4466"/>
      <c r="P34" s="4466"/>
      <c r="Q34" s="4466"/>
      <c r="R34" s="4466"/>
      <c r="S34" s="4466"/>
      <c r="T34" s="4466"/>
      <c r="U34" s="4466"/>
      <c r="V34" s="4466"/>
      <c r="W34" s="4466"/>
      <c r="X34" s="4466"/>
      <c r="Y34" s="4468">
        <f>+V34+W34-X34</f>
        <v>0</v>
      </c>
      <c r="Z34" s="1163"/>
    </row>
    <row r="35" spans="2:26" s="1036" customFormat="1">
      <c r="B35" s="1163"/>
      <c r="C35" s="3720"/>
      <c r="D35" s="2647"/>
      <c r="E35" s="2647" t="s">
        <v>3699</v>
      </c>
      <c r="F35" s="2647" t="s">
        <v>1109</v>
      </c>
      <c r="G35" s="4103"/>
      <c r="H35" s="3285" t="b">
        <v>0</v>
      </c>
      <c r="I35" s="4102"/>
      <c r="J35" s="4466"/>
      <c r="K35" s="4466"/>
      <c r="L35" s="4466"/>
      <c r="M35" s="4466"/>
      <c r="N35" s="4466"/>
      <c r="O35" s="4466"/>
      <c r="P35" s="4466"/>
      <c r="Q35" s="4466"/>
      <c r="R35" s="4466"/>
      <c r="S35" s="4466"/>
      <c r="T35" s="4466"/>
      <c r="U35" s="4466"/>
      <c r="V35" s="4466"/>
      <c r="W35" s="4466"/>
      <c r="X35" s="4466"/>
      <c r="Y35" s="4468">
        <f t="shared" ref="Y35:Y50" si="4">+V35+W35-X35</f>
        <v>0</v>
      </c>
      <c r="Z35" s="1163"/>
    </row>
    <row r="36" spans="2:26" s="1036" customFormat="1">
      <c r="B36" s="1163"/>
      <c r="C36" s="3720"/>
      <c r="D36" s="2647"/>
      <c r="E36" s="2647" t="s">
        <v>3700</v>
      </c>
      <c r="F36" s="2647" t="s">
        <v>1110</v>
      </c>
      <c r="G36" s="4103"/>
      <c r="H36" s="3285" t="b">
        <v>1</v>
      </c>
      <c r="I36" s="4102"/>
      <c r="J36" s="4466"/>
      <c r="K36" s="4466"/>
      <c r="L36" s="4466"/>
      <c r="M36" s="4466"/>
      <c r="N36" s="4466"/>
      <c r="O36" s="4466"/>
      <c r="P36" s="4466"/>
      <c r="Q36" s="4466"/>
      <c r="R36" s="4466"/>
      <c r="S36" s="4466"/>
      <c r="T36" s="4466"/>
      <c r="U36" s="4466"/>
      <c r="V36" s="4466"/>
      <c r="W36" s="4466"/>
      <c r="X36" s="4466"/>
      <c r="Y36" s="4468">
        <f t="shared" si="4"/>
        <v>0</v>
      </c>
      <c r="Z36" s="1163"/>
    </row>
    <row r="37" spans="2:26" s="1036" customFormat="1">
      <c r="B37" s="1163"/>
      <c r="C37" s="3720"/>
      <c r="D37" s="2647"/>
      <c r="E37" s="2647" t="s">
        <v>3701</v>
      </c>
      <c r="F37" s="2647" t="s">
        <v>3702</v>
      </c>
      <c r="G37" s="4103"/>
      <c r="H37" s="3285" t="b">
        <v>1</v>
      </c>
      <c r="I37" s="4102"/>
      <c r="J37" s="4466"/>
      <c r="K37" s="4466"/>
      <c r="L37" s="4466"/>
      <c r="M37" s="4466"/>
      <c r="N37" s="4466"/>
      <c r="O37" s="4466"/>
      <c r="P37" s="4466"/>
      <c r="Q37" s="4466"/>
      <c r="R37" s="4466"/>
      <c r="S37" s="4466"/>
      <c r="T37" s="4466"/>
      <c r="U37" s="4466"/>
      <c r="V37" s="4466"/>
      <c r="W37" s="4466"/>
      <c r="X37" s="4466"/>
      <c r="Y37" s="4468">
        <f t="shared" si="4"/>
        <v>0</v>
      </c>
      <c r="Z37" s="1163"/>
    </row>
    <row r="38" spans="2:26" s="1036" customFormat="1">
      <c r="B38" s="1163"/>
      <c r="C38" s="3720"/>
      <c r="D38" s="2647"/>
      <c r="E38" s="2647" t="s">
        <v>3703</v>
      </c>
      <c r="F38" s="2647" t="s">
        <v>3704</v>
      </c>
      <c r="G38" s="4103"/>
      <c r="H38" s="3285" t="b">
        <v>1</v>
      </c>
      <c r="I38" s="4102"/>
      <c r="J38" s="4466"/>
      <c r="K38" s="4466"/>
      <c r="L38" s="4466"/>
      <c r="M38" s="4466"/>
      <c r="N38" s="4466"/>
      <c r="O38" s="4466"/>
      <c r="P38" s="4466"/>
      <c r="Q38" s="4466"/>
      <c r="R38" s="4466"/>
      <c r="S38" s="4466"/>
      <c r="T38" s="4466"/>
      <c r="U38" s="4466"/>
      <c r="V38" s="4466"/>
      <c r="W38" s="4466"/>
      <c r="X38" s="4466"/>
      <c r="Y38" s="4468">
        <f t="shared" si="4"/>
        <v>0</v>
      </c>
      <c r="Z38" s="1163"/>
    </row>
    <row r="39" spans="2:26" s="1036" customFormat="1">
      <c r="B39" s="1163"/>
      <c r="C39" s="3720"/>
      <c r="D39" s="2647"/>
      <c r="E39" s="2647" t="s">
        <v>3705</v>
      </c>
      <c r="F39" s="2647" t="s">
        <v>3706</v>
      </c>
      <c r="G39" s="4103"/>
      <c r="H39" s="3285" t="b">
        <v>1</v>
      </c>
      <c r="I39" s="4102"/>
      <c r="J39" s="4466"/>
      <c r="K39" s="4466"/>
      <c r="L39" s="4466"/>
      <c r="M39" s="4466"/>
      <c r="N39" s="4466"/>
      <c r="O39" s="4466"/>
      <c r="P39" s="4466"/>
      <c r="Q39" s="4466"/>
      <c r="R39" s="4466"/>
      <c r="S39" s="4466"/>
      <c r="T39" s="4466"/>
      <c r="U39" s="4466"/>
      <c r="V39" s="4466"/>
      <c r="W39" s="4466"/>
      <c r="X39" s="4466"/>
      <c r="Y39" s="4468">
        <f t="shared" si="4"/>
        <v>0</v>
      </c>
      <c r="Z39" s="1163"/>
    </row>
    <row r="40" spans="2:26" s="1036" customFormat="1">
      <c r="B40" s="1163"/>
      <c r="C40" s="3720"/>
      <c r="D40" s="2647"/>
      <c r="E40" s="2647" t="s">
        <v>3707</v>
      </c>
      <c r="F40" s="2647" t="s">
        <v>3708</v>
      </c>
      <c r="G40" s="4103"/>
      <c r="H40" s="3285" t="b">
        <v>1</v>
      </c>
      <c r="I40" s="4102"/>
      <c r="J40" s="4466"/>
      <c r="K40" s="4466"/>
      <c r="L40" s="4466"/>
      <c r="M40" s="4466"/>
      <c r="N40" s="4466"/>
      <c r="O40" s="4466"/>
      <c r="P40" s="4466"/>
      <c r="Q40" s="4466"/>
      <c r="R40" s="4466"/>
      <c r="S40" s="4466"/>
      <c r="T40" s="4466"/>
      <c r="U40" s="4466"/>
      <c r="V40" s="4466"/>
      <c r="W40" s="4466"/>
      <c r="X40" s="4466"/>
      <c r="Y40" s="4468">
        <f t="shared" si="4"/>
        <v>0</v>
      </c>
      <c r="Z40" s="1163"/>
    </row>
    <row r="41" spans="2:26" s="1036" customFormat="1">
      <c r="B41" s="1163"/>
      <c r="C41" s="3720"/>
      <c r="D41" s="2647"/>
      <c r="E41" s="2647" t="s">
        <v>3709</v>
      </c>
      <c r="F41" s="2647" t="s">
        <v>3710</v>
      </c>
      <c r="G41" s="4103"/>
      <c r="H41" s="3285" t="b">
        <v>1</v>
      </c>
      <c r="I41" s="4102"/>
      <c r="J41" s="4466"/>
      <c r="K41" s="4466"/>
      <c r="L41" s="4466"/>
      <c r="M41" s="4466"/>
      <c r="N41" s="4466"/>
      <c r="O41" s="4466"/>
      <c r="P41" s="4466"/>
      <c r="Q41" s="4466"/>
      <c r="R41" s="4466"/>
      <c r="S41" s="4466"/>
      <c r="T41" s="4466"/>
      <c r="U41" s="4466"/>
      <c r="V41" s="4466"/>
      <c r="W41" s="4466"/>
      <c r="X41" s="4466"/>
      <c r="Y41" s="4468">
        <f t="shared" si="4"/>
        <v>0</v>
      </c>
      <c r="Z41" s="1163"/>
    </row>
    <row r="42" spans="2:26" s="1036" customFormat="1">
      <c r="B42" s="1163"/>
      <c r="C42" s="3720"/>
      <c r="D42" s="2647"/>
      <c r="E42" s="2647" t="s">
        <v>3711</v>
      </c>
      <c r="F42" s="2647" t="s">
        <v>3712</v>
      </c>
      <c r="G42" s="4103"/>
      <c r="H42" s="3285" t="b">
        <v>1</v>
      </c>
      <c r="I42" s="4102"/>
      <c r="J42" s="4466"/>
      <c r="K42" s="4466"/>
      <c r="L42" s="4466"/>
      <c r="M42" s="4466"/>
      <c r="N42" s="4466"/>
      <c r="O42" s="4466"/>
      <c r="P42" s="4466"/>
      <c r="Q42" s="4466"/>
      <c r="R42" s="4466"/>
      <c r="S42" s="4466"/>
      <c r="T42" s="4466"/>
      <c r="U42" s="4466"/>
      <c r="V42" s="4466"/>
      <c r="W42" s="4466"/>
      <c r="X42" s="4466"/>
      <c r="Y42" s="4468">
        <f t="shared" si="4"/>
        <v>0</v>
      </c>
      <c r="Z42" s="1163"/>
    </row>
    <row r="43" spans="2:26" s="1036" customFormat="1">
      <c r="B43" s="1163"/>
      <c r="C43" s="3720"/>
      <c r="D43" s="2647"/>
      <c r="E43" s="2647" t="s">
        <v>3713</v>
      </c>
      <c r="F43" s="2647" t="s">
        <v>3714</v>
      </c>
      <c r="G43" s="4103"/>
      <c r="H43" s="3285" t="b">
        <v>1</v>
      </c>
      <c r="I43" s="4102"/>
      <c r="J43" s="4466"/>
      <c r="K43" s="4466"/>
      <c r="L43" s="4466"/>
      <c r="M43" s="4466"/>
      <c r="N43" s="4466"/>
      <c r="O43" s="4466"/>
      <c r="P43" s="4466"/>
      <c r="Q43" s="4466"/>
      <c r="R43" s="4466"/>
      <c r="S43" s="4466"/>
      <c r="T43" s="4466"/>
      <c r="U43" s="4466"/>
      <c r="V43" s="4466"/>
      <c r="W43" s="4466"/>
      <c r="X43" s="4466"/>
      <c r="Y43" s="4468">
        <f t="shared" si="4"/>
        <v>0</v>
      </c>
      <c r="Z43" s="1163"/>
    </row>
    <row r="44" spans="2:26" s="1036" customFormat="1">
      <c r="B44" s="1163"/>
      <c r="C44" s="3720"/>
      <c r="D44" s="2647"/>
      <c r="E44" s="2647" t="s">
        <v>3715</v>
      </c>
      <c r="F44" s="2647" t="s">
        <v>3716</v>
      </c>
      <c r="G44" s="4103"/>
      <c r="H44" s="3285" t="b">
        <v>1</v>
      </c>
      <c r="I44" s="4102"/>
      <c r="J44" s="4466"/>
      <c r="K44" s="4466"/>
      <c r="L44" s="4466"/>
      <c r="M44" s="4466"/>
      <c r="N44" s="4466"/>
      <c r="O44" s="4466"/>
      <c r="P44" s="4466"/>
      <c r="Q44" s="4466"/>
      <c r="R44" s="4466"/>
      <c r="S44" s="4466"/>
      <c r="T44" s="4466"/>
      <c r="U44" s="4466"/>
      <c r="V44" s="4466"/>
      <c r="W44" s="4466"/>
      <c r="X44" s="4466"/>
      <c r="Y44" s="4468">
        <f t="shared" si="4"/>
        <v>0</v>
      </c>
      <c r="Z44" s="1163"/>
    </row>
    <row r="45" spans="2:26" s="1036" customFormat="1">
      <c r="B45" s="1163"/>
      <c r="C45" s="3720"/>
      <c r="D45" s="2647"/>
      <c r="E45" s="2647" t="s">
        <v>3717</v>
      </c>
      <c r="F45" s="2647" t="s">
        <v>3718</v>
      </c>
      <c r="G45" s="4103"/>
      <c r="H45" s="3285" t="b">
        <v>1</v>
      </c>
      <c r="I45" s="4102"/>
      <c r="J45" s="4466"/>
      <c r="K45" s="4466"/>
      <c r="L45" s="4466"/>
      <c r="M45" s="4466"/>
      <c r="N45" s="4466"/>
      <c r="O45" s="4466"/>
      <c r="P45" s="4466"/>
      <c r="Q45" s="4466"/>
      <c r="R45" s="4466"/>
      <c r="S45" s="4466"/>
      <c r="T45" s="4466"/>
      <c r="U45" s="4466"/>
      <c r="V45" s="4466"/>
      <c r="W45" s="4466"/>
      <c r="X45" s="4466"/>
      <c r="Y45" s="4468">
        <f t="shared" si="4"/>
        <v>0</v>
      </c>
      <c r="Z45" s="1163"/>
    </row>
    <row r="46" spans="2:26" s="1036" customFormat="1">
      <c r="B46" s="1163"/>
      <c r="C46" s="3720"/>
      <c r="D46" s="2647"/>
      <c r="E46" s="2647" t="s">
        <v>3719</v>
      </c>
      <c r="F46" s="2647" t="s">
        <v>3720</v>
      </c>
      <c r="G46" s="4103"/>
      <c r="H46" s="3285" t="b">
        <v>1</v>
      </c>
      <c r="I46" s="4102"/>
      <c r="J46" s="4466"/>
      <c r="K46" s="4466"/>
      <c r="L46" s="4466"/>
      <c r="M46" s="4466"/>
      <c r="N46" s="4466"/>
      <c r="O46" s="4466"/>
      <c r="P46" s="4466"/>
      <c r="Q46" s="4466"/>
      <c r="R46" s="4466"/>
      <c r="S46" s="4466"/>
      <c r="T46" s="4466"/>
      <c r="U46" s="4466"/>
      <c r="V46" s="4466"/>
      <c r="W46" s="4466"/>
      <c r="X46" s="4466"/>
      <c r="Y46" s="4468">
        <f t="shared" si="4"/>
        <v>0</v>
      </c>
      <c r="Z46" s="1163"/>
    </row>
    <row r="47" spans="2:26" s="1036" customFormat="1">
      <c r="B47" s="1163"/>
      <c r="C47" s="3720"/>
      <c r="D47" s="2647"/>
      <c r="E47" s="2647" t="s">
        <v>3721</v>
      </c>
      <c r="F47" s="2647" t="s">
        <v>3722</v>
      </c>
      <c r="G47" s="4103"/>
      <c r="H47" s="3285" t="b">
        <v>1</v>
      </c>
      <c r="I47" s="4102"/>
      <c r="J47" s="4466"/>
      <c r="K47" s="4466"/>
      <c r="L47" s="4466"/>
      <c r="M47" s="4466"/>
      <c r="N47" s="4466"/>
      <c r="O47" s="4466"/>
      <c r="P47" s="4466"/>
      <c r="Q47" s="4466"/>
      <c r="R47" s="4466"/>
      <c r="S47" s="4466"/>
      <c r="T47" s="4466"/>
      <c r="U47" s="4466"/>
      <c r="V47" s="4466"/>
      <c r="W47" s="4466"/>
      <c r="X47" s="4466"/>
      <c r="Y47" s="4468">
        <f t="shared" si="4"/>
        <v>0</v>
      </c>
      <c r="Z47" s="1163"/>
    </row>
    <row r="48" spans="2:26" s="1036" customFormat="1">
      <c r="B48" s="1163"/>
      <c r="C48" s="3720"/>
      <c r="D48" s="2647"/>
      <c r="E48" s="2647" t="s">
        <v>3723</v>
      </c>
      <c r="F48" s="2647" t="s">
        <v>3724</v>
      </c>
      <c r="G48" s="4103"/>
      <c r="H48" s="3285" t="b">
        <v>1</v>
      </c>
      <c r="I48" s="4102"/>
      <c r="J48" s="4466"/>
      <c r="K48" s="4466"/>
      <c r="L48" s="4466"/>
      <c r="M48" s="4466"/>
      <c r="N48" s="4466"/>
      <c r="O48" s="4466"/>
      <c r="P48" s="4466"/>
      <c r="Q48" s="4466"/>
      <c r="R48" s="4466"/>
      <c r="S48" s="4466"/>
      <c r="T48" s="4466"/>
      <c r="U48" s="4466"/>
      <c r="V48" s="4466"/>
      <c r="W48" s="4466"/>
      <c r="X48" s="4466"/>
      <c r="Y48" s="4468">
        <f t="shared" si="4"/>
        <v>0</v>
      </c>
      <c r="Z48" s="1163"/>
    </row>
    <row r="49" spans="2:26" s="1036" customFormat="1">
      <c r="B49" s="1163"/>
      <c r="C49" s="3720"/>
      <c r="D49" s="2647"/>
      <c r="E49" s="2647" t="s">
        <v>3725</v>
      </c>
      <c r="F49" s="2647" t="s">
        <v>3726</v>
      </c>
      <c r="G49" s="4103"/>
      <c r="H49" s="3285" t="b">
        <v>1</v>
      </c>
      <c r="I49" s="4102"/>
      <c r="J49" s="4466"/>
      <c r="K49" s="4466"/>
      <c r="L49" s="4466"/>
      <c r="M49" s="4466"/>
      <c r="N49" s="4466"/>
      <c r="O49" s="4466"/>
      <c r="P49" s="4466"/>
      <c r="Q49" s="4466"/>
      <c r="R49" s="4466"/>
      <c r="S49" s="4466"/>
      <c r="T49" s="4466"/>
      <c r="U49" s="4466"/>
      <c r="V49" s="4466"/>
      <c r="W49" s="4466"/>
      <c r="X49" s="4466"/>
      <c r="Y49" s="4468">
        <f t="shared" si="4"/>
        <v>0</v>
      </c>
      <c r="Z49" s="1163"/>
    </row>
    <row r="50" spans="2:26" s="1036" customFormat="1">
      <c r="B50" s="1163"/>
      <c r="C50" s="3720"/>
      <c r="D50" s="2647"/>
      <c r="E50" s="2647" t="s">
        <v>3727</v>
      </c>
      <c r="F50" s="2647" t="s">
        <v>3728</v>
      </c>
      <c r="G50" s="4103"/>
      <c r="H50" s="3285" t="b">
        <v>1</v>
      </c>
      <c r="I50" s="4102"/>
      <c r="J50" s="4466"/>
      <c r="K50" s="4466"/>
      <c r="L50" s="4466"/>
      <c r="M50" s="4466"/>
      <c r="N50" s="4466"/>
      <c r="O50" s="4466"/>
      <c r="P50" s="4466"/>
      <c r="Q50" s="4466"/>
      <c r="R50" s="4466"/>
      <c r="S50" s="4466"/>
      <c r="T50" s="4466"/>
      <c r="U50" s="4466"/>
      <c r="V50" s="4466"/>
      <c r="W50" s="4466"/>
      <c r="X50" s="4466"/>
      <c r="Y50" s="4468">
        <f t="shared" si="4"/>
        <v>0</v>
      </c>
      <c r="Z50" s="1163"/>
    </row>
    <row r="51" spans="2:26" s="1040" customFormat="1">
      <c r="B51" s="1175"/>
      <c r="C51" s="3727"/>
      <c r="D51" s="3412" t="s">
        <v>1104</v>
      </c>
      <c r="E51" s="3412"/>
      <c r="F51" s="3728"/>
      <c r="G51" s="3413"/>
      <c r="H51" s="3414"/>
      <c r="I51" s="3414"/>
      <c r="J51" s="4479">
        <f t="shared" ref="J51:Y51" si="5">SUMIF($H$34:$H$50,"TRUE",J34:J50)</f>
        <v>0</v>
      </c>
      <c r="K51" s="4479">
        <f t="shared" si="5"/>
        <v>0</v>
      </c>
      <c r="L51" s="4479">
        <f t="shared" si="5"/>
        <v>0</v>
      </c>
      <c r="M51" s="4479">
        <f t="shared" si="5"/>
        <v>0</v>
      </c>
      <c r="N51" s="4479">
        <f t="shared" si="5"/>
        <v>0</v>
      </c>
      <c r="O51" s="4479">
        <f t="shared" si="5"/>
        <v>0</v>
      </c>
      <c r="P51" s="4479">
        <f t="shared" si="5"/>
        <v>0</v>
      </c>
      <c r="Q51" s="4479">
        <f t="shared" si="5"/>
        <v>0</v>
      </c>
      <c r="R51" s="4479">
        <f t="shared" si="5"/>
        <v>0</v>
      </c>
      <c r="S51" s="4479">
        <f t="shared" si="5"/>
        <v>0</v>
      </c>
      <c r="T51" s="4479">
        <f t="shared" si="5"/>
        <v>0</v>
      </c>
      <c r="U51" s="4479">
        <f t="shared" si="5"/>
        <v>0</v>
      </c>
      <c r="V51" s="4479">
        <f t="shared" si="5"/>
        <v>0</v>
      </c>
      <c r="W51" s="4479">
        <f t="shared" si="5"/>
        <v>0</v>
      </c>
      <c r="X51" s="4479">
        <f t="shared" si="5"/>
        <v>0</v>
      </c>
      <c r="Y51" s="4480">
        <f t="shared" si="5"/>
        <v>0</v>
      </c>
      <c r="Z51" s="1175"/>
    </row>
    <row r="52" spans="2:26" s="1040" customFormat="1">
      <c r="B52" s="1175"/>
      <c r="C52" s="3727"/>
      <c r="D52" s="3412" t="s">
        <v>1111</v>
      </c>
      <c r="E52" s="3412"/>
      <c r="F52" s="3728"/>
      <c r="G52" s="3413"/>
      <c r="H52" s="3414"/>
      <c r="I52" s="3414"/>
      <c r="J52" s="4479">
        <f>SUM(J34:J50)</f>
        <v>0</v>
      </c>
      <c r="K52" s="4479">
        <f t="shared" ref="K52:Y52" si="6">SUM(K34:K50)</f>
        <v>0</v>
      </c>
      <c r="L52" s="4479">
        <f t="shared" si="6"/>
        <v>0</v>
      </c>
      <c r="M52" s="4479">
        <f t="shared" si="6"/>
        <v>0</v>
      </c>
      <c r="N52" s="4479">
        <f t="shared" si="6"/>
        <v>0</v>
      </c>
      <c r="O52" s="4479">
        <f t="shared" si="6"/>
        <v>0</v>
      </c>
      <c r="P52" s="4479">
        <f t="shared" si="6"/>
        <v>0</v>
      </c>
      <c r="Q52" s="4479">
        <f t="shared" si="6"/>
        <v>0</v>
      </c>
      <c r="R52" s="4479">
        <f t="shared" si="6"/>
        <v>0</v>
      </c>
      <c r="S52" s="4479">
        <f t="shared" si="6"/>
        <v>0</v>
      </c>
      <c r="T52" s="4479">
        <f t="shared" si="6"/>
        <v>0</v>
      </c>
      <c r="U52" s="4479">
        <f t="shared" si="6"/>
        <v>0</v>
      </c>
      <c r="V52" s="4479">
        <f t="shared" si="6"/>
        <v>0</v>
      </c>
      <c r="W52" s="4479">
        <f t="shared" si="6"/>
        <v>0</v>
      </c>
      <c r="X52" s="4479">
        <f t="shared" si="6"/>
        <v>0</v>
      </c>
      <c r="Y52" s="4480">
        <f t="shared" si="6"/>
        <v>0</v>
      </c>
      <c r="Z52" s="1175"/>
    </row>
    <row r="53" spans="2:26">
      <c r="B53" s="1164"/>
      <c r="C53" s="3729"/>
      <c r="D53" s="2647"/>
      <c r="E53" s="2647"/>
      <c r="F53" s="2647"/>
      <c r="G53" s="2642"/>
      <c r="H53" s="3285"/>
      <c r="I53" s="2642"/>
      <c r="J53" s="3409"/>
      <c r="K53" s="3409"/>
      <c r="L53" s="3409"/>
      <c r="M53" s="2642"/>
      <c r="N53" s="3409"/>
      <c r="O53" s="3409"/>
      <c r="P53" s="3409"/>
      <c r="Q53" s="3409"/>
      <c r="R53" s="3409"/>
      <c r="S53" s="3409"/>
      <c r="T53" s="3409"/>
      <c r="U53" s="3409"/>
      <c r="V53" s="3409"/>
      <c r="W53" s="3409"/>
      <c r="X53" s="3409"/>
      <c r="Y53" s="253"/>
      <c r="Z53" s="1164"/>
    </row>
    <row r="54" spans="2:26">
      <c r="B54" s="1164"/>
      <c r="C54" s="3729" t="s">
        <v>1112</v>
      </c>
      <c r="D54" s="2647" t="s">
        <v>1113</v>
      </c>
      <c r="E54" s="2647"/>
      <c r="F54" s="2647"/>
      <c r="G54" s="2642"/>
      <c r="H54" s="3285"/>
      <c r="I54" s="2642"/>
      <c r="J54" s="3409"/>
      <c r="K54" s="3409"/>
      <c r="L54" s="3409"/>
      <c r="M54" s="2642"/>
      <c r="N54" s="3409"/>
      <c r="O54" s="3409"/>
      <c r="P54" s="3409"/>
      <c r="Q54" s="3409"/>
      <c r="R54" s="3409"/>
      <c r="S54" s="3409"/>
      <c r="T54" s="3409"/>
      <c r="U54" s="3409"/>
      <c r="V54" s="3409"/>
      <c r="W54" s="3409"/>
      <c r="X54" s="3409"/>
      <c r="Y54" s="253"/>
      <c r="Z54" s="1164"/>
    </row>
    <row r="55" spans="2:26" ht="15.75">
      <c r="B55" s="1164"/>
      <c r="C55" s="3720"/>
      <c r="D55" s="2647"/>
      <c r="E55" s="2647" t="s">
        <v>3729</v>
      </c>
      <c r="F55" s="2647" t="s">
        <v>1114</v>
      </c>
      <c r="G55" s="4103"/>
      <c r="H55" s="3285" t="b">
        <v>1</v>
      </c>
      <c r="I55" s="4102"/>
      <c r="J55" s="6915"/>
      <c r="K55" s="6915"/>
      <c r="L55" s="6915"/>
      <c r="M55" s="6915"/>
      <c r="N55" s="6915"/>
      <c r="O55" s="6915"/>
      <c r="P55" s="6915"/>
      <c r="Q55" s="6915"/>
      <c r="R55" s="6915"/>
      <c r="S55" s="6915"/>
      <c r="T55" s="6915"/>
      <c r="U55" s="6915"/>
      <c r="V55" s="6915"/>
      <c r="W55" s="6915"/>
      <c r="X55" s="6915"/>
      <c r="Y55" s="4468">
        <f>+V55+W55-X55</f>
        <v>0</v>
      </c>
      <c r="Z55" s="1164"/>
    </row>
    <row r="56" spans="2:26">
      <c r="B56" s="1164"/>
      <c r="C56" s="3720"/>
      <c r="D56" s="2647"/>
      <c r="E56" s="2647" t="s">
        <v>3730</v>
      </c>
      <c r="F56" s="2647" t="s">
        <v>1115</v>
      </c>
      <c r="G56" s="4103"/>
      <c r="H56" s="3285" t="b">
        <v>1</v>
      </c>
      <c r="I56" s="4102"/>
      <c r="J56" s="4466"/>
      <c r="K56" s="4466"/>
      <c r="L56" s="4466"/>
      <c r="M56" s="4466"/>
      <c r="N56" s="4466"/>
      <c r="O56" s="4466"/>
      <c r="P56" s="4466"/>
      <c r="Q56" s="4466"/>
      <c r="R56" s="4466"/>
      <c r="S56" s="4466"/>
      <c r="T56" s="4466"/>
      <c r="U56" s="4466"/>
      <c r="V56" s="4466"/>
      <c r="W56" s="4466"/>
      <c r="X56" s="4466"/>
      <c r="Y56" s="4468">
        <f>+V56+W56-X56</f>
        <v>0</v>
      </c>
      <c r="Z56" s="1164"/>
    </row>
    <row r="57" spans="2:26">
      <c r="B57" s="1164"/>
      <c r="C57" s="3720"/>
      <c r="D57" s="2647"/>
      <c r="E57" s="2647" t="s">
        <v>3731</v>
      </c>
      <c r="F57" s="2647" t="s">
        <v>1116</v>
      </c>
      <c r="G57" s="4103"/>
      <c r="H57" s="3285" t="b">
        <v>0</v>
      </c>
      <c r="I57" s="4102"/>
      <c r="J57" s="4466"/>
      <c r="K57" s="4466"/>
      <c r="L57" s="4466"/>
      <c r="M57" s="4466"/>
      <c r="N57" s="4466"/>
      <c r="O57" s="4466"/>
      <c r="P57" s="4466"/>
      <c r="Q57" s="4466"/>
      <c r="R57" s="4466"/>
      <c r="S57" s="4466"/>
      <c r="T57" s="4466"/>
      <c r="U57" s="4466"/>
      <c r="V57" s="4466"/>
      <c r="W57" s="4466"/>
      <c r="X57" s="4466"/>
      <c r="Y57" s="4468">
        <f t="shared" ref="Y57:Y71" si="7">+V57+W57-X57</f>
        <v>0</v>
      </c>
      <c r="Z57" s="1164"/>
    </row>
    <row r="58" spans="2:26">
      <c r="B58" s="1164"/>
      <c r="C58" s="3720"/>
      <c r="D58" s="2647"/>
      <c r="E58" s="2647" t="s">
        <v>3732</v>
      </c>
      <c r="F58" s="2647" t="s">
        <v>3733</v>
      </c>
      <c r="G58" s="4103"/>
      <c r="H58" s="3285" t="b">
        <v>1</v>
      </c>
      <c r="I58" s="4102"/>
      <c r="J58" s="4466"/>
      <c r="K58" s="4466"/>
      <c r="L58" s="4466"/>
      <c r="M58" s="4466"/>
      <c r="N58" s="4466"/>
      <c r="O58" s="4466"/>
      <c r="P58" s="4466"/>
      <c r="Q58" s="4466"/>
      <c r="R58" s="4466"/>
      <c r="S58" s="4466"/>
      <c r="T58" s="4466"/>
      <c r="U58" s="4466"/>
      <c r="V58" s="4466"/>
      <c r="W58" s="4466"/>
      <c r="X58" s="4466"/>
      <c r="Y58" s="4468">
        <f t="shared" si="7"/>
        <v>0</v>
      </c>
      <c r="Z58" s="1164"/>
    </row>
    <row r="59" spans="2:26">
      <c r="B59" s="1164"/>
      <c r="C59" s="3720"/>
      <c r="D59" s="2647"/>
      <c r="E59" s="2647" t="s">
        <v>3734</v>
      </c>
      <c r="F59" s="2647" t="s">
        <v>3735</v>
      </c>
      <c r="G59" s="4103"/>
      <c r="H59" s="3285" t="b">
        <v>1</v>
      </c>
      <c r="I59" s="4102"/>
      <c r="J59" s="4466"/>
      <c r="K59" s="4466"/>
      <c r="L59" s="4466"/>
      <c r="M59" s="4466"/>
      <c r="N59" s="4466"/>
      <c r="O59" s="4466"/>
      <c r="P59" s="4466"/>
      <c r="Q59" s="4466"/>
      <c r="R59" s="4466"/>
      <c r="S59" s="4466"/>
      <c r="T59" s="4466"/>
      <c r="U59" s="4466"/>
      <c r="V59" s="4466"/>
      <c r="W59" s="4466"/>
      <c r="X59" s="4466"/>
      <c r="Y59" s="4468">
        <f t="shared" si="7"/>
        <v>0</v>
      </c>
      <c r="Z59" s="1164"/>
    </row>
    <row r="60" spans="2:26">
      <c r="B60" s="1164"/>
      <c r="C60" s="3720"/>
      <c r="D60" s="2647"/>
      <c r="E60" s="2647" t="s">
        <v>3736</v>
      </c>
      <c r="F60" s="2647" t="s">
        <v>3737</v>
      </c>
      <c r="G60" s="4103"/>
      <c r="H60" s="3285" t="b">
        <v>1</v>
      </c>
      <c r="I60" s="4102"/>
      <c r="J60" s="4466"/>
      <c r="K60" s="4466"/>
      <c r="L60" s="4466"/>
      <c r="M60" s="4466"/>
      <c r="N60" s="4466"/>
      <c r="O60" s="4466"/>
      <c r="P60" s="4466"/>
      <c r="Q60" s="4466"/>
      <c r="R60" s="4466"/>
      <c r="S60" s="4466"/>
      <c r="T60" s="4466"/>
      <c r="U60" s="4466"/>
      <c r="V60" s="4466"/>
      <c r="W60" s="4466"/>
      <c r="X60" s="4466"/>
      <c r="Y60" s="4468">
        <f t="shared" si="7"/>
        <v>0</v>
      </c>
      <c r="Z60" s="1164"/>
    </row>
    <row r="61" spans="2:26">
      <c r="B61" s="1164"/>
      <c r="C61" s="3720"/>
      <c r="D61" s="2647"/>
      <c r="E61" s="2647" t="s">
        <v>3738</v>
      </c>
      <c r="F61" s="2647" t="s">
        <v>3739</v>
      </c>
      <c r="G61" s="4103"/>
      <c r="H61" s="3285" t="b">
        <v>1</v>
      </c>
      <c r="I61" s="4102"/>
      <c r="J61" s="4466"/>
      <c r="K61" s="4466"/>
      <c r="L61" s="4466"/>
      <c r="M61" s="4466"/>
      <c r="N61" s="4466"/>
      <c r="O61" s="4466"/>
      <c r="P61" s="4466"/>
      <c r="Q61" s="4466"/>
      <c r="R61" s="4466"/>
      <c r="S61" s="4466"/>
      <c r="T61" s="4466"/>
      <c r="U61" s="4466"/>
      <c r="V61" s="4466"/>
      <c r="W61" s="4466"/>
      <c r="X61" s="4466"/>
      <c r="Y61" s="4468">
        <f t="shared" si="7"/>
        <v>0</v>
      </c>
      <c r="Z61" s="1164"/>
    </row>
    <row r="62" spans="2:26">
      <c r="B62" s="1164"/>
      <c r="C62" s="3720"/>
      <c r="D62" s="2647"/>
      <c r="E62" s="2647" t="s">
        <v>3740</v>
      </c>
      <c r="F62" s="2647" t="s">
        <v>3741</v>
      </c>
      <c r="G62" s="4103"/>
      <c r="H62" s="3285" t="b">
        <v>1</v>
      </c>
      <c r="I62" s="4102"/>
      <c r="J62" s="4466"/>
      <c r="K62" s="4466"/>
      <c r="L62" s="4466"/>
      <c r="M62" s="4466"/>
      <c r="N62" s="4466"/>
      <c r="O62" s="4466"/>
      <c r="P62" s="4466"/>
      <c r="Q62" s="4466"/>
      <c r="R62" s="4466"/>
      <c r="S62" s="4466"/>
      <c r="T62" s="4466"/>
      <c r="U62" s="4466"/>
      <c r="V62" s="4466"/>
      <c r="W62" s="4466"/>
      <c r="X62" s="4466"/>
      <c r="Y62" s="4468">
        <f t="shared" si="7"/>
        <v>0</v>
      </c>
      <c r="Z62" s="1164"/>
    </row>
    <row r="63" spans="2:26">
      <c r="B63" s="1164"/>
      <c r="C63" s="3720"/>
      <c r="D63" s="2647"/>
      <c r="E63" s="2647" t="s">
        <v>3742</v>
      </c>
      <c r="F63" s="2647" t="s">
        <v>3743</v>
      </c>
      <c r="G63" s="4103"/>
      <c r="H63" s="3285" t="b">
        <v>1</v>
      </c>
      <c r="I63" s="4102"/>
      <c r="J63" s="4466"/>
      <c r="K63" s="4466"/>
      <c r="L63" s="4466"/>
      <c r="M63" s="4466"/>
      <c r="N63" s="4466"/>
      <c r="O63" s="4466"/>
      <c r="P63" s="4466"/>
      <c r="Q63" s="4466"/>
      <c r="R63" s="4466"/>
      <c r="S63" s="4466"/>
      <c r="T63" s="4466"/>
      <c r="U63" s="4466"/>
      <c r="V63" s="4466"/>
      <c r="W63" s="4466"/>
      <c r="X63" s="4466"/>
      <c r="Y63" s="4468">
        <f t="shared" si="7"/>
        <v>0</v>
      </c>
      <c r="Z63" s="1164"/>
    </row>
    <row r="64" spans="2:26">
      <c r="B64" s="1164"/>
      <c r="C64" s="3720"/>
      <c r="D64" s="2647"/>
      <c r="E64" s="2647" t="s">
        <v>3744</v>
      </c>
      <c r="F64" s="2647" t="s">
        <v>3745</v>
      </c>
      <c r="G64" s="4103"/>
      <c r="H64" s="3285" t="b">
        <v>1</v>
      </c>
      <c r="I64" s="4102"/>
      <c r="J64" s="4466"/>
      <c r="K64" s="4466"/>
      <c r="L64" s="4466"/>
      <c r="M64" s="4466"/>
      <c r="N64" s="4466"/>
      <c r="O64" s="4466"/>
      <c r="P64" s="4466"/>
      <c r="Q64" s="4466"/>
      <c r="R64" s="4466"/>
      <c r="S64" s="4466"/>
      <c r="T64" s="4466"/>
      <c r="U64" s="4466"/>
      <c r="V64" s="4466"/>
      <c r="W64" s="4466"/>
      <c r="X64" s="4466"/>
      <c r="Y64" s="4468">
        <f t="shared" si="7"/>
        <v>0</v>
      </c>
      <c r="Z64" s="1164"/>
    </row>
    <row r="65" spans="2:26">
      <c r="B65" s="1164"/>
      <c r="C65" s="3720"/>
      <c r="D65" s="2647"/>
      <c r="E65" s="2647" t="s">
        <v>3746</v>
      </c>
      <c r="F65" s="2647" t="s">
        <v>3747</v>
      </c>
      <c r="G65" s="4103"/>
      <c r="H65" s="3285" t="b">
        <v>1</v>
      </c>
      <c r="I65" s="4102"/>
      <c r="J65" s="4466"/>
      <c r="K65" s="4466"/>
      <c r="L65" s="4466"/>
      <c r="M65" s="4466"/>
      <c r="N65" s="4466"/>
      <c r="O65" s="4466"/>
      <c r="P65" s="4466"/>
      <c r="Q65" s="4466"/>
      <c r="R65" s="4466"/>
      <c r="S65" s="4466"/>
      <c r="T65" s="4466"/>
      <c r="U65" s="4466"/>
      <c r="V65" s="4466"/>
      <c r="W65" s="4466"/>
      <c r="X65" s="4466"/>
      <c r="Y65" s="4468">
        <f t="shared" si="7"/>
        <v>0</v>
      </c>
      <c r="Z65" s="1164"/>
    </row>
    <row r="66" spans="2:26">
      <c r="B66" s="1164"/>
      <c r="C66" s="3720"/>
      <c r="D66" s="2647"/>
      <c r="E66" s="2647" t="s">
        <v>3748</v>
      </c>
      <c r="F66" s="2647" t="s">
        <v>3749</v>
      </c>
      <c r="G66" s="4103"/>
      <c r="H66" s="3285" t="b">
        <v>1</v>
      </c>
      <c r="I66" s="4102"/>
      <c r="J66" s="4466"/>
      <c r="K66" s="4466"/>
      <c r="L66" s="4466"/>
      <c r="M66" s="4466"/>
      <c r="N66" s="4466"/>
      <c r="O66" s="4466"/>
      <c r="P66" s="4466"/>
      <c r="Q66" s="4466"/>
      <c r="R66" s="4466"/>
      <c r="S66" s="4466"/>
      <c r="T66" s="4466"/>
      <c r="U66" s="4466"/>
      <c r="V66" s="4466"/>
      <c r="W66" s="4466"/>
      <c r="X66" s="4466"/>
      <c r="Y66" s="4468">
        <f t="shared" si="7"/>
        <v>0</v>
      </c>
      <c r="Z66" s="1164"/>
    </row>
    <row r="67" spans="2:26">
      <c r="B67" s="1164"/>
      <c r="C67" s="3720"/>
      <c r="D67" s="2647"/>
      <c r="E67" s="2647" t="s">
        <v>3750</v>
      </c>
      <c r="F67" s="2647" t="s">
        <v>3751</v>
      </c>
      <c r="G67" s="4103"/>
      <c r="H67" s="3285" t="b">
        <v>1</v>
      </c>
      <c r="I67" s="4102"/>
      <c r="J67" s="4466"/>
      <c r="K67" s="4466"/>
      <c r="L67" s="4466"/>
      <c r="M67" s="4466"/>
      <c r="N67" s="4466"/>
      <c r="O67" s="4466"/>
      <c r="P67" s="4466"/>
      <c r="Q67" s="4466"/>
      <c r="R67" s="4466"/>
      <c r="S67" s="4466"/>
      <c r="T67" s="4466"/>
      <c r="U67" s="4466"/>
      <c r="V67" s="4466"/>
      <c r="W67" s="4466"/>
      <c r="X67" s="4466"/>
      <c r="Y67" s="4468">
        <f t="shared" si="7"/>
        <v>0</v>
      </c>
      <c r="Z67" s="1164"/>
    </row>
    <row r="68" spans="2:26">
      <c r="B68" s="1164"/>
      <c r="C68" s="3720"/>
      <c r="D68" s="2647"/>
      <c r="E68" s="2647" t="s">
        <v>3752</v>
      </c>
      <c r="F68" s="2647" t="s">
        <v>3753</v>
      </c>
      <c r="G68" s="4103"/>
      <c r="H68" s="3285" t="b">
        <v>1</v>
      </c>
      <c r="I68" s="4102"/>
      <c r="J68" s="4466"/>
      <c r="K68" s="4466"/>
      <c r="L68" s="4466"/>
      <c r="M68" s="4466"/>
      <c r="N68" s="4466"/>
      <c r="O68" s="4466"/>
      <c r="P68" s="4466"/>
      <c r="Q68" s="4466"/>
      <c r="R68" s="4466"/>
      <c r="S68" s="4466"/>
      <c r="T68" s="4466"/>
      <c r="U68" s="4466"/>
      <c r="V68" s="4466"/>
      <c r="W68" s="4466"/>
      <c r="X68" s="4466"/>
      <c r="Y68" s="4468">
        <f t="shared" si="7"/>
        <v>0</v>
      </c>
      <c r="Z68" s="1164"/>
    </row>
    <row r="69" spans="2:26">
      <c r="B69" s="1164"/>
      <c r="C69" s="3720"/>
      <c r="D69" s="2647"/>
      <c r="E69" s="2647" t="s">
        <v>3754</v>
      </c>
      <c r="F69" s="2647" t="s">
        <v>3755</v>
      </c>
      <c r="G69" s="4103"/>
      <c r="H69" s="3285" t="b">
        <v>1</v>
      </c>
      <c r="I69" s="4102"/>
      <c r="J69" s="4466"/>
      <c r="K69" s="4466"/>
      <c r="L69" s="4466"/>
      <c r="M69" s="4466"/>
      <c r="N69" s="4466"/>
      <c r="O69" s="4466"/>
      <c r="P69" s="4466"/>
      <c r="Q69" s="4466"/>
      <c r="R69" s="4466"/>
      <c r="S69" s="4466"/>
      <c r="T69" s="4466"/>
      <c r="U69" s="4466"/>
      <c r="V69" s="4466"/>
      <c r="W69" s="4466"/>
      <c r="X69" s="4466"/>
      <c r="Y69" s="4468">
        <f t="shared" si="7"/>
        <v>0</v>
      </c>
      <c r="Z69" s="1164"/>
    </row>
    <row r="70" spans="2:26">
      <c r="B70" s="1164"/>
      <c r="C70" s="3720"/>
      <c r="D70" s="2647"/>
      <c r="E70" s="2647" t="s">
        <v>3756</v>
      </c>
      <c r="F70" s="2647" t="s">
        <v>3757</v>
      </c>
      <c r="G70" s="4103"/>
      <c r="H70" s="3285" t="b">
        <v>1</v>
      </c>
      <c r="I70" s="4102"/>
      <c r="J70" s="4466"/>
      <c r="K70" s="4466"/>
      <c r="L70" s="4466"/>
      <c r="M70" s="4466"/>
      <c r="N70" s="4466"/>
      <c r="O70" s="4466"/>
      <c r="P70" s="4466"/>
      <c r="Q70" s="4466"/>
      <c r="R70" s="4466"/>
      <c r="S70" s="4466"/>
      <c r="T70" s="4466"/>
      <c r="U70" s="4466"/>
      <c r="V70" s="4466"/>
      <c r="W70" s="4466"/>
      <c r="X70" s="4466"/>
      <c r="Y70" s="4468">
        <f t="shared" si="7"/>
        <v>0</v>
      </c>
      <c r="Z70" s="1164"/>
    </row>
    <row r="71" spans="2:26">
      <c r="B71" s="1164"/>
      <c r="C71" s="3720"/>
      <c r="D71" s="2647"/>
      <c r="E71" s="2647" t="s">
        <v>3758</v>
      </c>
      <c r="F71" s="2647" t="s">
        <v>3759</v>
      </c>
      <c r="G71" s="4103"/>
      <c r="H71" s="3285" t="b">
        <v>1</v>
      </c>
      <c r="I71" s="4102"/>
      <c r="J71" s="4466"/>
      <c r="K71" s="4466"/>
      <c r="L71" s="4466"/>
      <c r="M71" s="4466"/>
      <c r="N71" s="4466"/>
      <c r="O71" s="4466"/>
      <c r="P71" s="4466"/>
      <c r="Q71" s="4466"/>
      <c r="R71" s="4466"/>
      <c r="S71" s="4466"/>
      <c r="T71" s="4466"/>
      <c r="U71" s="4466"/>
      <c r="V71" s="4466"/>
      <c r="W71" s="4466"/>
      <c r="X71" s="4466"/>
      <c r="Y71" s="4468">
        <f t="shared" si="7"/>
        <v>0</v>
      </c>
      <c r="Z71" s="1164"/>
    </row>
    <row r="72" spans="2:26" s="1040" customFormat="1">
      <c r="B72" s="1175"/>
      <c r="C72" s="3727"/>
      <c r="D72" s="3412" t="s">
        <v>1104</v>
      </c>
      <c r="E72" s="3412"/>
      <c r="F72" s="3728"/>
      <c r="G72" s="3413"/>
      <c r="H72" s="3414"/>
      <c r="I72" s="3414"/>
      <c r="J72" s="4479">
        <f t="shared" ref="J72:Y72" si="8">SUMIF($H$55:$H$71,"TRUE",J55:J71)</f>
        <v>0</v>
      </c>
      <c r="K72" s="4479">
        <f t="shared" si="8"/>
        <v>0</v>
      </c>
      <c r="L72" s="4479">
        <f t="shared" si="8"/>
        <v>0</v>
      </c>
      <c r="M72" s="4479">
        <f t="shared" si="8"/>
        <v>0</v>
      </c>
      <c r="N72" s="4479">
        <f t="shared" si="8"/>
        <v>0</v>
      </c>
      <c r="O72" s="4479">
        <f t="shared" si="8"/>
        <v>0</v>
      </c>
      <c r="P72" s="4479">
        <f t="shared" si="8"/>
        <v>0</v>
      </c>
      <c r="Q72" s="4479">
        <f t="shared" si="8"/>
        <v>0</v>
      </c>
      <c r="R72" s="4479">
        <f t="shared" si="8"/>
        <v>0</v>
      </c>
      <c r="S72" s="4479">
        <f t="shared" si="8"/>
        <v>0</v>
      </c>
      <c r="T72" s="4479">
        <f t="shared" si="8"/>
        <v>0</v>
      </c>
      <c r="U72" s="4479">
        <f t="shared" si="8"/>
        <v>0</v>
      </c>
      <c r="V72" s="4479">
        <f>SUMIF($H$55:$H$71,"TRUE",V55:V71)</f>
        <v>0</v>
      </c>
      <c r="W72" s="4479">
        <f t="shared" si="8"/>
        <v>0</v>
      </c>
      <c r="X72" s="4479">
        <f t="shared" si="8"/>
        <v>0</v>
      </c>
      <c r="Y72" s="4480">
        <f t="shared" si="8"/>
        <v>0</v>
      </c>
      <c r="Z72" s="1175"/>
    </row>
    <row r="73" spans="2:26" s="1040" customFormat="1">
      <c r="B73" s="1175"/>
      <c r="C73" s="3727"/>
      <c r="D73" s="3412" t="s">
        <v>1117</v>
      </c>
      <c r="E73" s="3412"/>
      <c r="F73" s="3728"/>
      <c r="G73" s="3413"/>
      <c r="H73" s="3414"/>
      <c r="I73" s="3414"/>
      <c r="J73" s="4479">
        <f>SUM(J55:J71)</f>
        <v>0</v>
      </c>
      <c r="K73" s="4479">
        <f t="shared" ref="K73:Y73" si="9">SUM(K55:K71)</f>
        <v>0</v>
      </c>
      <c r="L73" s="4479">
        <f t="shared" si="9"/>
        <v>0</v>
      </c>
      <c r="M73" s="4479">
        <f t="shared" si="9"/>
        <v>0</v>
      </c>
      <c r="N73" s="4479">
        <f t="shared" si="9"/>
        <v>0</v>
      </c>
      <c r="O73" s="4479">
        <f t="shared" si="9"/>
        <v>0</v>
      </c>
      <c r="P73" s="4479">
        <f t="shared" si="9"/>
        <v>0</v>
      </c>
      <c r="Q73" s="4479">
        <f t="shared" si="9"/>
        <v>0</v>
      </c>
      <c r="R73" s="4479">
        <f t="shared" si="9"/>
        <v>0</v>
      </c>
      <c r="S73" s="4479">
        <f t="shared" si="9"/>
        <v>0</v>
      </c>
      <c r="T73" s="4479">
        <f t="shared" si="9"/>
        <v>0</v>
      </c>
      <c r="U73" s="4479">
        <f t="shared" si="9"/>
        <v>0</v>
      </c>
      <c r="V73" s="4479">
        <f t="shared" si="9"/>
        <v>0</v>
      </c>
      <c r="W73" s="4479">
        <f t="shared" si="9"/>
        <v>0</v>
      </c>
      <c r="X73" s="4479">
        <f t="shared" si="9"/>
        <v>0</v>
      </c>
      <c r="Y73" s="4480">
        <f t="shared" si="9"/>
        <v>0</v>
      </c>
      <c r="Z73" s="1175"/>
    </row>
    <row r="74" spans="2:26">
      <c r="B74" s="1164"/>
      <c r="C74" s="3729"/>
      <c r="D74" s="2647"/>
      <c r="E74" s="2647"/>
      <c r="F74" s="2647"/>
      <c r="G74" s="2642"/>
      <c r="H74" s="3285"/>
      <c r="I74" s="2642"/>
      <c r="J74" s="3409"/>
      <c r="K74" s="3409"/>
      <c r="L74" s="3409"/>
      <c r="M74" s="2642"/>
      <c r="N74" s="3409"/>
      <c r="O74" s="3409"/>
      <c r="P74" s="3409"/>
      <c r="Q74" s="3409"/>
      <c r="R74" s="3409"/>
      <c r="S74" s="3409"/>
      <c r="T74" s="3409"/>
      <c r="U74" s="3409"/>
      <c r="V74" s="3409"/>
      <c r="W74" s="3409"/>
      <c r="X74" s="3409"/>
      <c r="Y74" s="253"/>
      <c r="Z74" s="1164"/>
    </row>
    <row r="75" spans="2:26">
      <c r="B75" s="1164"/>
      <c r="C75" s="3729" t="s">
        <v>1118</v>
      </c>
      <c r="D75" s="2647" t="s">
        <v>73</v>
      </c>
      <c r="E75" s="2647"/>
      <c r="F75" s="2647"/>
      <c r="G75" s="2642"/>
      <c r="H75" s="3285"/>
      <c r="I75" s="2642"/>
      <c r="J75" s="3409"/>
      <c r="K75" s="3409"/>
      <c r="L75" s="3409"/>
      <c r="M75" s="2642"/>
      <c r="N75" s="3409"/>
      <c r="O75" s="3409"/>
      <c r="P75" s="3409"/>
      <c r="Q75" s="3409"/>
      <c r="R75" s="3409"/>
      <c r="S75" s="3409"/>
      <c r="T75" s="3409"/>
      <c r="U75" s="3409"/>
      <c r="V75" s="3409"/>
      <c r="W75" s="3409"/>
      <c r="X75" s="3409"/>
      <c r="Y75" s="253"/>
      <c r="Z75" s="1164"/>
    </row>
    <row r="76" spans="2:26" ht="15.75">
      <c r="B76" s="1164"/>
      <c r="C76" s="3720"/>
      <c r="D76" s="2647"/>
      <c r="E76" s="2647" t="s">
        <v>3760</v>
      </c>
      <c r="F76" s="2647" t="s">
        <v>1119</v>
      </c>
      <c r="G76" s="4103"/>
      <c r="H76" s="3285" t="b">
        <v>0</v>
      </c>
      <c r="I76" s="4102"/>
      <c r="J76" s="6915"/>
      <c r="K76" s="6915"/>
      <c r="L76" s="6915"/>
      <c r="M76" s="6915"/>
      <c r="N76" s="6915"/>
      <c r="O76" s="6915"/>
      <c r="P76" s="6915"/>
      <c r="Q76" s="6915"/>
      <c r="R76" s="6915"/>
      <c r="S76" s="6915"/>
      <c r="T76" s="6915"/>
      <c r="U76" s="6915"/>
      <c r="V76" s="6915"/>
      <c r="W76" s="6915"/>
      <c r="X76" s="6915"/>
      <c r="Y76" s="4468">
        <f>+V76+W76-X76</f>
        <v>0</v>
      </c>
      <c r="Z76" s="1164"/>
    </row>
    <row r="77" spans="2:26">
      <c r="B77" s="1164"/>
      <c r="C77" s="3720"/>
      <c r="D77" s="2647"/>
      <c r="E77" s="2647" t="s">
        <v>3761</v>
      </c>
      <c r="F77" s="2647" t="s">
        <v>1120</v>
      </c>
      <c r="G77" s="4103"/>
      <c r="H77" s="3285" t="b">
        <v>1</v>
      </c>
      <c r="I77" s="4102"/>
      <c r="J77" s="4466"/>
      <c r="K77" s="4466"/>
      <c r="L77" s="4466"/>
      <c r="M77" s="4466"/>
      <c r="N77" s="4466"/>
      <c r="O77" s="4466"/>
      <c r="P77" s="4466"/>
      <c r="Q77" s="4466"/>
      <c r="R77" s="4466"/>
      <c r="S77" s="4466"/>
      <c r="T77" s="4466"/>
      <c r="U77" s="4466"/>
      <c r="V77" s="4466"/>
      <c r="W77" s="4466"/>
      <c r="X77" s="4466"/>
      <c r="Y77" s="4468">
        <f t="shared" ref="Y77:Y92" si="10">+V77+W77-X77</f>
        <v>0</v>
      </c>
      <c r="Z77" s="1164"/>
    </row>
    <row r="78" spans="2:26">
      <c r="B78" s="1164"/>
      <c r="C78" s="3720"/>
      <c r="D78" s="2647"/>
      <c r="E78" s="2647" t="s">
        <v>3762</v>
      </c>
      <c r="F78" s="2647" t="s">
        <v>1121</v>
      </c>
      <c r="G78" s="4103"/>
      <c r="H78" s="3285" t="b">
        <v>0</v>
      </c>
      <c r="I78" s="4102"/>
      <c r="J78" s="4466"/>
      <c r="K78" s="4466"/>
      <c r="L78" s="4466"/>
      <c r="M78" s="4466"/>
      <c r="N78" s="4466"/>
      <c r="O78" s="4466"/>
      <c r="P78" s="4466"/>
      <c r="Q78" s="4466"/>
      <c r="R78" s="4466"/>
      <c r="S78" s="4466"/>
      <c r="T78" s="4466"/>
      <c r="U78" s="4466"/>
      <c r="V78" s="4466"/>
      <c r="W78" s="4466"/>
      <c r="X78" s="4466"/>
      <c r="Y78" s="4468">
        <f t="shared" si="10"/>
        <v>0</v>
      </c>
      <c r="Z78" s="1164"/>
    </row>
    <row r="79" spans="2:26">
      <c r="B79" s="1164"/>
      <c r="C79" s="3720"/>
      <c r="D79" s="2647"/>
      <c r="E79" s="2647" t="s">
        <v>3763</v>
      </c>
      <c r="F79" s="2647" t="s">
        <v>3764</v>
      </c>
      <c r="G79" s="4103"/>
      <c r="H79" s="3285" t="b">
        <v>0</v>
      </c>
      <c r="I79" s="4102"/>
      <c r="J79" s="4466"/>
      <c r="K79" s="4466"/>
      <c r="L79" s="4466"/>
      <c r="M79" s="4466"/>
      <c r="N79" s="4466"/>
      <c r="O79" s="4466"/>
      <c r="P79" s="4466"/>
      <c r="Q79" s="4466"/>
      <c r="R79" s="4466"/>
      <c r="S79" s="4466"/>
      <c r="T79" s="4466"/>
      <c r="U79" s="4466"/>
      <c r="V79" s="4466"/>
      <c r="W79" s="4466"/>
      <c r="X79" s="4466"/>
      <c r="Y79" s="4468">
        <f t="shared" si="10"/>
        <v>0</v>
      </c>
      <c r="Z79" s="1164"/>
    </row>
    <row r="80" spans="2:26">
      <c r="B80" s="1164"/>
      <c r="C80" s="3720"/>
      <c r="D80" s="2647"/>
      <c r="E80" s="2647" t="s">
        <v>3765</v>
      </c>
      <c r="F80" s="2647" t="s">
        <v>3766</v>
      </c>
      <c r="G80" s="4103"/>
      <c r="H80" s="3285" t="b">
        <v>0</v>
      </c>
      <c r="I80" s="4102"/>
      <c r="J80" s="4466"/>
      <c r="K80" s="4466"/>
      <c r="L80" s="4466"/>
      <c r="M80" s="4466"/>
      <c r="N80" s="4466"/>
      <c r="O80" s="4466"/>
      <c r="P80" s="4466"/>
      <c r="Q80" s="4466"/>
      <c r="R80" s="4466"/>
      <c r="S80" s="4466"/>
      <c r="T80" s="4466"/>
      <c r="U80" s="4466"/>
      <c r="V80" s="4466"/>
      <c r="W80" s="4466"/>
      <c r="X80" s="4466"/>
      <c r="Y80" s="4468">
        <f t="shared" si="10"/>
        <v>0</v>
      </c>
      <c r="Z80" s="1164"/>
    </row>
    <row r="81" spans="2:26">
      <c r="B81" s="1164"/>
      <c r="C81" s="3720"/>
      <c r="D81" s="2647"/>
      <c r="E81" s="2647" t="s">
        <v>3767</v>
      </c>
      <c r="F81" s="2647" t="s">
        <v>3768</v>
      </c>
      <c r="G81" s="4103"/>
      <c r="H81" s="3285" t="b">
        <v>0</v>
      </c>
      <c r="I81" s="4102"/>
      <c r="J81" s="4466"/>
      <c r="K81" s="4466"/>
      <c r="L81" s="4466"/>
      <c r="M81" s="4466"/>
      <c r="N81" s="4466"/>
      <c r="O81" s="4466"/>
      <c r="P81" s="4466"/>
      <c r="Q81" s="4466"/>
      <c r="R81" s="4466"/>
      <c r="S81" s="4466"/>
      <c r="T81" s="4466"/>
      <c r="U81" s="4466"/>
      <c r="V81" s="4466"/>
      <c r="W81" s="4466"/>
      <c r="X81" s="4466"/>
      <c r="Y81" s="4468">
        <f t="shared" si="10"/>
        <v>0</v>
      </c>
      <c r="Z81" s="1164"/>
    </row>
    <row r="82" spans="2:26">
      <c r="B82" s="1164"/>
      <c r="C82" s="3720"/>
      <c r="D82" s="2647"/>
      <c r="E82" s="2647" t="s">
        <v>3769</v>
      </c>
      <c r="F82" s="2647" t="s">
        <v>3770</v>
      </c>
      <c r="G82" s="4103"/>
      <c r="H82" s="3285" t="b">
        <v>0</v>
      </c>
      <c r="I82" s="4102"/>
      <c r="J82" s="4466"/>
      <c r="K82" s="4466"/>
      <c r="L82" s="4466"/>
      <c r="M82" s="4466"/>
      <c r="N82" s="4466"/>
      <c r="O82" s="4466"/>
      <c r="P82" s="4466"/>
      <c r="Q82" s="4466"/>
      <c r="R82" s="4466"/>
      <c r="S82" s="4466"/>
      <c r="T82" s="4466"/>
      <c r="U82" s="4466"/>
      <c r="V82" s="4466"/>
      <c r="W82" s="4466"/>
      <c r="X82" s="4466"/>
      <c r="Y82" s="4468">
        <f t="shared" si="10"/>
        <v>0</v>
      </c>
      <c r="Z82" s="1164"/>
    </row>
    <row r="83" spans="2:26">
      <c r="B83" s="1164"/>
      <c r="C83" s="3720"/>
      <c r="D83" s="2647"/>
      <c r="E83" s="2647" t="s">
        <v>3771</v>
      </c>
      <c r="F83" s="2647" t="s">
        <v>3772</v>
      </c>
      <c r="G83" s="4103"/>
      <c r="H83" s="3285" t="b">
        <v>1</v>
      </c>
      <c r="I83" s="4102"/>
      <c r="J83" s="4466"/>
      <c r="K83" s="4466"/>
      <c r="L83" s="4466"/>
      <c r="M83" s="4466"/>
      <c r="N83" s="4466"/>
      <c r="O83" s="4466"/>
      <c r="P83" s="4466"/>
      <c r="Q83" s="4466"/>
      <c r="R83" s="4466"/>
      <c r="S83" s="4466"/>
      <c r="T83" s="4466"/>
      <c r="U83" s="4466"/>
      <c r="V83" s="4466"/>
      <c r="W83" s="4466"/>
      <c r="X83" s="4466"/>
      <c r="Y83" s="4468">
        <f t="shared" si="10"/>
        <v>0</v>
      </c>
      <c r="Z83" s="1164"/>
    </row>
    <row r="84" spans="2:26">
      <c r="B84" s="1164"/>
      <c r="C84" s="3720"/>
      <c r="D84" s="2647"/>
      <c r="E84" s="2647" t="s">
        <v>3773</v>
      </c>
      <c r="F84" s="2647" t="s">
        <v>3774</v>
      </c>
      <c r="G84" s="4103"/>
      <c r="H84" s="3285" t="b">
        <v>0</v>
      </c>
      <c r="I84" s="4102"/>
      <c r="J84" s="4466"/>
      <c r="K84" s="4466"/>
      <c r="L84" s="4466"/>
      <c r="M84" s="4466"/>
      <c r="N84" s="4466"/>
      <c r="O84" s="4466"/>
      <c r="P84" s="4466"/>
      <c r="Q84" s="4466"/>
      <c r="R84" s="4466"/>
      <c r="S84" s="4466"/>
      <c r="T84" s="4466"/>
      <c r="U84" s="4466"/>
      <c r="V84" s="4466"/>
      <c r="W84" s="4466"/>
      <c r="X84" s="4466"/>
      <c r="Y84" s="4468">
        <f t="shared" si="10"/>
        <v>0</v>
      </c>
      <c r="Z84" s="1164"/>
    </row>
    <row r="85" spans="2:26">
      <c r="B85" s="1164"/>
      <c r="C85" s="3720"/>
      <c r="D85" s="2647"/>
      <c r="E85" s="2647" t="s">
        <v>3775</v>
      </c>
      <c r="F85" s="2647" t="s">
        <v>3776</v>
      </c>
      <c r="G85" s="4103"/>
      <c r="H85" s="3285" t="b">
        <v>0</v>
      </c>
      <c r="I85" s="4102"/>
      <c r="J85" s="4466"/>
      <c r="K85" s="4466"/>
      <c r="L85" s="4466"/>
      <c r="M85" s="4466"/>
      <c r="N85" s="4466"/>
      <c r="O85" s="4466"/>
      <c r="P85" s="4466"/>
      <c r="Q85" s="4466"/>
      <c r="R85" s="4466"/>
      <c r="S85" s="4466"/>
      <c r="T85" s="4466"/>
      <c r="U85" s="4466"/>
      <c r="V85" s="4466"/>
      <c r="W85" s="4466"/>
      <c r="X85" s="4466"/>
      <c r="Y85" s="4468">
        <f t="shared" si="10"/>
        <v>0</v>
      </c>
      <c r="Z85" s="1164"/>
    </row>
    <row r="86" spans="2:26">
      <c r="B86" s="1164"/>
      <c r="C86" s="3720"/>
      <c r="D86" s="2647"/>
      <c r="E86" s="2647" t="s">
        <v>3777</v>
      </c>
      <c r="F86" s="2647" t="s">
        <v>3778</v>
      </c>
      <c r="G86" s="4103"/>
      <c r="H86" s="3285" t="b">
        <v>0</v>
      </c>
      <c r="I86" s="4102"/>
      <c r="J86" s="4466"/>
      <c r="K86" s="4466"/>
      <c r="L86" s="4466"/>
      <c r="M86" s="4466"/>
      <c r="N86" s="4466"/>
      <c r="O86" s="4466"/>
      <c r="P86" s="4466"/>
      <c r="Q86" s="4466"/>
      <c r="R86" s="4466"/>
      <c r="S86" s="4466"/>
      <c r="T86" s="4466"/>
      <c r="U86" s="4466"/>
      <c r="V86" s="4466"/>
      <c r="W86" s="4466"/>
      <c r="X86" s="4466"/>
      <c r="Y86" s="4468">
        <f t="shared" si="10"/>
        <v>0</v>
      </c>
      <c r="Z86" s="1164"/>
    </row>
    <row r="87" spans="2:26">
      <c r="B87" s="1164"/>
      <c r="C87" s="3720"/>
      <c r="D87" s="2647"/>
      <c r="E87" s="2647" t="s">
        <v>3779</v>
      </c>
      <c r="F87" s="2647" t="s">
        <v>3780</v>
      </c>
      <c r="G87" s="4103"/>
      <c r="H87" s="3285" t="b">
        <v>0</v>
      </c>
      <c r="I87" s="4102"/>
      <c r="J87" s="4466"/>
      <c r="K87" s="4466"/>
      <c r="L87" s="4466"/>
      <c r="M87" s="4466"/>
      <c r="N87" s="4466"/>
      <c r="O87" s="4466"/>
      <c r="P87" s="4466"/>
      <c r="Q87" s="4466"/>
      <c r="R87" s="4466"/>
      <c r="S87" s="4466"/>
      <c r="T87" s="4466"/>
      <c r="U87" s="4466"/>
      <c r="V87" s="4466"/>
      <c r="W87" s="4466"/>
      <c r="X87" s="4466"/>
      <c r="Y87" s="4468">
        <f t="shared" si="10"/>
        <v>0</v>
      </c>
      <c r="Z87" s="1164"/>
    </row>
    <row r="88" spans="2:26">
      <c r="B88" s="1164"/>
      <c r="C88" s="3720"/>
      <c r="D88" s="2647"/>
      <c r="E88" s="2647" t="s">
        <v>3781</v>
      </c>
      <c r="F88" s="2647" t="s">
        <v>3782</v>
      </c>
      <c r="G88" s="4103"/>
      <c r="H88" s="3285" t="b">
        <v>0</v>
      </c>
      <c r="I88" s="4102"/>
      <c r="J88" s="4466"/>
      <c r="K88" s="4466"/>
      <c r="L88" s="4466"/>
      <c r="M88" s="4466"/>
      <c r="N88" s="4466"/>
      <c r="O88" s="4466"/>
      <c r="P88" s="4466"/>
      <c r="Q88" s="4466"/>
      <c r="R88" s="4466"/>
      <c r="S88" s="4466"/>
      <c r="T88" s="4466"/>
      <c r="U88" s="4466"/>
      <c r="V88" s="4466"/>
      <c r="W88" s="4466"/>
      <c r="X88" s="4466"/>
      <c r="Y88" s="4468">
        <f t="shared" si="10"/>
        <v>0</v>
      </c>
      <c r="Z88" s="1164"/>
    </row>
    <row r="89" spans="2:26">
      <c r="B89" s="1164"/>
      <c r="C89" s="3720"/>
      <c r="D89" s="2647"/>
      <c r="E89" s="2647" t="s">
        <v>3783</v>
      </c>
      <c r="F89" s="2647" t="s">
        <v>3784</v>
      </c>
      <c r="G89" s="4103"/>
      <c r="H89" s="3285" t="b">
        <v>0</v>
      </c>
      <c r="I89" s="4102"/>
      <c r="J89" s="4466"/>
      <c r="K89" s="4466"/>
      <c r="L89" s="4466"/>
      <c r="M89" s="4466"/>
      <c r="N89" s="4466"/>
      <c r="O89" s="4466"/>
      <c r="P89" s="4466"/>
      <c r="Q89" s="4466"/>
      <c r="R89" s="4466"/>
      <c r="S89" s="4466"/>
      <c r="T89" s="4466"/>
      <c r="U89" s="4466"/>
      <c r="V89" s="4466"/>
      <c r="W89" s="4466"/>
      <c r="X89" s="4466"/>
      <c r="Y89" s="4468">
        <f t="shared" si="10"/>
        <v>0</v>
      </c>
      <c r="Z89" s="1164"/>
    </row>
    <row r="90" spans="2:26">
      <c r="B90" s="1164"/>
      <c r="C90" s="3720"/>
      <c r="D90" s="2647"/>
      <c r="E90" s="2647" t="s">
        <v>3785</v>
      </c>
      <c r="F90" s="2647" t="s">
        <v>3786</v>
      </c>
      <c r="G90" s="4103"/>
      <c r="H90" s="3285" t="b">
        <v>0</v>
      </c>
      <c r="I90" s="4102"/>
      <c r="J90" s="4466"/>
      <c r="K90" s="4466"/>
      <c r="L90" s="4466"/>
      <c r="M90" s="4466"/>
      <c r="N90" s="4466"/>
      <c r="O90" s="4466"/>
      <c r="P90" s="4466"/>
      <c r="Q90" s="4466"/>
      <c r="R90" s="4466"/>
      <c r="S90" s="4466"/>
      <c r="T90" s="4466"/>
      <c r="U90" s="4466"/>
      <c r="V90" s="4466"/>
      <c r="W90" s="4466"/>
      <c r="X90" s="4466"/>
      <c r="Y90" s="4468">
        <f t="shared" si="10"/>
        <v>0</v>
      </c>
      <c r="Z90" s="1164"/>
    </row>
    <row r="91" spans="2:26">
      <c r="B91" s="1164"/>
      <c r="C91" s="3720"/>
      <c r="D91" s="2647"/>
      <c r="E91" s="2647" t="s">
        <v>3787</v>
      </c>
      <c r="F91" s="2647" t="s">
        <v>3788</v>
      </c>
      <c r="G91" s="4103"/>
      <c r="H91" s="3285" t="b">
        <v>0</v>
      </c>
      <c r="I91" s="4102"/>
      <c r="J91" s="4466"/>
      <c r="K91" s="4466"/>
      <c r="L91" s="4466"/>
      <c r="M91" s="4466"/>
      <c r="N91" s="4466"/>
      <c r="O91" s="4466"/>
      <c r="P91" s="4466"/>
      <c r="Q91" s="4466"/>
      <c r="R91" s="4466"/>
      <c r="S91" s="4466"/>
      <c r="T91" s="4466"/>
      <c r="U91" s="4466"/>
      <c r="V91" s="4466"/>
      <c r="W91" s="4466"/>
      <c r="X91" s="4466"/>
      <c r="Y91" s="4468">
        <f t="shared" si="10"/>
        <v>0</v>
      </c>
      <c r="Z91" s="1164"/>
    </row>
    <row r="92" spans="2:26">
      <c r="B92" s="1164"/>
      <c r="C92" s="3720"/>
      <c r="D92" s="2647"/>
      <c r="E92" s="2647" t="s">
        <v>3789</v>
      </c>
      <c r="F92" s="2647" t="s">
        <v>3790</v>
      </c>
      <c r="G92" s="4103"/>
      <c r="H92" s="3285" t="b">
        <v>0</v>
      </c>
      <c r="I92" s="4102"/>
      <c r="J92" s="4466"/>
      <c r="K92" s="4466"/>
      <c r="L92" s="4466"/>
      <c r="M92" s="4466"/>
      <c r="N92" s="4466"/>
      <c r="O92" s="4466"/>
      <c r="P92" s="4466"/>
      <c r="Q92" s="4466"/>
      <c r="R92" s="4466"/>
      <c r="S92" s="4466"/>
      <c r="T92" s="4466"/>
      <c r="U92" s="4466"/>
      <c r="V92" s="4466"/>
      <c r="W92" s="4466"/>
      <c r="X92" s="4466"/>
      <c r="Y92" s="4468">
        <f t="shared" si="10"/>
        <v>0</v>
      </c>
      <c r="Z92" s="1164"/>
    </row>
    <row r="93" spans="2:26" s="1040" customFormat="1">
      <c r="B93" s="1175"/>
      <c r="C93" s="3727"/>
      <c r="D93" s="3412" t="s">
        <v>1104</v>
      </c>
      <c r="E93" s="3412"/>
      <c r="F93" s="3728"/>
      <c r="G93" s="3413"/>
      <c r="H93" s="3414"/>
      <c r="I93" s="3414"/>
      <c r="J93" s="4479">
        <f t="shared" ref="J93:Y93" si="11">SUMIF($H$76:$H$92,"TRUE",J76:J92)</f>
        <v>0</v>
      </c>
      <c r="K93" s="4479">
        <f t="shared" si="11"/>
        <v>0</v>
      </c>
      <c r="L93" s="4479">
        <f t="shared" si="11"/>
        <v>0</v>
      </c>
      <c r="M93" s="4479">
        <f t="shared" si="11"/>
        <v>0</v>
      </c>
      <c r="N93" s="4479">
        <f t="shared" si="11"/>
        <v>0</v>
      </c>
      <c r="O93" s="4479">
        <f t="shared" si="11"/>
        <v>0</v>
      </c>
      <c r="P93" s="4479">
        <f t="shared" si="11"/>
        <v>0</v>
      </c>
      <c r="Q93" s="4479">
        <f t="shared" si="11"/>
        <v>0</v>
      </c>
      <c r="R93" s="4479">
        <f t="shared" si="11"/>
        <v>0</v>
      </c>
      <c r="S93" s="4479">
        <f t="shared" si="11"/>
        <v>0</v>
      </c>
      <c r="T93" s="4479">
        <f t="shared" si="11"/>
        <v>0</v>
      </c>
      <c r="U93" s="4479">
        <f t="shared" si="11"/>
        <v>0</v>
      </c>
      <c r="V93" s="4479">
        <f t="shared" si="11"/>
        <v>0</v>
      </c>
      <c r="W93" s="4479">
        <f>SUMIF($H$76:$H$92,"TRUE",W76:W92)</f>
        <v>0</v>
      </c>
      <c r="X93" s="4479">
        <f t="shared" si="11"/>
        <v>0</v>
      </c>
      <c r="Y93" s="4480">
        <f t="shared" si="11"/>
        <v>0</v>
      </c>
      <c r="Z93" s="1175"/>
    </row>
    <row r="94" spans="2:26" s="1040" customFormat="1">
      <c r="B94" s="1175"/>
      <c r="C94" s="3727"/>
      <c r="D94" s="3412" t="s">
        <v>1122</v>
      </c>
      <c r="E94" s="3412"/>
      <c r="F94" s="3728"/>
      <c r="G94" s="3413"/>
      <c r="H94" s="3414"/>
      <c r="I94" s="3414"/>
      <c r="J94" s="4479">
        <f t="shared" ref="J94:Y94" si="12">SUM(J76:J92)</f>
        <v>0</v>
      </c>
      <c r="K94" s="4479">
        <f t="shared" si="12"/>
        <v>0</v>
      </c>
      <c r="L94" s="4479">
        <f t="shared" si="12"/>
        <v>0</v>
      </c>
      <c r="M94" s="4479">
        <f t="shared" si="12"/>
        <v>0</v>
      </c>
      <c r="N94" s="4479">
        <f t="shared" si="12"/>
        <v>0</v>
      </c>
      <c r="O94" s="4479">
        <f t="shared" si="12"/>
        <v>0</v>
      </c>
      <c r="P94" s="4479">
        <f t="shared" si="12"/>
        <v>0</v>
      </c>
      <c r="Q94" s="4479">
        <f t="shared" si="12"/>
        <v>0</v>
      </c>
      <c r="R94" s="4479">
        <f t="shared" si="12"/>
        <v>0</v>
      </c>
      <c r="S94" s="4479">
        <f t="shared" si="12"/>
        <v>0</v>
      </c>
      <c r="T94" s="4479">
        <f t="shared" si="12"/>
        <v>0</v>
      </c>
      <c r="U94" s="4479">
        <f t="shared" si="12"/>
        <v>0</v>
      </c>
      <c r="V94" s="4479">
        <f t="shared" si="12"/>
        <v>0</v>
      </c>
      <c r="W94" s="4479">
        <f>SUM(W76:W92)</f>
        <v>0</v>
      </c>
      <c r="X94" s="4479">
        <f t="shared" si="12"/>
        <v>0</v>
      </c>
      <c r="Y94" s="4480">
        <f t="shared" si="12"/>
        <v>0</v>
      </c>
      <c r="Z94" s="1175"/>
    </row>
    <row r="95" spans="2:26">
      <c r="B95" s="1164"/>
      <c r="C95" s="3729"/>
      <c r="D95" s="2647"/>
      <c r="E95" s="2647"/>
      <c r="F95" s="2647"/>
      <c r="G95" s="2642"/>
      <c r="H95" s="3285"/>
      <c r="I95" s="2642"/>
      <c r="J95" s="3409"/>
      <c r="K95" s="3409"/>
      <c r="L95" s="3409"/>
      <c r="M95" s="2642"/>
      <c r="N95" s="3409"/>
      <c r="O95" s="3409"/>
      <c r="P95" s="3409"/>
      <c r="Q95" s="3409"/>
      <c r="R95" s="3409"/>
      <c r="S95" s="3409"/>
      <c r="T95" s="3409"/>
      <c r="U95" s="3409"/>
      <c r="V95" s="3409"/>
      <c r="W95" s="3409"/>
      <c r="X95" s="3409"/>
      <c r="Y95" s="253"/>
      <c r="Z95" s="1164"/>
    </row>
    <row r="96" spans="2:26">
      <c r="B96" s="1164"/>
      <c r="C96" s="3729" t="s">
        <v>1123</v>
      </c>
      <c r="D96" s="2647" t="s">
        <v>74</v>
      </c>
      <c r="E96" s="2647"/>
      <c r="F96" s="2647"/>
      <c r="G96" s="2642"/>
      <c r="H96" s="3285"/>
      <c r="I96" s="2642"/>
      <c r="J96" s="3409"/>
      <c r="K96" s="3409"/>
      <c r="L96" s="3409"/>
      <c r="M96" s="2642"/>
      <c r="N96" s="3409"/>
      <c r="O96" s="3409"/>
      <c r="P96" s="3409"/>
      <c r="Q96" s="3409"/>
      <c r="R96" s="3409"/>
      <c r="S96" s="3409"/>
      <c r="T96" s="3409"/>
      <c r="U96" s="3409"/>
      <c r="V96" s="3409"/>
      <c r="W96" s="3409"/>
      <c r="X96" s="3409"/>
      <c r="Y96" s="253"/>
      <c r="Z96" s="1164"/>
    </row>
    <row r="97" spans="2:26" ht="15.75">
      <c r="B97" s="1164"/>
      <c r="C97" s="3720"/>
      <c r="D97" s="2647"/>
      <c r="E97" s="2647" t="s">
        <v>3791</v>
      </c>
      <c r="F97" s="2647" t="s">
        <v>1124</v>
      </c>
      <c r="G97" s="4103"/>
      <c r="H97" s="3285" t="b">
        <v>0</v>
      </c>
      <c r="I97" s="4102"/>
      <c r="J97" s="6915"/>
      <c r="K97" s="6915"/>
      <c r="L97" s="6915"/>
      <c r="M97" s="6915"/>
      <c r="N97" s="6915"/>
      <c r="O97" s="6915"/>
      <c r="P97" s="6915"/>
      <c r="Q97" s="6915"/>
      <c r="R97" s="6915"/>
      <c r="S97" s="6915"/>
      <c r="T97" s="6915"/>
      <c r="U97" s="6915"/>
      <c r="V97" s="6915"/>
      <c r="W97" s="6915"/>
      <c r="X97" s="6915"/>
      <c r="Y97" s="4468">
        <f>+V97+W97-X97</f>
        <v>0</v>
      </c>
      <c r="Z97" s="1164"/>
    </row>
    <row r="98" spans="2:26">
      <c r="B98" s="1164"/>
      <c r="C98" s="3720"/>
      <c r="D98" s="2647"/>
      <c r="E98" s="2647" t="s">
        <v>3792</v>
      </c>
      <c r="F98" s="2647" t="s">
        <v>1125</v>
      </c>
      <c r="G98" s="4103"/>
      <c r="H98" s="3285" t="b">
        <v>1</v>
      </c>
      <c r="I98" s="4102"/>
      <c r="J98" s="4466"/>
      <c r="K98" s="4466"/>
      <c r="L98" s="4466"/>
      <c r="M98" s="4466"/>
      <c r="N98" s="4466"/>
      <c r="O98" s="4466"/>
      <c r="P98" s="4466"/>
      <c r="Q98" s="4466"/>
      <c r="R98" s="4466"/>
      <c r="S98" s="4466"/>
      <c r="T98" s="4466"/>
      <c r="U98" s="4466"/>
      <c r="V98" s="4466"/>
      <c r="W98" s="4466"/>
      <c r="X98" s="4466"/>
      <c r="Y98" s="4468">
        <f>+V98+W98-X98</f>
        <v>0</v>
      </c>
      <c r="Z98" s="1164"/>
    </row>
    <row r="99" spans="2:26">
      <c r="B99" s="1164"/>
      <c r="C99" s="3720"/>
      <c r="D99" s="2647"/>
      <c r="E99" s="2647" t="s">
        <v>3793</v>
      </c>
      <c r="F99" s="2647" t="s">
        <v>1126</v>
      </c>
      <c r="G99" s="4103"/>
      <c r="H99" s="3285" t="b">
        <v>0</v>
      </c>
      <c r="I99" s="4102"/>
      <c r="J99" s="4466"/>
      <c r="K99" s="4466"/>
      <c r="L99" s="4466"/>
      <c r="M99" s="4466"/>
      <c r="N99" s="4466"/>
      <c r="O99" s="4466"/>
      <c r="P99" s="4466"/>
      <c r="Q99" s="4466"/>
      <c r="R99" s="4466"/>
      <c r="S99" s="4466"/>
      <c r="T99" s="4466"/>
      <c r="U99" s="4466"/>
      <c r="V99" s="4466"/>
      <c r="W99" s="4466"/>
      <c r="X99" s="4466"/>
      <c r="Y99" s="4468">
        <f t="shared" ref="Y99:Y113" si="13">+V99+W99-X99</f>
        <v>0</v>
      </c>
      <c r="Z99" s="1164"/>
    </row>
    <row r="100" spans="2:26">
      <c r="B100" s="1164"/>
      <c r="C100" s="3720"/>
      <c r="D100" s="2647"/>
      <c r="E100" s="2647" t="s">
        <v>3794</v>
      </c>
      <c r="F100" s="2647" t="s">
        <v>3795</v>
      </c>
      <c r="G100" s="4103"/>
      <c r="H100" s="3285" t="b">
        <v>0</v>
      </c>
      <c r="I100" s="4102"/>
      <c r="J100" s="4466"/>
      <c r="K100" s="4466"/>
      <c r="L100" s="4466"/>
      <c r="M100" s="4466"/>
      <c r="N100" s="4466"/>
      <c r="O100" s="4466"/>
      <c r="P100" s="4466"/>
      <c r="Q100" s="4466"/>
      <c r="R100" s="4466"/>
      <c r="S100" s="4466"/>
      <c r="T100" s="4466"/>
      <c r="U100" s="4466"/>
      <c r="V100" s="4466"/>
      <c r="W100" s="4466"/>
      <c r="X100" s="4466"/>
      <c r="Y100" s="4468">
        <f t="shared" si="13"/>
        <v>0</v>
      </c>
      <c r="Z100" s="1164"/>
    </row>
    <row r="101" spans="2:26">
      <c r="B101" s="1164"/>
      <c r="C101" s="3720"/>
      <c r="D101" s="2647"/>
      <c r="E101" s="2647" t="s">
        <v>3796</v>
      </c>
      <c r="F101" s="2647" t="s">
        <v>3797</v>
      </c>
      <c r="G101" s="4103"/>
      <c r="H101" s="3285" t="b">
        <v>0</v>
      </c>
      <c r="I101" s="4102"/>
      <c r="J101" s="4466"/>
      <c r="K101" s="4466"/>
      <c r="L101" s="4466"/>
      <c r="M101" s="4466"/>
      <c r="N101" s="4466"/>
      <c r="O101" s="4466"/>
      <c r="P101" s="4466"/>
      <c r="Q101" s="4466"/>
      <c r="R101" s="4466"/>
      <c r="S101" s="4466"/>
      <c r="T101" s="4466"/>
      <c r="U101" s="4466"/>
      <c r="V101" s="4466"/>
      <c r="W101" s="4466"/>
      <c r="X101" s="4466"/>
      <c r="Y101" s="4468">
        <f t="shared" si="13"/>
        <v>0</v>
      </c>
      <c r="Z101" s="1164"/>
    </row>
    <row r="102" spans="2:26">
      <c r="B102" s="1164"/>
      <c r="C102" s="3720"/>
      <c r="D102" s="2647"/>
      <c r="E102" s="2647" t="s">
        <v>3798</v>
      </c>
      <c r="F102" s="2647" t="s">
        <v>3799</v>
      </c>
      <c r="G102" s="4103"/>
      <c r="H102" s="3285" t="b">
        <v>0</v>
      </c>
      <c r="I102" s="4102"/>
      <c r="J102" s="4466"/>
      <c r="K102" s="4466"/>
      <c r="L102" s="4466"/>
      <c r="M102" s="4466"/>
      <c r="N102" s="4466"/>
      <c r="O102" s="4466"/>
      <c r="P102" s="4466"/>
      <c r="Q102" s="4466"/>
      <c r="R102" s="4466"/>
      <c r="S102" s="4466"/>
      <c r="T102" s="4466"/>
      <c r="U102" s="4466"/>
      <c r="V102" s="4466"/>
      <c r="W102" s="4466"/>
      <c r="X102" s="4466"/>
      <c r="Y102" s="4468">
        <f t="shared" si="13"/>
        <v>0</v>
      </c>
      <c r="Z102" s="1164"/>
    </row>
    <row r="103" spans="2:26">
      <c r="B103" s="1164"/>
      <c r="C103" s="3720"/>
      <c r="D103" s="2647"/>
      <c r="E103" s="2647" t="s">
        <v>3800</v>
      </c>
      <c r="F103" s="2647" t="s">
        <v>3801</v>
      </c>
      <c r="G103" s="4103"/>
      <c r="H103" s="3285" t="b">
        <v>0</v>
      </c>
      <c r="I103" s="4102"/>
      <c r="J103" s="4466"/>
      <c r="K103" s="4466"/>
      <c r="L103" s="4466"/>
      <c r="M103" s="4466"/>
      <c r="N103" s="4466"/>
      <c r="O103" s="4466"/>
      <c r="P103" s="4466"/>
      <c r="Q103" s="4466"/>
      <c r="R103" s="4466"/>
      <c r="S103" s="4466"/>
      <c r="T103" s="4466"/>
      <c r="U103" s="4466"/>
      <c r="V103" s="4466"/>
      <c r="W103" s="4466"/>
      <c r="X103" s="4466"/>
      <c r="Y103" s="4468">
        <f t="shared" si="13"/>
        <v>0</v>
      </c>
      <c r="Z103" s="1164"/>
    </row>
    <row r="104" spans="2:26">
      <c r="B104" s="1164"/>
      <c r="C104" s="3720"/>
      <c r="D104" s="2647"/>
      <c r="E104" s="2647" t="s">
        <v>3802</v>
      </c>
      <c r="F104" s="2647" t="s">
        <v>3803</v>
      </c>
      <c r="G104" s="4103"/>
      <c r="H104" s="3285" t="b">
        <v>0</v>
      </c>
      <c r="I104" s="4102"/>
      <c r="J104" s="4466"/>
      <c r="K104" s="4466"/>
      <c r="L104" s="4466"/>
      <c r="M104" s="4466"/>
      <c r="N104" s="4466"/>
      <c r="O104" s="4466"/>
      <c r="P104" s="4466"/>
      <c r="Q104" s="4466"/>
      <c r="R104" s="4466"/>
      <c r="S104" s="4466"/>
      <c r="T104" s="4466"/>
      <c r="U104" s="4466"/>
      <c r="V104" s="4466"/>
      <c r="W104" s="4466"/>
      <c r="X104" s="4466"/>
      <c r="Y104" s="4468">
        <f t="shared" si="13"/>
        <v>0</v>
      </c>
      <c r="Z104" s="1164"/>
    </row>
    <row r="105" spans="2:26">
      <c r="B105" s="1164"/>
      <c r="C105" s="3720"/>
      <c r="D105" s="2647"/>
      <c r="E105" s="2647" t="s">
        <v>3804</v>
      </c>
      <c r="F105" s="2647" t="s">
        <v>3805</v>
      </c>
      <c r="G105" s="4103"/>
      <c r="H105" s="3285" t="b">
        <v>0</v>
      </c>
      <c r="I105" s="4102"/>
      <c r="J105" s="4466"/>
      <c r="K105" s="4466"/>
      <c r="L105" s="4466"/>
      <c r="M105" s="4466"/>
      <c r="N105" s="4466"/>
      <c r="O105" s="4466"/>
      <c r="P105" s="4466"/>
      <c r="Q105" s="4466"/>
      <c r="R105" s="4466"/>
      <c r="S105" s="4466"/>
      <c r="T105" s="4466"/>
      <c r="U105" s="4466"/>
      <c r="V105" s="4466"/>
      <c r="W105" s="4466"/>
      <c r="X105" s="4466"/>
      <c r="Y105" s="4468">
        <f t="shared" si="13"/>
        <v>0</v>
      </c>
      <c r="Z105" s="1164"/>
    </row>
    <row r="106" spans="2:26">
      <c r="B106" s="1164"/>
      <c r="C106" s="3720"/>
      <c r="D106" s="2647"/>
      <c r="E106" s="2647" t="s">
        <v>3806</v>
      </c>
      <c r="F106" s="2647" t="s">
        <v>3807</v>
      </c>
      <c r="G106" s="4103"/>
      <c r="H106" s="3285" t="b">
        <v>0</v>
      </c>
      <c r="I106" s="4102"/>
      <c r="J106" s="4466"/>
      <c r="K106" s="4466"/>
      <c r="L106" s="4466"/>
      <c r="M106" s="4466"/>
      <c r="N106" s="4466"/>
      <c r="O106" s="4466"/>
      <c r="P106" s="4466"/>
      <c r="Q106" s="4466"/>
      <c r="R106" s="4466"/>
      <c r="S106" s="4466"/>
      <c r="T106" s="4466"/>
      <c r="U106" s="4466"/>
      <c r="V106" s="4466"/>
      <c r="W106" s="4466"/>
      <c r="X106" s="4466"/>
      <c r="Y106" s="4468">
        <f t="shared" si="13"/>
        <v>0</v>
      </c>
      <c r="Z106" s="1164"/>
    </row>
    <row r="107" spans="2:26">
      <c r="B107" s="1164"/>
      <c r="C107" s="3720"/>
      <c r="D107" s="2647"/>
      <c r="E107" s="2647" t="s">
        <v>3808</v>
      </c>
      <c r="F107" s="2647" t="s">
        <v>3809</v>
      </c>
      <c r="G107" s="4103"/>
      <c r="H107" s="3285" t="b">
        <v>0</v>
      </c>
      <c r="I107" s="4102"/>
      <c r="J107" s="4466"/>
      <c r="K107" s="4466"/>
      <c r="L107" s="4466"/>
      <c r="M107" s="4466"/>
      <c r="N107" s="4466"/>
      <c r="O107" s="4466"/>
      <c r="P107" s="4466"/>
      <c r="Q107" s="4466"/>
      <c r="R107" s="4466"/>
      <c r="S107" s="4466"/>
      <c r="T107" s="4466"/>
      <c r="U107" s="4466"/>
      <c r="V107" s="4466"/>
      <c r="W107" s="4466"/>
      <c r="X107" s="4466"/>
      <c r="Y107" s="4468">
        <f t="shared" si="13"/>
        <v>0</v>
      </c>
      <c r="Z107" s="1164"/>
    </row>
    <row r="108" spans="2:26">
      <c r="B108" s="1164"/>
      <c r="C108" s="3720"/>
      <c r="D108" s="2647"/>
      <c r="E108" s="2647" t="s">
        <v>3810</v>
      </c>
      <c r="F108" s="2647" t="s">
        <v>3811</v>
      </c>
      <c r="G108" s="4103"/>
      <c r="H108" s="3285" t="b">
        <v>0</v>
      </c>
      <c r="I108" s="4102"/>
      <c r="J108" s="4466"/>
      <c r="K108" s="4466"/>
      <c r="L108" s="4466"/>
      <c r="M108" s="4466"/>
      <c r="N108" s="4466"/>
      <c r="O108" s="4466"/>
      <c r="P108" s="4466"/>
      <c r="Q108" s="4466"/>
      <c r="R108" s="4466"/>
      <c r="S108" s="4466"/>
      <c r="T108" s="4466"/>
      <c r="U108" s="4466"/>
      <c r="V108" s="4466"/>
      <c r="W108" s="4466"/>
      <c r="X108" s="4466"/>
      <c r="Y108" s="4468">
        <f t="shared" si="13"/>
        <v>0</v>
      </c>
      <c r="Z108" s="1164"/>
    </row>
    <row r="109" spans="2:26">
      <c r="B109" s="1164"/>
      <c r="C109" s="3720"/>
      <c r="D109" s="2647"/>
      <c r="E109" s="2647" t="s">
        <v>3812</v>
      </c>
      <c r="F109" s="2647" t="s">
        <v>3813</v>
      </c>
      <c r="G109" s="4103"/>
      <c r="H109" s="3285" t="b">
        <v>0</v>
      </c>
      <c r="I109" s="4102"/>
      <c r="J109" s="4466"/>
      <c r="K109" s="4466"/>
      <c r="L109" s="4466"/>
      <c r="M109" s="4466"/>
      <c r="N109" s="4466"/>
      <c r="O109" s="4466"/>
      <c r="P109" s="4466"/>
      <c r="Q109" s="4466"/>
      <c r="R109" s="4466"/>
      <c r="S109" s="4466"/>
      <c r="T109" s="4466"/>
      <c r="U109" s="4466"/>
      <c r="V109" s="4466"/>
      <c r="W109" s="4466"/>
      <c r="X109" s="4466"/>
      <c r="Y109" s="4468">
        <f t="shared" si="13"/>
        <v>0</v>
      </c>
      <c r="Z109" s="1164"/>
    </row>
    <row r="110" spans="2:26">
      <c r="B110" s="1164"/>
      <c r="C110" s="3720"/>
      <c r="D110" s="2647"/>
      <c r="E110" s="2647" t="s">
        <v>3814</v>
      </c>
      <c r="F110" s="2647" t="s">
        <v>3815</v>
      </c>
      <c r="G110" s="4103"/>
      <c r="H110" s="3285" t="b">
        <v>0</v>
      </c>
      <c r="I110" s="4102"/>
      <c r="J110" s="4466"/>
      <c r="K110" s="4466"/>
      <c r="L110" s="4466"/>
      <c r="M110" s="4466"/>
      <c r="N110" s="4466"/>
      <c r="O110" s="4466"/>
      <c r="P110" s="4466"/>
      <c r="Q110" s="4466"/>
      <c r="R110" s="4466"/>
      <c r="S110" s="4466"/>
      <c r="T110" s="4466"/>
      <c r="U110" s="4466"/>
      <c r="V110" s="4466"/>
      <c r="W110" s="4466"/>
      <c r="X110" s="4466"/>
      <c r="Y110" s="4468">
        <f t="shared" si="13"/>
        <v>0</v>
      </c>
      <c r="Z110" s="1164"/>
    </row>
    <row r="111" spans="2:26">
      <c r="B111" s="1164"/>
      <c r="C111" s="3720"/>
      <c r="D111" s="2647"/>
      <c r="E111" s="2647" t="s">
        <v>3816</v>
      </c>
      <c r="F111" s="2647" t="s">
        <v>3817</v>
      </c>
      <c r="G111" s="4103"/>
      <c r="H111" s="3285" t="b">
        <v>0</v>
      </c>
      <c r="I111" s="4102"/>
      <c r="J111" s="4466"/>
      <c r="K111" s="4466"/>
      <c r="L111" s="4466"/>
      <c r="M111" s="4466"/>
      <c r="N111" s="4466"/>
      <c r="O111" s="4466"/>
      <c r="P111" s="4466"/>
      <c r="Q111" s="4466"/>
      <c r="R111" s="4466"/>
      <c r="S111" s="4466"/>
      <c r="T111" s="4466"/>
      <c r="U111" s="4466"/>
      <c r="V111" s="4466"/>
      <c r="W111" s="4466"/>
      <c r="X111" s="4466"/>
      <c r="Y111" s="4468">
        <f t="shared" si="13"/>
        <v>0</v>
      </c>
      <c r="Z111" s="1164"/>
    </row>
    <row r="112" spans="2:26">
      <c r="B112" s="1164"/>
      <c r="C112" s="3720"/>
      <c r="D112" s="2647"/>
      <c r="E112" s="2647" t="s">
        <v>3818</v>
      </c>
      <c r="F112" s="2647" t="s">
        <v>3819</v>
      </c>
      <c r="G112" s="4103"/>
      <c r="H112" s="3285" t="b">
        <v>0</v>
      </c>
      <c r="I112" s="4102"/>
      <c r="J112" s="4466"/>
      <c r="K112" s="4466"/>
      <c r="L112" s="4466"/>
      <c r="M112" s="4466"/>
      <c r="N112" s="4466"/>
      <c r="O112" s="4466"/>
      <c r="P112" s="4466"/>
      <c r="Q112" s="4466"/>
      <c r="R112" s="4466"/>
      <c r="S112" s="4466"/>
      <c r="T112" s="4466"/>
      <c r="U112" s="4466"/>
      <c r="V112" s="4466"/>
      <c r="W112" s="4466"/>
      <c r="X112" s="4466"/>
      <c r="Y112" s="4468">
        <f t="shared" si="13"/>
        <v>0</v>
      </c>
      <c r="Z112" s="1164"/>
    </row>
    <row r="113" spans="2:26">
      <c r="B113" s="1164"/>
      <c r="C113" s="3720"/>
      <c r="D113" s="2647"/>
      <c r="E113" s="2647" t="s">
        <v>3820</v>
      </c>
      <c r="F113" s="2647" t="s">
        <v>3821</v>
      </c>
      <c r="G113" s="4103"/>
      <c r="H113" s="3285" t="b">
        <v>0</v>
      </c>
      <c r="I113" s="4102"/>
      <c r="J113" s="4466"/>
      <c r="K113" s="4466"/>
      <c r="L113" s="4466"/>
      <c r="M113" s="4466"/>
      <c r="N113" s="4466"/>
      <c r="O113" s="4466"/>
      <c r="P113" s="4466"/>
      <c r="Q113" s="4466"/>
      <c r="R113" s="4466"/>
      <c r="S113" s="4466"/>
      <c r="T113" s="4466"/>
      <c r="U113" s="4466"/>
      <c r="V113" s="4466"/>
      <c r="W113" s="4466"/>
      <c r="X113" s="4466"/>
      <c r="Y113" s="4468">
        <f t="shared" si="13"/>
        <v>0</v>
      </c>
      <c r="Z113" s="1164"/>
    </row>
    <row r="114" spans="2:26" s="1040" customFormat="1">
      <c r="B114" s="1175"/>
      <c r="C114" s="3727"/>
      <c r="D114" s="3412" t="s">
        <v>1104</v>
      </c>
      <c r="E114" s="3412"/>
      <c r="F114" s="3728"/>
      <c r="G114" s="3413"/>
      <c r="H114" s="3414"/>
      <c r="I114" s="3414"/>
      <c r="J114" s="4479">
        <f t="shared" ref="J114:Y114" si="14">SUMIF($H$97:$H$113,"TRUE",J97:J113)</f>
        <v>0</v>
      </c>
      <c r="K114" s="4479">
        <f>SUMIF($H$97:$H$113,"TRUE",K97:K113)</f>
        <v>0</v>
      </c>
      <c r="L114" s="4479">
        <f t="shared" si="14"/>
        <v>0</v>
      </c>
      <c r="M114" s="4479">
        <f t="shared" si="14"/>
        <v>0</v>
      </c>
      <c r="N114" s="4479">
        <f t="shared" si="14"/>
        <v>0</v>
      </c>
      <c r="O114" s="4479">
        <f t="shared" si="14"/>
        <v>0</v>
      </c>
      <c r="P114" s="4479">
        <f t="shared" si="14"/>
        <v>0</v>
      </c>
      <c r="Q114" s="4479">
        <f t="shared" si="14"/>
        <v>0</v>
      </c>
      <c r="R114" s="4479">
        <f t="shared" si="14"/>
        <v>0</v>
      </c>
      <c r="S114" s="4479">
        <f t="shared" si="14"/>
        <v>0</v>
      </c>
      <c r="T114" s="4479">
        <f t="shared" si="14"/>
        <v>0</v>
      </c>
      <c r="U114" s="4479">
        <f t="shared" si="14"/>
        <v>0</v>
      </c>
      <c r="V114" s="4479">
        <f t="shared" si="14"/>
        <v>0</v>
      </c>
      <c r="W114" s="4479">
        <f t="shared" si="14"/>
        <v>0</v>
      </c>
      <c r="X114" s="4479">
        <f t="shared" si="14"/>
        <v>0</v>
      </c>
      <c r="Y114" s="4480">
        <f t="shared" si="14"/>
        <v>0</v>
      </c>
      <c r="Z114" s="1175"/>
    </row>
    <row r="115" spans="2:26" s="1040" customFormat="1">
      <c r="B115" s="1175"/>
      <c r="C115" s="3727"/>
      <c r="D115" s="3412" t="s">
        <v>1127</v>
      </c>
      <c r="E115" s="3412"/>
      <c r="F115" s="3728"/>
      <c r="G115" s="3413"/>
      <c r="H115" s="3414"/>
      <c r="I115" s="3414"/>
      <c r="J115" s="4479">
        <f>SUM(J97:J113)</f>
        <v>0</v>
      </c>
      <c r="K115" s="4479">
        <f>SUM(K97:K113)</f>
        <v>0</v>
      </c>
      <c r="L115" s="4479">
        <f>SUM(L97:L113)</f>
        <v>0</v>
      </c>
      <c r="M115" s="4479">
        <f>SUM(M97:M113)</f>
        <v>0</v>
      </c>
      <c r="N115" s="4479">
        <f t="shared" ref="N115:Y115" si="15">SUM(N97:N113)</f>
        <v>0</v>
      </c>
      <c r="O115" s="4479">
        <f t="shared" si="15"/>
        <v>0</v>
      </c>
      <c r="P115" s="4479">
        <f t="shared" si="15"/>
        <v>0</v>
      </c>
      <c r="Q115" s="4479">
        <f t="shared" si="15"/>
        <v>0</v>
      </c>
      <c r="R115" s="4479">
        <f t="shared" si="15"/>
        <v>0</v>
      </c>
      <c r="S115" s="4479">
        <f t="shared" si="15"/>
        <v>0</v>
      </c>
      <c r="T115" s="4479">
        <f t="shared" si="15"/>
        <v>0</v>
      </c>
      <c r="U115" s="4479">
        <f t="shared" si="15"/>
        <v>0</v>
      </c>
      <c r="V115" s="4479">
        <f t="shared" si="15"/>
        <v>0</v>
      </c>
      <c r="W115" s="4479">
        <f t="shared" si="15"/>
        <v>0</v>
      </c>
      <c r="X115" s="4479">
        <f t="shared" si="15"/>
        <v>0</v>
      </c>
      <c r="Y115" s="4480">
        <f t="shared" si="15"/>
        <v>0</v>
      </c>
      <c r="Z115" s="1175"/>
    </row>
    <row r="116" spans="2:26">
      <c r="B116" s="1164"/>
      <c r="C116" s="3729"/>
      <c r="D116" s="2647"/>
      <c r="E116" s="2647"/>
      <c r="F116" s="2647"/>
      <c r="G116" s="2642"/>
      <c r="H116" s="3285"/>
      <c r="I116" s="2642"/>
      <c r="J116" s="3409"/>
      <c r="K116" s="3409"/>
      <c r="L116" s="3409"/>
      <c r="M116" s="2642"/>
      <c r="N116" s="3409"/>
      <c r="O116" s="3409"/>
      <c r="P116" s="3409"/>
      <c r="Q116" s="3409"/>
      <c r="R116" s="3409"/>
      <c r="S116" s="3409"/>
      <c r="T116" s="3409"/>
      <c r="U116" s="3409"/>
      <c r="V116" s="3409"/>
      <c r="W116" s="3409"/>
      <c r="X116" s="3409"/>
      <c r="Y116" s="253"/>
      <c r="Z116" s="1164"/>
    </row>
    <row r="117" spans="2:26">
      <c r="B117" s="1164"/>
      <c r="C117" s="3729" t="s">
        <v>1128</v>
      </c>
      <c r="D117" s="2647" t="s">
        <v>75</v>
      </c>
      <c r="E117" s="2647"/>
      <c r="F117" s="2647"/>
      <c r="G117" s="2642"/>
      <c r="H117" s="3285"/>
      <c r="I117" s="2642"/>
      <c r="J117" s="3409"/>
      <c r="K117" s="3409"/>
      <c r="L117" s="3409"/>
      <c r="M117" s="2642"/>
      <c r="N117" s="3409"/>
      <c r="O117" s="3409"/>
      <c r="P117" s="3409"/>
      <c r="Q117" s="3409"/>
      <c r="R117" s="3409"/>
      <c r="S117" s="3409"/>
      <c r="T117" s="3409"/>
      <c r="U117" s="3409"/>
      <c r="V117" s="3409"/>
      <c r="W117" s="3409"/>
      <c r="X117" s="3409"/>
      <c r="Y117" s="253"/>
      <c r="Z117" s="1164"/>
    </row>
    <row r="118" spans="2:26" ht="15.75">
      <c r="B118" s="1164"/>
      <c r="C118" s="3720"/>
      <c r="D118" s="2647"/>
      <c r="E118" s="2647" t="s">
        <v>3822</v>
      </c>
      <c r="F118" s="2647" t="s">
        <v>1129</v>
      </c>
      <c r="G118" s="4103"/>
      <c r="H118" s="3285" t="b">
        <v>0</v>
      </c>
      <c r="I118" s="4102"/>
      <c r="J118" s="6915"/>
      <c r="K118" s="6915"/>
      <c r="L118" s="6915"/>
      <c r="M118" s="6915"/>
      <c r="N118" s="6915"/>
      <c r="O118" s="6915"/>
      <c r="P118" s="6915"/>
      <c r="Q118" s="6915"/>
      <c r="R118" s="6915"/>
      <c r="S118" s="6915"/>
      <c r="T118" s="6915"/>
      <c r="U118" s="6915"/>
      <c r="V118" s="6915"/>
      <c r="W118" s="6915"/>
      <c r="X118" s="6915"/>
      <c r="Y118" s="4468">
        <f>+V118+W118-X118</f>
        <v>0</v>
      </c>
      <c r="Z118" s="1164"/>
    </row>
    <row r="119" spans="2:26" ht="15.75">
      <c r="B119" s="1164"/>
      <c r="C119" s="3720"/>
      <c r="D119" s="2647"/>
      <c r="E119" s="2647" t="s">
        <v>3823</v>
      </c>
      <c r="F119" s="2647" t="s">
        <v>1130</v>
      </c>
      <c r="G119" s="4103"/>
      <c r="H119" s="3285" t="b">
        <v>1</v>
      </c>
      <c r="I119" s="4102"/>
      <c r="J119" s="6915"/>
      <c r="K119" s="6915"/>
      <c r="L119" s="6915"/>
      <c r="M119" s="6915"/>
      <c r="N119" s="6915"/>
      <c r="O119" s="6915"/>
      <c r="P119" s="6915"/>
      <c r="Q119" s="6915"/>
      <c r="R119" s="6915"/>
      <c r="S119" s="6915"/>
      <c r="T119" s="6915"/>
      <c r="U119" s="6915"/>
      <c r="V119" s="6915"/>
      <c r="W119" s="6915"/>
      <c r="X119" s="6915"/>
      <c r="Y119" s="4468">
        <f t="shared" ref="Y119:Y134" si="16">+V119+W119-X119</f>
        <v>0</v>
      </c>
      <c r="Z119" s="1164"/>
    </row>
    <row r="120" spans="2:26">
      <c r="B120" s="1164"/>
      <c r="C120" s="3720"/>
      <c r="D120" s="2647"/>
      <c r="E120" s="2647" t="s">
        <v>3824</v>
      </c>
      <c r="F120" s="2647" t="s">
        <v>1131</v>
      </c>
      <c r="G120" s="4103"/>
      <c r="H120" s="3285" t="b">
        <v>1</v>
      </c>
      <c r="I120" s="4102"/>
      <c r="J120" s="4466"/>
      <c r="K120" s="4466"/>
      <c r="L120" s="4466"/>
      <c r="M120" s="4466"/>
      <c r="N120" s="4466"/>
      <c r="O120" s="4466"/>
      <c r="P120" s="4466"/>
      <c r="Q120" s="4466"/>
      <c r="R120" s="4466"/>
      <c r="S120" s="4466"/>
      <c r="T120" s="4466"/>
      <c r="U120" s="4466"/>
      <c r="V120" s="4466"/>
      <c r="W120" s="4466"/>
      <c r="X120" s="4466"/>
      <c r="Y120" s="4468">
        <f t="shared" si="16"/>
        <v>0</v>
      </c>
      <c r="Z120" s="1164"/>
    </row>
    <row r="121" spans="2:26">
      <c r="B121" s="1164"/>
      <c r="C121" s="3720"/>
      <c r="D121" s="2647"/>
      <c r="E121" s="2647" t="s">
        <v>3825</v>
      </c>
      <c r="F121" s="2647" t="s">
        <v>3826</v>
      </c>
      <c r="G121" s="4103"/>
      <c r="H121" s="3285" t="b">
        <v>0</v>
      </c>
      <c r="I121" s="4102"/>
      <c r="J121" s="4466"/>
      <c r="K121" s="4466"/>
      <c r="L121" s="4466"/>
      <c r="M121" s="4466"/>
      <c r="N121" s="4466"/>
      <c r="O121" s="4466"/>
      <c r="P121" s="4466"/>
      <c r="Q121" s="4466"/>
      <c r="R121" s="4466"/>
      <c r="S121" s="4466"/>
      <c r="T121" s="4466"/>
      <c r="U121" s="4466"/>
      <c r="V121" s="4466"/>
      <c r="W121" s="4466"/>
      <c r="X121" s="4466"/>
      <c r="Y121" s="4468">
        <f t="shared" si="16"/>
        <v>0</v>
      </c>
      <c r="Z121" s="1164"/>
    </row>
    <row r="122" spans="2:26">
      <c r="B122" s="1164"/>
      <c r="C122" s="3720"/>
      <c r="D122" s="2647"/>
      <c r="E122" s="2647" t="s">
        <v>3827</v>
      </c>
      <c r="F122" s="2647" t="s">
        <v>3828</v>
      </c>
      <c r="G122" s="4103"/>
      <c r="H122" s="3285" t="b">
        <v>0</v>
      </c>
      <c r="I122" s="4102"/>
      <c r="J122" s="4466"/>
      <c r="K122" s="4466"/>
      <c r="L122" s="4466"/>
      <c r="M122" s="4466"/>
      <c r="N122" s="4466"/>
      <c r="O122" s="4466"/>
      <c r="P122" s="4466"/>
      <c r="Q122" s="4466"/>
      <c r="R122" s="4466"/>
      <c r="S122" s="4466"/>
      <c r="T122" s="4466"/>
      <c r="U122" s="4466"/>
      <c r="V122" s="4466"/>
      <c r="W122" s="4466"/>
      <c r="X122" s="4466"/>
      <c r="Y122" s="4468">
        <f t="shared" si="16"/>
        <v>0</v>
      </c>
      <c r="Z122" s="1164"/>
    </row>
    <row r="123" spans="2:26">
      <c r="B123" s="1164"/>
      <c r="C123" s="3720"/>
      <c r="D123" s="2647"/>
      <c r="E123" s="2647" t="s">
        <v>3829</v>
      </c>
      <c r="F123" s="2647" t="s">
        <v>3830</v>
      </c>
      <c r="G123" s="4103"/>
      <c r="H123" s="3285" t="b">
        <v>0</v>
      </c>
      <c r="I123" s="4102"/>
      <c r="J123" s="4466"/>
      <c r="K123" s="4466"/>
      <c r="L123" s="4466"/>
      <c r="M123" s="4466"/>
      <c r="N123" s="4466"/>
      <c r="O123" s="4466"/>
      <c r="P123" s="4466"/>
      <c r="Q123" s="4466"/>
      <c r="R123" s="4466"/>
      <c r="S123" s="4466"/>
      <c r="T123" s="4466"/>
      <c r="U123" s="4466"/>
      <c r="V123" s="4466"/>
      <c r="W123" s="4466"/>
      <c r="X123" s="4466"/>
      <c r="Y123" s="4468">
        <f t="shared" si="16"/>
        <v>0</v>
      </c>
      <c r="Z123" s="1164"/>
    </row>
    <row r="124" spans="2:26">
      <c r="B124" s="1164"/>
      <c r="C124" s="3720"/>
      <c r="D124" s="2647"/>
      <c r="E124" s="2647" t="s">
        <v>3831</v>
      </c>
      <c r="F124" s="2647" t="s">
        <v>3832</v>
      </c>
      <c r="G124" s="4103"/>
      <c r="H124" s="3285" t="b">
        <v>0</v>
      </c>
      <c r="I124" s="4102"/>
      <c r="J124" s="4466"/>
      <c r="K124" s="4466"/>
      <c r="L124" s="4466"/>
      <c r="M124" s="4466"/>
      <c r="N124" s="4466"/>
      <c r="O124" s="4466"/>
      <c r="P124" s="4466"/>
      <c r="Q124" s="4466"/>
      <c r="R124" s="4466"/>
      <c r="S124" s="4466"/>
      <c r="T124" s="4466"/>
      <c r="U124" s="4466"/>
      <c r="V124" s="4466"/>
      <c r="W124" s="4466"/>
      <c r="X124" s="4466"/>
      <c r="Y124" s="4468">
        <f t="shared" si="16"/>
        <v>0</v>
      </c>
      <c r="Z124" s="1164"/>
    </row>
    <row r="125" spans="2:26">
      <c r="B125" s="1164"/>
      <c r="C125" s="3720"/>
      <c r="D125" s="2647"/>
      <c r="E125" s="2647" t="s">
        <v>3833</v>
      </c>
      <c r="F125" s="2647" t="s">
        <v>3834</v>
      </c>
      <c r="G125" s="4103"/>
      <c r="H125" s="3285" t="b">
        <v>0</v>
      </c>
      <c r="I125" s="4102"/>
      <c r="J125" s="4466"/>
      <c r="K125" s="4466"/>
      <c r="L125" s="4466"/>
      <c r="M125" s="4466"/>
      <c r="N125" s="4466"/>
      <c r="O125" s="4466"/>
      <c r="P125" s="4466"/>
      <c r="Q125" s="4466"/>
      <c r="R125" s="4466"/>
      <c r="S125" s="4466"/>
      <c r="T125" s="4466"/>
      <c r="U125" s="4466"/>
      <c r="V125" s="4466"/>
      <c r="W125" s="4466"/>
      <c r="X125" s="4466"/>
      <c r="Y125" s="4468">
        <f t="shared" si="16"/>
        <v>0</v>
      </c>
      <c r="Z125" s="1164"/>
    </row>
    <row r="126" spans="2:26">
      <c r="B126" s="1164"/>
      <c r="C126" s="3720"/>
      <c r="D126" s="2647"/>
      <c r="E126" s="2647" t="s">
        <v>3835</v>
      </c>
      <c r="F126" s="2647" t="s">
        <v>3836</v>
      </c>
      <c r="G126" s="4103"/>
      <c r="H126" s="3285" t="b">
        <v>0</v>
      </c>
      <c r="I126" s="4102"/>
      <c r="J126" s="4466"/>
      <c r="K126" s="4466"/>
      <c r="L126" s="4466"/>
      <c r="M126" s="4466"/>
      <c r="N126" s="4466"/>
      <c r="O126" s="4466"/>
      <c r="P126" s="4466"/>
      <c r="Q126" s="4466"/>
      <c r="R126" s="4466"/>
      <c r="S126" s="4466"/>
      <c r="T126" s="4466"/>
      <c r="U126" s="4466"/>
      <c r="V126" s="4466"/>
      <c r="W126" s="4466"/>
      <c r="X126" s="4466"/>
      <c r="Y126" s="4468">
        <f t="shared" si="16"/>
        <v>0</v>
      </c>
      <c r="Z126" s="1164"/>
    </row>
    <row r="127" spans="2:26">
      <c r="B127" s="1164"/>
      <c r="C127" s="3720"/>
      <c r="D127" s="2647"/>
      <c r="E127" s="2647" t="s">
        <v>3837</v>
      </c>
      <c r="F127" s="2647" t="s">
        <v>3838</v>
      </c>
      <c r="G127" s="4103"/>
      <c r="H127" s="3285" t="b">
        <v>0</v>
      </c>
      <c r="I127" s="4102"/>
      <c r="J127" s="4466"/>
      <c r="K127" s="4466"/>
      <c r="L127" s="4466"/>
      <c r="M127" s="4466"/>
      <c r="N127" s="4466"/>
      <c r="O127" s="4466"/>
      <c r="P127" s="4466"/>
      <c r="Q127" s="4466"/>
      <c r="R127" s="4466"/>
      <c r="S127" s="4466"/>
      <c r="T127" s="4466"/>
      <c r="U127" s="4466"/>
      <c r="V127" s="4466"/>
      <c r="W127" s="4466"/>
      <c r="X127" s="4466"/>
      <c r="Y127" s="4468">
        <f t="shared" si="16"/>
        <v>0</v>
      </c>
      <c r="Z127" s="1164"/>
    </row>
    <row r="128" spans="2:26">
      <c r="B128" s="1164"/>
      <c r="C128" s="3720"/>
      <c r="D128" s="2647"/>
      <c r="E128" s="2647" t="s">
        <v>3839</v>
      </c>
      <c r="F128" s="2647" t="s">
        <v>3840</v>
      </c>
      <c r="G128" s="4103"/>
      <c r="H128" s="3285" t="b">
        <v>0</v>
      </c>
      <c r="I128" s="4102"/>
      <c r="J128" s="4466"/>
      <c r="K128" s="4466"/>
      <c r="L128" s="4466"/>
      <c r="M128" s="4466"/>
      <c r="N128" s="4466"/>
      <c r="O128" s="4466"/>
      <c r="P128" s="4466"/>
      <c r="Q128" s="4466"/>
      <c r="R128" s="4466"/>
      <c r="S128" s="4466"/>
      <c r="T128" s="4466"/>
      <c r="U128" s="4466"/>
      <c r="V128" s="4466"/>
      <c r="W128" s="4466"/>
      <c r="X128" s="4466"/>
      <c r="Y128" s="4468">
        <f t="shared" si="16"/>
        <v>0</v>
      </c>
      <c r="Z128" s="1164"/>
    </row>
    <row r="129" spans="2:26">
      <c r="B129" s="1164"/>
      <c r="C129" s="3720"/>
      <c r="D129" s="2647"/>
      <c r="E129" s="2647" t="s">
        <v>3841</v>
      </c>
      <c r="F129" s="2647" t="s">
        <v>3842</v>
      </c>
      <c r="G129" s="4103"/>
      <c r="H129" s="3285" t="b">
        <v>0</v>
      </c>
      <c r="I129" s="4102"/>
      <c r="J129" s="4466"/>
      <c r="K129" s="4466"/>
      <c r="L129" s="4466"/>
      <c r="M129" s="4466"/>
      <c r="N129" s="4466"/>
      <c r="O129" s="4466"/>
      <c r="P129" s="4466"/>
      <c r="Q129" s="4466"/>
      <c r="R129" s="4466"/>
      <c r="S129" s="4466"/>
      <c r="T129" s="4466"/>
      <c r="U129" s="4466"/>
      <c r="V129" s="4466"/>
      <c r="W129" s="4466"/>
      <c r="X129" s="4466"/>
      <c r="Y129" s="4468">
        <f t="shared" si="16"/>
        <v>0</v>
      </c>
      <c r="Z129" s="1164"/>
    </row>
    <row r="130" spans="2:26">
      <c r="B130" s="1164"/>
      <c r="C130" s="3720"/>
      <c r="D130" s="2647"/>
      <c r="E130" s="2647" t="s">
        <v>3843</v>
      </c>
      <c r="F130" s="2647" t="s">
        <v>3844</v>
      </c>
      <c r="G130" s="4103"/>
      <c r="H130" s="3285" t="b">
        <v>0</v>
      </c>
      <c r="I130" s="4102"/>
      <c r="J130" s="4466"/>
      <c r="K130" s="4466"/>
      <c r="L130" s="4466"/>
      <c r="M130" s="4466"/>
      <c r="N130" s="4466"/>
      <c r="O130" s="4466"/>
      <c r="P130" s="4466"/>
      <c r="Q130" s="4466"/>
      <c r="R130" s="4466"/>
      <c r="S130" s="4466"/>
      <c r="T130" s="4466"/>
      <c r="U130" s="4466"/>
      <c r="V130" s="4466"/>
      <c r="W130" s="4466"/>
      <c r="X130" s="4466"/>
      <c r="Y130" s="4468">
        <f t="shared" si="16"/>
        <v>0</v>
      </c>
      <c r="Z130" s="1164"/>
    </row>
    <row r="131" spans="2:26">
      <c r="B131" s="1164"/>
      <c r="C131" s="3720"/>
      <c r="D131" s="2647"/>
      <c r="E131" s="2647" t="s">
        <v>3845</v>
      </c>
      <c r="F131" s="2647" t="s">
        <v>3846</v>
      </c>
      <c r="G131" s="4103"/>
      <c r="H131" s="3285" t="b">
        <v>0</v>
      </c>
      <c r="I131" s="4102"/>
      <c r="J131" s="4466"/>
      <c r="K131" s="4466"/>
      <c r="L131" s="4466"/>
      <c r="M131" s="4466"/>
      <c r="N131" s="4466"/>
      <c r="O131" s="4466"/>
      <c r="P131" s="4466"/>
      <c r="Q131" s="4466"/>
      <c r="R131" s="4466"/>
      <c r="S131" s="4466"/>
      <c r="T131" s="4466"/>
      <c r="U131" s="4466"/>
      <c r="V131" s="4466"/>
      <c r="W131" s="4466"/>
      <c r="X131" s="4466"/>
      <c r="Y131" s="4468">
        <f t="shared" si="16"/>
        <v>0</v>
      </c>
      <c r="Z131" s="1164"/>
    </row>
    <row r="132" spans="2:26">
      <c r="B132" s="1164"/>
      <c r="C132" s="3720"/>
      <c r="D132" s="2647"/>
      <c r="E132" s="2647" t="s">
        <v>3847</v>
      </c>
      <c r="F132" s="2647" t="s">
        <v>3848</v>
      </c>
      <c r="G132" s="4103"/>
      <c r="H132" s="3285" t="b">
        <v>0</v>
      </c>
      <c r="I132" s="4102"/>
      <c r="J132" s="4466"/>
      <c r="K132" s="4466"/>
      <c r="L132" s="4466"/>
      <c r="M132" s="4466"/>
      <c r="N132" s="4466"/>
      <c r="O132" s="4466"/>
      <c r="P132" s="4466"/>
      <c r="Q132" s="4466"/>
      <c r="R132" s="4466"/>
      <c r="S132" s="4466"/>
      <c r="T132" s="4466"/>
      <c r="U132" s="4466"/>
      <c r="V132" s="4466"/>
      <c r="W132" s="4466"/>
      <c r="X132" s="4466"/>
      <c r="Y132" s="4468">
        <f t="shared" si="16"/>
        <v>0</v>
      </c>
      <c r="Z132" s="1164"/>
    </row>
    <row r="133" spans="2:26">
      <c r="B133" s="1164"/>
      <c r="C133" s="3720"/>
      <c r="D133" s="2647"/>
      <c r="E133" s="2647" t="s">
        <v>3849</v>
      </c>
      <c r="F133" s="2647" t="s">
        <v>3850</v>
      </c>
      <c r="G133" s="4103"/>
      <c r="H133" s="3285" t="b">
        <v>0</v>
      </c>
      <c r="I133" s="4102"/>
      <c r="J133" s="4466"/>
      <c r="K133" s="4466"/>
      <c r="L133" s="4466"/>
      <c r="M133" s="4466"/>
      <c r="N133" s="4466"/>
      <c r="O133" s="4466"/>
      <c r="P133" s="4466"/>
      <c r="Q133" s="4466"/>
      <c r="R133" s="4466"/>
      <c r="S133" s="4466"/>
      <c r="T133" s="4466"/>
      <c r="U133" s="4466"/>
      <c r="V133" s="4466"/>
      <c r="W133" s="4466"/>
      <c r="X133" s="4466"/>
      <c r="Y133" s="4468">
        <f t="shared" si="16"/>
        <v>0</v>
      </c>
      <c r="Z133" s="1164"/>
    </row>
    <row r="134" spans="2:26">
      <c r="B134" s="1164"/>
      <c r="C134" s="3720"/>
      <c r="D134" s="2647"/>
      <c r="E134" s="2647" t="s">
        <v>3851</v>
      </c>
      <c r="F134" s="2647" t="s">
        <v>3852</v>
      </c>
      <c r="G134" s="4103"/>
      <c r="H134" s="3285" t="b">
        <v>0</v>
      </c>
      <c r="I134" s="4102"/>
      <c r="J134" s="4466"/>
      <c r="K134" s="4466"/>
      <c r="L134" s="4466"/>
      <c r="M134" s="4466"/>
      <c r="N134" s="4466"/>
      <c r="O134" s="4466"/>
      <c r="P134" s="4466"/>
      <c r="Q134" s="4466"/>
      <c r="R134" s="4466"/>
      <c r="S134" s="4466"/>
      <c r="T134" s="4466"/>
      <c r="U134" s="4466"/>
      <c r="V134" s="4466"/>
      <c r="W134" s="4466"/>
      <c r="X134" s="4466"/>
      <c r="Y134" s="4468">
        <f t="shared" si="16"/>
        <v>0</v>
      </c>
      <c r="Z134" s="1164"/>
    </row>
    <row r="135" spans="2:26" s="1040" customFormat="1">
      <c r="B135" s="1175"/>
      <c r="C135" s="3727"/>
      <c r="D135" s="3412" t="s">
        <v>1104</v>
      </c>
      <c r="E135" s="3412"/>
      <c r="F135" s="3728"/>
      <c r="G135" s="3413"/>
      <c r="H135" s="3414"/>
      <c r="I135" s="3414"/>
      <c r="J135" s="4479">
        <f>SUMIF($H$118:$H$134,"TRUE",J118:J134)</f>
        <v>0</v>
      </c>
      <c r="K135" s="4479">
        <f t="shared" ref="K135:Y135" si="17">SUMIF($H$118:$H$134,"TRUE",K118:K134)</f>
        <v>0</v>
      </c>
      <c r="L135" s="4479">
        <f t="shared" si="17"/>
        <v>0</v>
      </c>
      <c r="M135" s="4479">
        <f t="shared" si="17"/>
        <v>0</v>
      </c>
      <c r="N135" s="4479">
        <f t="shared" si="17"/>
        <v>0</v>
      </c>
      <c r="O135" s="4479">
        <f t="shared" si="17"/>
        <v>0</v>
      </c>
      <c r="P135" s="4479">
        <f t="shared" si="17"/>
        <v>0</v>
      </c>
      <c r="Q135" s="4479">
        <f t="shared" si="17"/>
        <v>0</v>
      </c>
      <c r="R135" s="4479">
        <f t="shared" si="17"/>
        <v>0</v>
      </c>
      <c r="S135" s="4479">
        <f t="shared" si="17"/>
        <v>0</v>
      </c>
      <c r="T135" s="4479">
        <f t="shared" si="17"/>
        <v>0</v>
      </c>
      <c r="U135" s="4479">
        <f t="shared" si="17"/>
        <v>0</v>
      </c>
      <c r="V135" s="4479">
        <f t="shared" si="17"/>
        <v>0</v>
      </c>
      <c r="W135" s="4479">
        <f t="shared" si="17"/>
        <v>0</v>
      </c>
      <c r="X135" s="4479">
        <f t="shared" si="17"/>
        <v>0</v>
      </c>
      <c r="Y135" s="4480">
        <f t="shared" si="17"/>
        <v>0</v>
      </c>
      <c r="Z135" s="1175"/>
    </row>
    <row r="136" spans="2:26" s="1040" customFormat="1">
      <c r="B136" s="1175"/>
      <c r="C136" s="3727"/>
      <c r="D136" s="3412" t="s">
        <v>1132</v>
      </c>
      <c r="E136" s="3412"/>
      <c r="F136" s="3728"/>
      <c r="G136" s="3413"/>
      <c r="H136" s="3414"/>
      <c r="I136" s="3414"/>
      <c r="J136" s="4479">
        <f>SUM(J118:J134)</f>
        <v>0</v>
      </c>
      <c r="K136" s="4479">
        <f t="shared" ref="K136:Y136" si="18">SUM(K118:K134)</f>
        <v>0</v>
      </c>
      <c r="L136" s="4479">
        <f t="shared" si="18"/>
        <v>0</v>
      </c>
      <c r="M136" s="4479">
        <f t="shared" si="18"/>
        <v>0</v>
      </c>
      <c r="N136" s="4479">
        <f t="shared" si="18"/>
        <v>0</v>
      </c>
      <c r="O136" s="4479">
        <f t="shared" si="18"/>
        <v>0</v>
      </c>
      <c r="P136" s="4479">
        <f t="shared" si="18"/>
        <v>0</v>
      </c>
      <c r="Q136" s="4479">
        <f t="shared" si="18"/>
        <v>0</v>
      </c>
      <c r="R136" s="4479">
        <f t="shared" si="18"/>
        <v>0</v>
      </c>
      <c r="S136" s="4479">
        <f t="shared" si="18"/>
        <v>0</v>
      </c>
      <c r="T136" s="4479">
        <f t="shared" si="18"/>
        <v>0</v>
      </c>
      <c r="U136" s="4479">
        <f t="shared" si="18"/>
        <v>0</v>
      </c>
      <c r="V136" s="4479">
        <f t="shared" si="18"/>
        <v>0</v>
      </c>
      <c r="W136" s="4479">
        <f t="shared" si="18"/>
        <v>0</v>
      </c>
      <c r="X136" s="4479">
        <f t="shared" si="18"/>
        <v>0</v>
      </c>
      <c r="Y136" s="4480">
        <f t="shared" si="18"/>
        <v>0</v>
      </c>
      <c r="Z136" s="1175"/>
    </row>
    <row r="137" spans="2:26" s="1040" customFormat="1">
      <c r="B137" s="1175"/>
      <c r="C137" s="3727" t="s">
        <v>1133</v>
      </c>
      <c r="D137" s="3412"/>
      <c r="E137" s="3412"/>
      <c r="F137" s="3728"/>
      <c r="G137" s="3413"/>
      <c r="H137" s="3414"/>
      <c r="I137" s="3414"/>
      <c r="J137" s="4479">
        <f t="shared" ref="J137:Y137" si="19">SUM(J30,J51,J72,J93,J114,J135)</f>
        <v>0</v>
      </c>
      <c r="K137" s="4479">
        <f t="shared" si="19"/>
        <v>0</v>
      </c>
      <c r="L137" s="4479">
        <f t="shared" si="19"/>
        <v>0</v>
      </c>
      <c r="M137" s="4479">
        <f t="shared" si="19"/>
        <v>0</v>
      </c>
      <c r="N137" s="4479">
        <f t="shared" si="19"/>
        <v>0</v>
      </c>
      <c r="O137" s="4479">
        <f t="shared" si="19"/>
        <v>0</v>
      </c>
      <c r="P137" s="4479">
        <f t="shared" si="19"/>
        <v>0</v>
      </c>
      <c r="Q137" s="4479">
        <f t="shared" si="19"/>
        <v>0</v>
      </c>
      <c r="R137" s="4479">
        <f t="shared" si="19"/>
        <v>0</v>
      </c>
      <c r="S137" s="4479">
        <f t="shared" si="19"/>
        <v>0</v>
      </c>
      <c r="T137" s="4479">
        <f t="shared" si="19"/>
        <v>0</v>
      </c>
      <c r="U137" s="4479">
        <f t="shared" si="19"/>
        <v>0</v>
      </c>
      <c r="V137" s="4479">
        <f t="shared" si="19"/>
        <v>0</v>
      </c>
      <c r="W137" s="4479">
        <f t="shared" si="19"/>
        <v>0</v>
      </c>
      <c r="X137" s="4479">
        <f t="shared" si="19"/>
        <v>0</v>
      </c>
      <c r="Y137" s="4480">
        <f t="shared" si="19"/>
        <v>0</v>
      </c>
      <c r="Z137" s="1175"/>
    </row>
    <row r="138" spans="2:26" s="1040" customFormat="1">
      <c r="B138" s="1175"/>
      <c r="C138" s="3727" t="s">
        <v>1134</v>
      </c>
      <c r="D138" s="3412"/>
      <c r="E138" s="3412"/>
      <c r="F138" s="3728"/>
      <c r="G138" s="3413"/>
      <c r="H138" s="3413"/>
      <c r="I138" s="3413"/>
      <c r="J138" s="4479">
        <f>J31+J52+J73+J94+J115+J136</f>
        <v>0</v>
      </c>
      <c r="K138" s="4479">
        <f>K31+K52+K73+K94+K115+K136</f>
        <v>0</v>
      </c>
      <c r="L138" s="4479">
        <f>L31+L52+L73+L94+L115+L136</f>
        <v>0</v>
      </c>
      <c r="M138" s="4479">
        <f>M31+M52+M73+M94+M115+M136</f>
        <v>0</v>
      </c>
      <c r="N138" s="4479">
        <f>N31+N52+N73+N94+N115+N136</f>
        <v>0</v>
      </c>
      <c r="O138" s="4479">
        <f t="shared" ref="O138:Y138" si="20">O31+O52+O73+O94+O115+O136</f>
        <v>0</v>
      </c>
      <c r="P138" s="4479">
        <f t="shared" si="20"/>
        <v>0</v>
      </c>
      <c r="Q138" s="4479">
        <f t="shared" si="20"/>
        <v>0</v>
      </c>
      <c r="R138" s="4479">
        <f t="shared" si="20"/>
        <v>0</v>
      </c>
      <c r="S138" s="4479">
        <f t="shared" si="20"/>
        <v>0</v>
      </c>
      <c r="T138" s="4479">
        <f t="shared" si="20"/>
        <v>0</v>
      </c>
      <c r="U138" s="4479">
        <f t="shared" si="20"/>
        <v>0</v>
      </c>
      <c r="V138" s="4479">
        <f t="shared" si="20"/>
        <v>0</v>
      </c>
      <c r="W138" s="4479">
        <f t="shared" si="20"/>
        <v>0</v>
      </c>
      <c r="X138" s="4479">
        <f>X31+X52+X73+X94+X115+X136</f>
        <v>0</v>
      </c>
      <c r="Y138" s="4480">
        <f t="shared" si="20"/>
        <v>0</v>
      </c>
      <c r="Z138" s="1175"/>
    </row>
    <row r="139" spans="2:26" ht="13.5" thickBot="1">
      <c r="B139" s="1164"/>
      <c r="C139" s="3730"/>
      <c r="D139" s="3731"/>
      <c r="E139" s="3731"/>
      <c r="F139" s="3731"/>
      <c r="G139" s="3420"/>
      <c r="H139" s="3732"/>
      <c r="I139" s="3732"/>
      <c r="J139" s="3419"/>
      <c r="K139" s="3419"/>
      <c r="L139" s="3419"/>
      <c r="M139" s="3420"/>
      <c r="N139" s="3419"/>
      <c r="O139" s="3419"/>
      <c r="P139" s="3419"/>
      <c r="Q139" s="3419"/>
      <c r="R139" s="3419"/>
      <c r="S139" s="3419"/>
      <c r="T139" s="3419"/>
      <c r="U139" s="3419"/>
      <c r="V139" s="3419"/>
      <c r="W139" s="3419"/>
      <c r="X139" s="3419"/>
      <c r="Y139" s="3421"/>
      <c r="Z139" s="1164"/>
    </row>
    <row r="140" spans="2:26">
      <c r="B140" s="1164"/>
      <c r="C140" s="1163"/>
      <c r="D140" s="1163"/>
      <c r="E140" s="1163"/>
      <c r="F140" s="1163"/>
      <c r="G140" s="1163"/>
      <c r="H140" s="1165"/>
      <c r="I140" s="1163"/>
      <c r="J140" s="1163"/>
      <c r="K140" s="1163"/>
      <c r="L140" s="1163"/>
      <c r="M140" s="1163"/>
      <c r="N140" s="1163"/>
      <c r="O140" s="1163"/>
      <c r="P140" s="1163"/>
      <c r="Q140" s="1163"/>
      <c r="R140" s="1163"/>
      <c r="S140" s="1163"/>
      <c r="T140" s="1163"/>
      <c r="U140" s="1163"/>
      <c r="V140" s="1163"/>
      <c r="W140" s="1163"/>
      <c r="X140" s="1163"/>
      <c r="Y140" s="1163"/>
      <c r="Z140" s="1164"/>
    </row>
    <row r="141" spans="2:26">
      <c r="B141" s="1164"/>
      <c r="C141" s="1163"/>
      <c r="D141" s="1163"/>
      <c r="E141" s="1163"/>
      <c r="F141" s="1163"/>
      <c r="G141" s="1163"/>
      <c r="H141" s="1165"/>
      <c r="I141" s="1163"/>
      <c r="J141" s="1163"/>
      <c r="K141" s="1163"/>
      <c r="L141" s="1163"/>
      <c r="M141" s="1163"/>
      <c r="N141" s="1163"/>
      <c r="O141" s="1163"/>
      <c r="P141" s="1163"/>
      <c r="Q141" s="1163"/>
      <c r="R141" s="1163"/>
      <c r="S141" s="1163"/>
      <c r="T141" s="1163"/>
      <c r="U141" s="1163"/>
      <c r="V141" s="1163"/>
      <c r="W141" s="1163"/>
      <c r="X141" s="1163"/>
      <c r="Y141" s="1163"/>
      <c r="Z141" s="1164"/>
    </row>
    <row r="142" spans="2:26" ht="13.5" thickBot="1">
      <c r="B142" s="1164"/>
      <c r="C142" s="1163"/>
      <c r="D142" s="1163"/>
      <c r="E142" s="1163"/>
      <c r="F142" s="1165" t="s">
        <v>1135</v>
      </c>
      <c r="G142" s="1163"/>
      <c r="H142" s="1165"/>
      <c r="I142" s="1163"/>
      <c r="J142" s="1163"/>
      <c r="K142" s="1163"/>
      <c r="L142" s="1163"/>
      <c r="M142" s="1163"/>
      <c r="N142" s="1163"/>
      <c r="O142" s="1163"/>
      <c r="P142" s="1163"/>
      <c r="Q142" s="1163"/>
      <c r="R142" s="1163"/>
      <c r="S142" s="1163"/>
      <c r="T142" s="1163"/>
      <c r="U142" s="1163"/>
      <c r="V142" s="1163"/>
      <c r="W142" s="1163"/>
      <c r="X142" s="1163"/>
      <c r="Y142" s="1163"/>
      <c r="Z142" s="1164"/>
    </row>
    <row r="143" spans="2:26">
      <c r="B143" s="1164"/>
      <c r="C143" s="1163"/>
      <c r="D143" s="1163"/>
      <c r="E143" s="2148" t="s">
        <v>1136</v>
      </c>
      <c r="F143" s="2149" t="str">
        <f>F144</f>
        <v>Undeposited collections</v>
      </c>
      <c r="G143" s="2150" t="s">
        <v>580</v>
      </c>
      <c r="H143" s="2150"/>
      <c r="I143" s="2150"/>
      <c r="J143" s="4452">
        <f>J30</f>
        <v>0</v>
      </c>
      <c r="K143" s="4452">
        <f t="shared" ref="K143:Y143" si="21">K30</f>
        <v>0</v>
      </c>
      <c r="L143" s="4452">
        <f t="shared" si="21"/>
        <v>0</v>
      </c>
      <c r="M143" s="4452">
        <f t="shared" si="21"/>
        <v>0</v>
      </c>
      <c r="N143" s="4452">
        <f t="shared" si="21"/>
        <v>0</v>
      </c>
      <c r="O143" s="4452">
        <f t="shared" si="21"/>
        <v>0</v>
      </c>
      <c r="P143" s="4452">
        <f t="shared" si="21"/>
        <v>0</v>
      </c>
      <c r="Q143" s="4452">
        <f t="shared" si="21"/>
        <v>0</v>
      </c>
      <c r="R143" s="4452">
        <f t="shared" si="21"/>
        <v>0</v>
      </c>
      <c r="S143" s="4452">
        <f t="shared" si="21"/>
        <v>0</v>
      </c>
      <c r="T143" s="4452">
        <f t="shared" si="21"/>
        <v>0</v>
      </c>
      <c r="U143" s="4452">
        <f t="shared" si="21"/>
        <v>0</v>
      </c>
      <c r="V143" s="4452">
        <f t="shared" si="21"/>
        <v>0</v>
      </c>
      <c r="W143" s="4452">
        <f t="shared" si="21"/>
        <v>0</v>
      </c>
      <c r="X143" s="4452">
        <f t="shared" si="21"/>
        <v>0</v>
      </c>
      <c r="Y143" s="4453">
        <f t="shared" si="21"/>
        <v>0</v>
      </c>
      <c r="Z143" s="1164"/>
    </row>
    <row r="144" spans="2:26">
      <c r="B144" s="1164"/>
      <c r="C144" s="1163"/>
      <c r="D144" s="1163"/>
      <c r="E144" s="2148" t="s">
        <v>1136</v>
      </c>
      <c r="F144" s="2015" t="str">
        <f>D12</f>
        <v>Undeposited collections</v>
      </c>
      <c r="G144" s="2016" t="s">
        <v>44</v>
      </c>
      <c r="H144" s="2016"/>
      <c r="I144" s="2016"/>
      <c r="J144" s="4511">
        <f>J31</f>
        <v>0</v>
      </c>
      <c r="K144" s="4511">
        <f t="shared" ref="K144:Y144" si="22">K31</f>
        <v>0</v>
      </c>
      <c r="L144" s="4511">
        <f t="shared" si="22"/>
        <v>0</v>
      </c>
      <c r="M144" s="4511">
        <f t="shared" si="22"/>
        <v>0</v>
      </c>
      <c r="N144" s="4511">
        <f t="shared" si="22"/>
        <v>0</v>
      </c>
      <c r="O144" s="4511">
        <f t="shared" si="22"/>
        <v>0</v>
      </c>
      <c r="P144" s="4511">
        <f t="shared" si="22"/>
        <v>0</v>
      </c>
      <c r="Q144" s="4511">
        <f t="shared" si="22"/>
        <v>0</v>
      </c>
      <c r="R144" s="4511">
        <f t="shared" si="22"/>
        <v>0</v>
      </c>
      <c r="S144" s="4511">
        <f t="shared" si="22"/>
        <v>0</v>
      </c>
      <c r="T144" s="4511">
        <f t="shared" si="22"/>
        <v>0</v>
      </c>
      <c r="U144" s="4511">
        <f t="shared" si="22"/>
        <v>0</v>
      </c>
      <c r="V144" s="4511">
        <f t="shared" si="22"/>
        <v>0</v>
      </c>
      <c r="W144" s="4511">
        <f t="shared" si="22"/>
        <v>0</v>
      </c>
      <c r="X144" s="4511">
        <f t="shared" si="22"/>
        <v>0</v>
      </c>
      <c r="Y144" s="4512">
        <f t="shared" si="22"/>
        <v>0</v>
      </c>
      <c r="Z144" s="1164"/>
    </row>
    <row r="145" spans="2:26">
      <c r="B145" s="1164"/>
      <c r="C145" s="1163"/>
      <c r="D145" s="1163"/>
      <c r="E145" s="2148" t="s">
        <v>1137</v>
      </c>
      <c r="F145" s="2015" t="str">
        <f>D33</f>
        <v>Petty cash fund</v>
      </c>
      <c r="G145" s="2016" t="s">
        <v>580</v>
      </c>
      <c r="H145" s="2016"/>
      <c r="I145" s="2016"/>
      <c r="J145" s="4511">
        <f t="shared" ref="J145:Y145" si="23">J51</f>
        <v>0</v>
      </c>
      <c r="K145" s="4511">
        <f t="shared" si="23"/>
        <v>0</v>
      </c>
      <c r="L145" s="4511">
        <f t="shared" si="23"/>
        <v>0</v>
      </c>
      <c r="M145" s="4511">
        <f t="shared" si="23"/>
        <v>0</v>
      </c>
      <c r="N145" s="4511">
        <f t="shared" si="23"/>
        <v>0</v>
      </c>
      <c r="O145" s="4511">
        <f t="shared" si="23"/>
        <v>0</v>
      </c>
      <c r="P145" s="4511">
        <f t="shared" si="23"/>
        <v>0</v>
      </c>
      <c r="Q145" s="4511">
        <f t="shared" si="23"/>
        <v>0</v>
      </c>
      <c r="R145" s="4511">
        <f t="shared" si="23"/>
        <v>0</v>
      </c>
      <c r="S145" s="4511">
        <f t="shared" si="23"/>
        <v>0</v>
      </c>
      <c r="T145" s="4511">
        <f t="shared" si="23"/>
        <v>0</v>
      </c>
      <c r="U145" s="4511">
        <f t="shared" si="23"/>
        <v>0</v>
      </c>
      <c r="V145" s="4511">
        <f t="shared" si="23"/>
        <v>0</v>
      </c>
      <c r="W145" s="4511">
        <f t="shared" si="23"/>
        <v>0</v>
      </c>
      <c r="X145" s="4511">
        <f t="shared" si="23"/>
        <v>0</v>
      </c>
      <c r="Y145" s="4512">
        <f t="shared" si="23"/>
        <v>0</v>
      </c>
      <c r="Z145" s="1164"/>
    </row>
    <row r="146" spans="2:26">
      <c r="B146" s="1164"/>
      <c r="C146" s="1163"/>
      <c r="D146" s="1163"/>
      <c r="E146" s="2148" t="s">
        <v>1137</v>
      </c>
      <c r="F146" s="2015" t="str">
        <f>F145</f>
        <v>Petty cash fund</v>
      </c>
      <c r="G146" s="2016" t="s">
        <v>44</v>
      </c>
      <c r="H146" s="2016"/>
      <c r="I146" s="2016"/>
      <c r="J146" s="4511">
        <f t="shared" ref="J146:Y146" si="24">J52</f>
        <v>0</v>
      </c>
      <c r="K146" s="4511">
        <f t="shared" si="24"/>
        <v>0</v>
      </c>
      <c r="L146" s="4511">
        <f t="shared" si="24"/>
        <v>0</v>
      </c>
      <c r="M146" s="4511">
        <f t="shared" si="24"/>
        <v>0</v>
      </c>
      <c r="N146" s="4511">
        <f t="shared" si="24"/>
        <v>0</v>
      </c>
      <c r="O146" s="4511">
        <f t="shared" si="24"/>
        <v>0</v>
      </c>
      <c r="P146" s="4511">
        <f t="shared" si="24"/>
        <v>0</v>
      </c>
      <c r="Q146" s="4511">
        <f t="shared" si="24"/>
        <v>0</v>
      </c>
      <c r="R146" s="4511">
        <f t="shared" si="24"/>
        <v>0</v>
      </c>
      <c r="S146" s="4511">
        <f t="shared" si="24"/>
        <v>0</v>
      </c>
      <c r="T146" s="4511">
        <f t="shared" si="24"/>
        <v>0</v>
      </c>
      <c r="U146" s="4511">
        <f t="shared" si="24"/>
        <v>0</v>
      </c>
      <c r="V146" s="4511">
        <f t="shared" si="24"/>
        <v>0</v>
      </c>
      <c r="W146" s="4511">
        <f t="shared" si="24"/>
        <v>0</v>
      </c>
      <c r="X146" s="4511">
        <f t="shared" si="24"/>
        <v>0</v>
      </c>
      <c r="Y146" s="4512">
        <f t="shared" si="24"/>
        <v>0</v>
      </c>
      <c r="Z146" s="1164"/>
    </row>
    <row r="147" spans="2:26">
      <c r="B147" s="1164"/>
      <c r="C147" s="1163"/>
      <c r="D147" s="1163"/>
      <c r="E147" s="2148" t="s">
        <v>1138</v>
      </c>
      <c r="F147" s="2015" t="str">
        <f>D54</f>
        <v>Commission fund</v>
      </c>
      <c r="G147" s="2016" t="s">
        <v>580</v>
      </c>
      <c r="H147" s="2016"/>
      <c r="I147" s="2016"/>
      <c r="J147" s="4511">
        <f t="shared" ref="J147:Y147" si="25">J72</f>
        <v>0</v>
      </c>
      <c r="K147" s="4511">
        <f t="shared" si="25"/>
        <v>0</v>
      </c>
      <c r="L147" s="4511">
        <f t="shared" si="25"/>
        <v>0</v>
      </c>
      <c r="M147" s="4511">
        <f t="shared" si="25"/>
        <v>0</v>
      </c>
      <c r="N147" s="4511">
        <f t="shared" si="25"/>
        <v>0</v>
      </c>
      <c r="O147" s="4511">
        <f t="shared" si="25"/>
        <v>0</v>
      </c>
      <c r="P147" s="4511">
        <f t="shared" si="25"/>
        <v>0</v>
      </c>
      <c r="Q147" s="4511">
        <f t="shared" si="25"/>
        <v>0</v>
      </c>
      <c r="R147" s="4511">
        <f t="shared" si="25"/>
        <v>0</v>
      </c>
      <c r="S147" s="4511">
        <f t="shared" si="25"/>
        <v>0</v>
      </c>
      <c r="T147" s="4511">
        <f t="shared" si="25"/>
        <v>0</v>
      </c>
      <c r="U147" s="4511">
        <f t="shared" si="25"/>
        <v>0</v>
      </c>
      <c r="V147" s="4511">
        <f t="shared" si="25"/>
        <v>0</v>
      </c>
      <c r="W147" s="4511">
        <f t="shared" si="25"/>
        <v>0</v>
      </c>
      <c r="X147" s="4511">
        <f t="shared" si="25"/>
        <v>0</v>
      </c>
      <c r="Y147" s="4512">
        <f t="shared" si="25"/>
        <v>0</v>
      </c>
      <c r="Z147" s="1164"/>
    </row>
    <row r="148" spans="2:26">
      <c r="B148" s="1164"/>
      <c r="C148" s="1163"/>
      <c r="D148" s="1163"/>
      <c r="E148" s="2148" t="s">
        <v>1138</v>
      </c>
      <c r="F148" s="2015" t="str">
        <f>F147</f>
        <v>Commission fund</v>
      </c>
      <c r="G148" s="2016" t="s">
        <v>44</v>
      </c>
      <c r="H148" s="2016"/>
      <c r="I148" s="2016"/>
      <c r="J148" s="4511">
        <f t="shared" ref="J148:Y148" si="26">J73</f>
        <v>0</v>
      </c>
      <c r="K148" s="4511">
        <f t="shared" si="26"/>
        <v>0</v>
      </c>
      <c r="L148" s="4511">
        <f t="shared" si="26"/>
        <v>0</v>
      </c>
      <c r="M148" s="4511">
        <f t="shared" si="26"/>
        <v>0</v>
      </c>
      <c r="N148" s="4511">
        <f t="shared" si="26"/>
        <v>0</v>
      </c>
      <c r="O148" s="4511">
        <f t="shared" si="26"/>
        <v>0</v>
      </c>
      <c r="P148" s="4511">
        <f t="shared" si="26"/>
        <v>0</v>
      </c>
      <c r="Q148" s="4511">
        <f t="shared" si="26"/>
        <v>0</v>
      </c>
      <c r="R148" s="4511">
        <f t="shared" si="26"/>
        <v>0</v>
      </c>
      <c r="S148" s="4511">
        <f t="shared" si="26"/>
        <v>0</v>
      </c>
      <c r="T148" s="4511">
        <f t="shared" si="26"/>
        <v>0</v>
      </c>
      <c r="U148" s="4511">
        <f t="shared" si="26"/>
        <v>0</v>
      </c>
      <c r="V148" s="4511">
        <f t="shared" si="26"/>
        <v>0</v>
      </c>
      <c r="W148" s="4511">
        <f t="shared" si="26"/>
        <v>0</v>
      </c>
      <c r="X148" s="4511">
        <f t="shared" si="26"/>
        <v>0</v>
      </c>
      <c r="Y148" s="4512">
        <f t="shared" si="26"/>
        <v>0</v>
      </c>
      <c r="Z148" s="1164"/>
    </row>
    <row r="149" spans="2:26">
      <c r="B149" s="1164"/>
      <c r="C149" s="1163"/>
      <c r="D149" s="1163"/>
      <c r="E149" s="2148" t="s">
        <v>1139</v>
      </c>
      <c r="F149" s="2015" t="str">
        <f>D75</f>
        <v>Policy Loan Fund</v>
      </c>
      <c r="G149" s="2016" t="s">
        <v>580</v>
      </c>
      <c r="H149" s="2016"/>
      <c r="I149" s="2016"/>
      <c r="J149" s="4511">
        <f t="shared" ref="J149:Y149" si="27">J93</f>
        <v>0</v>
      </c>
      <c r="K149" s="4511">
        <f t="shared" si="27"/>
        <v>0</v>
      </c>
      <c r="L149" s="4511">
        <f t="shared" si="27"/>
        <v>0</v>
      </c>
      <c r="M149" s="4511">
        <f t="shared" si="27"/>
        <v>0</v>
      </c>
      <c r="N149" s="4511">
        <f t="shared" si="27"/>
        <v>0</v>
      </c>
      <c r="O149" s="4511">
        <f t="shared" si="27"/>
        <v>0</v>
      </c>
      <c r="P149" s="4511">
        <f t="shared" si="27"/>
        <v>0</v>
      </c>
      <c r="Q149" s="4511">
        <f t="shared" si="27"/>
        <v>0</v>
      </c>
      <c r="R149" s="4511">
        <f t="shared" si="27"/>
        <v>0</v>
      </c>
      <c r="S149" s="4511">
        <f t="shared" si="27"/>
        <v>0</v>
      </c>
      <c r="T149" s="4511">
        <f t="shared" si="27"/>
        <v>0</v>
      </c>
      <c r="U149" s="4511">
        <f t="shared" si="27"/>
        <v>0</v>
      </c>
      <c r="V149" s="4511">
        <f t="shared" si="27"/>
        <v>0</v>
      </c>
      <c r="W149" s="4511">
        <f t="shared" si="27"/>
        <v>0</v>
      </c>
      <c r="X149" s="4511">
        <f t="shared" si="27"/>
        <v>0</v>
      </c>
      <c r="Y149" s="4512">
        <f t="shared" si="27"/>
        <v>0</v>
      </c>
      <c r="Z149" s="1164"/>
    </row>
    <row r="150" spans="2:26">
      <c r="B150" s="1164"/>
      <c r="C150" s="1163"/>
      <c r="D150" s="1163"/>
      <c r="E150" s="2148" t="s">
        <v>1139</v>
      </c>
      <c r="F150" s="2015" t="str">
        <f>F149</f>
        <v>Policy Loan Fund</v>
      </c>
      <c r="G150" s="2016" t="s">
        <v>44</v>
      </c>
      <c r="H150" s="2016"/>
      <c r="I150" s="2016"/>
      <c r="J150" s="4511">
        <f t="shared" ref="J150:Y150" si="28">J94</f>
        <v>0</v>
      </c>
      <c r="K150" s="4511">
        <f t="shared" si="28"/>
        <v>0</v>
      </c>
      <c r="L150" s="4511">
        <f t="shared" si="28"/>
        <v>0</v>
      </c>
      <c r="M150" s="4511">
        <f t="shared" si="28"/>
        <v>0</v>
      </c>
      <c r="N150" s="4511">
        <f t="shared" si="28"/>
        <v>0</v>
      </c>
      <c r="O150" s="4511">
        <f t="shared" si="28"/>
        <v>0</v>
      </c>
      <c r="P150" s="4511">
        <f t="shared" si="28"/>
        <v>0</v>
      </c>
      <c r="Q150" s="4511">
        <f t="shared" si="28"/>
        <v>0</v>
      </c>
      <c r="R150" s="4511">
        <f t="shared" si="28"/>
        <v>0</v>
      </c>
      <c r="S150" s="4511">
        <f t="shared" si="28"/>
        <v>0</v>
      </c>
      <c r="T150" s="4511">
        <f t="shared" si="28"/>
        <v>0</v>
      </c>
      <c r="U150" s="4511">
        <f t="shared" si="28"/>
        <v>0</v>
      </c>
      <c r="V150" s="4511">
        <f t="shared" si="28"/>
        <v>0</v>
      </c>
      <c r="W150" s="4511">
        <f t="shared" si="28"/>
        <v>0</v>
      </c>
      <c r="X150" s="4511">
        <f t="shared" si="28"/>
        <v>0</v>
      </c>
      <c r="Y150" s="4512">
        <f t="shared" si="28"/>
        <v>0</v>
      </c>
      <c r="Z150" s="1164"/>
    </row>
    <row r="151" spans="2:26">
      <c r="B151" s="1164"/>
      <c r="C151" s="1163"/>
      <c r="D151" s="1163"/>
      <c r="E151" s="2148" t="s">
        <v>1140</v>
      </c>
      <c r="F151" s="2015" t="str">
        <f>D96</f>
        <v>Documentary Stamps Fund</v>
      </c>
      <c r="G151" s="2016" t="s">
        <v>580</v>
      </c>
      <c r="H151" s="2016"/>
      <c r="I151" s="2016"/>
      <c r="J151" s="4511">
        <f t="shared" ref="J151:Y151" si="29">J114</f>
        <v>0</v>
      </c>
      <c r="K151" s="4511">
        <f t="shared" si="29"/>
        <v>0</v>
      </c>
      <c r="L151" s="4511">
        <f t="shared" si="29"/>
        <v>0</v>
      </c>
      <c r="M151" s="4511">
        <f t="shared" si="29"/>
        <v>0</v>
      </c>
      <c r="N151" s="4511">
        <f t="shared" si="29"/>
        <v>0</v>
      </c>
      <c r="O151" s="4511">
        <f t="shared" si="29"/>
        <v>0</v>
      </c>
      <c r="P151" s="4511">
        <f t="shared" si="29"/>
        <v>0</v>
      </c>
      <c r="Q151" s="4511">
        <f t="shared" si="29"/>
        <v>0</v>
      </c>
      <c r="R151" s="4511">
        <f t="shared" si="29"/>
        <v>0</v>
      </c>
      <c r="S151" s="4511">
        <f t="shared" si="29"/>
        <v>0</v>
      </c>
      <c r="T151" s="4511">
        <f t="shared" si="29"/>
        <v>0</v>
      </c>
      <c r="U151" s="4511">
        <f t="shared" si="29"/>
        <v>0</v>
      </c>
      <c r="V151" s="4511">
        <f t="shared" si="29"/>
        <v>0</v>
      </c>
      <c r="W151" s="4511">
        <f t="shared" si="29"/>
        <v>0</v>
      </c>
      <c r="X151" s="4511">
        <f t="shared" si="29"/>
        <v>0</v>
      </c>
      <c r="Y151" s="4512">
        <f t="shared" si="29"/>
        <v>0</v>
      </c>
      <c r="Z151" s="1164"/>
    </row>
    <row r="152" spans="2:26">
      <c r="B152" s="1164"/>
      <c r="C152" s="1163"/>
      <c r="D152" s="1163"/>
      <c r="E152" s="2148" t="s">
        <v>1140</v>
      </c>
      <c r="F152" s="2015" t="str">
        <f>F151</f>
        <v>Documentary Stamps Fund</v>
      </c>
      <c r="G152" s="2016" t="s">
        <v>44</v>
      </c>
      <c r="H152" s="2016"/>
      <c r="I152" s="2016"/>
      <c r="J152" s="4511">
        <f t="shared" ref="J152:Y152" si="30">J115</f>
        <v>0</v>
      </c>
      <c r="K152" s="4511">
        <f t="shared" si="30"/>
        <v>0</v>
      </c>
      <c r="L152" s="4511">
        <f t="shared" si="30"/>
        <v>0</v>
      </c>
      <c r="M152" s="4511">
        <f t="shared" si="30"/>
        <v>0</v>
      </c>
      <c r="N152" s="4511">
        <f t="shared" si="30"/>
        <v>0</v>
      </c>
      <c r="O152" s="4511">
        <f t="shared" si="30"/>
        <v>0</v>
      </c>
      <c r="P152" s="4511">
        <f t="shared" si="30"/>
        <v>0</v>
      </c>
      <c r="Q152" s="4511">
        <f t="shared" si="30"/>
        <v>0</v>
      </c>
      <c r="R152" s="4511">
        <f t="shared" si="30"/>
        <v>0</v>
      </c>
      <c r="S152" s="4511">
        <f t="shared" si="30"/>
        <v>0</v>
      </c>
      <c r="T152" s="4511">
        <f t="shared" si="30"/>
        <v>0</v>
      </c>
      <c r="U152" s="4511">
        <f t="shared" si="30"/>
        <v>0</v>
      </c>
      <c r="V152" s="4511">
        <f t="shared" si="30"/>
        <v>0</v>
      </c>
      <c r="W152" s="4511">
        <f t="shared" si="30"/>
        <v>0</v>
      </c>
      <c r="X152" s="4511">
        <f t="shared" si="30"/>
        <v>0</v>
      </c>
      <c r="Y152" s="4512">
        <f t="shared" si="30"/>
        <v>0</v>
      </c>
      <c r="Z152" s="1164"/>
    </row>
    <row r="153" spans="2:26">
      <c r="B153" s="1164"/>
      <c r="C153" s="1163"/>
      <c r="D153" s="1163"/>
      <c r="E153" s="2148" t="s">
        <v>1141</v>
      </c>
      <c r="F153" s="2015" t="str">
        <f>D117</f>
        <v>Other Funds</v>
      </c>
      <c r="G153" s="2016" t="s">
        <v>580</v>
      </c>
      <c r="H153" s="2016"/>
      <c r="I153" s="2016"/>
      <c r="J153" s="4511">
        <f t="shared" ref="J153:Y154" si="31">J135</f>
        <v>0</v>
      </c>
      <c r="K153" s="4511">
        <f t="shared" si="31"/>
        <v>0</v>
      </c>
      <c r="L153" s="4511">
        <f t="shared" si="31"/>
        <v>0</v>
      </c>
      <c r="M153" s="4511">
        <f t="shared" si="31"/>
        <v>0</v>
      </c>
      <c r="N153" s="4511">
        <f t="shared" si="31"/>
        <v>0</v>
      </c>
      <c r="O153" s="4511">
        <f t="shared" si="31"/>
        <v>0</v>
      </c>
      <c r="P153" s="4511">
        <f t="shared" si="31"/>
        <v>0</v>
      </c>
      <c r="Q153" s="4511">
        <f t="shared" si="31"/>
        <v>0</v>
      </c>
      <c r="R153" s="4511">
        <f t="shared" si="31"/>
        <v>0</v>
      </c>
      <c r="S153" s="4511">
        <f t="shared" si="31"/>
        <v>0</v>
      </c>
      <c r="T153" s="4511">
        <f t="shared" si="31"/>
        <v>0</v>
      </c>
      <c r="U153" s="4511">
        <f t="shared" si="31"/>
        <v>0</v>
      </c>
      <c r="V153" s="4511">
        <f t="shared" si="31"/>
        <v>0</v>
      </c>
      <c r="W153" s="4511">
        <f t="shared" si="31"/>
        <v>0</v>
      </c>
      <c r="X153" s="4511">
        <f t="shared" si="31"/>
        <v>0</v>
      </c>
      <c r="Y153" s="4512">
        <f t="shared" si="31"/>
        <v>0</v>
      </c>
      <c r="Z153" s="1164"/>
    </row>
    <row r="154" spans="2:26" ht="13.5" thickBot="1">
      <c r="B154" s="1164"/>
      <c r="C154" s="1163"/>
      <c r="D154" s="1163"/>
      <c r="E154" s="2148" t="s">
        <v>1141</v>
      </c>
      <c r="F154" s="2151" t="str">
        <f>F153</f>
        <v>Other Funds</v>
      </c>
      <c r="G154" s="2017" t="s">
        <v>44</v>
      </c>
      <c r="H154" s="2017"/>
      <c r="I154" s="2017"/>
      <c r="J154" s="4455">
        <f t="shared" si="31"/>
        <v>0</v>
      </c>
      <c r="K154" s="4455">
        <f t="shared" si="31"/>
        <v>0</v>
      </c>
      <c r="L154" s="4455">
        <f t="shared" si="31"/>
        <v>0</v>
      </c>
      <c r="M154" s="4455">
        <f t="shared" si="31"/>
        <v>0</v>
      </c>
      <c r="N154" s="4455">
        <f t="shared" si="31"/>
        <v>0</v>
      </c>
      <c r="O154" s="4455">
        <f t="shared" si="31"/>
        <v>0</v>
      </c>
      <c r="P154" s="4455">
        <f t="shared" si="31"/>
        <v>0</v>
      </c>
      <c r="Q154" s="4455">
        <f t="shared" si="31"/>
        <v>0</v>
      </c>
      <c r="R154" s="4455">
        <f t="shared" si="31"/>
        <v>0</v>
      </c>
      <c r="S154" s="4455">
        <f t="shared" si="31"/>
        <v>0</v>
      </c>
      <c r="T154" s="4455">
        <f t="shared" si="31"/>
        <v>0</v>
      </c>
      <c r="U154" s="4455">
        <f t="shared" si="31"/>
        <v>0</v>
      </c>
      <c r="V154" s="4455">
        <f t="shared" si="31"/>
        <v>0</v>
      </c>
      <c r="W154" s="4455">
        <f t="shared" si="31"/>
        <v>0</v>
      </c>
      <c r="X154" s="4455">
        <f t="shared" si="31"/>
        <v>0</v>
      </c>
      <c r="Y154" s="4456">
        <f t="shared" si="31"/>
        <v>0</v>
      </c>
      <c r="Z154" s="1164"/>
    </row>
    <row r="155" spans="2:26">
      <c r="B155" s="1164"/>
      <c r="C155" s="1163"/>
      <c r="D155" s="1163"/>
      <c r="E155" s="1165"/>
      <c r="F155" s="1163"/>
      <c r="G155" s="1163"/>
      <c r="H155" s="1165"/>
      <c r="I155" s="1163"/>
      <c r="J155" s="1163"/>
      <c r="K155" s="1163"/>
      <c r="L155" s="1163"/>
      <c r="M155" s="1163"/>
      <c r="N155" s="1163"/>
      <c r="O155" s="1163"/>
      <c r="P155" s="1163"/>
      <c r="Q155" s="1163"/>
      <c r="R155" s="1163"/>
      <c r="S155" s="1163"/>
      <c r="T155" s="1163"/>
      <c r="U155" s="1163"/>
      <c r="V155" s="1163"/>
      <c r="W155" s="1163"/>
      <c r="X155" s="1163"/>
      <c r="Y155" s="1163"/>
      <c r="Z155" s="1164"/>
    </row>
    <row r="156" spans="2:26">
      <c r="B156" s="1164"/>
      <c r="C156" s="1163"/>
      <c r="D156" s="1163"/>
      <c r="E156" s="1165"/>
      <c r="F156" s="1163"/>
      <c r="G156" s="1163"/>
      <c r="H156" s="1165"/>
      <c r="I156" s="1163"/>
      <c r="J156" s="1163"/>
      <c r="K156" s="1163"/>
      <c r="L156" s="1163"/>
      <c r="M156" s="1163"/>
      <c r="N156" s="1163"/>
      <c r="O156" s="1163"/>
      <c r="P156" s="1163"/>
      <c r="Q156" s="1163"/>
      <c r="R156" s="1163"/>
      <c r="S156" s="1163"/>
      <c r="T156" s="1163"/>
      <c r="U156" s="1163"/>
      <c r="V156" s="1163"/>
      <c r="W156" s="1163"/>
      <c r="X156" s="1163"/>
      <c r="Y156" s="1163"/>
      <c r="Z156" s="1164"/>
    </row>
    <row r="157" spans="2:26">
      <c r="B157" s="1164"/>
      <c r="C157" s="1163"/>
      <c r="D157" s="1163"/>
      <c r="E157" s="1165"/>
      <c r="F157" s="237" t="s">
        <v>56</v>
      </c>
      <c r="G157" s="100" t="s">
        <v>3243</v>
      </c>
      <c r="H157" s="1165"/>
      <c r="I157" s="1163"/>
      <c r="J157" s="1163"/>
      <c r="K157" s="1163"/>
      <c r="L157" s="1163"/>
      <c r="M157" s="1163"/>
      <c r="N157" s="1163"/>
      <c r="O157" s="1163"/>
      <c r="P157" s="1163"/>
      <c r="Q157" s="1163"/>
      <c r="R157" s="1163"/>
      <c r="S157" s="1163"/>
      <c r="T157" s="1163"/>
      <c r="U157" s="1163"/>
      <c r="V157" s="1163"/>
      <c r="W157" s="1163"/>
      <c r="X157" s="1163"/>
      <c r="Y157" s="1163"/>
      <c r="Z157" s="1164"/>
    </row>
    <row r="158" spans="2:26" ht="14.25">
      <c r="B158" s="1164"/>
      <c r="C158" s="1163"/>
      <c r="D158" s="1163"/>
      <c r="E158" s="1165"/>
      <c r="F158" s="1165"/>
      <c r="G158" s="100" t="s">
        <v>2805</v>
      </c>
      <c r="H158" s="1165"/>
      <c r="I158" s="1163"/>
      <c r="J158" s="1163"/>
      <c r="K158" s="1163"/>
      <c r="L158" s="1163"/>
      <c r="M158" s="1163"/>
      <c r="N158" s="1163"/>
      <c r="O158" s="1163"/>
      <c r="P158" s="1163"/>
      <c r="Q158" s="1163"/>
      <c r="R158" s="1163"/>
      <c r="S158" s="1163"/>
      <c r="T158" s="1163"/>
      <c r="U158" s="1163"/>
      <c r="V158" s="1163"/>
      <c r="W158" s="1163"/>
      <c r="X158" s="1163"/>
      <c r="Y158" s="3427" t="s">
        <v>1279</v>
      </c>
      <c r="Z158" s="1164"/>
    </row>
    <row r="159" spans="2:26">
      <c r="B159" s="1164"/>
      <c r="C159" s="1163"/>
      <c r="D159" s="1163"/>
      <c r="E159" s="1163"/>
      <c r="F159" s="1163"/>
      <c r="G159" s="1163"/>
      <c r="H159" s="1165"/>
      <c r="I159" s="1163"/>
      <c r="J159" s="1163"/>
      <c r="K159" s="1163"/>
      <c r="L159" s="1163"/>
      <c r="M159" s="1163"/>
      <c r="N159" s="1163"/>
      <c r="O159" s="1163"/>
      <c r="P159" s="1163"/>
      <c r="Q159" s="1163"/>
      <c r="R159" s="1163"/>
      <c r="S159" s="1163"/>
      <c r="T159" s="1163"/>
      <c r="U159" s="1163"/>
      <c r="V159" s="1163"/>
      <c r="W159" s="1163"/>
      <c r="X159" s="1163"/>
      <c r="Y159" s="1163"/>
      <c r="Z159" s="1164"/>
    </row>
  </sheetData>
  <sheetProtection formatCells="0" formatColumns="0" formatRows="0"/>
  <customSheetViews>
    <customSheetView guid="{CC70D5D3-3A1F-46AA-BDCE-F692C2C36BEE}" showPageBreaks="1" printArea="1" topLeftCell="N49">
      <selection activeCell="Y74" sqref="Y74"/>
      <pageMargins left="0.7" right="0.7" top="0.75" bottom="0.75" header="0.3" footer="0.3"/>
      <pageSetup paperSize="9" scale="21" orientation="portrait" horizontalDpi="4294967294" verticalDpi="4294967294" r:id="rId1"/>
    </customSheetView>
    <customSheetView guid="{41E394DC-1FDD-4D1F-8620-137B7012DC10}" scale="95" showPageBreaks="1" showGridLines="0" printArea="1">
      <pane xSplit="4" ySplit="8" topLeftCell="E9" activePane="bottomRight" state="frozen"/>
      <selection pane="bottomRight" activeCell="X1" sqref="X1:X1048576"/>
      <pageMargins left="0.7" right="0.7" top="0.75" bottom="0.75" header="0.3" footer="0.3"/>
      <pageSetup paperSize="9" scale="21" orientation="portrait" horizontalDpi="4294967294" verticalDpi="4294967294" r:id="rId2"/>
    </customSheetView>
    <customSheetView guid="{DD364770-73A1-4C6D-9516-629A57F0EB18}" scale="95" showPageBreaks="1" showGridLines="0" printArea="1">
      <pane xSplit="4" ySplit="8" topLeftCell="S9" activePane="bottomRight" state="frozen"/>
      <selection pane="bottomRight" activeCell="A3" sqref="A3"/>
      <pageMargins left="0.7" right="0.7" top="0.75" bottom="0.75" header="0.3" footer="0.3"/>
      <pageSetup paperSize="9" scale="21" orientation="portrait" horizontalDpi="4294967294" verticalDpi="4294967294" r:id="rId3"/>
    </customSheetView>
    <customSheetView guid="{E14211BF-3959-45CF-A937-AD36AACCEFAC}" scale="95" showPageBreaks="1" showGridLines="0" printArea="1">
      <pane xSplit="4" ySplit="8" topLeftCell="E9" activePane="bottomRight" state="frozen"/>
      <selection pane="bottomRight" activeCell="X1" sqref="X1:X1048576"/>
      <pageMargins left="0.7" right="0.7" top="0.75" bottom="0.75" header="0.3" footer="0.3"/>
      <pageSetup paperSize="9" scale="21" orientation="portrait" horizontalDpi="4294967294" verticalDpi="4294967294" r:id="rId4"/>
    </customSheetView>
    <customSheetView guid="{F416BD5B-C3AD-4F61-AAB2-55950A9B7E72}">
      <selection activeCell="N13" sqref="N13"/>
      <pageMargins left="0.7" right="0.7" top="0.75" bottom="0.75" header="0.3" footer="0.3"/>
      <pageSetup paperSize="9" scale="21" orientation="portrait" horizontalDpi="4294967294" verticalDpi="4294967294" r:id="rId5"/>
    </customSheetView>
  </customSheetViews>
  <mergeCells count="19">
    <mergeCell ref="M7:M9"/>
    <mergeCell ref="C10:F10"/>
    <mergeCell ref="C7:F9"/>
    <mergeCell ref="J7:J9"/>
    <mergeCell ref="K7:K9"/>
    <mergeCell ref="L7:L9"/>
    <mergeCell ref="I7:I9"/>
    <mergeCell ref="Y7:Y8"/>
    <mergeCell ref="S7:S9"/>
    <mergeCell ref="X7:X9"/>
    <mergeCell ref="W7:W9"/>
    <mergeCell ref="V7:V9"/>
    <mergeCell ref="U7:U9"/>
    <mergeCell ref="T7:T9"/>
    <mergeCell ref="N7:N9"/>
    <mergeCell ref="O7:O9"/>
    <mergeCell ref="P7:P9"/>
    <mergeCell ref="Q7:Q9"/>
    <mergeCell ref="R7:R9"/>
  </mergeCells>
  <hyperlinks>
    <hyperlink ref="Y158" location="Index!A1" display="Index" xr:uid="{00000000-0004-0000-1700-000000000000}"/>
  </hyperlinks>
  <pageMargins left="0.7" right="0.7" top="0.75" bottom="0.75" header="0.3" footer="0.3"/>
  <pageSetup paperSize="9" scale="21" orientation="portrait" horizontalDpi="4294967294" verticalDpi="4294967294" r:id="rId6"/>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7030A0"/>
  </sheetPr>
  <dimension ref="A1:AP178"/>
  <sheetViews>
    <sheetView workbookViewId="0"/>
  </sheetViews>
  <sheetFormatPr defaultColWidth="0" defaultRowHeight="12.75" zeroHeight="1"/>
  <cols>
    <col min="1" max="2" width="9.140625" style="6506" customWidth="1"/>
    <col min="3" max="3" width="6.42578125" style="6506" bestFit="1" customWidth="1"/>
    <col min="4" max="4" width="2.42578125" style="6506" customWidth="1"/>
    <col min="5" max="5" width="8.42578125" style="6506" customWidth="1"/>
    <col min="6" max="6" width="24" style="6506" customWidth="1"/>
    <col min="7" max="7" width="21.42578125" style="6506" customWidth="1"/>
    <col min="8" max="8" width="21.28515625" style="6506" customWidth="1"/>
    <col min="9" max="9" width="22.140625" style="6506" customWidth="1"/>
    <col min="10" max="10" width="27" style="6506" customWidth="1"/>
    <col min="11" max="11" width="23.42578125" style="6940" customWidth="1"/>
    <col min="12" max="27" width="20.7109375" style="6506" customWidth="1"/>
    <col min="28" max="28" width="24.85546875" style="6506" customWidth="1"/>
    <col min="29" max="29" width="11" style="6506" customWidth="1"/>
    <col min="30" max="30" width="21.42578125" style="6506" customWidth="1"/>
    <col min="31" max="31" width="22.42578125" style="6506" customWidth="1"/>
    <col min="32" max="32" width="19.140625" style="6506" customWidth="1"/>
    <col min="33" max="39" width="18.7109375" style="6506" customWidth="1"/>
    <col min="40" max="40" width="20" style="6506" customWidth="1"/>
    <col min="41" max="42" width="9.140625" style="6506" customWidth="1"/>
    <col min="43" max="16384" width="9.140625" style="6506" hidden="1"/>
  </cols>
  <sheetData>
    <row r="1" spans="1:42">
      <c r="A1" s="1036"/>
      <c r="B1" s="1036"/>
      <c r="C1" s="1036"/>
      <c r="D1" s="1036"/>
      <c r="E1" s="1036"/>
      <c r="F1" s="1036"/>
      <c r="G1" s="1036"/>
      <c r="H1" s="1036"/>
      <c r="I1" s="1036"/>
      <c r="J1" s="1036"/>
      <c r="K1" s="4122"/>
      <c r="L1" s="1036"/>
      <c r="M1" s="1036"/>
      <c r="N1" s="1036"/>
      <c r="O1" s="1036"/>
      <c r="P1" s="1036"/>
      <c r="Q1" s="1036"/>
      <c r="R1" s="1036"/>
      <c r="S1" s="1036"/>
      <c r="T1" s="1036"/>
      <c r="U1" s="1036"/>
      <c r="V1" s="1036"/>
      <c r="W1" s="1036"/>
      <c r="X1" s="1036"/>
      <c r="Y1" s="1036"/>
      <c r="Z1" s="1036"/>
      <c r="AA1" s="1036"/>
      <c r="AB1" s="1036"/>
      <c r="AC1" s="1036"/>
      <c r="AD1" s="1036"/>
      <c r="AE1" s="1036"/>
      <c r="AF1" s="1036"/>
      <c r="AG1" s="1036"/>
      <c r="AH1" s="1036"/>
      <c r="AI1" s="1036"/>
      <c r="AJ1" s="1036"/>
      <c r="AK1" s="1036"/>
      <c r="AL1" s="1036"/>
      <c r="AM1" s="1036"/>
      <c r="AN1" s="1036"/>
      <c r="AO1" s="1036"/>
      <c r="AP1" s="1036"/>
    </row>
    <row r="2" spans="1:42" ht="13.5" thickBot="1">
      <c r="A2" s="1036"/>
      <c r="B2" s="1163"/>
      <c r="C2" s="1163"/>
      <c r="D2" s="1163"/>
      <c r="E2" s="1163"/>
      <c r="F2" s="1163"/>
      <c r="G2" s="1163"/>
      <c r="H2" s="1163"/>
      <c r="I2" s="1163"/>
      <c r="J2" s="1163"/>
      <c r="K2" s="4110"/>
      <c r="L2" s="1163"/>
      <c r="M2" s="1163"/>
      <c r="N2" s="1163"/>
      <c r="O2" s="1163"/>
      <c r="P2" s="1163"/>
      <c r="Q2" s="1163"/>
      <c r="R2" s="1163"/>
      <c r="S2" s="1163"/>
      <c r="T2" s="1163"/>
      <c r="U2" s="1163"/>
      <c r="V2" s="1163"/>
      <c r="W2" s="1163"/>
      <c r="X2" s="1163"/>
      <c r="Y2" s="1163"/>
      <c r="Z2" s="1163"/>
      <c r="AA2" s="1163"/>
      <c r="AB2" s="1163"/>
      <c r="AC2" s="1163"/>
      <c r="AD2" s="1163"/>
      <c r="AE2" s="1163"/>
      <c r="AF2" s="1163"/>
      <c r="AG2" s="1163"/>
      <c r="AH2" s="1163"/>
      <c r="AI2" s="1163"/>
      <c r="AJ2" s="1163"/>
      <c r="AK2" s="1163"/>
      <c r="AL2" s="1163"/>
      <c r="AM2" s="1163"/>
      <c r="AN2" s="1163"/>
      <c r="AO2" s="1163"/>
      <c r="AP2" s="1036"/>
    </row>
    <row r="3" spans="1:42" s="6937" customFormat="1" ht="16.5" thickBot="1">
      <c r="A3" s="1037"/>
      <c r="B3" s="1160"/>
      <c r="C3" s="2644" t="s">
        <v>2718</v>
      </c>
      <c r="D3" s="3389"/>
      <c r="E3" s="3389"/>
      <c r="F3" s="3389"/>
      <c r="G3" s="3389"/>
      <c r="H3" s="2646"/>
      <c r="I3" s="280"/>
      <c r="J3" s="280"/>
      <c r="K3" s="4111"/>
      <c r="L3" s="280"/>
      <c r="M3" s="280"/>
      <c r="N3" s="280"/>
      <c r="O3" s="280"/>
      <c r="P3" s="280"/>
      <c r="Q3" s="280"/>
      <c r="R3" s="280"/>
      <c r="S3" s="280"/>
      <c r="T3" s="280"/>
      <c r="U3" s="280"/>
      <c r="V3" s="280"/>
      <c r="W3" s="280"/>
      <c r="X3" s="280"/>
      <c r="Y3" s="280"/>
      <c r="Z3" s="280"/>
      <c r="AA3" s="280"/>
      <c r="AB3" s="280"/>
      <c r="AC3" s="280"/>
      <c r="AD3" s="280"/>
      <c r="AE3" s="280"/>
      <c r="AF3" s="280"/>
      <c r="AG3" s="280"/>
      <c r="AH3" s="280"/>
      <c r="AI3" s="280"/>
      <c r="AJ3" s="280"/>
      <c r="AK3" s="280"/>
      <c r="AL3" s="280"/>
      <c r="AM3" s="280"/>
      <c r="AN3" s="62" t="s">
        <v>2819</v>
      </c>
      <c r="AO3" s="1160"/>
      <c r="AP3" s="1037"/>
    </row>
    <row r="4" spans="1:42" s="6937" customFormat="1" ht="15.75">
      <c r="A4" s="1037"/>
      <c r="B4" s="1160"/>
      <c r="C4" s="2853" t="s">
        <v>57</v>
      </c>
      <c r="D4" s="3390"/>
      <c r="E4" s="3391"/>
      <c r="F4" s="3169" t="str">
        <f>+'[2]Page 2'!F5:H5</f>
        <v>ABC COMPANY</v>
      </c>
      <c r="G4" s="2612"/>
      <c r="H4" s="2613"/>
      <c r="I4" s="280"/>
      <c r="J4" s="280"/>
      <c r="K4" s="4111"/>
      <c r="L4" s="280"/>
      <c r="M4" s="280"/>
      <c r="N4" s="280"/>
      <c r="O4" s="280"/>
      <c r="P4" s="280"/>
      <c r="Q4" s="280"/>
      <c r="R4" s="280"/>
      <c r="S4" s="280"/>
      <c r="T4" s="280"/>
      <c r="U4" s="280"/>
      <c r="V4" s="280"/>
      <c r="W4" s="280"/>
      <c r="X4" s="280"/>
      <c r="Y4" s="280"/>
      <c r="Z4" s="280"/>
      <c r="AA4" s="280"/>
      <c r="AB4" s="280"/>
      <c r="AC4" s="280"/>
      <c r="AD4" s="280"/>
      <c r="AE4" s="280"/>
      <c r="AF4" s="280"/>
      <c r="AG4" s="280"/>
      <c r="AH4" s="280"/>
      <c r="AI4" s="280"/>
      <c r="AJ4" s="280"/>
      <c r="AK4" s="280"/>
      <c r="AL4" s="280"/>
      <c r="AM4" s="280"/>
      <c r="AN4" s="280"/>
      <c r="AO4" s="1160"/>
      <c r="AP4" s="1037"/>
    </row>
    <row r="5" spans="1:42" s="6937" customFormat="1" ht="16.5" thickBot="1">
      <c r="A5" s="1037"/>
      <c r="B5" s="1160"/>
      <c r="C5" s="2836" t="s">
        <v>2719</v>
      </c>
      <c r="D5" s="3392"/>
      <c r="E5" s="3393"/>
      <c r="F5" s="3170">
        <f>+'[2]Page 2'!F6:H6</f>
        <v>43100</v>
      </c>
      <c r="G5" s="3394"/>
      <c r="H5" s="3395"/>
      <c r="I5" s="280"/>
      <c r="J5" s="280"/>
      <c r="K5" s="4111"/>
      <c r="L5" s="280"/>
      <c r="M5" s="280"/>
      <c r="N5" s="280"/>
      <c r="O5" s="280"/>
      <c r="P5" s="280"/>
      <c r="Q5" s="280"/>
      <c r="R5" s="280"/>
      <c r="S5" s="280"/>
      <c r="T5" s="280"/>
      <c r="U5" s="280"/>
      <c r="V5" s="280"/>
      <c r="W5" s="280"/>
      <c r="X5" s="280"/>
      <c r="Y5" s="280"/>
      <c r="Z5" s="280"/>
      <c r="AA5" s="280"/>
      <c r="AB5" s="280"/>
      <c r="AC5" s="280"/>
      <c r="AD5" s="280"/>
      <c r="AE5" s="280"/>
      <c r="AF5" s="280"/>
      <c r="AG5" s="280"/>
      <c r="AH5" s="280"/>
      <c r="AI5" s="280"/>
      <c r="AJ5" s="280"/>
      <c r="AK5" s="280"/>
      <c r="AL5" s="280"/>
      <c r="AM5" s="280"/>
      <c r="AN5" s="280"/>
      <c r="AO5" s="1160"/>
      <c r="AP5" s="1037"/>
    </row>
    <row r="6" spans="1:42" s="6937" customFormat="1" ht="15" customHeight="1" thickBot="1">
      <c r="A6" s="1037"/>
      <c r="B6" s="1160"/>
      <c r="C6" s="280"/>
      <c r="D6" s="280"/>
      <c r="E6" s="280"/>
      <c r="F6" s="280"/>
      <c r="G6" s="280"/>
      <c r="H6" s="280"/>
      <c r="I6" s="280"/>
      <c r="J6" s="280"/>
      <c r="K6" s="4111"/>
      <c r="L6" s="280"/>
      <c r="M6" s="280"/>
      <c r="N6" s="280"/>
      <c r="O6" s="280"/>
      <c r="P6" s="280"/>
      <c r="Q6" s="280"/>
      <c r="R6" s="280"/>
      <c r="S6" s="280"/>
      <c r="T6" s="280"/>
      <c r="U6" s="280"/>
      <c r="V6" s="280"/>
      <c r="W6" s="280"/>
      <c r="X6" s="280"/>
      <c r="Y6" s="280"/>
      <c r="Z6" s="280"/>
      <c r="AA6" s="280"/>
      <c r="AB6" s="280"/>
      <c r="AC6" s="280"/>
      <c r="AD6" s="280"/>
      <c r="AE6" s="280"/>
      <c r="AF6" s="280"/>
      <c r="AG6" s="280"/>
      <c r="AH6" s="280"/>
      <c r="AI6" s="280"/>
      <c r="AJ6" s="280"/>
      <c r="AK6" s="280"/>
      <c r="AL6" s="280"/>
      <c r="AM6" s="280"/>
      <c r="AN6" s="280"/>
      <c r="AO6" s="1160"/>
      <c r="AP6" s="1037"/>
    </row>
    <row r="7" spans="1:42" s="6938" customFormat="1" ht="15.75" customHeight="1" thickBot="1">
      <c r="A7" s="1038"/>
      <c r="B7" s="1161"/>
      <c r="C7" s="8600" t="s">
        <v>1142</v>
      </c>
      <c r="D7" s="8601"/>
      <c r="E7" s="8601"/>
      <c r="F7" s="8602"/>
      <c r="G7" s="8592" t="s">
        <v>1143</v>
      </c>
      <c r="H7" s="8592" t="s">
        <v>1144</v>
      </c>
      <c r="I7" s="8605" t="s">
        <v>1145</v>
      </c>
      <c r="J7" s="8607" t="s">
        <v>1146</v>
      </c>
      <c r="K7" s="8608" t="s">
        <v>1147</v>
      </c>
      <c r="L7" s="8612" t="s">
        <v>3938</v>
      </c>
      <c r="M7" s="8613"/>
      <c r="N7" s="8613"/>
      <c r="O7" s="8613"/>
      <c r="P7" s="8613"/>
      <c r="Q7" s="8613"/>
      <c r="R7" s="8613"/>
      <c r="S7" s="8613"/>
      <c r="T7" s="8613"/>
      <c r="U7" s="8613"/>
      <c r="V7" s="8613"/>
      <c r="W7" s="8614"/>
      <c r="X7" s="8570" t="s">
        <v>4443</v>
      </c>
      <c r="Y7" s="8592" t="s">
        <v>1087</v>
      </c>
      <c r="Z7" s="8592" t="s">
        <v>1088</v>
      </c>
      <c r="AA7" s="8592" t="s">
        <v>4015</v>
      </c>
      <c r="AB7" s="8604" t="s">
        <v>4856</v>
      </c>
      <c r="AC7" s="1178"/>
      <c r="AD7" s="8593" t="s">
        <v>1148</v>
      </c>
      <c r="AE7" s="8594"/>
      <c r="AF7" s="8594"/>
      <c r="AG7" s="8594"/>
      <c r="AH7" s="8594"/>
      <c r="AI7" s="8595"/>
      <c r="AJ7" s="8595"/>
      <c r="AK7" s="8594"/>
      <c r="AL7" s="8594"/>
      <c r="AM7" s="8596"/>
      <c r="AN7" s="8583" t="s">
        <v>4185</v>
      </c>
      <c r="AO7" s="1161"/>
      <c r="AP7" s="1038"/>
    </row>
    <row r="8" spans="1:42" s="6938" customFormat="1" ht="53.25" customHeight="1">
      <c r="A8" s="1038"/>
      <c r="B8" s="1161"/>
      <c r="C8" s="8603"/>
      <c r="D8" s="8584"/>
      <c r="E8" s="8584"/>
      <c r="F8" s="8585"/>
      <c r="G8" s="8571"/>
      <c r="H8" s="8571"/>
      <c r="I8" s="8606"/>
      <c r="J8" s="8576"/>
      <c r="K8" s="8609"/>
      <c r="L8" s="5884" t="s">
        <v>1075</v>
      </c>
      <c r="M8" s="5885" t="s">
        <v>1076</v>
      </c>
      <c r="N8" s="5885" t="s">
        <v>1077</v>
      </c>
      <c r="O8" s="5885" t="s">
        <v>1078</v>
      </c>
      <c r="P8" s="5885" t="s">
        <v>1079</v>
      </c>
      <c r="Q8" s="5885" t="s">
        <v>1080</v>
      </c>
      <c r="R8" s="5885" t="s">
        <v>1081</v>
      </c>
      <c r="S8" s="5885" t="s">
        <v>1082</v>
      </c>
      <c r="T8" s="5885" t="s">
        <v>1083</v>
      </c>
      <c r="U8" s="5885" t="s">
        <v>1084</v>
      </c>
      <c r="V8" s="5885" t="s">
        <v>1085</v>
      </c>
      <c r="W8" s="5885" t="s">
        <v>1086</v>
      </c>
      <c r="X8" s="8571"/>
      <c r="Y8" s="8571"/>
      <c r="Z8" s="8571"/>
      <c r="AA8" s="8571"/>
      <c r="AB8" s="8574"/>
      <c r="AC8" s="1178"/>
      <c r="AD8" s="255" t="s">
        <v>1149</v>
      </c>
      <c r="AE8" s="3163" t="s">
        <v>1150</v>
      </c>
      <c r="AF8" s="3163" t="s">
        <v>1151</v>
      </c>
      <c r="AG8" s="3163" t="s">
        <v>1152</v>
      </c>
      <c r="AH8" s="3163" t="s">
        <v>1153</v>
      </c>
      <c r="AI8" s="8592" t="s">
        <v>1087</v>
      </c>
      <c r="AJ8" s="8592" t="s">
        <v>1088</v>
      </c>
      <c r="AK8" s="8592" t="s">
        <v>4015</v>
      </c>
      <c r="AL8" s="3163" t="s">
        <v>4856</v>
      </c>
      <c r="AM8" s="3166" t="s">
        <v>1154</v>
      </c>
      <c r="AN8" s="8583"/>
      <c r="AO8" s="1161"/>
      <c r="AP8" s="1038"/>
    </row>
    <row r="9" spans="1:42" s="6938" customFormat="1" ht="25.5">
      <c r="A9" s="1038"/>
      <c r="B9" s="1161"/>
      <c r="C9" s="8597"/>
      <c r="D9" s="8598"/>
      <c r="E9" s="8598"/>
      <c r="F9" s="8599"/>
      <c r="G9" s="3165"/>
      <c r="H9" s="3396" t="s">
        <v>1090</v>
      </c>
      <c r="I9" s="3396" t="s">
        <v>1091</v>
      </c>
      <c r="J9" s="3397"/>
      <c r="K9" s="4112"/>
      <c r="L9" s="3165"/>
      <c r="M9" s="3164"/>
      <c r="N9" s="3164"/>
      <c r="O9" s="3164"/>
      <c r="P9" s="3164"/>
      <c r="Q9" s="3164"/>
      <c r="R9" s="3164"/>
      <c r="S9" s="3164"/>
      <c r="T9" s="3164"/>
      <c r="U9" s="3164"/>
      <c r="V9" s="3164"/>
      <c r="W9" s="3164"/>
      <c r="X9" s="8615"/>
      <c r="Y9" s="3164"/>
      <c r="Z9" s="3164"/>
      <c r="AA9" s="3167"/>
      <c r="AB9" s="3398" t="s">
        <v>3939</v>
      </c>
      <c r="AC9" s="1179"/>
      <c r="AD9" s="3399" t="s">
        <v>3940</v>
      </c>
      <c r="AE9" s="3164"/>
      <c r="AF9" s="3164"/>
      <c r="AG9" s="3396"/>
      <c r="AH9" s="3164"/>
      <c r="AI9" s="8571"/>
      <c r="AJ9" s="8571"/>
      <c r="AK9" s="8571"/>
      <c r="AL9" s="3164" t="s">
        <v>3941</v>
      </c>
      <c r="AM9" s="3398" t="s">
        <v>4016</v>
      </c>
      <c r="AN9" s="3396" t="s">
        <v>4164</v>
      </c>
      <c r="AO9" s="1161"/>
      <c r="AP9" s="1038"/>
    </row>
    <row r="10" spans="1:42" s="6938" customFormat="1" ht="23.25" customHeight="1">
      <c r="A10" s="1038"/>
      <c r="B10" s="1161"/>
      <c r="C10" s="8610" t="s">
        <v>392</v>
      </c>
      <c r="D10" s="8611"/>
      <c r="E10" s="8611"/>
      <c r="F10" s="8611"/>
      <c r="G10" s="3400" t="s">
        <v>409</v>
      </c>
      <c r="H10" s="3400" t="s">
        <v>410</v>
      </c>
      <c r="I10" s="3400" t="s">
        <v>411</v>
      </c>
      <c r="J10" s="3401" t="s">
        <v>412</v>
      </c>
      <c r="K10" s="4113" t="s">
        <v>413</v>
      </c>
      <c r="L10" s="3402" t="s">
        <v>414</v>
      </c>
      <c r="M10" s="3400" t="s">
        <v>415</v>
      </c>
      <c r="N10" s="3400" t="s">
        <v>416</v>
      </c>
      <c r="O10" s="3400" t="s">
        <v>417</v>
      </c>
      <c r="P10" s="3400" t="s">
        <v>418</v>
      </c>
      <c r="Q10" s="3400" t="s">
        <v>419</v>
      </c>
      <c r="R10" s="3400" t="s">
        <v>420</v>
      </c>
      <c r="S10" s="3400" t="s">
        <v>421</v>
      </c>
      <c r="T10" s="3400" t="s">
        <v>422</v>
      </c>
      <c r="U10" s="3400" t="s">
        <v>1093</v>
      </c>
      <c r="V10" s="3400" t="s">
        <v>1094</v>
      </c>
      <c r="W10" s="3400" t="s">
        <v>1095</v>
      </c>
      <c r="X10" s="3400" t="s">
        <v>1096</v>
      </c>
      <c r="Y10" s="3401" t="s">
        <v>1097</v>
      </c>
      <c r="Z10" s="3400" t="s">
        <v>1098</v>
      </c>
      <c r="AA10" s="3403" t="s">
        <v>1155</v>
      </c>
      <c r="AB10" s="3403" t="s">
        <v>1156</v>
      </c>
      <c r="AC10" s="252"/>
      <c r="AD10" s="3400" t="s">
        <v>1157</v>
      </c>
      <c r="AE10" s="3400" t="s">
        <v>1158</v>
      </c>
      <c r="AF10" s="3400" t="s">
        <v>1159</v>
      </c>
      <c r="AG10" s="3400" t="s">
        <v>1160</v>
      </c>
      <c r="AH10" s="3400" t="s">
        <v>1161</v>
      </c>
      <c r="AI10" s="3400" t="s">
        <v>1162</v>
      </c>
      <c r="AJ10" s="3403" t="s">
        <v>1163</v>
      </c>
      <c r="AK10" s="3403" t="s">
        <v>1164</v>
      </c>
      <c r="AL10" s="3403" t="s">
        <v>1209</v>
      </c>
      <c r="AM10" s="3403" t="s">
        <v>1210</v>
      </c>
      <c r="AN10" s="3403">
        <v>34</v>
      </c>
      <c r="AO10" s="1161"/>
      <c r="AP10" s="1038"/>
    </row>
    <row r="11" spans="1:42" s="6939" customFormat="1">
      <c r="A11" s="1039"/>
      <c r="B11" s="1162"/>
      <c r="C11" s="3404"/>
      <c r="D11" s="3405"/>
      <c r="E11" s="3405"/>
      <c r="F11" s="3406"/>
      <c r="G11" s="3406"/>
      <c r="H11" s="3406"/>
      <c r="I11" s="3407"/>
      <c r="J11" s="3407"/>
      <c r="K11" s="4114"/>
      <c r="L11" s="3406"/>
      <c r="M11" s="3406"/>
      <c r="N11" s="3406"/>
      <c r="O11" s="3407"/>
      <c r="P11" s="3406"/>
      <c r="Q11" s="3406"/>
      <c r="R11" s="3406"/>
      <c r="S11" s="3406"/>
      <c r="T11" s="3406"/>
      <c r="U11" s="3406"/>
      <c r="V11" s="3406"/>
      <c r="W11" s="3406"/>
      <c r="X11" s="5886"/>
      <c r="Y11" s="3406"/>
      <c r="Z11" s="3406"/>
      <c r="AA11" s="3406"/>
      <c r="AB11" s="3735"/>
      <c r="AC11" s="3736"/>
      <c r="AD11" s="3737"/>
      <c r="AE11" s="3407"/>
      <c r="AF11" s="3407"/>
      <c r="AG11" s="3407"/>
      <c r="AH11" s="3407"/>
      <c r="AI11" s="5887"/>
      <c r="AJ11" s="5887"/>
      <c r="AK11" s="3407"/>
      <c r="AL11" s="3407"/>
      <c r="AM11" s="3738"/>
      <c r="AN11" s="3738"/>
      <c r="AO11" s="1162"/>
      <c r="AP11" s="1039"/>
    </row>
    <row r="12" spans="1:42">
      <c r="A12" s="1036"/>
      <c r="B12" s="1163"/>
      <c r="C12" s="2649" t="s">
        <v>1165</v>
      </c>
      <c r="D12" s="2647" t="s">
        <v>77</v>
      </c>
      <c r="E12" s="2647"/>
      <c r="F12" s="3409"/>
      <c r="G12" s="3409"/>
      <c r="H12" s="3409"/>
      <c r="I12" s="2642"/>
      <c r="J12" s="2642"/>
      <c r="K12" s="4115"/>
      <c r="L12" s="3409"/>
      <c r="M12" s="3409"/>
      <c r="N12" s="3409"/>
      <c r="O12" s="2642"/>
      <c r="P12" s="3409"/>
      <c r="Q12" s="3409"/>
      <c r="R12" s="3409"/>
      <c r="S12" s="3409"/>
      <c r="T12" s="3409"/>
      <c r="U12" s="3409"/>
      <c r="V12" s="3409"/>
      <c r="W12" s="3409"/>
      <c r="X12" s="3409"/>
      <c r="Y12" s="3409"/>
      <c r="Z12" s="3409"/>
      <c r="AA12" s="3409"/>
      <c r="AB12" s="3739"/>
      <c r="AC12" s="3740"/>
      <c r="AD12" s="2834"/>
      <c r="AE12" s="2642"/>
      <c r="AF12" s="2642"/>
      <c r="AG12" s="2642"/>
      <c r="AH12" s="2642"/>
      <c r="AI12" s="2642"/>
      <c r="AJ12" s="2642"/>
      <c r="AK12" s="2642"/>
      <c r="AL12" s="2642"/>
      <c r="AM12" s="3741"/>
      <c r="AN12" s="3741"/>
      <c r="AO12" s="1163"/>
      <c r="AP12" s="1036"/>
    </row>
    <row r="13" spans="1:42">
      <c r="A13" s="1036"/>
      <c r="B13" s="1163"/>
      <c r="C13" s="2649"/>
      <c r="D13" s="2647"/>
      <c r="E13" s="2647" t="s">
        <v>4305</v>
      </c>
      <c r="F13" s="3409" t="s">
        <v>1166</v>
      </c>
      <c r="G13" s="4104"/>
      <c r="H13" s="4104"/>
      <c r="I13" s="3285" t="b">
        <v>1</v>
      </c>
      <c r="J13" s="4102"/>
      <c r="K13" s="4115">
        <v>0</v>
      </c>
      <c r="L13" s="4466"/>
      <c r="M13" s="4466"/>
      <c r="N13" s="4466"/>
      <c r="O13" s="4466"/>
      <c r="P13" s="4466"/>
      <c r="Q13" s="4466"/>
      <c r="R13" s="4466"/>
      <c r="S13" s="4466"/>
      <c r="T13" s="4466"/>
      <c r="U13" s="4466"/>
      <c r="V13" s="4466"/>
      <c r="W13" s="4466"/>
      <c r="X13" s="4466"/>
      <c r="Y13" s="4466"/>
      <c r="Z13" s="4466"/>
      <c r="AA13" s="4466"/>
      <c r="AB13" s="4468">
        <f>+Y13+Z13-AA13</f>
        <v>0</v>
      </c>
      <c r="AC13" s="3740"/>
      <c r="AD13" s="4510">
        <f>AE13+AF13</f>
        <v>0</v>
      </c>
      <c r="AE13" s="4102"/>
      <c r="AF13" s="4102"/>
      <c r="AG13" s="4102"/>
      <c r="AH13" s="4102"/>
      <c r="AI13" s="4102"/>
      <c r="AJ13" s="4102"/>
      <c r="AK13" s="4102"/>
      <c r="AL13" s="4463">
        <f>AI13+AJ13-AK13</f>
        <v>0</v>
      </c>
      <c r="AM13" s="4464">
        <f>AF13+AH13</f>
        <v>0</v>
      </c>
      <c r="AN13" s="6502"/>
      <c r="AO13" s="1163"/>
      <c r="AP13" s="1036"/>
    </row>
    <row r="14" spans="1:42">
      <c r="A14" s="1036"/>
      <c r="B14" s="1163"/>
      <c r="C14" s="2649"/>
      <c r="D14" s="2647"/>
      <c r="E14" s="2647" t="s">
        <v>4306</v>
      </c>
      <c r="F14" s="3409" t="s">
        <v>1166</v>
      </c>
      <c r="G14" s="4104"/>
      <c r="H14" s="4104"/>
      <c r="I14" s="3285" t="b">
        <v>0</v>
      </c>
      <c r="J14" s="4102"/>
      <c r="K14" s="4115">
        <v>0</v>
      </c>
      <c r="L14" s="4466"/>
      <c r="M14" s="4466"/>
      <c r="N14" s="4466"/>
      <c r="O14" s="4466"/>
      <c r="P14" s="4466"/>
      <c r="Q14" s="4466"/>
      <c r="R14" s="4466"/>
      <c r="S14" s="4466"/>
      <c r="T14" s="4466"/>
      <c r="U14" s="4466"/>
      <c r="V14" s="4466"/>
      <c r="W14" s="4466"/>
      <c r="X14" s="4466"/>
      <c r="Y14" s="4466"/>
      <c r="Z14" s="4466"/>
      <c r="AA14" s="4466"/>
      <c r="AB14" s="4468">
        <f>+Y14+Z14-AA14</f>
        <v>0</v>
      </c>
      <c r="AC14" s="3740"/>
      <c r="AD14" s="4510">
        <f>AE14+AF14</f>
        <v>0</v>
      </c>
      <c r="AE14" s="4102"/>
      <c r="AF14" s="4102"/>
      <c r="AG14" s="4102"/>
      <c r="AH14" s="4102"/>
      <c r="AI14" s="4102"/>
      <c r="AJ14" s="4102"/>
      <c r="AK14" s="4102"/>
      <c r="AL14" s="4463">
        <f t="shared" ref="AL14:AL30" si="0">AI14+AJ14-AK14</f>
        <v>0</v>
      </c>
      <c r="AM14" s="4464">
        <f>AF14+AH14</f>
        <v>0</v>
      </c>
      <c r="AN14" s="6502"/>
      <c r="AO14" s="1163"/>
      <c r="AP14" s="1036"/>
    </row>
    <row r="15" spans="1:42">
      <c r="A15" s="1036"/>
      <c r="B15" s="1163"/>
      <c r="C15" s="2649"/>
      <c r="D15" s="2647"/>
      <c r="E15" s="2647" t="s">
        <v>4307</v>
      </c>
      <c r="F15" s="3409" t="s">
        <v>1166</v>
      </c>
      <c r="G15" s="4104"/>
      <c r="H15" s="4104"/>
      <c r="I15" s="3285" t="b">
        <v>1</v>
      </c>
      <c r="J15" s="4102"/>
      <c r="K15" s="4115">
        <v>0</v>
      </c>
      <c r="L15" s="4466"/>
      <c r="M15" s="4466"/>
      <c r="N15" s="4466"/>
      <c r="O15" s="4466"/>
      <c r="P15" s="4466"/>
      <c r="Q15" s="4466"/>
      <c r="R15" s="4466"/>
      <c r="S15" s="4466"/>
      <c r="T15" s="4466"/>
      <c r="U15" s="4466"/>
      <c r="V15" s="4466"/>
      <c r="W15" s="4466"/>
      <c r="X15" s="4466"/>
      <c r="Y15" s="4466"/>
      <c r="Z15" s="4466"/>
      <c r="AA15" s="4466"/>
      <c r="AB15" s="4468">
        <f>+Y15+Z15-AA15</f>
        <v>0</v>
      </c>
      <c r="AC15" s="3740"/>
      <c r="AD15" s="4510">
        <f>AE15+AF15</f>
        <v>0</v>
      </c>
      <c r="AE15" s="4102"/>
      <c r="AF15" s="4102"/>
      <c r="AG15" s="4102"/>
      <c r="AH15" s="4102"/>
      <c r="AI15" s="4102"/>
      <c r="AJ15" s="4102"/>
      <c r="AK15" s="4102"/>
      <c r="AL15" s="4463">
        <f t="shared" si="0"/>
        <v>0</v>
      </c>
      <c r="AM15" s="4464">
        <f>AF15+AH15</f>
        <v>0</v>
      </c>
      <c r="AN15" s="6502"/>
      <c r="AO15" s="1163"/>
      <c r="AP15" s="1036"/>
    </row>
    <row r="16" spans="1:42">
      <c r="A16" s="1036"/>
      <c r="B16" s="1163"/>
      <c r="C16" s="3720"/>
      <c r="D16" s="2647"/>
      <c r="E16" s="2647" t="s">
        <v>4308</v>
      </c>
      <c r="F16" s="3409" t="s">
        <v>1166</v>
      </c>
      <c r="G16" s="4104"/>
      <c r="H16" s="4104"/>
      <c r="I16" s="3285" t="b">
        <v>1</v>
      </c>
      <c r="J16" s="4102"/>
      <c r="K16" s="4115">
        <v>0</v>
      </c>
      <c r="L16" s="4466"/>
      <c r="M16" s="4466"/>
      <c r="N16" s="4466"/>
      <c r="O16" s="4466"/>
      <c r="P16" s="4466"/>
      <c r="Q16" s="4466"/>
      <c r="R16" s="4466"/>
      <c r="S16" s="4466"/>
      <c r="T16" s="4466"/>
      <c r="U16" s="4466"/>
      <c r="V16" s="4466"/>
      <c r="W16" s="4466"/>
      <c r="X16" s="4466"/>
      <c r="Y16" s="4466"/>
      <c r="Z16" s="4466"/>
      <c r="AA16" s="4466"/>
      <c r="AB16" s="4468">
        <f t="shared" ref="AB16:AB43" si="1">+Y16+Z16-AA16</f>
        <v>0</v>
      </c>
      <c r="AC16" s="3740"/>
      <c r="AD16" s="4510">
        <f t="shared" ref="AD16:AD43" si="2">AE16+AF16</f>
        <v>0</v>
      </c>
      <c r="AE16" s="4102"/>
      <c r="AF16" s="4102"/>
      <c r="AG16" s="4102"/>
      <c r="AH16" s="4102"/>
      <c r="AI16" s="4102"/>
      <c r="AJ16" s="4102"/>
      <c r="AK16" s="4102"/>
      <c r="AL16" s="4463">
        <f t="shared" si="0"/>
        <v>0</v>
      </c>
      <c r="AM16" s="4464">
        <f t="shared" ref="AM16:AM30" si="3">AF16+AH16</f>
        <v>0</v>
      </c>
      <c r="AN16" s="6502"/>
      <c r="AO16" s="1163"/>
      <c r="AP16" s="1036"/>
    </row>
    <row r="17" spans="1:42">
      <c r="A17" s="1036"/>
      <c r="B17" s="1163"/>
      <c r="C17" s="3720"/>
      <c r="D17" s="2647"/>
      <c r="E17" s="2647" t="s">
        <v>4309</v>
      </c>
      <c r="F17" s="3409" t="s">
        <v>1166</v>
      </c>
      <c r="G17" s="4104"/>
      <c r="H17" s="4104"/>
      <c r="I17" s="3285" t="b">
        <v>1</v>
      </c>
      <c r="J17" s="4102"/>
      <c r="K17" s="4115">
        <v>0</v>
      </c>
      <c r="L17" s="4466"/>
      <c r="M17" s="4466"/>
      <c r="N17" s="4466"/>
      <c r="O17" s="4466"/>
      <c r="P17" s="4466"/>
      <c r="Q17" s="4466"/>
      <c r="R17" s="4466"/>
      <c r="S17" s="4466"/>
      <c r="T17" s="4466"/>
      <c r="U17" s="4466"/>
      <c r="V17" s="4466"/>
      <c r="W17" s="4466"/>
      <c r="X17" s="4466"/>
      <c r="Y17" s="4466"/>
      <c r="Z17" s="4466"/>
      <c r="AA17" s="4466"/>
      <c r="AB17" s="4468">
        <f t="shared" si="1"/>
        <v>0</v>
      </c>
      <c r="AC17" s="3740"/>
      <c r="AD17" s="4510">
        <f t="shared" si="2"/>
        <v>0</v>
      </c>
      <c r="AE17" s="4102"/>
      <c r="AF17" s="4102"/>
      <c r="AG17" s="4102"/>
      <c r="AH17" s="4102"/>
      <c r="AI17" s="4102"/>
      <c r="AJ17" s="4102"/>
      <c r="AK17" s="4102"/>
      <c r="AL17" s="4463">
        <f t="shared" si="0"/>
        <v>0</v>
      </c>
      <c r="AM17" s="4464">
        <f t="shared" si="3"/>
        <v>0</v>
      </c>
      <c r="AN17" s="6502"/>
      <c r="AO17" s="1163"/>
      <c r="AP17" s="1036"/>
    </row>
    <row r="18" spans="1:42">
      <c r="A18" s="1036"/>
      <c r="B18" s="1163"/>
      <c r="C18" s="3720"/>
      <c r="D18" s="2647"/>
      <c r="E18" s="2647" t="s">
        <v>4310</v>
      </c>
      <c r="F18" s="3409" t="s">
        <v>1166</v>
      </c>
      <c r="G18" s="4104"/>
      <c r="H18" s="4104"/>
      <c r="I18" s="3285" t="b">
        <v>1</v>
      </c>
      <c r="J18" s="4102"/>
      <c r="K18" s="4115">
        <v>0</v>
      </c>
      <c r="L18" s="4466"/>
      <c r="M18" s="4466"/>
      <c r="N18" s="4466"/>
      <c r="O18" s="4466"/>
      <c r="P18" s="4466"/>
      <c r="Q18" s="4466"/>
      <c r="R18" s="4466"/>
      <c r="S18" s="4466"/>
      <c r="T18" s="4466"/>
      <c r="U18" s="4466"/>
      <c r="V18" s="4466"/>
      <c r="W18" s="4466"/>
      <c r="X18" s="4466"/>
      <c r="Y18" s="4466"/>
      <c r="Z18" s="4466"/>
      <c r="AA18" s="4466"/>
      <c r="AB18" s="4468">
        <f t="shared" si="1"/>
        <v>0</v>
      </c>
      <c r="AC18" s="3740"/>
      <c r="AD18" s="4510">
        <f t="shared" si="2"/>
        <v>0</v>
      </c>
      <c r="AE18" s="4102"/>
      <c r="AF18" s="4102"/>
      <c r="AG18" s="4102"/>
      <c r="AH18" s="4102"/>
      <c r="AI18" s="4102"/>
      <c r="AJ18" s="4102"/>
      <c r="AK18" s="4102"/>
      <c r="AL18" s="4463">
        <f t="shared" si="0"/>
        <v>0</v>
      </c>
      <c r="AM18" s="4464">
        <f t="shared" si="3"/>
        <v>0</v>
      </c>
      <c r="AN18" s="6502"/>
      <c r="AO18" s="1163"/>
      <c r="AP18" s="1036"/>
    </row>
    <row r="19" spans="1:42">
      <c r="A19" s="1036"/>
      <c r="B19" s="1163"/>
      <c r="C19" s="3720"/>
      <c r="D19" s="2647"/>
      <c r="E19" s="2647" t="s">
        <v>4311</v>
      </c>
      <c r="F19" s="3409" t="s">
        <v>1166</v>
      </c>
      <c r="G19" s="4104"/>
      <c r="H19" s="4104"/>
      <c r="I19" s="3285" t="b">
        <v>1</v>
      </c>
      <c r="J19" s="4102"/>
      <c r="K19" s="4115">
        <v>0</v>
      </c>
      <c r="L19" s="4466"/>
      <c r="M19" s="4466"/>
      <c r="N19" s="4466"/>
      <c r="O19" s="4466"/>
      <c r="P19" s="4466"/>
      <c r="Q19" s="4466"/>
      <c r="R19" s="4466"/>
      <c r="S19" s="4466"/>
      <c r="T19" s="4466"/>
      <c r="U19" s="4466"/>
      <c r="V19" s="4466"/>
      <c r="W19" s="4466"/>
      <c r="X19" s="4466"/>
      <c r="Y19" s="4466"/>
      <c r="Z19" s="4466"/>
      <c r="AA19" s="4466"/>
      <c r="AB19" s="4468">
        <f t="shared" si="1"/>
        <v>0</v>
      </c>
      <c r="AC19" s="3740"/>
      <c r="AD19" s="4510">
        <f t="shared" si="2"/>
        <v>0</v>
      </c>
      <c r="AE19" s="4102"/>
      <c r="AF19" s="4102"/>
      <c r="AG19" s="4102"/>
      <c r="AH19" s="4102"/>
      <c r="AI19" s="4102"/>
      <c r="AJ19" s="4102"/>
      <c r="AK19" s="4102"/>
      <c r="AL19" s="4463">
        <f t="shared" si="0"/>
        <v>0</v>
      </c>
      <c r="AM19" s="4464">
        <f t="shared" si="3"/>
        <v>0</v>
      </c>
      <c r="AN19" s="6502"/>
      <c r="AO19" s="1163"/>
      <c r="AP19" s="1036"/>
    </row>
    <row r="20" spans="1:42">
      <c r="A20" s="1036"/>
      <c r="B20" s="1163"/>
      <c r="C20" s="3720"/>
      <c r="D20" s="2647"/>
      <c r="E20" s="2647" t="s">
        <v>4312</v>
      </c>
      <c r="F20" s="3409" t="s">
        <v>1166</v>
      </c>
      <c r="G20" s="4104"/>
      <c r="H20" s="4104"/>
      <c r="I20" s="3285" t="b">
        <v>1</v>
      </c>
      <c r="J20" s="4102"/>
      <c r="K20" s="4115">
        <v>0</v>
      </c>
      <c r="L20" s="4466"/>
      <c r="M20" s="4466"/>
      <c r="N20" s="4466"/>
      <c r="O20" s="4466"/>
      <c r="P20" s="4466"/>
      <c r="Q20" s="4466"/>
      <c r="R20" s="4466"/>
      <c r="S20" s="4466"/>
      <c r="T20" s="4466"/>
      <c r="U20" s="4466"/>
      <c r="V20" s="4466"/>
      <c r="W20" s="4466"/>
      <c r="X20" s="4466"/>
      <c r="Y20" s="4466"/>
      <c r="Z20" s="4466"/>
      <c r="AA20" s="4466"/>
      <c r="AB20" s="4468">
        <f t="shared" si="1"/>
        <v>0</v>
      </c>
      <c r="AC20" s="3740"/>
      <c r="AD20" s="4510">
        <f t="shared" si="2"/>
        <v>0</v>
      </c>
      <c r="AE20" s="4102"/>
      <c r="AF20" s="4102"/>
      <c r="AG20" s="4102"/>
      <c r="AH20" s="4102"/>
      <c r="AI20" s="4102"/>
      <c r="AJ20" s="4102"/>
      <c r="AK20" s="4102"/>
      <c r="AL20" s="4463">
        <f t="shared" si="0"/>
        <v>0</v>
      </c>
      <c r="AM20" s="4464">
        <f t="shared" si="3"/>
        <v>0</v>
      </c>
      <c r="AN20" s="6502"/>
      <c r="AO20" s="1163"/>
      <c r="AP20" s="1036"/>
    </row>
    <row r="21" spans="1:42">
      <c r="A21" s="1036"/>
      <c r="B21" s="1163"/>
      <c r="C21" s="3720"/>
      <c r="D21" s="2647"/>
      <c r="E21" s="2647" t="s">
        <v>4313</v>
      </c>
      <c r="F21" s="3409" t="s">
        <v>1166</v>
      </c>
      <c r="G21" s="4104"/>
      <c r="H21" s="4104"/>
      <c r="I21" s="3285" t="b">
        <v>1</v>
      </c>
      <c r="J21" s="4102"/>
      <c r="K21" s="4115">
        <v>0</v>
      </c>
      <c r="L21" s="4466"/>
      <c r="M21" s="4466"/>
      <c r="N21" s="4466"/>
      <c r="O21" s="4466"/>
      <c r="P21" s="4466"/>
      <c r="Q21" s="4466"/>
      <c r="R21" s="4466"/>
      <c r="S21" s="4466"/>
      <c r="T21" s="4466"/>
      <c r="U21" s="4466"/>
      <c r="V21" s="4466"/>
      <c r="W21" s="4466"/>
      <c r="X21" s="4466"/>
      <c r="Y21" s="4466"/>
      <c r="Z21" s="4466"/>
      <c r="AA21" s="4466"/>
      <c r="AB21" s="4468">
        <f t="shared" si="1"/>
        <v>0</v>
      </c>
      <c r="AC21" s="3740"/>
      <c r="AD21" s="4510">
        <f t="shared" si="2"/>
        <v>0</v>
      </c>
      <c r="AE21" s="4102"/>
      <c r="AF21" s="4102"/>
      <c r="AG21" s="4102"/>
      <c r="AH21" s="4102"/>
      <c r="AI21" s="4102"/>
      <c r="AJ21" s="4102"/>
      <c r="AK21" s="4102"/>
      <c r="AL21" s="4463">
        <f t="shared" si="0"/>
        <v>0</v>
      </c>
      <c r="AM21" s="4464">
        <f t="shared" si="3"/>
        <v>0</v>
      </c>
      <c r="AN21" s="6502"/>
      <c r="AO21" s="1163"/>
      <c r="AP21" s="1036"/>
    </row>
    <row r="22" spans="1:42">
      <c r="A22" s="1036"/>
      <c r="B22" s="1163"/>
      <c r="C22" s="3720"/>
      <c r="D22" s="2647"/>
      <c r="E22" s="2647" t="s">
        <v>4314</v>
      </c>
      <c r="F22" s="3409" t="s">
        <v>1166</v>
      </c>
      <c r="G22" s="4104"/>
      <c r="H22" s="4104"/>
      <c r="I22" s="3285" t="b">
        <v>1</v>
      </c>
      <c r="J22" s="4102"/>
      <c r="K22" s="4115">
        <v>0</v>
      </c>
      <c r="L22" s="4466"/>
      <c r="M22" s="4466"/>
      <c r="N22" s="4466"/>
      <c r="O22" s="4466"/>
      <c r="P22" s="4466"/>
      <c r="Q22" s="4466"/>
      <c r="R22" s="4466"/>
      <c r="S22" s="4466"/>
      <c r="T22" s="4466"/>
      <c r="U22" s="4466"/>
      <c r="V22" s="4466"/>
      <c r="W22" s="4466"/>
      <c r="X22" s="4466"/>
      <c r="Y22" s="4466"/>
      <c r="Z22" s="4466"/>
      <c r="AA22" s="4466"/>
      <c r="AB22" s="4468">
        <f t="shared" si="1"/>
        <v>0</v>
      </c>
      <c r="AC22" s="3740"/>
      <c r="AD22" s="4510">
        <f t="shared" si="2"/>
        <v>0</v>
      </c>
      <c r="AE22" s="4102"/>
      <c r="AF22" s="4102"/>
      <c r="AG22" s="4102"/>
      <c r="AH22" s="4102"/>
      <c r="AI22" s="4102"/>
      <c r="AJ22" s="4102"/>
      <c r="AK22" s="4102"/>
      <c r="AL22" s="4463">
        <f t="shared" si="0"/>
        <v>0</v>
      </c>
      <c r="AM22" s="4464">
        <f t="shared" si="3"/>
        <v>0</v>
      </c>
      <c r="AN22" s="6502"/>
      <c r="AO22" s="1163"/>
      <c r="AP22" s="1036"/>
    </row>
    <row r="23" spans="1:42">
      <c r="A23" s="1036"/>
      <c r="B23" s="1163"/>
      <c r="C23" s="3720"/>
      <c r="D23" s="2647"/>
      <c r="E23" s="2647" t="s">
        <v>4315</v>
      </c>
      <c r="F23" s="3409" t="s">
        <v>1166</v>
      </c>
      <c r="G23" s="4104"/>
      <c r="H23" s="4104"/>
      <c r="I23" s="3285" t="b">
        <v>1</v>
      </c>
      <c r="J23" s="4102"/>
      <c r="K23" s="4115">
        <v>0</v>
      </c>
      <c r="L23" s="4466"/>
      <c r="M23" s="4466"/>
      <c r="N23" s="4466"/>
      <c r="O23" s="4466"/>
      <c r="P23" s="4466"/>
      <c r="Q23" s="4466"/>
      <c r="R23" s="4466"/>
      <c r="S23" s="4466"/>
      <c r="T23" s="4466"/>
      <c r="U23" s="4466"/>
      <c r="V23" s="4466"/>
      <c r="W23" s="4466"/>
      <c r="X23" s="4466"/>
      <c r="Y23" s="4466"/>
      <c r="Z23" s="4466"/>
      <c r="AA23" s="4466"/>
      <c r="AB23" s="4468">
        <f t="shared" si="1"/>
        <v>0</v>
      </c>
      <c r="AC23" s="3740"/>
      <c r="AD23" s="4510">
        <f t="shared" si="2"/>
        <v>0</v>
      </c>
      <c r="AE23" s="4102"/>
      <c r="AF23" s="4102"/>
      <c r="AG23" s="4102"/>
      <c r="AH23" s="4102"/>
      <c r="AI23" s="4102"/>
      <c r="AJ23" s="4102"/>
      <c r="AK23" s="4102"/>
      <c r="AL23" s="4463">
        <f t="shared" si="0"/>
        <v>0</v>
      </c>
      <c r="AM23" s="4464">
        <f t="shared" si="3"/>
        <v>0</v>
      </c>
      <c r="AN23" s="6502"/>
      <c r="AO23" s="1163"/>
      <c r="AP23" s="1036"/>
    </row>
    <row r="24" spans="1:42">
      <c r="A24" s="1036"/>
      <c r="B24" s="1163"/>
      <c r="C24" s="3720"/>
      <c r="D24" s="2647"/>
      <c r="E24" s="2647" t="s">
        <v>4316</v>
      </c>
      <c r="F24" s="3409" t="s">
        <v>1166</v>
      </c>
      <c r="G24" s="4104"/>
      <c r="H24" s="4104"/>
      <c r="I24" s="3285" t="b">
        <v>1</v>
      </c>
      <c r="J24" s="4102"/>
      <c r="K24" s="4115">
        <v>0</v>
      </c>
      <c r="L24" s="4466"/>
      <c r="M24" s="4466"/>
      <c r="N24" s="4466"/>
      <c r="O24" s="4466"/>
      <c r="P24" s="4466"/>
      <c r="Q24" s="4466"/>
      <c r="R24" s="4466"/>
      <c r="S24" s="4466"/>
      <c r="T24" s="4466"/>
      <c r="U24" s="4466"/>
      <c r="V24" s="4466"/>
      <c r="W24" s="4466"/>
      <c r="X24" s="4466"/>
      <c r="Y24" s="4466"/>
      <c r="Z24" s="4466"/>
      <c r="AA24" s="4466"/>
      <c r="AB24" s="4468">
        <f t="shared" si="1"/>
        <v>0</v>
      </c>
      <c r="AC24" s="3740"/>
      <c r="AD24" s="4510">
        <f t="shared" si="2"/>
        <v>0</v>
      </c>
      <c r="AE24" s="4102"/>
      <c r="AF24" s="4102"/>
      <c r="AG24" s="4102"/>
      <c r="AH24" s="4102"/>
      <c r="AI24" s="4102"/>
      <c r="AJ24" s="4102"/>
      <c r="AK24" s="4102"/>
      <c r="AL24" s="4463">
        <f t="shared" si="0"/>
        <v>0</v>
      </c>
      <c r="AM24" s="4464">
        <f t="shared" si="3"/>
        <v>0</v>
      </c>
      <c r="AN24" s="6502"/>
      <c r="AO24" s="1163"/>
      <c r="AP24" s="1036"/>
    </row>
    <row r="25" spans="1:42">
      <c r="A25" s="1036"/>
      <c r="B25" s="1163"/>
      <c r="C25" s="3720"/>
      <c r="D25" s="2647"/>
      <c r="E25" s="2647" t="s">
        <v>4317</v>
      </c>
      <c r="F25" s="3409" t="s">
        <v>1166</v>
      </c>
      <c r="G25" s="4104"/>
      <c r="H25" s="4104"/>
      <c r="I25" s="3285" t="b">
        <v>1</v>
      </c>
      <c r="J25" s="4102"/>
      <c r="K25" s="4115">
        <v>0</v>
      </c>
      <c r="L25" s="4466"/>
      <c r="M25" s="4466"/>
      <c r="N25" s="4466"/>
      <c r="O25" s="4466"/>
      <c r="P25" s="4466"/>
      <c r="Q25" s="4466"/>
      <c r="R25" s="4466"/>
      <c r="S25" s="4466"/>
      <c r="T25" s="4466"/>
      <c r="U25" s="4466"/>
      <c r="V25" s="4466"/>
      <c r="W25" s="4466"/>
      <c r="X25" s="4466"/>
      <c r="Y25" s="4466"/>
      <c r="Z25" s="4466"/>
      <c r="AA25" s="4466"/>
      <c r="AB25" s="4468">
        <f t="shared" si="1"/>
        <v>0</v>
      </c>
      <c r="AC25" s="3740"/>
      <c r="AD25" s="4510">
        <f t="shared" si="2"/>
        <v>0</v>
      </c>
      <c r="AE25" s="4102"/>
      <c r="AF25" s="4102"/>
      <c r="AG25" s="4102"/>
      <c r="AH25" s="4102"/>
      <c r="AI25" s="4102"/>
      <c r="AJ25" s="4102"/>
      <c r="AK25" s="4102"/>
      <c r="AL25" s="4463">
        <f t="shared" si="0"/>
        <v>0</v>
      </c>
      <c r="AM25" s="4464">
        <f t="shared" si="3"/>
        <v>0</v>
      </c>
      <c r="AN25" s="6502"/>
      <c r="AO25" s="1163"/>
      <c r="AP25" s="1036"/>
    </row>
    <row r="26" spans="1:42">
      <c r="A26" s="1036"/>
      <c r="B26" s="1163"/>
      <c r="C26" s="3720"/>
      <c r="D26" s="2647"/>
      <c r="E26" s="2647" t="s">
        <v>4318</v>
      </c>
      <c r="F26" s="3409" t="s">
        <v>1166</v>
      </c>
      <c r="G26" s="4104"/>
      <c r="H26" s="4104"/>
      <c r="I26" s="3285" t="b">
        <v>1</v>
      </c>
      <c r="J26" s="4102"/>
      <c r="K26" s="4115">
        <v>0</v>
      </c>
      <c r="L26" s="4466"/>
      <c r="M26" s="4466"/>
      <c r="N26" s="4466"/>
      <c r="O26" s="4466"/>
      <c r="P26" s="4466"/>
      <c r="Q26" s="4466"/>
      <c r="R26" s="4466"/>
      <c r="S26" s="4466"/>
      <c r="T26" s="4466"/>
      <c r="U26" s="4466"/>
      <c r="V26" s="4466"/>
      <c r="W26" s="4466"/>
      <c r="X26" s="4466"/>
      <c r="Y26" s="4466"/>
      <c r="Z26" s="4466"/>
      <c r="AA26" s="4466"/>
      <c r="AB26" s="4468">
        <f t="shared" si="1"/>
        <v>0</v>
      </c>
      <c r="AC26" s="3740"/>
      <c r="AD26" s="4510">
        <f t="shared" si="2"/>
        <v>0</v>
      </c>
      <c r="AE26" s="4102"/>
      <c r="AF26" s="4102"/>
      <c r="AG26" s="4102"/>
      <c r="AH26" s="4102"/>
      <c r="AI26" s="4102"/>
      <c r="AJ26" s="4102"/>
      <c r="AK26" s="4102"/>
      <c r="AL26" s="4463">
        <f t="shared" si="0"/>
        <v>0</v>
      </c>
      <c r="AM26" s="4464">
        <f t="shared" si="3"/>
        <v>0</v>
      </c>
      <c r="AN26" s="6502"/>
      <c r="AO26" s="1163"/>
      <c r="AP26" s="1036"/>
    </row>
    <row r="27" spans="1:42">
      <c r="A27" s="1036"/>
      <c r="B27" s="1163"/>
      <c r="C27" s="3720"/>
      <c r="D27" s="2647"/>
      <c r="E27" s="2647" t="s">
        <v>4319</v>
      </c>
      <c r="F27" s="3409" t="s">
        <v>1166</v>
      </c>
      <c r="G27" s="4104"/>
      <c r="H27" s="4104"/>
      <c r="I27" s="3285" t="b">
        <v>1</v>
      </c>
      <c r="J27" s="4102"/>
      <c r="K27" s="4115">
        <v>0</v>
      </c>
      <c r="L27" s="4466"/>
      <c r="M27" s="4466"/>
      <c r="N27" s="4466"/>
      <c r="O27" s="4466"/>
      <c r="P27" s="4466"/>
      <c r="Q27" s="4466"/>
      <c r="R27" s="4466"/>
      <c r="S27" s="4466"/>
      <c r="T27" s="4466"/>
      <c r="U27" s="4466"/>
      <c r="V27" s="4466"/>
      <c r="W27" s="4466"/>
      <c r="X27" s="4466"/>
      <c r="Y27" s="4466"/>
      <c r="Z27" s="4466"/>
      <c r="AA27" s="4466"/>
      <c r="AB27" s="4468">
        <f t="shared" si="1"/>
        <v>0</v>
      </c>
      <c r="AC27" s="3740"/>
      <c r="AD27" s="4510">
        <f t="shared" si="2"/>
        <v>0</v>
      </c>
      <c r="AE27" s="4102"/>
      <c r="AF27" s="4102"/>
      <c r="AG27" s="4102"/>
      <c r="AH27" s="4102"/>
      <c r="AI27" s="4102"/>
      <c r="AJ27" s="4102"/>
      <c r="AK27" s="4102"/>
      <c r="AL27" s="4463">
        <f t="shared" si="0"/>
        <v>0</v>
      </c>
      <c r="AM27" s="4464">
        <f t="shared" si="3"/>
        <v>0</v>
      </c>
      <c r="AN27" s="6502"/>
      <c r="AO27" s="1163"/>
      <c r="AP27" s="1036"/>
    </row>
    <row r="28" spans="1:42">
      <c r="A28" s="1036"/>
      <c r="B28" s="1163"/>
      <c r="C28" s="3720"/>
      <c r="D28" s="2647"/>
      <c r="E28" s="2647" t="s">
        <v>4320</v>
      </c>
      <c r="F28" s="3409" t="s">
        <v>1166</v>
      </c>
      <c r="G28" s="4104"/>
      <c r="H28" s="4104"/>
      <c r="I28" s="3285" t="b">
        <v>1</v>
      </c>
      <c r="J28" s="4102"/>
      <c r="K28" s="4115">
        <v>0</v>
      </c>
      <c r="L28" s="4466"/>
      <c r="M28" s="4466"/>
      <c r="N28" s="4466"/>
      <c r="O28" s="4466"/>
      <c r="P28" s="4466"/>
      <c r="Q28" s="4466"/>
      <c r="R28" s="4466"/>
      <c r="S28" s="4466"/>
      <c r="T28" s="4466"/>
      <c r="U28" s="4466"/>
      <c r="V28" s="4466"/>
      <c r="W28" s="4466"/>
      <c r="X28" s="4466"/>
      <c r="Y28" s="4466"/>
      <c r="Z28" s="4466"/>
      <c r="AA28" s="4466"/>
      <c r="AB28" s="4468">
        <f t="shared" si="1"/>
        <v>0</v>
      </c>
      <c r="AC28" s="3740"/>
      <c r="AD28" s="4510">
        <f t="shared" si="2"/>
        <v>0</v>
      </c>
      <c r="AE28" s="4102"/>
      <c r="AF28" s="4102"/>
      <c r="AG28" s="4102"/>
      <c r="AH28" s="4102"/>
      <c r="AI28" s="4102"/>
      <c r="AJ28" s="4102"/>
      <c r="AK28" s="4102"/>
      <c r="AL28" s="4463">
        <f t="shared" si="0"/>
        <v>0</v>
      </c>
      <c r="AM28" s="4464">
        <f t="shared" si="3"/>
        <v>0</v>
      </c>
      <c r="AN28" s="6502"/>
      <c r="AO28" s="1163"/>
      <c r="AP28" s="1036"/>
    </row>
    <row r="29" spans="1:42">
      <c r="A29" s="1036"/>
      <c r="B29" s="1163"/>
      <c r="C29" s="3720"/>
      <c r="D29" s="2647"/>
      <c r="E29" s="2647" t="s">
        <v>4321</v>
      </c>
      <c r="F29" s="3409" t="s">
        <v>1166</v>
      </c>
      <c r="G29" s="4104"/>
      <c r="H29" s="4104"/>
      <c r="I29" s="3285" t="b">
        <v>1</v>
      </c>
      <c r="J29" s="4102"/>
      <c r="K29" s="4115">
        <v>0</v>
      </c>
      <c r="L29" s="4466"/>
      <c r="M29" s="4466"/>
      <c r="N29" s="4466"/>
      <c r="O29" s="4466"/>
      <c r="P29" s="4466"/>
      <c r="Q29" s="4466"/>
      <c r="R29" s="4466"/>
      <c r="S29" s="4466"/>
      <c r="T29" s="4466"/>
      <c r="U29" s="4466"/>
      <c r="V29" s="4466"/>
      <c r="W29" s="4466"/>
      <c r="X29" s="4466"/>
      <c r="Y29" s="4466"/>
      <c r="Z29" s="4466"/>
      <c r="AA29" s="4466"/>
      <c r="AB29" s="4468">
        <f t="shared" si="1"/>
        <v>0</v>
      </c>
      <c r="AC29" s="3740"/>
      <c r="AD29" s="4510">
        <f t="shared" si="2"/>
        <v>0</v>
      </c>
      <c r="AE29" s="4102"/>
      <c r="AF29" s="4102"/>
      <c r="AG29" s="4102"/>
      <c r="AH29" s="4102"/>
      <c r="AI29" s="4102"/>
      <c r="AJ29" s="4102"/>
      <c r="AK29" s="4102"/>
      <c r="AL29" s="4463">
        <f t="shared" si="0"/>
        <v>0</v>
      </c>
      <c r="AM29" s="4464">
        <f t="shared" si="3"/>
        <v>0</v>
      </c>
      <c r="AN29" s="6502"/>
      <c r="AO29" s="1163"/>
      <c r="AP29" s="1036"/>
    </row>
    <row r="30" spans="1:42">
      <c r="A30" s="1036"/>
      <c r="B30" s="1163"/>
      <c r="C30" s="3720"/>
      <c r="D30" s="2647"/>
      <c r="E30" s="2647" t="s">
        <v>4322</v>
      </c>
      <c r="F30" s="3409" t="s">
        <v>1166</v>
      </c>
      <c r="G30" s="4104"/>
      <c r="H30" s="4104"/>
      <c r="I30" s="3285" t="b">
        <v>1</v>
      </c>
      <c r="J30" s="4102"/>
      <c r="K30" s="4115">
        <v>0</v>
      </c>
      <c r="L30" s="4466"/>
      <c r="M30" s="4466"/>
      <c r="N30" s="4466"/>
      <c r="O30" s="4466"/>
      <c r="P30" s="4466"/>
      <c r="Q30" s="4466"/>
      <c r="R30" s="4466"/>
      <c r="S30" s="4466"/>
      <c r="T30" s="4466"/>
      <c r="U30" s="4466"/>
      <c r="V30" s="4466"/>
      <c r="W30" s="4466"/>
      <c r="X30" s="4466"/>
      <c r="Y30" s="4466"/>
      <c r="Z30" s="4466"/>
      <c r="AA30" s="4466"/>
      <c r="AB30" s="4468">
        <f t="shared" si="1"/>
        <v>0</v>
      </c>
      <c r="AC30" s="3740"/>
      <c r="AD30" s="4510">
        <f t="shared" si="2"/>
        <v>0</v>
      </c>
      <c r="AE30" s="4102"/>
      <c r="AF30" s="4102"/>
      <c r="AG30" s="4102"/>
      <c r="AH30" s="4102"/>
      <c r="AI30" s="4102"/>
      <c r="AJ30" s="4102"/>
      <c r="AK30" s="4102"/>
      <c r="AL30" s="4463">
        <f t="shared" si="0"/>
        <v>0</v>
      </c>
      <c r="AM30" s="4464">
        <f t="shared" si="3"/>
        <v>0</v>
      </c>
      <c r="AN30" s="6502"/>
      <c r="AO30" s="1163"/>
      <c r="AP30" s="1036"/>
    </row>
    <row r="31" spans="1:42">
      <c r="A31" s="1036"/>
      <c r="B31" s="1163"/>
      <c r="C31" s="3720"/>
      <c r="D31" s="2647"/>
      <c r="E31" s="2647" t="s">
        <v>4323</v>
      </c>
      <c r="F31" s="3409" t="s">
        <v>1166</v>
      </c>
      <c r="G31" s="4104"/>
      <c r="H31" s="4104"/>
      <c r="I31" s="3285" t="b">
        <v>1</v>
      </c>
      <c r="J31" s="4102"/>
      <c r="K31" s="4115">
        <v>0</v>
      </c>
      <c r="L31" s="4466"/>
      <c r="M31" s="4466"/>
      <c r="N31" s="4466"/>
      <c r="O31" s="4466"/>
      <c r="P31" s="4466"/>
      <c r="Q31" s="4466"/>
      <c r="R31" s="4466"/>
      <c r="S31" s="4466"/>
      <c r="T31" s="4466"/>
      <c r="U31" s="4466"/>
      <c r="V31" s="4466"/>
      <c r="W31" s="4466"/>
      <c r="X31" s="4466"/>
      <c r="Y31" s="4466"/>
      <c r="Z31" s="4466"/>
      <c r="AA31" s="4466"/>
      <c r="AB31" s="4468">
        <f t="shared" si="1"/>
        <v>0</v>
      </c>
      <c r="AC31" s="3740"/>
      <c r="AD31" s="4510">
        <f t="shared" si="2"/>
        <v>0</v>
      </c>
      <c r="AE31" s="4102"/>
      <c r="AF31" s="4102"/>
      <c r="AG31" s="4102"/>
      <c r="AH31" s="4102"/>
      <c r="AI31" s="4102"/>
      <c r="AJ31" s="4102"/>
      <c r="AK31" s="4102"/>
      <c r="AL31" s="4463">
        <f>AI31+AJ31-AK31</f>
        <v>0</v>
      </c>
      <c r="AM31" s="4464">
        <f>AF31+AH31</f>
        <v>0</v>
      </c>
      <c r="AN31" s="6502"/>
      <c r="AO31" s="1163"/>
      <c r="AP31" s="1036"/>
    </row>
    <row r="32" spans="1:42">
      <c r="A32" s="1036"/>
      <c r="B32" s="1163"/>
      <c r="C32" s="3720"/>
      <c r="D32" s="2647"/>
      <c r="E32" s="2647" t="s">
        <v>4384</v>
      </c>
      <c r="F32" s="3409" t="s">
        <v>1166</v>
      </c>
      <c r="G32" s="4104"/>
      <c r="H32" s="4104"/>
      <c r="I32" s="3285" t="b">
        <v>1</v>
      </c>
      <c r="J32" s="4102"/>
      <c r="K32" s="4115">
        <v>0</v>
      </c>
      <c r="L32" s="4466"/>
      <c r="M32" s="4466"/>
      <c r="N32" s="4466"/>
      <c r="O32" s="4466"/>
      <c r="P32" s="4466"/>
      <c r="Q32" s="4466"/>
      <c r="R32" s="4466"/>
      <c r="S32" s="4466"/>
      <c r="T32" s="4466"/>
      <c r="U32" s="4466"/>
      <c r="V32" s="4466"/>
      <c r="W32" s="4466"/>
      <c r="X32" s="4466"/>
      <c r="Y32" s="4466"/>
      <c r="Z32" s="4466"/>
      <c r="AA32" s="4466"/>
      <c r="AB32" s="4468">
        <f t="shared" si="1"/>
        <v>0</v>
      </c>
      <c r="AC32" s="3740"/>
      <c r="AD32" s="4510">
        <f t="shared" si="2"/>
        <v>0</v>
      </c>
      <c r="AE32" s="4102"/>
      <c r="AF32" s="4102"/>
      <c r="AG32" s="4102"/>
      <c r="AH32" s="4102"/>
      <c r="AI32" s="4102"/>
      <c r="AJ32" s="4102"/>
      <c r="AK32" s="4102"/>
      <c r="AL32" s="4463">
        <f t="shared" ref="AL32:AL43" si="4">AI32+AJ32-AK32</f>
        <v>0</v>
      </c>
      <c r="AM32" s="4464">
        <f t="shared" ref="AM32:AM43" si="5">AF32+AH32</f>
        <v>0</v>
      </c>
      <c r="AN32" s="6502"/>
      <c r="AO32" s="1163"/>
      <c r="AP32" s="1036"/>
    </row>
    <row r="33" spans="1:42">
      <c r="A33" s="1036"/>
      <c r="B33" s="1163"/>
      <c r="C33" s="3720"/>
      <c r="D33" s="2647"/>
      <c r="E33" s="2647" t="s">
        <v>4385</v>
      </c>
      <c r="F33" s="3409" t="s">
        <v>1166</v>
      </c>
      <c r="G33" s="4104"/>
      <c r="H33" s="4104"/>
      <c r="I33" s="3285" t="b">
        <v>1</v>
      </c>
      <c r="J33" s="4102"/>
      <c r="K33" s="4115">
        <v>0</v>
      </c>
      <c r="L33" s="4466"/>
      <c r="M33" s="4466"/>
      <c r="N33" s="4466"/>
      <c r="O33" s="4466"/>
      <c r="P33" s="4466"/>
      <c r="Q33" s="4466"/>
      <c r="R33" s="4466"/>
      <c r="S33" s="4466"/>
      <c r="T33" s="4466"/>
      <c r="U33" s="4466"/>
      <c r="V33" s="4466"/>
      <c r="W33" s="4466"/>
      <c r="X33" s="4466"/>
      <c r="Y33" s="4466"/>
      <c r="Z33" s="4466"/>
      <c r="AA33" s="4466"/>
      <c r="AB33" s="4468">
        <f t="shared" si="1"/>
        <v>0</v>
      </c>
      <c r="AC33" s="3740"/>
      <c r="AD33" s="4510">
        <f t="shared" si="2"/>
        <v>0</v>
      </c>
      <c r="AE33" s="4102"/>
      <c r="AF33" s="4102"/>
      <c r="AG33" s="4102"/>
      <c r="AH33" s="4102"/>
      <c r="AI33" s="4102"/>
      <c r="AJ33" s="4102"/>
      <c r="AK33" s="4102"/>
      <c r="AL33" s="4463">
        <f t="shared" si="4"/>
        <v>0</v>
      </c>
      <c r="AM33" s="4464">
        <f t="shared" si="5"/>
        <v>0</v>
      </c>
      <c r="AN33" s="6502"/>
      <c r="AO33" s="1163"/>
      <c r="AP33" s="1036"/>
    </row>
    <row r="34" spans="1:42">
      <c r="A34" s="1036"/>
      <c r="B34" s="1163"/>
      <c r="C34" s="3720"/>
      <c r="D34" s="2647"/>
      <c r="E34" s="2647" t="s">
        <v>4386</v>
      </c>
      <c r="F34" s="3409" t="s">
        <v>1166</v>
      </c>
      <c r="G34" s="4104"/>
      <c r="H34" s="4104"/>
      <c r="I34" s="3285" t="b">
        <v>1</v>
      </c>
      <c r="J34" s="4102"/>
      <c r="K34" s="4115">
        <v>0</v>
      </c>
      <c r="L34" s="4466"/>
      <c r="M34" s="4466"/>
      <c r="N34" s="4466"/>
      <c r="O34" s="4466"/>
      <c r="P34" s="4466"/>
      <c r="Q34" s="4466"/>
      <c r="R34" s="4466"/>
      <c r="S34" s="4466"/>
      <c r="T34" s="4466"/>
      <c r="U34" s="4466"/>
      <c r="V34" s="4466"/>
      <c r="W34" s="4466"/>
      <c r="X34" s="4466"/>
      <c r="Y34" s="4466"/>
      <c r="Z34" s="4466"/>
      <c r="AA34" s="4466"/>
      <c r="AB34" s="4468">
        <f t="shared" si="1"/>
        <v>0</v>
      </c>
      <c r="AC34" s="3740"/>
      <c r="AD34" s="4510">
        <f t="shared" si="2"/>
        <v>0</v>
      </c>
      <c r="AE34" s="4102"/>
      <c r="AF34" s="4102"/>
      <c r="AG34" s="4102"/>
      <c r="AH34" s="4102"/>
      <c r="AI34" s="4102"/>
      <c r="AJ34" s="4102"/>
      <c r="AK34" s="4102"/>
      <c r="AL34" s="4463">
        <f t="shared" si="4"/>
        <v>0</v>
      </c>
      <c r="AM34" s="4464">
        <f t="shared" si="5"/>
        <v>0</v>
      </c>
      <c r="AN34" s="6502"/>
      <c r="AO34" s="1163"/>
      <c r="AP34" s="1036"/>
    </row>
    <row r="35" spans="1:42">
      <c r="A35" s="1036"/>
      <c r="B35" s="1163"/>
      <c r="C35" s="3720"/>
      <c r="D35" s="2647"/>
      <c r="E35" s="2647" t="s">
        <v>4387</v>
      </c>
      <c r="F35" s="3409" t="s">
        <v>1166</v>
      </c>
      <c r="G35" s="4104"/>
      <c r="H35" s="4104"/>
      <c r="I35" s="3285" t="b">
        <v>1</v>
      </c>
      <c r="J35" s="4102"/>
      <c r="K35" s="4115">
        <v>0</v>
      </c>
      <c r="L35" s="4466"/>
      <c r="M35" s="4466"/>
      <c r="N35" s="4466"/>
      <c r="O35" s="4466"/>
      <c r="P35" s="4466"/>
      <c r="Q35" s="4466"/>
      <c r="R35" s="4466"/>
      <c r="S35" s="4466"/>
      <c r="T35" s="4466"/>
      <c r="U35" s="4466"/>
      <c r="V35" s="4466"/>
      <c r="W35" s="4466"/>
      <c r="X35" s="4466"/>
      <c r="Y35" s="4466"/>
      <c r="Z35" s="4466"/>
      <c r="AA35" s="4466"/>
      <c r="AB35" s="4468">
        <f t="shared" si="1"/>
        <v>0</v>
      </c>
      <c r="AC35" s="3740"/>
      <c r="AD35" s="4510">
        <f t="shared" si="2"/>
        <v>0</v>
      </c>
      <c r="AE35" s="4102"/>
      <c r="AF35" s="4102"/>
      <c r="AG35" s="4102"/>
      <c r="AH35" s="4102"/>
      <c r="AI35" s="4102"/>
      <c r="AJ35" s="4102"/>
      <c r="AK35" s="4102"/>
      <c r="AL35" s="4463">
        <f t="shared" si="4"/>
        <v>0</v>
      </c>
      <c r="AM35" s="4464">
        <f t="shared" si="5"/>
        <v>0</v>
      </c>
      <c r="AN35" s="6502"/>
      <c r="AO35" s="1163"/>
      <c r="AP35" s="1036"/>
    </row>
    <row r="36" spans="1:42">
      <c r="A36" s="1036"/>
      <c r="B36" s="1163"/>
      <c r="C36" s="3720"/>
      <c r="D36" s="2647"/>
      <c r="E36" s="2647" t="s">
        <v>4388</v>
      </c>
      <c r="F36" s="3409" t="s">
        <v>1166</v>
      </c>
      <c r="G36" s="4104"/>
      <c r="H36" s="4104"/>
      <c r="I36" s="3285" t="b">
        <v>1</v>
      </c>
      <c r="J36" s="4102"/>
      <c r="K36" s="4115">
        <v>0</v>
      </c>
      <c r="L36" s="4466"/>
      <c r="M36" s="4466"/>
      <c r="N36" s="4466"/>
      <c r="O36" s="4466"/>
      <c r="P36" s="4466"/>
      <c r="Q36" s="4466"/>
      <c r="R36" s="4466"/>
      <c r="S36" s="4466"/>
      <c r="T36" s="4466"/>
      <c r="U36" s="4466"/>
      <c r="V36" s="4466"/>
      <c r="W36" s="4466"/>
      <c r="X36" s="4466"/>
      <c r="Y36" s="4466"/>
      <c r="Z36" s="4466"/>
      <c r="AA36" s="4466"/>
      <c r="AB36" s="4468">
        <f t="shared" si="1"/>
        <v>0</v>
      </c>
      <c r="AC36" s="3740"/>
      <c r="AD36" s="4510">
        <f t="shared" si="2"/>
        <v>0</v>
      </c>
      <c r="AE36" s="4102"/>
      <c r="AF36" s="4102"/>
      <c r="AG36" s="4102"/>
      <c r="AH36" s="4102"/>
      <c r="AI36" s="4102"/>
      <c r="AJ36" s="4102"/>
      <c r="AK36" s="4102"/>
      <c r="AL36" s="4463">
        <f t="shared" si="4"/>
        <v>0</v>
      </c>
      <c r="AM36" s="4464">
        <f t="shared" si="5"/>
        <v>0</v>
      </c>
      <c r="AN36" s="6502"/>
      <c r="AO36" s="1163"/>
      <c r="AP36" s="1036"/>
    </row>
    <row r="37" spans="1:42">
      <c r="A37" s="1036"/>
      <c r="B37" s="1163"/>
      <c r="C37" s="3720"/>
      <c r="D37" s="2647"/>
      <c r="E37" s="2647" t="s">
        <v>4389</v>
      </c>
      <c r="F37" s="3409" t="s">
        <v>1166</v>
      </c>
      <c r="G37" s="4104"/>
      <c r="H37" s="4104"/>
      <c r="I37" s="3285" t="b">
        <v>1</v>
      </c>
      <c r="J37" s="4102"/>
      <c r="K37" s="4115">
        <v>0</v>
      </c>
      <c r="L37" s="4466"/>
      <c r="M37" s="4466"/>
      <c r="N37" s="4466"/>
      <c r="O37" s="4466"/>
      <c r="P37" s="4466"/>
      <c r="Q37" s="4466"/>
      <c r="R37" s="4466"/>
      <c r="S37" s="4466"/>
      <c r="T37" s="4466"/>
      <c r="U37" s="4466"/>
      <c r="V37" s="4466"/>
      <c r="W37" s="4466"/>
      <c r="X37" s="4466"/>
      <c r="Y37" s="4466"/>
      <c r="Z37" s="4466"/>
      <c r="AA37" s="4466"/>
      <c r="AB37" s="4468">
        <f t="shared" si="1"/>
        <v>0</v>
      </c>
      <c r="AC37" s="3740"/>
      <c r="AD37" s="4510">
        <f t="shared" si="2"/>
        <v>0</v>
      </c>
      <c r="AE37" s="4102"/>
      <c r="AF37" s="4102"/>
      <c r="AG37" s="4102"/>
      <c r="AH37" s="4102"/>
      <c r="AI37" s="4102"/>
      <c r="AJ37" s="4102"/>
      <c r="AK37" s="4102"/>
      <c r="AL37" s="4463">
        <f t="shared" si="4"/>
        <v>0</v>
      </c>
      <c r="AM37" s="4464">
        <f t="shared" si="5"/>
        <v>0</v>
      </c>
      <c r="AN37" s="6502"/>
      <c r="AO37" s="1163"/>
      <c r="AP37" s="1036"/>
    </row>
    <row r="38" spans="1:42">
      <c r="A38" s="1036"/>
      <c r="B38" s="1163"/>
      <c r="C38" s="3720"/>
      <c r="D38" s="2647"/>
      <c r="E38" s="2647" t="s">
        <v>4390</v>
      </c>
      <c r="F38" s="3409" t="s">
        <v>1166</v>
      </c>
      <c r="G38" s="4104"/>
      <c r="H38" s="4104"/>
      <c r="I38" s="3285" t="b">
        <v>1</v>
      </c>
      <c r="J38" s="4102"/>
      <c r="K38" s="4115">
        <v>0</v>
      </c>
      <c r="L38" s="4466"/>
      <c r="M38" s="4466"/>
      <c r="N38" s="4466"/>
      <c r="O38" s="4466"/>
      <c r="P38" s="4466"/>
      <c r="Q38" s="4466"/>
      <c r="R38" s="4466"/>
      <c r="S38" s="4466"/>
      <c r="T38" s="4466"/>
      <c r="U38" s="4466"/>
      <c r="V38" s="4466"/>
      <c r="W38" s="4466"/>
      <c r="X38" s="4466"/>
      <c r="Y38" s="4466"/>
      <c r="Z38" s="4466"/>
      <c r="AA38" s="4466"/>
      <c r="AB38" s="4468">
        <f t="shared" si="1"/>
        <v>0</v>
      </c>
      <c r="AC38" s="3740"/>
      <c r="AD38" s="4510">
        <f t="shared" si="2"/>
        <v>0</v>
      </c>
      <c r="AE38" s="4102"/>
      <c r="AF38" s="4102"/>
      <c r="AG38" s="4102"/>
      <c r="AH38" s="4102"/>
      <c r="AI38" s="4102"/>
      <c r="AJ38" s="4102"/>
      <c r="AK38" s="4102"/>
      <c r="AL38" s="4463">
        <f t="shared" si="4"/>
        <v>0</v>
      </c>
      <c r="AM38" s="4464">
        <f t="shared" si="5"/>
        <v>0</v>
      </c>
      <c r="AN38" s="6502"/>
      <c r="AO38" s="1163"/>
      <c r="AP38" s="1036"/>
    </row>
    <row r="39" spans="1:42">
      <c r="A39" s="1036"/>
      <c r="B39" s="1163"/>
      <c r="C39" s="3720"/>
      <c r="D39" s="2647"/>
      <c r="E39" s="2647" t="s">
        <v>4391</v>
      </c>
      <c r="F39" s="3409" t="s">
        <v>1166</v>
      </c>
      <c r="G39" s="4104"/>
      <c r="H39" s="4104"/>
      <c r="I39" s="3285" t="b">
        <v>1</v>
      </c>
      <c r="J39" s="4102"/>
      <c r="K39" s="4115">
        <v>0</v>
      </c>
      <c r="L39" s="4466"/>
      <c r="M39" s="4466"/>
      <c r="N39" s="4466"/>
      <c r="O39" s="4466"/>
      <c r="P39" s="4466"/>
      <c r="Q39" s="4466"/>
      <c r="R39" s="4466"/>
      <c r="S39" s="4466"/>
      <c r="T39" s="4466"/>
      <c r="U39" s="4466"/>
      <c r="V39" s="4466"/>
      <c r="W39" s="4466"/>
      <c r="X39" s="4466"/>
      <c r="Y39" s="4466"/>
      <c r="Z39" s="4466"/>
      <c r="AA39" s="4466"/>
      <c r="AB39" s="4468">
        <f t="shared" si="1"/>
        <v>0</v>
      </c>
      <c r="AC39" s="3740"/>
      <c r="AD39" s="4510">
        <f t="shared" si="2"/>
        <v>0</v>
      </c>
      <c r="AE39" s="4102"/>
      <c r="AF39" s="4102"/>
      <c r="AG39" s="4102"/>
      <c r="AH39" s="4102"/>
      <c r="AI39" s="4102"/>
      <c r="AJ39" s="4102"/>
      <c r="AK39" s="4102"/>
      <c r="AL39" s="4463">
        <f t="shared" si="4"/>
        <v>0</v>
      </c>
      <c r="AM39" s="4464">
        <f t="shared" si="5"/>
        <v>0</v>
      </c>
      <c r="AN39" s="6502"/>
      <c r="AO39" s="1163"/>
      <c r="AP39" s="1036"/>
    </row>
    <row r="40" spans="1:42">
      <c r="A40" s="1036"/>
      <c r="B40" s="1163"/>
      <c r="C40" s="3720"/>
      <c r="D40" s="2647"/>
      <c r="E40" s="2647" t="s">
        <v>4392</v>
      </c>
      <c r="F40" s="3409" t="s">
        <v>1166</v>
      </c>
      <c r="G40" s="4104"/>
      <c r="H40" s="4104"/>
      <c r="I40" s="3285" t="b">
        <v>1</v>
      </c>
      <c r="J40" s="4102"/>
      <c r="K40" s="4115">
        <v>0</v>
      </c>
      <c r="L40" s="4466"/>
      <c r="M40" s="4466"/>
      <c r="N40" s="4466"/>
      <c r="O40" s="4466"/>
      <c r="P40" s="4466"/>
      <c r="Q40" s="4466"/>
      <c r="R40" s="4466"/>
      <c r="S40" s="4466"/>
      <c r="T40" s="4466"/>
      <c r="U40" s="4466"/>
      <c r="V40" s="4466"/>
      <c r="W40" s="4466"/>
      <c r="X40" s="4466"/>
      <c r="Y40" s="4466"/>
      <c r="Z40" s="4466"/>
      <c r="AA40" s="4466"/>
      <c r="AB40" s="4468">
        <f t="shared" si="1"/>
        <v>0</v>
      </c>
      <c r="AC40" s="3740"/>
      <c r="AD40" s="4510">
        <f t="shared" si="2"/>
        <v>0</v>
      </c>
      <c r="AE40" s="4102"/>
      <c r="AF40" s="4102"/>
      <c r="AG40" s="4102"/>
      <c r="AH40" s="4102"/>
      <c r="AI40" s="4102"/>
      <c r="AJ40" s="4102"/>
      <c r="AK40" s="4102"/>
      <c r="AL40" s="4463">
        <f t="shared" si="4"/>
        <v>0</v>
      </c>
      <c r="AM40" s="4464">
        <f t="shared" si="5"/>
        <v>0</v>
      </c>
      <c r="AN40" s="6502"/>
      <c r="AO40" s="1163"/>
      <c r="AP40" s="1036"/>
    </row>
    <row r="41" spans="1:42">
      <c r="A41" s="1036"/>
      <c r="B41" s="1163"/>
      <c r="C41" s="3720"/>
      <c r="D41" s="2647"/>
      <c r="E41" s="2647" t="s">
        <v>4393</v>
      </c>
      <c r="F41" s="3409" t="s">
        <v>1166</v>
      </c>
      <c r="G41" s="4104"/>
      <c r="H41" s="4104"/>
      <c r="I41" s="3285" t="b">
        <v>1</v>
      </c>
      <c r="J41" s="4102"/>
      <c r="K41" s="4115">
        <v>0</v>
      </c>
      <c r="L41" s="4466"/>
      <c r="M41" s="4466"/>
      <c r="N41" s="4466"/>
      <c r="O41" s="4466"/>
      <c r="P41" s="4466"/>
      <c r="Q41" s="4466"/>
      <c r="R41" s="4466"/>
      <c r="S41" s="4466"/>
      <c r="T41" s="4466"/>
      <c r="U41" s="4466"/>
      <c r="V41" s="4466"/>
      <c r="W41" s="4466"/>
      <c r="X41" s="4466"/>
      <c r="Y41" s="4466"/>
      <c r="Z41" s="4466"/>
      <c r="AA41" s="4466"/>
      <c r="AB41" s="4468">
        <f t="shared" si="1"/>
        <v>0</v>
      </c>
      <c r="AC41" s="3740"/>
      <c r="AD41" s="4510">
        <f t="shared" si="2"/>
        <v>0</v>
      </c>
      <c r="AE41" s="4102"/>
      <c r="AF41" s="4102"/>
      <c r="AG41" s="4102"/>
      <c r="AH41" s="4102"/>
      <c r="AI41" s="4102"/>
      <c r="AJ41" s="4102"/>
      <c r="AK41" s="4102"/>
      <c r="AL41" s="4463">
        <f t="shared" si="4"/>
        <v>0</v>
      </c>
      <c r="AM41" s="4464">
        <f t="shared" si="5"/>
        <v>0</v>
      </c>
      <c r="AN41" s="6502"/>
      <c r="AO41" s="1163"/>
      <c r="AP41" s="1036"/>
    </row>
    <row r="42" spans="1:42">
      <c r="A42" s="1036"/>
      <c r="B42" s="1163"/>
      <c r="C42" s="3720"/>
      <c r="D42" s="2647"/>
      <c r="E42" s="2647" t="s">
        <v>4394</v>
      </c>
      <c r="F42" s="3409" t="s">
        <v>1166</v>
      </c>
      <c r="G42" s="4104"/>
      <c r="H42" s="4104"/>
      <c r="I42" s="3285" t="b">
        <v>1</v>
      </c>
      <c r="J42" s="4102"/>
      <c r="K42" s="4115">
        <v>0</v>
      </c>
      <c r="L42" s="4466"/>
      <c r="M42" s="4466"/>
      <c r="N42" s="4466"/>
      <c r="O42" s="4466"/>
      <c r="P42" s="4466"/>
      <c r="Q42" s="4466"/>
      <c r="R42" s="4466"/>
      <c r="S42" s="4466"/>
      <c r="T42" s="4466"/>
      <c r="U42" s="4466"/>
      <c r="V42" s="4466"/>
      <c r="W42" s="4466"/>
      <c r="X42" s="4466"/>
      <c r="Y42" s="4466"/>
      <c r="Z42" s="4466"/>
      <c r="AA42" s="4466"/>
      <c r="AB42" s="4468">
        <f t="shared" si="1"/>
        <v>0</v>
      </c>
      <c r="AC42" s="3740"/>
      <c r="AD42" s="4510">
        <f t="shared" si="2"/>
        <v>0</v>
      </c>
      <c r="AE42" s="4102"/>
      <c r="AF42" s="4102"/>
      <c r="AG42" s="4102"/>
      <c r="AH42" s="4102"/>
      <c r="AI42" s="4102"/>
      <c r="AJ42" s="4102"/>
      <c r="AK42" s="4102"/>
      <c r="AL42" s="4463">
        <f t="shared" si="4"/>
        <v>0</v>
      </c>
      <c r="AM42" s="4464">
        <f t="shared" si="5"/>
        <v>0</v>
      </c>
      <c r="AN42" s="6502"/>
      <c r="AO42" s="1163"/>
      <c r="AP42" s="1036"/>
    </row>
    <row r="43" spans="1:42">
      <c r="A43" s="1036"/>
      <c r="B43" s="1163"/>
      <c r="C43" s="3720"/>
      <c r="D43" s="2647"/>
      <c r="E43" s="2647" t="s">
        <v>4395</v>
      </c>
      <c r="F43" s="3409" t="s">
        <v>1166</v>
      </c>
      <c r="G43" s="4104"/>
      <c r="H43" s="4104"/>
      <c r="I43" s="3285" t="b">
        <v>1</v>
      </c>
      <c r="J43" s="4102"/>
      <c r="K43" s="4115">
        <v>0</v>
      </c>
      <c r="L43" s="4466"/>
      <c r="M43" s="4466"/>
      <c r="N43" s="4466"/>
      <c r="O43" s="4466"/>
      <c r="P43" s="4466"/>
      <c r="Q43" s="4466"/>
      <c r="R43" s="4466"/>
      <c r="S43" s="4466"/>
      <c r="T43" s="4466"/>
      <c r="U43" s="4466"/>
      <c r="V43" s="4466"/>
      <c r="W43" s="4466"/>
      <c r="X43" s="4466"/>
      <c r="Y43" s="4466"/>
      <c r="Z43" s="4466"/>
      <c r="AA43" s="4466"/>
      <c r="AB43" s="4468">
        <f t="shared" si="1"/>
        <v>0</v>
      </c>
      <c r="AC43" s="3740"/>
      <c r="AD43" s="4510">
        <f t="shared" si="2"/>
        <v>0</v>
      </c>
      <c r="AE43" s="4102"/>
      <c r="AF43" s="4102"/>
      <c r="AG43" s="4102"/>
      <c r="AH43" s="4102"/>
      <c r="AI43" s="4102"/>
      <c r="AJ43" s="4102"/>
      <c r="AK43" s="4102"/>
      <c r="AL43" s="4463">
        <f t="shared" si="4"/>
        <v>0</v>
      </c>
      <c r="AM43" s="4464">
        <f t="shared" si="5"/>
        <v>0</v>
      </c>
      <c r="AN43" s="6502"/>
      <c r="AO43" s="1163"/>
      <c r="AP43" s="1036"/>
    </row>
    <row r="44" spans="1:42" s="144" customFormat="1">
      <c r="A44" s="1040"/>
      <c r="B44" s="1175"/>
      <c r="C44" s="3410"/>
      <c r="D44" s="3411" t="s">
        <v>1104</v>
      </c>
      <c r="E44" s="3412"/>
      <c r="F44" s="3412"/>
      <c r="G44" s="3412"/>
      <c r="H44" s="3412"/>
      <c r="I44" s="3742"/>
      <c r="J44" s="4479">
        <f>SUMIF($I$13:$I$43,"TRUE",J13:J43)</f>
        <v>0</v>
      </c>
      <c r="K44" s="4116"/>
      <c r="L44" s="4479">
        <f>SUMIF($I$13:$I$43,"TRUE",L13:L43)</f>
        <v>0</v>
      </c>
      <c r="M44" s="4479">
        <f>SUMIF($I$13:$I$43,"TRUE",M13:M43)</f>
        <v>0</v>
      </c>
      <c r="N44" s="4479">
        <f>SUMIF($I$13:$I$43,"TRUE",N13:N43)</f>
        <v>0</v>
      </c>
      <c r="O44" s="4479">
        <f>SUMIF($I$13:$I$43,"TRUE",O13:O43)</f>
        <v>0</v>
      </c>
      <c r="P44" s="4479">
        <f t="shared" ref="P44:AA44" si="6">SUMIF($I$13:$I$43,"TRUE",P13:P43)</f>
        <v>0</v>
      </c>
      <c r="Q44" s="4479">
        <f t="shared" si="6"/>
        <v>0</v>
      </c>
      <c r="R44" s="4479">
        <f>SUMIF($I$13:$I$43,"TRUE",R13:R43)</f>
        <v>0</v>
      </c>
      <c r="S44" s="4479">
        <f t="shared" si="6"/>
        <v>0</v>
      </c>
      <c r="T44" s="4479">
        <f t="shared" si="6"/>
        <v>0</v>
      </c>
      <c r="U44" s="4479">
        <f t="shared" si="6"/>
        <v>0</v>
      </c>
      <c r="V44" s="4479">
        <f t="shared" si="6"/>
        <v>0</v>
      </c>
      <c r="W44" s="4479">
        <f t="shared" si="6"/>
        <v>0</v>
      </c>
      <c r="X44" s="4479">
        <f t="shared" si="6"/>
        <v>0</v>
      </c>
      <c r="Y44" s="4479">
        <f t="shared" si="6"/>
        <v>0</v>
      </c>
      <c r="Z44" s="4479">
        <f t="shared" si="6"/>
        <v>0</v>
      </c>
      <c r="AA44" s="4479">
        <f t="shared" si="6"/>
        <v>0</v>
      </c>
      <c r="AB44" s="4480">
        <f>SUMIF($I$13:$I$43,"TRUE",AB13:AB43)</f>
        <v>0</v>
      </c>
      <c r="AC44" s="3743"/>
      <c r="AD44" s="4488">
        <f t="shared" ref="AD44:AM44" si="7">SUMIF($I$13:$I$43,"TRUE",AD13:AD43)</f>
        <v>0</v>
      </c>
      <c r="AE44" s="4479">
        <f t="shared" si="7"/>
        <v>0</v>
      </c>
      <c r="AF44" s="4479">
        <f t="shared" si="7"/>
        <v>0</v>
      </c>
      <c r="AG44" s="4479">
        <f t="shared" si="7"/>
        <v>0</v>
      </c>
      <c r="AH44" s="4479">
        <f t="shared" si="7"/>
        <v>0</v>
      </c>
      <c r="AI44" s="4479">
        <f t="shared" si="7"/>
        <v>0</v>
      </c>
      <c r="AJ44" s="4479">
        <f t="shared" si="7"/>
        <v>0</v>
      </c>
      <c r="AK44" s="4479">
        <f t="shared" si="7"/>
        <v>0</v>
      </c>
      <c r="AL44" s="4479">
        <f t="shared" si="7"/>
        <v>0</v>
      </c>
      <c r="AM44" s="6606">
        <f t="shared" si="7"/>
        <v>0</v>
      </c>
      <c r="AN44" s="6941"/>
      <c r="AO44" s="1175"/>
      <c r="AP44" s="1040"/>
    </row>
    <row r="45" spans="1:42" s="144" customFormat="1">
      <c r="A45" s="1040"/>
      <c r="B45" s="1175"/>
      <c r="C45" s="3410"/>
      <c r="D45" s="3411" t="s">
        <v>1167</v>
      </c>
      <c r="E45" s="3412"/>
      <c r="F45" s="3412"/>
      <c r="G45" s="3412"/>
      <c r="H45" s="3412"/>
      <c r="I45" s="3742"/>
      <c r="J45" s="4479">
        <f>SUM(J13:J44)</f>
        <v>0</v>
      </c>
      <c r="K45" s="4116"/>
      <c r="L45" s="4479">
        <f t="shared" ref="L45:AA45" si="8">SUM(L13:L44)</f>
        <v>0</v>
      </c>
      <c r="M45" s="4479">
        <f t="shared" si="8"/>
        <v>0</v>
      </c>
      <c r="N45" s="4479">
        <f t="shared" si="8"/>
        <v>0</v>
      </c>
      <c r="O45" s="4479">
        <f t="shared" si="8"/>
        <v>0</v>
      </c>
      <c r="P45" s="4479">
        <f t="shared" si="8"/>
        <v>0</v>
      </c>
      <c r="Q45" s="4479">
        <f t="shared" si="8"/>
        <v>0</v>
      </c>
      <c r="R45" s="4479">
        <f t="shared" si="8"/>
        <v>0</v>
      </c>
      <c r="S45" s="4479">
        <f t="shared" si="8"/>
        <v>0</v>
      </c>
      <c r="T45" s="4479">
        <f t="shared" si="8"/>
        <v>0</v>
      </c>
      <c r="U45" s="4479">
        <f t="shared" si="8"/>
        <v>0</v>
      </c>
      <c r="V45" s="4479">
        <f t="shared" si="8"/>
        <v>0</v>
      </c>
      <c r="W45" s="4479">
        <f t="shared" si="8"/>
        <v>0</v>
      </c>
      <c r="X45" s="4479">
        <f t="shared" si="8"/>
        <v>0</v>
      </c>
      <c r="Y45" s="4479">
        <f t="shared" si="8"/>
        <v>0</v>
      </c>
      <c r="Z45" s="4479">
        <f t="shared" si="8"/>
        <v>0</v>
      </c>
      <c r="AA45" s="4479">
        <f t="shared" si="8"/>
        <v>0</v>
      </c>
      <c r="AB45" s="6606">
        <f>SUM(AB13:AB44)</f>
        <v>0</v>
      </c>
      <c r="AC45" s="3743"/>
      <c r="AD45" s="4488">
        <f>SUM(AD13:AD43)</f>
        <v>0</v>
      </c>
      <c r="AE45" s="4479">
        <f>SUM(AE13:AE43)</f>
        <v>0</v>
      </c>
      <c r="AF45" s="4479">
        <f t="shared" ref="AF45:AL45" si="9">SUM(AF13:AF43)</f>
        <v>0</v>
      </c>
      <c r="AG45" s="4479">
        <f t="shared" si="9"/>
        <v>0</v>
      </c>
      <c r="AH45" s="4479">
        <f t="shared" si="9"/>
        <v>0</v>
      </c>
      <c r="AI45" s="4479">
        <f t="shared" si="9"/>
        <v>0</v>
      </c>
      <c r="AJ45" s="4479">
        <f t="shared" si="9"/>
        <v>0</v>
      </c>
      <c r="AK45" s="4479">
        <f t="shared" si="9"/>
        <v>0</v>
      </c>
      <c r="AL45" s="4479">
        <f t="shared" si="9"/>
        <v>0</v>
      </c>
      <c r="AM45" s="6606">
        <f>SUM(AM13:AM43)</f>
        <v>0</v>
      </c>
      <c r="AN45" s="6941"/>
      <c r="AO45" s="1175"/>
      <c r="AP45" s="1040"/>
    </row>
    <row r="46" spans="1:42" s="139" customFormat="1">
      <c r="A46" s="1041"/>
      <c r="B46" s="1164"/>
      <c r="C46" s="2649"/>
      <c r="D46" s="2647"/>
      <c r="E46" s="2647"/>
      <c r="F46" s="3409"/>
      <c r="G46" s="3409"/>
      <c r="H46" s="3409"/>
      <c r="I46" s="3285"/>
      <c r="J46" s="2642"/>
      <c r="K46" s="4115"/>
      <c r="L46" s="3409"/>
      <c r="M46" s="3409"/>
      <c r="N46" s="3409"/>
      <c r="O46" s="2642"/>
      <c r="P46" s="3409"/>
      <c r="Q46" s="3409"/>
      <c r="R46" s="3409"/>
      <c r="S46" s="3409"/>
      <c r="T46" s="3409"/>
      <c r="U46" s="3409"/>
      <c r="V46" s="3409"/>
      <c r="W46" s="3409"/>
      <c r="X46" s="3409"/>
      <c r="Y46" s="3409"/>
      <c r="Z46" s="3409"/>
      <c r="AA46" s="3409"/>
      <c r="AB46" s="3739"/>
      <c r="AC46" s="3744"/>
      <c r="AD46" s="2834"/>
      <c r="AE46" s="2642"/>
      <c r="AF46" s="2642"/>
      <c r="AG46" s="2642"/>
      <c r="AH46" s="2642"/>
      <c r="AI46" s="2642"/>
      <c r="AJ46" s="2642"/>
      <c r="AK46" s="2642"/>
      <c r="AL46" s="2642"/>
      <c r="AM46" s="3741"/>
      <c r="AN46" s="3739"/>
      <c r="AO46" s="1164"/>
      <c r="AP46" s="1041"/>
    </row>
    <row r="47" spans="1:42" s="139" customFormat="1">
      <c r="A47" s="1041"/>
      <c r="B47" s="1164"/>
      <c r="C47" s="3415" t="s">
        <v>1168</v>
      </c>
      <c r="D47" s="2647" t="s">
        <v>78</v>
      </c>
      <c r="E47" s="2647"/>
      <c r="F47" s="3409"/>
      <c r="G47" s="3409"/>
      <c r="H47" s="3409"/>
      <c r="I47" s="3285"/>
      <c r="J47" s="2642"/>
      <c r="K47" s="4115"/>
      <c r="L47" s="3409"/>
      <c r="M47" s="3409"/>
      <c r="N47" s="3409"/>
      <c r="O47" s="2642"/>
      <c r="P47" s="3409"/>
      <c r="Q47" s="3409"/>
      <c r="R47" s="3409"/>
      <c r="S47" s="3409"/>
      <c r="T47" s="3409"/>
      <c r="U47" s="3409"/>
      <c r="V47" s="3409"/>
      <c r="W47" s="3409"/>
      <c r="X47" s="3409"/>
      <c r="Y47" s="3409"/>
      <c r="Z47" s="3409"/>
      <c r="AA47" s="3409"/>
      <c r="AB47" s="3739"/>
      <c r="AC47" s="3744"/>
      <c r="AD47" s="2834"/>
      <c r="AE47" s="2642"/>
      <c r="AF47" s="2642"/>
      <c r="AG47" s="2642"/>
      <c r="AH47" s="2642"/>
      <c r="AI47" s="2642"/>
      <c r="AJ47" s="2642"/>
      <c r="AK47" s="2642"/>
      <c r="AL47" s="2642"/>
      <c r="AM47" s="3741"/>
      <c r="AN47" s="3741"/>
      <c r="AO47" s="1164"/>
      <c r="AP47" s="1041"/>
    </row>
    <row r="48" spans="1:42" s="139" customFormat="1">
      <c r="A48" s="1041"/>
      <c r="B48" s="1164"/>
      <c r="C48" s="2649"/>
      <c r="D48" s="2647"/>
      <c r="E48" s="2647" t="s">
        <v>4278</v>
      </c>
      <c r="F48" s="3409" t="s">
        <v>1166</v>
      </c>
      <c r="G48" s="4104"/>
      <c r="H48" s="4104"/>
      <c r="I48" s="3285" t="b">
        <v>0</v>
      </c>
      <c r="J48" s="4102"/>
      <c r="K48" s="4115">
        <v>0</v>
      </c>
      <c r="L48" s="4466"/>
      <c r="M48" s="4466"/>
      <c r="N48" s="4466"/>
      <c r="O48" s="4466"/>
      <c r="P48" s="4466"/>
      <c r="Q48" s="4466"/>
      <c r="R48" s="4466"/>
      <c r="S48" s="4466"/>
      <c r="T48" s="4466"/>
      <c r="U48" s="4466"/>
      <c r="V48" s="4466"/>
      <c r="W48" s="4466"/>
      <c r="X48" s="4466"/>
      <c r="Y48" s="4466"/>
      <c r="Z48" s="4466"/>
      <c r="AA48" s="4466"/>
      <c r="AB48" s="4468">
        <f>+Y48+Z48-AA48</f>
        <v>0</v>
      </c>
      <c r="AC48" s="3744"/>
      <c r="AD48" s="4510">
        <f>AE48+AF48</f>
        <v>0</v>
      </c>
      <c r="AE48" s="4102"/>
      <c r="AF48" s="4102"/>
      <c r="AG48" s="4102"/>
      <c r="AH48" s="4102"/>
      <c r="AI48" s="4102"/>
      <c r="AJ48" s="4102"/>
      <c r="AK48" s="4102"/>
      <c r="AL48" s="4463">
        <f t="shared" ref="AL48:AL74" si="10">AI48+AJ48-AK48</f>
        <v>0</v>
      </c>
      <c r="AM48" s="4464">
        <f>AF48+AH48</f>
        <v>0</v>
      </c>
      <c r="AN48" s="6502"/>
      <c r="AO48" s="1164"/>
      <c r="AP48" s="1041"/>
    </row>
    <row r="49" spans="1:42" s="139" customFormat="1">
      <c r="A49" s="1041"/>
      <c r="B49" s="1164"/>
      <c r="C49" s="2649"/>
      <c r="D49" s="2647"/>
      <c r="E49" s="2647" t="s">
        <v>4279</v>
      </c>
      <c r="F49" s="3409" t="s">
        <v>1166</v>
      </c>
      <c r="G49" s="4104"/>
      <c r="H49" s="4104"/>
      <c r="I49" s="3285" t="b">
        <v>1</v>
      </c>
      <c r="J49" s="4102"/>
      <c r="K49" s="4115">
        <v>0</v>
      </c>
      <c r="L49" s="4466"/>
      <c r="M49" s="4466"/>
      <c r="N49" s="4466"/>
      <c r="O49" s="4466"/>
      <c r="P49" s="4466"/>
      <c r="Q49" s="4466"/>
      <c r="R49" s="4466"/>
      <c r="S49" s="4466"/>
      <c r="T49" s="4466"/>
      <c r="U49" s="4466"/>
      <c r="V49" s="4466"/>
      <c r="W49" s="4466"/>
      <c r="X49" s="4466"/>
      <c r="Y49" s="4466"/>
      <c r="Z49" s="4466"/>
      <c r="AA49" s="4466"/>
      <c r="AB49" s="4468">
        <f>+Y49+Z49-AA49</f>
        <v>0</v>
      </c>
      <c r="AC49" s="3744"/>
      <c r="AD49" s="4510">
        <f>AE49+AF49</f>
        <v>0</v>
      </c>
      <c r="AE49" s="4102"/>
      <c r="AF49" s="4102"/>
      <c r="AG49" s="4102"/>
      <c r="AH49" s="4102"/>
      <c r="AI49" s="4102"/>
      <c r="AJ49" s="4102"/>
      <c r="AK49" s="4102"/>
      <c r="AL49" s="4463">
        <f>AI49+AJ49-AK49</f>
        <v>0</v>
      </c>
      <c r="AM49" s="4464">
        <f>AF49+AH49</f>
        <v>0</v>
      </c>
      <c r="AN49" s="6502"/>
      <c r="AO49" s="1164"/>
      <c r="AP49" s="1041"/>
    </row>
    <row r="50" spans="1:42" s="139" customFormat="1">
      <c r="A50" s="1041"/>
      <c r="B50" s="1164"/>
      <c r="C50" s="2649"/>
      <c r="D50" s="2647"/>
      <c r="E50" s="2647" t="s">
        <v>4280</v>
      </c>
      <c r="F50" s="3409" t="s">
        <v>1166</v>
      </c>
      <c r="G50" s="4104"/>
      <c r="H50" s="4104"/>
      <c r="I50" s="3285" t="b">
        <v>0</v>
      </c>
      <c r="J50" s="4102"/>
      <c r="K50" s="4115">
        <v>0</v>
      </c>
      <c r="L50" s="4466"/>
      <c r="M50" s="4466"/>
      <c r="N50" s="4466"/>
      <c r="O50" s="4466"/>
      <c r="P50" s="4466"/>
      <c r="Q50" s="4466"/>
      <c r="R50" s="4466"/>
      <c r="S50" s="4466"/>
      <c r="T50" s="4466"/>
      <c r="U50" s="4466"/>
      <c r="V50" s="4466"/>
      <c r="W50" s="4466"/>
      <c r="X50" s="4466"/>
      <c r="Y50" s="4466"/>
      <c r="Z50" s="4466"/>
      <c r="AA50" s="4466"/>
      <c r="AB50" s="4468">
        <f>+Y50+Z50-AA50</f>
        <v>0</v>
      </c>
      <c r="AC50" s="3744"/>
      <c r="AD50" s="4510">
        <f>AE50+AF50</f>
        <v>0</v>
      </c>
      <c r="AE50" s="4102"/>
      <c r="AF50" s="4102"/>
      <c r="AG50" s="4102"/>
      <c r="AH50" s="4102"/>
      <c r="AI50" s="4102"/>
      <c r="AJ50" s="4102"/>
      <c r="AK50" s="4102"/>
      <c r="AL50" s="4463">
        <f>AI50+AJ50-AK50</f>
        <v>0</v>
      </c>
      <c r="AM50" s="4464">
        <f>AF50+AH50</f>
        <v>0</v>
      </c>
      <c r="AN50" s="6502"/>
      <c r="AO50" s="1164"/>
      <c r="AP50" s="1041"/>
    </row>
    <row r="51" spans="1:42" s="139" customFormat="1">
      <c r="A51" s="1041"/>
      <c r="B51" s="1164"/>
      <c r="C51" s="3720"/>
      <c r="D51" s="2647"/>
      <c r="E51" s="2647" t="s">
        <v>4281</v>
      </c>
      <c r="F51" s="3409" t="s">
        <v>1166</v>
      </c>
      <c r="G51" s="4104"/>
      <c r="H51" s="4104"/>
      <c r="I51" s="3285" t="b">
        <v>0</v>
      </c>
      <c r="J51" s="4102"/>
      <c r="K51" s="4115">
        <v>0</v>
      </c>
      <c r="L51" s="4466"/>
      <c r="M51" s="4466"/>
      <c r="N51" s="4466"/>
      <c r="O51" s="4466"/>
      <c r="P51" s="4466"/>
      <c r="Q51" s="4466"/>
      <c r="R51" s="4466"/>
      <c r="S51" s="4466"/>
      <c r="T51" s="4466"/>
      <c r="U51" s="4466"/>
      <c r="V51" s="4466"/>
      <c r="W51" s="4466"/>
      <c r="X51" s="4466"/>
      <c r="Y51" s="4466"/>
      <c r="Z51" s="4466"/>
      <c r="AA51" s="4466"/>
      <c r="AB51" s="4468">
        <f t="shared" ref="AB51:AB74" si="11">+Y51+Z51-AA51</f>
        <v>0</v>
      </c>
      <c r="AC51" s="3744"/>
      <c r="AD51" s="4510">
        <f t="shared" ref="AD51:AD74" si="12">AE51+AF51</f>
        <v>0</v>
      </c>
      <c r="AE51" s="4102"/>
      <c r="AF51" s="4102"/>
      <c r="AG51" s="4102"/>
      <c r="AH51" s="4102"/>
      <c r="AI51" s="4102"/>
      <c r="AJ51" s="4102"/>
      <c r="AK51" s="4102"/>
      <c r="AL51" s="4463">
        <f t="shared" si="10"/>
        <v>0</v>
      </c>
      <c r="AM51" s="4464">
        <f t="shared" ref="AM51:AM74" si="13">AF51+AH51</f>
        <v>0</v>
      </c>
      <c r="AN51" s="6502"/>
      <c r="AO51" s="1164"/>
      <c r="AP51" s="1041"/>
    </row>
    <row r="52" spans="1:42" s="139" customFormat="1">
      <c r="A52" s="1041"/>
      <c r="B52" s="1164"/>
      <c r="C52" s="3720"/>
      <c r="D52" s="2647"/>
      <c r="E52" s="2647" t="s">
        <v>4282</v>
      </c>
      <c r="F52" s="3409" t="s">
        <v>1166</v>
      </c>
      <c r="G52" s="4104"/>
      <c r="H52" s="4104"/>
      <c r="I52" s="3285" t="b">
        <v>0</v>
      </c>
      <c r="J52" s="4102"/>
      <c r="K52" s="4115">
        <v>0</v>
      </c>
      <c r="L52" s="4466"/>
      <c r="M52" s="4466"/>
      <c r="N52" s="4466"/>
      <c r="O52" s="4466"/>
      <c r="P52" s="4466"/>
      <c r="Q52" s="4466"/>
      <c r="R52" s="4466"/>
      <c r="S52" s="4466"/>
      <c r="T52" s="4466"/>
      <c r="U52" s="4466"/>
      <c r="V52" s="4466"/>
      <c r="W52" s="4466"/>
      <c r="X52" s="4466"/>
      <c r="Y52" s="4466"/>
      <c r="Z52" s="4466"/>
      <c r="AA52" s="4466"/>
      <c r="AB52" s="4468">
        <f t="shared" si="11"/>
        <v>0</v>
      </c>
      <c r="AC52" s="3744"/>
      <c r="AD52" s="4510">
        <f t="shared" si="12"/>
        <v>0</v>
      </c>
      <c r="AE52" s="4102"/>
      <c r="AF52" s="4102"/>
      <c r="AG52" s="4102"/>
      <c r="AH52" s="4102"/>
      <c r="AI52" s="4102"/>
      <c r="AJ52" s="4102"/>
      <c r="AK52" s="4102"/>
      <c r="AL52" s="4463">
        <f t="shared" si="10"/>
        <v>0</v>
      </c>
      <c r="AM52" s="4464">
        <f t="shared" si="13"/>
        <v>0</v>
      </c>
      <c r="AN52" s="6502"/>
      <c r="AO52" s="1164"/>
      <c r="AP52" s="1041"/>
    </row>
    <row r="53" spans="1:42" s="139" customFormat="1">
      <c r="A53" s="1041"/>
      <c r="B53" s="1164"/>
      <c r="C53" s="3720"/>
      <c r="D53" s="2647"/>
      <c r="E53" s="2647" t="s">
        <v>4283</v>
      </c>
      <c r="F53" s="3409" t="s">
        <v>1166</v>
      </c>
      <c r="G53" s="4104"/>
      <c r="H53" s="4104"/>
      <c r="I53" s="3285" t="b">
        <v>0</v>
      </c>
      <c r="J53" s="4102"/>
      <c r="K53" s="4115">
        <v>0</v>
      </c>
      <c r="L53" s="4466"/>
      <c r="M53" s="4466"/>
      <c r="N53" s="4466"/>
      <c r="O53" s="4466"/>
      <c r="P53" s="4466"/>
      <c r="Q53" s="4466"/>
      <c r="R53" s="4466"/>
      <c r="S53" s="4466"/>
      <c r="T53" s="4466"/>
      <c r="U53" s="4466"/>
      <c r="V53" s="4466"/>
      <c r="W53" s="4466"/>
      <c r="X53" s="4466"/>
      <c r="Y53" s="4466"/>
      <c r="Z53" s="4466"/>
      <c r="AA53" s="4466"/>
      <c r="AB53" s="4468">
        <f t="shared" si="11"/>
        <v>0</v>
      </c>
      <c r="AC53" s="3744"/>
      <c r="AD53" s="4510">
        <f t="shared" si="12"/>
        <v>0</v>
      </c>
      <c r="AE53" s="4102"/>
      <c r="AF53" s="4102"/>
      <c r="AG53" s="4102"/>
      <c r="AH53" s="4102"/>
      <c r="AI53" s="4102"/>
      <c r="AJ53" s="4102"/>
      <c r="AK53" s="4102"/>
      <c r="AL53" s="4463">
        <f t="shared" si="10"/>
        <v>0</v>
      </c>
      <c r="AM53" s="4464">
        <f t="shared" si="13"/>
        <v>0</v>
      </c>
      <c r="AN53" s="6502"/>
      <c r="AO53" s="1164"/>
      <c r="AP53" s="1041"/>
    </row>
    <row r="54" spans="1:42" s="139" customFormat="1">
      <c r="A54" s="1041"/>
      <c r="B54" s="1164"/>
      <c r="C54" s="3720"/>
      <c r="D54" s="2647"/>
      <c r="E54" s="2647" t="s">
        <v>4284</v>
      </c>
      <c r="F54" s="3409" t="s">
        <v>1166</v>
      </c>
      <c r="G54" s="4104"/>
      <c r="H54" s="4104"/>
      <c r="I54" s="3285" t="b">
        <v>0</v>
      </c>
      <c r="J54" s="4102"/>
      <c r="K54" s="4115">
        <v>0</v>
      </c>
      <c r="L54" s="4466"/>
      <c r="M54" s="4466"/>
      <c r="N54" s="4466"/>
      <c r="O54" s="4466"/>
      <c r="P54" s="4466"/>
      <c r="Q54" s="4466"/>
      <c r="R54" s="4466"/>
      <c r="S54" s="4466"/>
      <c r="T54" s="4466"/>
      <c r="U54" s="4466"/>
      <c r="V54" s="4466"/>
      <c r="W54" s="4466"/>
      <c r="X54" s="4466"/>
      <c r="Y54" s="4466"/>
      <c r="Z54" s="4466"/>
      <c r="AA54" s="4466"/>
      <c r="AB54" s="4468">
        <f t="shared" si="11"/>
        <v>0</v>
      </c>
      <c r="AC54" s="3744"/>
      <c r="AD54" s="4510">
        <f t="shared" si="12"/>
        <v>0</v>
      </c>
      <c r="AE54" s="4102"/>
      <c r="AF54" s="4102"/>
      <c r="AG54" s="4102"/>
      <c r="AH54" s="4102"/>
      <c r="AI54" s="4102"/>
      <c r="AJ54" s="4102"/>
      <c r="AK54" s="4102"/>
      <c r="AL54" s="4463">
        <f t="shared" si="10"/>
        <v>0</v>
      </c>
      <c r="AM54" s="4464">
        <f t="shared" si="13"/>
        <v>0</v>
      </c>
      <c r="AN54" s="6502"/>
      <c r="AO54" s="1164"/>
      <c r="AP54" s="1041"/>
    </row>
    <row r="55" spans="1:42" s="139" customFormat="1">
      <c r="A55" s="1041"/>
      <c r="B55" s="1164"/>
      <c r="C55" s="3720"/>
      <c r="D55" s="2647"/>
      <c r="E55" s="2647" t="s">
        <v>4285</v>
      </c>
      <c r="F55" s="3409" t="s">
        <v>1166</v>
      </c>
      <c r="G55" s="4104"/>
      <c r="H55" s="4104"/>
      <c r="I55" s="3285" t="b">
        <v>0</v>
      </c>
      <c r="J55" s="4102"/>
      <c r="K55" s="4115">
        <v>0</v>
      </c>
      <c r="L55" s="4466"/>
      <c r="M55" s="4466"/>
      <c r="N55" s="4466"/>
      <c r="O55" s="4466"/>
      <c r="P55" s="4466"/>
      <c r="Q55" s="4466"/>
      <c r="R55" s="4466"/>
      <c r="S55" s="4466"/>
      <c r="T55" s="4466"/>
      <c r="U55" s="4466"/>
      <c r="V55" s="4466"/>
      <c r="W55" s="4466"/>
      <c r="X55" s="4466"/>
      <c r="Y55" s="4466"/>
      <c r="Z55" s="4466"/>
      <c r="AA55" s="4466"/>
      <c r="AB55" s="4468">
        <f t="shared" si="11"/>
        <v>0</v>
      </c>
      <c r="AC55" s="3744"/>
      <c r="AD55" s="4510">
        <f t="shared" si="12"/>
        <v>0</v>
      </c>
      <c r="AE55" s="4102"/>
      <c r="AF55" s="4102"/>
      <c r="AG55" s="4102"/>
      <c r="AH55" s="4102"/>
      <c r="AI55" s="4102"/>
      <c r="AJ55" s="4102"/>
      <c r="AK55" s="4102"/>
      <c r="AL55" s="4463">
        <f t="shared" si="10"/>
        <v>0</v>
      </c>
      <c r="AM55" s="4464">
        <f t="shared" si="13"/>
        <v>0</v>
      </c>
      <c r="AN55" s="6502"/>
      <c r="AO55" s="1164"/>
      <c r="AP55" s="1041"/>
    </row>
    <row r="56" spans="1:42" s="139" customFormat="1">
      <c r="A56" s="1041"/>
      <c r="B56" s="1164"/>
      <c r="C56" s="3720"/>
      <c r="D56" s="2647"/>
      <c r="E56" s="2647" t="s">
        <v>4286</v>
      </c>
      <c r="F56" s="3409" t="s">
        <v>1166</v>
      </c>
      <c r="G56" s="4104"/>
      <c r="H56" s="4104"/>
      <c r="I56" s="3285" t="b">
        <v>0</v>
      </c>
      <c r="J56" s="4102"/>
      <c r="K56" s="4115">
        <v>0</v>
      </c>
      <c r="L56" s="4466"/>
      <c r="M56" s="4466"/>
      <c r="N56" s="4466"/>
      <c r="O56" s="4466"/>
      <c r="P56" s="4466"/>
      <c r="Q56" s="4466"/>
      <c r="R56" s="4466"/>
      <c r="S56" s="4466"/>
      <c r="T56" s="4466"/>
      <c r="U56" s="4466"/>
      <c r="V56" s="4466"/>
      <c r="W56" s="4466"/>
      <c r="X56" s="4466"/>
      <c r="Y56" s="4466"/>
      <c r="Z56" s="4466"/>
      <c r="AA56" s="4466"/>
      <c r="AB56" s="4468">
        <f t="shared" si="11"/>
        <v>0</v>
      </c>
      <c r="AC56" s="3744"/>
      <c r="AD56" s="4510">
        <f t="shared" si="12"/>
        <v>0</v>
      </c>
      <c r="AE56" s="4102"/>
      <c r="AF56" s="4102"/>
      <c r="AG56" s="4102"/>
      <c r="AH56" s="4102"/>
      <c r="AI56" s="4102"/>
      <c r="AJ56" s="4102"/>
      <c r="AK56" s="4102"/>
      <c r="AL56" s="4463">
        <f t="shared" si="10"/>
        <v>0</v>
      </c>
      <c r="AM56" s="4464">
        <f t="shared" si="13"/>
        <v>0</v>
      </c>
      <c r="AN56" s="6502"/>
      <c r="AO56" s="1164"/>
      <c r="AP56" s="1041"/>
    </row>
    <row r="57" spans="1:42" s="139" customFormat="1">
      <c r="A57" s="1041"/>
      <c r="B57" s="1164"/>
      <c r="C57" s="3720"/>
      <c r="D57" s="2647"/>
      <c r="E57" s="2647" t="s">
        <v>4287</v>
      </c>
      <c r="F57" s="3409" t="s">
        <v>1166</v>
      </c>
      <c r="G57" s="4104"/>
      <c r="H57" s="4104"/>
      <c r="I57" s="3285" t="b">
        <v>0</v>
      </c>
      <c r="J57" s="4102"/>
      <c r="K57" s="4115">
        <v>0</v>
      </c>
      <c r="L57" s="4466"/>
      <c r="M57" s="4466"/>
      <c r="N57" s="4466"/>
      <c r="O57" s="4466"/>
      <c r="P57" s="4466"/>
      <c r="Q57" s="4466"/>
      <c r="R57" s="4466"/>
      <c r="S57" s="4466"/>
      <c r="T57" s="4466"/>
      <c r="U57" s="4466"/>
      <c r="V57" s="4466"/>
      <c r="W57" s="4466"/>
      <c r="X57" s="4466"/>
      <c r="Y57" s="4466"/>
      <c r="Z57" s="4466"/>
      <c r="AA57" s="4466"/>
      <c r="AB57" s="4468">
        <f t="shared" si="11"/>
        <v>0</v>
      </c>
      <c r="AC57" s="3744"/>
      <c r="AD57" s="4510">
        <f t="shared" si="12"/>
        <v>0</v>
      </c>
      <c r="AE57" s="4102"/>
      <c r="AF57" s="4102"/>
      <c r="AG57" s="4102"/>
      <c r="AH57" s="4102"/>
      <c r="AI57" s="4102"/>
      <c r="AJ57" s="4102"/>
      <c r="AK57" s="4102"/>
      <c r="AL57" s="4463">
        <f t="shared" si="10"/>
        <v>0</v>
      </c>
      <c r="AM57" s="4464">
        <f t="shared" si="13"/>
        <v>0</v>
      </c>
      <c r="AN57" s="6502"/>
      <c r="AO57" s="1164"/>
      <c r="AP57" s="1041"/>
    </row>
    <row r="58" spans="1:42" s="139" customFormat="1">
      <c r="A58" s="1041"/>
      <c r="B58" s="1164"/>
      <c r="C58" s="3720"/>
      <c r="D58" s="2647"/>
      <c r="E58" s="2647" t="s">
        <v>4288</v>
      </c>
      <c r="F58" s="3409" t="s">
        <v>1166</v>
      </c>
      <c r="G58" s="4104"/>
      <c r="H58" s="4104"/>
      <c r="I58" s="3285" t="b">
        <v>0</v>
      </c>
      <c r="J58" s="4102"/>
      <c r="K58" s="4115">
        <v>0</v>
      </c>
      <c r="L58" s="4466"/>
      <c r="M58" s="4466"/>
      <c r="N58" s="4466"/>
      <c r="O58" s="4466"/>
      <c r="P58" s="4466"/>
      <c r="Q58" s="4466"/>
      <c r="R58" s="4466"/>
      <c r="S58" s="4466"/>
      <c r="T58" s="4466"/>
      <c r="U58" s="4466"/>
      <c r="V58" s="4466"/>
      <c r="W58" s="4466"/>
      <c r="X58" s="4466"/>
      <c r="Y58" s="4466"/>
      <c r="Z58" s="4466"/>
      <c r="AA58" s="4466"/>
      <c r="AB58" s="4468">
        <f t="shared" si="11"/>
        <v>0</v>
      </c>
      <c r="AC58" s="3744"/>
      <c r="AD58" s="4510">
        <f t="shared" si="12"/>
        <v>0</v>
      </c>
      <c r="AE58" s="4102"/>
      <c r="AF58" s="4102"/>
      <c r="AG58" s="4102"/>
      <c r="AH58" s="4102"/>
      <c r="AI58" s="4102"/>
      <c r="AJ58" s="4102"/>
      <c r="AK58" s="4102"/>
      <c r="AL58" s="4463">
        <f t="shared" si="10"/>
        <v>0</v>
      </c>
      <c r="AM58" s="4464">
        <f t="shared" si="13"/>
        <v>0</v>
      </c>
      <c r="AN58" s="6502"/>
      <c r="AO58" s="1164"/>
      <c r="AP58" s="1041"/>
    </row>
    <row r="59" spans="1:42" s="139" customFormat="1">
      <c r="A59" s="1041"/>
      <c r="B59" s="1164"/>
      <c r="C59" s="3720"/>
      <c r="D59" s="2647"/>
      <c r="E59" s="2647" t="s">
        <v>4289</v>
      </c>
      <c r="F59" s="3409" t="s">
        <v>1166</v>
      </c>
      <c r="G59" s="4104"/>
      <c r="H59" s="4104"/>
      <c r="I59" s="3285" t="b">
        <v>0</v>
      </c>
      <c r="J59" s="4102"/>
      <c r="K59" s="4115">
        <v>0</v>
      </c>
      <c r="L59" s="4466"/>
      <c r="M59" s="4466"/>
      <c r="N59" s="4466"/>
      <c r="O59" s="4466"/>
      <c r="P59" s="4466"/>
      <c r="Q59" s="4466"/>
      <c r="R59" s="4466"/>
      <c r="S59" s="4466"/>
      <c r="T59" s="4466"/>
      <c r="U59" s="4466"/>
      <c r="V59" s="4466"/>
      <c r="W59" s="4466"/>
      <c r="X59" s="4466"/>
      <c r="Y59" s="4466"/>
      <c r="Z59" s="4466"/>
      <c r="AA59" s="4466"/>
      <c r="AB59" s="4468">
        <f t="shared" si="11"/>
        <v>0</v>
      </c>
      <c r="AC59" s="3744"/>
      <c r="AD59" s="4510">
        <f t="shared" si="12"/>
        <v>0</v>
      </c>
      <c r="AE59" s="4102"/>
      <c r="AF59" s="4102"/>
      <c r="AG59" s="4102"/>
      <c r="AH59" s="4102"/>
      <c r="AI59" s="4102"/>
      <c r="AJ59" s="4102"/>
      <c r="AK59" s="4102"/>
      <c r="AL59" s="4463">
        <f t="shared" si="10"/>
        <v>0</v>
      </c>
      <c r="AM59" s="4464">
        <f t="shared" si="13"/>
        <v>0</v>
      </c>
      <c r="AN59" s="6502"/>
      <c r="AO59" s="1164"/>
      <c r="AP59" s="1041"/>
    </row>
    <row r="60" spans="1:42" s="139" customFormat="1">
      <c r="A60" s="1041"/>
      <c r="B60" s="1164"/>
      <c r="C60" s="3720"/>
      <c r="D60" s="2647"/>
      <c r="E60" s="2647" t="s">
        <v>4290</v>
      </c>
      <c r="F60" s="3409" t="s">
        <v>1166</v>
      </c>
      <c r="G60" s="4104"/>
      <c r="H60" s="4104"/>
      <c r="I60" s="3285" t="b">
        <v>0</v>
      </c>
      <c r="J60" s="4102"/>
      <c r="K60" s="4115">
        <v>0</v>
      </c>
      <c r="L60" s="4466"/>
      <c r="M60" s="4466"/>
      <c r="N60" s="4466"/>
      <c r="O60" s="4466"/>
      <c r="P60" s="4466"/>
      <c r="Q60" s="4466"/>
      <c r="R60" s="4466"/>
      <c r="S60" s="4466"/>
      <c r="T60" s="4466"/>
      <c r="U60" s="4466"/>
      <c r="V60" s="4466"/>
      <c r="W60" s="4466"/>
      <c r="X60" s="4466"/>
      <c r="Y60" s="4466"/>
      <c r="Z60" s="4466"/>
      <c r="AA60" s="4466"/>
      <c r="AB60" s="4468">
        <f t="shared" si="11"/>
        <v>0</v>
      </c>
      <c r="AC60" s="3744"/>
      <c r="AD60" s="4510">
        <f t="shared" si="12"/>
        <v>0</v>
      </c>
      <c r="AE60" s="4102"/>
      <c r="AF60" s="4102"/>
      <c r="AG60" s="4102"/>
      <c r="AH60" s="4102"/>
      <c r="AI60" s="4102"/>
      <c r="AJ60" s="4102"/>
      <c r="AK60" s="4102"/>
      <c r="AL60" s="4463">
        <f t="shared" si="10"/>
        <v>0</v>
      </c>
      <c r="AM60" s="4464">
        <f t="shared" si="13"/>
        <v>0</v>
      </c>
      <c r="AN60" s="6502"/>
      <c r="AO60" s="1164"/>
      <c r="AP60" s="1041"/>
    </row>
    <row r="61" spans="1:42" s="139" customFormat="1">
      <c r="A61" s="1041"/>
      <c r="B61" s="1164"/>
      <c r="C61" s="3720"/>
      <c r="D61" s="2647"/>
      <c r="E61" s="2647" t="s">
        <v>4291</v>
      </c>
      <c r="F61" s="3409" t="s">
        <v>1166</v>
      </c>
      <c r="G61" s="4104"/>
      <c r="H61" s="4104"/>
      <c r="I61" s="3285" t="b">
        <v>0</v>
      </c>
      <c r="J61" s="4102"/>
      <c r="K61" s="4115">
        <v>0</v>
      </c>
      <c r="L61" s="4466"/>
      <c r="M61" s="4466"/>
      <c r="N61" s="4466"/>
      <c r="O61" s="4466"/>
      <c r="P61" s="4466"/>
      <c r="Q61" s="4466"/>
      <c r="R61" s="4466"/>
      <c r="S61" s="4466"/>
      <c r="T61" s="4466"/>
      <c r="U61" s="4466"/>
      <c r="V61" s="4466"/>
      <c r="W61" s="4466"/>
      <c r="X61" s="4466"/>
      <c r="Y61" s="4466"/>
      <c r="Z61" s="4466"/>
      <c r="AA61" s="4466"/>
      <c r="AB61" s="4468">
        <f t="shared" si="11"/>
        <v>0</v>
      </c>
      <c r="AC61" s="3744"/>
      <c r="AD61" s="4510">
        <f t="shared" si="12"/>
        <v>0</v>
      </c>
      <c r="AE61" s="4102"/>
      <c r="AF61" s="4102"/>
      <c r="AG61" s="4102"/>
      <c r="AH61" s="4102"/>
      <c r="AI61" s="4102"/>
      <c r="AJ61" s="4102"/>
      <c r="AK61" s="4102"/>
      <c r="AL61" s="4463">
        <f t="shared" si="10"/>
        <v>0</v>
      </c>
      <c r="AM61" s="4464">
        <f t="shared" si="13"/>
        <v>0</v>
      </c>
      <c r="AN61" s="6502"/>
      <c r="AO61" s="1164"/>
      <c r="AP61" s="1041"/>
    </row>
    <row r="62" spans="1:42" s="139" customFormat="1">
      <c r="A62" s="1041"/>
      <c r="B62" s="1164"/>
      <c r="C62" s="3720"/>
      <c r="D62" s="2647"/>
      <c r="E62" s="2647" t="s">
        <v>4292</v>
      </c>
      <c r="F62" s="3409" t="s">
        <v>1166</v>
      </c>
      <c r="G62" s="4104"/>
      <c r="H62" s="4104"/>
      <c r="I62" s="3285" t="b">
        <v>0</v>
      </c>
      <c r="J62" s="4102"/>
      <c r="K62" s="4115">
        <v>0</v>
      </c>
      <c r="L62" s="4466"/>
      <c r="M62" s="4466"/>
      <c r="N62" s="4466"/>
      <c r="O62" s="4466"/>
      <c r="P62" s="4466"/>
      <c r="Q62" s="4466"/>
      <c r="R62" s="4466"/>
      <c r="S62" s="4466"/>
      <c r="T62" s="4466"/>
      <c r="U62" s="4466"/>
      <c r="V62" s="4466"/>
      <c r="W62" s="4466"/>
      <c r="X62" s="4466"/>
      <c r="Y62" s="4466"/>
      <c r="Z62" s="4466"/>
      <c r="AA62" s="4466"/>
      <c r="AB62" s="4468">
        <f t="shared" si="11"/>
        <v>0</v>
      </c>
      <c r="AC62" s="3744"/>
      <c r="AD62" s="4510">
        <f t="shared" si="12"/>
        <v>0</v>
      </c>
      <c r="AE62" s="4102"/>
      <c r="AF62" s="4102"/>
      <c r="AG62" s="4102"/>
      <c r="AH62" s="4102"/>
      <c r="AI62" s="4102"/>
      <c r="AJ62" s="4102"/>
      <c r="AK62" s="4102"/>
      <c r="AL62" s="4463">
        <f t="shared" si="10"/>
        <v>0</v>
      </c>
      <c r="AM62" s="4464">
        <f t="shared" si="13"/>
        <v>0</v>
      </c>
      <c r="AN62" s="6502"/>
      <c r="AO62" s="1164"/>
      <c r="AP62" s="1041"/>
    </row>
    <row r="63" spans="1:42" s="139" customFormat="1">
      <c r="A63" s="1041"/>
      <c r="B63" s="1164"/>
      <c r="C63" s="3720"/>
      <c r="D63" s="2647"/>
      <c r="E63" s="2647" t="s">
        <v>4293</v>
      </c>
      <c r="F63" s="3409" t="s">
        <v>1166</v>
      </c>
      <c r="G63" s="4104"/>
      <c r="H63" s="4104"/>
      <c r="I63" s="3285" t="b">
        <v>0</v>
      </c>
      <c r="J63" s="4102"/>
      <c r="K63" s="4115">
        <v>0</v>
      </c>
      <c r="L63" s="4466"/>
      <c r="M63" s="4466"/>
      <c r="N63" s="4466"/>
      <c r="O63" s="4466"/>
      <c r="P63" s="4466"/>
      <c r="Q63" s="4466"/>
      <c r="R63" s="4466"/>
      <c r="S63" s="4466"/>
      <c r="T63" s="4466"/>
      <c r="U63" s="4466"/>
      <c r="V63" s="4466"/>
      <c r="W63" s="4466"/>
      <c r="X63" s="4466"/>
      <c r="Y63" s="4466"/>
      <c r="Z63" s="4466"/>
      <c r="AA63" s="4466"/>
      <c r="AB63" s="4468">
        <f t="shared" si="11"/>
        <v>0</v>
      </c>
      <c r="AC63" s="3744"/>
      <c r="AD63" s="4510">
        <f t="shared" si="12"/>
        <v>0</v>
      </c>
      <c r="AE63" s="4102"/>
      <c r="AF63" s="4102"/>
      <c r="AG63" s="4102"/>
      <c r="AH63" s="4102"/>
      <c r="AI63" s="4102"/>
      <c r="AJ63" s="4102"/>
      <c r="AK63" s="4102"/>
      <c r="AL63" s="4463">
        <f t="shared" si="10"/>
        <v>0</v>
      </c>
      <c r="AM63" s="4464">
        <f t="shared" si="13"/>
        <v>0</v>
      </c>
      <c r="AN63" s="6502"/>
      <c r="AO63" s="1164"/>
      <c r="AP63" s="1041"/>
    </row>
    <row r="64" spans="1:42" s="139" customFormat="1">
      <c r="A64" s="1041"/>
      <c r="B64" s="1164"/>
      <c r="C64" s="3720"/>
      <c r="D64" s="2647"/>
      <c r="E64" s="2647" t="s">
        <v>4294</v>
      </c>
      <c r="F64" s="3409" t="s">
        <v>1166</v>
      </c>
      <c r="G64" s="4104"/>
      <c r="H64" s="4104"/>
      <c r="I64" s="3285" t="b">
        <v>0</v>
      </c>
      <c r="J64" s="4102"/>
      <c r="K64" s="4115">
        <v>0</v>
      </c>
      <c r="L64" s="4466"/>
      <c r="M64" s="4466"/>
      <c r="N64" s="4466"/>
      <c r="O64" s="4466"/>
      <c r="P64" s="4466"/>
      <c r="Q64" s="4466"/>
      <c r="R64" s="4466"/>
      <c r="S64" s="4466"/>
      <c r="T64" s="4466"/>
      <c r="U64" s="4466"/>
      <c r="V64" s="4466"/>
      <c r="W64" s="4466"/>
      <c r="X64" s="4466"/>
      <c r="Y64" s="4466"/>
      <c r="Z64" s="4466"/>
      <c r="AA64" s="4466"/>
      <c r="AB64" s="4468">
        <f t="shared" si="11"/>
        <v>0</v>
      </c>
      <c r="AC64" s="3744"/>
      <c r="AD64" s="4510">
        <f t="shared" si="12"/>
        <v>0</v>
      </c>
      <c r="AE64" s="4102"/>
      <c r="AF64" s="4102"/>
      <c r="AG64" s="4102"/>
      <c r="AH64" s="4102"/>
      <c r="AI64" s="4102"/>
      <c r="AJ64" s="4102"/>
      <c r="AK64" s="4102"/>
      <c r="AL64" s="4463">
        <f t="shared" si="10"/>
        <v>0</v>
      </c>
      <c r="AM64" s="4464">
        <f t="shared" si="13"/>
        <v>0</v>
      </c>
      <c r="AN64" s="6502"/>
      <c r="AO64" s="1164"/>
      <c r="AP64" s="1041"/>
    </row>
    <row r="65" spans="1:42" s="139" customFormat="1">
      <c r="A65" s="1041"/>
      <c r="B65" s="1164"/>
      <c r="C65" s="3720"/>
      <c r="D65" s="2647"/>
      <c r="E65" s="2647" t="s">
        <v>4295</v>
      </c>
      <c r="F65" s="3409" t="s">
        <v>1166</v>
      </c>
      <c r="G65" s="4104"/>
      <c r="H65" s="4104"/>
      <c r="I65" s="3285" t="b">
        <v>0</v>
      </c>
      <c r="J65" s="4102"/>
      <c r="K65" s="4115">
        <v>0</v>
      </c>
      <c r="L65" s="4466"/>
      <c r="M65" s="4466"/>
      <c r="N65" s="4466"/>
      <c r="O65" s="4466"/>
      <c r="P65" s="4466"/>
      <c r="Q65" s="4466"/>
      <c r="R65" s="4466"/>
      <c r="S65" s="4466"/>
      <c r="T65" s="4466"/>
      <c r="U65" s="4466"/>
      <c r="V65" s="4466"/>
      <c r="W65" s="4466"/>
      <c r="X65" s="4466"/>
      <c r="Y65" s="4466"/>
      <c r="Z65" s="4466"/>
      <c r="AA65" s="4466"/>
      <c r="AB65" s="4468">
        <f t="shared" si="11"/>
        <v>0</v>
      </c>
      <c r="AC65" s="3744"/>
      <c r="AD65" s="4510">
        <f t="shared" si="12"/>
        <v>0</v>
      </c>
      <c r="AE65" s="4102"/>
      <c r="AF65" s="4102"/>
      <c r="AG65" s="4102"/>
      <c r="AH65" s="4102"/>
      <c r="AI65" s="4102"/>
      <c r="AJ65" s="4102"/>
      <c r="AK65" s="4102"/>
      <c r="AL65" s="4463">
        <f t="shared" si="10"/>
        <v>0</v>
      </c>
      <c r="AM65" s="4464">
        <f t="shared" si="13"/>
        <v>0</v>
      </c>
      <c r="AN65" s="6502"/>
      <c r="AO65" s="1164"/>
      <c r="AP65" s="1041"/>
    </row>
    <row r="66" spans="1:42" s="139" customFormat="1">
      <c r="A66" s="1041"/>
      <c r="B66" s="1164"/>
      <c r="C66" s="3720"/>
      <c r="D66" s="2647"/>
      <c r="E66" s="2647" t="s">
        <v>4296</v>
      </c>
      <c r="F66" s="3409" t="s">
        <v>1166</v>
      </c>
      <c r="G66" s="4104"/>
      <c r="H66" s="4104"/>
      <c r="I66" s="3285" t="b">
        <v>0</v>
      </c>
      <c r="J66" s="4102"/>
      <c r="K66" s="4115">
        <v>0</v>
      </c>
      <c r="L66" s="4466"/>
      <c r="M66" s="4466"/>
      <c r="N66" s="4466"/>
      <c r="O66" s="4466"/>
      <c r="P66" s="4466"/>
      <c r="Q66" s="4466"/>
      <c r="R66" s="4466"/>
      <c r="S66" s="4466"/>
      <c r="T66" s="4466"/>
      <c r="U66" s="4466"/>
      <c r="V66" s="4466"/>
      <c r="W66" s="4466"/>
      <c r="X66" s="4466"/>
      <c r="Y66" s="4466"/>
      <c r="Z66" s="4466"/>
      <c r="AA66" s="4466"/>
      <c r="AB66" s="4468">
        <f t="shared" si="11"/>
        <v>0</v>
      </c>
      <c r="AC66" s="3744"/>
      <c r="AD66" s="4510">
        <f t="shared" si="12"/>
        <v>0</v>
      </c>
      <c r="AE66" s="4102"/>
      <c r="AF66" s="4102"/>
      <c r="AG66" s="4102"/>
      <c r="AH66" s="4102"/>
      <c r="AI66" s="4102"/>
      <c r="AJ66" s="4102"/>
      <c r="AK66" s="4102"/>
      <c r="AL66" s="4463">
        <f t="shared" si="10"/>
        <v>0</v>
      </c>
      <c r="AM66" s="4464">
        <f t="shared" si="13"/>
        <v>0</v>
      </c>
      <c r="AN66" s="6502"/>
      <c r="AO66" s="1164"/>
      <c r="AP66" s="1041"/>
    </row>
    <row r="67" spans="1:42" s="139" customFormat="1">
      <c r="A67" s="1041"/>
      <c r="B67" s="1164"/>
      <c r="C67" s="3720"/>
      <c r="D67" s="2647"/>
      <c r="E67" s="2647" t="s">
        <v>4297</v>
      </c>
      <c r="F67" s="3409" t="s">
        <v>1166</v>
      </c>
      <c r="G67" s="4104"/>
      <c r="H67" s="4104"/>
      <c r="I67" s="3285" t="b">
        <v>0</v>
      </c>
      <c r="J67" s="4102"/>
      <c r="K67" s="4115">
        <v>0</v>
      </c>
      <c r="L67" s="4466"/>
      <c r="M67" s="4466"/>
      <c r="N67" s="4466"/>
      <c r="O67" s="4466"/>
      <c r="P67" s="4466"/>
      <c r="Q67" s="4466"/>
      <c r="R67" s="4466"/>
      <c r="S67" s="4466"/>
      <c r="T67" s="4466"/>
      <c r="U67" s="4466"/>
      <c r="V67" s="4466"/>
      <c r="W67" s="4466"/>
      <c r="X67" s="4466"/>
      <c r="Y67" s="4466"/>
      <c r="Z67" s="4466"/>
      <c r="AA67" s="4466"/>
      <c r="AB67" s="4468">
        <f t="shared" si="11"/>
        <v>0</v>
      </c>
      <c r="AC67" s="3744"/>
      <c r="AD67" s="4510">
        <f t="shared" si="12"/>
        <v>0</v>
      </c>
      <c r="AE67" s="4102"/>
      <c r="AF67" s="4102"/>
      <c r="AG67" s="4102"/>
      <c r="AH67" s="4102"/>
      <c r="AI67" s="4102"/>
      <c r="AJ67" s="4102"/>
      <c r="AK67" s="4102"/>
      <c r="AL67" s="4463">
        <f t="shared" si="10"/>
        <v>0</v>
      </c>
      <c r="AM67" s="4464">
        <f t="shared" si="13"/>
        <v>0</v>
      </c>
      <c r="AN67" s="6502"/>
      <c r="AO67" s="1164"/>
      <c r="AP67" s="1041"/>
    </row>
    <row r="68" spans="1:42" s="139" customFormat="1">
      <c r="A68" s="1041"/>
      <c r="B68" s="1164"/>
      <c r="C68" s="3720"/>
      <c r="D68" s="2647"/>
      <c r="E68" s="2647" t="s">
        <v>4298</v>
      </c>
      <c r="F68" s="3409" t="s">
        <v>1166</v>
      </c>
      <c r="G68" s="4104"/>
      <c r="H68" s="4104"/>
      <c r="I68" s="3285" t="b">
        <v>0</v>
      </c>
      <c r="J68" s="4102"/>
      <c r="K68" s="4115">
        <v>0</v>
      </c>
      <c r="L68" s="4466"/>
      <c r="M68" s="4466"/>
      <c r="N68" s="4466"/>
      <c r="O68" s="4466"/>
      <c r="P68" s="4466"/>
      <c r="Q68" s="4466"/>
      <c r="R68" s="4466"/>
      <c r="S68" s="4466"/>
      <c r="T68" s="4466"/>
      <c r="U68" s="4466"/>
      <c r="V68" s="4466"/>
      <c r="W68" s="4466"/>
      <c r="X68" s="4466"/>
      <c r="Y68" s="4466"/>
      <c r="Z68" s="4466"/>
      <c r="AA68" s="4466"/>
      <c r="AB68" s="4468">
        <f t="shared" si="11"/>
        <v>0</v>
      </c>
      <c r="AC68" s="3744"/>
      <c r="AD68" s="4510">
        <f t="shared" si="12"/>
        <v>0</v>
      </c>
      <c r="AE68" s="4102"/>
      <c r="AF68" s="4102"/>
      <c r="AG68" s="4102"/>
      <c r="AH68" s="4102"/>
      <c r="AI68" s="4102"/>
      <c r="AJ68" s="4102"/>
      <c r="AK68" s="4102"/>
      <c r="AL68" s="4463">
        <f t="shared" si="10"/>
        <v>0</v>
      </c>
      <c r="AM68" s="4464">
        <f t="shared" si="13"/>
        <v>0</v>
      </c>
      <c r="AN68" s="6502"/>
      <c r="AO68" s="1164"/>
      <c r="AP68" s="1041"/>
    </row>
    <row r="69" spans="1:42" s="139" customFormat="1">
      <c r="A69" s="1041"/>
      <c r="B69" s="1164"/>
      <c r="C69" s="3720"/>
      <c r="D69" s="2647"/>
      <c r="E69" s="2647" t="s">
        <v>4299</v>
      </c>
      <c r="F69" s="3409" t="s">
        <v>1166</v>
      </c>
      <c r="G69" s="4104"/>
      <c r="H69" s="4104"/>
      <c r="I69" s="3285" t="b">
        <v>0</v>
      </c>
      <c r="J69" s="4102"/>
      <c r="K69" s="4115">
        <v>0</v>
      </c>
      <c r="L69" s="4466"/>
      <c r="M69" s="4466"/>
      <c r="N69" s="4466"/>
      <c r="O69" s="4466"/>
      <c r="P69" s="4466"/>
      <c r="Q69" s="4466"/>
      <c r="R69" s="4466"/>
      <c r="S69" s="4466"/>
      <c r="T69" s="4466"/>
      <c r="U69" s="4466"/>
      <c r="V69" s="4466"/>
      <c r="W69" s="4466"/>
      <c r="X69" s="4466"/>
      <c r="Y69" s="4466"/>
      <c r="Z69" s="4466"/>
      <c r="AA69" s="4466"/>
      <c r="AB69" s="4468">
        <f t="shared" si="11"/>
        <v>0</v>
      </c>
      <c r="AC69" s="3744"/>
      <c r="AD69" s="4510">
        <f t="shared" si="12"/>
        <v>0</v>
      </c>
      <c r="AE69" s="4102"/>
      <c r="AF69" s="4102"/>
      <c r="AG69" s="4102"/>
      <c r="AH69" s="4102"/>
      <c r="AI69" s="4102"/>
      <c r="AJ69" s="4102"/>
      <c r="AK69" s="4102"/>
      <c r="AL69" s="4463">
        <f t="shared" si="10"/>
        <v>0</v>
      </c>
      <c r="AM69" s="4464">
        <f t="shared" si="13"/>
        <v>0</v>
      </c>
      <c r="AN69" s="6502"/>
      <c r="AO69" s="1164"/>
      <c r="AP69" s="1041"/>
    </row>
    <row r="70" spans="1:42" s="139" customFormat="1">
      <c r="A70" s="1041"/>
      <c r="B70" s="1164"/>
      <c r="C70" s="3720"/>
      <c r="D70" s="2647"/>
      <c r="E70" s="2647" t="s">
        <v>4300</v>
      </c>
      <c r="F70" s="3409" t="s">
        <v>1166</v>
      </c>
      <c r="G70" s="4104"/>
      <c r="H70" s="4104"/>
      <c r="I70" s="3285" t="b">
        <v>0</v>
      </c>
      <c r="J70" s="4102"/>
      <c r="K70" s="4115">
        <v>0</v>
      </c>
      <c r="L70" s="4466"/>
      <c r="M70" s="4466"/>
      <c r="N70" s="4466"/>
      <c r="O70" s="4466"/>
      <c r="P70" s="4466"/>
      <c r="Q70" s="4466"/>
      <c r="R70" s="4466"/>
      <c r="S70" s="4466"/>
      <c r="T70" s="4466"/>
      <c r="U70" s="4466"/>
      <c r="V70" s="4466"/>
      <c r="W70" s="4466"/>
      <c r="X70" s="4466"/>
      <c r="Y70" s="4466"/>
      <c r="Z70" s="4466"/>
      <c r="AA70" s="4466"/>
      <c r="AB70" s="4468">
        <f t="shared" si="11"/>
        <v>0</v>
      </c>
      <c r="AC70" s="3744"/>
      <c r="AD70" s="4510">
        <f t="shared" si="12"/>
        <v>0</v>
      </c>
      <c r="AE70" s="4102"/>
      <c r="AF70" s="4102"/>
      <c r="AG70" s="4102"/>
      <c r="AH70" s="4102"/>
      <c r="AI70" s="4102"/>
      <c r="AJ70" s="4102"/>
      <c r="AK70" s="4102"/>
      <c r="AL70" s="4463">
        <f t="shared" si="10"/>
        <v>0</v>
      </c>
      <c r="AM70" s="4464">
        <f t="shared" si="13"/>
        <v>0</v>
      </c>
      <c r="AN70" s="6502"/>
      <c r="AO70" s="1164"/>
      <c r="AP70" s="1041"/>
    </row>
    <row r="71" spans="1:42" s="139" customFormat="1">
      <c r="A71" s="1041"/>
      <c r="B71" s="1164"/>
      <c r="C71" s="3720"/>
      <c r="D71" s="2647"/>
      <c r="E71" s="2647" t="s">
        <v>4301</v>
      </c>
      <c r="F71" s="3409" t="s">
        <v>1166</v>
      </c>
      <c r="G71" s="4104"/>
      <c r="H71" s="4104"/>
      <c r="I71" s="3285" t="b">
        <v>0</v>
      </c>
      <c r="J71" s="4102"/>
      <c r="K71" s="4115">
        <v>0</v>
      </c>
      <c r="L71" s="4466"/>
      <c r="M71" s="4466"/>
      <c r="N71" s="4466"/>
      <c r="O71" s="4466"/>
      <c r="P71" s="4466"/>
      <c r="Q71" s="4466"/>
      <c r="R71" s="4466"/>
      <c r="S71" s="4466"/>
      <c r="T71" s="4466"/>
      <c r="U71" s="4466"/>
      <c r="V71" s="4466"/>
      <c r="W71" s="4466"/>
      <c r="X71" s="4466"/>
      <c r="Y71" s="4466"/>
      <c r="Z71" s="4466"/>
      <c r="AA71" s="4466"/>
      <c r="AB71" s="4468">
        <f t="shared" si="11"/>
        <v>0</v>
      </c>
      <c r="AC71" s="3744"/>
      <c r="AD71" s="4510">
        <f t="shared" si="12"/>
        <v>0</v>
      </c>
      <c r="AE71" s="4102"/>
      <c r="AF71" s="4102"/>
      <c r="AG71" s="4102"/>
      <c r="AH71" s="4102"/>
      <c r="AI71" s="4102"/>
      <c r="AJ71" s="4102"/>
      <c r="AK71" s="4102"/>
      <c r="AL71" s="4463">
        <f t="shared" si="10"/>
        <v>0</v>
      </c>
      <c r="AM71" s="4464">
        <f t="shared" si="13"/>
        <v>0</v>
      </c>
      <c r="AN71" s="6502"/>
      <c r="AO71" s="1164"/>
      <c r="AP71" s="1041"/>
    </row>
    <row r="72" spans="1:42" s="139" customFormat="1">
      <c r="A72" s="1041"/>
      <c r="B72" s="1164"/>
      <c r="C72" s="3720"/>
      <c r="D72" s="2647"/>
      <c r="E72" s="2647" t="s">
        <v>4302</v>
      </c>
      <c r="F72" s="3409" t="s">
        <v>1166</v>
      </c>
      <c r="G72" s="4104"/>
      <c r="H72" s="4104"/>
      <c r="I72" s="3285" t="b">
        <v>0</v>
      </c>
      <c r="J72" s="4102"/>
      <c r="K72" s="4115">
        <v>0</v>
      </c>
      <c r="L72" s="4466"/>
      <c r="M72" s="4466"/>
      <c r="N72" s="4466"/>
      <c r="O72" s="4466"/>
      <c r="P72" s="4466"/>
      <c r="Q72" s="4466"/>
      <c r="R72" s="4466"/>
      <c r="S72" s="4466"/>
      <c r="T72" s="4466"/>
      <c r="U72" s="4466"/>
      <c r="V72" s="4466"/>
      <c r="W72" s="4466"/>
      <c r="X72" s="4466"/>
      <c r="Y72" s="4466"/>
      <c r="Z72" s="4466"/>
      <c r="AA72" s="4466"/>
      <c r="AB72" s="4468">
        <f t="shared" si="11"/>
        <v>0</v>
      </c>
      <c r="AC72" s="3744"/>
      <c r="AD72" s="4510">
        <f t="shared" si="12"/>
        <v>0</v>
      </c>
      <c r="AE72" s="4102"/>
      <c r="AF72" s="4102"/>
      <c r="AG72" s="4102"/>
      <c r="AH72" s="4102"/>
      <c r="AI72" s="4102"/>
      <c r="AJ72" s="4102"/>
      <c r="AK72" s="4102"/>
      <c r="AL72" s="4463">
        <f t="shared" si="10"/>
        <v>0</v>
      </c>
      <c r="AM72" s="4464">
        <f t="shared" si="13"/>
        <v>0</v>
      </c>
      <c r="AN72" s="6502"/>
      <c r="AO72" s="1164"/>
      <c r="AP72" s="1041"/>
    </row>
    <row r="73" spans="1:42" s="139" customFormat="1">
      <c r="A73" s="1041"/>
      <c r="B73" s="1164"/>
      <c r="C73" s="3720"/>
      <c r="D73" s="2647"/>
      <c r="E73" s="2647" t="s">
        <v>4303</v>
      </c>
      <c r="F73" s="3409" t="s">
        <v>1166</v>
      </c>
      <c r="G73" s="4104"/>
      <c r="H73" s="4104"/>
      <c r="I73" s="3285" t="b">
        <v>0</v>
      </c>
      <c r="J73" s="4102"/>
      <c r="K73" s="4115">
        <v>0</v>
      </c>
      <c r="L73" s="4466"/>
      <c r="M73" s="4466"/>
      <c r="N73" s="4466"/>
      <c r="O73" s="4466"/>
      <c r="P73" s="4466"/>
      <c r="Q73" s="4466"/>
      <c r="R73" s="4466"/>
      <c r="S73" s="4466"/>
      <c r="T73" s="4466"/>
      <c r="U73" s="4466"/>
      <c r="V73" s="4466"/>
      <c r="W73" s="4466"/>
      <c r="X73" s="4466"/>
      <c r="Y73" s="4466"/>
      <c r="Z73" s="4466"/>
      <c r="AA73" s="4466"/>
      <c r="AB73" s="4468">
        <f t="shared" si="11"/>
        <v>0</v>
      </c>
      <c r="AC73" s="3744"/>
      <c r="AD73" s="4510">
        <f t="shared" si="12"/>
        <v>0</v>
      </c>
      <c r="AE73" s="4102"/>
      <c r="AF73" s="4102"/>
      <c r="AG73" s="4102"/>
      <c r="AH73" s="4102"/>
      <c r="AI73" s="4102"/>
      <c r="AJ73" s="4102"/>
      <c r="AK73" s="4102"/>
      <c r="AL73" s="4463">
        <f t="shared" si="10"/>
        <v>0</v>
      </c>
      <c r="AM73" s="4464">
        <f t="shared" si="13"/>
        <v>0</v>
      </c>
      <c r="AN73" s="6502"/>
      <c r="AO73" s="1164"/>
      <c r="AP73" s="1041"/>
    </row>
    <row r="74" spans="1:42" s="139" customFormat="1">
      <c r="A74" s="1041"/>
      <c r="B74" s="1164"/>
      <c r="C74" s="3720"/>
      <c r="D74" s="2647"/>
      <c r="E74" s="2647" t="s">
        <v>4304</v>
      </c>
      <c r="F74" s="3409" t="s">
        <v>1166</v>
      </c>
      <c r="G74" s="4104"/>
      <c r="H74" s="4104"/>
      <c r="I74" s="3285" t="b">
        <v>0</v>
      </c>
      <c r="J74" s="4102"/>
      <c r="K74" s="4115">
        <v>0</v>
      </c>
      <c r="L74" s="4466"/>
      <c r="M74" s="4466"/>
      <c r="N74" s="4466"/>
      <c r="O74" s="4466"/>
      <c r="P74" s="4466"/>
      <c r="Q74" s="4466"/>
      <c r="R74" s="4466"/>
      <c r="S74" s="4466"/>
      <c r="T74" s="4466"/>
      <c r="U74" s="4466"/>
      <c r="V74" s="4466"/>
      <c r="W74" s="4466"/>
      <c r="X74" s="4466"/>
      <c r="Y74" s="4466"/>
      <c r="Z74" s="4466"/>
      <c r="AA74" s="4466"/>
      <c r="AB74" s="4468">
        <f t="shared" si="11"/>
        <v>0</v>
      </c>
      <c r="AC74" s="3744"/>
      <c r="AD74" s="4510">
        <f t="shared" si="12"/>
        <v>0</v>
      </c>
      <c r="AE74" s="4102"/>
      <c r="AF74" s="4102"/>
      <c r="AG74" s="4102"/>
      <c r="AH74" s="4102"/>
      <c r="AI74" s="4102"/>
      <c r="AJ74" s="4102"/>
      <c r="AK74" s="4102"/>
      <c r="AL74" s="4463">
        <f t="shared" si="10"/>
        <v>0</v>
      </c>
      <c r="AM74" s="4464">
        <f t="shared" si="13"/>
        <v>0</v>
      </c>
      <c r="AN74" s="6502"/>
      <c r="AO74" s="1164"/>
      <c r="AP74" s="1041"/>
    </row>
    <row r="75" spans="1:42" s="144" customFormat="1">
      <c r="A75" s="1040"/>
      <c r="B75" s="1175"/>
      <c r="C75" s="3410"/>
      <c r="D75" s="3411" t="s">
        <v>1104</v>
      </c>
      <c r="E75" s="3412"/>
      <c r="F75" s="3412"/>
      <c r="G75" s="3412"/>
      <c r="H75" s="3412"/>
      <c r="I75" s="3742"/>
      <c r="J75" s="4479">
        <f>SUMIF($I$48:$I$74,"TRUE",J48:J74)</f>
        <v>0</v>
      </c>
      <c r="K75" s="4116"/>
      <c r="L75" s="4479">
        <f t="shared" ref="L75:AB75" si="14">SUMIF($I$48:$I$74,"TRUE",L48:L74)</f>
        <v>0</v>
      </c>
      <c r="M75" s="4479">
        <f t="shared" si="14"/>
        <v>0</v>
      </c>
      <c r="N75" s="4479">
        <f t="shared" si="14"/>
        <v>0</v>
      </c>
      <c r="O75" s="4479">
        <f t="shared" si="14"/>
        <v>0</v>
      </c>
      <c r="P75" s="4479">
        <f t="shared" si="14"/>
        <v>0</v>
      </c>
      <c r="Q75" s="4479">
        <f t="shared" si="14"/>
        <v>0</v>
      </c>
      <c r="R75" s="4479">
        <f t="shared" si="14"/>
        <v>0</v>
      </c>
      <c r="S75" s="4479">
        <f t="shared" si="14"/>
        <v>0</v>
      </c>
      <c r="T75" s="4479">
        <f t="shared" si="14"/>
        <v>0</v>
      </c>
      <c r="U75" s="4479">
        <f t="shared" si="14"/>
        <v>0</v>
      </c>
      <c r="V75" s="4479">
        <f t="shared" si="14"/>
        <v>0</v>
      </c>
      <c r="W75" s="4479">
        <f t="shared" si="14"/>
        <v>0</v>
      </c>
      <c r="X75" s="4479">
        <f>SUMIF($I$48:$I$74,"TRUE",X48:X74)</f>
        <v>0</v>
      </c>
      <c r="Y75" s="4479">
        <f t="shared" si="14"/>
        <v>0</v>
      </c>
      <c r="Z75" s="4479">
        <f t="shared" si="14"/>
        <v>0</v>
      </c>
      <c r="AA75" s="4479">
        <f t="shared" si="14"/>
        <v>0</v>
      </c>
      <c r="AB75" s="4480">
        <f t="shared" si="14"/>
        <v>0</v>
      </c>
      <c r="AC75" s="3743"/>
      <c r="AD75" s="4488">
        <f t="shared" ref="AD75:AM75" si="15">SUMIF($I$48:$I$74,"TRUE",AD48:AD74)</f>
        <v>0</v>
      </c>
      <c r="AE75" s="4479">
        <f t="shared" si="15"/>
        <v>0</v>
      </c>
      <c r="AF75" s="4479">
        <f t="shared" si="15"/>
        <v>0</v>
      </c>
      <c r="AG75" s="4479">
        <f t="shared" si="15"/>
        <v>0</v>
      </c>
      <c r="AH75" s="4479">
        <f t="shared" si="15"/>
        <v>0</v>
      </c>
      <c r="AI75" s="4479">
        <f t="shared" si="15"/>
        <v>0</v>
      </c>
      <c r="AJ75" s="4479">
        <f t="shared" si="15"/>
        <v>0</v>
      </c>
      <c r="AK75" s="4479">
        <f t="shared" si="15"/>
        <v>0</v>
      </c>
      <c r="AL75" s="4479">
        <f t="shared" si="15"/>
        <v>0</v>
      </c>
      <c r="AM75" s="4480">
        <f t="shared" si="15"/>
        <v>0</v>
      </c>
      <c r="AN75" s="6503"/>
      <c r="AO75" s="1175"/>
      <c r="AP75" s="1040"/>
    </row>
    <row r="76" spans="1:42" s="144" customFormat="1">
      <c r="A76" s="1040"/>
      <c r="B76" s="1175"/>
      <c r="C76" s="3410"/>
      <c r="D76" s="3411" t="s">
        <v>1172</v>
      </c>
      <c r="E76" s="3412"/>
      <c r="F76" s="3412"/>
      <c r="G76" s="3412"/>
      <c r="H76" s="3412"/>
      <c r="I76" s="3742"/>
      <c r="J76" s="4479">
        <f>SUM(J48:J74)</f>
        <v>0</v>
      </c>
      <c r="K76" s="4116"/>
      <c r="L76" s="4479">
        <f t="shared" ref="L76:AB76" si="16">SUM(L48:L74)</f>
        <v>0</v>
      </c>
      <c r="M76" s="4479">
        <f t="shared" si="16"/>
        <v>0</v>
      </c>
      <c r="N76" s="4479">
        <f t="shared" si="16"/>
        <v>0</v>
      </c>
      <c r="O76" s="4479">
        <f t="shared" si="16"/>
        <v>0</v>
      </c>
      <c r="P76" s="4479">
        <f t="shared" si="16"/>
        <v>0</v>
      </c>
      <c r="Q76" s="4479">
        <f t="shared" si="16"/>
        <v>0</v>
      </c>
      <c r="R76" s="4479">
        <f t="shared" si="16"/>
        <v>0</v>
      </c>
      <c r="S76" s="4479">
        <f t="shared" si="16"/>
        <v>0</v>
      </c>
      <c r="T76" s="4479">
        <f t="shared" si="16"/>
        <v>0</v>
      </c>
      <c r="U76" s="4479">
        <f t="shared" si="16"/>
        <v>0</v>
      </c>
      <c r="V76" s="4479">
        <f t="shared" si="16"/>
        <v>0</v>
      </c>
      <c r="W76" s="4479">
        <f t="shared" si="16"/>
        <v>0</v>
      </c>
      <c r="X76" s="4479">
        <f>SUM(X48:X74)</f>
        <v>0</v>
      </c>
      <c r="Y76" s="4479">
        <f t="shared" si="16"/>
        <v>0</v>
      </c>
      <c r="Z76" s="4479">
        <f t="shared" si="16"/>
        <v>0</v>
      </c>
      <c r="AA76" s="4479">
        <f t="shared" si="16"/>
        <v>0</v>
      </c>
      <c r="AB76" s="4480">
        <f t="shared" si="16"/>
        <v>0</v>
      </c>
      <c r="AC76" s="3743"/>
      <c r="AD76" s="4488">
        <f t="shared" ref="AD76:AM76" si="17">SUM(AD48:AD74)</f>
        <v>0</v>
      </c>
      <c r="AE76" s="4479">
        <f t="shared" si="17"/>
        <v>0</v>
      </c>
      <c r="AF76" s="4479">
        <f t="shared" si="17"/>
        <v>0</v>
      </c>
      <c r="AG76" s="4479">
        <f t="shared" si="17"/>
        <v>0</v>
      </c>
      <c r="AH76" s="4479">
        <f t="shared" si="17"/>
        <v>0</v>
      </c>
      <c r="AI76" s="4479">
        <f>SUM(AI48:AI74)</f>
        <v>0</v>
      </c>
      <c r="AJ76" s="4479">
        <f>SUM(AJ48:AJ74)</f>
        <v>0</v>
      </c>
      <c r="AK76" s="4479">
        <f t="shared" si="17"/>
        <v>0</v>
      </c>
      <c r="AL76" s="4479">
        <f t="shared" si="17"/>
        <v>0</v>
      </c>
      <c r="AM76" s="4480">
        <f t="shared" si="17"/>
        <v>0</v>
      </c>
      <c r="AN76" s="6503"/>
      <c r="AO76" s="1175"/>
      <c r="AP76" s="1040"/>
    </row>
    <row r="77" spans="1:42" s="139" customFormat="1">
      <c r="A77" s="1041"/>
      <c r="B77" s="1164"/>
      <c r="C77" s="2650"/>
      <c r="D77" s="2647"/>
      <c r="E77" s="2647"/>
      <c r="F77" s="3409"/>
      <c r="G77" s="3409"/>
      <c r="H77" s="3409"/>
      <c r="I77" s="3285"/>
      <c r="J77" s="2642"/>
      <c r="K77" s="4115"/>
      <c r="L77" s="3409"/>
      <c r="M77" s="3409"/>
      <c r="N77" s="3409"/>
      <c r="O77" s="2642"/>
      <c r="P77" s="3409"/>
      <c r="Q77" s="3409"/>
      <c r="R77" s="3409"/>
      <c r="S77" s="3409"/>
      <c r="T77" s="3409"/>
      <c r="U77" s="3409"/>
      <c r="V77" s="3409"/>
      <c r="W77" s="3409"/>
      <c r="X77" s="3409"/>
      <c r="Y77" s="3409"/>
      <c r="Z77" s="3409"/>
      <c r="AA77" s="3409"/>
      <c r="AB77" s="3739"/>
      <c r="AC77" s="3744"/>
      <c r="AD77" s="2834"/>
      <c r="AE77" s="2642"/>
      <c r="AF77" s="2642"/>
      <c r="AG77" s="2642"/>
      <c r="AH77" s="2642"/>
      <c r="AI77" s="2642"/>
      <c r="AJ77" s="2642"/>
      <c r="AK77" s="2642"/>
      <c r="AL77" s="2642"/>
      <c r="AM77" s="3741"/>
      <c r="AN77" s="3741"/>
      <c r="AO77" s="1164"/>
      <c r="AP77" s="1041"/>
    </row>
    <row r="78" spans="1:42" s="139" customFormat="1">
      <c r="A78" s="1041"/>
      <c r="B78" s="1164"/>
      <c r="C78" s="3415" t="s">
        <v>1173</v>
      </c>
      <c r="D78" s="2647" t="s">
        <v>79</v>
      </c>
      <c r="E78" s="2647"/>
      <c r="F78" s="3409"/>
      <c r="G78" s="3409"/>
      <c r="H78" s="3409"/>
      <c r="I78" s="3285"/>
      <c r="J78" s="2642"/>
      <c r="K78" s="4115"/>
      <c r="L78" s="3409"/>
      <c r="M78" s="3409"/>
      <c r="N78" s="3409"/>
      <c r="O78" s="2642"/>
      <c r="P78" s="3409"/>
      <c r="Q78" s="3409"/>
      <c r="R78" s="3409"/>
      <c r="S78" s="3409"/>
      <c r="T78" s="3409"/>
      <c r="U78" s="3409"/>
      <c r="V78" s="3409"/>
      <c r="W78" s="3409"/>
      <c r="X78" s="3409"/>
      <c r="Y78" s="3409"/>
      <c r="Z78" s="3409"/>
      <c r="AA78" s="3409"/>
      <c r="AB78" s="3739"/>
      <c r="AC78" s="3744"/>
      <c r="AD78" s="2834"/>
      <c r="AE78" s="2642"/>
      <c r="AF78" s="2642"/>
      <c r="AG78" s="2642"/>
      <c r="AH78" s="2642"/>
      <c r="AI78" s="2642"/>
      <c r="AJ78" s="2642"/>
      <c r="AK78" s="2642"/>
      <c r="AL78" s="2642"/>
      <c r="AM78" s="3741"/>
      <c r="AN78" s="3741"/>
      <c r="AO78" s="1164"/>
      <c r="AP78" s="1041"/>
    </row>
    <row r="79" spans="1:42" s="139" customFormat="1">
      <c r="A79" s="1041"/>
      <c r="B79" s="1164"/>
      <c r="C79" s="2649"/>
      <c r="D79" s="2647"/>
      <c r="E79" s="2647" t="s">
        <v>4324</v>
      </c>
      <c r="F79" s="3409" t="s">
        <v>1166</v>
      </c>
      <c r="G79" s="4104"/>
      <c r="H79" s="4104"/>
      <c r="I79" s="3285" t="b">
        <v>1</v>
      </c>
      <c r="J79" s="4102"/>
      <c r="K79" s="4115">
        <v>0</v>
      </c>
      <c r="L79" s="4466"/>
      <c r="M79" s="4466"/>
      <c r="N79" s="4466"/>
      <c r="O79" s="4466"/>
      <c r="P79" s="4466"/>
      <c r="Q79" s="4466"/>
      <c r="R79" s="4466"/>
      <c r="S79" s="4466"/>
      <c r="T79" s="4466"/>
      <c r="U79" s="4466"/>
      <c r="V79" s="4466"/>
      <c r="W79" s="4466"/>
      <c r="X79" s="4466"/>
      <c r="Y79" s="4466"/>
      <c r="Z79" s="4466"/>
      <c r="AA79" s="4466"/>
      <c r="AB79" s="4468">
        <f>+Y79+Z79-AA79</f>
        <v>0</v>
      </c>
      <c r="AC79" s="3744"/>
      <c r="AD79" s="4510">
        <f>AE79+AF79</f>
        <v>0</v>
      </c>
      <c r="AE79" s="4102"/>
      <c r="AF79" s="4102"/>
      <c r="AG79" s="4102"/>
      <c r="AH79" s="4102"/>
      <c r="AI79" s="4102"/>
      <c r="AJ79" s="4102"/>
      <c r="AK79" s="4102"/>
      <c r="AL79" s="4463">
        <f t="shared" ref="AL79:AL110" si="18">AI79+AJ79-AK79</f>
        <v>0</v>
      </c>
      <c r="AM79" s="4464">
        <f>AF79+AH79</f>
        <v>0</v>
      </c>
      <c r="AN79" s="6502"/>
      <c r="AO79" s="1164"/>
      <c r="AP79" s="1041"/>
    </row>
    <row r="80" spans="1:42" s="139" customFormat="1">
      <c r="A80" s="1041"/>
      <c r="B80" s="1164"/>
      <c r="C80" s="2649"/>
      <c r="D80" s="2647"/>
      <c r="E80" s="2647" t="s">
        <v>4325</v>
      </c>
      <c r="F80" s="3409" t="s">
        <v>1166</v>
      </c>
      <c r="G80" s="4104"/>
      <c r="H80" s="4104"/>
      <c r="I80" s="3285" t="b">
        <v>0</v>
      </c>
      <c r="J80" s="4102"/>
      <c r="K80" s="4115">
        <v>0</v>
      </c>
      <c r="L80" s="4466"/>
      <c r="M80" s="4466"/>
      <c r="N80" s="4466"/>
      <c r="O80" s="4466"/>
      <c r="P80" s="4466"/>
      <c r="Q80" s="4466"/>
      <c r="R80" s="4466"/>
      <c r="S80" s="4466"/>
      <c r="T80" s="4466"/>
      <c r="U80" s="4466"/>
      <c r="V80" s="4466"/>
      <c r="W80" s="4466"/>
      <c r="X80" s="4466"/>
      <c r="Y80" s="4466"/>
      <c r="Z80" s="4466"/>
      <c r="AA80" s="4466"/>
      <c r="AB80" s="4468">
        <f>+Y80+Z80-AA80</f>
        <v>0</v>
      </c>
      <c r="AC80" s="3744"/>
      <c r="AD80" s="4510">
        <f>AE80+AF80</f>
        <v>0</v>
      </c>
      <c r="AE80" s="4102"/>
      <c r="AF80" s="4102"/>
      <c r="AG80" s="4102"/>
      <c r="AH80" s="4102"/>
      <c r="AI80" s="4102"/>
      <c r="AJ80" s="4102"/>
      <c r="AK80" s="4102"/>
      <c r="AL80" s="4463">
        <f t="shared" si="18"/>
        <v>0</v>
      </c>
      <c r="AM80" s="4464">
        <f>AF80+AH80</f>
        <v>0</v>
      </c>
      <c r="AN80" s="6502"/>
      <c r="AO80" s="1164"/>
      <c r="AP80" s="1041"/>
    </row>
    <row r="81" spans="1:42" s="139" customFormat="1">
      <c r="A81" s="1041"/>
      <c r="B81" s="1164"/>
      <c r="C81" s="2649"/>
      <c r="D81" s="2647"/>
      <c r="E81" s="2647" t="s">
        <v>4326</v>
      </c>
      <c r="F81" s="3409" t="s">
        <v>1166</v>
      </c>
      <c r="G81" s="4104"/>
      <c r="H81" s="4104"/>
      <c r="I81" s="3285" t="b">
        <v>1</v>
      </c>
      <c r="J81" s="4102"/>
      <c r="K81" s="4115">
        <v>0</v>
      </c>
      <c r="L81" s="4466"/>
      <c r="M81" s="4466"/>
      <c r="N81" s="4466"/>
      <c r="O81" s="4466"/>
      <c r="P81" s="4466"/>
      <c r="Q81" s="4466"/>
      <c r="R81" s="4466"/>
      <c r="S81" s="4466"/>
      <c r="T81" s="4466"/>
      <c r="U81" s="4466"/>
      <c r="V81" s="4466"/>
      <c r="W81" s="4466"/>
      <c r="X81" s="4466"/>
      <c r="Y81" s="4466"/>
      <c r="Z81" s="4466"/>
      <c r="AA81" s="4466"/>
      <c r="AB81" s="4468">
        <f>+Y81+Z81-AA81</f>
        <v>0</v>
      </c>
      <c r="AC81" s="3744"/>
      <c r="AD81" s="4510">
        <f>AE81+AF81</f>
        <v>0</v>
      </c>
      <c r="AE81" s="4102"/>
      <c r="AF81" s="4102"/>
      <c r="AG81" s="4102"/>
      <c r="AH81" s="4102"/>
      <c r="AI81" s="4102"/>
      <c r="AJ81" s="4102"/>
      <c r="AK81" s="4102"/>
      <c r="AL81" s="4463">
        <f t="shared" si="18"/>
        <v>0</v>
      </c>
      <c r="AM81" s="4464">
        <f>AF81+AH81</f>
        <v>0</v>
      </c>
      <c r="AN81" s="6502"/>
      <c r="AO81" s="1164"/>
      <c r="AP81" s="1041"/>
    </row>
    <row r="82" spans="1:42" s="139" customFormat="1">
      <c r="A82" s="1041"/>
      <c r="B82" s="1164"/>
      <c r="C82" s="3720"/>
      <c r="D82" s="2647"/>
      <c r="E82" s="2647" t="s">
        <v>4327</v>
      </c>
      <c r="F82" s="3409" t="s">
        <v>1166</v>
      </c>
      <c r="G82" s="4104"/>
      <c r="H82" s="4104"/>
      <c r="I82" s="3285" t="b">
        <v>1</v>
      </c>
      <c r="J82" s="4102"/>
      <c r="K82" s="4115">
        <v>0</v>
      </c>
      <c r="L82" s="4466"/>
      <c r="M82" s="4466"/>
      <c r="N82" s="4466"/>
      <c r="O82" s="4466"/>
      <c r="P82" s="4466"/>
      <c r="Q82" s="4466"/>
      <c r="R82" s="4466"/>
      <c r="S82" s="4466"/>
      <c r="T82" s="4466"/>
      <c r="U82" s="4466"/>
      <c r="V82" s="4466"/>
      <c r="W82" s="4466"/>
      <c r="X82" s="4466"/>
      <c r="Y82" s="4466"/>
      <c r="Z82" s="4466"/>
      <c r="AA82" s="4466"/>
      <c r="AB82" s="4468">
        <f t="shared" ref="AB82:AB110" si="19">+Y82+Z82-AA82</f>
        <v>0</v>
      </c>
      <c r="AC82" s="3744"/>
      <c r="AD82" s="4510">
        <f t="shared" ref="AD82:AD110" si="20">AE82+AF82</f>
        <v>0</v>
      </c>
      <c r="AE82" s="4102"/>
      <c r="AF82" s="4102"/>
      <c r="AG82" s="4102"/>
      <c r="AH82" s="4102"/>
      <c r="AI82" s="4102"/>
      <c r="AJ82" s="4102"/>
      <c r="AK82" s="4102"/>
      <c r="AL82" s="4463">
        <f t="shared" si="18"/>
        <v>0</v>
      </c>
      <c r="AM82" s="4464">
        <f t="shared" ref="AM82:AM110" si="21">AF82+AH82</f>
        <v>0</v>
      </c>
      <c r="AN82" s="6502"/>
      <c r="AO82" s="1164"/>
      <c r="AP82" s="1041"/>
    </row>
    <row r="83" spans="1:42" s="139" customFormat="1">
      <c r="A83" s="1041"/>
      <c r="B83" s="1164"/>
      <c r="C83" s="3720"/>
      <c r="D83" s="2647"/>
      <c r="E83" s="2647" t="s">
        <v>4328</v>
      </c>
      <c r="F83" s="3409" t="s">
        <v>1166</v>
      </c>
      <c r="G83" s="4104"/>
      <c r="H83" s="4104"/>
      <c r="I83" s="3285" t="b">
        <v>1</v>
      </c>
      <c r="J83" s="4102"/>
      <c r="K83" s="4115">
        <v>0</v>
      </c>
      <c r="L83" s="4466"/>
      <c r="M83" s="4466"/>
      <c r="N83" s="4466"/>
      <c r="O83" s="4466"/>
      <c r="P83" s="4466"/>
      <c r="Q83" s="4466"/>
      <c r="R83" s="4466"/>
      <c r="S83" s="4466"/>
      <c r="T83" s="4466"/>
      <c r="U83" s="4466"/>
      <c r="V83" s="4466"/>
      <c r="W83" s="4466"/>
      <c r="X83" s="4466"/>
      <c r="Y83" s="4466"/>
      <c r="Z83" s="4466"/>
      <c r="AA83" s="4466"/>
      <c r="AB83" s="4468">
        <f t="shared" si="19"/>
        <v>0</v>
      </c>
      <c r="AC83" s="3744"/>
      <c r="AD83" s="4510">
        <f t="shared" si="20"/>
        <v>0</v>
      </c>
      <c r="AE83" s="4102"/>
      <c r="AF83" s="4102"/>
      <c r="AG83" s="4102"/>
      <c r="AH83" s="4102"/>
      <c r="AI83" s="4102"/>
      <c r="AJ83" s="4102"/>
      <c r="AK83" s="4102"/>
      <c r="AL83" s="4463">
        <f t="shared" si="18"/>
        <v>0</v>
      </c>
      <c r="AM83" s="4464">
        <f t="shared" si="21"/>
        <v>0</v>
      </c>
      <c r="AN83" s="6502"/>
      <c r="AO83" s="1164"/>
      <c r="AP83" s="1041"/>
    </row>
    <row r="84" spans="1:42" s="139" customFormat="1">
      <c r="A84" s="1041"/>
      <c r="B84" s="1164"/>
      <c r="C84" s="3720"/>
      <c r="D84" s="2647"/>
      <c r="E84" s="2647" t="s">
        <v>4329</v>
      </c>
      <c r="F84" s="3409" t="s">
        <v>1166</v>
      </c>
      <c r="G84" s="4104"/>
      <c r="H84" s="4104"/>
      <c r="I84" s="3285" t="b">
        <v>1</v>
      </c>
      <c r="J84" s="4102"/>
      <c r="K84" s="4115">
        <v>0</v>
      </c>
      <c r="L84" s="4466"/>
      <c r="M84" s="4466"/>
      <c r="N84" s="4466"/>
      <c r="O84" s="4466"/>
      <c r="P84" s="4466"/>
      <c r="Q84" s="4466"/>
      <c r="R84" s="4466"/>
      <c r="S84" s="4466"/>
      <c r="T84" s="4466"/>
      <c r="U84" s="4466"/>
      <c r="V84" s="4466"/>
      <c r="W84" s="4466"/>
      <c r="X84" s="4466"/>
      <c r="Y84" s="4466"/>
      <c r="Z84" s="4466"/>
      <c r="AA84" s="4466"/>
      <c r="AB84" s="4468">
        <f t="shared" si="19"/>
        <v>0</v>
      </c>
      <c r="AC84" s="3744"/>
      <c r="AD84" s="4510">
        <f t="shared" si="20"/>
        <v>0</v>
      </c>
      <c r="AE84" s="4102"/>
      <c r="AF84" s="4102"/>
      <c r="AG84" s="4102"/>
      <c r="AH84" s="4102"/>
      <c r="AI84" s="4102"/>
      <c r="AJ84" s="4102"/>
      <c r="AK84" s="4102"/>
      <c r="AL84" s="4463">
        <f t="shared" si="18"/>
        <v>0</v>
      </c>
      <c r="AM84" s="4464">
        <f t="shared" si="21"/>
        <v>0</v>
      </c>
      <c r="AN84" s="6502"/>
      <c r="AO84" s="1164"/>
      <c r="AP84" s="1041"/>
    </row>
    <row r="85" spans="1:42" s="139" customFormat="1">
      <c r="A85" s="1041"/>
      <c r="B85" s="1164"/>
      <c r="C85" s="3720"/>
      <c r="D85" s="2647"/>
      <c r="E85" s="2647" t="s">
        <v>4330</v>
      </c>
      <c r="F85" s="3409" t="s">
        <v>1166</v>
      </c>
      <c r="G85" s="4104"/>
      <c r="H85" s="4104"/>
      <c r="I85" s="3285" t="b">
        <v>1</v>
      </c>
      <c r="J85" s="4102"/>
      <c r="K85" s="4115">
        <v>0</v>
      </c>
      <c r="L85" s="4466"/>
      <c r="M85" s="4466"/>
      <c r="N85" s="4466"/>
      <c r="O85" s="4466"/>
      <c r="P85" s="4466"/>
      <c r="Q85" s="4466"/>
      <c r="R85" s="4466"/>
      <c r="S85" s="4466"/>
      <c r="T85" s="4466"/>
      <c r="U85" s="4466"/>
      <c r="V85" s="4466"/>
      <c r="W85" s="4466"/>
      <c r="X85" s="4466"/>
      <c r="Y85" s="4466"/>
      <c r="Z85" s="4466"/>
      <c r="AA85" s="4466"/>
      <c r="AB85" s="4468">
        <f t="shared" si="19"/>
        <v>0</v>
      </c>
      <c r="AC85" s="3744"/>
      <c r="AD85" s="4510">
        <f t="shared" si="20"/>
        <v>0</v>
      </c>
      <c r="AE85" s="4102"/>
      <c r="AF85" s="4102"/>
      <c r="AG85" s="4102"/>
      <c r="AH85" s="4102"/>
      <c r="AI85" s="4102"/>
      <c r="AJ85" s="4102"/>
      <c r="AK85" s="4102"/>
      <c r="AL85" s="4463">
        <f t="shared" ref="AL85:AL92" si="22">AI85+AJ85-AK85</f>
        <v>0</v>
      </c>
      <c r="AM85" s="4464">
        <f t="shared" si="21"/>
        <v>0</v>
      </c>
      <c r="AN85" s="6502"/>
      <c r="AO85" s="1164"/>
      <c r="AP85" s="1041"/>
    </row>
    <row r="86" spans="1:42" s="139" customFormat="1">
      <c r="A86" s="1041"/>
      <c r="B86" s="1164"/>
      <c r="C86" s="3720"/>
      <c r="D86" s="2647"/>
      <c r="E86" s="2647" t="s">
        <v>4331</v>
      </c>
      <c r="F86" s="3409" t="s">
        <v>1166</v>
      </c>
      <c r="G86" s="4104"/>
      <c r="H86" s="4104"/>
      <c r="I86" s="3285" t="b">
        <v>1</v>
      </c>
      <c r="J86" s="4102"/>
      <c r="K86" s="4115">
        <v>0</v>
      </c>
      <c r="L86" s="4466"/>
      <c r="M86" s="4466"/>
      <c r="N86" s="4466"/>
      <c r="O86" s="4466"/>
      <c r="P86" s="4466"/>
      <c r="Q86" s="4466"/>
      <c r="R86" s="4466"/>
      <c r="S86" s="4466"/>
      <c r="T86" s="4466"/>
      <c r="U86" s="4466"/>
      <c r="V86" s="4466"/>
      <c r="W86" s="4466"/>
      <c r="X86" s="4466"/>
      <c r="Y86" s="4466"/>
      <c r="Z86" s="4466"/>
      <c r="AA86" s="4466"/>
      <c r="AB86" s="4468">
        <f t="shared" si="19"/>
        <v>0</v>
      </c>
      <c r="AC86" s="3744"/>
      <c r="AD86" s="4510">
        <f t="shared" si="20"/>
        <v>0</v>
      </c>
      <c r="AE86" s="4102"/>
      <c r="AF86" s="4102"/>
      <c r="AG86" s="4102"/>
      <c r="AH86" s="4102"/>
      <c r="AI86" s="4102"/>
      <c r="AJ86" s="4102"/>
      <c r="AK86" s="4102"/>
      <c r="AL86" s="4463">
        <f t="shared" si="22"/>
        <v>0</v>
      </c>
      <c r="AM86" s="4464">
        <f t="shared" si="21"/>
        <v>0</v>
      </c>
      <c r="AN86" s="6502"/>
      <c r="AO86" s="1164"/>
      <c r="AP86" s="1041"/>
    </row>
    <row r="87" spans="1:42" s="139" customFormat="1">
      <c r="A87" s="1041"/>
      <c r="B87" s="1164"/>
      <c r="C87" s="3720"/>
      <c r="D87" s="2647"/>
      <c r="E87" s="2647" t="s">
        <v>4332</v>
      </c>
      <c r="F87" s="3409" t="s">
        <v>1166</v>
      </c>
      <c r="G87" s="4104"/>
      <c r="H87" s="4104"/>
      <c r="I87" s="3285" t="b">
        <v>1</v>
      </c>
      <c r="J87" s="4102"/>
      <c r="K87" s="4115">
        <v>0</v>
      </c>
      <c r="L87" s="4466"/>
      <c r="M87" s="4466"/>
      <c r="N87" s="4466"/>
      <c r="O87" s="4466"/>
      <c r="P87" s="4466"/>
      <c r="Q87" s="4466"/>
      <c r="R87" s="4466"/>
      <c r="S87" s="4466"/>
      <c r="T87" s="4466"/>
      <c r="U87" s="4466"/>
      <c r="V87" s="4466"/>
      <c r="W87" s="4466"/>
      <c r="X87" s="4466"/>
      <c r="Y87" s="4466"/>
      <c r="Z87" s="4466"/>
      <c r="AA87" s="4466"/>
      <c r="AB87" s="4468">
        <f t="shared" si="19"/>
        <v>0</v>
      </c>
      <c r="AC87" s="3744"/>
      <c r="AD87" s="4510">
        <f t="shared" si="20"/>
        <v>0</v>
      </c>
      <c r="AE87" s="4102"/>
      <c r="AF87" s="4102"/>
      <c r="AG87" s="4102"/>
      <c r="AH87" s="4102"/>
      <c r="AI87" s="4102"/>
      <c r="AJ87" s="4102"/>
      <c r="AK87" s="4102"/>
      <c r="AL87" s="4463">
        <f t="shared" si="22"/>
        <v>0</v>
      </c>
      <c r="AM87" s="4464">
        <f t="shared" si="21"/>
        <v>0</v>
      </c>
      <c r="AN87" s="6502"/>
      <c r="AO87" s="1164"/>
      <c r="AP87" s="1041"/>
    </row>
    <row r="88" spans="1:42" s="139" customFormat="1">
      <c r="A88" s="1041"/>
      <c r="B88" s="1164"/>
      <c r="C88" s="3720"/>
      <c r="D88" s="2647"/>
      <c r="E88" s="2647" t="s">
        <v>4333</v>
      </c>
      <c r="F88" s="3409" t="s">
        <v>1166</v>
      </c>
      <c r="G88" s="4104"/>
      <c r="H88" s="4104"/>
      <c r="I88" s="3285" t="b">
        <v>1</v>
      </c>
      <c r="J88" s="4102"/>
      <c r="K88" s="4115">
        <v>0</v>
      </c>
      <c r="L88" s="4466"/>
      <c r="M88" s="4466"/>
      <c r="N88" s="4466"/>
      <c r="O88" s="4466"/>
      <c r="P88" s="4466"/>
      <c r="Q88" s="4466"/>
      <c r="R88" s="4466"/>
      <c r="S88" s="4466"/>
      <c r="T88" s="4466"/>
      <c r="U88" s="4466"/>
      <c r="V88" s="4466"/>
      <c r="W88" s="4466"/>
      <c r="X88" s="4466"/>
      <c r="Y88" s="4466"/>
      <c r="Z88" s="4466"/>
      <c r="AA88" s="4466"/>
      <c r="AB88" s="4468">
        <f t="shared" si="19"/>
        <v>0</v>
      </c>
      <c r="AC88" s="3744"/>
      <c r="AD88" s="4510">
        <f t="shared" si="20"/>
        <v>0</v>
      </c>
      <c r="AE88" s="4102"/>
      <c r="AF88" s="4102"/>
      <c r="AG88" s="4102"/>
      <c r="AH88" s="4102"/>
      <c r="AI88" s="4102"/>
      <c r="AJ88" s="4102"/>
      <c r="AK88" s="4102"/>
      <c r="AL88" s="4463">
        <f t="shared" si="22"/>
        <v>0</v>
      </c>
      <c r="AM88" s="4464">
        <f t="shared" si="21"/>
        <v>0</v>
      </c>
      <c r="AN88" s="6502"/>
      <c r="AO88" s="1164"/>
      <c r="AP88" s="1041"/>
    </row>
    <row r="89" spans="1:42" s="139" customFormat="1">
      <c r="A89" s="1041"/>
      <c r="B89" s="1164"/>
      <c r="C89" s="3720"/>
      <c r="D89" s="2647"/>
      <c r="E89" s="2647" t="s">
        <v>4334</v>
      </c>
      <c r="F89" s="3409" t="s">
        <v>1166</v>
      </c>
      <c r="G89" s="4104"/>
      <c r="H89" s="4104"/>
      <c r="I89" s="3285" t="b">
        <v>1</v>
      </c>
      <c r="J89" s="4102"/>
      <c r="K89" s="4115">
        <v>0</v>
      </c>
      <c r="L89" s="4466"/>
      <c r="M89" s="4466"/>
      <c r="N89" s="4466"/>
      <c r="O89" s="4466"/>
      <c r="P89" s="4466"/>
      <c r="Q89" s="4466"/>
      <c r="R89" s="4466"/>
      <c r="S89" s="4466"/>
      <c r="T89" s="4466"/>
      <c r="U89" s="4466"/>
      <c r="V89" s="4466"/>
      <c r="W89" s="4466"/>
      <c r="X89" s="4466"/>
      <c r="Y89" s="4466"/>
      <c r="Z89" s="4466"/>
      <c r="AA89" s="4466"/>
      <c r="AB89" s="4468">
        <f t="shared" si="19"/>
        <v>0</v>
      </c>
      <c r="AC89" s="3744"/>
      <c r="AD89" s="4510">
        <f t="shared" si="20"/>
        <v>0</v>
      </c>
      <c r="AE89" s="4102"/>
      <c r="AF89" s="4102"/>
      <c r="AG89" s="4102"/>
      <c r="AH89" s="4102"/>
      <c r="AI89" s="4102"/>
      <c r="AJ89" s="4102"/>
      <c r="AK89" s="4102"/>
      <c r="AL89" s="4463">
        <f t="shared" si="22"/>
        <v>0</v>
      </c>
      <c r="AM89" s="4464">
        <f t="shared" si="21"/>
        <v>0</v>
      </c>
      <c r="AN89" s="6502"/>
      <c r="AO89" s="1164"/>
      <c r="AP89" s="1041"/>
    </row>
    <row r="90" spans="1:42" s="139" customFormat="1">
      <c r="A90" s="1041"/>
      <c r="B90" s="1164"/>
      <c r="C90" s="3720"/>
      <c r="D90" s="2647"/>
      <c r="E90" s="2647" t="s">
        <v>4335</v>
      </c>
      <c r="F90" s="3409" t="s">
        <v>1166</v>
      </c>
      <c r="G90" s="4104"/>
      <c r="H90" s="4104"/>
      <c r="I90" s="3285" t="b">
        <v>1</v>
      </c>
      <c r="J90" s="4102"/>
      <c r="K90" s="4115">
        <v>0</v>
      </c>
      <c r="L90" s="4466"/>
      <c r="M90" s="4466"/>
      <c r="N90" s="4466"/>
      <c r="O90" s="4466"/>
      <c r="P90" s="4466"/>
      <c r="Q90" s="4466"/>
      <c r="R90" s="4466"/>
      <c r="S90" s="4466"/>
      <c r="T90" s="4466"/>
      <c r="U90" s="4466"/>
      <c r="V90" s="4466"/>
      <c r="W90" s="4466"/>
      <c r="X90" s="4466"/>
      <c r="Y90" s="4466"/>
      <c r="Z90" s="4466"/>
      <c r="AA90" s="4466"/>
      <c r="AB90" s="4468">
        <f t="shared" si="19"/>
        <v>0</v>
      </c>
      <c r="AC90" s="3744"/>
      <c r="AD90" s="4510">
        <f t="shared" si="20"/>
        <v>0</v>
      </c>
      <c r="AE90" s="4102"/>
      <c r="AF90" s="4102"/>
      <c r="AG90" s="4102"/>
      <c r="AH90" s="4102"/>
      <c r="AI90" s="4102"/>
      <c r="AJ90" s="4102"/>
      <c r="AK90" s="4102"/>
      <c r="AL90" s="4463">
        <f t="shared" si="22"/>
        <v>0</v>
      </c>
      <c r="AM90" s="4464">
        <f t="shared" si="21"/>
        <v>0</v>
      </c>
      <c r="AN90" s="6502"/>
      <c r="AO90" s="1164"/>
      <c r="AP90" s="1041"/>
    </row>
    <row r="91" spans="1:42" s="139" customFormat="1">
      <c r="A91" s="1041"/>
      <c r="B91" s="1164"/>
      <c r="C91" s="3720"/>
      <c r="D91" s="2647"/>
      <c r="E91" s="2647" t="s">
        <v>4336</v>
      </c>
      <c r="F91" s="3409" t="s">
        <v>1166</v>
      </c>
      <c r="G91" s="4104"/>
      <c r="H91" s="4104"/>
      <c r="I91" s="3285" t="b">
        <v>1</v>
      </c>
      <c r="J91" s="4102"/>
      <c r="K91" s="4115">
        <v>0</v>
      </c>
      <c r="L91" s="4466"/>
      <c r="M91" s="4466"/>
      <c r="N91" s="4466"/>
      <c r="O91" s="4466"/>
      <c r="P91" s="4466"/>
      <c r="Q91" s="4466"/>
      <c r="R91" s="4466"/>
      <c r="S91" s="4466"/>
      <c r="T91" s="4466"/>
      <c r="U91" s="4466"/>
      <c r="V91" s="4466"/>
      <c r="W91" s="4466"/>
      <c r="X91" s="4466"/>
      <c r="Y91" s="4466"/>
      <c r="Z91" s="4466"/>
      <c r="AA91" s="4466"/>
      <c r="AB91" s="4468">
        <f t="shared" si="19"/>
        <v>0</v>
      </c>
      <c r="AC91" s="3744"/>
      <c r="AD91" s="4510">
        <f t="shared" si="20"/>
        <v>0</v>
      </c>
      <c r="AE91" s="4102"/>
      <c r="AF91" s="4102"/>
      <c r="AG91" s="4102"/>
      <c r="AH91" s="4102"/>
      <c r="AI91" s="4102"/>
      <c r="AJ91" s="4102"/>
      <c r="AK91" s="4102"/>
      <c r="AL91" s="4463">
        <f t="shared" si="22"/>
        <v>0</v>
      </c>
      <c r="AM91" s="4464">
        <f t="shared" si="21"/>
        <v>0</v>
      </c>
      <c r="AN91" s="6502"/>
      <c r="AO91" s="1164"/>
      <c r="AP91" s="1041"/>
    </row>
    <row r="92" spans="1:42" s="139" customFormat="1">
      <c r="A92" s="1041"/>
      <c r="B92" s="1164"/>
      <c r="C92" s="3720"/>
      <c r="D92" s="2647"/>
      <c r="E92" s="2647" t="s">
        <v>4337</v>
      </c>
      <c r="F92" s="3409" t="s">
        <v>1166</v>
      </c>
      <c r="G92" s="4104"/>
      <c r="H92" s="4104"/>
      <c r="I92" s="3285" t="b">
        <v>1</v>
      </c>
      <c r="J92" s="4102"/>
      <c r="K92" s="4115">
        <v>0</v>
      </c>
      <c r="L92" s="4466"/>
      <c r="M92" s="4466"/>
      <c r="N92" s="4466"/>
      <c r="O92" s="4466"/>
      <c r="P92" s="4466"/>
      <c r="Q92" s="4466"/>
      <c r="R92" s="4466"/>
      <c r="S92" s="4466"/>
      <c r="T92" s="4466"/>
      <c r="U92" s="4466"/>
      <c r="V92" s="4466"/>
      <c r="W92" s="4466"/>
      <c r="X92" s="4466"/>
      <c r="Y92" s="4466"/>
      <c r="Z92" s="4466"/>
      <c r="AA92" s="4466"/>
      <c r="AB92" s="4468">
        <f t="shared" si="19"/>
        <v>0</v>
      </c>
      <c r="AC92" s="3744"/>
      <c r="AD92" s="4510">
        <f t="shared" si="20"/>
        <v>0</v>
      </c>
      <c r="AE92" s="4102"/>
      <c r="AF92" s="4102"/>
      <c r="AG92" s="4102"/>
      <c r="AH92" s="4102"/>
      <c r="AI92" s="4102"/>
      <c r="AJ92" s="4102"/>
      <c r="AK92" s="4102"/>
      <c r="AL92" s="4463">
        <f t="shared" si="22"/>
        <v>0</v>
      </c>
      <c r="AM92" s="4464">
        <f t="shared" si="21"/>
        <v>0</v>
      </c>
      <c r="AN92" s="6502"/>
      <c r="AO92" s="1164"/>
      <c r="AP92" s="1041"/>
    </row>
    <row r="93" spans="1:42" s="139" customFormat="1">
      <c r="A93" s="1041"/>
      <c r="B93" s="1164"/>
      <c r="C93" s="3720"/>
      <c r="D93" s="2647"/>
      <c r="E93" s="2647" t="s">
        <v>4338</v>
      </c>
      <c r="F93" s="3409" t="s">
        <v>1166</v>
      </c>
      <c r="G93" s="4104"/>
      <c r="H93" s="4104"/>
      <c r="I93" s="3285" t="b">
        <v>1</v>
      </c>
      <c r="J93" s="4102"/>
      <c r="K93" s="4115">
        <v>0</v>
      </c>
      <c r="L93" s="4466"/>
      <c r="M93" s="4466"/>
      <c r="N93" s="4466"/>
      <c r="O93" s="4466"/>
      <c r="P93" s="4466"/>
      <c r="Q93" s="4466"/>
      <c r="R93" s="4466"/>
      <c r="S93" s="4466"/>
      <c r="T93" s="4466"/>
      <c r="U93" s="4466"/>
      <c r="V93" s="4466"/>
      <c r="W93" s="4466"/>
      <c r="X93" s="4466"/>
      <c r="Y93" s="4466"/>
      <c r="Z93" s="4466"/>
      <c r="AA93" s="4466"/>
      <c r="AB93" s="4468">
        <f t="shared" si="19"/>
        <v>0</v>
      </c>
      <c r="AC93" s="3744"/>
      <c r="AD93" s="4510">
        <f t="shared" si="20"/>
        <v>0</v>
      </c>
      <c r="AE93" s="4102"/>
      <c r="AF93" s="4102"/>
      <c r="AG93" s="4102"/>
      <c r="AH93" s="4102"/>
      <c r="AI93" s="4102"/>
      <c r="AJ93" s="4102"/>
      <c r="AK93" s="4102"/>
      <c r="AL93" s="4463">
        <f t="shared" si="18"/>
        <v>0</v>
      </c>
      <c r="AM93" s="4464">
        <f t="shared" si="21"/>
        <v>0</v>
      </c>
      <c r="AN93" s="6502"/>
      <c r="AO93" s="1164"/>
      <c r="AP93" s="1041"/>
    </row>
    <row r="94" spans="1:42" s="139" customFormat="1">
      <c r="A94" s="1041"/>
      <c r="B94" s="1164"/>
      <c r="C94" s="3720"/>
      <c r="D94" s="2647"/>
      <c r="E94" s="2647" t="s">
        <v>4339</v>
      </c>
      <c r="F94" s="3409" t="s">
        <v>1166</v>
      </c>
      <c r="G94" s="4104"/>
      <c r="H94" s="4104"/>
      <c r="I94" s="3285" t="b">
        <v>1</v>
      </c>
      <c r="J94" s="4102"/>
      <c r="K94" s="4115">
        <v>0</v>
      </c>
      <c r="L94" s="4466"/>
      <c r="M94" s="4466"/>
      <c r="N94" s="4466"/>
      <c r="O94" s="4466"/>
      <c r="P94" s="4466"/>
      <c r="Q94" s="4466"/>
      <c r="R94" s="4466"/>
      <c r="S94" s="4466"/>
      <c r="T94" s="4466"/>
      <c r="U94" s="4466"/>
      <c r="V94" s="4466"/>
      <c r="W94" s="4466"/>
      <c r="X94" s="4466"/>
      <c r="Y94" s="4466"/>
      <c r="Z94" s="4466"/>
      <c r="AA94" s="4466"/>
      <c r="AB94" s="4468">
        <f t="shared" si="19"/>
        <v>0</v>
      </c>
      <c r="AC94" s="3744"/>
      <c r="AD94" s="4510">
        <f t="shared" si="20"/>
        <v>0</v>
      </c>
      <c r="AE94" s="4102"/>
      <c r="AF94" s="4102"/>
      <c r="AG94" s="4102"/>
      <c r="AH94" s="4102"/>
      <c r="AI94" s="4102"/>
      <c r="AJ94" s="4102"/>
      <c r="AK94" s="4102"/>
      <c r="AL94" s="4463">
        <f t="shared" si="18"/>
        <v>0</v>
      </c>
      <c r="AM94" s="4464">
        <f t="shared" si="21"/>
        <v>0</v>
      </c>
      <c r="AN94" s="6502"/>
      <c r="AO94" s="1164"/>
      <c r="AP94" s="1041"/>
    </row>
    <row r="95" spans="1:42" s="139" customFormat="1">
      <c r="A95" s="1041"/>
      <c r="B95" s="1164"/>
      <c r="C95" s="3720"/>
      <c r="D95" s="2647"/>
      <c r="E95" s="2647" t="s">
        <v>4340</v>
      </c>
      <c r="F95" s="3409" t="s">
        <v>1166</v>
      </c>
      <c r="G95" s="4104"/>
      <c r="H95" s="4104"/>
      <c r="I95" s="3285" t="b">
        <v>1</v>
      </c>
      <c r="J95" s="4102"/>
      <c r="K95" s="4115">
        <v>0</v>
      </c>
      <c r="L95" s="4466"/>
      <c r="M95" s="4466"/>
      <c r="N95" s="4466"/>
      <c r="O95" s="4466"/>
      <c r="P95" s="4466"/>
      <c r="Q95" s="4466"/>
      <c r="R95" s="4466"/>
      <c r="S95" s="4466"/>
      <c r="T95" s="4466"/>
      <c r="U95" s="4466"/>
      <c r="V95" s="4466"/>
      <c r="W95" s="4466"/>
      <c r="X95" s="4466"/>
      <c r="Y95" s="4466"/>
      <c r="Z95" s="4466"/>
      <c r="AA95" s="4466"/>
      <c r="AB95" s="4468">
        <f t="shared" si="19"/>
        <v>0</v>
      </c>
      <c r="AC95" s="3744"/>
      <c r="AD95" s="4510">
        <f t="shared" si="20"/>
        <v>0</v>
      </c>
      <c r="AE95" s="4102"/>
      <c r="AF95" s="4102"/>
      <c r="AG95" s="4102"/>
      <c r="AH95" s="4102"/>
      <c r="AI95" s="4102"/>
      <c r="AJ95" s="4102"/>
      <c r="AK95" s="4102"/>
      <c r="AL95" s="4463">
        <f t="shared" si="18"/>
        <v>0</v>
      </c>
      <c r="AM95" s="4464">
        <f t="shared" si="21"/>
        <v>0</v>
      </c>
      <c r="AN95" s="6502"/>
      <c r="AO95" s="1164"/>
      <c r="AP95" s="1041"/>
    </row>
    <row r="96" spans="1:42" s="139" customFormat="1">
      <c r="A96" s="1041"/>
      <c r="B96" s="1164"/>
      <c r="C96" s="3720"/>
      <c r="D96" s="2647"/>
      <c r="E96" s="2647" t="s">
        <v>4341</v>
      </c>
      <c r="F96" s="3409" t="s">
        <v>1166</v>
      </c>
      <c r="G96" s="4104"/>
      <c r="H96" s="4104"/>
      <c r="I96" s="3285" t="b">
        <v>1</v>
      </c>
      <c r="J96" s="4102"/>
      <c r="K96" s="4115">
        <v>0</v>
      </c>
      <c r="L96" s="4466"/>
      <c r="M96" s="4466"/>
      <c r="N96" s="4466"/>
      <c r="O96" s="4466"/>
      <c r="P96" s="4466"/>
      <c r="Q96" s="4466"/>
      <c r="R96" s="4466"/>
      <c r="S96" s="4466"/>
      <c r="T96" s="4466"/>
      <c r="U96" s="4466"/>
      <c r="V96" s="4466"/>
      <c r="W96" s="4466"/>
      <c r="X96" s="4466"/>
      <c r="Y96" s="4466"/>
      <c r="Z96" s="4466"/>
      <c r="AA96" s="4466"/>
      <c r="AB96" s="4468">
        <f t="shared" si="19"/>
        <v>0</v>
      </c>
      <c r="AC96" s="3744"/>
      <c r="AD96" s="4510">
        <f t="shared" si="20"/>
        <v>0</v>
      </c>
      <c r="AE96" s="4102"/>
      <c r="AF96" s="4102"/>
      <c r="AG96" s="4102"/>
      <c r="AH96" s="4102"/>
      <c r="AI96" s="4102"/>
      <c r="AJ96" s="4102"/>
      <c r="AK96" s="4102"/>
      <c r="AL96" s="4463">
        <f t="shared" si="18"/>
        <v>0</v>
      </c>
      <c r="AM96" s="4464">
        <f t="shared" si="21"/>
        <v>0</v>
      </c>
      <c r="AN96" s="6502"/>
      <c r="AO96" s="1164"/>
      <c r="AP96" s="1041"/>
    </row>
    <row r="97" spans="1:42" s="139" customFormat="1">
      <c r="A97" s="1041"/>
      <c r="B97" s="1164"/>
      <c r="C97" s="3720"/>
      <c r="D97" s="2647"/>
      <c r="E97" s="2647" t="s">
        <v>4342</v>
      </c>
      <c r="F97" s="3409" t="s">
        <v>1166</v>
      </c>
      <c r="G97" s="4104"/>
      <c r="H97" s="4104"/>
      <c r="I97" s="3285" t="b">
        <v>1</v>
      </c>
      <c r="J97" s="4102"/>
      <c r="K97" s="4115">
        <v>0</v>
      </c>
      <c r="L97" s="4466"/>
      <c r="M97" s="4466"/>
      <c r="N97" s="4466"/>
      <c r="O97" s="4466"/>
      <c r="P97" s="4466"/>
      <c r="Q97" s="4466"/>
      <c r="R97" s="4466"/>
      <c r="S97" s="4466"/>
      <c r="T97" s="4466"/>
      <c r="U97" s="4466"/>
      <c r="V97" s="4466"/>
      <c r="W97" s="4466"/>
      <c r="X97" s="4466"/>
      <c r="Y97" s="4466"/>
      <c r="Z97" s="4466"/>
      <c r="AA97" s="4466"/>
      <c r="AB97" s="4468">
        <f t="shared" si="19"/>
        <v>0</v>
      </c>
      <c r="AC97" s="3744"/>
      <c r="AD97" s="4510">
        <f t="shared" si="20"/>
        <v>0</v>
      </c>
      <c r="AE97" s="4102"/>
      <c r="AF97" s="4102"/>
      <c r="AG97" s="4102"/>
      <c r="AH97" s="4102"/>
      <c r="AI97" s="4102"/>
      <c r="AJ97" s="4102"/>
      <c r="AK97" s="4102"/>
      <c r="AL97" s="4463">
        <f t="shared" si="18"/>
        <v>0</v>
      </c>
      <c r="AM97" s="4464">
        <f t="shared" si="21"/>
        <v>0</v>
      </c>
      <c r="AN97" s="6502"/>
      <c r="AO97" s="1164"/>
      <c r="AP97" s="1041"/>
    </row>
    <row r="98" spans="1:42" s="139" customFormat="1">
      <c r="A98" s="1041"/>
      <c r="B98" s="1164"/>
      <c r="C98" s="3720"/>
      <c r="D98" s="2647"/>
      <c r="E98" s="2647" t="s">
        <v>4343</v>
      </c>
      <c r="F98" s="3409" t="s">
        <v>1166</v>
      </c>
      <c r="G98" s="4104"/>
      <c r="H98" s="4104"/>
      <c r="I98" s="3285" t="b">
        <v>1</v>
      </c>
      <c r="J98" s="4102"/>
      <c r="K98" s="4115">
        <v>0</v>
      </c>
      <c r="L98" s="4466"/>
      <c r="M98" s="4466"/>
      <c r="N98" s="4466"/>
      <c r="O98" s="4466"/>
      <c r="P98" s="4466"/>
      <c r="Q98" s="4466"/>
      <c r="R98" s="4466"/>
      <c r="S98" s="4466"/>
      <c r="T98" s="4466"/>
      <c r="U98" s="4466"/>
      <c r="V98" s="4466"/>
      <c r="W98" s="4466"/>
      <c r="X98" s="4466"/>
      <c r="Y98" s="4466"/>
      <c r="Z98" s="4466"/>
      <c r="AA98" s="4466"/>
      <c r="AB98" s="4468">
        <f t="shared" si="19"/>
        <v>0</v>
      </c>
      <c r="AC98" s="3744"/>
      <c r="AD98" s="4510">
        <f t="shared" si="20"/>
        <v>0</v>
      </c>
      <c r="AE98" s="4102"/>
      <c r="AF98" s="4102"/>
      <c r="AG98" s="4102"/>
      <c r="AH98" s="4102"/>
      <c r="AI98" s="4102"/>
      <c r="AJ98" s="4102"/>
      <c r="AK98" s="4102"/>
      <c r="AL98" s="4463">
        <f t="shared" si="18"/>
        <v>0</v>
      </c>
      <c r="AM98" s="4464">
        <f t="shared" si="21"/>
        <v>0</v>
      </c>
      <c r="AN98" s="6502"/>
      <c r="AO98" s="1164"/>
      <c r="AP98" s="1041"/>
    </row>
    <row r="99" spans="1:42" s="139" customFormat="1">
      <c r="A99" s="1041"/>
      <c r="B99" s="1164"/>
      <c r="C99" s="3720"/>
      <c r="D99" s="2647"/>
      <c r="E99" s="2647" t="s">
        <v>4344</v>
      </c>
      <c r="F99" s="3409" t="s">
        <v>1166</v>
      </c>
      <c r="G99" s="4104"/>
      <c r="H99" s="4104"/>
      <c r="I99" s="3285" t="b">
        <v>1</v>
      </c>
      <c r="J99" s="4102"/>
      <c r="K99" s="4115">
        <v>0</v>
      </c>
      <c r="L99" s="4466"/>
      <c r="M99" s="4466"/>
      <c r="N99" s="4466"/>
      <c r="O99" s="4466"/>
      <c r="P99" s="4466"/>
      <c r="Q99" s="4466"/>
      <c r="R99" s="4466"/>
      <c r="S99" s="4466"/>
      <c r="T99" s="4466"/>
      <c r="U99" s="4466"/>
      <c r="V99" s="4466"/>
      <c r="W99" s="4466"/>
      <c r="X99" s="4466"/>
      <c r="Y99" s="4466"/>
      <c r="Z99" s="4466"/>
      <c r="AA99" s="4466"/>
      <c r="AB99" s="4468">
        <f t="shared" si="19"/>
        <v>0</v>
      </c>
      <c r="AC99" s="3744"/>
      <c r="AD99" s="4510">
        <f t="shared" si="20"/>
        <v>0</v>
      </c>
      <c r="AE99" s="4102"/>
      <c r="AF99" s="4102"/>
      <c r="AG99" s="4102"/>
      <c r="AH99" s="4102"/>
      <c r="AI99" s="4102"/>
      <c r="AJ99" s="4102"/>
      <c r="AK99" s="4102"/>
      <c r="AL99" s="4463">
        <f t="shared" si="18"/>
        <v>0</v>
      </c>
      <c r="AM99" s="4464">
        <f t="shared" si="21"/>
        <v>0</v>
      </c>
      <c r="AN99" s="6502"/>
      <c r="AO99" s="1164"/>
      <c r="AP99" s="1041"/>
    </row>
    <row r="100" spans="1:42" s="139" customFormat="1">
      <c r="A100" s="1041"/>
      <c r="B100" s="1164"/>
      <c r="C100" s="3720"/>
      <c r="D100" s="2647"/>
      <c r="E100" s="2647" t="s">
        <v>4345</v>
      </c>
      <c r="F100" s="3409" t="s">
        <v>1166</v>
      </c>
      <c r="G100" s="4104"/>
      <c r="H100" s="4104"/>
      <c r="I100" s="3285" t="b">
        <v>1</v>
      </c>
      <c r="J100" s="4102"/>
      <c r="K100" s="4115">
        <v>0</v>
      </c>
      <c r="L100" s="4466"/>
      <c r="M100" s="4466"/>
      <c r="N100" s="4466"/>
      <c r="O100" s="4466"/>
      <c r="P100" s="4466"/>
      <c r="Q100" s="4466"/>
      <c r="R100" s="4466"/>
      <c r="S100" s="4466"/>
      <c r="T100" s="4466"/>
      <c r="U100" s="4466"/>
      <c r="V100" s="4466"/>
      <c r="W100" s="4466"/>
      <c r="X100" s="4466"/>
      <c r="Y100" s="4466"/>
      <c r="Z100" s="4466"/>
      <c r="AA100" s="4466"/>
      <c r="AB100" s="4468">
        <f t="shared" si="19"/>
        <v>0</v>
      </c>
      <c r="AC100" s="3744"/>
      <c r="AD100" s="4510">
        <f t="shared" si="20"/>
        <v>0</v>
      </c>
      <c r="AE100" s="4102"/>
      <c r="AF100" s="4102"/>
      <c r="AG100" s="4102"/>
      <c r="AH100" s="4102"/>
      <c r="AI100" s="4102"/>
      <c r="AJ100" s="4102"/>
      <c r="AK100" s="4102"/>
      <c r="AL100" s="4463">
        <f t="shared" si="18"/>
        <v>0</v>
      </c>
      <c r="AM100" s="4464">
        <f t="shared" si="21"/>
        <v>0</v>
      </c>
      <c r="AN100" s="6502"/>
      <c r="AO100" s="1164"/>
      <c r="AP100" s="1041"/>
    </row>
    <row r="101" spans="1:42" s="139" customFormat="1">
      <c r="A101" s="1041"/>
      <c r="B101" s="1164"/>
      <c r="C101" s="3720"/>
      <c r="D101" s="2647"/>
      <c r="E101" s="2647" t="s">
        <v>4346</v>
      </c>
      <c r="F101" s="3409" t="s">
        <v>1166</v>
      </c>
      <c r="G101" s="4104"/>
      <c r="H101" s="4104"/>
      <c r="I101" s="3285" t="b">
        <v>1</v>
      </c>
      <c r="J101" s="4102"/>
      <c r="K101" s="4115">
        <v>0</v>
      </c>
      <c r="L101" s="4466"/>
      <c r="M101" s="4466"/>
      <c r="N101" s="4466"/>
      <c r="O101" s="4466"/>
      <c r="P101" s="4466"/>
      <c r="Q101" s="4466"/>
      <c r="R101" s="4466"/>
      <c r="S101" s="4466"/>
      <c r="T101" s="4466"/>
      <c r="U101" s="4466"/>
      <c r="V101" s="4466"/>
      <c r="W101" s="4466"/>
      <c r="X101" s="4466"/>
      <c r="Y101" s="4466"/>
      <c r="Z101" s="4466"/>
      <c r="AA101" s="4466"/>
      <c r="AB101" s="4468">
        <f t="shared" si="19"/>
        <v>0</v>
      </c>
      <c r="AC101" s="3744"/>
      <c r="AD101" s="4510">
        <f t="shared" si="20"/>
        <v>0</v>
      </c>
      <c r="AE101" s="4102"/>
      <c r="AF101" s="4102"/>
      <c r="AG101" s="4102"/>
      <c r="AH101" s="4102"/>
      <c r="AI101" s="4102"/>
      <c r="AJ101" s="4102"/>
      <c r="AK101" s="4102"/>
      <c r="AL101" s="4463">
        <f t="shared" si="18"/>
        <v>0</v>
      </c>
      <c r="AM101" s="4464">
        <f t="shared" si="21"/>
        <v>0</v>
      </c>
      <c r="AN101" s="6502"/>
      <c r="AO101" s="1164"/>
      <c r="AP101" s="1041"/>
    </row>
    <row r="102" spans="1:42" s="139" customFormat="1">
      <c r="A102" s="1041"/>
      <c r="B102" s="1164"/>
      <c r="C102" s="3720"/>
      <c r="D102" s="2647"/>
      <c r="E102" s="2647" t="s">
        <v>4347</v>
      </c>
      <c r="F102" s="3409" t="s">
        <v>1166</v>
      </c>
      <c r="G102" s="4104"/>
      <c r="H102" s="4104"/>
      <c r="I102" s="3285" t="b">
        <v>1</v>
      </c>
      <c r="J102" s="4102"/>
      <c r="K102" s="4115">
        <v>0</v>
      </c>
      <c r="L102" s="4466"/>
      <c r="M102" s="4466"/>
      <c r="N102" s="4466"/>
      <c r="O102" s="4466"/>
      <c r="P102" s="4466"/>
      <c r="Q102" s="4466"/>
      <c r="R102" s="4466"/>
      <c r="S102" s="4466"/>
      <c r="T102" s="4466"/>
      <c r="U102" s="4466"/>
      <c r="V102" s="4466"/>
      <c r="W102" s="4466"/>
      <c r="X102" s="4466"/>
      <c r="Y102" s="4466"/>
      <c r="Z102" s="4466"/>
      <c r="AA102" s="4466"/>
      <c r="AB102" s="4468">
        <f t="shared" si="19"/>
        <v>0</v>
      </c>
      <c r="AC102" s="3744"/>
      <c r="AD102" s="4510">
        <f t="shared" si="20"/>
        <v>0</v>
      </c>
      <c r="AE102" s="4102"/>
      <c r="AF102" s="4102"/>
      <c r="AG102" s="4102"/>
      <c r="AH102" s="4102"/>
      <c r="AI102" s="4102"/>
      <c r="AJ102" s="4102"/>
      <c r="AK102" s="4102"/>
      <c r="AL102" s="4463">
        <f t="shared" si="18"/>
        <v>0</v>
      </c>
      <c r="AM102" s="4464">
        <f t="shared" si="21"/>
        <v>0</v>
      </c>
      <c r="AN102" s="6502"/>
      <c r="AO102" s="1164"/>
      <c r="AP102" s="1041"/>
    </row>
    <row r="103" spans="1:42" s="139" customFormat="1">
      <c r="A103" s="1041"/>
      <c r="B103" s="1164"/>
      <c r="C103" s="3720"/>
      <c r="D103" s="2647"/>
      <c r="E103" s="2647" t="s">
        <v>4348</v>
      </c>
      <c r="F103" s="3409" t="s">
        <v>1166</v>
      </c>
      <c r="G103" s="4104"/>
      <c r="H103" s="4104"/>
      <c r="I103" s="3285" t="b">
        <v>1</v>
      </c>
      <c r="J103" s="4102"/>
      <c r="K103" s="4115">
        <v>0</v>
      </c>
      <c r="L103" s="4466"/>
      <c r="M103" s="4466"/>
      <c r="N103" s="4466"/>
      <c r="O103" s="4466"/>
      <c r="P103" s="4466"/>
      <c r="Q103" s="4466"/>
      <c r="R103" s="4466"/>
      <c r="S103" s="4466"/>
      <c r="T103" s="4466"/>
      <c r="U103" s="4466"/>
      <c r="V103" s="4466"/>
      <c r="W103" s="4466"/>
      <c r="X103" s="4466"/>
      <c r="Y103" s="4466"/>
      <c r="Z103" s="4466"/>
      <c r="AA103" s="4466"/>
      <c r="AB103" s="4468">
        <f t="shared" si="19"/>
        <v>0</v>
      </c>
      <c r="AC103" s="3744"/>
      <c r="AD103" s="4510">
        <f t="shared" si="20"/>
        <v>0</v>
      </c>
      <c r="AE103" s="4102"/>
      <c r="AF103" s="4102"/>
      <c r="AG103" s="4102"/>
      <c r="AH103" s="4102"/>
      <c r="AI103" s="4102"/>
      <c r="AJ103" s="4102"/>
      <c r="AK103" s="4102"/>
      <c r="AL103" s="4463">
        <f t="shared" si="18"/>
        <v>0</v>
      </c>
      <c r="AM103" s="4464">
        <f t="shared" si="21"/>
        <v>0</v>
      </c>
      <c r="AN103" s="6502"/>
      <c r="AO103" s="1164"/>
      <c r="AP103" s="1041"/>
    </row>
    <row r="104" spans="1:42" s="139" customFormat="1">
      <c r="A104" s="1041"/>
      <c r="B104" s="1164"/>
      <c r="C104" s="3720"/>
      <c r="D104" s="2647"/>
      <c r="E104" s="2647" t="s">
        <v>4349</v>
      </c>
      <c r="F104" s="3409" t="s">
        <v>1166</v>
      </c>
      <c r="G104" s="4104"/>
      <c r="H104" s="4104"/>
      <c r="I104" s="3285" t="b">
        <v>1</v>
      </c>
      <c r="J104" s="4102"/>
      <c r="K104" s="4115">
        <v>0</v>
      </c>
      <c r="L104" s="4466"/>
      <c r="M104" s="4466"/>
      <c r="N104" s="4466"/>
      <c r="O104" s="4466"/>
      <c r="P104" s="4466"/>
      <c r="Q104" s="4466"/>
      <c r="R104" s="4466"/>
      <c r="S104" s="4466"/>
      <c r="T104" s="4466"/>
      <c r="U104" s="4466"/>
      <c r="V104" s="4466"/>
      <c r="W104" s="4466"/>
      <c r="X104" s="4466"/>
      <c r="Y104" s="4466"/>
      <c r="Z104" s="4466"/>
      <c r="AA104" s="4466"/>
      <c r="AB104" s="4468">
        <f t="shared" si="19"/>
        <v>0</v>
      </c>
      <c r="AC104" s="3744"/>
      <c r="AD104" s="4510">
        <f t="shared" si="20"/>
        <v>0</v>
      </c>
      <c r="AE104" s="4102"/>
      <c r="AF104" s="4102"/>
      <c r="AG104" s="4102"/>
      <c r="AH104" s="4102"/>
      <c r="AI104" s="4102"/>
      <c r="AJ104" s="4102"/>
      <c r="AK104" s="4102"/>
      <c r="AL104" s="4463">
        <f t="shared" si="18"/>
        <v>0</v>
      </c>
      <c r="AM104" s="4464">
        <f t="shared" si="21"/>
        <v>0</v>
      </c>
      <c r="AN104" s="6502"/>
      <c r="AO104" s="1164"/>
      <c r="AP104" s="1041"/>
    </row>
    <row r="105" spans="1:42" s="139" customFormat="1">
      <c r="A105" s="1041"/>
      <c r="B105" s="1164"/>
      <c r="C105" s="3720"/>
      <c r="D105" s="2647"/>
      <c r="E105" s="2647" t="s">
        <v>4350</v>
      </c>
      <c r="F105" s="3409" t="s">
        <v>1166</v>
      </c>
      <c r="G105" s="4104"/>
      <c r="H105" s="4104"/>
      <c r="I105" s="3285" t="b">
        <v>1</v>
      </c>
      <c r="J105" s="4102"/>
      <c r="K105" s="4115">
        <v>0</v>
      </c>
      <c r="L105" s="4466"/>
      <c r="M105" s="4466"/>
      <c r="N105" s="4466"/>
      <c r="O105" s="4466"/>
      <c r="P105" s="4466"/>
      <c r="Q105" s="4466"/>
      <c r="R105" s="4466"/>
      <c r="S105" s="4466"/>
      <c r="T105" s="4466"/>
      <c r="U105" s="4466"/>
      <c r="V105" s="4466"/>
      <c r="W105" s="4466"/>
      <c r="X105" s="4466"/>
      <c r="Y105" s="4466"/>
      <c r="Z105" s="4466"/>
      <c r="AA105" s="4466"/>
      <c r="AB105" s="4468">
        <f t="shared" si="19"/>
        <v>0</v>
      </c>
      <c r="AC105" s="3744"/>
      <c r="AD105" s="4510">
        <f t="shared" si="20"/>
        <v>0</v>
      </c>
      <c r="AE105" s="4102"/>
      <c r="AF105" s="4102"/>
      <c r="AG105" s="4102"/>
      <c r="AH105" s="4102"/>
      <c r="AI105" s="4102"/>
      <c r="AJ105" s="4102"/>
      <c r="AK105" s="4102"/>
      <c r="AL105" s="4463">
        <f t="shared" si="18"/>
        <v>0</v>
      </c>
      <c r="AM105" s="4464">
        <f t="shared" si="21"/>
        <v>0</v>
      </c>
      <c r="AN105" s="6502"/>
      <c r="AO105" s="1164"/>
      <c r="AP105" s="1041"/>
    </row>
    <row r="106" spans="1:42" s="139" customFormat="1">
      <c r="A106" s="1041"/>
      <c r="B106" s="1164"/>
      <c r="C106" s="3720"/>
      <c r="D106" s="2647"/>
      <c r="E106" s="2647" t="s">
        <v>4351</v>
      </c>
      <c r="F106" s="3409" t="s">
        <v>1166</v>
      </c>
      <c r="G106" s="4104"/>
      <c r="H106" s="4104"/>
      <c r="I106" s="3285" t="b">
        <v>1</v>
      </c>
      <c r="J106" s="4102"/>
      <c r="K106" s="4115">
        <v>0</v>
      </c>
      <c r="L106" s="4466"/>
      <c r="M106" s="4466"/>
      <c r="N106" s="4466"/>
      <c r="O106" s="4466"/>
      <c r="P106" s="4466"/>
      <c r="Q106" s="4466"/>
      <c r="R106" s="4466"/>
      <c r="S106" s="4466"/>
      <c r="T106" s="4466"/>
      <c r="U106" s="4466"/>
      <c r="V106" s="4466"/>
      <c r="W106" s="4466"/>
      <c r="X106" s="4466"/>
      <c r="Y106" s="4466"/>
      <c r="Z106" s="4466"/>
      <c r="AA106" s="4466"/>
      <c r="AB106" s="4468">
        <f t="shared" si="19"/>
        <v>0</v>
      </c>
      <c r="AC106" s="3744"/>
      <c r="AD106" s="4510">
        <f t="shared" si="20"/>
        <v>0</v>
      </c>
      <c r="AE106" s="4102"/>
      <c r="AF106" s="4102"/>
      <c r="AG106" s="4102"/>
      <c r="AH106" s="4102"/>
      <c r="AI106" s="4102"/>
      <c r="AJ106" s="4102"/>
      <c r="AK106" s="4102"/>
      <c r="AL106" s="4463">
        <f t="shared" si="18"/>
        <v>0</v>
      </c>
      <c r="AM106" s="4464">
        <f t="shared" si="21"/>
        <v>0</v>
      </c>
      <c r="AN106" s="6502"/>
      <c r="AO106" s="1164"/>
      <c r="AP106" s="1041"/>
    </row>
    <row r="107" spans="1:42" s="139" customFormat="1">
      <c r="A107" s="1041"/>
      <c r="B107" s="1164"/>
      <c r="C107" s="3720"/>
      <c r="D107" s="2647"/>
      <c r="E107" s="2647" t="s">
        <v>4352</v>
      </c>
      <c r="F107" s="3409" t="s">
        <v>1166</v>
      </c>
      <c r="G107" s="4104"/>
      <c r="H107" s="4104"/>
      <c r="I107" s="3285" t="b">
        <v>1</v>
      </c>
      <c r="J107" s="4102"/>
      <c r="K107" s="4115">
        <v>0</v>
      </c>
      <c r="L107" s="4466"/>
      <c r="M107" s="4466"/>
      <c r="N107" s="4466"/>
      <c r="O107" s="4466"/>
      <c r="P107" s="4466"/>
      <c r="Q107" s="4466"/>
      <c r="R107" s="4466"/>
      <c r="S107" s="4466"/>
      <c r="T107" s="4466"/>
      <c r="U107" s="4466"/>
      <c r="V107" s="4466"/>
      <c r="W107" s="4466"/>
      <c r="X107" s="4466"/>
      <c r="Y107" s="4466"/>
      <c r="Z107" s="4466"/>
      <c r="AA107" s="4466"/>
      <c r="AB107" s="4468">
        <f t="shared" si="19"/>
        <v>0</v>
      </c>
      <c r="AC107" s="3744"/>
      <c r="AD107" s="4510">
        <f t="shared" si="20"/>
        <v>0</v>
      </c>
      <c r="AE107" s="4102"/>
      <c r="AF107" s="4102"/>
      <c r="AG107" s="4102"/>
      <c r="AH107" s="4102"/>
      <c r="AI107" s="4102"/>
      <c r="AJ107" s="4102"/>
      <c r="AK107" s="4102"/>
      <c r="AL107" s="4463">
        <f>AI107+AJ107-AK107</f>
        <v>0</v>
      </c>
      <c r="AM107" s="4464">
        <f t="shared" si="21"/>
        <v>0</v>
      </c>
      <c r="AN107" s="6502"/>
      <c r="AO107" s="1164"/>
      <c r="AP107" s="1041"/>
    </row>
    <row r="108" spans="1:42" s="139" customFormat="1">
      <c r="A108" s="1041"/>
      <c r="B108" s="1164"/>
      <c r="C108" s="3720"/>
      <c r="D108" s="2647"/>
      <c r="E108" s="2647" t="s">
        <v>4353</v>
      </c>
      <c r="F108" s="3409" t="s">
        <v>1166</v>
      </c>
      <c r="G108" s="4104"/>
      <c r="H108" s="4104"/>
      <c r="I108" s="3285" t="b">
        <v>1</v>
      </c>
      <c r="J108" s="4102"/>
      <c r="K108" s="4115">
        <v>0</v>
      </c>
      <c r="L108" s="4466"/>
      <c r="M108" s="4466"/>
      <c r="N108" s="4466"/>
      <c r="O108" s="4466"/>
      <c r="P108" s="4466"/>
      <c r="Q108" s="4466"/>
      <c r="R108" s="4466"/>
      <c r="S108" s="4466"/>
      <c r="T108" s="4466"/>
      <c r="U108" s="4466"/>
      <c r="V108" s="4466"/>
      <c r="W108" s="4466"/>
      <c r="X108" s="4466"/>
      <c r="Y108" s="4466"/>
      <c r="Z108" s="4466"/>
      <c r="AA108" s="4466"/>
      <c r="AB108" s="4468">
        <f t="shared" si="19"/>
        <v>0</v>
      </c>
      <c r="AC108" s="3744"/>
      <c r="AD108" s="4510">
        <f t="shared" si="20"/>
        <v>0</v>
      </c>
      <c r="AE108" s="4102"/>
      <c r="AF108" s="4102"/>
      <c r="AG108" s="4102"/>
      <c r="AH108" s="4102"/>
      <c r="AI108" s="4102"/>
      <c r="AJ108" s="4102"/>
      <c r="AK108" s="4102"/>
      <c r="AL108" s="4463">
        <f t="shared" si="18"/>
        <v>0</v>
      </c>
      <c r="AM108" s="4464">
        <f t="shared" si="21"/>
        <v>0</v>
      </c>
      <c r="AN108" s="6502"/>
      <c r="AO108" s="1164"/>
      <c r="AP108" s="1041"/>
    </row>
    <row r="109" spans="1:42" s="139" customFormat="1">
      <c r="A109" s="1041"/>
      <c r="B109" s="1164"/>
      <c r="C109" s="3720"/>
      <c r="D109" s="2647"/>
      <c r="E109" s="2647" t="s">
        <v>4354</v>
      </c>
      <c r="F109" s="3409" t="s">
        <v>1166</v>
      </c>
      <c r="G109" s="4104"/>
      <c r="H109" s="4104"/>
      <c r="I109" s="3285" t="b">
        <v>1</v>
      </c>
      <c r="J109" s="4102"/>
      <c r="K109" s="4115">
        <v>0</v>
      </c>
      <c r="L109" s="4466"/>
      <c r="M109" s="4466"/>
      <c r="N109" s="4466"/>
      <c r="O109" s="4466"/>
      <c r="P109" s="4466"/>
      <c r="Q109" s="4466"/>
      <c r="R109" s="4466"/>
      <c r="S109" s="4466"/>
      <c r="T109" s="4466"/>
      <c r="U109" s="4466"/>
      <c r="V109" s="4466"/>
      <c r="W109" s="4466"/>
      <c r="X109" s="4466"/>
      <c r="Y109" s="4466"/>
      <c r="Z109" s="4466"/>
      <c r="AA109" s="4466"/>
      <c r="AB109" s="4468">
        <f t="shared" si="19"/>
        <v>0</v>
      </c>
      <c r="AC109" s="3744"/>
      <c r="AD109" s="4510">
        <f t="shared" si="20"/>
        <v>0</v>
      </c>
      <c r="AE109" s="4102"/>
      <c r="AF109" s="4102"/>
      <c r="AG109" s="4102"/>
      <c r="AH109" s="4102"/>
      <c r="AI109" s="4102"/>
      <c r="AJ109" s="4102"/>
      <c r="AK109" s="4102"/>
      <c r="AL109" s="4463">
        <f t="shared" si="18"/>
        <v>0</v>
      </c>
      <c r="AM109" s="4464">
        <f t="shared" si="21"/>
        <v>0</v>
      </c>
      <c r="AN109" s="6502"/>
      <c r="AO109" s="1164"/>
      <c r="AP109" s="1041"/>
    </row>
    <row r="110" spans="1:42" s="139" customFormat="1">
      <c r="A110" s="1041"/>
      <c r="B110" s="1164"/>
      <c r="C110" s="3720"/>
      <c r="D110" s="2647"/>
      <c r="E110" s="2647" t="s">
        <v>4355</v>
      </c>
      <c r="F110" s="3409" t="s">
        <v>1166</v>
      </c>
      <c r="G110" s="4104"/>
      <c r="H110" s="4104"/>
      <c r="I110" s="3285" t="b">
        <v>1</v>
      </c>
      <c r="J110" s="4102"/>
      <c r="K110" s="4115">
        <v>0</v>
      </c>
      <c r="L110" s="4466"/>
      <c r="M110" s="4466"/>
      <c r="N110" s="4466"/>
      <c r="O110" s="4466"/>
      <c r="P110" s="4466"/>
      <c r="Q110" s="4466"/>
      <c r="R110" s="4466"/>
      <c r="S110" s="4466"/>
      <c r="T110" s="4466"/>
      <c r="U110" s="4466"/>
      <c r="V110" s="4466"/>
      <c r="W110" s="4466"/>
      <c r="X110" s="4466"/>
      <c r="Y110" s="4466"/>
      <c r="Z110" s="4466"/>
      <c r="AA110" s="4466"/>
      <c r="AB110" s="4468">
        <f t="shared" si="19"/>
        <v>0</v>
      </c>
      <c r="AC110" s="3744"/>
      <c r="AD110" s="4510">
        <f t="shared" si="20"/>
        <v>0</v>
      </c>
      <c r="AE110" s="4102"/>
      <c r="AF110" s="4102"/>
      <c r="AG110" s="4102"/>
      <c r="AH110" s="4102"/>
      <c r="AI110" s="4102"/>
      <c r="AJ110" s="4102"/>
      <c r="AK110" s="4102"/>
      <c r="AL110" s="4463">
        <f t="shared" si="18"/>
        <v>0</v>
      </c>
      <c r="AM110" s="4464">
        <f t="shared" si="21"/>
        <v>0</v>
      </c>
      <c r="AN110" s="6502"/>
      <c r="AO110" s="1164"/>
      <c r="AP110" s="1041"/>
    </row>
    <row r="111" spans="1:42" s="144" customFormat="1">
      <c r="A111" s="1040"/>
      <c r="B111" s="1175"/>
      <c r="C111" s="3410"/>
      <c r="D111" s="3411" t="s">
        <v>1104</v>
      </c>
      <c r="E111" s="3412"/>
      <c r="F111" s="3412"/>
      <c r="G111" s="3412"/>
      <c r="H111" s="3412"/>
      <c r="I111" s="3742"/>
      <c r="J111" s="4479">
        <f>SUMIF($I$79:$I$110,"TRUE",J79:J110)</f>
        <v>0</v>
      </c>
      <c r="K111" s="4116"/>
      <c r="L111" s="4479">
        <f t="shared" ref="L111:AB111" si="23">SUMIF($I$79:$I$110,"TRUE",L79:L110)</f>
        <v>0</v>
      </c>
      <c r="M111" s="4479">
        <f t="shared" si="23"/>
        <v>0</v>
      </c>
      <c r="N111" s="4479">
        <f t="shared" si="23"/>
        <v>0</v>
      </c>
      <c r="O111" s="4479">
        <f t="shared" si="23"/>
        <v>0</v>
      </c>
      <c r="P111" s="4479">
        <f t="shared" si="23"/>
        <v>0</v>
      </c>
      <c r="Q111" s="4479">
        <f t="shared" si="23"/>
        <v>0</v>
      </c>
      <c r="R111" s="4479">
        <f t="shared" si="23"/>
        <v>0</v>
      </c>
      <c r="S111" s="4479">
        <f t="shared" si="23"/>
        <v>0</v>
      </c>
      <c r="T111" s="4479">
        <f t="shared" si="23"/>
        <v>0</v>
      </c>
      <c r="U111" s="4479">
        <f t="shared" si="23"/>
        <v>0</v>
      </c>
      <c r="V111" s="4479">
        <f t="shared" si="23"/>
        <v>0</v>
      </c>
      <c r="W111" s="4479">
        <f t="shared" si="23"/>
        <v>0</v>
      </c>
      <c r="X111" s="4479">
        <f>SUMIF($I$79:$I$110,"TRUE",X79:X110)</f>
        <v>0</v>
      </c>
      <c r="Y111" s="4479">
        <f t="shared" si="23"/>
        <v>0</v>
      </c>
      <c r="Z111" s="4479">
        <f t="shared" si="23"/>
        <v>0</v>
      </c>
      <c r="AA111" s="4479">
        <f t="shared" si="23"/>
        <v>0</v>
      </c>
      <c r="AB111" s="4480">
        <f t="shared" si="23"/>
        <v>0</v>
      </c>
      <c r="AC111" s="3743"/>
      <c r="AD111" s="4488">
        <f t="shared" ref="AD111:AM111" si="24">SUMIF($I$79:$I$110,"TRUE",AD79:AD110)</f>
        <v>0</v>
      </c>
      <c r="AE111" s="4479">
        <f t="shared" si="24"/>
        <v>0</v>
      </c>
      <c r="AF111" s="4479">
        <f t="shared" si="24"/>
        <v>0</v>
      </c>
      <c r="AG111" s="4479">
        <f t="shared" si="24"/>
        <v>0</v>
      </c>
      <c r="AH111" s="4479">
        <f t="shared" si="24"/>
        <v>0</v>
      </c>
      <c r="AI111" s="4479">
        <f t="shared" si="24"/>
        <v>0</v>
      </c>
      <c r="AJ111" s="4479">
        <f t="shared" si="24"/>
        <v>0</v>
      </c>
      <c r="AK111" s="4479">
        <f t="shared" si="24"/>
        <v>0</v>
      </c>
      <c r="AL111" s="4479">
        <f t="shared" si="24"/>
        <v>0</v>
      </c>
      <c r="AM111" s="4480">
        <f t="shared" si="24"/>
        <v>0</v>
      </c>
      <c r="AN111" s="6503"/>
      <c r="AO111" s="1175"/>
      <c r="AP111" s="1040"/>
    </row>
    <row r="112" spans="1:42" s="144" customFormat="1">
      <c r="A112" s="1040"/>
      <c r="B112" s="1175"/>
      <c r="C112" s="3410"/>
      <c r="D112" s="3411" t="s">
        <v>1174</v>
      </c>
      <c r="E112" s="3412"/>
      <c r="F112" s="3412"/>
      <c r="G112" s="3412"/>
      <c r="H112" s="3412"/>
      <c r="I112" s="3742"/>
      <c r="J112" s="4479">
        <f>SUM(J79:J110)</f>
        <v>0</v>
      </c>
      <c r="K112" s="4116"/>
      <c r="L112" s="4479">
        <f t="shared" ref="L112:AB112" si="25">SUM(L79:L110)</f>
        <v>0</v>
      </c>
      <c r="M112" s="4479">
        <f t="shared" si="25"/>
        <v>0</v>
      </c>
      <c r="N112" s="4479">
        <f t="shared" si="25"/>
        <v>0</v>
      </c>
      <c r="O112" s="4479">
        <f t="shared" si="25"/>
        <v>0</v>
      </c>
      <c r="P112" s="4479">
        <f t="shared" si="25"/>
        <v>0</v>
      </c>
      <c r="Q112" s="4479">
        <f t="shared" si="25"/>
        <v>0</v>
      </c>
      <c r="R112" s="4479">
        <f t="shared" si="25"/>
        <v>0</v>
      </c>
      <c r="S112" s="4479">
        <f t="shared" si="25"/>
        <v>0</v>
      </c>
      <c r="T112" s="4479">
        <f t="shared" si="25"/>
        <v>0</v>
      </c>
      <c r="U112" s="4479">
        <f t="shared" si="25"/>
        <v>0</v>
      </c>
      <c r="V112" s="4479">
        <f t="shared" si="25"/>
        <v>0</v>
      </c>
      <c r="W112" s="4479">
        <f t="shared" si="25"/>
        <v>0</v>
      </c>
      <c r="X112" s="4479">
        <f>SUM(X79:X110)</f>
        <v>0</v>
      </c>
      <c r="Y112" s="4479">
        <f t="shared" si="25"/>
        <v>0</v>
      </c>
      <c r="Z112" s="4479">
        <f t="shared" si="25"/>
        <v>0</v>
      </c>
      <c r="AA112" s="4479">
        <f t="shared" si="25"/>
        <v>0</v>
      </c>
      <c r="AB112" s="4480">
        <f t="shared" si="25"/>
        <v>0</v>
      </c>
      <c r="AC112" s="3743"/>
      <c r="AD112" s="4488">
        <f t="shared" ref="AD112:AM112" si="26">SUM(AD79:AD110)</f>
        <v>0</v>
      </c>
      <c r="AE112" s="4479">
        <f t="shared" si="26"/>
        <v>0</v>
      </c>
      <c r="AF112" s="4479">
        <f t="shared" si="26"/>
        <v>0</v>
      </c>
      <c r="AG112" s="4479">
        <f t="shared" si="26"/>
        <v>0</v>
      </c>
      <c r="AH112" s="4479">
        <f t="shared" si="26"/>
        <v>0</v>
      </c>
      <c r="AI112" s="4479">
        <f>SUM(AI79:AI110)</f>
        <v>0</v>
      </c>
      <c r="AJ112" s="4479">
        <f>SUM(AJ79:AJ110)</f>
        <v>0</v>
      </c>
      <c r="AK112" s="4479">
        <f t="shared" si="26"/>
        <v>0</v>
      </c>
      <c r="AL112" s="4479">
        <f t="shared" si="26"/>
        <v>0</v>
      </c>
      <c r="AM112" s="4480">
        <f t="shared" si="26"/>
        <v>0</v>
      </c>
      <c r="AN112" s="6503"/>
      <c r="AO112" s="1175"/>
      <c r="AP112" s="1040"/>
    </row>
    <row r="113" spans="1:42" s="139" customFormat="1">
      <c r="A113" s="1041"/>
      <c r="B113" s="1164"/>
      <c r="C113" s="2650"/>
      <c r="D113" s="2647"/>
      <c r="E113" s="2647"/>
      <c r="F113" s="3409"/>
      <c r="G113" s="3409"/>
      <c r="H113" s="3409"/>
      <c r="I113" s="3285"/>
      <c r="J113" s="2642"/>
      <c r="K113" s="4115"/>
      <c r="L113" s="3409"/>
      <c r="M113" s="3409"/>
      <c r="N113" s="3409"/>
      <c r="O113" s="2642"/>
      <c r="P113" s="3409"/>
      <c r="Q113" s="3409"/>
      <c r="R113" s="3409"/>
      <c r="S113" s="3409"/>
      <c r="T113" s="3409"/>
      <c r="U113" s="3409"/>
      <c r="V113" s="3409"/>
      <c r="W113" s="3409"/>
      <c r="X113" s="3409"/>
      <c r="Y113" s="3409"/>
      <c r="Z113" s="3409"/>
      <c r="AA113" s="3409"/>
      <c r="AB113" s="3739"/>
      <c r="AC113" s="3744"/>
      <c r="AD113" s="2834"/>
      <c r="AE113" s="2642"/>
      <c r="AF113" s="2642"/>
      <c r="AG113" s="2642"/>
      <c r="AH113" s="2642"/>
      <c r="AI113" s="2642"/>
      <c r="AJ113" s="2642"/>
      <c r="AK113" s="2642"/>
      <c r="AL113" s="2642"/>
      <c r="AM113" s="3741"/>
      <c r="AN113" s="3741"/>
      <c r="AO113" s="1164"/>
      <c r="AP113" s="1041"/>
    </row>
    <row r="114" spans="1:42" s="139" customFormat="1">
      <c r="A114" s="1041"/>
      <c r="B114" s="1164"/>
      <c r="C114" s="3415" t="s">
        <v>1175</v>
      </c>
      <c r="D114" s="2647" t="s">
        <v>80</v>
      </c>
      <c r="E114" s="2647"/>
      <c r="F114" s="3409"/>
      <c r="G114" s="3409"/>
      <c r="H114" s="3409"/>
      <c r="I114" s="3285"/>
      <c r="J114" s="2642"/>
      <c r="K114" s="4115"/>
      <c r="L114" s="3409"/>
      <c r="M114" s="3409"/>
      <c r="N114" s="3409"/>
      <c r="O114" s="2642"/>
      <c r="P114" s="3409"/>
      <c r="Q114" s="3409"/>
      <c r="R114" s="3409"/>
      <c r="S114" s="3409"/>
      <c r="T114" s="3409"/>
      <c r="U114" s="3409"/>
      <c r="V114" s="3409"/>
      <c r="W114" s="3409"/>
      <c r="X114" s="3409"/>
      <c r="Y114" s="3409"/>
      <c r="Z114" s="3409"/>
      <c r="AA114" s="3409"/>
      <c r="AB114" s="3739"/>
      <c r="AC114" s="3744"/>
      <c r="AD114" s="2834"/>
      <c r="AE114" s="2642"/>
      <c r="AF114" s="2642"/>
      <c r="AG114" s="2642"/>
      <c r="AH114" s="2642"/>
      <c r="AI114" s="2642"/>
      <c r="AJ114" s="2642"/>
      <c r="AK114" s="2642"/>
      <c r="AL114" s="2642"/>
      <c r="AM114" s="3741"/>
      <c r="AN114" s="3741"/>
      <c r="AO114" s="1164"/>
      <c r="AP114" s="1041"/>
    </row>
    <row r="115" spans="1:42" s="139" customFormat="1">
      <c r="A115" s="1041"/>
      <c r="B115" s="1164"/>
      <c r="C115" s="2649"/>
      <c r="D115" s="2647"/>
      <c r="E115" s="2647" t="s">
        <v>4356</v>
      </c>
      <c r="F115" s="3409" t="s">
        <v>1166</v>
      </c>
      <c r="G115" s="4104"/>
      <c r="H115" s="4104"/>
      <c r="I115" s="3285" t="b">
        <v>0</v>
      </c>
      <c r="J115" s="4102"/>
      <c r="K115" s="4115">
        <v>0</v>
      </c>
      <c r="L115" s="4466"/>
      <c r="M115" s="4466"/>
      <c r="N115" s="4466"/>
      <c r="O115" s="4466"/>
      <c r="P115" s="4466"/>
      <c r="Q115" s="4466"/>
      <c r="R115" s="4466"/>
      <c r="S115" s="4466"/>
      <c r="T115" s="4466"/>
      <c r="U115" s="4466"/>
      <c r="V115" s="4466"/>
      <c r="W115" s="4466"/>
      <c r="X115" s="4466"/>
      <c r="Y115" s="4466"/>
      <c r="Z115" s="4466"/>
      <c r="AA115" s="4466"/>
      <c r="AB115" s="4468">
        <f>+Y115+Z115-AA115</f>
        <v>0</v>
      </c>
      <c r="AC115" s="3744"/>
      <c r="AD115" s="4510">
        <f>AE115+AF115</f>
        <v>0</v>
      </c>
      <c r="AE115" s="4102"/>
      <c r="AF115" s="4102"/>
      <c r="AG115" s="4102"/>
      <c r="AH115" s="4102"/>
      <c r="AI115" s="4102"/>
      <c r="AJ115" s="4102"/>
      <c r="AK115" s="4102"/>
      <c r="AL115" s="4463">
        <f t="shared" ref="AL115:AL142" si="27">AI115+AJ115-AK115</f>
        <v>0</v>
      </c>
      <c r="AM115" s="4464">
        <f>AF115+AH115</f>
        <v>0</v>
      </c>
      <c r="AN115" s="3741"/>
      <c r="AO115" s="1164"/>
      <c r="AP115" s="1041"/>
    </row>
    <row r="116" spans="1:42" s="139" customFormat="1">
      <c r="A116" s="1041"/>
      <c r="B116" s="1164"/>
      <c r="C116" s="2649"/>
      <c r="D116" s="2647"/>
      <c r="E116" s="2647" t="s">
        <v>4357</v>
      </c>
      <c r="F116" s="3409" t="s">
        <v>1166</v>
      </c>
      <c r="G116" s="4104"/>
      <c r="H116" s="4104"/>
      <c r="I116" s="3285" t="b">
        <v>0</v>
      </c>
      <c r="J116" s="4102"/>
      <c r="K116" s="4115">
        <v>0</v>
      </c>
      <c r="L116" s="4466"/>
      <c r="M116" s="4466"/>
      <c r="N116" s="4466"/>
      <c r="O116" s="4466"/>
      <c r="P116" s="4466"/>
      <c r="Q116" s="4466"/>
      <c r="R116" s="4466"/>
      <c r="S116" s="4466"/>
      <c r="T116" s="4466"/>
      <c r="U116" s="4466"/>
      <c r="V116" s="4466"/>
      <c r="W116" s="4466"/>
      <c r="X116" s="4466"/>
      <c r="Y116" s="4466"/>
      <c r="Z116" s="4466"/>
      <c r="AA116" s="4466"/>
      <c r="AB116" s="4468">
        <f>+Y116+Z116-AA116</f>
        <v>0</v>
      </c>
      <c r="AC116" s="3744"/>
      <c r="AD116" s="4510">
        <f>AE116+AF116</f>
        <v>0</v>
      </c>
      <c r="AE116" s="4102"/>
      <c r="AF116" s="4102"/>
      <c r="AG116" s="4102"/>
      <c r="AH116" s="4102"/>
      <c r="AI116" s="4102"/>
      <c r="AJ116" s="4102"/>
      <c r="AK116" s="4102"/>
      <c r="AL116" s="4463">
        <f t="shared" ref="AL116:AL128" si="28">AI116+AJ116-AK116</f>
        <v>0</v>
      </c>
      <c r="AM116" s="4464">
        <f>AF116+AH116</f>
        <v>0</v>
      </c>
      <c r="AN116" s="6502"/>
      <c r="AO116" s="1164"/>
      <c r="AP116" s="1041"/>
    </row>
    <row r="117" spans="1:42" s="139" customFormat="1">
      <c r="A117" s="1041"/>
      <c r="B117" s="1164"/>
      <c r="C117" s="2649"/>
      <c r="D117" s="2647"/>
      <c r="E117" s="2647" t="s">
        <v>4358</v>
      </c>
      <c r="F117" s="3409" t="s">
        <v>1166</v>
      </c>
      <c r="G117" s="4104"/>
      <c r="H117" s="4104"/>
      <c r="I117" s="3285" t="b">
        <v>1</v>
      </c>
      <c r="J117" s="4102"/>
      <c r="K117" s="4115">
        <v>0</v>
      </c>
      <c r="L117" s="4466"/>
      <c r="M117" s="4466"/>
      <c r="N117" s="4466"/>
      <c r="O117" s="4466"/>
      <c r="P117" s="4466"/>
      <c r="Q117" s="4466"/>
      <c r="R117" s="4466"/>
      <c r="S117" s="4466"/>
      <c r="T117" s="4466"/>
      <c r="U117" s="4466"/>
      <c r="V117" s="4466"/>
      <c r="W117" s="4466"/>
      <c r="X117" s="4466"/>
      <c r="Y117" s="4466"/>
      <c r="Z117" s="4466"/>
      <c r="AA117" s="4466"/>
      <c r="AB117" s="4468">
        <f>+Y117+Z117-AA117</f>
        <v>0</v>
      </c>
      <c r="AC117" s="3744"/>
      <c r="AD117" s="4510">
        <f>AE117+AF117</f>
        <v>0</v>
      </c>
      <c r="AE117" s="4102"/>
      <c r="AF117" s="4102"/>
      <c r="AG117" s="4102"/>
      <c r="AH117" s="4102"/>
      <c r="AI117" s="4102"/>
      <c r="AJ117" s="4102"/>
      <c r="AK117" s="4102"/>
      <c r="AL117" s="4463">
        <f t="shared" si="28"/>
        <v>0</v>
      </c>
      <c r="AM117" s="4464">
        <f>AF117+AH117</f>
        <v>0</v>
      </c>
      <c r="AN117" s="6502"/>
      <c r="AO117" s="1164"/>
      <c r="AP117" s="1041"/>
    </row>
    <row r="118" spans="1:42" s="139" customFormat="1">
      <c r="A118" s="1041"/>
      <c r="B118" s="1164"/>
      <c r="C118" s="3720"/>
      <c r="D118" s="2647"/>
      <c r="E118" s="2647" t="s">
        <v>4359</v>
      </c>
      <c r="F118" s="3409" t="s">
        <v>1166</v>
      </c>
      <c r="G118" s="4104"/>
      <c r="H118" s="4104"/>
      <c r="I118" s="3285" t="b">
        <v>1</v>
      </c>
      <c r="J118" s="4102"/>
      <c r="K118" s="4115">
        <v>0</v>
      </c>
      <c r="L118" s="4466"/>
      <c r="M118" s="4466"/>
      <c r="N118" s="4466"/>
      <c r="O118" s="4466"/>
      <c r="P118" s="4466"/>
      <c r="Q118" s="4466"/>
      <c r="R118" s="4466"/>
      <c r="S118" s="4466"/>
      <c r="T118" s="4466"/>
      <c r="U118" s="4466"/>
      <c r="V118" s="4466"/>
      <c r="W118" s="4466"/>
      <c r="X118" s="4466"/>
      <c r="Y118" s="4466"/>
      <c r="Z118" s="4466"/>
      <c r="AA118" s="4466"/>
      <c r="AB118" s="4468">
        <f t="shared" ref="AB118:AB142" si="29">+Y118+Z118-AA118</f>
        <v>0</v>
      </c>
      <c r="AC118" s="3744"/>
      <c r="AD118" s="4510">
        <f t="shared" ref="AD118:AD142" si="30">AE118+AF118</f>
        <v>0</v>
      </c>
      <c r="AE118" s="4102"/>
      <c r="AF118" s="4102"/>
      <c r="AG118" s="4102"/>
      <c r="AH118" s="4102"/>
      <c r="AI118" s="4102"/>
      <c r="AJ118" s="4102"/>
      <c r="AK118" s="4102"/>
      <c r="AL118" s="4463">
        <f t="shared" si="28"/>
        <v>0</v>
      </c>
      <c r="AM118" s="4464">
        <f t="shared" ref="AM118:AM142" si="31">AF118+AH118</f>
        <v>0</v>
      </c>
      <c r="AN118" s="6502"/>
      <c r="AO118" s="1164"/>
      <c r="AP118" s="1041"/>
    </row>
    <row r="119" spans="1:42" s="139" customFormat="1">
      <c r="A119" s="1041"/>
      <c r="B119" s="1164"/>
      <c r="C119" s="3720"/>
      <c r="D119" s="2647"/>
      <c r="E119" s="2647" t="s">
        <v>4360</v>
      </c>
      <c r="F119" s="3409" t="s">
        <v>1166</v>
      </c>
      <c r="G119" s="4104"/>
      <c r="H119" s="4104"/>
      <c r="I119" s="3285" t="b">
        <v>1</v>
      </c>
      <c r="J119" s="4102"/>
      <c r="K119" s="4115">
        <v>0</v>
      </c>
      <c r="L119" s="4466"/>
      <c r="M119" s="4466"/>
      <c r="N119" s="4466"/>
      <c r="O119" s="4466"/>
      <c r="P119" s="4466"/>
      <c r="Q119" s="4466"/>
      <c r="R119" s="4466"/>
      <c r="S119" s="4466"/>
      <c r="T119" s="4466"/>
      <c r="U119" s="4466"/>
      <c r="V119" s="4466"/>
      <c r="W119" s="4466"/>
      <c r="X119" s="4466"/>
      <c r="Y119" s="4466"/>
      <c r="Z119" s="4466"/>
      <c r="AA119" s="4466"/>
      <c r="AB119" s="4468">
        <f t="shared" si="29"/>
        <v>0</v>
      </c>
      <c r="AC119" s="3744"/>
      <c r="AD119" s="4510">
        <f t="shared" si="30"/>
        <v>0</v>
      </c>
      <c r="AE119" s="4102"/>
      <c r="AF119" s="4102"/>
      <c r="AG119" s="4102"/>
      <c r="AH119" s="4102"/>
      <c r="AI119" s="4102"/>
      <c r="AJ119" s="4102"/>
      <c r="AK119" s="4102"/>
      <c r="AL119" s="4463">
        <f t="shared" si="28"/>
        <v>0</v>
      </c>
      <c r="AM119" s="4464">
        <f t="shared" si="31"/>
        <v>0</v>
      </c>
      <c r="AN119" s="6502"/>
      <c r="AO119" s="1164"/>
      <c r="AP119" s="1041"/>
    </row>
    <row r="120" spans="1:42" s="139" customFormat="1">
      <c r="A120" s="1041"/>
      <c r="B120" s="1164"/>
      <c r="C120" s="3720"/>
      <c r="D120" s="2647"/>
      <c r="E120" s="2647" t="s">
        <v>4361</v>
      </c>
      <c r="F120" s="3409" t="s">
        <v>1166</v>
      </c>
      <c r="G120" s="4104"/>
      <c r="H120" s="4104"/>
      <c r="I120" s="3285" t="b">
        <v>1</v>
      </c>
      <c r="J120" s="4102"/>
      <c r="K120" s="4115">
        <v>0</v>
      </c>
      <c r="L120" s="4466"/>
      <c r="M120" s="4466"/>
      <c r="N120" s="4466"/>
      <c r="O120" s="4466"/>
      <c r="P120" s="4466"/>
      <c r="Q120" s="4466"/>
      <c r="R120" s="4466"/>
      <c r="S120" s="4466"/>
      <c r="T120" s="4466"/>
      <c r="U120" s="4466"/>
      <c r="V120" s="4466"/>
      <c r="W120" s="4466"/>
      <c r="X120" s="4466"/>
      <c r="Y120" s="4466"/>
      <c r="Z120" s="4466"/>
      <c r="AA120" s="4466"/>
      <c r="AB120" s="4468">
        <f t="shared" si="29"/>
        <v>0</v>
      </c>
      <c r="AC120" s="3744"/>
      <c r="AD120" s="4510">
        <f t="shared" si="30"/>
        <v>0</v>
      </c>
      <c r="AE120" s="4102"/>
      <c r="AF120" s="4102"/>
      <c r="AG120" s="4102"/>
      <c r="AH120" s="4102"/>
      <c r="AI120" s="4102"/>
      <c r="AJ120" s="4102"/>
      <c r="AK120" s="4102"/>
      <c r="AL120" s="4463">
        <f t="shared" si="28"/>
        <v>0</v>
      </c>
      <c r="AM120" s="4464">
        <f t="shared" si="31"/>
        <v>0</v>
      </c>
      <c r="AN120" s="6502"/>
      <c r="AO120" s="1164"/>
      <c r="AP120" s="1041"/>
    </row>
    <row r="121" spans="1:42" s="139" customFormat="1">
      <c r="A121" s="1041"/>
      <c r="B121" s="1164"/>
      <c r="C121" s="3720"/>
      <c r="D121" s="2647"/>
      <c r="E121" s="2647" t="s">
        <v>4362</v>
      </c>
      <c r="F121" s="3409" t="s">
        <v>1166</v>
      </c>
      <c r="G121" s="4104"/>
      <c r="H121" s="4104"/>
      <c r="I121" s="3285" t="b">
        <v>1</v>
      </c>
      <c r="J121" s="4102"/>
      <c r="K121" s="4115">
        <v>0</v>
      </c>
      <c r="L121" s="4466"/>
      <c r="M121" s="4466"/>
      <c r="N121" s="4466"/>
      <c r="O121" s="4466"/>
      <c r="P121" s="4466"/>
      <c r="Q121" s="4466"/>
      <c r="R121" s="4466"/>
      <c r="S121" s="4466"/>
      <c r="T121" s="4466"/>
      <c r="U121" s="4466"/>
      <c r="V121" s="4466"/>
      <c r="W121" s="4466"/>
      <c r="X121" s="4466"/>
      <c r="Y121" s="4466"/>
      <c r="Z121" s="4466"/>
      <c r="AA121" s="4466"/>
      <c r="AB121" s="4468">
        <f t="shared" si="29"/>
        <v>0</v>
      </c>
      <c r="AC121" s="3744"/>
      <c r="AD121" s="4510">
        <f t="shared" si="30"/>
        <v>0</v>
      </c>
      <c r="AE121" s="4102"/>
      <c r="AF121" s="4102"/>
      <c r="AG121" s="4102"/>
      <c r="AH121" s="4102"/>
      <c r="AI121" s="4102"/>
      <c r="AJ121" s="4102"/>
      <c r="AK121" s="4102"/>
      <c r="AL121" s="4463">
        <f t="shared" si="28"/>
        <v>0</v>
      </c>
      <c r="AM121" s="4464">
        <f t="shared" si="31"/>
        <v>0</v>
      </c>
      <c r="AN121" s="6502"/>
      <c r="AO121" s="1164"/>
      <c r="AP121" s="1041"/>
    </row>
    <row r="122" spans="1:42" s="139" customFormat="1">
      <c r="A122" s="1041"/>
      <c r="B122" s="1164"/>
      <c r="C122" s="3720"/>
      <c r="D122" s="2647"/>
      <c r="E122" s="2647" t="s">
        <v>4363</v>
      </c>
      <c r="F122" s="3409" t="s">
        <v>1166</v>
      </c>
      <c r="G122" s="4104"/>
      <c r="H122" s="4104"/>
      <c r="I122" s="3285" t="b">
        <v>1</v>
      </c>
      <c r="J122" s="4102"/>
      <c r="K122" s="4115">
        <v>0</v>
      </c>
      <c r="L122" s="4466"/>
      <c r="M122" s="4466"/>
      <c r="N122" s="4466"/>
      <c r="O122" s="4466"/>
      <c r="P122" s="4466"/>
      <c r="Q122" s="4466"/>
      <c r="R122" s="4466"/>
      <c r="S122" s="4466"/>
      <c r="T122" s="4466"/>
      <c r="U122" s="4466"/>
      <c r="V122" s="4466"/>
      <c r="W122" s="4466"/>
      <c r="X122" s="4466"/>
      <c r="Y122" s="4466"/>
      <c r="Z122" s="4466"/>
      <c r="AA122" s="4466"/>
      <c r="AB122" s="4468">
        <f t="shared" si="29"/>
        <v>0</v>
      </c>
      <c r="AC122" s="3744"/>
      <c r="AD122" s="4510">
        <f t="shared" si="30"/>
        <v>0</v>
      </c>
      <c r="AE122" s="4102"/>
      <c r="AF122" s="4102"/>
      <c r="AG122" s="4102"/>
      <c r="AH122" s="4102"/>
      <c r="AI122" s="4102"/>
      <c r="AJ122" s="4102"/>
      <c r="AK122" s="4102"/>
      <c r="AL122" s="4463">
        <f t="shared" si="28"/>
        <v>0</v>
      </c>
      <c r="AM122" s="4464">
        <f t="shared" si="31"/>
        <v>0</v>
      </c>
      <c r="AN122" s="6502"/>
      <c r="AO122" s="1164"/>
      <c r="AP122" s="1041"/>
    </row>
    <row r="123" spans="1:42" s="139" customFormat="1">
      <c r="A123" s="1041"/>
      <c r="B123" s="1164"/>
      <c r="C123" s="3720"/>
      <c r="D123" s="2647"/>
      <c r="E123" s="2647" t="s">
        <v>4364</v>
      </c>
      <c r="F123" s="3409" t="s">
        <v>1166</v>
      </c>
      <c r="G123" s="4104"/>
      <c r="H123" s="4104"/>
      <c r="I123" s="3285" t="b">
        <v>1</v>
      </c>
      <c r="J123" s="4102"/>
      <c r="K123" s="4115">
        <v>0</v>
      </c>
      <c r="L123" s="4466"/>
      <c r="M123" s="4466"/>
      <c r="N123" s="4466"/>
      <c r="O123" s="4466"/>
      <c r="P123" s="4466"/>
      <c r="Q123" s="4466"/>
      <c r="R123" s="4466"/>
      <c r="S123" s="4466"/>
      <c r="T123" s="4466"/>
      <c r="U123" s="4466"/>
      <c r="V123" s="4466"/>
      <c r="W123" s="4466"/>
      <c r="X123" s="4466"/>
      <c r="Y123" s="4466"/>
      <c r="Z123" s="4466"/>
      <c r="AA123" s="4466"/>
      <c r="AB123" s="4468">
        <f t="shared" si="29"/>
        <v>0</v>
      </c>
      <c r="AC123" s="3744"/>
      <c r="AD123" s="4510">
        <f t="shared" si="30"/>
        <v>0</v>
      </c>
      <c r="AE123" s="4102"/>
      <c r="AF123" s="4102"/>
      <c r="AG123" s="4102"/>
      <c r="AH123" s="4102"/>
      <c r="AI123" s="4102"/>
      <c r="AJ123" s="4102"/>
      <c r="AK123" s="4102"/>
      <c r="AL123" s="4463">
        <f t="shared" si="28"/>
        <v>0</v>
      </c>
      <c r="AM123" s="4464">
        <f t="shared" si="31"/>
        <v>0</v>
      </c>
      <c r="AN123" s="6502"/>
      <c r="AO123" s="1164"/>
      <c r="AP123" s="1041"/>
    </row>
    <row r="124" spans="1:42" s="139" customFormat="1">
      <c r="A124" s="1041"/>
      <c r="B124" s="1164"/>
      <c r="C124" s="3720"/>
      <c r="D124" s="2647"/>
      <c r="E124" s="2647" t="s">
        <v>4365</v>
      </c>
      <c r="F124" s="3409" t="s">
        <v>1166</v>
      </c>
      <c r="G124" s="4104"/>
      <c r="H124" s="4104"/>
      <c r="I124" s="3285" t="b">
        <v>1</v>
      </c>
      <c r="J124" s="4102"/>
      <c r="K124" s="4115">
        <v>0</v>
      </c>
      <c r="L124" s="4466"/>
      <c r="M124" s="4466"/>
      <c r="N124" s="4466"/>
      <c r="O124" s="4466"/>
      <c r="P124" s="4466"/>
      <c r="Q124" s="4466"/>
      <c r="R124" s="4466"/>
      <c r="S124" s="4466"/>
      <c r="T124" s="4466"/>
      <c r="U124" s="4466"/>
      <c r="V124" s="4466"/>
      <c r="W124" s="4466"/>
      <c r="X124" s="4466"/>
      <c r="Y124" s="4466"/>
      <c r="Z124" s="4466"/>
      <c r="AA124" s="4466"/>
      <c r="AB124" s="4468">
        <f t="shared" si="29"/>
        <v>0</v>
      </c>
      <c r="AC124" s="3744"/>
      <c r="AD124" s="4510">
        <f t="shared" si="30"/>
        <v>0</v>
      </c>
      <c r="AE124" s="4102"/>
      <c r="AF124" s="4102"/>
      <c r="AG124" s="4102"/>
      <c r="AH124" s="4102"/>
      <c r="AI124" s="4102"/>
      <c r="AJ124" s="4102"/>
      <c r="AK124" s="4102"/>
      <c r="AL124" s="4463">
        <f t="shared" si="28"/>
        <v>0</v>
      </c>
      <c r="AM124" s="4464">
        <f t="shared" si="31"/>
        <v>0</v>
      </c>
      <c r="AN124" s="6502"/>
      <c r="AO124" s="1164"/>
      <c r="AP124" s="1041"/>
    </row>
    <row r="125" spans="1:42" s="139" customFormat="1">
      <c r="A125" s="1041"/>
      <c r="B125" s="1164"/>
      <c r="C125" s="3720"/>
      <c r="D125" s="2647"/>
      <c r="E125" s="2647" t="s">
        <v>4366</v>
      </c>
      <c r="F125" s="3409" t="s">
        <v>1166</v>
      </c>
      <c r="G125" s="4104"/>
      <c r="H125" s="4104"/>
      <c r="I125" s="3285" t="b">
        <v>1</v>
      </c>
      <c r="J125" s="4102"/>
      <c r="K125" s="4115">
        <v>0</v>
      </c>
      <c r="L125" s="4466"/>
      <c r="M125" s="4466"/>
      <c r="N125" s="4466"/>
      <c r="O125" s="4466"/>
      <c r="P125" s="4466"/>
      <c r="Q125" s="4466"/>
      <c r="R125" s="4466"/>
      <c r="S125" s="4466"/>
      <c r="T125" s="4466"/>
      <c r="U125" s="4466"/>
      <c r="V125" s="4466"/>
      <c r="W125" s="4466"/>
      <c r="X125" s="4466"/>
      <c r="Y125" s="4466"/>
      <c r="Z125" s="4466"/>
      <c r="AA125" s="4466"/>
      <c r="AB125" s="4468">
        <f t="shared" si="29"/>
        <v>0</v>
      </c>
      <c r="AC125" s="3744"/>
      <c r="AD125" s="4510">
        <f t="shared" si="30"/>
        <v>0</v>
      </c>
      <c r="AE125" s="4102"/>
      <c r="AF125" s="4102"/>
      <c r="AG125" s="4102"/>
      <c r="AH125" s="4102"/>
      <c r="AI125" s="4102"/>
      <c r="AJ125" s="4102"/>
      <c r="AK125" s="4102"/>
      <c r="AL125" s="4463">
        <f t="shared" si="28"/>
        <v>0</v>
      </c>
      <c r="AM125" s="4464">
        <f t="shared" si="31"/>
        <v>0</v>
      </c>
      <c r="AN125" s="6502"/>
      <c r="AO125" s="1164"/>
      <c r="AP125" s="1041"/>
    </row>
    <row r="126" spans="1:42" s="139" customFormat="1">
      <c r="A126" s="1041"/>
      <c r="B126" s="1164"/>
      <c r="C126" s="3720"/>
      <c r="D126" s="2647"/>
      <c r="E126" s="2647" t="s">
        <v>4367</v>
      </c>
      <c r="F126" s="3409" t="s">
        <v>1166</v>
      </c>
      <c r="G126" s="4104"/>
      <c r="H126" s="4104"/>
      <c r="I126" s="3285" t="b">
        <v>1</v>
      </c>
      <c r="J126" s="4102"/>
      <c r="K126" s="4115">
        <v>0</v>
      </c>
      <c r="L126" s="4466"/>
      <c r="M126" s="4466"/>
      <c r="N126" s="4466"/>
      <c r="O126" s="4466"/>
      <c r="P126" s="4466"/>
      <c r="Q126" s="4466"/>
      <c r="R126" s="4466"/>
      <c r="S126" s="4466"/>
      <c r="T126" s="4466"/>
      <c r="U126" s="4466"/>
      <c r="V126" s="4466"/>
      <c r="W126" s="4466"/>
      <c r="X126" s="4466"/>
      <c r="Y126" s="4466"/>
      <c r="Z126" s="4466"/>
      <c r="AA126" s="4466"/>
      <c r="AB126" s="4468">
        <f t="shared" si="29"/>
        <v>0</v>
      </c>
      <c r="AC126" s="3744"/>
      <c r="AD126" s="4510">
        <f t="shared" si="30"/>
        <v>0</v>
      </c>
      <c r="AE126" s="4102"/>
      <c r="AF126" s="4102"/>
      <c r="AG126" s="4102"/>
      <c r="AH126" s="4102"/>
      <c r="AI126" s="4102"/>
      <c r="AJ126" s="4102"/>
      <c r="AK126" s="4102"/>
      <c r="AL126" s="4463">
        <f t="shared" si="28"/>
        <v>0</v>
      </c>
      <c r="AM126" s="4464">
        <f t="shared" si="31"/>
        <v>0</v>
      </c>
      <c r="AN126" s="6502"/>
      <c r="AO126" s="1164"/>
      <c r="AP126" s="1041"/>
    </row>
    <row r="127" spans="1:42" s="139" customFormat="1">
      <c r="A127" s="1041"/>
      <c r="B127" s="1164"/>
      <c r="C127" s="3720"/>
      <c r="D127" s="2647"/>
      <c r="E127" s="2647" t="s">
        <v>4368</v>
      </c>
      <c r="F127" s="3409" t="s">
        <v>1166</v>
      </c>
      <c r="G127" s="4104"/>
      <c r="H127" s="4104"/>
      <c r="I127" s="3285" t="b">
        <v>1</v>
      </c>
      <c r="J127" s="4102"/>
      <c r="K127" s="4115">
        <v>0</v>
      </c>
      <c r="L127" s="4466"/>
      <c r="M127" s="4466"/>
      <c r="N127" s="4466"/>
      <c r="O127" s="4466"/>
      <c r="P127" s="4466"/>
      <c r="Q127" s="4466"/>
      <c r="R127" s="4466"/>
      <c r="S127" s="4466"/>
      <c r="T127" s="4466"/>
      <c r="U127" s="4466"/>
      <c r="V127" s="4466"/>
      <c r="W127" s="4466"/>
      <c r="X127" s="4466"/>
      <c r="Y127" s="4466"/>
      <c r="Z127" s="4466"/>
      <c r="AA127" s="4466"/>
      <c r="AB127" s="4468">
        <f t="shared" si="29"/>
        <v>0</v>
      </c>
      <c r="AC127" s="3744"/>
      <c r="AD127" s="4510">
        <f t="shared" si="30"/>
        <v>0</v>
      </c>
      <c r="AE127" s="4102"/>
      <c r="AF127" s="4102"/>
      <c r="AG127" s="4102"/>
      <c r="AH127" s="4102"/>
      <c r="AI127" s="4102"/>
      <c r="AJ127" s="4102"/>
      <c r="AK127" s="4102"/>
      <c r="AL127" s="4463">
        <f t="shared" si="28"/>
        <v>0</v>
      </c>
      <c r="AM127" s="4464">
        <f t="shared" si="31"/>
        <v>0</v>
      </c>
      <c r="AN127" s="6502"/>
      <c r="AO127" s="1164"/>
      <c r="AP127" s="1041"/>
    </row>
    <row r="128" spans="1:42" s="139" customFormat="1">
      <c r="A128" s="1041"/>
      <c r="B128" s="1164"/>
      <c r="C128" s="3720"/>
      <c r="D128" s="2647"/>
      <c r="E128" s="2647" t="s">
        <v>4369</v>
      </c>
      <c r="F128" s="3409" t="s">
        <v>1166</v>
      </c>
      <c r="G128" s="4104"/>
      <c r="H128" s="4104"/>
      <c r="I128" s="3285" t="b">
        <v>1</v>
      </c>
      <c r="J128" s="4102"/>
      <c r="K128" s="4115">
        <v>0</v>
      </c>
      <c r="L128" s="4466"/>
      <c r="M128" s="4466"/>
      <c r="N128" s="4466"/>
      <c r="O128" s="4466"/>
      <c r="P128" s="4466"/>
      <c r="Q128" s="4466"/>
      <c r="R128" s="4466"/>
      <c r="S128" s="4466"/>
      <c r="T128" s="4466"/>
      <c r="U128" s="4466"/>
      <c r="V128" s="4466"/>
      <c r="W128" s="4466"/>
      <c r="X128" s="4466"/>
      <c r="Y128" s="4466"/>
      <c r="Z128" s="4466"/>
      <c r="AA128" s="4466"/>
      <c r="AB128" s="4468">
        <f t="shared" si="29"/>
        <v>0</v>
      </c>
      <c r="AC128" s="3744"/>
      <c r="AD128" s="4510">
        <f t="shared" si="30"/>
        <v>0</v>
      </c>
      <c r="AE128" s="4102"/>
      <c r="AF128" s="4102"/>
      <c r="AG128" s="4102"/>
      <c r="AH128" s="4102"/>
      <c r="AI128" s="4102"/>
      <c r="AJ128" s="4102"/>
      <c r="AK128" s="4102"/>
      <c r="AL128" s="4463">
        <f t="shared" si="28"/>
        <v>0</v>
      </c>
      <c r="AM128" s="4464">
        <f t="shared" si="31"/>
        <v>0</v>
      </c>
      <c r="AN128" s="6502"/>
      <c r="AO128" s="1164"/>
      <c r="AP128" s="1041"/>
    </row>
    <row r="129" spans="1:42" s="139" customFormat="1">
      <c r="A129" s="1041"/>
      <c r="B129" s="1164"/>
      <c r="C129" s="3720"/>
      <c r="D129" s="2647"/>
      <c r="E129" s="2647" t="s">
        <v>4370</v>
      </c>
      <c r="F129" s="3409" t="s">
        <v>1166</v>
      </c>
      <c r="G129" s="4104"/>
      <c r="H129" s="4104"/>
      <c r="I129" s="3285" t="b">
        <v>1</v>
      </c>
      <c r="J129" s="4102"/>
      <c r="K129" s="4115">
        <v>0</v>
      </c>
      <c r="L129" s="4466"/>
      <c r="M129" s="4466"/>
      <c r="N129" s="4466"/>
      <c r="O129" s="4466"/>
      <c r="P129" s="4466"/>
      <c r="Q129" s="4466"/>
      <c r="R129" s="4466"/>
      <c r="S129" s="4466"/>
      <c r="T129" s="4466"/>
      <c r="U129" s="4466"/>
      <c r="V129" s="4466"/>
      <c r="W129" s="4466"/>
      <c r="X129" s="4466"/>
      <c r="Y129" s="4466"/>
      <c r="Z129" s="4466"/>
      <c r="AA129" s="4466"/>
      <c r="AB129" s="4468">
        <f t="shared" si="29"/>
        <v>0</v>
      </c>
      <c r="AC129" s="3744"/>
      <c r="AD129" s="4510">
        <f t="shared" si="30"/>
        <v>0</v>
      </c>
      <c r="AE129" s="4102"/>
      <c r="AF129" s="4102"/>
      <c r="AG129" s="4102"/>
      <c r="AH129" s="4102"/>
      <c r="AI129" s="4102"/>
      <c r="AJ129" s="4102"/>
      <c r="AK129" s="4102"/>
      <c r="AL129" s="4463">
        <f t="shared" si="27"/>
        <v>0</v>
      </c>
      <c r="AM129" s="4464">
        <f t="shared" si="31"/>
        <v>0</v>
      </c>
      <c r="AN129" s="6502"/>
      <c r="AO129" s="1164"/>
      <c r="AP129" s="1041"/>
    </row>
    <row r="130" spans="1:42" s="139" customFormat="1">
      <c r="A130" s="1041"/>
      <c r="B130" s="1164"/>
      <c r="C130" s="3720"/>
      <c r="D130" s="2647"/>
      <c r="E130" s="2647" t="s">
        <v>4371</v>
      </c>
      <c r="F130" s="3409" t="s">
        <v>1166</v>
      </c>
      <c r="G130" s="4104"/>
      <c r="H130" s="4104"/>
      <c r="I130" s="3285" t="b">
        <v>1</v>
      </c>
      <c r="J130" s="4102"/>
      <c r="K130" s="4115">
        <v>0</v>
      </c>
      <c r="L130" s="4466"/>
      <c r="M130" s="4466"/>
      <c r="N130" s="4466"/>
      <c r="O130" s="4466"/>
      <c r="P130" s="4466"/>
      <c r="Q130" s="4466"/>
      <c r="R130" s="4466"/>
      <c r="S130" s="4466"/>
      <c r="T130" s="4466"/>
      <c r="U130" s="4466"/>
      <c r="V130" s="4466"/>
      <c r="W130" s="4466"/>
      <c r="X130" s="4466"/>
      <c r="Y130" s="4466"/>
      <c r="Z130" s="4466"/>
      <c r="AA130" s="4466"/>
      <c r="AB130" s="4468">
        <f t="shared" si="29"/>
        <v>0</v>
      </c>
      <c r="AC130" s="3744"/>
      <c r="AD130" s="4510">
        <f t="shared" si="30"/>
        <v>0</v>
      </c>
      <c r="AE130" s="4102"/>
      <c r="AF130" s="4102"/>
      <c r="AG130" s="4102"/>
      <c r="AH130" s="4102"/>
      <c r="AI130" s="4102"/>
      <c r="AJ130" s="4102"/>
      <c r="AK130" s="4102"/>
      <c r="AL130" s="4463">
        <f t="shared" si="27"/>
        <v>0</v>
      </c>
      <c r="AM130" s="4464">
        <f t="shared" si="31"/>
        <v>0</v>
      </c>
      <c r="AN130" s="6502"/>
      <c r="AO130" s="1164"/>
      <c r="AP130" s="1041"/>
    </row>
    <row r="131" spans="1:42" s="139" customFormat="1">
      <c r="A131" s="1041"/>
      <c r="B131" s="1164"/>
      <c r="C131" s="3720"/>
      <c r="D131" s="2647"/>
      <c r="E131" s="2647" t="s">
        <v>4372</v>
      </c>
      <c r="F131" s="3409" t="s">
        <v>1166</v>
      </c>
      <c r="G131" s="4104"/>
      <c r="H131" s="4104"/>
      <c r="I131" s="3285" t="b">
        <v>1</v>
      </c>
      <c r="J131" s="4102"/>
      <c r="K131" s="4115">
        <v>0</v>
      </c>
      <c r="L131" s="4466"/>
      <c r="M131" s="4466"/>
      <c r="N131" s="4466"/>
      <c r="O131" s="4466"/>
      <c r="P131" s="4466"/>
      <c r="Q131" s="4466"/>
      <c r="R131" s="4466"/>
      <c r="S131" s="4466"/>
      <c r="T131" s="4466"/>
      <c r="U131" s="4466"/>
      <c r="V131" s="4466"/>
      <c r="W131" s="4466"/>
      <c r="X131" s="4466"/>
      <c r="Y131" s="4466"/>
      <c r="Z131" s="4466"/>
      <c r="AA131" s="4466"/>
      <c r="AB131" s="4468">
        <f t="shared" si="29"/>
        <v>0</v>
      </c>
      <c r="AC131" s="3744"/>
      <c r="AD131" s="4510">
        <f t="shared" si="30"/>
        <v>0</v>
      </c>
      <c r="AE131" s="4102"/>
      <c r="AF131" s="4102"/>
      <c r="AG131" s="4102"/>
      <c r="AH131" s="4102"/>
      <c r="AI131" s="4102"/>
      <c r="AJ131" s="4102"/>
      <c r="AK131" s="4102"/>
      <c r="AL131" s="4463">
        <f t="shared" si="27"/>
        <v>0</v>
      </c>
      <c r="AM131" s="4464">
        <f t="shared" si="31"/>
        <v>0</v>
      </c>
      <c r="AN131" s="6502"/>
      <c r="AO131" s="1164"/>
      <c r="AP131" s="1041"/>
    </row>
    <row r="132" spans="1:42" s="139" customFormat="1">
      <c r="A132" s="1041"/>
      <c r="B132" s="1164"/>
      <c r="C132" s="3720"/>
      <c r="D132" s="2647"/>
      <c r="E132" s="2647" t="s">
        <v>4373</v>
      </c>
      <c r="F132" s="3409" t="s">
        <v>1166</v>
      </c>
      <c r="G132" s="4104"/>
      <c r="H132" s="4104"/>
      <c r="I132" s="3285" t="b">
        <v>1</v>
      </c>
      <c r="J132" s="4102"/>
      <c r="K132" s="4115">
        <v>0</v>
      </c>
      <c r="L132" s="4466"/>
      <c r="M132" s="4466"/>
      <c r="N132" s="4466"/>
      <c r="O132" s="4466"/>
      <c r="P132" s="4466"/>
      <c r="Q132" s="4466"/>
      <c r="R132" s="4466"/>
      <c r="S132" s="4466"/>
      <c r="T132" s="4466"/>
      <c r="U132" s="4466"/>
      <c r="V132" s="4466"/>
      <c r="W132" s="4466"/>
      <c r="X132" s="4466"/>
      <c r="Y132" s="4466"/>
      <c r="Z132" s="4466"/>
      <c r="AA132" s="4466"/>
      <c r="AB132" s="4468">
        <f t="shared" si="29"/>
        <v>0</v>
      </c>
      <c r="AC132" s="3744"/>
      <c r="AD132" s="4510">
        <f t="shared" si="30"/>
        <v>0</v>
      </c>
      <c r="AE132" s="4102"/>
      <c r="AF132" s="4102"/>
      <c r="AG132" s="4102"/>
      <c r="AH132" s="4102"/>
      <c r="AI132" s="4102"/>
      <c r="AJ132" s="4102"/>
      <c r="AK132" s="4102"/>
      <c r="AL132" s="4463">
        <f t="shared" si="27"/>
        <v>0</v>
      </c>
      <c r="AM132" s="4464">
        <f t="shared" si="31"/>
        <v>0</v>
      </c>
      <c r="AN132" s="6502"/>
      <c r="AO132" s="1164"/>
      <c r="AP132" s="1041"/>
    </row>
    <row r="133" spans="1:42" s="139" customFormat="1">
      <c r="A133" s="1041"/>
      <c r="B133" s="1164"/>
      <c r="C133" s="3720"/>
      <c r="D133" s="2647"/>
      <c r="E133" s="2647" t="s">
        <v>4374</v>
      </c>
      <c r="F133" s="3409" t="s">
        <v>1166</v>
      </c>
      <c r="G133" s="4104"/>
      <c r="H133" s="4104"/>
      <c r="I133" s="3285" t="b">
        <v>1</v>
      </c>
      <c r="J133" s="4102"/>
      <c r="K133" s="4115">
        <v>0</v>
      </c>
      <c r="L133" s="4466"/>
      <c r="M133" s="4466"/>
      <c r="N133" s="4466"/>
      <c r="O133" s="4466"/>
      <c r="P133" s="4466"/>
      <c r="Q133" s="4466"/>
      <c r="R133" s="4466"/>
      <c r="S133" s="4466"/>
      <c r="T133" s="4466"/>
      <c r="U133" s="4466"/>
      <c r="V133" s="4466"/>
      <c r="W133" s="4466"/>
      <c r="X133" s="4466"/>
      <c r="Y133" s="4466"/>
      <c r="Z133" s="4466"/>
      <c r="AA133" s="4466"/>
      <c r="AB133" s="4468">
        <f t="shared" si="29"/>
        <v>0</v>
      </c>
      <c r="AC133" s="3744"/>
      <c r="AD133" s="4510">
        <f t="shared" si="30"/>
        <v>0</v>
      </c>
      <c r="AE133" s="4102"/>
      <c r="AF133" s="4102"/>
      <c r="AG133" s="4102"/>
      <c r="AH133" s="4102"/>
      <c r="AI133" s="4102"/>
      <c r="AJ133" s="4102"/>
      <c r="AK133" s="4102"/>
      <c r="AL133" s="4463">
        <f t="shared" si="27"/>
        <v>0</v>
      </c>
      <c r="AM133" s="4464">
        <f t="shared" si="31"/>
        <v>0</v>
      </c>
      <c r="AN133" s="6502"/>
      <c r="AO133" s="1164"/>
      <c r="AP133" s="1041"/>
    </row>
    <row r="134" spans="1:42" s="139" customFormat="1">
      <c r="A134" s="1041"/>
      <c r="B134" s="1164"/>
      <c r="C134" s="3720"/>
      <c r="D134" s="2647"/>
      <c r="E134" s="2647" t="s">
        <v>4375</v>
      </c>
      <c r="F134" s="3409" t="s">
        <v>1166</v>
      </c>
      <c r="G134" s="4104"/>
      <c r="H134" s="4104"/>
      <c r="I134" s="3285" t="b">
        <v>1</v>
      </c>
      <c r="J134" s="4102"/>
      <c r="K134" s="4115">
        <v>0</v>
      </c>
      <c r="L134" s="4466"/>
      <c r="M134" s="4466"/>
      <c r="N134" s="4466"/>
      <c r="O134" s="4466"/>
      <c r="P134" s="4466"/>
      <c r="Q134" s="4466"/>
      <c r="R134" s="4466"/>
      <c r="S134" s="4466"/>
      <c r="T134" s="4466"/>
      <c r="U134" s="4466"/>
      <c r="V134" s="4466"/>
      <c r="W134" s="4466"/>
      <c r="X134" s="4466"/>
      <c r="Y134" s="4466"/>
      <c r="Z134" s="4466"/>
      <c r="AA134" s="4466"/>
      <c r="AB134" s="4468">
        <f t="shared" si="29"/>
        <v>0</v>
      </c>
      <c r="AC134" s="3744"/>
      <c r="AD134" s="4510">
        <f t="shared" si="30"/>
        <v>0</v>
      </c>
      <c r="AE134" s="4102"/>
      <c r="AF134" s="4102"/>
      <c r="AG134" s="4102"/>
      <c r="AH134" s="4102"/>
      <c r="AI134" s="4102"/>
      <c r="AJ134" s="4102"/>
      <c r="AK134" s="4102"/>
      <c r="AL134" s="4463">
        <f t="shared" si="27"/>
        <v>0</v>
      </c>
      <c r="AM134" s="4464">
        <f t="shared" si="31"/>
        <v>0</v>
      </c>
      <c r="AN134" s="6502"/>
      <c r="AO134" s="1164"/>
      <c r="AP134" s="1041"/>
    </row>
    <row r="135" spans="1:42" s="139" customFormat="1">
      <c r="A135" s="1041"/>
      <c r="B135" s="1164"/>
      <c r="C135" s="3720"/>
      <c r="D135" s="2647"/>
      <c r="E135" s="2647" t="s">
        <v>4376</v>
      </c>
      <c r="F135" s="3409" t="s">
        <v>1166</v>
      </c>
      <c r="G135" s="4104"/>
      <c r="H135" s="4104"/>
      <c r="I135" s="3285" t="b">
        <v>1</v>
      </c>
      <c r="J135" s="4102"/>
      <c r="K135" s="4115">
        <v>0</v>
      </c>
      <c r="L135" s="4466"/>
      <c r="M135" s="4466"/>
      <c r="N135" s="4466"/>
      <c r="O135" s="4466"/>
      <c r="P135" s="4466"/>
      <c r="Q135" s="4466"/>
      <c r="R135" s="4466"/>
      <c r="S135" s="4466"/>
      <c r="T135" s="4466"/>
      <c r="U135" s="4466"/>
      <c r="V135" s="4466"/>
      <c r="W135" s="4466"/>
      <c r="X135" s="4466"/>
      <c r="Y135" s="4466"/>
      <c r="Z135" s="4466"/>
      <c r="AA135" s="4466"/>
      <c r="AB135" s="4468">
        <f t="shared" si="29"/>
        <v>0</v>
      </c>
      <c r="AC135" s="3744"/>
      <c r="AD135" s="4510">
        <f t="shared" si="30"/>
        <v>0</v>
      </c>
      <c r="AE135" s="4102"/>
      <c r="AF135" s="4102"/>
      <c r="AG135" s="4102"/>
      <c r="AH135" s="4102"/>
      <c r="AI135" s="4102"/>
      <c r="AJ135" s="4102"/>
      <c r="AK135" s="4102"/>
      <c r="AL135" s="4463">
        <f t="shared" si="27"/>
        <v>0</v>
      </c>
      <c r="AM135" s="4464">
        <f t="shared" si="31"/>
        <v>0</v>
      </c>
      <c r="AN135" s="6502"/>
      <c r="AO135" s="1164"/>
      <c r="AP135" s="1041"/>
    </row>
    <row r="136" spans="1:42" s="139" customFormat="1">
      <c r="A136" s="1041"/>
      <c r="B136" s="1164"/>
      <c r="C136" s="3720"/>
      <c r="D136" s="2647"/>
      <c r="E136" s="2647" t="s">
        <v>4377</v>
      </c>
      <c r="F136" s="3409" t="s">
        <v>1166</v>
      </c>
      <c r="G136" s="4104"/>
      <c r="H136" s="4104"/>
      <c r="I136" s="3285" t="b">
        <v>1</v>
      </c>
      <c r="J136" s="4102"/>
      <c r="K136" s="4115">
        <v>0</v>
      </c>
      <c r="L136" s="4466"/>
      <c r="M136" s="4466"/>
      <c r="N136" s="4466"/>
      <c r="O136" s="4466"/>
      <c r="P136" s="4466"/>
      <c r="Q136" s="4466"/>
      <c r="R136" s="4466"/>
      <c r="S136" s="4466"/>
      <c r="T136" s="4466"/>
      <c r="U136" s="4466"/>
      <c r="V136" s="4466"/>
      <c r="W136" s="4466"/>
      <c r="X136" s="4466"/>
      <c r="Y136" s="4466"/>
      <c r="Z136" s="4466"/>
      <c r="AA136" s="4466"/>
      <c r="AB136" s="4468">
        <f t="shared" si="29"/>
        <v>0</v>
      </c>
      <c r="AC136" s="3744"/>
      <c r="AD136" s="4510">
        <f t="shared" si="30"/>
        <v>0</v>
      </c>
      <c r="AE136" s="4102"/>
      <c r="AF136" s="4102"/>
      <c r="AG136" s="4102"/>
      <c r="AH136" s="4102"/>
      <c r="AI136" s="4102"/>
      <c r="AJ136" s="4102"/>
      <c r="AK136" s="4102"/>
      <c r="AL136" s="4463">
        <f t="shared" si="27"/>
        <v>0</v>
      </c>
      <c r="AM136" s="4464">
        <f t="shared" si="31"/>
        <v>0</v>
      </c>
      <c r="AN136" s="6502"/>
      <c r="AO136" s="1164"/>
      <c r="AP136" s="1041"/>
    </row>
    <row r="137" spans="1:42" s="139" customFormat="1">
      <c r="A137" s="1041"/>
      <c r="B137" s="1164"/>
      <c r="C137" s="3720"/>
      <c r="D137" s="2647"/>
      <c r="E137" s="2647" t="s">
        <v>4378</v>
      </c>
      <c r="F137" s="3409" t="s">
        <v>1166</v>
      </c>
      <c r="G137" s="4104"/>
      <c r="H137" s="4104"/>
      <c r="I137" s="3285" t="b">
        <v>1</v>
      </c>
      <c r="J137" s="4102"/>
      <c r="K137" s="4115">
        <v>0</v>
      </c>
      <c r="L137" s="4466"/>
      <c r="M137" s="4466"/>
      <c r="N137" s="4466"/>
      <c r="O137" s="4466"/>
      <c r="P137" s="4466"/>
      <c r="Q137" s="4466"/>
      <c r="R137" s="4466"/>
      <c r="S137" s="4466"/>
      <c r="T137" s="4466"/>
      <c r="U137" s="4466"/>
      <c r="V137" s="4466"/>
      <c r="W137" s="4466"/>
      <c r="X137" s="4466"/>
      <c r="Y137" s="4466"/>
      <c r="Z137" s="4466"/>
      <c r="AA137" s="4466"/>
      <c r="AB137" s="4468">
        <f t="shared" si="29"/>
        <v>0</v>
      </c>
      <c r="AC137" s="3744"/>
      <c r="AD137" s="4510">
        <f t="shared" si="30"/>
        <v>0</v>
      </c>
      <c r="AE137" s="4102"/>
      <c r="AF137" s="4102"/>
      <c r="AG137" s="4102"/>
      <c r="AH137" s="4102"/>
      <c r="AI137" s="4102"/>
      <c r="AJ137" s="4102"/>
      <c r="AK137" s="4102"/>
      <c r="AL137" s="4463">
        <f t="shared" si="27"/>
        <v>0</v>
      </c>
      <c r="AM137" s="4464">
        <f t="shared" si="31"/>
        <v>0</v>
      </c>
      <c r="AN137" s="6502"/>
      <c r="AO137" s="1164"/>
      <c r="AP137" s="1041"/>
    </row>
    <row r="138" spans="1:42" s="139" customFormat="1">
      <c r="A138" s="1041"/>
      <c r="B138" s="1164"/>
      <c r="C138" s="3720"/>
      <c r="D138" s="2647"/>
      <c r="E138" s="2647" t="s">
        <v>4379</v>
      </c>
      <c r="F138" s="3409" t="s">
        <v>1166</v>
      </c>
      <c r="G138" s="4104"/>
      <c r="H138" s="4104"/>
      <c r="I138" s="3285" t="b">
        <v>1</v>
      </c>
      <c r="J138" s="4102"/>
      <c r="K138" s="4115">
        <v>0</v>
      </c>
      <c r="L138" s="4466"/>
      <c r="M138" s="4466"/>
      <c r="N138" s="4466"/>
      <c r="O138" s="4466"/>
      <c r="P138" s="4466"/>
      <c r="Q138" s="4466"/>
      <c r="R138" s="4466"/>
      <c r="S138" s="4466"/>
      <c r="T138" s="4466"/>
      <c r="U138" s="4466"/>
      <c r="V138" s="4466"/>
      <c r="W138" s="4466"/>
      <c r="X138" s="4466"/>
      <c r="Y138" s="4466"/>
      <c r="Z138" s="4466"/>
      <c r="AA138" s="4466"/>
      <c r="AB138" s="4468">
        <f t="shared" si="29"/>
        <v>0</v>
      </c>
      <c r="AC138" s="3744"/>
      <c r="AD138" s="4510">
        <f t="shared" si="30"/>
        <v>0</v>
      </c>
      <c r="AE138" s="4102"/>
      <c r="AF138" s="4102"/>
      <c r="AG138" s="4102"/>
      <c r="AH138" s="4102"/>
      <c r="AI138" s="4102"/>
      <c r="AJ138" s="4102"/>
      <c r="AK138" s="4102"/>
      <c r="AL138" s="4463">
        <f t="shared" si="27"/>
        <v>0</v>
      </c>
      <c r="AM138" s="4464">
        <f t="shared" si="31"/>
        <v>0</v>
      </c>
      <c r="AN138" s="6502"/>
      <c r="AO138" s="1164"/>
      <c r="AP138" s="1041"/>
    </row>
    <row r="139" spans="1:42" s="139" customFormat="1">
      <c r="A139" s="1041"/>
      <c r="B139" s="1164"/>
      <c r="C139" s="3720"/>
      <c r="D139" s="2647"/>
      <c r="E139" s="2647" t="s">
        <v>4380</v>
      </c>
      <c r="F139" s="3409" t="s">
        <v>1166</v>
      </c>
      <c r="G139" s="4104"/>
      <c r="H139" s="4104"/>
      <c r="I139" s="3285" t="b">
        <v>1</v>
      </c>
      <c r="J139" s="4102"/>
      <c r="K139" s="4115">
        <v>0</v>
      </c>
      <c r="L139" s="4466"/>
      <c r="M139" s="4466"/>
      <c r="N139" s="4466"/>
      <c r="O139" s="4466"/>
      <c r="P139" s="4466"/>
      <c r="Q139" s="4466"/>
      <c r="R139" s="4466"/>
      <c r="S139" s="4466"/>
      <c r="T139" s="4466"/>
      <c r="U139" s="4466"/>
      <c r="V139" s="4466"/>
      <c r="W139" s="4466"/>
      <c r="X139" s="4466"/>
      <c r="Y139" s="4466"/>
      <c r="Z139" s="4466"/>
      <c r="AA139" s="4466"/>
      <c r="AB139" s="4468">
        <f t="shared" si="29"/>
        <v>0</v>
      </c>
      <c r="AC139" s="3744"/>
      <c r="AD139" s="4510">
        <f t="shared" si="30"/>
        <v>0</v>
      </c>
      <c r="AE139" s="4102"/>
      <c r="AF139" s="4102"/>
      <c r="AG139" s="4102"/>
      <c r="AH139" s="4102"/>
      <c r="AI139" s="4102"/>
      <c r="AJ139" s="4102"/>
      <c r="AK139" s="4102"/>
      <c r="AL139" s="4463">
        <f t="shared" si="27"/>
        <v>0</v>
      </c>
      <c r="AM139" s="4464">
        <f t="shared" si="31"/>
        <v>0</v>
      </c>
      <c r="AN139" s="6502"/>
      <c r="AO139" s="1164"/>
      <c r="AP139" s="1041"/>
    </row>
    <row r="140" spans="1:42" s="139" customFormat="1">
      <c r="A140" s="1041"/>
      <c r="B140" s="1164"/>
      <c r="C140" s="3720"/>
      <c r="D140" s="2647"/>
      <c r="E140" s="2647" t="s">
        <v>4381</v>
      </c>
      <c r="F140" s="3409" t="s">
        <v>1166</v>
      </c>
      <c r="G140" s="4104"/>
      <c r="H140" s="4104"/>
      <c r="I140" s="3285" t="b">
        <v>1</v>
      </c>
      <c r="J140" s="4102"/>
      <c r="K140" s="4115">
        <v>0</v>
      </c>
      <c r="L140" s="4466"/>
      <c r="M140" s="4466"/>
      <c r="N140" s="4466"/>
      <c r="O140" s="4466"/>
      <c r="P140" s="4466"/>
      <c r="Q140" s="4466"/>
      <c r="R140" s="4466"/>
      <c r="S140" s="4466"/>
      <c r="T140" s="4466"/>
      <c r="U140" s="4466"/>
      <c r="V140" s="4466"/>
      <c r="W140" s="4466"/>
      <c r="X140" s="4466"/>
      <c r="Y140" s="4466"/>
      <c r="Z140" s="4466"/>
      <c r="AA140" s="4466"/>
      <c r="AB140" s="4468">
        <f t="shared" si="29"/>
        <v>0</v>
      </c>
      <c r="AC140" s="3744"/>
      <c r="AD140" s="4510">
        <f t="shared" si="30"/>
        <v>0</v>
      </c>
      <c r="AE140" s="4102"/>
      <c r="AF140" s="4102"/>
      <c r="AG140" s="4102"/>
      <c r="AH140" s="4102"/>
      <c r="AI140" s="4102"/>
      <c r="AJ140" s="4102"/>
      <c r="AK140" s="4102"/>
      <c r="AL140" s="4463">
        <f t="shared" si="27"/>
        <v>0</v>
      </c>
      <c r="AM140" s="4464">
        <f t="shared" si="31"/>
        <v>0</v>
      </c>
      <c r="AN140" s="6502"/>
      <c r="AO140" s="1164"/>
      <c r="AP140" s="1041"/>
    </row>
    <row r="141" spans="1:42" s="139" customFormat="1">
      <c r="A141" s="1041"/>
      <c r="B141" s="1164"/>
      <c r="C141" s="3720"/>
      <c r="D141" s="2647"/>
      <c r="E141" s="2647" t="s">
        <v>4382</v>
      </c>
      <c r="F141" s="3409" t="s">
        <v>1166</v>
      </c>
      <c r="G141" s="4104"/>
      <c r="H141" s="4104"/>
      <c r="I141" s="3285" t="b">
        <v>1</v>
      </c>
      <c r="J141" s="4102"/>
      <c r="K141" s="4115">
        <v>0</v>
      </c>
      <c r="L141" s="4466"/>
      <c r="M141" s="4466"/>
      <c r="N141" s="4466"/>
      <c r="O141" s="4466"/>
      <c r="P141" s="4466"/>
      <c r="Q141" s="4466"/>
      <c r="R141" s="4466"/>
      <c r="S141" s="4466"/>
      <c r="T141" s="4466"/>
      <c r="U141" s="4466"/>
      <c r="V141" s="4466"/>
      <c r="W141" s="4466"/>
      <c r="X141" s="4466"/>
      <c r="Y141" s="4466"/>
      <c r="Z141" s="4466"/>
      <c r="AA141" s="4466"/>
      <c r="AB141" s="4468">
        <f t="shared" si="29"/>
        <v>0</v>
      </c>
      <c r="AC141" s="3744"/>
      <c r="AD141" s="4510">
        <f t="shared" si="30"/>
        <v>0</v>
      </c>
      <c r="AE141" s="4102"/>
      <c r="AF141" s="4102"/>
      <c r="AG141" s="4102"/>
      <c r="AH141" s="4102"/>
      <c r="AI141" s="4102"/>
      <c r="AJ141" s="4102"/>
      <c r="AK141" s="4102"/>
      <c r="AL141" s="4463">
        <f t="shared" si="27"/>
        <v>0</v>
      </c>
      <c r="AM141" s="4464">
        <f t="shared" si="31"/>
        <v>0</v>
      </c>
      <c r="AN141" s="6502"/>
      <c r="AO141" s="1164"/>
      <c r="AP141" s="1041"/>
    </row>
    <row r="142" spans="1:42" s="139" customFormat="1">
      <c r="A142" s="1041"/>
      <c r="B142" s="1164"/>
      <c r="C142" s="3720"/>
      <c r="D142" s="2647"/>
      <c r="E142" s="2647" t="s">
        <v>4383</v>
      </c>
      <c r="F142" s="3409" t="s">
        <v>1166</v>
      </c>
      <c r="G142" s="4104"/>
      <c r="H142" s="4104"/>
      <c r="I142" s="3285" t="b">
        <v>1</v>
      </c>
      <c r="J142" s="4102"/>
      <c r="K142" s="4115">
        <v>0</v>
      </c>
      <c r="L142" s="4466"/>
      <c r="M142" s="4466"/>
      <c r="N142" s="4466"/>
      <c r="O142" s="4466"/>
      <c r="P142" s="4466"/>
      <c r="Q142" s="4466"/>
      <c r="R142" s="4466"/>
      <c r="S142" s="4466"/>
      <c r="T142" s="4466"/>
      <c r="U142" s="4466"/>
      <c r="V142" s="4466"/>
      <c r="W142" s="4466"/>
      <c r="X142" s="4466"/>
      <c r="Y142" s="4466"/>
      <c r="Z142" s="4466"/>
      <c r="AA142" s="4466"/>
      <c r="AB142" s="4468">
        <f t="shared" si="29"/>
        <v>0</v>
      </c>
      <c r="AC142" s="3744"/>
      <c r="AD142" s="4510">
        <f t="shared" si="30"/>
        <v>0</v>
      </c>
      <c r="AE142" s="4102"/>
      <c r="AF142" s="4102"/>
      <c r="AG142" s="4102"/>
      <c r="AH142" s="4102"/>
      <c r="AI142" s="4102"/>
      <c r="AJ142" s="4102"/>
      <c r="AK142" s="4102"/>
      <c r="AL142" s="4463">
        <f t="shared" si="27"/>
        <v>0</v>
      </c>
      <c r="AM142" s="4464">
        <f t="shared" si="31"/>
        <v>0</v>
      </c>
      <c r="AN142" s="6502"/>
      <c r="AO142" s="1164"/>
      <c r="AP142" s="1041"/>
    </row>
    <row r="143" spans="1:42" s="144" customFormat="1">
      <c r="A143" s="1040"/>
      <c r="B143" s="1175"/>
      <c r="C143" s="3410"/>
      <c r="D143" s="3411" t="s">
        <v>1104</v>
      </c>
      <c r="E143" s="3412"/>
      <c r="F143" s="3412"/>
      <c r="G143" s="3413"/>
      <c r="H143" s="3413"/>
      <c r="I143" s="3414"/>
      <c r="J143" s="4479">
        <f>SUMIF($I$115:$I$142,"TRUE",J115:J142)</f>
        <v>0</v>
      </c>
      <c r="K143" s="4117"/>
      <c r="L143" s="4479">
        <f t="shared" ref="L143:AB143" si="32">SUMIF($I$115:$I$142,"TRUE",L115:L142)</f>
        <v>0</v>
      </c>
      <c r="M143" s="4479">
        <f t="shared" si="32"/>
        <v>0</v>
      </c>
      <c r="N143" s="4479">
        <f t="shared" si="32"/>
        <v>0</v>
      </c>
      <c r="O143" s="4479">
        <f t="shared" si="32"/>
        <v>0</v>
      </c>
      <c r="P143" s="4479">
        <f t="shared" si="32"/>
        <v>0</v>
      </c>
      <c r="Q143" s="4479">
        <f t="shared" si="32"/>
        <v>0</v>
      </c>
      <c r="R143" s="4479">
        <f t="shared" si="32"/>
        <v>0</v>
      </c>
      <c r="S143" s="4479">
        <f t="shared" si="32"/>
        <v>0</v>
      </c>
      <c r="T143" s="4479">
        <f t="shared" si="32"/>
        <v>0</v>
      </c>
      <c r="U143" s="4479">
        <f t="shared" si="32"/>
        <v>0</v>
      </c>
      <c r="V143" s="4479">
        <f t="shared" si="32"/>
        <v>0</v>
      </c>
      <c r="W143" s="4479">
        <f t="shared" si="32"/>
        <v>0</v>
      </c>
      <c r="X143" s="4479">
        <f>SUMIF($I$115:$I$142,"TRUE",X115:X142)</f>
        <v>0</v>
      </c>
      <c r="Y143" s="4479">
        <f t="shared" si="32"/>
        <v>0</v>
      </c>
      <c r="Z143" s="4479">
        <f t="shared" si="32"/>
        <v>0</v>
      </c>
      <c r="AA143" s="4479">
        <f t="shared" si="32"/>
        <v>0</v>
      </c>
      <c r="AB143" s="4480">
        <f t="shared" si="32"/>
        <v>0</v>
      </c>
      <c r="AC143" s="1175"/>
      <c r="AD143" s="4488">
        <f t="shared" ref="AD143:AM143" si="33">SUMIF($I$115:$I$142,"TRUE",AD115:AD142)</f>
        <v>0</v>
      </c>
      <c r="AE143" s="4479">
        <f t="shared" si="33"/>
        <v>0</v>
      </c>
      <c r="AF143" s="4479">
        <f t="shared" si="33"/>
        <v>0</v>
      </c>
      <c r="AG143" s="4479">
        <f t="shared" si="33"/>
        <v>0</v>
      </c>
      <c r="AH143" s="4479">
        <f t="shared" si="33"/>
        <v>0</v>
      </c>
      <c r="AI143" s="4479">
        <f t="shared" si="33"/>
        <v>0</v>
      </c>
      <c r="AJ143" s="4479">
        <f t="shared" si="33"/>
        <v>0</v>
      </c>
      <c r="AK143" s="4479">
        <f t="shared" si="33"/>
        <v>0</v>
      </c>
      <c r="AL143" s="4479">
        <f t="shared" si="33"/>
        <v>0</v>
      </c>
      <c r="AM143" s="4480">
        <f t="shared" si="33"/>
        <v>0</v>
      </c>
      <c r="AN143" s="6503"/>
      <c r="AO143" s="1175"/>
      <c r="AP143" s="1040"/>
    </row>
    <row r="144" spans="1:42" s="144" customFormat="1">
      <c r="A144" s="1040"/>
      <c r="B144" s="1175"/>
      <c r="C144" s="3410"/>
      <c r="D144" s="3411" t="s">
        <v>1179</v>
      </c>
      <c r="E144" s="3412"/>
      <c r="F144" s="3412"/>
      <c r="G144" s="3413"/>
      <c r="H144" s="3413"/>
      <c r="I144" s="3414"/>
      <c r="J144" s="4479">
        <f>SUM(J115:J142)</f>
        <v>0</v>
      </c>
      <c r="K144" s="4117"/>
      <c r="L144" s="4479">
        <f t="shared" ref="L144:AB144" si="34">SUM(L115:L142)</f>
        <v>0</v>
      </c>
      <c r="M144" s="4479">
        <f t="shared" si="34"/>
        <v>0</v>
      </c>
      <c r="N144" s="4479">
        <f t="shared" si="34"/>
        <v>0</v>
      </c>
      <c r="O144" s="4479">
        <f t="shared" si="34"/>
        <v>0</v>
      </c>
      <c r="P144" s="4479">
        <f t="shared" si="34"/>
        <v>0</v>
      </c>
      <c r="Q144" s="4479">
        <f t="shared" si="34"/>
        <v>0</v>
      </c>
      <c r="R144" s="4479">
        <f t="shared" si="34"/>
        <v>0</v>
      </c>
      <c r="S144" s="4479">
        <f t="shared" si="34"/>
        <v>0</v>
      </c>
      <c r="T144" s="4479">
        <f t="shared" si="34"/>
        <v>0</v>
      </c>
      <c r="U144" s="4479">
        <f t="shared" si="34"/>
        <v>0</v>
      </c>
      <c r="V144" s="4479">
        <f t="shared" si="34"/>
        <v>0</v>
      </c>
      <c r="W144" s="4479">
        <f t="shared" si="34"/>
        <v>0</v>
      </c>
      <c r="X144" s="4479">
        <f>SUM(X115:X142)</f>
        <v>0</v>
      </c>
      <c r="Y144" s="4479">
        <f t="shared" si="34"/>
        <v>0</v>
      </c>
      <c r="Z144" s="4479">
        <f t="shared" si="34"/>
        <v>0</v>
      </c>
      <c r="AA144" s="4479">
        <f t="shared" si="34"/>
        <v>0</v>
      </c>
      <c r="AB144" s="4480">
        <f t="shared" si="34"/>
        <v>0</v>
      </c>
      <c r="AC144" s="1175"/>
      <c r="AD144" s="4488">
        <f t="shared" ref="AD144:AM144" si="35">SUM(AD115:AD142)</f>
        <v>0</v>
      </c>
      <c r="AE144" s="4479">
        <f t="shared" si="35"/>
        <v>0</v>
      </c>
      <c r="AF144" s="4479">
        <f t="shared" si="35"/>
        <v>0</v>
      </c>
      <c r="AG144" s="4479">
        <f t="shared" si="35"/>
        <v>0</v>
      </c>
      <c r="AH144" s="4479">
        <f t="shared" si="35"/>
        <v>0</v>
      </c>
      <c r="AI144" s="4479">
        <f>SUM(AI115:AI142)</f>
        <v>0</v>
      </c>
      <c r="AJ144" s="4479">
        <f>SUM(AJ115:AJ142)</f>
        <v>0</v>
      </c>
      <c r="AK144" s="4479">
        <f t="shared" si="35"/>
        <v>0</v>
      </c>
      <c r="AL144" s="4479">
        <f t="shared" si="35"/>
        <v>0</v>
      </c>
      <c r="AM144" s="4480">
        <f t="shared" si="35"/>
        <v>0</v>
      </c>
      <c r="AN144" s="6503"/>
      <c r="AO144" s="1175"/>
      <c r="AP144" s="1040"/>
    </row>
    <row r="145" spans="1:42" s="143" customFormat="1">
      <c r="A145" s="1042"/>
      <c r="B145" s="1165"/>
      <c r="C145" s="3410" t="s">
        <v>1133</v>
      </c>
      <c r="D145" s="3416"/>
      <c r="E145" s="3416"/>
      <c r="F145" s="3411"/>
      <c r="G145" s="3085"/>
      <c r="H145" s="3085"/>
      <c r="I145" s="3414"/>
      <c r="J145" s="4479">
        <f>J44+J75+J111+J143</f>
        <v>0</v>
      </c>
      <c r="K145" s="4118"/>
      <c r="L145" s="4479">
        <f>L44+L75+L111+L143</f>
        <v>0</v>
      </c>
      <c r="M145" s="4479">
        <f t="shared" ref="M145:AB145" si="36">M44+M75+M111+M143</f>
        <v>0</v>
      </c>
      <c r="N145" s="4479">
        <f t="shared" si="36"/>
        <v>0</v>
      </c>
      <c r="O145" s="4479">
        <f t="shared" si="36"/>
        <v>0</v>
      </c>
      <c r="P145" s="4479">
        <f t="shared" si="36"/>
        <v>0</v>
      </c>
      <c r="Q145" s="4479">
        <f t="shared" si="36"/>
        <v>0</v>
      </c>
      <c r="R145" s="4479">
        <f t="shared" si="36"/>
        <v>0</v>
      </c>
      <c r="S145" s="4479">
        <f t="shared" si="36"/>
        <v>0</v>
      </c>
      <c r="T145" s="4479">
        <f t="shared" si="36"/>
        <v>0</v>
      </c>
      <c r="U145" s="4479">
        <f t="shared" si="36"/>
        <v>0</v>
      </c>
      <c r="V145" s="4479">
        <f t="shared" si="36"/>
        <v>0</v>
      </c>
      <c r="W145" s="4479">
        <f t="shared" si="36"/>
        <v>0</v>
      </c>
      <c r="X145" s="4479">
        <f>X44+X75+X111+X143</f>
        <v>0</v>
      </c>
      <c r="Y145" s="4479">
        <f t="shared" si="36"/>
        <v>0</v>
      </c>
      <c r="Z145" s="4479">
        <f t="shared" si="36"/>
        <v>0</v>
      </c>
      <c r="AA145" s="4479">
        <f t="shared" si="36"/>
        <v>0</v>
      </c>
      <c r="AB145" s="4480">
        <f t="shared" si="36"/>
        <v>0</v>
      </c>
      <c r="AC145" s="1165"/>
      <c r="AD145" s="4488">
        <f t="shared" ref="AD145:AM145" si="37">AD44+AD75+AD111+AD143</f>
        <v>0</v>
      </c>
      <c r="AE145" s="4479">
        <f t="shared" si="37"/>
        <v>0</v>
      </c>
      <c r="AF145" s="4479">
        <f t="shared" si="37"/>
        <v>0</v>
      </c>
      <c r="AG145" s="4479">
        <f t="shared" si="37"/>
        <v>0</v>
      </c>
      <c r="AH145" s="4479">
        <f t="shared" si="37"/>
        <v>0</v>
      </c>
      <c r="AI145" s="4479">
        <f>AI44+AI75+AI111+AI143</f>
        <v>0</v>
      </c>
      <c r="AJ145" s="4479">
        <f>AJ44+AJ75+AJ111+AJ143</f>
        <v>0</v>
      </c>
      <c r="AK145" s="4479">
        <f t="shared" si="37"/>
        <v>0</v>
      </c>
      <c r="AL145" s="4479">
        <f t="shared" si="37"/>
        <v>0</v>
      </c>
      <c r="AM145" s="4480">
        <f t="shared" si="37"/>
        <v>0</v>
      </c>
      <c r="AN145" s="6503"/>
      <c r="AO145" s="1165"/>
      <c r="AP145" s="1042"/>
    </row>
    <row r="146" spans="1:42" s="143" customFormat="1">
      <c r="A146" s="1042"/>
      <c r="B146" s="1165"/>
      <c r="C146" s="3410" t="s">
        <v>1180</v>
      </c>
      <c r="D146" s="3416"/>
      <c r="E146" s="3416"/>
      <c r="F146" s="3411"/>
      <c r="G146" s="3085"/>
      <c r="H146" s="3085"/>
      <c r="I146" s="3413"/>
      <c r="J146" s="4479">
        <f t="shared" ref="J146:AB146" si="38">J45+J76+J112+J144</f>
        <v>0</v>
      </c>
      <c r="K146" s="4118"/>
      <c r="L146" s="4478">
        <f t="shared" si="38"/>
        <v>0</v>
      </c>
      <c r="M146" s="4478">
        <f t="shared" si="38"/>
        <v>0</v>
      </c>
      <c r="N146" s="4479">
        <f t="shared" si="38"/>
        <v>0</v>
      </c>
      <c r="O146" s="4479">
        <f t="shared" si="38"/>
        <v>0</v>
      </c>
      <c r="P146" s="4478">
        <f t="shared" si="38"/>
        <v>0</v>
      </c>
      <c r="Q146" s="4478">
        <f t="shared" si="38"/>
        <v>0</v>
      </c>
      <c r="R146" s="4478">
        <f t="shared" si="38"/>
        <v>0</v>
      </c>
      <c r="S146" s="4478">
        <f t="shared" si="38"/>
        <v>0</v>
      </c>
      <c r="T146" s="4478">
        <f t="shared" si="38"/>
        <v>0</v>
      </c>
      <c r="U146" s="4478">
        <f t="shared" si="38"/>
        <v>0</v>
      </c>
      <c r="V146" s="4478">
        <f t="shared" si="38"/>
        <v>0</v>
      </c>
      <c r="W146" s="4478">
        <f t="shared" si="38"/>
        <v>0</v>
      </c>
      <c r="X146" s="4478">
        <f>X45+X76+X112+X144</f>
        <v>0</v>
      </c>
      <c r="Y146" s="4478">
        <f t="shared" si="38"/>
        <v>0</v>
      </c>
      <c r="Z146" s="4478">
        <f t="shared" si="38"/>
        <v>0</v>
      </c>
      <c r="AA146" s="4478">
        <f t="shared" si="38"/>
        <v>0</v>
      </c>
      <c r="AB146" s="4489">
        <f t="shared" si="38"/>
        <v>0</v>
      </c>
      <c r="AC146" s="1165"/>
      <c r="AD146" s="4488">
        <f>AD45+AD76+ABT112+AD144</f>
        <v>0</v>
      </c>
      <c r="AE146" s="4479">
        <f t="shared" ref="AE146:AM146" si="39">AE45+AE76+AE112+AE144</f>
        <v>0</v>
      </c>
      <c r="AF146" s="4479">
        <f t="shared" si="39"/>
        <v>0</v>
      </c>
      <c r="AG146" s="4479">
        <f t="shared" si="39"/>
        <v>0</v>
      </c>
      <c r="AH146" s="4479">
        <f t="shared" si="39"/>
        <v>0</v>
      </c>
      <c r="AI146" s="4479">
        <f>AI45+AI76+AI112+AI144</f>
        <v>0</v>
      </c>
      <c r="AJ146" s="4479">
        <f>AJ45+AJ76+AJ112+AJ144</f>
        <v>0</v>
      </c>
      <c r="AK146" s="4479">
        <f t="shared" si="39"/>
        <v>0</v>
      </c>
      <c r="AL146" s="4479">
        <f t="shared" si="39"/>
        <v>0</v>
      </c>
      <c r="AM146" s="4480">
        <f t="shared" si="39"/>
        <v>0</v>
      </c>
      <c r="AN146" s="6503"/>
      <c r="AO146" s="1165"/>
      <c r="AP146" s="1042"/>
    </row>
    <row r="147" spans="1:42" ht="13.5" thickBot="1">
      <c r="A147" s="1036"/>
      <c r="B147" s="1163"/>
      <c r="C147" s="2648"/>
      <c r="D147" s="3417"/>
      <c r="E147" s="3417"/>
      <c r="F147" s="3418"/>
      <c r="G147" s="3419"/>
      <c r="H147" s="3419"/>
      <c r="I147" s="3420"/>
      <c r="J147" s="3420"/>
      <c r="K147" s="4119"/>
      <c r="L147" s="3419"/>
      <c r="M147" s="3419"/>
      <c r="N147" s="3419"/>
      <c r="O147" s="3420"/>
      <c r="P147" s="3419"/>
      <c r="Q147" s="3419"/>
      <c r="R147" s="3419"/>
      <c r="S147" s="3419"/>
      <c r="T147" s="3419"/>
      <c r="U147" s="3419"/>
      <c r="V147" s="3419"/>
      <c r="W147" s="3419"/>
      <c r="X147" s="3419"/>
      <c r="Y147" s="3419"/>
      <c r="Z147" s="3419"/>
      <c r="AA147" s="3419"/>
      <c r="AB147" s="3421"/>
      <c r="AC147" s="1163"/>
      <c r="AD147" s="3422"/>
      <c r="AE147" s="3420"/>
      <c r="AF147" s="3420"/>
      <c r="AG147" s="3420"/>
      <c r="AH147" s="3420"/>
      <c r="AI147" s="3420"/>
      <c r="AJ147" s="3420"/>
      <c r="AK147" s="3420"/>
      <c r="AL147" s="3420"/>
      <c r="AM147" s="256"/>
      <c r="AN147" s="256"/>
      <c r="AO147" s="1163"/>
      <c r="AP147" s="1036"/>
    </row>
    <row r="148" spans="1:42">
      <c r="A148" s="1036"/>
      <c r="B148" s="1163"/>
      <c r="C148" s="1164"/>
      <c r="D148" s="1164"/>
      <c r="E148" s="1164"/>
      <c r="F148" s="1164"/>
      <c r="G148" s="1164"/>
      <c r="H148" s="1164"/>
      <c r="I148" s="1164"/>
      <c r="J148" s="1164"/>
      <c r="K148" s="4120"/>
      <c r="L148" s="1164"/>
      <c r="M148" s="1164"/>
      <c r="N148" s="1164"/>
      <c r="O148" s="1164"/>
      <c r="P148" s="1164"/>
      <c r="Q148" s="1164"/>
      <c r="R148" s="1164"/>
      <c r="S148" s="1164"/>
      <c r="T148" s="1164"/>
      <c r="U148" s="1164"/>
      <c r="V148" s="1164"/>
      <c r="W148" s="1164"/>
      <c r="X148" s="1164"/>
      <c r="Y148" s="1164"/>
      <c r="Z148" s="1164"/>
      <c r="AA148" s="1164"/>
      <c r="AB148" s="1164"/>
      <c r="AC148" s="1163"/>
      <c r="AD148" s="1164"/>
      <c r="AE148" s="1164"/>
      <c r="AF148" s="1164"/>
      <c r="AG148" s="1164"/>
      <c r="AH148" s="1164"/>
      <c r="AI148" s="1164"/>
      <c r="AJ148" s="1164"/>
      <c r="AK148" s="1164"/>
      <c r="AL148" s="1164"/>
      <c r="AM148" s="1164"/>
      <c r="AN148" s="139"/>
      <c r="AO148" s="1163"/>
      <c r="AP148" s="1036"/>
    </row>
    <row r="149" spans="1:42" ht="13.5" thickBot="1">
      <c r="A149" s="1036"/>
      <c r="B149" s="1163"/>
      <c r="C149" s="1164"/>
      <c r="D149" s="1164"/>
      <c r="E149" s="1164"/>
      <c r="F149" s="1165" t="s">
        <v>1135</v>
      </c>
      <c r="G149" s="1165"/>
      <c r="H149" s="1164"/>
      <c r="I149" s="1164"/>
      <c r="J149" s="1164"/>
      <c r="K149" s="4120"/>
      <c r="L149" s="1164"/>
      <c r="M149" s="1164"/>
      <c r="N149" s="1164"/>
      <c r="O149" s="1164"/>
      <c r="P149" s="1164"/>
      <c r="Q149" s="1164"/>
      <c r="R149" s="1164"/>
      <c r="S149" s="1164"/>
      <c r="T149" s="1164"/>
      <c r="U149" s="1164"/>
      <c r="V149" s="1164"/>
      <c r="W149" s="1164"/>
      <c r="X149" s="1164"/>
      <c r="Y149" s="1164"/>
      <c r="Z149" s="1164"/>
      <c r="AA149" s="1164"/>
      <c r="AB149" s="1164"/>
      <c r="AC149" s="1163"/>
      <c r="AD149" s="1164"/>
      <c r="AE149" s="1164"/>
      <c r="AF149" s="1164"/>
      <c r="AG149" s="1164"/>
      <c r="AH149" s="1164"/>
      <c r="AI149" s="1164"/>
      <c r="AJ149" s="1164"/>
      <c r="AK149" s="1164"/>
      <c r="AL149" s="1164"/>
      <c r="AM149" s="1164"/>
      <c r="AN149" s="139"/>
      <c r="AO149" s="1163"/>
      <c r="AP149" s="1036"/>
    </row>
    <row r="150" spans="1:42">
      <c r="A150" s="1036"/>
      <c r="B150" s="1163"/>
      <c r="C150" s="1164"/>
      <c r="D150" s="1164"/>
      <c r="E150" s="1177"/>
      <c r="F150" s="247" t="str">
        <f>D12</f>
        <v>Current - Peso</v>
      </c>
      <c r="G150" s="3423" t="s">
        <v>580</v>
      </c>
      <c r="H150" s="3424"/>
      <c r="I150" s="3424"/>
      <c r="J150" s="4490"/>
      <c r="K150" s="4491"/>
      <c r="L150" s="4492">
        <f t="shared" ref="L150:AB150" si="40">L44</f>
        <v>0</v>
      </c>
      <c r="M150" s="4492">
        <f t="shared" si="40"/>
        <v>0</v>
      </c>
      <c r="N150" s="4492">
        <f t="shared" si="40"/>
        <v>0</v>
      </c>
      <c r="O150" s="4492">
        <f t="shared" si="40"/>
        <v>0</v>
      </c>
      <c r="P150" s="4492">
        <f t="shared" si="40"/>
        <v>0</v>
      </c>
      <c r="Q150" s="4492">
        <f t="shared" si="40"/>
        <v>0</v>
      </c>
      <c r="R150" s="4492">
        <f t="shared" si="40"/>
        <v>0</v>
      </c>
      <c r="S150" s="4492">
        <f t="shared" si="40"/>
        <v>0</v>
      </c>
      <c r="T150" s="4492">
        <f t="shared" si="40"/>
        <v>0</v>
      </c>
      <c r="U150" s="4492">
        <f t="shared" si="40"/>
        <v>0</v>
      </c>
      <c r="V150" s="4492">
        <f t="shared" si="40"/>
        <v>0</v>
      </c>
      <c r="W150" s="4492">
        <f t="shared" si="40"/>
        <v>0</v>
      </c>
      <c r="X150" s="4492">
        <f>X44</f>
        <v>0</v>
      </c>
      <c r="Y150" s="4492">
        <f t="shared" si="40"/>
        <v>0</v>
      </c>
      <c r="Z150" s="4492">
        <f t="shared" si="40"/>
        <v>0</v>
      </c>
      <c r="AA150" s="4492">
        <f t="shared" si="40"/>
        <v>0</v>
      </c>
      <c r="AB150" s="4453">
        <f t="shared" si="40"/>
        <v>0</v>
      </c>
      <c r="AC150" s="4493"/>
      <c r="AD150" s="4451">
        <f t="shared" ref="AD150:AM151" si="41">AD44</f>
        <v>0</v>
      </c>
      <c r="AE150" s="4492">
        <f t="shared" si="41"/>
        <v>0</v>
      </c>
      <c r="AF150" s="4492">
        <f t="shared" si="41"/>
        <v>0</v>
      </c>
      <c r="AG150" s="4492">
        <f t="shared" si="41"/>
        <v>0</v>
      </c>
      <c r="AH150" s="4492">
        <f t="shared" si="41"/>
        <v>0</v>
      </c>
      <c r="AI150" s="4492">
        <f>AI44</f>
        <v>0</v>
      </c>
      <c r="AJ150" s="4492">
        <f>AJ44</f>
        <v>0</v>
      </c>
      <c r="AK150" s="4492">
        <f t="shared" si="41"/>
        <v>0</v>
      </c>
      <c r="AL150" s="4492">
        <f t="shared" si="41"/>
        <v>0</v>
      </c>
      <c r="AM150" s="4453">
        <f t="shared" si="41"/>
        <v>0</v>
      </c>
      <c r="AN150" s="6504"/>
      <c r="AO150" s="1163"/>
      <c r="AP150" s="1036"/>
    </row>
    <row r="151" spans="1:42">
      <c r="A151" s="1036"/>
      <c r="B151" s="1163"/>
      <c r="C151" s="1164"/>
      <c r="D151" s="1164"/>
      <c r="E151" s="2641" t="s">
        <v>1181</v>
      </c>
      <c r="F151" s="3070" t="str">
        <f>F150</f>
        <v>Current - Peso</v>
      </c>
      <c r="G151" s="3413" t="s">
        <v>44</v>
      </c>
      <c r="H151" s="3068"/>
      <c r="I151" s="3068"/>
      <c r="J151" s="4494"/>
      <c r="K151" s="4495"/>
      <c r="L151" s="4496">
        <f t="shared" ref="L151:AB151" si="42">L45</f>
        <v>0</v>
      </c>
      <c r="M151" s="4496">
        <f t="shared" si="42"/>
        <v>0</v>
      </c>
      <c r="N151" s="4496">
        <f t="shared" si="42"/>
        <v>0</v>
      </c>
      <c r="O151" s="4496">
        <f t="shared" si="42"/>
        <v>0</v>
      </c>
      <c r="P151" s="4496">
        <f t="shared" si="42"/>
        <v>0</v>
      </c>
      <c r="Q151" s="4496">
        <f t="shared" si="42"/>
        <v>0</v>
      </c>
      <c r="R151" s="4496">
        <f t="shared" si="42"/>
        <v>0</v>
      </c>
      <c r="S151" s="4496">
        <f t="shared" si="42"/>
        <v>0</v>
      </c>
      <c r="T151" s="4496">
        <f t="shared" si="42"/>
        <v>0</v>
      </c>
      <c r="U151" s="4496">
        <f t="shared" si="42"/>
        <v>0</v>
      </c>
      <c r="V151" s="4496">
        <f t="shared" si="42"/>
        <v>0</v>
      </c>
      <c r="W151" s="4496">
        <f t="shared" si="42"/>
        <v>0</v>
      </c>
      <c r="X151" s="4496">
        <f>X45</f>
        <v>0</v>
      </c>
      <c r="Y151" s="4496">
        <f t="shared" si="42"/>
        <v>0</v>
      </c>
      <c r="Z151" s="4496">
        <f t="shared" si="42"/>
        <v>0</v>
      </c>
      <c r="AA151" s="4496">
        <f t="shared" si="42"/>
        <v>0</v>
      </c>
      <c r="AB151" s="4497">
        <f t="shared" si="42"/>
        <v>0</v>
      </c>
      <c r="AC151" s="4493"/>
      <c r="AD151" s="4498">
        <f t="shared" si="41"/>
        <v>0</v>
      </c>
      <c r="AE151" s="4496">
        <f t="shared" si="41"/>
        <v>0</v>
      </c>
      <c r="AF151" s="4496">
        <f t="shared" si="41"/>
        <v>0</v>
      </c>
      <c r="AG151" s="4496">
        <f t="shared" si="41"/>
        <v>0</v>
      </c>
      <c r="AH151" s="4496">
        <f t="shared" si="41"/>
        <v>0</v>
      </c>
      <c r="AI151" s="4496">
        <f>AI45</f>
        <v>0</v>
      </c>
      <c r="AJ151" s="4496">
        <f>AJ45</f>
        <v>0</v>
      </c>
      <c r="AK151" s="4496">
        <f t="shared" si="41"/>
        <v>0</v>
      </c>
      <c r="AL151" s="4496">
        <f t="shared" si="41"/>
        <v>0</v>
      </c>
      <c r="AM151" s="4497">
        <f t="shared" si="41"/>
        <v>0</v>
      </c>
      <c r="AN151" s="6503"/>
      <c r="AO151" s="1163"/>
      <c r="AP151" s="1036"/>
    </row>
    <row r="152" spans="1:42">
      <c r="A152" s="1036"/>
      <c r="B152" s="1163"/>
      <c r="C152" s="1164"/>
      <c r="D152" s="1164"/>
      <c r="E152" s="2641"/>
      <c r="F152" s="3070" t="str">
        <f>D47</f>
        <v>Current - Foreign</v>
      </c>
      <c r="G152" s="3413" t="s">
        <v>580</v>
      </c>
      <c r="H152" s="3068"/>
      <c r="I152" s="3068"/>
      <c r="J152" s="4494"/>
      <c r="K152" s="4495"/>
      <c r="L152" s="4496">
        <f t="shared" ref="L152:AB152" si="43">L75</f>
        <v>0</v>
      </c>
      <c r="M152" s="4496">
        <f t="shared" si="43"/>
        <v>0</v>
      </c>
      <c r="N152" s="4496">
        <f t="shared" si="43"/>
        <v>0</v>
      </c>
      <c r="O152" s="4496">
        <f t="shared" si="43"/>
        <v>0</v>
      </c>
      <c r="P152" s="4496">
        <f t="shared" si="43"/>
        <v>0</v>
      </c>
      <c r="Q152" s="4496">
        <f t="shared" si="43"/>
        <v>0</v>
      </c>
      <c r="R152" s="4496">
        <f t="shared" si="43"/>
        <v>0</v>
      </c>
      <c r="S152" s="4496">
        <f t="shared" si="43"/>
        <v>0</v>
      </c>
      <c r="T152" s="4496">
        <f t="shared" si="43"/>
        <v>0</v>
      </c>
      <c r="U152" s="4496">
        <f t="shared" si="43"/>
        <v>0</v>
      </c>
      <c r="V152" s="4496">
        <f t="shared" si="43"/>
        <v>0</v>
      </c>
      <c r="W152" s="4496">
        <f t="shared" si="43"/>
        <v>0</v>
      </c>
      <c r="X152" s="4496">
        <f>X75</f>
        <v>0</v>
      </c>
      <c r="Y152" s="4496">
        <f t="shared" si="43"/>
        <v>0</v>
      </c>
      <c r="Z152" s="4496">
        <f t="shared" si="43"/>
        <v>0</v>
      </c>
      <c r="AA152" s="4496">
        <f t="shared" si="43"/>
        <v>0</v>
      </c>
      <c r="AB152" s="4497">
        <f t="shared" si="43"/>
        <v>0</v>
      </c>
      <c r="AC152" s="4493"/>
      <c r="AD152" s="4498">
        <f t="shared" ref="AD152:AM153" si="44">AD75</f>
        <v>0</v>
      </c>
      <c r="AE152" s="4496">
        <f t="shared" si="44"/>
        <v>0</v>
      </c>
      <c r="AF152" s="4496">
        <f t="shared" si="44"/>
        <v>0</v>
      </c>
      <c r="AG152" s="4496">
        <f t="shared" si="44"/>
        <v>0</v>
      </c>
      <c r="AH152" s="4496">
        <f t="shared" si="44"/>
        <v>0</v>
      </c>
      <c r="AI152" s="4496">
        <f>AI75</f>
        <v>0</v>
      </c>
      <c r="AJ152" s="4496">
        <f>AJ75</f>
        <v>0</v>
      </c>
      <c r="AK152" s="4496">
        <f t="shared" si="44"/>
        <v>0</v>
      </c>
      <c r="AL152" s="4496">
        <f t="shared" si="44"/>
        <v>0</v>
      </c>
      <c r="AM152" s="4497">
        <f t="shared" si="44"/>
        <v>0</v>
      </c>
      <c r="AN152" s="6503"/>
      <c r="AO152" s="1163"/>
      <c r="AP152" s="1036"/>
    </row>
    <row r="153" spans="1:42">
      <c r="A153" s="1036"/>
      <c r="B153" s="1163"/>
      <c r="C153" s="1164"/>
      <c r="D153" s="1164"/>
      <c r="E153" s="2641" t="s">
        <v>1168</v>
      </c>
      <c r="F153" s="3070" t="str">
        <f>F152</f>
        <v>Current - Foreign</v>
      </c>
      <c r="G153" s="3413" t="s">
        <v>44</v>
      </c>
      <c r="H153" s="3068"/>
      <c r="I153" s="3068"/>
      <c r="J153" s="4494"/>
      <c r="K153" s="4495"/>
      <c r="L153" s="4496">
        <f t="shared" ref="L153:AB153" si="45">L76</f>
        <v>0</v>
      </c>
      <c r="M153" s="4496">
        <f t="shared" si="45"/>
        <v>0</v>
      </c>
      <c r="N153" s="4496">
        <f t="shared" si="45"/>
        <v>0</v>
      </c>
      <c r="O153" s="4496">
        <f t="shared" si="45"/>
        <v>0</v>
      </c>
      <c r="P153" s="4496">
        <f t="shared" si="45"/>
        <v>0</v>
      </c>
      <c r="Q153" s="4496">
        <f t="shared" si="45"/>
        <v>0</v>
      </c>
      <c r="R153" s="4496">
        <f t="shared" si="45"/>
        <v>0</v>
      </c>
      <c r="S153" s="4496">
        <f t="shared" si="45"/>
        <v>0</v>
      </c>
      <c r="T153" s="4496">
        <f t="shared" si="45"/>
        <v>0</v>
      </c>
      <c r="U153" s="4496">
        <f t="shared" si="45"/>
        <v>0</v>
      </c>
      <c r="V153" s="4496">
        <f t="shared" si="45"/>
        <v>0</v>
      </c>
      <c r="W153" s="4496">
        <f t="shared" si="45"/>
        <v>0</v>
      </c>
      <c r="X153" s="4496">
        <f>X76</f>
        <v>0</v>
      </c>
      <c r="Y153" s="4496">
        <f t="shared" si="45"/>
        <v>0</v>
      </c>
      <c r="Z153" s="4496">
        <f t="shared" si="45"/>
        <v>0</v>
      </c>
      <c r="AA153" s="4496">
        <f t="shared" si="45"/>
        <v>0</v>
      </c>
      <c r="AB153" s="4497">
        <f t="shared" si="45"/>
        <v>0</v>
      </c>
      <c r="AC153" s="4493"/>
      <c r="AD153" s="4498">
        <f t="shared" si="44"/>
        <v>0</v>
      </c>
      <c r="AE153" s="4496">
        <f t="shared" si="44"/>
        <v>0</v>
      </c>
      <c r="AF153" s="4496">
        <f t="shared" si="44"/>
        <v>0</v>
      </c>
      <c r="AG153" s="4496">
        <f t="shared" si="44"/>
        <v>0</v>
      </c>
      <c r="AH153" s="4496">
        <f t="shared" si="44"/>
        <v>0</v>
      </c>
      <c r="AI153" s="4496">
        <f>AI76</f>
        <v>0</v>
      </c>
      <c r="AJ153" s="4496">
        <f>AJ76</f>
        <v>0</v>
      </c>
      <c r="AK153" s="4496">
        <f t="shared" si="44"/>
        <v>0</v>
      </c>
      <c r="AL153" s="4496">
        <f t="shared" si="44"/>
        <v>0</v>
      </c>
      <c r="AM153" s="4497">
        <f t="shared" si="44"/>
        <v>0</v>
      </c>
      <c r="AN153" s="6503"/>
      <c r="AO153" s="1163"/>
      <c r="AP153" s="1036"/>
    </row>
    <row r="154" spans="1:42">
      <c r="A154" s="1036"/>
      <c r="B154" s="1163"/>
      <c r="C154" s="1164"/>
      <c r="D154" s="1164"/>
      <c r="E154" s="2641"/>
      <c r="F154" s="3070" t="str">
        <f>D78</f>
        <v>Savings - Peso</v>
      </c>
      <c r="G154" s="3413" t="s">
        <v>580</v>
      </c>
      <c r="H154" s="3068"/>
      <c r="I154" s="3068"/>
      <c r="J154" s="4494"/>
      <c r="K154" s="4495"/>
      <c r="L154" s="4496">
        <f t="shared" ref="L154:AB154" si="46">L111</f>
        <v>0</v>
      </c>
      <c r="M154" s="4496">
        <f t="shared" si="46"/>
        <v>0</v>
      </c>
      <c r="N154" s="4496">
        <f t="shared" si="46"/>
        <v>0</v>
      </c>
      <c r="O154" s="4496">
        <f t="shared" si="46"/>
        <v>0</v>
      </c>
      <c r="P154" s="4496">
        <f t="shared" si="46"/>
        <v>0</v>
      </c>
      <c r="Q154" s="4496">
        <f t="shared" si="46"/>
        <v>0</v>
      </c>
      <c r="R154" s="4496">
        <f t="shared" si="46"/>
        <v>0</v>
      </c>
      <c r="S154" s="4496">
        <f t="shared" si="46"/>
        <v>0</v>
      </c>
      <c r="T154" s="4496">
        <f t="shared" si="46"/>
        <v>0</v>
      </c>
      <c r="U154" s="4496">
        <f t="shared" si="46"/>
        <v>0</v>
      </c>
      <c r="V154" s="4496">
        <f t="shared" si="46"/>
        <v>0</v>
      </c>
      <c r="W154" s="4496">
        <f t="shared" si="46"/>
        <v>0</v>
      </c>
      <c r="X154" s="4496">
        <f>X111</f>
        <v>0</v>
      </c>
      <c r="Y154" s="4496">
        <f t="shared" si="46"/>
        <v>0</v>
      </c>
      <c r="Z154" s="4496">
        <f t="shared" si="46"/>
        <v>0</v>
      </c>
      <c r="AA154" s="4496">
        <f t="shared" si="46"/>
        <v>0</v>
      </c>
      <c r="AB154" s="4497">
        <f t="shared" si="46"/>
        <v>0</v>
      </c>
      <c r="AC154" s="4493"/>
      <c r="AD154" s="4498">
        <f t="shared" ref="AD154:AM155" si="47">AD111</f>
        <v>0</v>
      </c>
      <c r="AE154" s="4496">
        <f t="shared" si="47"/>
        <v>0</v>
      </c>
      <c r="AF154" s="4496">
        <f t="shared" si="47"/>
        <v>0</v>
      </c>
      <c r="AG154" s="4496">
        <f t="shared" si="47"/>
        <v>0</v>
      </c>
      <c r="AH154" s="4496">
        <f t="shared" si="47"/>
        <v>0</v>
      </c>
      <c r="AI154" s="4496">
        <f>AI111</f>
        <v>0</v>
      </c>
      <c r="AJ154" s="4496">
        <f>AJ111</f>
        <v>0</v>
      </c>
      <c r="AK154" s="4496">
        <f t="shared" si="47"/>
        <v>0</v>
      </c>
      <c r="AL154" s="4496">
        <f t="shared" si="47"/>
        <v>0</v>
      </c>
      <c r="AM154" s="4497">
        <f t="shared" si="47"/>
        <v>0</v>
      </c>
      <c r="AN154" s="6503"/>
      <c r="AO154" s="1163"/>
      <c r="AP154" s="1036"/>
    </row>
    <row r="155" spans="1:42">
      <c r="A155" s="1036"/>
      <c r="B155" s="1163"/>
      <c r="C155" s="1164"/>
      <c r="D155" s="1164"/>
      <c r="E155" s="2641" t="s">
        <v>1173</v>
      </c>
      <c r="F155" s="3070" t="str">
        <f>F154</f>
        <v>Savings - Peso</v>
      </c>
      <c r="G155" s="3413" t="s">
        <v>44</v>
      </c>
      <c r="H155" s="3068"/>
      <c r="I155" s="3068"/>
      <c r="J155" s="4494"/>
      <c r="K155" s="4495"/>
      <c r="L155" s="4496">
        <f t="shared" ref="L155:AB155" si="48">L112</f>
        <v>0</v>
      </c>
      <c r="M155" s="4496">
        <f t="shared" si="48"/>
        <v>0</v>
      </c>
      <c r="N155" s="4496">
        <f t="shared" si="48"/>
        <v>0</v>
      </c>
      <c r="O155" s="4496">
        <f t="shared" si="48"/>
        <v>0</v>
      </c>
      <c r="P155" s="4496">
        <f t="shared" si="48"/>
        <v>0</v>
      </c>
      <c r="Q155" s="4496">
        <f t="shared" si="48"/>
        <v>0</v>
      </c>
      <c r="R155" s="4496">
        <f t="shared" si="48"/>
        <v>0</v>
      </c>
      <c r="S155" s="4496">
        <f t="shared" si="48"/>
        <v>0</v>
      </c>
      <c r="T155" s="4496">
        <f t="shared" si="48"/>
        <v>0</v>
      </c>
      <c r="U155" s="4496">
        <f t="shared" si="48"/>
        <v>0</v>
      </c>
      <c r="V155" s="4496">
        <f t="shared" si="48"/>
        <v>0</v>
      </c>
      <c r="W155" s="4496">
        <f t="shared" si="48"/>
        <v>0</v>
      </c>
      <c r="X155" s="4496">
        <f>X112</f>
        <v>0</v>
      </c>
      <c r="Y155" s="4496">
        <f t="shared" si="48"/>
        <v>0</v>
      </c>
      <c r="Z155" s="4496">
        <f t="shared" si="48"/>
        <v>0</v>
      </c>
      <c r="AA155" s="4496">
        <f t="shared" si="48"/>
        <v>0</v>
      </c>
      <c r="AB155" s="4497">
        <f t="shared" si="48"/>
        <v>0</v>
      </c>
      <c r="AC155" s="4493"/>
      <c r="AD155" s="4498">
        <f t="shared" si="47"/>
        <v>0</v>
      </c>
      <c r="AE155" s="4496">
        <f t="shared" si="47"/>
        <v>0</v>
      </c>
      <c r="AF155" s="4496">
        <f t="shared" si="47"/>
        <v>0</v>
      </c>
      <c r="AG155" s="4496">
        <f t="shared" si="47"/>
        <v>0</v>
      </c>
      <c r="AH155" s="4496">
        <f t="shared" si="47"/>
        <v>0</v>
      </c>
      <c r="AI155" s="4496">
        <f>AI112</f>
        <v>0</v>
      </c>
      <c r="AJ155" s="4496">
        <f>AJ112</f>
        <v>0</v>
      </c>
      <c r="AK155" s="4496">
        <f t="shared" si="47"/>
        <v>0</v>
      </c>
      <c r="AL155" s="4496">
        <f t="shared" si="47"/>
        <v>0</v>
      </c>
      <c r="AM155" s="4497">
        <f t="shared" si="47"/>
        <v>0</v>
      </c>
      <c r="AN155" s="6503"/>
      <c r="AO155" s="1163"/>
      <c r="AP155" s="1036"/>
    </row>
    <row r="156" spans="1:42">
      <c r="A156" s="1036"/>
      <c r="B156" s="1163"/>
      <c r="C156" s="1164"/>
      <c r="D156" s="1164"/>
      <c r="E156" s="2641"/>
      <c r="F156" s="3070" t="str">
        <f>D114</f>
        <v>Savings - Foreign</v>
      </c>
      <c r="G156" s="3413" t="s">
        <v>580</v>
      </c>
      <c r="H156" s="3068"/>
      <c r="I156" s="3068"/>
      <c r="J156" s="4494"/>
      <c r="K156" s="4495"/>
      <c r="L156" s="4496">
        <f>L143</f>
        <v>0</v>
      </c>
      <c r="M156" s="4496">
        <f t="shared" ref="M156:AB157" si="49">M143</f>
        <v>0</v>
      </c>
      <c r="N156" s="4496">
        <f t="shared" si="49"/>
        <v>0</v>
      </c>
      <c r="O156" s="4496">
        <f t="shared" si="49"/>
        <v>0</v>
      </c>
      <c r="P156" s="4496">
        <f t="shared" si="49"/>
        <v>0</v>
      </c>
      <c r="Q156" s="4496">
        <f t="shared" si="49"/>
        <v>0</v>
      </c>
      <c r="R156" s="4496">
        <f t="shared" si="49"/>
        <v>0</v>
      </c>
      <c r="S156" s="4496">
        <f t="shared" si="49"/>
        <v>0</v>
      </c>
      <c r="T156" s="4496">
        <f t="shared" si="49"/>
        <v>0</v>
      </c>
      <c r="U156" s="4496">
        <f t="shared" si="49"/>
        <v>0</v>
      </c>
      <c r="V156" s="4496">
        <f t="shared" si="49"/>
        <v>0</v>
      </c>
      <c r="W156" s="4496">
        <f t="shared" si="49"/>
        <v>0</v>
      </c>
      <c r="X156" s="4496">
        <f>X143</f>
        <v>0</v>
      </c>
      <c r="Y156" s="4496">
        <f t="shared" si="49"/>
        <v>0</v>
      </c>
      <c r="Z156" s="4496">
        <f t="shared" si="49"/>
        <v>0</v>
      </c>
      <c r="AA156" s="4496">
        <f t="shared" si="49"/>
        <v>0</v>
      </c>
      <c r="AB156" s="4497">
        <f t="shared" si="49"/>
        <v>0</v>
      </c>
      <c r="AC156" s="4493"/>
      <c r="AD156" s="4498">
        <f t="shared" ref="AD156:AM157" si="50">AD143</f>
        <v>0</v>
      </c>
      <c r="AE156" s="4496">
        <f t="shared" si="50"/>
        <v>0</v>
      </c>
      <c r="AF156" s="4496">
        <f t="shared" si="50"/>
        <v>0</v>
      </c>
      <c r="AG156" s="4496">
        <f t="shared" si="50"/>
        <v>0</v>
      </c>
      <c r="AH156" s="4496">
        <f t="shared" si="50"/>
        <v>0</v>
      </c>
      <c r="AI156" s="4496">
        <f>AI143</f>
        <v>0</v>
      </c>
      <c r="AJ156" s="4496">
        <f>AJ143</f>
        <v>0</v>
      </c>
      <c r="AK156" s="4496">
        <f t="shared" si="50"/>
        <v>0</v>
      </c>
      <c r="AL156" s="4496">
        <f t="shared" si="50"/>
        <v>0</v>
      </c>
      <c r="AM156" s="4497">
        <f t="shared" si="50"/>
        <v>0</v>
      </c>
      <c r="AN156" s="6503"/>
      <c r="AO156" s="1163"/>
      <c r="AP156" s="1036"/>
    </row>
    <row r="157" spans="1:42" ht="13.5" thickBot="1">
      <c r="A157" s="1036"/>
      <c r="B157" s="1163"/>
      <c r="C157" s="1164"/>
      <c r="D157" s="1164"/>
      <c r="E157" s="2641" t="s">
        <v>1175</v>
      </c>
      <c r="F157" s="3425" t="str">
        <f>F156</f>
        <v>Savings - Foreign</v>
      </c>
      <c r="G157" s="3426" t="s">
        <v>44</v>
      </c>
      <c r="H157" s="3071"/>
      <c r="I157" s="3071"/>
      <c r="J157" s="4499"/>
      <c r="K157" s="4500"/>
      <c r="L157" s="4501">
        <f>L144</f>
        <v>0</v>
      </c>
      <c r="M157" s="4501">
        <f t="shared" si="49"/>
        <v>0</v>
      </c>
      <c r="N157" s="4501">
        <f t="shared" si="49"/>
        <v>0</v>
      </c>
      <c r="O157" s="4501">
        <f t="shared" si="49"/>
        <v>0</v>
      </c>
      <c r="P157" s="4501">
        <f t="shared" si="49"/>
        <v>0</v>
      </c>
      <c r="Q157" s="4501">
        <f t="shared" si="49"/>
        <v>0</v>
      </c>
      <c r="R157" s="4501">
        <f t="shared" si="49"/>
        <v>0</v>
      </c>
      <c r="S157" s="4501">
        <f t="shared" si="49"/>
        <v>0</v>
      </c>
      <c r="T157" s="4501">
        <f t="shared" si="49"/>
        <v>0</v>
      </c>
      <c r="U157" s="4501">
        <f t="shared" si="49"/>
        <v>0</v>
      </c>
      <c r="V157" s="4501">
        <f t="shared" si="49"/>
        <v>0</v>
      </c>
      <c r="W157" s="4501">
        <f t="shared" si="49"/>
        <v>0</v>
      </c>
      <c r="X157" s="4501">
        <f>X144</f>
        <v>0</v>
      </c>
      <c r="Y157" s="4501">
        <f t="shared" si="49"/>
        <v>0</v>
      </c>
      <c r="Z157" s="4501">
        <f t="shared" si="49"/>
        <v>0</v>
      </c>
      <c r="AA157" s="4501">
        <f t="shared" si="49"/>
        <v>0</v>
      </c>
      <c r="AB157" s="4502">
        <f t="shared" si="49"/>
        <v>0</v>
      </c>
      <c r="AC157" s="4493"/>
      <c r="AD157" s="4503">
        <f t="shared" si="50"/>
        <v>0</v>
      </c>
      <c r="AE157" s="4501">
        <f t="shared" si="50"/>
        <v>0</v>
      </c>
      <c r="AF157" s="4501">
        <f t="shared" si="50"/>
        <v>0</v>
      </c>
      <c r="AG157" s="4501">
        <f t="shared" si="50"/>
        <v>0</v>
      </c>
      <c r="AH157" s="4501">
        <f t="shared" si="50"/>
        <v>0</v>
      </c>
      <c r="AI157" s="4501">
        <f>AI144</f>
        <v>0</v>
      </c>
      <c r="AJ157" s="4501">
        <f>AJ144</f>
        <v>0</v>
      </c>
      <c r="AK157" s="4501">
        <f t="shared" si="50"/>
        <v>0</v>
      </c>
      <c r="AL157" s="4501">
        <f t="shared" si="50"/>
        <v>0</v>
      </c>
      <c r="AM157" s="4502">
        <f t="shared" si="50"/>
        <v>0</v>
      </c>
      <c r="AN157" s="6505"/>
      <c r="AO157" s="1163"/>
      <c r="AP157" s="1036"/>
    </row>
    <row r="158" spans="1:42" ht="13.5" thickBot="1">
      <c r="A158" s="1036"/>
      <c r="B158" s="1163"/>
      <c r="C158" s="1164"/>
      <c r="D158" s="1164"/>
      <c r="E158" s="1164"/>
      <c r="F158" s="143"/>
      <c r="G158" s="143"/>
      <c r="H158" s="139"/>
      <c r="I158" s="139"/>
      <c r="J158" s="4504"/>
      <c r="K158" s="4505"/>
      <c r="L158" s="4506"/>
      <c r="M158" s="4506"/>
      <c r="N158" s="4506"/>
      <c r="O158" s="4506"/>
      <c r="P158" s="4506"/>
      <c r="Q158" s="4506"/>
      <c r="R158" s="4506"/>
      <c r="S158" s="4506"/>
      <c r="T158" s="4506"/>
      <c r="U158" s="4506"/>
      <c r="V158" s="4506"/>
      <c r="W158" s="4506"/>
      <c r="X158" s="4506"/>
      <c r="Y158" s="4506"/>
      <c r="Z158" s="4506"/>
      <c r="AA158" s="4506"/>
      <c r="AB158" s="4506"/>
      <c r="AC158" s="4493"/>
      <c r="AD158" s="4506"/>
      <c r="AE158" s="4506"/>
      <c r="AF158" s="4506"/>
      <c r="AG158" s="4506"/>
      <c r="AH158" s="4506"/>
      <c r="AI158" s="4506"/>
      <c r="AJ158" s="4506"/>
      <c r="AK158" s="4506"/>
      <c r="AL158" s="4506"/>
      <c r="AM158" s="4506"/>
      <c r="AN158" s="4506"/>
      <c r="AO158" s="1163"/>
      <c r="AP158" s="1036"/>
    </row>
    <row r="159" spans="1:42">
      <c r="A159" s="1036"/>
      <c r="B159" s="1163"/>
      <c r="C159" s="1164"/>
      <c r="D159" s="1164"/>
      <c r="E159" s="1164"/>
      <c r="F159" s="247" t="s">
        <v>1182</v>
      </c>
      <c r="G159" s="3423"/>
      <c r="H159" s="3424"/>
      <c r="I159" s="3424"/>
      <c r="J159" s="4507">
        <f>J45+J76</f>
        <v>0</v>
      </c>
      <c r="K159" s="4491"/>
      <c r="L159" s="4492">
        <f t="shared" ref="L159:AB159" si="51">L45+L76</f>
        <v>0</v>
      </c>
      <c r="M159" s="4492">
        <f t="shared" si="51"/>
        <v>0</v>
      </c>
      <c r="N159" s="4492">
        <f t="shared" si="51"/>
        <v>0</v>
      </c>
      <c r="O159" s="4492">
        <f t="shared" si="51"/>
        <v>0</v>
      </c>
      <c r="P159" s="4492">
        <f t="shared" si="51"/>
        <v>0</v>
      </c>
      <c r="Q159" s="4492">
        <f t="shared" si="51"/>
        <v>0</v>
      </c>
      <c r="R159" s="4492">
        <f t="shared" si="51"/>
        <v>0</v>
      </c>
      <c r="S159" s="4492">
        <f t="shared" si="51"/>
        <v>0</v>
      </c>
      <c r="T159" s="4492">
        <f t="shared" si="51"/>
        <v>0</v>
      </c>
      <c r="U159" s="4492">
        <f t="shared" si="51"/>
        <v>0</v>
      </c>
      <c r="V159" s="4492">
        <f t="shared" si="51"/>
        <v>0</v>
      </c>
      <c r="W159" s="4492">
        <f t="shared" si="51"/>
        <v>0</v>
      </c>
      <c r="X159" s="4492">
        <f>X45+X76</f>
        <v>0</v>
      </c>
      <c r="Y159" s="4492">
        <f>Y45+Y76</f>
        <v>0</v>
      </c>
      <c r="Z159" s="4492">
        <f t="shared" si="51"/>
        <v>0</v>
      </c>
      <c r="AA159" s="4492">
        <f t="shared" si="51"/>
        <v>0</v>
      </c>
      <c r="AB159" s="4453">
        <f t="shared" si="51"/>
        <v>0</v>
      </c>
      <c r="AC159" s="4493"/>
      <c r="AD159" s="4451">
        <f>AD45+AD76</f>
        <v>0</v>
      </c>
      <c r="AE159" s="4492">
        <f t="shared" ref="AE159:AM159" si="52">AE45+AE76</f>
        <v>0</v>
      </c>
      <c r="AF159" s="4492">
        <f t="shared" si="52"/>
        <v>0</v>
      </c>
      <c r="AG159" s="4492">
        <f t="shared" si="52"/>
        <v>0</v>
      </c>
      <c r="AH159" s="4492">
        <f t="shared" si="52"/>
        <v>0</v>
      </c>
      <c r="AI159" s="4492">
        <f>AI45+AI76</f>
        <v>0</v>
      </c>
      <c r="AJ159" s="4492">
        <f>AJ45+AJ76</f>
        <v>0</v>
      </c>
      <c r="AK159" s="4492">
        <f t="shared" si="52"/>
        <v>0</v>
      </c>
      <c r="AL159" s="4492">
        <f t="shared" si="52"/>
        <v>0</v>
      </c>
      <c r="AM159" s="4453">
        <f t="shared" si="52"/>
        <v>0</v>
      </c>
      <c r="AN159" s="6504"/>
      <c r="AO159" s="1163"/>
      <c r="AP159" s="1036"/>
    </row>
    <row r="160" spans="1:42" ht="13.5" thickBot="1">
      <c r="A160" s="1036"/>
      <c r="B160" s="1163"/>
      <c r="C160" s="1164"/>
      <c r="D160" s="1164"/>
      <c r="E160" s="1164"/>
      <c r="F160" s="3425" t="s">
        <v>1183</v>
      </c>
      <c r="G160" s="3426"/>
      <c r="H160" s="3071"/>
      <c r="I160" s="3071"/>
      <c r="J160" s="4508">
        <f>J112+J144</f>
        <v>0</v>
      </c>
      <c r="K160" s="4500"/>
      <c r="L160" s="4501">
        <f t="shared" ref="L160:AB160" si="53">L112+L144</f>
        <v>0</v>
      </c>
      <c r="M160" s="4501">
        <f t="shared" si="53"/>
        <v>0</v>
      </c>
      <c r="N160" s="4501">
        <f t="shared" si="53"/>
        <v>0</v>
      </c>
      <c r="O160" s="4501">
        <f t="shared" si="53"/>
        <v>0</v>
      </c>
      <c r="P160" s="4501">
        <f t="shared" si="53"/>
        <v>0</v>
      </c>
      <c r="Q160" s="4501">
        <f t="shared" si="53"/>
        <v>0</v>
      </c>
      <c r="R160" s="4501">
        <f t="shared" si="53"/>
        <v>0</v>
      </c>
      <c r="S160" s="4501">
        <f t="shared" si="53"/>
        <v>0</v>
      </c>
      <c r="T160" s="4501">
        <f t="shared" si="53"/>
        <v>0</v>
      </c>
      <c r="U160" s="4501">
        <f t="shared" si="53"/>
        <v>0</v>
      </c>
      <c r="V160" s="4501">
        <f t="shared" si="53"/>
        <v>0</v>
      </c>
      <c r="W160" s="4501">
        <f t="shared" si="53"/>
        <v>0</v>
      </c>
      <c r="X160" s="4501">
        <f>X112+X144</f>
        <v>0</v>
      </c>
      <c r="Y160" s="4501">
        <f t="shared" si="53"/>
        <v>0</v>
      </c>
      <c r="Z160" s="4501">
        <f t="shared" si="53"/>
        <v>0</v>
      </c>
      <c r="AA160" s="4501">
        <f t="shared" si="53"/>
        <v>0</v>
      </c>
      <c r="AB160" s="4502">
        <f t="shared" si="53"/>
        <v>0</v>
      </c>
      <c r="AC160" s="4493"/>
      <c r="AD160" s="4503">
        <f>AD112+AD144</f>
        <v>0</v>
      </c>
      <c r="AE160" s="4501">
        <f t="shared" ref="AE160:AM160" si="54">AE112+AE144</f>
        <v>0</v>
      </c>
      <c r="AF160" s="4501">
        <f t="shared" si="54"/>
        <v>0</v>
      </c>
      <c r="AG160" s="4501">
        <f t="shared" si="54"/>
        <v>0</v>
      </c>
      <c r="AH160" s="4501">
        <f t="shared" si="54"/>
        <v>0</v>
      </c>
      <c r="AI160" s="4501">
        <f>AI112+AI144</f>
        <v>0</v>
      </c>
      <c r="AJ160" s="4501">
        <f>AJ112+AJ144</f>
        <v>0</v>
      </c>
      <c r="AK160" s="4501">
        <f t="shared" si="54"/>
        <v>0</v>
      </c>
      <c r="AL160" s="4501">
        <f t="shared" si="54"/>
        <v>0</v>
      </c>
      <c r="AM160" s="4502">
        <f t="shared" si="54"/>
        <v>0</v>
      </c>
      <c r="AN160" s="6505"/>
      <c r="AO160" s="1163"/>
      <c r="AP160" s="1036"/>
    </row>
    <row r="161" spans="1:42" ht="13.5" thickBot="1">
      <c r="A161" s="1036"/>
      <c r="B161" s="1163"/>
      <c r="C161" s="1164"/>
      <c r="D161" s="1164"/>
      <c r="E161" s="1164"/>
      <c r="F161" s="144"/>
      <c r="G161" s="144"/>
      <c r="H161" s="139"/>
      <c r="I161" s="139"/>
      <c r="J161" s="4506"/>
      <c r="K161" s="4505"/>
      <c r="L161" s="4504"/>
      <c r="M161" s="4504"/>
      <c r="N161" s="4504"/>
      <c r="O161" s="4504"/>
      <c r="P161" s="4504"/>
      <c r="Q161" s="4504"/>
      <c r="R161" s="4504"/>
      <c r="S161" s="4504"/>
      <c r="T161" s="4504"/>
      <c r="U161" s="4504"/>
      <c r="V161" s="4504"/>
      <c r="W161" s="4504"/>
      <c r="X161" s="4504"/>
      <c r="Y161" s="4504"/>
      <c r="Z161" s="4504"/>
      <c r="AA161" s="4504"/>
      <c r="AB161" s="4504"/>
      <c r="AC161" s="4509"/>
      <c r="AD161" s="4504"/>
      <c r="AE161" s="4504"/>
      <c r="AF161" s="4504"/>
      <c r="AG161" s="4504"/>
      <c r="AH161" s="4504"/>
      <c r="AI161" s="4504"/>
      <c r="AJ161" s="4504"/>
      <c r="AK161" s="4504"/>
      <c r="AL161" s="4504"/>
      <c r="AM161" s="4504"/>
      <c r="AN161" s="4504"/>
      <c r="AO161" s="1163"/>
      <c r="AP161" s="1036"/>
    </row>
    <row r="162" spans="1:42">
      <c r="A162" s="1036"/>
      <c r="B162" s="1163"/>
      <c r="C162" s="1164"/>
      <c r="D162" s="1164"/>
      <c r="E162" s="1164"/>
      <c r="F162" s="247" t="s">
        <v>1184</v>
      </c>
      <c r="G162" s="3423"/>
      <c r="H162" s="3424"/>
      <c r="I162" s="3424"/>
      <c r="J162" s="4507">
        <f>J45+J112</f>
        <v>0</v>
      </c>
      <c r="K162" s="4491"/>
      <c r="L162" s="4492">
        <f t="shared" ref="L162:AB162" si="55">L45+L112</f>
        <v>0</v>
      </c>
      <c r="M162" s="4492">
        <f t="shared" si="55"/>
        <v>0</v>
      </c>
      <c r="N162" s="4492">
        <f t="shared" si="55"/>
        <v>0</v>
      </c>
      <c r="O162" s="4492">
        <f t="shared" si="55"/>
        <v>0</v>
      </c>
      <c r="P162" s="4492">
        <f t="shared" si="55"/>
        <v>0</v>
      </c>
      <c r="Q162" s="4492">
        <f t="shared" si="55"/>
        <v>0</v>
      </c>
      <c r="R162" s="4492">
        <f t="shared" si="55"/>
        <v>0</v>
      </c>
      <c r="S162" s="4492">
        <f t="shared" si="55"/>
        <v>0</v>
      </c>
      <c r="T162" s="4492">
        <f t="shared" si="55"/>
        <v>0</v>
      </c>
      <c r="U162" s="4492">
        <f t="shared" si="55"/>
        <v>0</v>
      </c>
      <c r="V162" s="4492">
        <f t="shared" si="55"/>
        <v>0</v>
      </c>
      <c r="W162" s="4492">
        <f t="shared" si="55"/>
        <v>0</v>
      </c>
      <c r="X162" s="4492">
        <f>X45+X112</f>
        <v>0</v>
      </c>
      <c r="Y162" s="4492">
        <f>Y45+Y112</f>
        <v>0</v>
      </c>
      <c r="Z162" s="4492">
        <f t="shared" si="55"/>
        <v>0</v>
      </c>
      <c r="AA162" s="4492">
        <f t="shared" si="55"/>
        <v>0</v>
      </c>
      <c r="AB162" s="4453">
        <f t="shared" si="55"/>
        <v>0</v>
      </c>
      <c r="AC162" s="4493"/>
      <c r="AD162" s="4451">
        <f>AD45+AD112</f>
        <v>0</v>
      </c>
      <c r="AE162" s="4492">
        <f t="shared" ref="AE162:AM162" si="56">AE45+AE112</f>
        <v>0</v>
      </c>
      <c r="AF162" s="4492">
        <f t="shared" si="56"/>
        <v>0</v>
      </c>
      <c r="AG162" s="4492">
        <f t="shared" si="56"/>
        <v>0</v>
      </c>
      <c r="AH162" s="4492">
        <f t="shared" si="56"/>
        <v>0</v>
      </c>
      <c r="AI162" s="4492">
        <f>AI45+AI112</f>
        <v>0</v>
      </c>
      <c r="AJ162" s="4492">
        <f>AJ45+AJ112</f>
        <v>0</v>
      </c>
      <c r="AK162" s="4492">
        <f t="shared" si="56"/>
        <v>0</v>
      </c>
      <c r="AL162" s="4492">
        <f t="shared" si="56"/>
        <v>0</v>
      </c>
      <c r="AM162" s="4453">
        <f t="shared" si="56"/>
        <v>0</v>
      </c>
      <c r="AN162" s="6504"/>
      <c r="AO162" s="1163"/>
      <c r="AP162" s="1036"/>
    </row>
    <row r="163" spans="1:42" ht="13.5" thickBot="1">
      <c r="A163" s="1036"/>
      <c r="B163" s="1163"/>
      <c r="C163" s="1164"/>
      <c r="D163" s="1164"/>
      <c r="E163" s="1164"/>
      <c r="F163" s="3425" t="s">
        <v>1185</v>
      </c>
      <c r="G163" s="3426"/>
      <c r="H163" s="3071"/>
      <c r="I163" s="3071"/>
      <c r="J163" s="4508">
        <f>J76+J144</f>
        <v>0</v>
      </c>
      <c r="K163" s="4500"/>
      <c r="L163" s="4501">
        <f t="shared" ref="L163:AB163" si="57">L76+L144</f>
        <v>0</v>
      </c>
      <c r="M163" s="4501">
        <f t="shared" si="57"/>
        <v>0</v>
      </c>
      <c r="N163" s="4501">
        <f t="shared" si="57"/>
        <v>0</v>
      </c>
      <c r="O163" s="4501">
        <f t="shared" si="57"/>
        <v>0</v>
      </c>
      <c r="P163" s="4501">
        <f t="shared" si="57"/>
        <v>0</v>
      </c>
      <c r="Q163" s="4501">
        <f t="shared" si="57"/>
        <v>0</v>
      </c>
      <c r="R163" s="4501">
        <f t="shared" si="57"/>
        <v>0</v>
      </c>
      <c r="S163" s="4501">
        <f t="shared" si="57"/>
        <v>0</v>
      </c>
      <c r="T163" s="4501">
        <f t="shared" si="57"/>
        <v>0</v>
      </c>
      <c r="U163" s="4501">
        <f t="shared" si="57"/>
        <v>0</v>
      </c>
      <c r="V163" s="4501">
        <f t="shared" si="57"/>
        <v>0</v>
      </c>
      <c r="W163" s="4501">
        <f t="shared" si="57"/>
        <v>0</v>
      </c>
      <c r="X163" s="4501">
        <f>X76+X144</f>
        <v>0</v>
      </c>
      <c r="Y163" s="4501">
        <f t="shared" si="57"/>
        <v>0</v>
      </c>
      <c r="Z163" s="4501">
        <f t="shared" si="57"/>
        <v>0</v>
      </c>
      <c r="AA163" s="4501">
        <f t="shared" si="57"/>
        <v>0</v>
      </c>
      <c r="AB163" s="4502">
        <f t="shared" si="57"/>
        <v>0</v>
      </c>
      <c r="AC163" s="4493"/>
      <c r="AD163" s="4503">
        <f>AD76+AD144</f>
        <v>0</v>
      </c>
      <c r="AE163" s="4501">
        <f t="shared" ref="AE163:AM163" si="58">AE76+AE144</f>
        <v>0</v>
      </c>
      <c r="AF163" s="4501">
        <f t="shared" si="58"/>
        <v>0</v>
      </c>
      <c r="AG163" s="4501">
        <f t="shared" si="58"/>
        <v>0</v>
      </c>
      <c r="AH163" s="4501">
        <f t="shared" si="58"/>
        <v>0</v>
      </c>
      <c r="AI163" s="4501">
        <f>AI76+AI144</f>
        <v>0</v>
      </c>
      <c r="AJ163" s="4501">
        <f>AJ76+AJ144</f>
        <v>0</v>
      </c>
      <c r="AK163" s="4501">
        <f t="shared" si="58"/>
        <v>0</v>
      </c>
      <c r="AL163" s="4501">
        <f t="shared" si="58"/>
        <v>0</v>
      </c>
      <c r="AM163" s="4502">
        <f t="shared" si="58"/>
        <v>0</v>
      </c>
      <c r="AN163" s="6505"/>
      <c r="AO163" s="1163"/>
      <c r="AP163" s="1036"/>
    </row>
    <row r="164" spans="1:42" ht="13.5" thickBot="1">
      <c r="A164" s="1036"/>
      <c r="B164" s="1163"/>
      <c r="C164" s="1164"/>
      <c r="D164" s="1164"/>
      <c r="E164" s="1164"/>
      <c r="F164" s="1164"/>
      <c r="G164" s="1164"/>
      <c r="H164" s="1164"/>
      <c r="I164" s="1164"/>
      <c r="J164" s="1164"/>
      <c r="K164" s="4120"/>
      <c r="L164" s="1164"/>
      <c r="M164" s="1164"/>
      <c r="N164" s="1164"/>
      <c r="O164" s="1164"/>
      <c r="P164" s="1164"/>
      <c r="Q164" s="1164"/>
      <c r="R164" s="1164"/>
      <c r="S164" s="1164"/>
      <c r="T164" s="1164"/>
      <c r="U164" s="1164"/>
      <c r="V164" s="1164"/>
      <c r="W164" s="1164"/>
      <c r="X164" s="1164"/>
      <c r="Y164" s="1164"/>
      <c r="Z164" s="1164"/>
      <c r="AA164" s="1164"/>
      <c r="AB164" s="1164"/>
      <c r="AC164" s="1164"/>
      <c r="AD164" s="1163"/>
      <c r="AE164" s="1163"/>
      <c r="AF164" s="1163"/>
      <c r="AG164" s="1163"/>
      <c r="AH164" s="1163"/>
      <c r="AI164" s="1163"/>
      <c r="AJ164" s="1163"/>
      <c r="AK164" s="1163"/>
      <c r="AL164" s="1163"/>
      <c r="AM164" s="1163"/>
      <c r="AN164" s="1163"/>
      <c r="AO164" s="1163"/>
      <c r="AP164" s="1036"/>
    </row>
    <row r="165" spans="1:42" ht="15" customHeight="1">
      <c r="A165" s="1036"/>
      <c r="B165" s="1163"/>
      <c r="C165" s="1164"/>
      <c r="D165" s="1164"/>
      <c r="E165" s="1164"/>
      <c r="F165" s="1164"/>
      <c r="G165" s="1164"/>
      <c r="H165" s="1164"/>
      <c r="I165" s="1164"/>
      <c r="J165" s="1164"/>
      <c r="K165" s="4120"/>
      <c r="L165" s="1164"/>
      <c r="M165" s="1164"/>
      <c r="N165" s="1164"/>
      <c r="O165" s="1164"/>
      <c r="P165" s="1164"/>
      <c r="Q165" s="1164"/>
      <c r="R165" s="1164"/>
      <c r="S165" s="1164"/>
      <c r="T165" s="1164"/>
      <c r="U165" s="1164"/>
      <c r="V165" s="1164"/>
      <c r="W165" s="1164"/>
      <c r="X165" s="1164"/>
      <c r="Y165" s="1164"/>
      <c r="Z165" s="1164"/>
      <c r="AA165" s="1164"/>
      <c r="AB165" s="1164"/>
      <c r="AC165" s="1164"/>
      <c r="AD165" s="1163"/>
      <c r="AE165" s="1163"/>
      <c r="AF165" s="1163"/>
      <c r="AG165" s="1163"/>
      <c r="AH165" s="8618" t="s">
        <v>4153</v>
      </c>
      <c r="AI165" s="8620" t="s">
        <v>4163</v>
      </c>
      <c r="AJ165" s="8616" t="s">
        <v>1367</v>
      </c>
      <c r="AK165" s="8616"/>
      <c r="AL165" s="8616" t="s">
        <v>4161</v>
      </c>
      <c r="AM165" s="8617"/>
      <c r="AN165" s="1163"/>
      <c r="AO165" s="1163"/>
      <c r="AP165" s="1036"/>
    </row>
    <row r="166" spans="1:42" ht="13.5" thickBot="1">
      <c r="A166" s="1036"/>
      <c r="B166" s="1163"/>
      <c r="C166" s="1164"/>
      <c r="D166" s="1164"/>
      <c r="E166" s="1164"/>
      <c r="F166" s="1164"/>
      <c r="G166" s="1164"/>
      <c r="H166" s="1163"/>
      <c r="I166" s="1163"/>
      <c r="J166" s="1163"/>
      <c r="K166" s="4110"/>
      <c r="L166" s="1163"/>
      <c r="M166" s="1163"/>
      <c r="N166" s="1163"/>
      <c r="O166" s="1163"/>
      <c r="P166" s="1163"/>
      <c r="Q166" s="1163"/>
      <c r="R166" s="1163"/>
      <c r="S166" s="1163"/>
      <c r="T166" s="1163"/>
      <c r="U166" s="1163"/>
      <c r="V166" s="1163"/>
      <c r="W166" s="1163"/>
      <c r="X166" s="1163"/>
      <c r="Y166" s="1163"/>
      <c r="Z166" s="1163"/>
      <c r="AA166" s="1163"/>
      <c r="AB166" s="1163"/>
      <c r="AC166" s="1163"/>
      <c r="AD166" s="1163"/>
      <c r="AE166" s="1163"/>
      <c r="AF166" s="1163"/>
      <c r="AG166" s="1163"/>
      <c r="AH166" s="8619"/>
      <c r="AI166" s="8621"/>
      <c r="AJ166" s="7311" t="s">
        <v>1262</v>
      </c>
      <c r="AK166" s="7311" t="s">
        <v>4162</v>
      </c>
      <c r="AL166" s="7311" t="s">
        <v>1262</v>
      </c>
      <c r="AM166" s="7312" t="s">
        <v>4162</v>
      </c>
      <c r="AN166" s="1163"/>
      <c r="AO166" s="1163"/>
      <c r="AP166" s="1036"/>
    </row>
    <row r="167" spans="1:42">
      <c r="A167" s="1036"/>
      <c r="B167" s="1163"/>
      <c r="C167" s="1164"/>
      <c r="D167" s="1164"/>
      <c r="E167" s="1164"/>
      <c r="F167" s="1164"/>
      <c r="G167" s="1164"/>
      <c r="H167" s="1163"/>
      <c r="I167" s="1163"/>
      <c r="J167" s="1163"/>
      <c r="K167" s="4110"/>
      <c r="L167" s="1163"/>
      <c r="M167" s="1163"/>
      <c r="N167" s="1163"/>
      <c r="O167" s="1163"/>
      <c r="P167" s="1163"/>
      <c r="Q167" s="1163"/>
      <c r="R167" s="1163"/>
      <c r="S167" s="1163"/>
      <c r="T167" s="1163"/>
      <c r="U167" s="1163"/>
      <c r="V167" s="1163"/>
      <c r="W167" s="1163"/>
      <c r="X167" s="1163"/>
      <c r="Y167" s="1163"/>
      <c r="Z167" s="1163"/>
      <c r="AA167" s="1163"/>
      <c r="AB167" s="1163"/>
      <c r="AC167" s="1163"/>
      <c r="AD167" s="1163"/>
      <c r="AE167" s="1163"/>
      <c r="AF167" s="1163"/>
      <c r="AG167" s="1163"/>
      <c r="AH167" s="7308" t="s">
        <v>4152</v>
      </c>
      <c r="AI167" s="7653">
        <v>1.4999999999999999E-2</v>
      </c>
      <c r="AJ167" s="7309"/>
      <c r="AK167" s="7309"/>
      <c r="AL167" s="7309"/>
      <c r="AM167" s="7310"/>
      <c r="AN167" s="1163"/>
      <c r="AO167" s="1163"/>
      <c r="AP167" s="1036"/>
    </row>
    <row r="168" spans="1:42">
      <c r="A168" s="1036"/>
      <c r="B168" s="1163"/>
      <c r="C168" s="1164"/>
      <c r="D168" s="1164"/>
      <c r="E168" s="1164"/>
      <c r="F168" s="1164"/>
      <c r="G168" s="1164"/>
      <c r="H168" s="1163"/>
      <c r="I168" s="1163"/>
      <c r="J168" s="1163"/>
      <c r="K168" s="4110"/>
      <c r="L168" s="1163"/>
      <c r="M168" s="1163"/>
      <c r="N168" s="1163"/>
      <c r="O168" s="1163"/>
      <c r="P168" s="1163"/>
      <c r="Q168" s="1163"/>
      <c r="R168" s="1163"/>
      <c r="S168" s="1163"/>
      <c r="T168" s="1163"/>
      <c r="U168" s="1163"/>
      <c r="V168" s="1163"/>
      <c r="W168" s="1163"/>
      <c r="X168" s="1163"/>
      <c r="Y168" s="1163"/>
      <c r="Z168" s="1163"/>
      <c r="AA168" s="1163"/>
      <c r="AB168" s="1163"/>
      <c r="AC168" s="1163"/>
      <c r="AD168" s="1163"/>
      <c r="AE168" s="1163"/>
      <c r="AF168" s="1163"/>
      <c r="AG168" s="1163"/>
      <c r="AH168" s="7298" t="s">
        <v>4154</v>
      </c>
      <c r="AI168" s="7653">
        <v>0.04</v>
      </c>
      <c r="AJ168" s="7299"/>
      <c r="AK168" s="7299"/>
      <c r="AL168" s="7299"/>
      <c r="AM168" s="7300"/>
      <c r="AN168" s="1163"/>
      <c r="AO168" s="1163"/>
      <c r="AP168" s="1036"/>
    </row>
    <row r="169" spans="1:42">
      <c r="A169" s="1036"/>
      <c r="B169" s="1163"/>
      <c r="C169" s="1163"/>
      <c r="D169" s="1163"/>
      <c r="E169" s="1165"/>
      <c r="F169" s="100"/>
      <c r="G169" s="1163"/>
      <c r="H169" s="1163"/>
      <c r="I169" s="1163"/>
      <c r="J169" s="1163"/>
      <c r="K169" s="4110"/>
      <c r="L169" s="1163"/>
      <c r="M169" s="1163"/>
      <c r="N169" s="1163"/>
      <c r="O169" s="1163"/>
      <c r="P169" s="1163"/>
      <c r="Q169" s="1163"/>
      <c r="R169" s="1163"/>
      <c r="S169" s="1163"/>
      <c r="T169" s="1163"/>
      <c r="U169" s="1163"/>
      <c r="V169" s="1163"/>
      <c r="W169" s="1163"/>
      <c r="X169" s="1163"/>
      <c r="Y169" s="1163"/>
      <c r="Z169" s="1163"/>
      <c r="AA169" s="1163"/>
      <c r="AB169" s="1163"/>
      <c r="AC169" s="1163"/>
      <c r="AD169" s="1163"/>
      <c r="AE169" s="1163"/>
      <c r="AF169" s="1163"/>
      <c r="AG169" s="1163"/>
      <c r="AH169" s="7298" t="s">
        <v>4155</v>
      </c>
      <c r="AI169" s="7654">
        <v>0.06</v>
      </c>
      <c r="AJ169" s="7299"/>
      <c r="AK169" s="7299"/>
      <c r="AL169" s="7299"/>
      <c r="AM169" s="7300"/>
      <c r="AN169" s="1163"/>
      <c r="AO169" s="1163"/>
      <c r="AP169" s="1036"/>
    </row>
    <row r="170" spans="1:42">
      <c r="A170" s="1036"/>
      <c r="B170" s="1163"/>
      <c r="C170" s="1163"/>
      <c r="D170" s="1163"/>
      <c r="E170" s="1163"/>
      <c r="F170" s="1163"/>
      <c r="G170" s="1163"/>
      <c r="H170" s="1163"/>
      <c r="I170" s="1163"/>
      <c r="J170" s="1163"/>
      <c r="K170" s="4121"/>
      <c r="L170" s="1163"/>
      <c r="M170" s="1163"/>
      <c r="N170" s="1163"/>
      <c r="O170" s="1163"/>
      <c r="P170" s="1163"/>
      <c r="Q170" s="1163"/>
      <c r="R170" s="1163"/>
      <c r="S170" s="1163"/>
      <c r="T170" s="1163"/>
      <c r="U170" s="1163"/>
      <c r="V170" s="1163"/>
      <c r="W170" s="1163"/>
      <c r="X170" s="1163"/>
      <c r="Y170" s="1163"/>
      <c r="Z170" s="1163"/>
      <c r="AA170" s="1163"/>
      <c r="AB170" s="1163"/>
      <c r="AC170" s="1163"/>
      <c r="AD170" s="1163"/>
      <c r="AE170" s="1163"/>
      <c r="AF170" s="1163"/>
      <c r="AG170" s="1163"/>
      <c r="AH170" s="7298" t="s">
        <v>4156</v>
      </c>
      <c r="AI170" s="7654">
        <v>0.12</v>
      </c>
      <c r="AJ170" s="7299"/>
      <c r="AK170" s="7299"/>
      <c r="AL170" s="7299"/>
      <c r="AM170" s="7300"/>
      <c r="AN170" s="1163"/>
      <c r="AO170" s="1163"/>
      <c r="AP170" s="1036"/>
    </row>
    <row r="171" spans="1:42">
      <c r="A171" s="1036"/>
      <c r="B171" s="1163"/>
      <c r="C171" s="1163"/>
      <c r="D171" s="1163"/>
      <c r="E171" s="237" t="s">
        <v>56</v>
      </c>
      <c r="F171" s="100" t="s">
        <v>3247</v>
      </c>
      <c r="G171" s="1163"/>
      <c r="H171" s="1163"/>
      <c r="I171" s="1163"/>
      <c r="J171" s="1163"/>
      <c r="K171" s="4121"/>
      <c r="L171" s="1163"/>
      <c r="M171" s="1163"/>
      <c r="N171" s="1163"/>
      <c r="O171" s="1163"/>
      <c r="P171" s="1163"/>
      <c r="Q171" s="1163"/>
      <c r="R171" s="1163"/>
      <c r="S171" s="1163"/>
      <c r="T171" s="1163"/>
      <c r="U171" s="1163"/>
      <c r="V171" s="1163"/>
      <c r="W171" s="1163"/>
      <c r="X171" s="1163"/>
      <c r="Y171" s="1163"/>
      <c r="Z171" s="1163"/>
      <c r="AA171" s="1163"/>
      <c r="AB171" s="1163"/>
      <c r="AC171" s="1163"/>
      <c r="AD171" s="1163"/>
      <c r="AE171" s="1163"/>
      <c r="AF171" s="1163"/>
      <c r="AG171" s="1163"/>
      <c r="AH171" s="7298" t="s">
        <v>4157</v>
      </c>
      <c r="AI171" s="7654">
        <v>0.25</v>
      </c>
      <c r="AJ171" s="7299"/>
      <c r="AK171" s="7299"/>
      <c r="AL171" s="7299"/>
      <c r="AM171" s="7300"/>
      <c r="AN171" s="1163"/>
      <c r="AO171" s="1163"/>
      <c r="AP171" s="1036"/>
    </row>
    <row r="172" spans="1:42">
      <c r="A172" s="1036"/>
      <c r="B172" s="1163"/>
      <c r="C172" s="1163"/>
      <c r="D172" s="1163"/>
      <c r="E172" s="1165"/>
      <c r="F172" s="100" t="s">
        <v>2805</v>
      </c>
      <c r="G172" s="1163"/>
      <c r="H172" s="1163"/>
      <c r="I172" s="1163"/>
      <c r="J172" s="1163"/>
      <c r="K172" s="4121"/>
      <c r="L172" s="1163"/>
      <c r="M172" s="1163"/>
      <c r="N172" s="1163"/>
      <c r="O172" s="1163"/>
      <c r="P172" s="1163"/>
      <c r="Q172" s="1163"/>
      <c r="R172" s="1163"/>
      <c r="S172" s="1163"/>
      <c r="T172" s="1163"/>
      <c r="U172" s="1163"/>
      <c r="V172" s="1163"/>
      <c r="W172" s="1163"/>
      <c r="X172" s="1163"/>
      <c r="Y172" s="1163"/>
      <c r="Z172" s="1163"/>
      <c r="AA172" s="1163"/>
      <c r="AB172" s="1163"/>
      <c r="AC172" s="1163"/>
      <c r="AD172" s="1163"/>
      <c r="AE172" s="1163"/>
      <c r="AF172" s="1163"/>
      <c r="AG172" s="1163"/>
      <c r="AH172" s="7301" t="s">
        <v>4158</v>
      </c>
      <c r="AI172" s="7654"/>
      <c r="AJ172" s="7302"/>
      <c r="AK172" s="7302"/>
      <c r="AL172" s="7302"/>
      <c r="AM172" s="7303"/>
      <c r="AN172" s="1163"/>
      <c r="AO172" s="1163"/>
      <c r="AP172" s="1036"/>
    </row>
    <row r="173" spans="1:42">
      <c r="A173" s="1036"/>
      <c r="B173" s="1163"/>
      <c r="C173" s="1163"/>
      <c r="D173" s="1163"/>
      <c r="E173" s="1165"/>
      <c r="F173" s="100" t="s">
        <v>2806</v>
      </c>
      <c r="G173" s="1163"/>
      <c r="H173" s="1163"/>
      <c r="I173" s="1163"/>
      <c r="J173" s="1163"/>
      <c r="K173" s="4121"/>
      <c r="L173" s="1163"/>
      <c r="M173" s="1163"/>
      <c r="N173" s="1163"/>
      <c r="O173" s="1163"/>
      <c r="P173" s="1163"/>
      <c r="Q173" s="1163"/>
      <c r="R173" s="1163"/>
      <c r="S173" s="1163"/>
      <c r="T173" s="1163"/>
      <c r="U173" s="1163"/>
      <c r="V173" s="1163"/>
      <c r="W173" s="1163"/>
      <c r="X173" s="1163"/>
      <c r="Y173" s="1163"/>
      <c r="Z173" s="1163"/>
      <c r="AA173" s="1163"/>
      <c r="AB173" s="1163"/>
      <c r="AC173" s="1163"/>
      <c r="AD173" s="1163"/>
      <c r="AE173" s="1163"/>
      <c r="AF173" s="1163"/>
      <c r="AG173" s="1163"/>
      <c r="AH173" s="7298" t="s">
        <v>4159</v>
      </c>
      <c r="AI173" s="7654">
        <v>0.15</v>
      </c>
      <c r="AJ173" s="7299"/>
      <c r="AK173" s="7299"/>
      <c r="AL173" s="7299"/>
      <c r="AM173" s="7300"/>
      <c r="AN173" s="1163"/>
      <c r="AO173" s="1163"/>
      <c r="AP173" s="1036"/>
    </row>
    <row r="174" spans="1:42" ht="14.25">
      <c r="A174" s="1036"/>
      <c r="B174" s="1163"/>
      <c r="C174" s="1163"/>
      <c r="D174" s="1163"/>
      <c r="E174" s="1163"/>
      <c r="F174" s="6174" t="s">
        <v>4166</v>
      </c>
      <c r="G174" s="1163"/>
      <c r="H174" s="1163"/>
      <c r="I174" s="1163"/>
      <c r="J174" s="1163"/>
      <c r="K174" s="4121"/>
      <c r="L174" s="1163"/>
      <c r="M174" s="1163"/>
      <c r="N174" s="1163"/>
      <c r="O174" s="1163"/>
      <c r="P174" s="1163"/>
      <c r="Q174" s="1163"/>
      <c r="R174" s="1163"/>
      <c r="S174" s="1163"/>
      <c r="T174" s="1163"/>
      <c r="U174" s="1163"/>
      <c r="V174" s="1163"/>
      <c r="W174" s="1163"/>
      <c r="X174" s="1163"/>
      <c r="Y174" s="1163"/>
      <c r="Z174" s="1163"/>
      <c r="AA174" s="1163"/>
      <c r="AB174" s="1163"/>
      <c r="AC174" s="1163"/>
      <c r="AD174" s="1163"/>
      <c r="AE174" s="1163"/>
      <c r="AF174" s="1163"/>
      <c r="AG174" s="1163"/>
      <c r="AH174" s="7298" t="s">
        <v>4160</v>
      </c>
      <c r="AI174" s="7654">
        <v>0.25</v>
      </c>
      <c r="AJ174" s="7299"/>
      <c r="AK174" s="7299"/>
      <c r="AL174" s="7299"/>
      <c r="AM174" s="7300"/>
      <c r="AN174" s="3427" t="s">
        <v>1279</v>
      </c>
      <c r="AO174" s="1163"/>
      <c r="AP174" s="1036"/>
    </row>
    <row r="175" spans="1:42" ht="15.75" thickBot="1">
      <c r="A175" s="1036"/>
      <c r="B175" s="1163"/>
      <c r="D175" s="8029"/>
      <c r="F175" s="6174" t="s">
        <v>4588</v>
      </c>
      <c r="G175" s="1163"/>
      <c r="H175" s="1163"/>
      <c r="I175" s="1163"/>
      <c r="J175" s="1163"/>
      <c r="K175" s="4121"/>
      <c r="L175" s="1163"/>
      <c r="M175" s="1163"/>
      <c r="N175" s="1163"/>
      <c r="O175" s="1163"/>
      <c r="P175" s="1163"/>
      <c r="Q175" s="1163"/>
      <c r="R175" s="1163"/>
      <c r="S175" s="1163"/>
      <c r="T175" s="1163"/>
      <c r="U175" s="1163"/>
      <c r="V175" s="1163"/>
      <c r="W175" s="1163"/>
      <c r="X175" s="1163"/>
      <c r="Y175" s="1163"/>
      <c r="Z175" s="1163"/>
      <c r="AA175" s="1163"/>
      <c r="AB175" s="1163"/>
      <c r="AC175" s="1163"/>
      <c r="AD175" s="1163"/>
      <c r="AE175" s="1163"/>
      <c r="AF175" s="1163"/>
      <c r="AG175" s="1163"/>
      <c r="AH175" s="7304" t="s">
        <v>44</v>
      </c>
      <c r="AI175" s="7305"/>
      <c r="AJ175" s="7306">
        <f>SUM(AJ167:AJ174)</f>
        <v>0</v>
      </c>
      <c r="AK175" s="7306">
        <f>SUM(AK167:AK174)</f>
        <v>0</v>
      </c>
      <c r="AL175" s="7306">
        <f>SUM(AL167:AL174)</f>
        <v>0</v>
      </c>
      <c r="AM175" s="7307">
        <f>SUM(AM167:AM174)</f>
        <v>0</v>
      </c>
      <c r="AN175" s="1163"/>
      <c r="AO175" s="1163"/>
      <c r="AP175" s="1036"/>
    </row>
    <row r="176" spans="1:42">
      <c r="A176" s="1036"/>
      <c r="B176" s="1163"/>
      <c r="C176" s="1163"/>
      <c r="D176" s="1163"/>
      <c r="E176" s="1163"/>
      <c r="F176" s="1163"/>
      <c r="G176" s="1163"/>
      <c r="H176" s="1163"/>
      <c r="I176" s="1163"/>
      <c r="J176" s="1163"/>
      <c r="K176" s="4121"/>
      <c r="L176" s="1163"/>
      <c r="M176" s="1163"/>
      <c r="N176" s="1163"/>
      <c r="O176" s="1163"/>
      <c r="P176" s="1163"/>
      <c r="Q176" s="1163"/>
      <c r="R176" s="1163"/>
      <c r="S176" s="1163"/>
      <c r="T176" s="1163"/>
      <c r="U176" s="1163"/>
      <c r="V176" s="1163"/>
      <c r="W176" s="1163"/>
      <c r="X176" s="1163"/>
      <c r="Y176" s="1163"/>
      <c r="Z176" s="1163"/>
      <c r="AA176" s="1163"/>
      <c r="AB176" s="1163"/>
      <c r="AC176" s="1163"/>
      <c r="AD176" s="1163"/>
      <c r="AE176" s="1163"/>
      <c r="AF176" s="1163"/>
      <c r="AG176" s="1163"/>
      <c r="AH176" s="1163"/>
      <c r="AI176" s="1163"/>
      <c r="AJ176" s="1163"/>
      <c r="AK176" s="1163"/>
      <c r="AL176" s="1163"/>
      <c r="AM176" s="1163"/>
      <c r="AN176" s="1163"/>
      <c r="AO176" s="1163"/>
      <c r="AP176" s="1036"/>
    </row>
    <row r="177" spans="1:42">
      <c r="A177" s="1036"/>
      <c r="B177" s="1036"/>
      <c r="C177" s="1036"/>
      <c r="D177" s="1036"/>
      <c r="E177" s="1036"/>
      <c r="F177" s="1036"/>
      <c r="G177" s="1036"/>
      <c r="H177" s="1036"/>
      <c r="I177" s="1036"/>
      <c r="J177" s="1036"/>
      <c r="K177" s="4122"/>
      <c r="L177" s="1036"/>
      <c r="M177" s="1036"/>
      <c r="N177" s="1036"/>
      <c r="O177" s="1036"/>
      <c r="P177" s="1036"/>
      <c r="Q177" s="1036"/>
      <c r="R177" s="1036"/>
      <c r="S177" s="1036"/>
      <c r="T177" s="1036"/>
      <c r="U177" s="1036"/>
      <c r="V177" s="1036"/>
      <c r="W177" s="1036"/>
      <c r="X177" s="1036"/>
      <c r="Y177" s="1036"/>
      <c r="Z177" s="1036"/>
      <c r="AA177" s="1036"/>
      <c r="AB177" s="1036"/>
      <c r="AC177" s="1036"/>
      <c r="AD177" s="1036"/>
      <c r="AE177" s="1036"/>
      <c r="AF177" s="1036"/>
      <c r="AG177" s="1036"/>
      <c r="AH177" s="1036"/>
      <c r="AI177" s="1036"/>
      <c r="AJ177" s="1036"/>
      <c r="AK177" s="1036"/>
      <c r="AL177" s="1036"/>
      <c r="AM177" s="1036"/>
      <c r="AN177" s="1036"/>
      <c r="AO177" s="1036"/>
      <c r="AP177" s="1036"/>
    </row>
    <row r="178" spans="1:42">
      <c r="A178" s="1036"/>
      <c r="B178" s="1036"/>
      <c r="C178" s="1036"/>
      <c r="D178" s="1036"/>
      <c r="E178" s="1036"/>
      <c r="F178" s="1036"/>
      <c r="G178" s="1036"/>
      <c r="H178" s="1036"/>
      <c r="I178" s="1036"/>
      <c r="J178" s="1036"/>
      <c r="K178" s="4122"/>
      <c r="L178" s="1036"/>
      <c r="M178" s="1036"/>
      <c r="N178" s="1036"/>
      <c r="O178" s="1036"/>
      <c r="P178" s="1036"/>
      <c r="Q178" s="1036"/>
      <c r="R178" s="1036"/>
      <c r="S178" s="1036"/>
      <c r="T178" s="1036"/>
      <c r="U178" s="1036"/>
      <c r="V178" s="1036"/>
      <c r="W178" s="1036"/>
      <c r="X178" s="1036"/>
      <c r="Y178" s="1036"/>
      <c r="Z178" s="1036"/>
      <c r="AA178" s="1036"/>
      <c r="AB178" s="1036"/>
      <c r="AC178" s="1036"/>
      <c r="AD178" s="1036"/>
      <c r="AE178" s="1036"/>
      <c r="AF178" s="1036"/>
      <c r="AG178" s="1036"/>
      <c r="AH178" s="1036"/>
      <c r="AI178" s="1036"/>
      <c r="AJ178" s="1036"/>
      <c r="AK178" s="1036"/>
      <c r="AL178" s="1036"/>
      <c r="AM178" s="1036"/>
      <c r="AN178" s="1036"/>
      <c r="AO178" s="1036"/>
      <c r="AP178" s="1036"/>
    </row>
  </sheetData>
  <sheetProtection formatCells="0" formatColumns="0" formatRows="0"/>
  <customSheetViews>
    <customSheetView guid="{CC70D5D3-3A1F-46AA-BDCE-F692C2C36BEE}" showPageBreaks="1" printArea="1" topLeftCell="AB32">
      <selection activeCell="AJ64" sqref="AJ64"/>
      <pageMargins left="0.7" right="0.7" top="0.75" bottom="0.75" header="0.3" footer="0.3"/>
      <pageSetup paperSize="9" scale="21" orientation="portrait" horizontalDpi="4294967294" verticalDpi="4294967294" r:id="rId1"/>
    </customSheetView>
  </customSheetViews>
  <mergeCells count="23">
    <mergeCell ref="C10:F10"/>
    <mergeCell ref="L7:W7"/>
    <mergeCell ref="X7:X9"/>
    <mergeCell ref="AJ165:AK165"/>
    <mergeCell ref="AL165:AM165"/>
    <mergeCell ref="AH165:AH166"/>
    <mergeCell ref="AI165:AI166"/>
    <mergeCell ref="AN7:AN8"/>
    <mergeCell ref="AI8:AI9"/>
    <mergeCell ref="AJ8:AJ9"/>
    <mergeCell ref="AD7:AM7"/>
    <mergeCell ref="C9:F9"/>
    <mergeCell ref="C7:F8"/>
    <mergeCell ref="G7:G8"/>
    <mergeCell ref="AK8:AK9"/>
    <mergeCell ref="Y7:Y8"/>
    <mergeCell ref="Z7:Z8"/>
    <mergeCell ref="AA7:AA8"/>
    <mergeCell ref="AB7:AB8"/>
    <mergeCell ref="H7:H8"/>
    <mergeCell ref="I7:I8"/>
    <mergeCell ref="J7:J8"/>
    <mergeCell ref="K7:K8"/>
  </mergeCells>
  <hyperlinks>
    <hyperlink ref="AN174" location="Index!A1" display="Index" xr:uid="{00000000-0004-0000-1800-000000000000}"/>
  </hyperlinks>
  <pageMargins left="0.7" right="0.7" top="0.75" bottom="0.75" header="0.3" footer="0.3"/>
  <pageSetup paperSize="9" scale="21" orientation="portrait" horizontalDpi="4294967294" verticalDpi="4294967294"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2">
    <tabColor theme="9" tint="-0.249977111117893"/>
  </sheetPr>
  <dimension ref="A1:X101"/>
  <sheetViews>
    <sheetView zoomScale="55" zoomScaleNormal="55" workbookViewId="0"/>
  </sheetViews>
  <sheetFormatPr defaultColWidth="0" defaultRowHeight="15" zeroHeight="1"/>
  <cols>
    <col min="1" max="5" width="9.140625" style="6944" customWidth="1"/>
    <col min="6" max="6" width="16.7109375" style="6944" bestFit="1" customWidth="1"/>
    <col min="7" max="7" width="23.7109375" style="6944" customWidth="1"/>
    <col min="8" max="8" width="18.28515625" style="6944" bestFit="1" customWidth="1"/>
    <col min="9" max="9" width="19.85546875" style="6944" customWidth="1"/>
    <col min="10" max="10" width="19.85546875" style="6944" bestFit="1" customWidth="1"/>
    <col min="11" max="11" width="19.28515625" style="6944" bestFit="1" customWidth="1"/>
    <col min="12" max="15" width="19.28515625" style="6944" customWidth="1"/>
    <col min="16" max="16" width="9.140625" style="6944" customWidth="1"/>
    <col min="17" max="17" width="18.42578125" style="6944" bestFit="1" customWidth="1"/>
    <col min="18" max="18" width="19.85546875" style="6944" bestFit="1" customWidth="1"/>
    <col min="19" max="19" width="19.28515625" style="6944" bestFit="1" customWidth="1"/>
    <col min="20" max="20" width="18.85546875" style="6944" bestFit="1" customWidth="1"/>
    <col min="21" max="21" width="18.7109375" style="6944" bestFit="1" customWidth="1"/>
    <col min="22" max="24" width="9.140625" style="6944" customWidth="1"/>
    <col min="25" max="16384" width="9.140625" style="6944" hidden="1"/>
  </cols>
  <sheetData>
    <row r="1" spans="1:24">
      <c r="A1" s="1043"/>
      <c r="B1" s="1043"/>
      <c r="C1" s="1043"/>
      <c r="D1" s="1043"/>
      <c r="E1" s="1043"/>
      <c r="F1" s="1043"/>
      <c r="G1" s="1043"/>
      <c r="H1" s="1043"/>
      <c r="I1" s="1043"/>
      <c r="J1" s="1043"/>
      <c r="K1" s="1043"/>
      <c r="L1" s="1043"/>
      <c r="M1" s="1043"/>
      <c r="N1" s="1043"/>
      <c r="O1" s="1043"/>
      <c r="P1" s="1043"/>
      <c r="Q1" s="1043"/>
      <c r="R1" s="1043"/>
      <c r="S1" s="1043"/>
      <c r="T1" s="1043"/>
      <c r="U1" s="1043"/>
      <c r="V1" s="1043"/>
      <c r="W1" s="1043"/>
      <c r="X1" s="1043"/>
    </row>
    <row r="2" spans="1:24" ht="15.75" thickBot="1">
      <c r="A2" s="1043"/>
      <c r="B2" s="85"/>
      <c r="C2" s="85"/>
      <c r="D2" s="85"/>
      <c r="E2" s="85"/>
      <c r="F2" s="85"/>
      <c r="G2" s="85"/>
      <c r="H2" s="85"/>
      <c r="I2" s="85"/>
      <c r="J2" s="85"/>
      <c r="K2" s="85"/>
      <c r="L2" s="85"/>
      <c r="M2" s="85"/>
      <c r="N2" s="85"/>
      <c r="O2" s="85"/>
      <c r="P2" s="85"/>
      <c r="Q2" s="85"/>
      <c r="R2" s="85"/>
      <c r="S2" s="85"/>
      <c r="T2" s="85"/>
      <c r="U2" s="85"/>
      <c r="V2" s="85"/>
      <c r="W2" s="1043"/>
      <c r="X2" s="1043"/>
    </row>
    <row r="3" spans="1:24" s="180" customFormat="1" ht="16.5" thickBot="1">
      <c r="A3" s="756"/>
      <c r="B3" s="974"/>
      <c r="C3" s="2644" t="s">
        <v>2935</v>
      </c>
      <c r="D3" s="2645"/>
      <c r="E3" s="2645"/>
      <c r="F3" s="2645"/>
      <c r="G3" s="2645"/>
      <c r="H3" s="2646"/>
      <c r="I3" s="280"/>
      <c r="J3" s="280"/>
      <c r="K3" s="280"/>
      <c r="L3" s="280"/>
      <c r="M3" s="280"/>
      <c r="N3" s="280"/>
      <c r="O3" s="280"/>
      <c r="P3" s="280"/>
      <c r="Q3" s="280"/>
      <c r="R3" s="280"/>
      <c r="S3" s="280"/>
      <c r="T3" s="280"/>
      <c r="U3" s="62" t="s">
        <v>2820</v>
      </c>
      <c r="V3" s="974"/>
      <c r="W3" s="756"/>
      <c r="X3" s="756"/>
    </row>
    <row r="4" spans="1:24" s="180" customFormat="1" ht="15.75">
      <c r="A4" s="756"/>
      <c r="B4" s="974"/>
      <c r="C4" s="2609" t="s">
        <v>57</v>
      </c>
      <c r="D4" s="2610"/>
      <c r="E4" s="2611"/>
      <c r="F4" s="8622" t="str">
        <f>+'Page 2'!F5:H5</f>
        <v>ABC Company</v>
      </c>
      <c r="G4" s="8623"/>
      <c r="H4" s="8624"/>
      <c r="I4" s="280"/>
      <c r="J4" s="280"/>
      <c r="K4" s="280"/>
      <c r="L4" s="280"/>
      <c r="M4" s="280"/>
      <c r="N4" s="280"/>
      <c r="O4" s="280"/>
      <c r="P4" s="280"/>
      <c r="Q4" s="280"/>
      <c r="R4" s="280"/>
      <c r="S4" s="280"/>
      <c r="T4" s="280"/>
      <c r="U4" s="280"/>
      <c r="V4" s="974"/>
      <c r="W4" s="756"/>
      <c r="X4" s="756"/>
    </row>
    <row r="5" spans="1:24" s="180" customFormat="1" ht="16.5" thickBot="1">
      <c r="A5" s="756"/>
      <c r="B5" s="974"/>
      <c r="C5" s="2836" t="s">
        <v>2719</v>
      </c>
      <c r="D5" s="2614"/>
      <c r="E5" s="2615"/>
      <c r="F5" s="8625">
        <f>+'Page 2'!F6:H6</f>
        <v>44196</v>
      </c>
      <c r="G5" s="8626"/>
      <c r="H5" s="8627"/>
      <c r="I5" s="280"/>
      <c r="J5" s="280"/>
      <c r="K5" s="280"/>
      <c r="L5" s="280"/>
      <c r="M5" s="280"/>
      <c r="N5" s="280"/>
      <c r="O5" s="280"/>
      <c r="P5" s="280"/>
      <c r="Q5" s="280"/>
      <c r="R5" s="280"/>
      <c r="S5" s="280"/>
      <c r="T5" s="280"/>
      <c r="U5" s="280"/>
      <c r="V5" s="974"/>
      <c r="W5" s="756"/>
      <c r="X5" s="756"/>
    </row>
    <row r="6" spans="1:24" s="149" customFormat="1" ht="13.5" thickBot="1">
      <c r="A6" s="738"/>
      <c r="B6" s="661"/>
      <c r="C6" s="661"/>
      <c r="D6" s="661"/>
      <c r="E6" s="661"/>
      <c r="F6" s="661"/>
      <c r="G6" s="661"/>
      <c r="H6" s="661"/>
      <c r="I6" s="661"/>
      <c r="J6" s="661"/>
      <c r="K6" s="661"/>
      <c r="L6" s="661"/>
      <c r="M6" s="661"/>
      <c r="N6" s="661"/>
      <c r="O6" s="661"/>
      <c r="P6" s="661"/>
      <c r="Q6" s="661"/>
      <c r="R6" s="661"/>
      <c r="S6" s="661"/>
      <c r="T6" s="661"/>
      <c r="U6" s="661"/>
      <c r="V6" s="661"/>
      <c r="W6" s="738"/>
      <c r="X6" s="738"/>
    </row>
    <row r="7" spans="1:24" s="149" customFormat="1" ht="13.5" thickBot="1">
      <c r="A7" s="738"/>
      <c r="B7" s="661"/>
      <c r="C7" s="661"/>
      <c r="D7" s="661"/>
      <c r="E7" s="661"/>
      <c r="F7" s="661"/>
      <c r="G7" s="661"/>
      <c r="H7" s="661"/>
      <c r="I7" s="8632" t="s">
        <v>1187</v>
      </c>
      <c r="J7" s="8633"/>
      <c r="K7" s="8633"/>
      <c r="L7" s="8633"/>
      <c r="M7" s="8633"/>
      <c r="N7" s="8633"/>
      <c r="O7" s="8634"/>
      <c r="P7" s="661"/>
      <c r="Q7" s="8632" t="s">
        <v>1188</v>
      </c>
      <c r="R7" s="8635"/>
      <c r="S7" s="8635"/>
      <c r="T7" s="8635"/>
      <c r="U7" s="8636"/>
      <c r="V7" s="661"/>
      <c r="W7" s="738"/>
      <c r="X7" s="738"/>
    </row>
    <row r="8" spans="1:24" s="149" customFormat="1" ht="15.75" customHeight="1">
      <c r="A8" s="738"/>
      <c r="B8" s="661"/>
      <c r="C8" s="8637" t="s">
        <v>1142</v>
      </c>
      <c r="D8" s="8638"/>
      <c r="E8" s="8638"/>
      <c r="F8" s="8639"/>
      <c r="G8" s="8643" t="s">
        <v>1189</v>
      </c>
      <c r="H8" s="8645" t="s">
        <v>83</v>
      </c>
      <c r="I8" s="8647" t="s">
        <v>1190</v>
      </c>
      <c r="J8" s="8648"/>
      <c r="K8" s="8648"/>
      <c r="L8" s="8648"/>
      <c r="M8" s="8648"/>
      <c r="N8" s="8648"/>
      <c r="O8" s="8649"/>
      <c r="P8" s="661"/>
      <c r="Q8" s="8650" t="s">
        <v>1190</v>
      </c>
      <c r="R8" s="8651"/>
      <c r="S8" s="8651"/>
      <c r="T8" s="8651"/>
      <c r="U8" s="8652"/>
      <c r="V8" s="661"/>
      <c r="W8" s="738"/>
      <c r="X8" s="738"/>
    </row>
    <row r="9" spans="1:24" s="149" customFormat="1" ht="38.25" customHeight="1">
      <c r="A9" s="738"/>
      <c r="B9" s="661"/>
      <c r="C9" s="8640"/>
      <c r="D9" s="8641"/>
      <c r="E9" s="8641"/>
      <c r="F9" s="8642"/>
      <c r="G9" s="8644"/>
      <c r="H9" s="8646"/>
      <c r="I9" s="2824" t="s">
        <v>1191</v>
      </c>
      <c r="J9" s="2826" t="s">
        <v>2822</v>
      </c>
      <c r="K9" s="2589" t="s">
        <v>1192</v>
      </c>
      <c r="L9" s="2826" t="s">
        <v>1087</v>
      </c>
      <c r="M9" s="2824" t="s">
        <v>1088</v>
      </c>
      <c r="N9" s="2826" t="s">
        <v>4015</v>
      </c>
      <c r="O9" s="2825" t="s">
        <v>4856</v>
      </c>
      <c r="P9" s="219"/>
      <c r="Q9" s="260" t="s">
        <v>1191</v>
      </c>
      <c r="R9" s="261" t="s">
        <v>2822</v>
      </c>
      <c r="S9" s="262" t="s">
        <v>1192</v>
      </c>
      <c r="T9" s="2826" t="s">
        <v>4015</v>
      </c>
      <c r="U9" s="263" t="s">
        <v>4856</v>
      </c>
      <c r="V9" s="661"/>
      <c r="W9" s="738"/>
      <c r="X9" s="738"/>
    </row>
    <row r="10" spans="1:24" s="149" customFormat="1" ht="12.75">
      <c r="A10" s="738"/>
      <c r="B10" s="661"/>
      <c r="C10" s="8628"/>
      <c r="D10" s="8629"/>
      <c r="E10" s="8629"/>
      <c r="F10" s="8629"/>
      <c r="G10" s="2006"/>
      <c r="H10" s="2005"/>
      <c r="I10" s="2085"/>
      <c r="J10" s="2084"/>
      <c r="K10" s="2101" t="s">
        <v>1193</v>
      </c>
      <c r="L10" s="2102"/>
      <c r="M10" s="2085"/>
      <c r="N10" s="2084"/>
      <c r="O10" s="2827" t="s">
        <v>1194</v>
      </c>
      <c r="P10" s="219"/>
      <c r="Q10" s="1170"/>
      <c r="R10" s="1169"/>
      <c r="S10" s="1169" t="s">
        <v>1195</v>
      </c>
      <c r="T10" s="219"/>
      <c r="U10" s="699" t="s">
        <v>1196</v>
      </c>
      <c r="V10" s="661"/>
      <c r="W10" s="738"/>
      <c r="X10" s="738"/>
    </row>
    <row r="11" spans="1:24" s="149" customFormat="1" ht="12.75">
      <c r="A11" s="738"/>
      <c r="B11" s="661"/>
      <c r="C11" s="8630" t="s">
        <v>392</v>
      </c>
      <c r="D11" s="8631"/>
      <c r="E11" s="8631"/>
      <c r="F11" s="8631"/>
      <c r="G11" s="2828" t="s">
        <v>409</v>
      </c>
      <c r="H11" s="2828" t="s">
        <v>410</v>
      </c>
      <c r="I11" s="2829" t="s">
        <v>411</v>
      </c>
      <c r="J11" s="2829" t="s">
        <v>412</v>
      </c>
      <c r="K11" s="2829" t="s">
        <v>413</v>
      </c>
      <c r="L11" s="2829" t="s">
        <v>414</v>
      </c>
      <c r="M11" s="2829" t="s">
        <v>415</v>
      </c>
      <c r="N11" s="2829" t="s">
        <v>416</v>
      </c>
      <c r="O11" s="2830" t="s">
        <v>417</v>
      </c>
      <c r="P11" s="1173"/>
      <c r="Q11" s="1174" t="s">
        <v>418</v>
      </c>
      <c r="R11" s="1171" t="s">
        <v>419</v>
      </c>
      <c r="S11" s="1171" t="s">
        <v>420</v>
      </c>
      <c r="T11" s="1171" t="s">
        <v>421</v>
      </c>
      <c r="U11" s="1172" t="s">
        <v>422</v>
      </c>
      <c r="V11" s="661"/>
      <c r="W11" s="738"/>
      <c r="X11" s="738"/>
    </row>
    <row r="12" spans="1:24" s="149" customFormat="1" ht="12.75">
      <c r="A12" s="738"/>
      <c r="B12" s="661"/>
      <c r="C12" s="2650" t="s">
        <v>1197</v>
      </c>
      <c r="D12" s="2647" t="s">
        <v>78</v>
      </c>
      <c r="E12" s="2647"/>
      <c r="F12" s="2643"/>
      <c r="G12" s="2831"/>
      <c r="H12" s="2831"/>
      <c r="I12" s="2831"/>
      <c r="J12" s="2831"/>
      <c r="K12" s="2831"/>
      <c r="L12" s="2832"/>
      <c r="M12" s="2832"/>
      <c r="N12" s="2832"/>
      <c r="O12" s="3750"/>
      <c r="P12" s="1278"/>
      <c r="Q12" s="2833"/>
      <c r="R12" s="2831"/>
      <c r="S12" s="2831"/>
      <c r="T12" s="2835"/>
      <c r="U12" s="3751"/>
      <c r="V12" s="661"/>
      <c r="W12" s="738"/>
      <c r="X12" s="738"/>
    </row>
    <row r="13" spans="1:24" s="149" customFormat="1" ht="12.75">
      <c r="A13" s="738"/>
      <c r="B13" s="661"/>
      <c r="C13" s="2649"/>
      <c r="D13" s="2647"/>
      <c r="E13" s="2647" t="s">
        <v>1169</v>
      </c>
      <c r="F13" s="2643" t="s">
        <v>1166</v>
      </c>
      <c r="G13" s="2831"/>
      <c r="H13" s="2643"/>
      <c r="I13" s="4470"/>
      <c r="J13" s="2643"/>
      <c r="K13" s="4473">
        <f>I13*J13</f>
        <v>0</v>
      </c>
      <c r="L13" s="4102"/>
      <c r="M13" s="4102"/>
      <c r="N13" s="4102"/>
      <c r="O13" s="4464">
        <f>L13+M13-N13</f>
        <v>0</v>
      </c>
      <c r="P13" s="3744"/>
      <c r="Q13" s="4481"/>
      <c r="R13" s="2643"/>
      <c r="S13" s="4473">
        <f>Q13*R13</f>
        <v>0</v>
      </c>
      <c r="T13" s="4102"/>
      <c r="U13" s="4484">
        <f>S13-T13</f>
        <v>0</v>
      </c>
      <c r="V13" s="661"/>
      <c r="W13" s="738"/>
      <c r="X13" s="738"/>
    </row>
    <row r="14" spans="1:24" s="149" customFormat="1" ht="12.75">
      <c r="A14" s="738"/>
      <c r="B14" s="661"/>
      <c r="C14" s="2649"/>
      <c r="D14" s="2647"/>
      <c r="E14" s="2647" t="s">
        <v>1170</v>
      </c>
      <c r="F14" s="2643" t="s">
        <v>1166</v>
      </c>
      <c r="G14" s="2831"/>
      <c r="H14" s="2643"/>
      <c r="I14" s="4470"/>
      <c r="J14" s="2643"/>
      <c r="K14" s="4473">
        <f>I14*J14</f>
        <v>0</v>
      </c>
      <c r="L14" s="4102"/>
      <c r="M14" s="4102"/>
      <c r="N14" s="4102"/>
      <c r="O14" s="4464">
        <f>L14+M14-N14</f>
        <v>0</v>
      </c>
      <c r="P14" s="3744"/>
      <c r="Q14" s="4481"/>
      <c r="R14" s="2643"/>
      <c r="S14" s="4473">
        <f>Q14*R14</f>
        <v>0</v>
      </c>
      <c r="T14" s="4102"/>
      <c r="U14" s="4484">
        <f>S14-T14</f>
        <v>0</v>
      </c>
      <c r="V14" s="661"/>
      <c r="W14" s="738"/>
      <c r="X14" s="738"/>
    </row>
    <row r="15" spans="1:24" s="149" customFormat="1" ht="12.75">
      <c r="A15" s="738"/>
      <c r="B15" s="661"/>
      <c r="C15" s="2649"/>
      <c r="D15" s="2647"/>
      <c r="E15" s="2647" t="s">
        <v>1171</v>
      </c>
      <c r="F15" s="2643" t="s">
        <v>1166</v>
      </c>
      <c r="G15" s="2831"/>
      <c r="H15" s="2643"/>
      <c r="I15" s="4470"/>
      <c r="J15" s="2643"/>
      <c r="K15" s="4473">
        <f>I15*J15</f>
        <v>0</v>
      </c>
      <c r="L15" s="4102"/>
      <c r="M15" s="4102"/>
      <c r="N15" s="4102"/>
      <c r="O15" s="4464">
        <f>L15+M15-N15</f>
        <v>0</v>
      </c>
      <c r="P15" s="3744"/>
      <c r="Q15" s="4481"/>
      <c r="R15" s="2643"/>
      <c r="S15" s="4473">
        <f>Q15*R15</f>
        <v>0</v>
      </c>
      <c r="T15" s="4102"/>
      <c r="U15" s="4484">
        <f>S15-T15</f>
        <v>0</v>
      </c>
      <c r="V15" s="661"/>
      <c r="W15" s="738"/>
      <c r="X15" s="738"/>
    </row>
    <row r="16" spans="1:24" s="149" customFormat="1" ht="12.75">
      <c r="A16" s="738"/>
      <c r="B16" s="661"/>
      <c r="C16" s="3720"/>
      <c r="D16" s="2647"/>
      <c r="E16" s="2647" t="s">
        <v>1171</v>
      </c>
      <c r="F16" s="2643" t="s">
        <v>1166</v>
      </c>
      <c r="G16" s="2831"/>
      <c r="H16" s="2643"/>
      <c r="I16" s="4470"/>
      <c r="J16" s="2643"/>
      <c r="K16" s="4473">
        <f t="shared" ref="K16:K38" si="0">I16*J16</f>
        <v>0</v>
      </c>
      <c r="L16" s="4102"/>
      <c r="M16" s="4102"/>
      <c r="N16" s="4102"/>
      <c r="O16" s="4464">
        <f t="shared" ref="O16:O38" si="1">L16+M16-N16</f>
        <v>0</v>
      </c>
      <c r="P16" s="3744"/>
      <c r="Q16" s="4481"/>
      <c r="R16" s="2643"/>
      <c r="S16" s="4473">
        <f t="shared" ref="S16:S38" si="2">Q16*R16</f>
        <v>0</v>
      </c>
      <c r="T16" s="4102"/>
      <c r="U16" s="4484">
        <f t="shared" ref="U16:U38" si="3">S16-T16</f>
        <v>0</v>
      </c>
      <c r="V16" s="661"/>
      <c r="W16" s="738"/>
      <c r="X16" s="738"/>
    </row>
    <row r="17" spans="1:24" s="149" customFormat="1" ht="12.75">
      <c r="A17" s="738"/>
      <c r="B17" s="661"/>
      <c r="C17" s="3720"/>
      <c r="D17" s="2647"/>
      <c r="E17" s="2647" t="s">
        <v>1171</v>
      </c>
      <c r="F17" s="2643" t="s">
        <v>1166</v>
      </c>
      <c r="G17" s="2831"/>
      <c r="H17" s="2643"/>
      <c r="I17" s="4470"/>
      <c r="J17" s="2643"/>
      <c r="K17" s="4473">
        <f t="shared" si="0"/>
        <v>0</v>
      </c>
      <c r="L17" s="4102"/>
      <c r="M17" s="4102"/>
      <c r="N17" s="4102"/>
      <c r="O17" s="4464">
        <f t="shared" si="1"/>
        <v>0</v>
      </c>
      <c r="P17" s="3744"/>
      <c r="Q17" s="4481"/>
      <c r="R17" s="2643"/>
      <c r="S17" s="4473">
        <f t="shared" si="2"/>
        <v>0</v>
      </c>
      <c r="T17" s="4102"/>
      <c r="U17" s="4484">
        <f t="shared" si="3"/>
        <v>0</v>
      </c>
      <c r="V17" s="661"/>
      <c r="W17" s="738"/>
      <c r="X17" s="738"/>
    </row>
    <row r="18" spans="1:24" s="149" customFormat="1" ht="12.75">
      <c r="A18" s="738"/>
      <c r="B18" s="661"/>
      <c r="C18" s="3720"/>
      <c r="D18" s="2647"/>
      <c r="E18" s="2647" t="s">
        <v>1171</v>
      </c>
      <c r="F18" s="2643" t="s">
        <v>1166</v>
      </c>
      <c r="G18" s="2831"/>
      <c r="H18" s="2643"/>
      <c r="I18" s="4470"/>
      <c r="J18" s="2643"/>
      <c r="K18" s="4473">
        <f t="shared" si="0"/>
        <v>0</v>
      </c>
      <c r="L18" s="4102"/>
      <c r="M18" s="4102"/>
      <c r="N18" s="4102"/>
      <c r="O18" s="4464">
        <f t="shared" si="1"/>
        <v>0</v>
      </c>
      <c r="P18" s="3744"/>
      <c r="Q18" s="4481"/>
      <c r="R18" s="2643"/>
      <c r="S18" s="4473">
        <f t="shared" si="2"/>
        <v>0</v>
      </c>
      <c r="T18" s="4102"/>
      <c r="U18" s="4484">
        <f t="shared" si="3"/>
        <v>0</v>
      </c>
      <c r="V18" s="661"/>
      <c r="W18" s="738"/>
      <c r="X18" s="738"/>
    </row>
    <row r="19" spans="1:24" s="149" customFormat="1" ht="12.75">
      <c r="A19" s="738"/>
      <c r="B19" s="661"/>
      <c r="C19" s="3720"/>
      <c r="D19" s="2647"/>
      <c r="E19" s="2647" t="s">
        <v>1171</v>
      </c>
      <c r="F19" s="2643" t="s">
        <v>1166</v>
      </c>
      <c r="G19" s="2831"/>
      <c r="H19" s="2643"/>
      <c r="I19" s="4470"/>
      <c r="J19" s="2643"/>
      <c r="K19" s="4473">
        <f t="shared" si="0"/>
        <v>0</v>
      </c>
      <c r="L19" s="4102"/>
      <c r="M19" s="4102"/>
      <c r="N19" s="4102"/>
      <c r="O19" s="4464">
        <f t="shared" si="1"/>
        <v>0</v>
      </c>
      <c r="P19" s="3744"/>
      <c r="Q19" s="4481"/>
      <c r="R19" s="2643"/>
      <c r="S19" s="4473">
        <f t="shared" si="2"/>
        <v>0</v>
      </c>
      <c r="T19" s="4102"/>
      <c r="U19" s="4484">
        <f t="shared" si="3"/>
        <v>0</v>
      </c>
      <c r="V19" s="661"/>
      <c r="W19" s="738"/>
      <c r="X19" s="738"/>
    </row>
    <row r="20" spans="1:24" s="149" customFormat="1" ht="12.75">
      <c r="A20" s="738"/>
      <c r="B20" s="661"/>
      <c r="C20" s="3720"/>
      <c r="D20" s="2647"/>
      <c r="E20" s="2647" t="s">
        <v>1171</v>
      </c>
      <c r="F20" s="2643" t="s">
        <v>1166</v>
      </c>
      <c r="G20" s="2831"/>
      <c r="H20" s="2643"/>
      <c r="I20" s="4470"/>
      <c r="J20" s="2643"/>
      <c r="K20" s="4473">
        <f t="shared" si="0"/>
        <v>0</v>
      </c>
      <c r="L20" s="4102"/>
      <c r="M20" s="4102"/>
      <c r="N20" s="4102"/>
      <c r="O20" s="4464">
        <f t="shared" si="1"/>
        <v>0</v>
      </c>
      <c r="P20" s="3744"/>
      <c r="Q20" s="4481"/>
      <c r="R20" s="2643"/>
      <c r="S20" s="4473">
        <f t="shared" si="2"/>
        <v>0</v>
      </c>
      <c r="T20" s="4102"/>
      <c r="U20" s="4484">
        <f t="shared" si="3"/>
        <v>0</v>
      </c>
      <c r="V20" s="661"/>
      <c r="W20" s="738"/>
      <c r="X20" s="738"/>
    </row>
    <row r="21" spans="1:24" s="149" customFormat="1" ht="12.75">
      <c r="A21" s="738"/>
      <c r="B21" s="661"/>
      <c r="C21" s="3720"/>
      <c r="D21" s="2647"/>
      <c r="E21" s="2647" t="s">
        <v>1171</v>
      </c>
      <c r="F21" s="2643" t="s">
        <v>1166</v>
      </c>
      <c r="G21" s="2831"/>
      <c r="H21" s="2643"/>
      <c r="I21" s="4470"/>
      <c r="J21" s="2643"/>
      <c r="K21" s="4473">
        <f t="shared" si="0"/>
        <v>0</v>
      </c>
      <c r="L21" s="4102"/>
      <c r="M21" s="4102"/>
      <c r="N21" s="4102"/>
      <c r="O21" s="4464">
        <f t="shared" si="1"/>
        <v>0</v>
      </c>
      <c r="P21" s="3744"/>
      <c r="Q21" s="4481"/>
      <c r="R21" s="2643"/>
      <c r="S21" s="4473">
        <f t="shared" si="2"/>
        <v>0</v>
      </c>
      <c r="T21" s="4102"/>
      <c r="U21" s="4484">
        <f t="shared" si="3"/>
        <v>0</v>
      </c>
      <c r="V21" s="661"/>
      <c r="W21" s="738"/>
      <c r="X21" s="738"/>
    </row>
    <row r="22" spans="1:24" s="149" customFormat="1" ht="12.75">
      <c r="A22" s="738"/>
      <c r="B22" s="661"/>
      <c r="C22" s="3720"/>
      <c r="D22" s="2647"/>
      <c r="E22" s="2647" t="s">
        <v>1171</v>
      </c>
      <c r="F22" s="2643" t="s">
        <v>1166</v>
      </c>
      <c r="G22" s="2831"/>
      <c r="H22" s="2643"/>
      <c r="I22" s="4470"/>
      <c r="J22" s="2643"/>
      <c r="K22" s="4473">
        <f t="shared" si="0"/>
        <v>0</v>
      </c>
      <c r="L22" s="4102"/>
      <c r="M22" s="4102"/>
      <c r="N22" s="4102"/>
      <c r="O22" s="4464">
        <f t="shared" si="1"/>
        <v>0</v>
      </c>
      <c r="P22" s="3744"/>
      <c r="Q22" s="4481"/>
      <c r="R22" s="2643"/>
      <c r="S22" s="4473">
        <f t="shared" si="2"/>
        <v>0</v>
      </c>
      <c r="T22" s="4102"/>
      <c r="U22" s="4484">
        <f t="shared" si="3"/>
        <v>0</v>
      </c>
      <c r="V22" s="661"/>
      <c r="W22" s="738"/>
      <c r="X22" s="738"/>
    </row>
    <row r="23" spans="1:24" s="149" customFormat="1" ht="12.75">
      <c r="A23" s="738"/>
      <c r="B23" s="661"/>
      <c r="C23" s="3720"/>
      <c r="D23" s="2647"/>
      <c r="E23" s="2647" t="s">
        <v>1171</v>
      </c>
      <c r="F23" s="2643" t="s">
        <v>1166</v>
      </c>
      <c r="G23" s="2831"/>
      <c r="H23" s="2643"/>
      <c r="I23" s="4470"/>
      <c r="J23" s="2643"/>
      <c r="K23" s="4473">
        <f t="shared" si="0"/>
        <v>0</v>
      </c>
      <c r="L23" s="4102"/>
      <c r="M23" s="4102"/>
      <c r="N23" s="4102"/>
      <c r="O23" s="4464">
        <f t="shared" si="1"/>
        <v>0</v>
      </c>
      <c r="P23" s="3744"/>
      <c r="Q23" s="4481"/>
      <c r="R23" s="2643"/>
      <c r="S23" s="4473">
        <f t="shared" si="2"/>
        <v>0</v>
      </c>
      <c r="T23" s="4102"/>
      <c r="U23" s="4484">
        <f t="shared" si="3"/>
        <v>0</v>
      </c>
      <c r="V23" s="661"/>
      <c r="W23" s="738"/>
      <c r="X23" s="738"/>
    </row>
    <row r="24" spans="1:24" s="149" customFormat="1" ht="12.75">
      <c r="A24" s="738"/>
      <c r="B24" s="661"/>
      <c r="C24" s="3720"/>
      <c r="D24" s="2647"/>
      <c r="E24" s="2647" t="s">
        <v>1171</v>
      </c>
      <c r="F24" s="2643" t="s">
        <v>1166</v>
      </c>
      <c r="G24" s="2831"/>
      <c r="H24" s="2643"/>
      <c r="I24" s="4470"/>
      <c r="J24" s="2643"/>
      <c r="K24" s="4473">
        <f t="shared" si="0"/>
        <v>0</v>
      </c>
      <c r="L24" s="4102"/>
      <c r="M24" s="4102"/>
      <c r="N24" s="4102"/>
      <c r="O24" s="4464">
        <f t="shared" si="1"/>
        <v>0</v>
      </c>
      <c r="P24" s="3744"/>
      <c r="Q24" s="4481"/>
      <c r="R24" s="2643"/>
      <c r="S24" s="4473">
        <f t="shared" si="2"/>
        <v>0</v>
      </c>
      <c r="T24" s="4102"/>
      <c r="U24" s="4484">
        <f t="shared" si="3"/>
        <v>0</v>
      </c>
      <c r="V24" s="661"/>
      <c r="W24" s="738"/>
      <c r="X24" s="738"/>
    </row>
    <row r="25" spans="1:24" s="149" customFormat="1" ht="12.75">
      <c r="A25" s="738"/>
      <c r="B25" s="661"/>
      <c r="C25" s="3720"/>
      <c r="D25" s="2647"/>
      <c r="E25" s="2647" t="s">
        <v>1171</v>
      </c>
      <c r="F25" s="2643" t="s">
        <v>1166</v>
      </c>
      <c r="G25" s="2831"/>
      <c r="H25" s="2643"/>
      <c r="I25" s="4470"/>
      <c r="J25" s="2643"/>
      <c r="K25" s="4473">
        <f t="shared" si="0"/>
        <v>0</v>
      </c>
      <c r="L25" s="4102"/>
      <c r="M25" s="4102"/>
      <c r="N25" s="4102"/>
      <c r="O25" s="4464">
        <f t="shared" si="1"/>
        <v>0</v>
      </c>
      <c r="P25" s="3744"/>
      <c r="Q25" s="4481"/>
      <c r="R25" s="2643"/>
      <c r="S25" s="4473">
        <f t="shared" si="2"/>
        <v>0</v>
      </c>
      <c r="T25" s="4102"/>
      <c r="U25" s="4484">
        <f t="shared" si="3"/>
        <v>0</v>
      </c>
      <c r="V25" s="661"/>
      <c r="W25" s="738"/>
      <c r="X25" s="738"/>
    </row>
    <row r="26" spans="1:24" s="149" customFormat="1" ht="12.75">
      <c r="A26" s="738"/>
      <c r="B26" s="661"/>
      <c r="C26" s="3720"/>
      <c r="D26" s="2647"/>
      <c r="E26" s="2647" t="s">
        <v>1171</v>
      </c>
      <c r="F26" s="2643" t="s">
        <v>1166</v>
      </c>
      <c r="G26" s="2831"/>
      <c r="H26" s="2643"/>
      <c r="I26" s="4470"/>
      <c r="J26" s="2643"/>
      <c r="K26" s="4473">
        <f t="shared" si="0"/>
        <v>0</v>
      </c>
      <c r="L26" s="4102"/>
      <c r="M26" s="4102"/>
      <c r="N26" s="4102"/>
      <c r="O26" s="4464">
        <f t="shared" si="1"/>
        <v>0</v>
      </c>
      <c r="P26" s="3744"/>
      <c r="Q26" s="4481"/>
      <c r="R26" s="2643"/>
      <c r="S26" s="4473">
        <f t="shared" si="2"/>
        <v>0</v>
      </c>
      <c r="T26" s="4102"/>
      <c r="U26" s="4484">
        <f t="shared" si="3"/>
        <v>0</v>
      </c>
      <c r="V26" s="661"/>
      <c r="W26" s="738"/>
      <c r="X26" s="738"/>
    </row>
    <row r="27" spans="1:24" s="149" customFormat="1" ht="12.75">
      <c r="A27" s="738"/>
      <c r="B27" s="661"/>
      <c r="C27" s="3720"/>
      <c r="D27" s="2647"/>
      <c r="E27" s="2647" t="s">
        <v>1171</v>
      </c>
      <c r="F27" s="2643" t="s">
        <v>1166</v>
      </c>
      <c r="G27" s="2831"/>
      <c r="H27" s="2643"/>
      <c r="I27" s="4470"/>
      <c r="J27" s="2643"/>
      <c r="K27" s="4473">
        <f t="shared" si="0"/>
        <v>0</v>
      </c>
      <c r="L27" s="4102"/>
      <c r="M27" s="4102"/>
      <c r="N27" s="4102"/>
      <c r="O27" s="4464">
        <f t="shared" si="1"/>
        <v>0</v>
      </c>
      <c r="P27" s="3744"/>
      <c r="Q27" s="4481"/>
      <c r="R27" s="2643"/>
      <c r="S27" s="4473">
        <f t="shared" si="2"/>
        <v>0</v>
      </c>
      <c r="T27" s="4102"/>
      <c r="U27" s="4484">
        <f t="shared" si="3"/>
        <v>0</v>
      </c>
      <c r="V27" s="661"/>
      <c r="W27" s="738"/>
      <c r="X27" s="738"/>
    </row>
    <row r="28" spans="1:24" s="149" customFormat="1" ht="12.75">
      <c r="A28" s="738"/>
      <c r="B28" s="661"/>
      <c r="C28" s="3720"/>
      <c r="D28" s="2647"/>
      <c r="E28" s="2647" t="s">
        <v>1171</v>
      </c>
      <c r="F28" s="2643" t="s">
        <v>1166</v>
      </c>
      <c r="G28" s="2831"/>
      <c r="H28" s="2643"/>
      <c r="I28" s="4470"/>
      <c r="J28" s="2643"/>
      <c r="K28" s="4473">
        <f t="shared" si="0"/>
        <v>0</v>
      </c>
      <c r="L28" s="4102"/>
      <c r="M28" s="4102"/>
      <c r="N28" s="4102"/>
      <c r="O28" s="4464">
        <f t="shared" si="1"/>
        <v>0</v>
      </c>
      <c r="P28" s="3744"/>
      <c r="Q28" s="4481"/>
      <c r="R28" s="2643"/>
      <c r="S28" s="4473">
        <f t="shared" si="2"/>
        <v>0</v>
      </c>
      <c r="T28" s="4102"/>
      <c r="U28" s="4484">
        <f t="shared" si="3"/>
        <v>0</v>
      </c>
      <c r="V28" s="661"/>
      <c r="W28" s="738"/>
      <c r="X28" s="738"/>
    </row>
    <row r="29" spans="1:24" s="149" customFormat="1" ht="12.75">
      <c r="A29" s="738"/>
      <c r="B29" s="661"/>
      <c r="C29" s="3720"/>
      <c r="D29" s="2647"/>
      <c r="E29" s="2647" t="s">
        <v>1171</v>
      </c>
      <c r="F29" s="2643" t="s">
        <v>1166</v>
      </c>
      <c r="G29" s="2831"/>
      <c r="H29" s="2643"/>
      <c r="I29" s="4470"/>
      <c r="J29" s="2643"/>
      <c r="K29" s="4473">
        <f t="shared" si="0"/>
        <v>0</v>
      </c>
      <c r="L29" s="4102"/>
      <c r="M29" s="4102"/>
      <c r="N29" s="4102"/>
      <c r="O29" s="4464">
        <f t="shared" si="1"/>
        <v>0</v>
      </c>
      <c r="P29" s="3744"/>
      <c r="Q29" s="4481"/>
      <c r="R29" s="2643"/>
      <c r="S29" s="4473">
        <f t="shared" si="2"/>
        <v>0</v>
      </c>
      <c r="T29" s="4102"/>
      <c r="U29" s="4484">
        <f t="shared" si="3"/>
        <v>0</v>
      </c>
      <c r="V29" s="661"/>
      <c r="W29" s="738"/>
      <c r="X29" s="738"/>
    </row>
    <row r="30" spans="1:24" s="149" customFormat="1" ht="12.75">
      <c r="A30" s="738"/>
      <c r="B30" s="661"/>
      <c r="C30" s="3720"/>
      <c r="D30" s="2647"/>
      <c r="E30" s="2647" t="s">
        <v>1171</v>
      </c>
      <c r="F30" s="2643" t="s">
        <v>1166</v>
      </c>
      <c r="G30" s="2831"/>
      <c r="H30" s="2643"/>
      <c r="I30" s="4470"/>
      <c r="J30" s="2643"/>
      <c r="K30" s="4473">
        <f t="shared" si="0"/>
        <v>0</v>
      </c>
      <c r="L30" s="4102"/>
      <c r="M30" s="4102"/>
      <c r="N30" s="4102"/>
      <c r="O30" s="4464">
        <f t="shared" si="1"/>
        <v>0</v>
      </c>
      <c r="P30" s="3744"/>
      <c r="Q30" s="4481"/>
      <c r="R30" s="2643"/>
      <c r="S30" s="4473">
        <f t="shared" si="2"/>
        <v>0</v>
      </c>
      <c r="T30" s="4102"/>
      <c r="U30" s="4484">
        <f t="shared" si="3"/>
        <v>0</v>
      </c>
      <c r="V30" s="661"/>
      <c r="W30" s="738"/>
      <c r="X30" s="738"/>
    </row>
    <row r="31" spans="1:24" s="149" customFormat="1" ht="12.75">
      <c r="A31" s="738"/>
      <c r="B31" s="661"/>
      <c r="C31" s="3720"/>
      <c r="D31" s="2647"/>
      <c r="E31" s="2647" t="s">
        <v>1171</v>
      </c>
      <c r="F31" s="2643" t="s">
        <v>1166</v>
      </c>
      <c r="G31" s="2831"/>
      <c r="H31" s="2643"/>
      <c r="I31" s="4470"/>
      <c r="J31" s="2643"/>
      <c r="K31" s="4473">
        <f t="shared" si="0"/>
        <v>0</v>
      </c>
      <c r="L31" s="4102"/>
      <c r="M31" s="4102"/>
      <c r="N31" s="4102"/>
      <c r="O31" s="4464">
        <f t="shared" si="1"/>
        <v>0</v>
      </c>
      <c r="P31" s="3744"/>
      <c r="Q31" s="4481"/>
      <c r="R31" s="2643"/>
      <c r="S31" s="4473">
        <f t="shared" si="2"/>
        <v>0</v>
      </c>
      <c r="T31" s="4102"/>
      <c r="U31" s="4484">
        <f t="shared" si="3"/>
        <v>0</v>
      </c>
      <c r="V31" s="661"/>
      <c r="W31" s="738"/>
      <c r="X31" s="738"/>
    </row>
    <row r="32" spans="1:24" s="149" customFormat="1" ht="12.75">
      <c r="A32" s="738"/>
      <c r="B32" s="661"/>
      <c r="C32" s="3720"/>
      <c r="D32" s="2647"/>
      <c r="E32" s="2647" t="s">
        <v>1171</v>
      </c>
      <c r="F32" s="2643" t="s">
        <v>1166</v>
      </c>
      <c r="G32" s="2831"/>
      <c r="H32" s="2643"/>
      <c r="I32" s="4470"/>
      <c r="J32" s="2643"/>
      <c r="K32" s="4473">
        <f t="shared" si="0"/>
        <v>0</v>
      </c>
      <c r="L32" s="4102"/>
      <c r="M32" s="4102"/>
      <c r="N32" s="4102"/>
      <c r="O32" s="4464">
        <f t="shared" si="1"/>
        <v>0</v>
      </c>
      <c r="P32" s="3744"/>
      <c r="Q32" s="4481"/>
      <c r="R32" s="2643"/>
      <c r="S32" s="4473">
        <f t="shared" si="2"/>
        <v>0</v>
      </c>
      <c r="T32" s="4102"/>
      <c r="U32" s="4484">
        <f t="shared" si="3"/>
        <v>0</v>
      </c>
      <c r="V32" s="661"/>
      <c r="W32" s="738"/>
      <c r="X32" s="738"/>
    </row>
    <row r="33" spans="1:24" s="149" customFormat="1" ht="12.75">
      <c r="A33" s="738"/>
      <c r="B33" s="661"/>
      <c r="C33" s="3720"/>
      <c r="D33" s="2647"/>
      <c r="E33" s="2647" t="s">
        <v>1171</v>
      </c>
      <c r="F33" s="2643" t="s">
        <v>1166</v>
      </c>
      <c r="G33" s="2831"/>
      <c r="H33" s="2643"/>
      <c r="I33" s="4470"/>
      <c r="J33" s="2643"/>
      <c r="K33" s="4473">
        <f t="shared" si="0"/>
        <v>0</v>
      </c>
      <c r="L33" s="4102"/>
      <c r="M33" s="4102"/>
      <c r="N33" s="4102"/>
      <c r="O33" s="4464">
        <f t="shared" si="1"/>
        <v>0</v>
      </c>
      <c r="P33" s="3744"/>
      <c r="Q33" s="4481"/>
      <c r="R33" s="2643"/>
      <c r="S33" s="4473">
        <f t="shared" si="2"/>
        <v>0</v>
      </c>
      <c r="T33" s="4102"/>
      <c r="U33" s="4484">
        <f t="shared" si="3"/>
        <v>0</v>
      </c>
      <c r="V33" s="661"/>
      <c r="W33" s="738"/>
      <c r="X33" s="738"/>
    </row>
    <row r="34" spans="1:24" s="149" customFormat="1" ht="12.75">
      <c r="A34" s="738"/>
      <c r="B34" s="661"/>
      <c r="C34" s="3720"/>
      <c r="D34" s="2647"/>
      <c r="E34" s="2647" t="s">
        <v>1171</v>
      </c>
      <c r="F34" s="2643" t="s">
        <v>1166</v>
      </c>
      <c r="G34" s="2831"/>
      <c r="H34" s="2643"/>
      <c r="I34" s="4470"/>
      <c r="J34" s="2643"/>
      <c r="K34" s="4473">
        <f t="shared" si="0"/>
        <v>0</v>
      </c>
      <c r="L34" s="4102"/>
      <c r="M34" s="4102"/>
      <c r="N34" s="4102"/>
      <c r="O34" s="4464">
        <f t="shared" si="1"/>
        <v>0</v>
      </c>
      <c r="P34" s="3744"/>
      <c r="Q34" s="4481"/>
      <c r="R34" s="2643"/>
      <c r="S34" s="4473">
        <f t="shared" si="2"/>
        <v>0</v>
      </c>
      <c r="T34" s="4102"/>
      <c r="U34" s="4484">
        <f t="shared" si="3"/>
        <v>0</v>
      </c>
      <c r="V34" s="661"/>
      <c r="W34" s="738"/>
      <c r="X34" s="738"/>
    </row>
    <row r="35" spans="1:24" s="149" customFormat="1" ht="12.75">
      <c r="A35" s="738"/>
      <c r="B35" s="661"/>
      <c r="C35" s="3720"/>
      <c r="D35" s="2647"/>
      <c r="E35" s="2647" t="s">
        <v>1171</v>
      </c>
      <c r="F35" s="2643" t="s">
        <v>1166</v>
      </c>
      <c r="G35" s="2831"/>
      <c r="H35" s="2643"/>
      <c r="I35" s="4470"/>
      <c r="J35" s="2643"/>
      <c r="K35" s="4473">
        <f t="shared" si="0"/>
        <v>0</v>
      </c>
      <c r="L35" s="4102"/>
      <c r="M35" s="4102"/>
      <c r="N35" s="4102"/>
      <c r="O35" s="4464">
        <f t="shared" si="1"/>
        <v>0</v>
      </c>
      <c r="P35" s="3744"/>
      <c r="Q35" s="4481"/>
      <c r="R35" s="2643"/>
      <c r="S35" s="4473">
        <f t="shared" si="2"/>
        <v>0</v>
      </c>
      <c r="T35" s="4102"/>
      <c r="U35" s="4484">
        <f t="shared" si="3"/>
        <v>0</v>
      </c>
      <c r="V35" s="661"/>
      <c r="W35" s="738"/>
      <c r="X35" s="738"/>
    </row>
    <row r="36" spans="1:24" s="149" customFormat="1" ht="12.75">
      <c r="A36" s="738"/>
      <c r="B36" s="661"/>
      <c r="C36" s="3720"/>
      <c r="D36" s="2647"/>
      <c r="E36" s="2647" t="s">
        <v>1171</v>
      </c>
      <c r="F36" s="2643" t="s">
        <v>1166</v>
      </c>
      <c r="G36" s="2831"/>
      <c r="H36" s="2643"/>
      <c r="I36" s="4470"/>
      <c r="J36" s="2643"/>
      <c r="K36" s="4473">
        <f t="shared" si="0"/>
        <v>0</v>
      </c>
      <c r="L36" s="4102"/>
      <c r="M36" s="4102"/>
      <c r="N36" s="4102"/>
      <c r="O36" s="4464">
        <f t="shared" si="1"/>
        <v>0</v>
      </c>
      <c r="P36" s="3744"/>
      <c r="Q36" s="4481"/>
      <c r="R36" s="2643"/>
      <c r="S36" s="4473">
        <f t="shared" si="2"/>
        <v>0</v>
      </c>
      <c r="T36" s="4102"/>
      <c r="U36" s="4484">
        <f t="shared" si="3"/>
        <v>0</v>
      </c>
      <c r="V36" s="661"/>
      <c r="W36" s="738"/>
      <c r="X36" s="738"/>
    </row>
    <row r="37" spans="1:24" s="149" customFormat="1" ht="12.75">
      <c r="A37" s="738"/>
      <c r="B37" s="661"/>
      <c r="C37" s="3720"/>
      <c r="D37" s="2647"/>
      <c r="E37" s="2647" t="s">
        <v>1171</v>
      </c>
      <c r="F37" s="2643" t="s">
        <v>1166</v>
      </c>
      <c r="G37" s="2831"/>
      <c r="H37" s="2643"/>
      <c r="I37" s="4470"/>
      <c r="J37" s="2643"/>
      <c r="K37" s="4473">
        <f t="shared" si="0"/>
        <v>0</v>
      </c>
      <c r="L37" s="4102"/>
      <c r="M37" s="4102"/>
      <c r="N37" s="4102"/>
      <c r="O37" s="4464">
        <f t="shared" si="1"/>
        <v>0</v>
      </c>
      <c r="P37" s="3744"/>
      <c r="Q37" s="4481"/>
      <c r="R37" s="2643"/>
      <c r="S37" s="4473">
        <f t="shared" si="2"/>
        <v>0</v>
      </c>
      <c r="T37" s="4102"/>
      <c r="U37" s="4484">
        <f t="shared" si="3"/>
        <v>0</v>
      </c>
      <c r="V37" s="661"/>
      <c r="W37" s="738"/>
      <c r="X37" s="738"/>
    </row>
    <row r="38" spans="1:24" s="149" customFormat="1" ht="12.75">
      <c r="A38" s="738"/>
      <c r="B38" s="661"/>
      <c r="C38" s="3720"/>
      <c r="D38" s="2647"/>
      <c r="E38" s="2647" t="s">
        <v>1171</v>
      </c>
      <c r="F38" s="2643" t="s">
        <v>1166</v>
      </c>
      <c r="G38" s="2831"/>
      <c r="H38" s="2643"/>
      <c r="I38" s="4470"/>
      <c r="J38" s="2643"/>
      <c r="K38" s="4473">
        <f t="shared" si="0"/>
        <v>0</v>
      </c>
      <c r="L38" s="4102"/>
      <c r="M38" s="4102"/>
      <c r="N38" s="4102"/>
      <c r="O38" s="4464">
        <f t="shared" si="1"/>
        <v>0</v>
      </c>
      <c r="P38" s="3744"/>
      <c r="Q38" s="4481"/>
      <c r="R38" s="2643"/>
      <c r="S38" s="4473">
        <f t="shared" si="2"/>
        <v>0</v>
      </c>
      <c r="T38" s="4102"/>
      <c r="U38" s="4484">
        <f t="shared" si="3"/>
        <v>0</v>
      </c>
      <c r="V38" s="661"/>
      <c r="W38" s="738"/>
      <c r="X38" s="738"/>
    </row>
    <row r="39" spans="1:24" s="179" customFormat="1" ht="12.75">
      <c r="A39" s="740"/>
      <c r="B39" s="662"/>
      <c r="C39" s="3746" t="s">
        <v>1198</v>
      </c>
      <c r="D39" s="3747"/>
      <c r="E39" s="3747"/>
      <c r="F39" s="3748"/>
      <c r="G39" s="3749"/>
      <c r="H39" s="3411"/>
      <c r="I39" s="4478">
        <f>SUM(I13:I38)</f>
        <v>0</v>
      </c>
      <c r="J39" s="4125"/>
      <c r="K39" s="4478">
        <f>SUM(K13:K38)</f>
        <v>0</v>
      </c>
      <c r="L39" s="4479">
        <f>SUM(L13:L38)</f>
        <v>0</v>
      </c>
      <c r="M39" s="4479">
        <f>SUM(M13:M38)</f>
        <v>0</v>
      </c>
      <c r="N39" s="4479">
        <f>SUM(N13:N38)</f>
        <v>0</v>
      </c>
      <c r="O39" s="4480">
        <f>SUM(O13:O38)</f>
        <v>0</v>
      </c>
      <c r="P39" s="3743"/>
      <c r="Q39" s="4488">
        <f>SUM(Q13:Q38)</f>
        <v>0</v>
      </c>
      <c r="R39" s="3745">
        <f>SUM(R13:R38)</f>
        <v>0</v>
      </c>
      <c r="S39" s="4478">
        <f>SUM(S13:S38)</f>
        <v>0</v>
      </c>
      <c r="T39" s="4479">
        <f>SUM(T13:T38)</f>
        <v>0</v>
      </c>
      <c r="U39" s="4480">
        <f>SUM(U13:U38)</f>
        <v>0</v>
      </c>
      <c r="V39" s="662"/>
      <c r="W39" s="740"/>
      <c r="X39" s="740"/>
    </row>
    <row r="40" spans="1:24" s="149" customFormat="1" ht="12.75">
      <c r="A40" s="738"/>
      <c r="B40" s="661"/>
      <c r="C40" s="2650" t="s">
        <v>1199</v>
      </c>
      <c r="D40" s="2647" t="s">
        <v>80</v>
      </c>
      <c r="E40" s="2647"/>
      <c r="F40" s="2643"/>
      <c r="G40" s="2831"/>
      <c r="H40" s="2643"/>
      <c r="I40" s="2643"/>
      <c r="J40" s="2643"/>
      <c r="K40" s="2643"/>
      <c r="L40" s="2642"/>
      <c r="M40" s="2642"/>
      <c r="N40" s="2642"/>
      <c r="O40" s="3741"/>
      <c r="P40" s="3744"/>
      <c r="Q40" s="2834"/>
      <c r="R40" s="2643"/>
      <c r="S40" s="2643"/>
      <c r="T40" s="2642"/>
      <c r="U40" s="3752"/>
      <c r="V40" s="661"/>
      <c r="W40" s="738"/>
      <c r="X40" s="738"/>
    </row>
    <row r="41" spans="1:24" s="149" customFormat="1" ht="12.75">
      <c r="A41" s="738"/>
      <c r="B41" s="661"/>
      <c r="C41" s="2649"/>
      <c r="D41" s="2647"/>
      <c r="E41" s="2647" t="s">
        <v>1176</v>
      </c>
      <c r="F41" s="2643" t="s">
        <v>1166</v>
      </c>
      <c r="G41" s="2831"/>
      <c r="H41" s="2643"/>
      <c r="I41" s="4470"/>
      <c r="J41" s="2643"/>
      <c r="K41" s="4473">
        <f>I41*J41</f>
        <v>0</v>
      </c>
      <c r="L41" s="4102"/>
      <c r="M41" s="4102"/>
      <c r="N41" s="4102"/>
      <c r="O41" s="4464">
        <f>L41+M41-N41</f>
        <v>0</v>
      </c>
      <c r="P41" s="3744"/>
      <c r="Q41" s="4481"/>
      <c r="R41" s="2643"/>
      <c r="S41" s="4473">
        <f>Q41*R41</f>
        <v>0</v>
      </c>
      <c r="T41" s="4102"/>
      <c r="U41" s="4484">
        <f>S41-T41</f>
        <v>0</v>
      </c>
      <c r="V41" s="661"/>
      <c r="W41" s="738"/>
      <c r="X41" s="738"/>
    </row>
    <row r="42" spans="1:24" s="149" customFormat="1" ht="12.75">
      <c r="A42" s="738"/>
      <c r="B42" s="661"/>
      <c r="C42" s="2649"/>
      <c r="D42" s="2647"/>
      <c r="E42" s="2647" t="s">
        <v>1177</v>
      </c>
      <c r="F42" s="2643" t="s">
        <v>1166</v>
      </c>
      <c r="G42" s="2831"/>
      <c r="H42" s="2643"/>
      <c r="I42" s="4470"/>
      <c r="J42" s="2643"/>
      <c r="K42" s="4473">
        <f>I42*J42</f>
        <v>0</v>
      </c>
      <c r="L42" s="4102"/>
      <c r="M42" s="4102"/>
      <c r="N42" s="4102"/>
      <c r="O42" s="4464">
        <f>L42+M42-N42</f>
        <v>0</v>
      </c>
      <c r="P42" s="3744"/>
      <c r="Q42" s="4481"/>
      <c r="R42" s="2643"/>
      <c r="S42" s="4473">
        <f>Q42*R42</f>
        <v>0</v>
      </c>
      <c r="T42" s="4102"/>
      <c r="U42" s="4484">
        <f>S42-T42</f>
        <v>0</v>
      </c>
      <c r="V42" s="661"/>
      <c r="W42" s="738"/>
      <c r="X42" s="738"/>
    </row>
    <row r="43" spans="1:24" s="149" customFormat="1" ht="12.75">
      <c r="A43" s="738"/>
      <c r="B43" s="661"/>
      <c r="C43" s="2649"/>
      <c r="D43" s="2647"/>
      <c r="E43" s="2647" t="s">
        <v>1178</v>
      </c>
      <c r="F43" s="2643" t="s">
        <v>1166</v>
      </c>
      <c r="G43" s="2831"/>
      <c r="H43" s="2643"/>
      <c r="I43" s="4470"/>
      <c r="J43" s="2643"/>
      <c r="K43" s="4473">
        <f>I43*J43</f>
        <v>0</v>
      </c>
      <c r="L43" s="4102"/>
      <c r="M43" s="4102"/>
      <c r="N43" s="4102"/>
      <c r="O43" s="4464">
        <f>L43+M43-N43</f>
        <v>0</v>
      </c>
      <c r="P43" s="3744"/>
      <c r="Q43" s="4481"/>
      <c r="R43" s="2643"/>
      <c r="S43" s="4473">
        <f>Q43*R43</f>
        <v>0</v>
      </c>
      <c r="T43" s="4102"/>
      <c r="U43" s="4484">
        <f>S43-T43</f>
        <v>0</v>
      </c>
      <c r="V43" s="661"/>
      <c r="W43" s="738"/>
      <c r="X43" s="738"/>
    </row>
    <row r="44" spans="1:24" s="149" customFormat="1" ht="12.75">
      <c r="A44" s="738"/>
      <c r="B44" s="661"/>
      <c r="C44" s="3720"/>
      <c r="D44" s="2647"/>
      <c r="E44" s="2647" t="s">
        <v>1178</v>
      </c>
      <c r="F44" s="2643" t="s">
        <v>1166</v>
      </c>
      <c r="G44" s="2831"/>
      <c r="H44" s="2643"/>
      <c r="I44" s="4470"/>
      <c r="J44" s="2643"/>
      <c r="K44" s="4473">
        <f t="shared" ref="K44:K69" si="4">I44*J44</f>
        <v>0</v>
      </c>
      <c r="L44" s="4102"/>
      <c r="M44" s="4102"/>
      <c r="N44" s="4102"/>
      <c r="O44" s="4464">
        <f t="shared" ref="O44:O69" si="5">L44+M44-N44</f>
        <v>0</v>
      </c>
      <c r="P44" s="3744"/>
      <c r="Q44" s="4481"/>
      <c r="R44" s="2643"/>
      <c r="S44" s="4473">
        <f t="shared" ref="S44:S69" si="6">Q44*R44</f>
        <v>0</v>
      </c>
      <c r="T44" s="4102"/>
      <c r="U44" s="4484">
        <f t="shared" ref="U44:U69" si="7">S44-T44</f>
        <v>0</v>
      </c>
      <c r="V44" s="661"/>
      <c r="W44" s="738"/>
      <c r="X44" s="738"/>
    </row>
    <row r="45" spans="1:24" s="149" customFormat="1" ht="12.75">
      <c r="A45" s="738"/>
      <c r="B45" s="661"/>
      <c r="C45" s="3720"/>
      <c r="D45" s="2647"/>
      <c r="E45" s="2647" t="s">
        <v>1178</v>
      </c>
      <c r="F45" s="2643" t="s">
        <v>1166</v>
      </c>
      <c r="G45" s="2831"/>
      <c r="H45" s="2643"/>
      <c r="I45" s="4470"/>
      <c r="J45" s="2643"/>
      <c r="K45" s="4473">
        <f t="shared" si="4"/>
        <v>0</v>
      </c>
      <c r="L45" s="4102"/>
      <c r="M45" s="4102"/>
      <c r="N45" s="4102"/>
      <c r="O45" s="4464">
        <f t="shared" si="5"/>
        <v>0</v>
      </c>
      <c r="P45" s="3744"/>
      <c r="Q45" s="4481"/>
      <c r="R45" s="2643"/>
      <c r="S45" s="4473">
        <f t="shared" si="6"/>
        <v>0</v>
      </c>
      <c r="T45" s="4102"/>
      <c r="U45" s="4484">
        <f t="shared" si="7"/>
        <v>0</v>
      </c>
      <c r="V45" s="661"/>
      <c r="W45" s="738"/>
      <c r="X45" s="738"/>
    </row>
    <row r="46" spans="1:24" s="149" customFormat="1" ht="12.75">
      <c r="A46" s="738"/>
      <c r="B46" s="661"/>
      <c r="C46" s="3720"/>
      <c r="D46" s="2647"/>
      <c r="E46" s="2647" t="s">
        <v>1178</v>
      </c>
      <c r="F46" s="2643" t="s">
        <v>1166</v>
      </c>
      <c r="G46" s="2831"/>
      <c r="H46" s="2643"/>
      <c r="I46" s="4470"/>
      <c r="J46" s="2643"/>
      <c r="K46" s="4473">
        <f t="shared" si="4"/>
        <v>0</v>
      </c>
      <c r="L46" s="4102"/>
      <c r="M46" s="4102"/>
      <c r="N46" s="4102"/>
      <c r="O46" s="4464">
        <f t="shared" si="5"/>
        <v>0</v>
      </c>
      <c r="P46" s="3744"/>
      <c r="Q46" s="4481"/>
      <c r="R46" s="2643"/>
      <c r="S46" s="4473">
        <f t="shared" si="6"/>
        <v>0</v>
      </c>
      <c r="T46" s="4102"/>
      <c r="U46" s="4484">
        <f t="shared" si="7"/>
        <v>0</v>
      </c>
      <c r="V46" s="661"/>
      <c r="W46" s="738"/>
      <c r="X46" s="738"/>
    </row>
    <row r="47" spans="1:24" s="149" customFormat="1" ht="12.75">
      <c r="A47" s="738"/>
      <c r="B47" s="661"/>
      <c r="C47" s="3720"/>
      <c r="D47" s="2647"/>
      <c r="E47" s="2647" t="s">
        <v>1178</v>
      </c>
      <c r="F47" s="2643" t="s">
        <v>1166</v>
      </c>
      <c r="G47" s="2831"/>
      <c r="H47" s="2643"/>
      <c r="I47" s="4470"/>
      <c r="J47" s="2643"/>
      <c r="K47" s="4473">
        <f t="shared" si="4"/>
        <v>0</v>
      </c>
      <c r="L47" s="4102"/>
      <c r="M47" s="4102"/>
      <c r="N47" s="4102"/>
      <c r="O47" s="4464">
        <f t="shared" si="5"/>
        <v>0</v>
      </c>
      <c r="P47" s="3744"/>
      <c r="Q47" s="4481"/>
      <c r="R47" s="2643"/>
      <c r="S47" s="4473">
        <f t="shared" si="6"/>
        <v>0</v>
      </c>
      <c r="T47" s="4102"/>
      <c r="U47" s="4484">
        <f t="shared" si="7"/>
        <v>0</v>
      </c>
      <c r="V47" s="661"/>
      <c r="W47" s="738"/>
      <c r="X47" s="738"/>
    </row>
    <row r="48" spans="1:24" s="149" customFormat="1" ht="12.75">
      <c r="A48" s="738"/>
      <c r="B48" s="661"/>
      <c r="C48" s="3720"/>
      <c r="D48" s="2647"/>
      <c r="E48" s="2647" t="s">
        <v>1178</v>
      </c>
      <c r="F48" s="2643" t="s">
        <v>1166</v>
      </c>
      <c r="G48" s="2831"/>
      <c r="H48" s="2643"/>
      <c r="I48" s="4470"/>
      <c r="J48" s="2643"/>
      <c r="K48" s="4473">
        <f t="shared" si="4"/>
        <v>0</v>
      </c>
      <c r="L48" s="4102"/>
      <c r="M48" s="4102"/>
      <c r="N48" s="4102"/>
      <c r="O48" s="4464">
        <f t="shared" si="5"/>
        <v>0</v>
      </c>
      <c r="P48" s="3744"/>
      <c r="Q48" s="4481"/>
      <c r="R48" s="2643"/>
      <c r="S48" s="4473">
        <f t="shared" si="6"/>
        <v>0</v>
      </c>
      <c r="T48" s="4102"/>
      <c r="U48" s="4484">
        <f t="shared" si="7"/>
        <v>0</v>
      </c>
      <c r="V48" s="661"/>
      <c r="W48" s="738"/>
      <c r="X48" s="738"/>
    </row>
    <row r="49" spans="1:24" s="149" customFormat="1" ht="12.75">
      <c r="A49" s="738"/>
      <c r="B49" s="661"/>
      <c r="C49" s="3720"/>
      <c r="D49" s="2647"/>
      <c r="E49" s="2647" t="s">
        <v>1178</v>
      </c>
      <c r="F49" s="2643" t="s">
        <v>1166</v>
      </c>
      <c r="G49" s="2831"/>
      <c r="H49" s="2643"/>
      <c r="I49" s="4470"/>
      <c r="J49" s="2643"/>
      <c r="K49" s="4473">
        <f t="shared" si="4"/>
        <v>0</v>
      </c>
      <c r="L49" s="4102"/>
      <c r="M49" s="4102"/>
      <c r="N49" s="4102"/>
      <c r="O49" s="4464">
        <f t="shared" si="5"/>
        <v>0</v>
      </c>
      <c r="P49" s="3744"/>
      <c r="Q49" s="4481"/>
      <c r="R49" s="2643"/>
      <c r="S49" s="4473">
        <f t="shared" si="6"/>
        <v>0</v>
      </c>
      <c r="T49" s="4102"/>
      <c r="U49" s="4484">
        <f t="shared" si="7"/>
        <v>0</v>
      </c>
      <c r="V49" s="661"/>
      <c r="W49" s="738"/>
      <c r="X49" s="738"/>
    </row>
    <row r="50" spans="1:24" s="149" customFormat="1" ht="12.75">
      <c r="A50" s="738"/>
      <c r="B50" s="661"/>
      <c r="C50" s="3720"/>
      <c r="D50" s="2647"/>
      <c r="E50" s="2647" t="s">
        <v>1178</v>
      </c>
      <c r="F50" s="2643" t="s">
        <v>1166</v>
      </c>
      <c r="G50" s="2831"/>
      <c r="H50" s="2643"/>
      <c r="I50" s="4470"/>
      <c r="J50" s="2643"/>
      <c r="K50" s="4473">
        <f t="shared" si="4"/>
        <v>0</v>
      </c>
      <c r="L50" s="4102"/>
      <c r="M50" s="4102"/>
      <c r="N50" s="4102"/>
      <c r="O50" s="4464">
        <f t="shared" si="5"/>
        <v>0</v>
      </c>
      <c r="P50" s="3744"/>
      <c r="Q50" s="4481"/>
      <c r="R50" s="2643"/>
      <c r="S50" s="4473">
        <f t="shared" si="6"/>
        <v>0</v>
      </c>
      <c r="T50" s="4102"/>
      <c r="U50" s="4484">
        <f t="shared" si="7"/>
        <v>0</v>
      </c>
      <c r="V50" s="661"/>
      <c r="W50" s="738"/>
      <c r="X50" s="738"/>
    </row>
    <row r="51" spans="1:24" s="149" customFormat="1" ht="12.75">
      <c r="A51" s="738"/>
      <c r="B51" s="661"/>
      <c r="C51" s="3720"/>
      <c r="D51" s="2647"/>
      <c r="E51" s="2647" t="s">
        <v>1178</v>
      </c>
      <c r="F51" s="2643" t="s">
        <v>1166</v>
      </c>
      <c r="G51" s="2831"/>
      <c r="H51" s="2643"/>
      <c r="I51" s="4470"/>
      <c r="J51" s="2643"/>
      <c r="K51" s="4473">
        <f t="shared" si="4"/>
        <v>0</v>
      </c>
      <c r="L51" s="4102"/>
      <c r="M51" s="4102"/>
      <c r="N51" s="4102"/>
      <c r="O51" s="4464">
        <f t="shared" si="5"/>
        <v>0</v>
      </c>
      <c r="P51" s="3744"/>
      <c r="Q51" s="4481"/>
      <c r="R51" s="2643"/>
      <c r="S51" s="4473">
        <f t="shared" si="6"/>
        <v>0</v>
      </c>
      <c r="T51" s="4102"/>
      <c r="U51" s="4484">
        <f t="shared" si="7"/>
        <v>0</v>
      </c>
      <c r="V51" s="661"/>
      <c r="W51" s="738"/>
      <c r="X51" s="738"/>
    </row>
    <row r="52" spans="1:24" s="149" customFormat="1" ht="12.75">
      <c r="A52" s="738"/>
      <c r="B52" s="661"/>
      <c r="C52" s="3720"/>
      <c r="D52" s="2647"/>
      <c r="E52" s="2647" t="s">
        <v>1178</v>
      </c>
      <c r="F52" s="2643" t="s">
        <v>1166</v>
      </c>
      <c r="G52" s="2831"/>
      <c r="H52" s="2643"/>
      <c r="I52" s="4470"/>
      <c r="J52" s="2643"/>
      <c r="K52" s="4473">
        <f t="shared" si="4"/>
        <v>0</v>
      </c>
      <c r="L52" s="4102"/>
      <c r="M52" s="4102"/>
      <c r="N52" s="4102"/>
      <c r="O52" s="4464">
        <f t="shared" si="5"/>
        <v>0</v>
      </c>
      <c r="P52" s="3744"/>
      <c r="Q52" s="4481"/>
      <c r="R52" s="2643"/>
      <c r="S52" s="4473">
        <f t="shared" si="6"/>
        <v>0</v>
      </c>
      <c r="T52" s="4102"/>
      <c r="U52" s="4484">
        <f t="shared" si="7"/>
        <v>0</v>
      </c>
      <c r="V52" s="661"/>
      <c r="W52" s="738"/>
      <c r="X52" s="738"/>
    </row>
    <row r="53" spans="1:24" s="149" customFormat="1" ht="12.75">
      <c r="A53" s="738"/>
      <c r="B53" s="661"/>
      <c r="C53" s="3720"/>
      <c r="D53" s="2647"/>
      <c r="E53" s="2647" t="s">
        <v>1178</v>
      </c>
      <c r="F53" s="2643" t="s">
        <v>1166</v>
      </c>
      <c r="G53" s="2831"/>
      <c r="H53" s="2643"/>
      <c r="I53" s="4470"/>
      <c r="J53" s="2643"/>
      <c r="K53" s="4473">
        <f t="shared" si="4"/>
        <v>0</v>
      </c>
      <c r="L53" s="4102"/>
      <c r="M53" s="4102"/>
      <c r="N53" s="4102"/>
      <c r="O53" s="4464">
        <f t="shared" si="5"/>
        <v>0</v>
      </c>
      <c r="P53" s="3744"/>
      <c r="Q53" s="4481"/>
      <c r="R53" s="2643"/>
      <c r="S53" s="4473">
        <f t="shared" si="6"/>
        <v>0</v>
      </c>
      <c r="T53" s="4102"/>
      <c r="U53" s="4484">
        <f t="shared" si="7"/>
        <v>0</v>
      </c>
      <c r="V53" s="661"/>
      <c r="W53" s="738"/>
      <c r="X53" s="738"/>
    </row>
    <row r="54" spans="1:24" s="149" customFormat="1" ht="12.75">
      <c r="A54" s="738"/>
      <c r="B54" s="661"/>
      <c r="C54" s="3720"/>
      <c r="D54" s="2647"/>
      <c r="E54" s="2647" t="s">
        <v>1178</v>
      </c>
      <c r="F54" s="2643" t="s">
        <v>1166</v>
      </c>
      <c r="G54" s="2831"/>
      <c r="H54" s="2643"/>
      <c r="I54" s="4470"/>
      <c r="J54" s="2643"/>
      <c r="K54" s="4473">
        <f t="shared" si="4"/>
        <v>0</v>
      </c>
      <c r="L54" s="4102"/>
      <c r="M54" s="4102"/>
      <c r="N54" s="4102"/>
      <c r="O54" s="4464">
        <f t="shared" si="5"/>
        <v>0</v>
      </c>
      <c r="P54" s="3744"/>
      <c r="Q54" s="4481"/>
      <c r="R54" s="2643"/>
      <c r="S54" s="4473">
        <f t="shared" si="6"/>
        <v>0</v>
      </c>
      <c r="T54" s="4102"/>
      <c r="U54" s="4484">
        <f t="shared" si="7"/>
        <v>0</v>
      </c>
      <c r="V54" s="661"/>
      <c r="W54" s="738"/>
      <c r="X54" s="738"/>
    </row>
    <row r="55" spans="1:24" s="149" customFormat="1" ht="12.75">
      <c r="A55" s="738"/>
      <c r="B55" s="661"/>
      <c r="C55" s="3720"/>
      <c r="D55" s="2647"/>
      <c r="E55" s="2647" t="s">
        <v>1178</v>
      </c>
      <c r="F55" s="2643" t="s">
        <v>1166</v>
      </c>
      <c r="G55" s="2831"/>
      <c r="H55" s="2643"/>
      <c r="I55" s="4470"/>
      <c r="J55" s="2643"/>
      <c r="K55" s="4473">
        <f t="shared" si="4"/>
        <v>0</v>
      </c>
      <c r="L55" s="4102"/>
      <c r="M55" s="4102"/>
      <c r="N55" s="4102"/>
      <c r="O55" s="4464">
        <f t="shared" si="5"/>
        <v>0</v>
      </c>
      <c r="P55" s="3744"/>
      <c r="Q55" s="4481"/>
      <c r="R55" s="2643"/>
      <c r="S55" s="4473">
        <f t="shared" si="6"/>
        <v>0</v>
      </c>
      <c r="T55" s="4102"/>
      <c r="U55" s="4484">
        <f t="shared" si="7"/>
        <v>0</v>
      </c>
      <c r="V55" s="661"/>
      <c r="W55" s="738"/>
      <c r="X55" s="738"/>
    </row>
    <row r="56" spans="1:24" s="149" customFormat="1" ht="12.75">
      <c r="A56" s="738"/>
      <c r="B56" s="661"/>
      <c r="C56" s="3720"/>
      <c r="D56" s="2647"/>
      <c r="E56" s="2647" t="s">
        <v>1178</v>
      </c>
      <c r="F56" s="2643" t="s">
        <v>1166</v>
      </c>
      <c r="G56" s="2831"/>
      <c r="H56" s="2643"/>
      <c r="I56" s="4470"/>
      <c r="J56" s="2643"/>
      <c r="K56" s="4473">
        <f t="shared" si="4"/>
        <v>0</v>
      </c>
      <c r="L56" s="4102"/>
      <c r="M56" s="4102"/>
      <c r="N56" s="4102"/>
      <c r="O56" s="4464">
        <f t="shared" si="5"/>
        <v>0</v>
      </c>
      <c r="P56" s="3744"/>
      <c r="Q56" s="4481"/>
      <c r="R56" s="2643"/>
      <c r="S56" s="4473">
        <f t="shared" si="6"/>
        <v>0</v>
      </c>
      <c r="T56" s="4102"/>
      <c r="U56" s="4484">
        <f t="shared" si="7"/>
        <v>0</v>
      </c>
      <c r="V56" s="661"/>
      <c r="W56" s="738"/>
      <c r="X56" s="738"/>
    </row>
    <row r="57" spans="1:24" s="149" customFormat="1" ht="12.75">
      <c r="A57" s="738"/>
      <c r="B57" s="661"/>
      <c r="C57" s="3720"/>
      <c r="D57" s="2647"/>
      <c r="E57" s="2647" t="s">
        <v>1178</v>
      </c>
      <c r="F57" s="2643" t="s">
        <v>1166</v>
      </c>
      <c r="G57" s="2831"/>
      <c r="H57" s="2643"/>
      <c r="I57" s="4470"/>
      <c r="J57" s="2643"/>
      <c r="K57" s="4473">
        <f t="shared" si="4"/>
        <v>0</v>
      </c>
      <c r="L57" s="4102"/>
      <c r="M57" s="4102"/>
      <c r="N57" s="4102"/>
      <c r="O57" s="4464">
        <f t="shared" si="5"/>
        <v>0</v>
      </c>
      <c r="P57" s="3744"/>
      <c r="Q57" s="4481"/>
      <c r="R57" s="2643"/>
      <c r="S57" s="4473">
        <f t="shared" si="6"/>
        <v>0</v>
      </c>
      <c r="T57" s="4102"/>
      <c r="U57" s="4484">
        <f t="shared" si="7"/>
        <v>0</v>
      </c>
      <c r="V57" s="661"/>
      <c r="W57" s="738"/>
      <c r="X57" s="738"/>
    </row>
    <row r="58" spans="1:24" s="149" customFormat="1" ht="12.75">
      <c r="A58" s="738"/>
      <c r="B58" s="661"/>
      <c r="C58" s="3720"/>
      <c r="D58" s="2647"/>
      <c r="E58" s="2647" t="s">
        <v>1178</v>
      </c>
      <c r="F58" s="2643" t="s">
        <v>1166</v>
      </c>
      <c r="G58" s="2831"/>
      <c r="H58" s="2643"/>
      <c r="I58" s="4470"/>
      <c r="J58" s="2643"/>
      <c r="K58" s="4473">
        <f t="shared" si="4"/>
        <v>0</v>
      </c>
      <c r="L58" s="4102"/>
      <c r="M58" s="4102"/>
      <c r="N58" s="4102"/>
      <c r="O58" s="4464">
        <f t="shared" si="5"/>
        <v>0</v>
      </c>
      <c r="P58" s="3744"/>
      <c r="Q58" s="4481"/>
      <c r="R58" s="2643"/>
      <c r="S58" s="4473">
        <f t="shared" si="6"/>
        <v>0</v>
      </c>
      <c r="T58" s="4102"/>
      <c r="U58" s="4484">
        <f t="shared" si="7"/>
        <v>0</v>
      </c>
      <c r="V58" s="661"/>
      <c r="W58" s="738"/>
      <c r="X58" s="738"/>
    </row>
    <row r="59" spans="1:24" s="149" customFormat="1" ht="12.75">
      <c r="A59" s="738"/>
      <c r="B59" s="661"/>
      <c r="C59" s="3720"/>
      <c r="D59" s="2647"/>
      <c r="E59" s="2647" t="s">
        <v>1178</v>
      </c>
      <c r="F59" s="2643" t="s">
        <v>1166</v>
      </c>
      <c r="G59" s="2831"/>
      <c r="H59" s="2643"/>
      <c r="I59" s="4470"/>
      <c r="J59" s="2643"/>
      <c r="K59" s="4473">
        <f t="shared" si="4"/>
        <v>0</v>
      </c>
      <c r="L59" s="4102"/>
      <c r="M59" s="4102"/>
      <c r="N59" s="4102"/>
      <c r="O59" s="4464">
        <f t="shared" si="5"/>
        <v>0</v>
      </c>
      <c r="P59" s="3744"/>
      <c r="Q59" s="4481"/>
      <c r="R59" s="2643"/>
      <c r="S59" s="4473">
        <f t="shared" si="6"/>
        <v>0</v>
      </c>
      <c r="T59" s="4102"/>
      <c r="U59" s="4484">
        <f t="shared" si="7"/>
        <v>0</v>
      </c>
      <c r="V59" s="661"/>
      <c r="W59" s="738"/>
      <c r="X59" s="738"/>
    </row>
    <row r="60" spans="1:24" s="149" customFormat="1" ht="12.75">
      <c r="A60" s="738"/>
      <c r="B60" s="661"/>
      <c r="C60" s="3720"/>
      <c r="D60" s="2647"/>
      <c r="E60" s="2647" t="s">
        <v>1178</v>
      </c>
      <c r="F60" s="2643" t="s">
        <v>1166</v>
      </c>
      <c r="G60" s="2831"/>
      <c r="H60" s="2643"/>
      <c r="I60" s="4470"/>
      <c r="J60" s="2643"/>
      <c r="K60" s="4473">
        <f t="shared" si="4"/>
        <v>0</v>
      </c>
      <c r="L60" s="4102"/>
      <c r="M60" s="4102"/>
      <c r="N60" s="4102"/>
      <c r="O60" s="4464">
        <f t="shared" si="5"/>
        <v>0</v>
      </c>
      <c r="P60" s="3744"/>
      <c r="Q60" s="4481"/>
      <c r="R60" s="2643"/>
      <c r="S60" s="4473">
        <f t="shared" si="6"/>
        <v>0</v>
      </c>
      <c r="T60" s="4102"/>
      <c r="U60" s="4484">
        <f t="shared" si="7"/>
        <v>0</v>
      </c>
      <c r="V60" s="661"/>
      <c r="W60" s="738"/>
      <c r="X60" s="738"/>
    </row>
    <row r="61" spans="1:24" s="149" customFormat="1" ht="12.75">
      <c r="A61" s="738"/>
      <c r="B61" s="661"/>
      <c r="C61" s="3720"/>
      <c r="D61" s="2647"/>
      <c r="E61" s="2647" t="s">
        <v>1178</v>
      </c>
      <c r="F61" s="2643" t="s">
        <v>1166</v>
      </c>
      <c r="G61" s="2831"/>
      <c r="H61" s="2643"/>
      <c r="I61" s="4470"/>
      <c r="J61" s="2643"/>
      <c r="K61" s="4473">
        <f t="shared" si="4"/>
        <v>0</v>
      </c>
      <c r="L61" s="4102"/>
      <c r="M61" s="4102"/>
      <c r="N61" s="4102"/>
      <c r="O61" s="4464">
        <f t="shared" si="5"/>
        <v>0</v>
      </c>
      <c r="P61" s="3744"/>
      <c r="Q61" s="4481"/>
      <c r="R61" s="2643"/>
      <c r="S61" s="4473">
        <f t="shared" si="6"/>
        <v>0</v>
      </c>
      <c r="T61" s="4102"/>
      <c r="U61" s="4484">
        <f t="shared" si="7"/>
        <v>0</v>
      </c>
      <c r="V61" s="661"/>
      <c r="W61" s="738"/>
      <c r="X61" s="738"/>
    </row>
    <row r="62" spans="1:24" s="149" customFormat="1" ht="12.75">
      <c r="A62" s="738"/>
      <c r="B62" s="661"/>
      <c r="C62" s="3720"/>
      <c r="D62" s="2647"/>
      <c r="E62" s="2647" t="s">
        <v>1178</v>
      </c>
      <c r="F62" s="2643" t="s">
        <v>1166</v>
      </c>
      <c r="G62" s="2831"/>
      <c r="H62" s="2643"/>
      <c r="I62" s="4470"/>
      <c r="J62" s="2643"/>
      <c r="K62" s="4473">
        <f t="shared" si="4"/>
        <v>0</v>
      </c>
      <c r="L62" s="4102"/>
      <c r="M62" s="4102"/>
      <c r="N62" s="4102"/>
      <c r="O62" s="4464">
        <f t="shared" si="5"/>
        <v>0</v>
      </c>
      <c r="P62" s="3744"/>
      <c r="Q62" s="4481"/>
      <c r="R62" s="2643"/>
      <c r="S62" s="4473">
        <f t="shared" si="6"/>
        <v>0</v>
      </c>
      <c r="T62" s="4102"/>
      <c r="U62" s="4484">
        <f t="shared" si="7"/>
        <v>0</v>
      </c>
      <c r="V62" s="661"/>
      <c r="W62" s="738"/>
      <c r="X62" s="738"/>
    </row>
    <row r="63" spans="1:24" s="149" customFormat="1" ht="12.75">
      <c r="A63" s="738"/>
      <c r="B63" s="661"/>
      <c r="C63" s="3720"/>
      <c r="D63" s="2647"/>
      <c r="E63" s="2647" t="s">
        <v>1178</v>
      </c>
      <c r="F63" s="2643" t="s">
        <v>1166</v>
      </c>
      <c r="G63" s="2831"/>
      <c r="H63" s="2643"/>
      <c r="I63" s="4470"/>
      <c r="J63" s="2643"/>
      <c r="K63" s="4473">
        <f t="shared" si="4"/>
        <v>0</v>
      </c>
      <c r="L63" s="4102"/>
      <c r="M63" s="4102"/>
      <c r="N63" s="4102"/>
      <c r="O63" s="4464">
        <f t="shared" si="5"/>
        <v>0</v>
      </c>
      <c r="P63" s="3744"/>
      <c r="Q63" s="4481"/>
      <c r="R63" s="2643"/>
      <c r="S63" s="4473">
        <f t="shared" si="6"/>
        <v>0</v>
      </c>
      <c r="T63" s="4102"/>
      <c r="U63" s="4484">
        <f t="shared" si="7"/>
        <v>0</v>
      </c>
      <c r="V63" s="661"/>
      <c r="W63" s="738"/>
      <c r="X63" s="738"/>
    </row>
    <row r="64" spans="1:24" s="149" customFormat="1" ht="12.75">
      <c r="A64" s="738"/>
      <c r="B64" s="661"/>
      <c r="C64" s="3720"/>
      <c r="D64" s="2647"/>
      <c r="E64" s="2647" t="s">
        <v>1178</v>
      </c>
      <c r="F64" s="2643" t="s">
        <v>1166</v>
      </c>
      <c r="G64" s="2831"/>
      <c r="H64" s="2643"/>
      <c r="I64" s="4470"/>
      <c r="J64" s="2643"/>
      <c r="K64" s="4473">
        <f t="shared" si="4"/>
        <v>0</v>
      </c>
      <c r="L64" s="4102"/>
      <c r="M64" s="4102"/>
      <c r="N64" s="4102"/>
      <c r="O64" s="4464">
        <f t="shared" si="5"/>
        <v>0</v>
      </c>
      <c r="P64" s="3744"/>
      <c r="Q64" s="4481"/>
      <c r="R64" s="2643"/>
      <c r="S64" s="4473">
        <f t="shared" si="6"/>
        <v>0</v>
      </c>
      <c r="T64" s="4102"/>
      <c r="U64" s="4484">
        <f t="shared" si="7"/>
        <v>0</v>
      </c>
      <c r="V64" s="661"/>
      <c r="W64" s="738"/>
      <c r="X64" s="738"/>
    </row>
    <row r="65" spans="1:24" s="149" customFormat="1" ht="12.75">
      <c r="A65" s="738"/>
      <c r="B65" s="661"/>
      <c r="C65" s="3720"/>
      <c r="D65" s="2647"/>
      <c r="E65" s="2647" t="s">
        <v>1178</v>
      </c>
      <c r="F65" s="2643" t="s">
        <v>1166</v>
      </c>
      <c r="G65" s="2831"/>
      <c r="H65" s="2643"/>
      <c r="I65" s="4470"/>
      <c r="J65" s="2643"/>
      <c r="K65" s="4473">
        <f t="shared" si="4"/>
        <v>0</v>
      </c>
      <c r="L65" s="4102"/>
      <c r="M65" s="4102"/>
      <c r="N65" s="4102"/>
      <c r="O65" s="4464">
        <f t="shared" si="5"/>
        <v>0</v>
      </c>
      <c r="P65" s="3744"/>
      <c r="Q65" s="4481"/>
      <c r="R65" s="2643"/>
      <c r="S65" s="4473">
        <f t="shared" si="6"/>
        <v>0</v>
      </c>
      <c r="T65" s="4102"/>
      <c r="U65" s="4484">
        <f t="shared" si="7"/>
        <v>0</v>
      </c>
      <c r="V65" s="661"/>
      <c r="W65" s="738"/>
      <c r="X65" s="738"/>
    </row>
    <row r="66" spans="1:24" s="149" customFormat="1" ht="12.75">
      <c r="A66" s="738"/>
      <c r="B66" s="661"/>
      <c r="C66" s="3720"/>
      <c r="D66" s="2647"/>
      <c r="E66" s="2647" t="s">
        <v>1178</v>
      </c>
      <c r="F66" s="2643" t="s">
        <v>1166</v>
      </c>
      <c r="G66" s="2831"/>
      <c r="H66" s="2643"/>
      <c r="I66" s="4470"/>
      <c r="J66" s="2643"/>
      <c r="K66" s="4473">
        <f t="shared" si="4"/>
        <v>0</v>
      </c>
      <c r="L66" s="4102"/>
      <c r="M66" s="4102"/>
      <c r="N66" s="4102"/>
      <c r="O66" s="4464">
        <f t="shared" si="5"/>
        <v>0</v>
      </c>
      <c r="P66" s="3744"/>
      <c r="Q66" s="4481"/>
      <c r="R66" s="2643"/>
      <c r="S66" s="4473">
        <f t="shared" si="6"/>
        <v>0</v>
      </c>
      <c r="T66" s="4102"/>
      <c r="U66" s="4484">
        <f t="shared" si="7"/>
        <v>0</v>
      </c>
      <c r="V66" s="661"/>
      <c r="W66" s="738"/>
      <c r="X66" s="738"/>
    </row>
    <row r="67" spans="1:24" s="149" customFormat="1" ht="12.75">
      <c r="A67" s="738"/>
      <c r="B67" s="661"/>
      <c r="C67" s="3720"/>
      <c r="D67" s="2647"/>
      <c r="E67" s="2647" t="s">
        <v>1178</v>
      </c>
      <c r="F67" s="2643" t="s">
        <v>1166</v>
      </c>
      <c r="G67" s="2831"/>
      <c r="H67" s="2643"/>
      <c r="I67" s="4470"/>
      <c r="J67" s="2643"/>
      <c r="K67" s="4473">
        <f t="shared" si="4"/>
        <v>0</v>
      </c>
      <c r="L67" s="4102"/>
      <c r="M67" s="4102"/>
      <c r="N67" s="4102"/>
      <c r="O67" s="4464">
        <f t="shared" si="5"/>
        <v>0</v>
      </c>
      <c r="P67" s="3744"/>
      <c r="Q67" s="4481"/>
      <c r="R67" s="2643"/>
      <c r="S67" s="4473">
        <f t="shared" si="6"/>
        <v>0</v>
      </c>
      <c r="T67" s="4102"/>
      <c r="U67" s="4484">
        <f t="shared" si="7"/>
        <v>0</v>
      </c>
      <c r="V67" s="661"/>
      <c r="W67" s="738"/>
      <c r="X67" s="738"/>
    </row>
    <row r="68" spans="1:24" s="149" customFormat="1" ht="12.75">
      <c r="A68" s="738"/>
      <c r="B68" s="661"/>
      <c r="C68" s="3720"/>
      <c r="D68" s="2647"/>
      <c r="E68" s="2647" t="s">
        <v>1178</v>
      </c>
      <c r="F68" s="2643" t="s">
        <v>1166</v>
      </c>
      <c r="G68" s="2831"/>
      <c r="H68" s="2643"/>
      <c r="I68" s="4470"/>
      <c r="J68" s="2643"/>
      <c r="K68" s="4473">
        <f t="shared" si="4"/>
        <v>0</v>
      </c>
      <c r="L68" s="4102"/>
      <c r="M68" s="4102"/>
      <c r="N68" s="4102"/>
      <c r="O68" s="4464">
        <f t="shared" si="5"/>
        <v>0</v>
      </c>
      <c r="P68" s="3744"/>
      <c r="Q68" s="4481"/>
      <c r="R68" s="2643"/>
      <c r="S68" s="4473">
        <f t="shared" si="6"/>
        <v>0</v>
      </c>
      <c r="T68" s="4102"/>
      <c r="U68" s="4484">
        <f t="shared" si="7"/>
        <v>0</v>
      </c>
      <c r="V68" s="661"/>
      <c r="W68" s="738"/>
      <c r="X68" s="738"/>
    </row>
    <row r="69" spans="1:24" s="149" customFormat="1" ht="12.75">
      <c r="A69" s="738"/>
      <c r="B69" s="661"/>
      <c r="C69" s="3720"/>
      <c r="D69" s="2647"/>
      <c r="E69" s="2647" t="s">
        <v>1178</v>
      </c>
      <c r="F69" s="2643" t="s">
        <v>1166</v>
      </c>
      <c r="G69" s="2831"/>
      <c r="H69" s="2643"/>
      <c r="I69" s="4470"/>
      <c r="J69" s="2643"/>
      <c r="K69" s="4473">
        <f t="shared" si="4"/>
        <v>0</v>
      </c>
      <c r="L69" s="4102"/>
      <c r="M69" s="4102"/>
      <c r="N69" s="4102"/>
      <c r="O69" s="4464">
        <f t="shared" si="5"/>
        <v>0</v>
      </c>
      <c r="P69" s="3744"/>
      <c r="Q69" s="4481"/>
      <c r="R69" s="2643"/>
      <c r="S69" s="4473">
        <f t="shared" si="6"/>
        <v>0</v>
      </c>
      <c r="T69" s="4102"/>
      <c r="U69" s="4484">
        <f t="shared" si="7"/>
        <v>0</v>
      </c>
      <c r="V69" s="661"/>
      <c r="W69" s="738"/>
      <c r="X69" s="738"/>
    </row>
    <row r="70" spans="1:24" s="179" customFormat="1" ht="12.75">
      <c r="A70" s="740"/>
      <c r="B70" s="662"/>
      <c r="C70" s="3753" t="s">
        <v>1200</v>
      </c>
      <c r="D70" s="3754"/>
      <c r="E70" s="3754"/>
      <c r="F70" s="3755"/>
      <c r="G70" s="3756"/>
      <c r="H70" s="3757"/>
      <c r="I70" s="4471">
        <f>SUM(I41:I69)</f>
        <v>0</v>
      </c>
      <c r="J70" s="4126"/>
      <c r="K70" s="4471">
        <f>SUM(K41:K69)</f>
        <v>0</v>
      </c>
      <c r="L70" s="4474">
        <f>SUM(L41:L69)</f>
        <v>0</v>
      </c>
      <c r="M70" s="4474">
        <f>SUM(M41:M69)</f>
        <v>0</v>
      </c>
      <c r="N70" s="4474">
        <f>SUM(N41:N69)</f>
        <v>0</v>
      </c>
      <c r="O70" s="4475">
        <f>SUM(O41:O69)</f>
        <v>0</v>
      </c>
      <c r="P70" s="3743"/>
      <c r="Q70" s="4482">
        <f>SUM(Q41:Q69)</f>
        <v>0</v>
      </c>
      <c r="R70" s="3764">
        <f>SUM(R41:R69)</f>
        <v>0</v>
      </c>
      <c r="S70" s="4485">
        <f>SUM(S41:S69)</f>
        <v>0</v>
      </c>
      <c r="T70" s="4486">
        <f>SUM(T41:T69)</f>
        <v>0</v>
      </c>
      <c r="U70" s="4487">
        <f>SUM(U41:U69)</f>
        <v>0</v>
      </c>
      <c r="V70" s="662"/>
      <c r="W70" s="740"/>
      <c r="X70" s="740"/>
    </row>
    <row r="71" spans="1:24" s="179" customFormat="1" ht="13.5" thickBot="1">
      <c r="A71" s="740"/>
      <c r="B71" s="662"/>
      <c r="C71" s="3758" t="s">
        <v>1201</v>
      </c>
      <c r="D71" s="3759"/>
      <c r="E71" s="3759"/>
      <c r="F71" s="3760"/>
      <c r="G71" s="3761"/>
      <c r="H71" s="3762"/>
      <c r="I71" s="4472">
        <f>I39+I70</f>
        <v>0</v>
      </c>
      <c r="J71" s="4127"/>
      <c r="K71" s="4472">
        <f>K39+K70</f>
        <v>0</v>
      </c>
      <c r="L71" s="4476">
        <f>L39+L70</f>
        <v>0</v>
      </c>
      <c r="M71" s="4476">
        <f>M39+M70</f>
        <v>0</v>
      </c>
      <c r="N71" s="4476">
        <f>N39+N70</f>
        <v>0</v>
      </c>
      <c r="O71" s="4477">
        <f>O39+O70</f>
        <v>0</v>
      </c>
      <c r="P71" s="3743"/>
      <c r="Q71" s="4483">
        <f>Q39+Q70</f>
        <v>0</v>
      </c>
      <c r="R71" s="3763">
        <f>R39+R70</f>
        <v>0</v>
      </c>
      <c r="S71" s="4472">
        <f>S39+S70</f>
        <v>0</v>
      </c>
      <c r="T71" s="4476">
        <f>T39+T70</f>
        <v>0</v>
      </c>
      <c r="U71" s="4477">
        <f>U39+U70</f>
        <v>0</v>
      </c>
      <c r="V71" s="662"/>
      <c r="W71" s="740"/>
      <c r="X71" s="740"/>
    </row>
    <row r="72" spans="1:24" s="6945" customFormat="1" ht="15.75">
      <c r="A72" s="1044"/>
      <c r="B72" s="1166"/>
      <c r="C72" s="1167"/>
      <c r="D72" s="1167"/>
      <c r="E72" s="1167"/>
      <c r="F72" s="1167"/>
      <c r="G72" s="1167"/>
      <c r="H72" s="1168"/>
      <c r="I72" s="1168"/>
      <c r="J72" s="1168"/>
      <c r="K72" s="1168"/>
      <c r="L72" s="1168"/>
      <c r="M72" s="1168"/>
      <c r="N72" s="1168"/>
      <c r="O72" s="1168"/>
      <c r="P72" s="1168"/>
      <c r="Q72" s="1168"/>
      <c r="R72" s="1168"/>
      <c r="S72" s="1167"/>
      <c r="T72" s="1167"/>
      <c r="U72" s="1167"/>
      <c r="V72" s="1166"/>
      <c r="W72" s="1044"/>
      <c r="X72" s="1044"/>
    </row>
    <row r="73" spans="1:24" s="6945" customFormat="1" ht="15.75">
      <c r="A73" s="1044"/>
      <c r="B73" s="1166"/>
      <c r="C73" s="1167"/>
      <c r="D73" s="1167"/>
      <c r="E73" s="1167"/>
      <c r="F73" s="1167"/>
      <c r="G73" s="1167"/>
      <c r="H73" s="1168"/>
      <c r="I73" s="1168"/>
      <c r="J73" s="1168"/>
      <c r="K73" s="1168"/>
      <c r="L73" s="1168"/>
      <c r="M73" s="1168"/>
      <c r="N73" s="1168"/>
      <c r="O73" s="1168"/>
      <c r="P73" s="1168"/>
      <c r="Q73" s="1168"/>
      <c r="R73" s="1168"/>
      <c r="S73" s="1167"/>
      <c r="T73" s="1167"/>
      <c r="U73" s="3427" t="s">
        <v>1279</v>
      </c>
      <c r="V73" s="1166"/>
      <c r="W73" s="1044"/>
      <c r="X73" s="1044"/>
    </row>
    <row r="74" spans="1:24" s="6945" customFormat="1" ht="15.75">
      <c r="A74" s="1044"/>
      <c r="B74" s="1166"/>
      <c r="C74" s="1167"/>
      <c r="D74" s="1167"/>
      <c r="E74" s="1167"/>
      <c r="F74" s="1167"/>
      <c r="G74" s="1167"/>
      <c r="H74" s="1168"/>
      <c r="I74" s="1168"/>
      <c r="J74" s="1168"/>
      <c r="K74" s="1168"/>
      <c r="L74" s="1168"/>
      <c r="M74" s="1168"/>
      <c r="N74" s="1168"/>
      <c r="O74" s="1168"/>
      <c r="P74" s="1168"/>
      <c r="Q74" s="1168"/>
      <c r="R74" s="1168"/>
      <c r="S74" s="1167"/>
      <c r="T74" s="1167"/>
      <c r="U74" s="1167"/>
      <c r="V74" s="1166"/>
      <c r="W74" s="1044"/>
      <c r="X74" s="1044"/>
    </row>
    <row r="75" spans="1:24" s="6945" customFormat="1" ht="15.75">
      <c r="A75" s="1044"/>
      <c r="B75" s="1044"/>
      <c r="C75" s="1045"/>
      <c r="D75" s="1045"/>
      <c r="E75" s="1045"/>
      <c r="F75" s="1045"/>
      <c r="G75" s="1045"/>
      <c r="H75" s="1046"/>
      <c r="I75" s="1046"/>
      <c r="J75" s="1046"/>
      <c r="K75" s="1046"/>
      <c r="L75" s="1046"/>
      <c r="M75" s="1046"/>
      <c r="N75" s="1046"/>
      <c r="O75" s="1046"/>
      <c r="P75" s="1046"/>
      <c r="Q75" s="1046"/>
      <c r="R75" s="1046"/>
      <c r="S75" s="1045"/>
      <c r="T75" s="1045"/>
      <c r="U75" s="1045"/>
      <c r="V75" s="1044"/>
      <c r="W75" s="1044"/>
      <c r="X75" s="1044"/>
    </row>
    <row r="76" spans="1:24" s="6945" customFormat="1" ht="15.75">
      <c r="A76" s="1044"/>
      <c r="B76" s="1044"/>
      <c r="C76" s="1045"/>
      <c r="D76" s="1045"/>
      <c r="E76" s="1045"/>
      <c r="F76" s="1045"/>
      <c r="G76" s="1045"/>
      <c r="H76" s="1046"/>
      <c r="I76" s="1046"/>
      <c r="J76" s="1046"/>
      <c r="K76" s="1046"/>
      <c r="L76" s="1046"/>
      <c r="M76" s="1046"/>
      <c r="N76" s="1046"/>
      <c r="O76" s="1046"/>
      <c r="P76" s="1046"/>
      <c r="Q76" s="1046"/>
      <c r="R76" s="1046"/>
      <c r="S76" s="1045"/>
      <c r="T76" s="1045"/>
      <c r="U76" s="1045"/>
      <c r="V76" s="1044"/>
      <c r="W76" s="1044"/>
      <c r="X76" s="1044"/>
    </row>
    <row r="77" spans="1:24" s="6945" customFormat="1" ht="15.75">
      <c r="A77" s="1044"/>
      <c r="B77" s="1044"/>
      <c r="C77" s="1045"/>
      <c r="D77" s="1045"/>
      <c r="E77" s="1045"/>
      <c r="F77" s="1045"/>
      <c r="G77" s="1045"/>
      <c r="H77" s="1045"/>
      <c r="I77" s="1045"/>
      <c r="J77" s="1045"/>
      <c r="K77" s="1045"/>
      <c r="L77" s="1045"/>
      <c r="M77" s="1045"/>
      <c r="N77" s="1045"/>
      <c r="O77" s="1045"/>
      <c r="P77" s="1045"/>
      <c r="Q77" s="1045"/>
      <c r="R77" s="1045"/>
      <c r="S77" s="1045"/>
      <c r="T77" s="1045"/>
      <c r="U77" s="1045"/>
      <c r="V77" s="1044"/>
      <c r="W77" s="1044"/>
      <c r="X77" s="1044"/>
    </row>
    <row r="78" spans="1:24" s="6945" customFormat="1" ht="15.75" hidden="1">
      <c r="C78" s="6946"/>
      <c r="D78" s="6946"/>
      <c r="E78" s="6946"/>
      <c r="F78" s="6946"/>
      <c r="G78" s="6946"/>
      <c r="H78" s="6946"/>
      <c r="I78" s="6946"/>
      <c r="J78" s="6946"/>
      <c r="K78" s="6946"/>
      <c r="L78" s="6946"/>
      <c r="M78" s="6946"/>
      <c r="N78" s="6946"/>
      <c r="O78" s="6946"/>
      <c r="P78" s="6946"/>
      <c r="Q78" s="6946"/>
      <c r="R78" s="6946"/>
      <c r="S78" s="6946"/>
      <c r="T78" s="6946"/>
      <c r="U78" s="6946"/>
    </row>
    <row r="79" spans="1:24" s="6945" customFormat="1" ht="15.75" hidden="1">
      <c r="C79" s="6946"/>
      <c r="D79" s="6946"/>
      <c r="E79" s="6946"/>
      <c r="F79" s="6946"/>
      <c r="G79" s="6946"/>
      <c r="H79" s="6946"/>
      <c r="I79" s="6946"/>
      <c r="J79" s="6946"/>
      <c r="K79" s="6946"/>
      <c r="L79" s="6946"/>
      <c r="M79" s="6946"/>
      <c r="N79" s="6946"/>
      <c r="O79" s="6946"/>
      <c r="P79" s="6946"/>
      <c r="Q79" s="6946"/>
      <c r="R79" s="6946"/>
      <c r="S79" s="6946"/>
      <c r="T79" s="6946"/>
      <c r="U79" s="6946"/>
    </row>
    <row r="80" spans="1:24" s="6945" customFormat="1" ht="15.75" hidden="1">
      <c r="C80" s="6946"/>
      <c r="D80" s="6946"/>
      <c r="E80" s="6946"/>
      <c r="F80" s="6946"/>
      <c r="G80" s="6946"/>
      <c r="H80" s="6946"/>
      <c r="I80" s="6946"/>
      <c r="J80" s="6946"/>
      <c r="K80" s="6946"/>
      <c r="L80" s="6946"/>
      <c r="M80" s="6946"/>
      <c r="N80" s="6946"/>
      <c r="O80" s="6946"/>
      <c r="P80" s="6946"/>
      <c r="Q80" s="6946"/>
      <c r="R80" s="6946"/>
      <c r="S80" s="6946"/>
      <c r="T80" s="6946"/>
      <c r="U80" s="6946"/>
    </row>
    <row r="81" spans="3:21" s="6945" customFormat="1" ht="15.75" hidden="1">
      <c r="C81" s="6946"/>
      <c r="D81" s="6946"/>
      <c r="E81" s="6946"/>
      <c r="F81" s="6946"/>
      <c r="G81" s="6946"/>
      <c r="H81" s="6946"/>
      <c r="I81" s="6946"/>
      <c r="J81" s="6946"/>
      <c r="K81" s="6946"/>
      <c r="L81" s="6946"/>
      <c r="M81" s="6946"/>
      <c r="N81" s="6946"/>
      <c r="O81" s="6946"/>
      <c r="P81" s="6946"/>
      <c r="Q81" s="6946"/>
      <c r="R81" s="6946"/>
      <c r="S81" s="6946"/>
      <c r="T81" s="6946"/>
      <c r="U81" s="6946"/>
    </row>
    <row r="82" spans="3:21" s="6945" customFormat="1" ht="15.75" hidden="1">
      <c r="C82" s="6946"/>
      <c r="D82" s="6946"/>
      <c r="E82" s="6946"/>
      <c r="F82" s="6946"/>
      <c r="G82" s="6946"/>
      <c r="H82" s="6946"/>
      <c r="I82" s="6946"/>
      <c r="J82" s="6946"/>
      <c r="K82" s="6946"/>
      <c r="L82" s="6946"/>
      <c r="M82" s="6946"/>
      <c r="N82" s="6946"/>
      <c r="O82" s="6946"/>
      <c r="P82" s="6946"/>
      <c r="Q82" s="6946"/>
      <c r="R82" s="6946"/>
      <c r="S82" s="6946"/>
      <c r="T82" s="6946"/>
      <c r="U82" s="6946"/>
    </row>
    <row r="83" spans="3:21" s="6945" customFormat="1" ht="15.75" hidden="1">
      <c r="C83" s="6946"/>
      <c r="D83" s="6946"/>
      <c r="E83" s="6946"/>
      <c r="F83" s="6946"/>
      <c r="G83" s="6946"/>
      <c r="H83" s="6946"/>
      <c r="I83" s="6946"/>
      <c r="J83" s="6946"/>
      <c r="K83" s="6946"/>
      <c r="L83" s="6946"/>
      <c r="M83" s="6946"/>
      <c r="N83" s="6946"/>
      <c r="O83" s="6946"/>
      <c r="P83" s="6946"/>
      <c r="Q83" s="6946"/>
      <c r="R83" s="6946"/>
      <c r="S83" s="6946"/>
      <c r="T83" s="6946"/>
      <c r="U83" s="6946"/>
    </row>
    <row r="84" spans="3:21" ht="15.75" hidden="1">
      <c r="C84" s="6947"/>
      <c r="D84" s="6947"/>
      <c r="E84" s="6947"/>
      <c r="F84" s="6947"/>
      <c r="G84" s="6947"/>
      <c r="H84" s="6947"/>
      <c r="I84" s="6947"/>
      <c r="J84" s="6947"/>
      <c r="K84" s="6947"/>
      <c r="L84" s="6947"/>
      <c r="M84" s="6947"/>
      <c r="N84" s="6947"/>
      <c r="O84" s="6947"/>
      <c r="P84" s="6947"/>
      <c r="Q84" s="6947"/>
      <c r="R84" s="6947"/>
      <c r="S84" s="6947"/>
      <c r="T84" s="6947"/>
      <c r="U84" s="6947"/>
    </row>
    <row r="85" spans="3:21" ht="15.75" hidden="1">
      <c r="C85" s="6947"/>
      <c r="D85" s="6947"/>
      <c r="E85" s="6947"/>
      <c r="F85" s="6947"/>
      <c r="G85" s="6947"/>
      <c r="H85" s="6947"/>
      <c r="I85" s="6947"/>
      <c r="J85" s="6947"/>
      <c r="K85" s="6947"/>
      <c r="L85" s="6947"/>
      <c r="M85" s="6947"/>
      <c r="N85" s="6947"/>
      <c r="O85" s="6947"/>
      <c r="P85" s="6947"/>
      <c r="Q85" s="6947"/>
      <c r="R85" s="6947"/>
      <c r="S85" s="6947"/>
      <c r="T85" s="6947"/>
      <c r="U85" s="6947"/>
    </row>
    <row r="86" spans="3:21" ht="15.75" hidden="1">
      <c r="C86" s="6947"/>
      <c r="D86" s="6947"/>
      <c r="E86" s="6947"/>
      <c r="F86" s="6947"/>
      <c r="G86" s="6947"/>
      <c r="H86" s="6947"/>
      <c r="I86" s="6947"/>
      <c r="J86" s="6947"/>
      <c r="K86" s="6947"/>
      <c r="L86" s="6947"/>
      <c r="M86" s="6947"/>
      <c r="N86" s="6947"/>
      <c r="O86" s="6947"/>
      <c r="P86" s="6947"/>
      <c r="Q86" s="6947"/>
      <c r="R86" s="6947"/>
      <c r="S86" s="6947"/>
      <c r="T86" s="6947"/>
      <c r="U86" s="6947"/>
    </row>
    <row r="87" spans="3:21" ht="15.75" hidden="1">
      <c r="C87" s="6947"/>
      <c r="D87" s="6947"/>
      <c r="E87" s="6947"/>
      <c r="F87" s="6947"/>
      <c r="G87" s="6947"/>
      <c r="H87" s="6947"/>
      <c r="I87" s="6947"/>
      <c r="J87" s="6947"/>
      <c r="K87" s="6947"/>
      <c r="L87" s="6947"/>
      <c r="M87" s="6947"/>
      <c r="N87" s="6947"/>
      <c r="O87" s="6947"/>
      <c r="P87" s="6947"/>
      <c r="Q87" s="6947"/>
      <c r="R87" s="6947"/>
      <c r="S87" s="6947"/>
      <c r="T87" s="6947"/>
      <c r="U87" s="6947"/>
    </row>
    <row r="88" spans="3:21" ht="15.75" hidden="1">
      <c r="C88" s="6947"/>
      <c r="D88" s="6947"/>
      <c r="E88" s="6947"/>
      <c r="F88" s="6947"/>
      <c r="G88" s="6947"/>
      <c r="H88" s="6947"/>
      <c r="I88" s="6947"/>
      <c r="J88" s="6947"/>
      <c r="K88" s="6947"/>
      <c r="L88" s="6947"/>
      <c r="M88" s="6947"/>
      <c r="N88" s="6947"/>
      <c r="O88" s="6947"/>
      <c r="P88" s="6947"/>
      <c r="Q88" s="6947"/>
      <c r="R88" s="6947"/>
      <c r="S88" s="6947"/>
      <c r="T88" s="6947"/>
      <c r="U88" s="6947"/>
    </row>
    <row r="89" spans="3:21" ht="15.75" hidden="1">
      <c r="C89" s="6947"/>
      <c r="D89" s="6947"/>
      <c r="E89" s="6947"/>
      <c r="F89" s="6947"/>
      <c r="G89" s="6947"/>
      <c r="H89" s="6947"/>
      <c r="I89" s="6947"/>
      <c r="J89" s="6947"/>
      <c r="K89" s="6947"/>
      <c r="L89" s="6947"/>
      <c r="M89" s="6947"/>
      <c r="N89" s="6947"/>
      <c r="O89" s="6947"/>
      <c r="P89" s="6947"/>
      <c r="Q89" s="6947"/>
      <c r="R89" s="6947"/>
      <c r="S89" s="6947"/>
      <c r="T89" s="6947"/>
      <c r="U89" s="6947"/>
    </row>
    <row r="90" spans="3:21" ht="15.75" hidden="1">
      <c r="C90" s="6947"/>
      <c r="D90" s="6947"/>
      <c r="E90" s="6947"/>
      <c r="F90" s="6947"/>
      <c r="G90" s="6947"/>
      <c r="H90" s="6947"/>
      <c r="I90" s="6947"/>
      <c r="J90" s="6947"/>
      <c r="K90" s="6947"/>
      <c r="L90" s="6947"/>
      <c r="M90" s="6947"/>
      <c r="N90" s="6947"/>
      <c r="O90" s="6947"/>
      <c r="P90" s="6947"/>
      <c r="Q90" s="6947"/>
      <c r="R90" s="6947"/>
      <c r="S90" s="6947"/>
      <c r="T90" s="6947"/>
      <c r="U90" s="6947"/>
    </row>
    <row r="91" spans="3:21" ht="15.75" hidden="1">
      <c r="C91" s="6947"/>
      <c r="D91" s="6947"/>
      <c r="E91" s="6947"/>
      <c r="F91" s="6947"/>
      <c r="G91" s="6947"/>
      <c r="H91" s="6947"/>
      <c r="I91" s="6947"/>
      <c r="J91" s="6947"/>
      <c r="K91" s="6947"/>
      <c r="L91" s="6947"/>
      <c r="M91" s="6947"/>
      <c r="N91" s="6947"/>
      <c r="O91" s="6947"/>
      <c r="P91" s="6947"/>
      <c r="Q91" s="6947"/>
      <c r="R91" s="6947"/>
      <c r="S91" s="6947"/>
      <c r="T91" s="6947"/>
      <c r="U91" s="6947"/>
    </row>
    <row r="92" spans="3:21" ht="15.75" hidden="1">
      <c r="C92" s="6947"/>
      <c r="D92" s="6947"/>
      <c r="E92" s="6947"/>
      <c r="F92" s="6947"/>
      <c r="G92" s="6947"/>
      <c r="H92" s="6947"/>
      <c r="I92" s="6947"/>
      <c r="J92" s="6947"/>
      <c r="K92" s="6947"/>
      <c r="L92" s="6947"/>
      <c r="M92" s="6947"/>
      <c r="N92" s="6947"/>
      <c r="O92" s="6947"/>
      <c r="P92" s="6947"/>
      <c r="Q92" s="6947"/>
      <c r="R92" s="6947"/>
      <c r="S92" s="6947"/>
      <c r="T92" s="6947"/>
      <c r="U92" s="6947"/>
    </row>
    <row r="93" spans="3:21" ht="15.75" hidden="1">
      <c r="C93" s="6947"/>
      <c r="D93" s="6947"/>
      <c r="E93" s="6947"/>
      <c r="F93" s="6947"/>
      <c r="G93" s="6947"/>
      <c r="H93" s="6947"/>
      <c r="I93" s="6947"/>
      <c r="J93" s="6947"/>
      <c r="K93" s="6947"/>
      <c r="L93" s="6947"/>
      <c r="M93" s="6947"/>
      <c r="N93" s="6947"/>
      <c r="O93" s="6947"/>
      <c r="P93" s="6947"/>
      <c r="Q93" s="6947"/>
      <c r="R93" s="6947"/>
      <c r="S93" s="6947"/>
      <c r="T93" s="6947"/>
      <c r="U93" s="6947"/>
    </row>
    <row r="94" spans="3:21" ht="15.75" hidden="1">
      <c r="C94" s="6947"/>
      <c r="D94" s="6947"/>
      <c r="E94" s="6947"/>
      <c r="F94" s="6947"/>
      <c r="G94" s="6947"/>
      <c r="H94" s="6947"/>
      <c r="I94" s="6947"/>
      <c r="J94" s="6947"/>
      <c r="K94" s="6947"/>
      <c r="L94" s="6947"/>
      <c r="M94" s="6947"/>
      <c r="N94" s="6947"/>
      <c r="O94" s="6947"/>
      <c r="P94" s="6947"/>
      <c r="Q94" s="6947"/>
      <c r="R94" s="6947"/>
      <c r="S94" s="6947"/>
      <c r="T94" s="6947"/>
      <c r="U94" s="6947"/>
    </row>
    <row r="95" spans="3:21" ht="15.75" hidden="1">
      <c r="C95" s="6947"/>
      <c r="D95" s="6947"/>
      <c r="E95" s="6947"/>
      <c r="F95" s="6947"/>
      <c r="G95" s="6947"/>
      <c r="H95" s="6947"/>
      <c r="I95" s="6947"/>
      <c r="J95" s="6947"/>
      <c r="K95" s="6947"/>
      <c r="L95" s="6947"/>
      <c r="M95" s="6947"/>
      <c r="N95" s="6947"/>
      <c r="O95" s="6947"/>
      <c r="P95" s="6947"/>
      <c r="Q95" s="6947"/>
      <c r="R95" s="6947"/>
      <c r="S95" s="6947"/>
      <c r="T95" s="6947"/>
      <c r="U95" s="6947"/>
    </row>
    <row r="96" spans="3:21" ht="15.75" hidden="1">
      <c r="C96" s="6947"/>
      <c r="D96" s="6947"/>
      <c r="E96" s="6947"/>
      <c r="F96" s="6947"/>
      <c r="G96" s="6947"/>
      <c r="H96" s="6947"/>
      <c r="I96" s="6947"/>
      <c r="J96" s="6947"/>
      <c r="K96" s="6947"/>
      <c r="L96" s="6947"/>
      <c r="M96" s="6947"/>
      <c r="N96" s="6947"/>
      <c r="O96" s="6947"/>
      <c r="P96" s="6947"/>
      <c r="Q96" s="6947"/>
      <c r="R96" s="6947"/>
      <c r="S96" s="6947"/>
      <c r="T96" s="6947"/>
      <c r="U96" s="6947"/>
    </row>
    <row r="97" spans="3:21" ht="15.75" hidden="1">
      <c r="C97" s="6947"/>
      <c r="D97" s="6947"/>
      <c r="E97" s="6947"/>
      <c r="F97" s="6947"/>
      <c r="G97" s="6947"/>
      <c r="H97" s="6947"/>
      <c r="I97" s="6947"/>
      <c r="J97" s="6947"/>
      <c r="K97" s="6947"/>
      <c r="L97" s="6947"/>
      <c r="M97" s="6947"/>
      <c r="N97" s="6947"/>
      <c r="O97" s="6947"/>
      <c r="P97" s="6947"/>
      <c r="Q97" s="6947"/>
      <c r="R97" s="6947"/>
      <c r="S97" s="6947"/>
      <c r="T97" s="6947"/>
      <c r="U97" s="6947"/>
    </row>
    <row r="98" spans="3:21" ht="15.75" hidden="1">
      <c r="C98" s="6947"/>
      <c r="D98" s="6947"/>
      <c r="E98" s="6947"/>
      <c r="F98" s="6947"/>
      <c r="G98" s="6947"/>
      <c r="H98" s="6947"/>
      <c r="I98" s="6947"/>
      <c r="J98" s="6947"/>
      <c r="K98" s="6947"/>
      <c r="L98" s="6947"/>
      <c r="M98" s="6947"/>
      <c r="N98" s="6947"/>
      <c r="O98" s="6947"/>
      <c r="P98" s="6947"/>
      <c r="Q98" s="6947"/>
      <c r="R98" s="6947"/>
      <c r="S98" s="6947"/>
      <c r="T98" s="6947"/>
      <c r="U98" s="6947"/>
    </row>
    <row r="99" spans="3:21" ht="15.75" hidden="1">
      <c r="C99" s="6947"/>
      <c r="D99" s="6947"/>
      <c r="E99" s="6947"/>
      <c r="F99" s="6947"/>
      <c r="G99" s="6947"/>
      <c r="H99" s="6947"/>
      <c r="I99" s="6947"/>
      <c r="J99" s="6947"/>
      <c r="K99" s="6947"/>
      <c r="L99" s="6947"/>
      <c r="M99" s="6947"/>
      <c r="N99" s="6947"/>
      <c r="O99" s="6947"/>
      <c r="P99" s="6947"/>
      <c r="Q99" s="6947"/>
      <c r="R99" s="6947"/>
      <c r="S99" s="6947"/>
      <c r="T99" s="6947"/>
      <c r="U99" s="6947"/>
    </row>
    <row r="100" spans="3:21" ht="15.75" hidden="1">
      <c r="C100" s="6947"/>
      <c r="D100" s="6947"/>
      <c r="E100" s="6947"/>
      <c r="F100" s="6947"/>
      <c r="G100" s="6947"/>
      <c r="H100" s="6947"/>
      <c r="I100" s="6947"/>
      <c r="J100" s="6947"/>
      <c r="K100" s="6947"/>
      <c r="L100" s="6947"/>
      <c r="M100" s="6947"/>
      <c r="N100" s="6947"/>
      <c r="O100" s="6947"/>
      <c r="P100" s="6947"/>
      <c r="Q100" s="6947"/>
      <c r="R100" s="6947"/>
      <c r="S100" s="6947"/>
      <c r="T100" s="6947"/>
      <c r="U100" s="6947"/>
    </row>
    <row r="101" spans="3:21" ht="15.75" hidden="1">
      <c r="C101" s="6947"/>
      <c r="D101" s="6947"/>
      <c r="E101" s="6947"/>
      <c r="F101" s="6947"/>
      <c r="G101" s="6947"/>
      <c r="H101" s="6947"/>
      <c r="I101" s="6947"/>
      <c r="J101" s="6947"/>
      <c r="K101" s="6947"/>
      <c r="L101" s="6947"/>
      <c r="M101" s="6947"/>
      <c r="N101" s="6947"/>
      <c r="O101" s="6947"/>
      <c r="P101" s="6947"/>
      <c r="Q101" s="6947"/>
      <c r="R101" s="6947"/>
      <c r="S101" s="6947"/>
      <c r="T101" s="6947"/>
      <c r="U101" s="6947"/>
    </row>
  </sheetData>
  <sheetProtection formatCells="0" formatColumns="0" formatRows="0"/>
  <customSheetViews>
    <customSheetView guid="{CC70D5D3-3A1F-46AA-BDCE-F692C2C36BEE}" topLeftCell="K1">
      <selection activeCell="U24" sqref="U24"/>
      <pageMargins left="0.7" right="0.7" top="0.75" bottom="0.75" header="0.3" footer="0.3"/>
    </customSheetView>
    <customSheetView guid="{41E394DC-1FDD-4D1F-8620-137B7012DC10}" scale="82" showGridLines="0">
      <selection activeCell="I11" sqref="I11"/>
      <pageMargins left="0.7" right="0.7" top="0.75" bottom="0.75" header="0.3" footer="0.3"/>
    </customSheetView>
    <customSheetView guid="{DD364770-73A1-4C6D-9516-629A57F0EB18}" scale="82" showGridLines="0">
      <selection activeCell="A3" sqref="A3"/>
      <pageMargins left="0.7" right="0.7" top="0.75" bottom="0.75" header="0.3" footer="0.3"/>
    </customSheetView>
    <customSheetView guid="{E14211BF-3959-45CF-A937-AD36AACCEFAC}" scale="82" showGridLines="0">
      <selection activeCell="I11" sqref="I11"/>
      <pageMargins left="0.7" right="0.7" top="0.75" bottom="0.75" header="0.3" footer="0.3"/>
    </customSheetView>
    <customSheetView guid="{F416BD5B-C3AD-4F61-AAB2-55950A9B7E72}">
      <pageMargins left="0.7" right="0.7" top="0.75" bottom="0.75" header="0.3" footer="0.3"/>
    </customSheetView>
  </customSheetViews>
  <mergeCells count="11">
    <mergeCell ref="Q7:U7"/>
    <mergeCell ref="C8:F9"/>
    <mergeCell ref="G8:G9"/>
    <mergeCell ref="H8:H9"/>
    <mergeCell ref="I8:O8"/>
    <mergeCell ref="Q8:U8"/>
    <mergeCell ref="F4:H4"/>
    <mergeCell ref="F5:H5"/>
    <mergeCell ref="C10:F10"/>
    <mergeCell ref="C11:F11"/>
    <mergeCell ref="I7:O7"/>
  </mergeCells>
  <hyperlinks>
    <hyperlink ref="U73" location="Index!A1" display="Index" xr:uid="{00000000-0004-0000-1900-000000000000}"/>
  </hyperlink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3">
    <tabColor rgb="FF7030A0"/>
  </sheetPr>
  <dimension ref="A1:AR101"/>
  <sheetViews>
    <sheetView workbookViewId="0"/>
  </sheetViews>
  <sheetFormatPr defaultColWidth="0" defaultRowHeight="15.75" zeroHeight="1"/>
  <cols>
    <col min="1" max="2" width="9.140625" style="6948" customWidth="1"/>
    <col min="3" max="3" width="10.28515625" style="6948" bestFit="1" customWidth="1"/>
    <col min="4" max="4" width="2.42578125" style="6948" customWidth="1"/>
    <col min="5" max="5" width="13.28515625" style="6948" customWidth="1"/>
    <col min="6" max="7" width="26" style="6948" customWidth="1"/>
    <col min="8" max="8" width="25" style="6948" bestFit="1" customWidth="1"/>
    <col min="9" max="9" width="19.85546875" style="6949" bestFit="1" customWidth="1"/>
    <col min="10" max="10" width="17.85546875" style="6948" customWidth="1"/>
    <col min="11" max="11" width="17.28515625" style="6950" bestFit="1" customWidth="1"/>
    <col min="12" max="12" width="21.7109375" style="6948" customWidth="1"/>
    <col min="13" max="13" width="14" style="6948" bestFit="1" customWidth="1"/>
    <col min="14" max="14" width="19" style="6948" customWidth="1"/>
    <col min="15" max="29" width="20.7109375" style="6948" customWidth="1"/>
    <col min="30" max="30" width="25.42578125" style="6948" customWidth="1"/>
    <col min="31" max="31" width="9.140625" style="6948" customWidth="1"/>
    <col min="32" max="32" width="20.7109375" style="6948" bestFit="1" customWidth="1"/>
    <col min="33" max="34" width="19.42578125" style="6948" bestFit="1" customWidth="1"/>
    <col min="35" max="35" width="22" style="6948" bestFit="1" customWidth="1"/>
    <col min="36" max="36" width="16.42578125" style="6948" bestFit="1" customWidth="1"/>
    <col min="37" max="38" width="16.42578125" style="6948" customWidth="1"/>
    <col min="39" max="39" width="13.7109375" style="6948" customWidth="1"/>
    <col min="40" max="41" width="20.140625" style="6948" bestFit="1" customWidth="1"/>
    <col min="42" max="42" width="20.140625" style="6948" customWidth="1"/>
    <col min="43" max="44" width="9.140625" style="6948" customWidth="1"/>
    <col min="45" max="16384" width="9.140625" style="6948" hidden="1"/>
  </cols>
  <sheetData>
    <row r="1" spans="1:44">
      <c r="A1" s="4050"/>
      <c r="B1" s="4050"/>
      <c r="C1" s="4050"/>
      <c r="D1" s="4050"/>
      <c r="E1" s="4050"/>
      <c r="F1" s="4050"/>
      <c r="G1" s="4050"/>
      <c r="H1" s="4050"/>
      <c r="I1" s="4077"/>
      <c r="J1" s="4050"/>
      <c r="K1" s="4134"/>
      <c r="L1" s="4050"/>
      <c r="M1" s="4050"/>
      <c r="N1" s="4050"/>
      <c r="O1" s="4050"/>
      <c r="P1" s="4050"/>
      <c r="Q1" s="4050"/>
      <c r="R1" s="4050"/>
      <c r="S1" s="4050"/>
      <c r="T1" s="4050"/>
      <c r="U1" s="4050"/>
      <c r="V1" s="4050"/>
      <c r="W1" s="4050"/>
      <c r="X1" s="4050"/>
      <c r="Y1" s="4050"/>
      <c r="Z1" s="4050"/>
      <c r="AA1" s="4050"/>
      <c r="AB1" s="4050"/>
      <c r="AC1" s="4050"/>
      <c r="AD1" s="4050"/>
      <c r="AE1" s="4050"/>
      <c r="AF1" s="4050"/>
      <c r="AG1" s="4050"/>
      <c r="AH1" s="4050"/>
      <c r="AI1" s="4050"/>
      <c r="AJ1" s="4050"/>
      <c r="AK1" s="4050"/>
      <c r="AL1" s="4050"/>
      <c r="AM1" s="4050"/>
      <c r="AN1" s="4050"/>
      <c r="AO1" s="4050"/>
      <c r="AP1" s="4050"/>
      <c r="AQ1" s="4050"/>
      <c r="AR1" s="4050"/>
    </row>
    <row r="2" spans="1:44" ht="16.5" thickBot="1">
      <c r="A2" s="4050"/>
      <c r="B2" s="4048"/>
      <c r="C2" s="4048"/>
      <c r="D2" s="4048"/>
      <c r="E2" s="4048"/>
      <c r="F2" s="4048"/>
      <c r="G2" s="4048"/>
      <c r="H2" s="4048"/>
      <c r="I2" s="4049"/>
      <c r="J2" s="4048"/>
      <c r="K2" s="4128"/>
      <c r="L2" s="4048"/>
      <c r="M2" s="4048"/>
      <c r="N2" s="4048"/>
      <c r="O2" s="4048"/>
      <c r="P2" s="4048"/>
      <c r="Q2" s="4048"/>
      <c r="R2" s="4048"/>
      <c r="S2" s="4048"/>
      <c r="T2" s="4048"/>
      <c r="U2" s="4048"/>
      <c r="V2" s="4048"/>
      <c r="W2" s="4048"/>
      <c r="X2" s="4048"/>
      <c r="Y2" s="4048"/>
      <c r="Z2" s="4048"/>
      <c r="AA2" s="4048"/>
      <c r="AB2" s="4048"/>
      <c r="AC2" s="4048"/>
      <c r="AD2" s="4048"/>
      <c r="AE2" s="4048"/>
      <c r="AF2" s="4048"/>
      <c r="AG2" s="4048"/>
      <c r="AH2" s="4048"/>
      <c r="AI2" s="4048"/>
      <c r="AJ2" s="4048"/>
      <c r="AK2" s="4048"/>
      <c r="AL2" s="4048"/>
      <c r="AM2" s="4048"/>
      <c r="AN2" s="4048"/>
      <c r="AO2" s="4048"/>
      <c r="AP2" s="4048"/>
      <c r="AQ2" s="4048"/>
      <c r="AR2" s="4050"/>
    </row>
    <row r="3" spans="1:44" s="6951" customFormat="1" ht="16.5" thickBot="1">
      <c r="A3" s="4057"/>
      <c r="B3" s="4051"/>
      <c r="C3" s="4052" t="s">
        <v>2941</v>
      </c>
      <c r="D3" s="4053"/>
      <c r="E3" s="4053"/>
      <c r="F3" s="4053"/>
      <c r="G3" s="4053"/>
      <c r="H3" s="4054"/>
      <c r="I3" s="4055"/>
      <c r="J3" s="4055"/>
      <c r="K3" s="4129"/>
      <c r="L3" s="4055"/>
      <c r="M3" s="4055"/>
      <c r="N3" s="4055"/>
      <c r="O3" s="4055"/>
      <c r="P3" s="4055"/>
      <c r="Q3" s="4055"/>
      <c r="R3" s="4055"/>
      <c r="S3" s="4055"/>
      <c r="T3" s="4055"/>
      <c r="U3" s="4055"/>
      <c r="V3" s="4055"/>
      <c r="W3" s="4055"/>
      <c r="X3" s="4055"/>
      <c r="Y3" s="4055"/>
      <c r="Z3" s="4055"/>
      <c r="AA3" s="4055"/>
      <c r="AB3" s="4055"/>
      <c r="AC3" s="4055"/>
      <c r="AD3" s="4055"/>
      <c r="AE3" s="4055"/>
      <c r="AF3" s="4055"/>
      <c r="AG3" s="4055"/>
      <c r="AH3" s="4055"/>
      <c r="AI3" s="4055"/>
      <c r="AJ3" s="4055"/>
      <c r="AK3" s="4055"/>
      <c r="AL3" s="4055"/>
      <c r="AM3" s="4055"/>
      <c r="AN3" s="4055"/>
      <c r="AO3" s="4055"/>
      <c r="AP3" s="4056" t="s">
        <v>2821</v>
      </c>
      <c r="AQ3" s="4051"/>
      <c r="AR3" s="4057"/>
    </row>
    <row r="4" spans="1:44" s="6951" customFormat="1">
      <c r="A4" s="4057"/>
      <c r="B4" s="4051"/>
      <c r="C4" s="4058" t="s">
        <v>57</v>
      </c>
      <c r="D4" s="4059"/>
      <c r="E4" s="4060"/>
      <c r="F4" s="8654" t="str">
        <f>B.1!F4</f>
        <v>ABC Company</v>
      </c>
      <c r="G4" s="8655"/>
      <c r="H4" s="8656"/>
      <c r="I4" s="4055"/>
      <c r="J4" s="4055"/>
      <c r="K4" s="4129"/>
      <c r="L4" s="4055"/>
      <c r="M4" s="4055"/>
      <c r="N4" s="4055"/>
      <c r="O4" s="4055"/>
      <c r="P4" s="4055"/>
      <c r="Q4" s="4055"/>
      <c r="R4" s="4055"/>
      <c r="S4" s="4055"/>
      <c r="T4" s="4055"/>
      <c r="U4" s="4055"/>
      <c r="V4" s="4055"/>
      <c r="W4" s="4055"/>
      <c r="X4" s="4055"/>
      <c r="Y4" s="4055"/>
      <c r="Z4" s="4055"/>
      <c r="AA4" s="4055"/>
      <c r="AB4" s="4055"/>
      <c r="AC4" s="4055"/>
      <c r="AD4" s="4055"/>
      <c r="AE4" s="4055"/>
      <c r="AF4" s="4055"/>
      <c r="AG4" s="4055"/>
      <c r="AH4" s="4055"/>
      <c r="AI4" s="4055"/>
      <c r="AJ4" s="4055"/>
      <c r="AK4" s="4055"/>
      <c r="AL4" s="4055"/>
      <c r="AM4" s="4055"/>
      <c r="AN4" s="4055"/>
      <c r="AO4" s="4055"/>
      <c r="AP4" s="4055"/>
      <c r="AQ4" s="4051"/>
      <c r="AR4" s="4057"/>
    </row>
    <row r="5" spans="1:44" s="6951" customFormat="1" ht="16.5" thickBot="1">
      <c r="A5" s="4057"/>
      <c r="B5" s="4051"/>
      <c r="C5" s="4061" t="s">
        <v>2719</v>
      </c>
      <c r="D5" s="4062"/>
      <c r="E5" s="4063"/>
      <c r="F5" s="8657">
        <f>B.1!F5</f>
        <v>44196</v>
      </c>
      <c r="G5" s="8658"/>
      <c r="H5" s="8659"/>
      <c r="I5" s="4055"/>
      <c r="J5" s="4055"/>
      <c r="K5" s="4129"/>
      <c r="L5" s="4055"/>
      <c r="M5" s="4055"/>
      <c r="N5" s="4055"/>
      <c r="O5" s="4055"/>
      <c r="P5" s="4055"/>
      <c r="Q5" s="4055"/>
      <c r="R5" s="4055"/>
      <c r="S5" s="4055"/>
      <c r="T5" s="4055"/>
      <c r="U5" s="4055"/>
      <c r="V5" s="4055"/>
      <c r="W5" s="4055"/>
      <c r="X5" s="4055"/>
      <c r="Y5" s="4055"/>
      <c r="Z5" s="4055"/>
      <c r="AA5" s="4055"/>
      <c r="AB5" s="4055"/>
      <c r="AC5" s="4055"/>
      <c r="AD5" s="4055"/>
      <c r="AE5" s="4055"/>
      <c r="AF5" s="4055"/>
      <c r="AG5" s="4055"/>
      <c r="AH5" s="4055"/>
      <c r="AI5" s="4055"/>
      <c r="AJ5" s="4055"/>
      <c r="AK5" s="4055"/>
      <c r="AL5" s="4055"/>
      <c r="AM5" s="4055"/>
      <c r="AN5" s="4055"/>
      <c r="AO5" s="4055"/>
      <c r="AP5" s="4055"/>
      <c r="AQ5" s="4051"/>
      <c r="AR5" s="4057"/>
    </row>
    <row r="6" spans="1:44" ht="16.5" thickBot="1">
      <c r="A6" s="4050"/>
      <c r="B6" s="4048"/>
      <c r="C6" s="4048"/>
      <c r="D6" s="4048"/>
      <c r="E6" s="4048"/>
      <c r="F6" s="4048"/>
      <c r="G6" s="4048"/>
      <c r="H6" s="4048"/>
      <c r="I6" s="4049"/>
      <c r="J6" s="4048"/>
      <c r="K6" s="4128"/>
      <c r="L6" s="4048"/>
      <c r="M6" s="4048"/>
      <c r="N6" s="4048"/>
      <c r="O6" s="4048"/>
      <c r="P6" s="4048"/>
      <c r="Q6" s="4048"/>
      <c r="R6" s="4048"/>
      <c r="S6" s="4048"/>
      <c r="T6" s="4048"/>
      <c r="U6" s="4048"/>
      <c r="V6" s="4048"/>
      <c r="W6" s="4048"/>
      <c r="X6" s="4048"/>
      <c r="Y6" s="4048"/>
      <c r="Z6" s="4048"/>
      <c r="AA6" s="4048"/>
      <c r="AB6" s="4048"/>
      <c r="AC6" s="4048"/>
      <c r="AD6" s="4048"/>
      <c r="AE6" s="4048"/>
      <c r="AF6" s="4048"/>
      <c r="AG6" s="4048"/>
      <c r="AH6" s="4048"/>
      <c r="AI6" s="4048"/>
      <c r="AJ6" s="4048"/>
      <c r="AK6" s="4048"/>
      <c r="AL6" s="4048"/>
      <c r="AM6" s="4048"/>
      <c r="AN6" s="4048"/>
      <c r="AO6" s="4048"/>
      <c r="AP6" s="4048"/>
      <c r="AQ6" s="4048"/>
      <c r="AR6" s="4050"/>
    </row>
    <row r="7" spans="1:44" s="6952" customFormat="1" ht="18" customHeight="1">
      <c r="A7" s="4065"/>
      <c r="B7" s="4064"/>
      <c r="C7" s="8660" t="s">
        <v>1142</v>
      </c>
      <c r="D7" s="8661"/>
      <c r="E7" s="8661"/>
      <c r="F7" s="8661"/>
      <c r="G7" s="8664" t="s">
        <v>1143</v>
      </c>
      <c r="H7" s="8664" t="s">
        <v>1202</v>
      </c>
      <c r="I7" s="8664" t="s">
        <v>1203</v>
      </c>
      <c r="J7" s="8664" t="s">
        <v>3882</v>
      </c>
      <c r="K7" s="8672" t="s">
        <v>1204</v>
      </c>
      <c r="L7" s="8664" t="s">
        <v>1205</v>
      </c>
      <c r="M7" s="8664" t="s">
        <v>1206</v>
      </c>
      <c r="N7" s="8664" t="s">
        <v>821</v>
      </c>
      <c r="O7" s="8664" t="s">
        <v>1075</v>
      </c>
      <c r="P7" s="8664" t="s">
        <v>1076</v>
      </c>
      <c r="Q7" s="8664" t="s">
        <v>1077</v>
      </c>
      <c r="R7" s="8664" t="s">
        <v>1078</v>
      </c>
      <c r="S7" s="8664" t="s">
        <v>1079</v>
      </c>
      <c r="T7" s="8664" t="s">
        <v>1080</v>
      </c>
      <c r="U7" s="8664" t="s">
        <v>1081</v>
      </c>
      <c r="V7" s="8664" t="s">
        <v>1082</v>
      </c>
      <c r="W7" s="8664" t="s">
        <v>1083</v>
      </c>
      <c r="X7" s="8664" t="s">
        <v>1084</v>
      </c>
      <c r="Y7" s="8664" t="s">
        <v>1085</v>
      </c>
      <c r="Z7" s="8664" t="s">
        <v>1086</v>
      </c>
      <c r="AA7" s="8664" t="s">
        <v>1087</v>
      </c>
      <c r="AB7" s="8664" t="s">
        <v>1088</v>
      </c>
      <c r="AC7" s="8664" t="s">
        <v>4015</v>
      </c>
      <c r="AD7" s="8670" t="s">
        <v>4856</v>
      </c>
      <c r="AE7" s="4064"/>
      <c r="AF7" s="8666" t="s">
        <v>1148</v>
      </c>
      <c r="AG7" s="8667"/>
      <c r="AH7" s="8667"/>
      <c r="AI7" s="8667"/>
      <c r="AJ7" s="8667"/>
      <c r="AK7" s="8668"/>
      <c r="AL7" s="8668"/>
      <c r="AM7" s="8667"/>
      <c r="AN7" s="8667"/>
      <c r="AO7" s="8669"/>
      <c r="AP7" s="8653" t="s">
        <v>4185</v>
      </c>
      <c r="AQ7" s="4064"/>
      <c r="AR7" s="4065"/>
    </row>
    <row r="8" spans="1:44" s="6952" customFormat="1" ht="70.5" customHeight="1">
      <c r="A8" s="4065"/>
      <c r="B8" s="4064"/>
      <c r="C8" s="8662"/>
      <c r="D8" s="8663"/>
      <c r="E8" s="8663"/>
      <c r="F8" s="8663"/>
      <c r="G8" s="8665"/>
      <c r="H8" s="8665"/>
      <c r="I8" s="8665"/>
      <c r="J8" s="8665"/>
      <c r="K8" s="8673"/>
      <c r="L8" s="8665"/>
      <c r="M8" s="8665"/>
      <c r="N8" s="8665"/>
      <c r="O8" s="8665"/>
      <c r="P8" s="8665"/>
      <c r="Q8" s="8665"/>
      <c r="R8" s="8665"/>
      <c r="S8" s="8665"/>
      <c r="T8" s="8665"/>
      <c r="U8" s="8665"/>
      <c r="V8" s="8665"/>
      <c r="W8" s="8665"/>
      <c r="X8" s="8665"/>
      <c r="Y8" s="8665"/>
      <c r="Z8" s="8665"/>
      <c r="AA8" s="8665"/>
      <c r="AB8" s="8665"/>
      <c r="AC8" s="8665"/>
      <c r="AD8" s="8671"/>
      <c r="AE8" s="4064"/>
      <c r="AF8" s="4179" t="s">
        <v>1149</v>
      </c>
      <c r="AG8" s="4081" t="s">
        <v>1150</v>
      </c>
      <c r="AH8" s="4081" t="s">
        <v>1151</v>
      </c>
      <c r="AI8" s="4081" t="s">
        <v>1152</v>
      </c>
      <c r="AJ8" s="4081" t="s">
        <v>1153</v>
      </c>
      <c r="AK8" s="5879" t="s">
        <v>1087</v>
      </c>
      <c r="AL8" s="5879" t="s">
        <v>1088</v>
      </c>
      <c r="AM8" s="4081" t="s">
        <v>4015</v>
      </c>
      <c r="AN8" s="4081" t="s">
        <v>4856</v>
      </c>
      <c r="AO8" s="4082" t="s">
        <v>1154</v>
      </c>
      <c r="AP8" s="8653"/>
      <c r="AQ8" s="4064"/>
      <c r="AR8" s="4065"/>
    </row>
    <row r="9" spans="1:44" s="6952" customFormat="1" ht="12.75">
      <c r="A9" s="4065"/>
      <c r="B9" s="4064"/>
      <c r="C9" s="4139"/>
      <c r="D9" s="4140"/>
      <c r="E9" s="4140"/>
      <c r="F9" s="4140"/>
      <c r="G9" s="4141"/>
      <c r="H9" s="4142" t="s">
        <v>1090</v>
      </c>
      <c r="I9" s="4142" t="s">
        <v>1091</v>
      </c>
      <c r="J9" s="4143"/>
      <c r="K9" s="4144"/>
      <c r="L9" s="4141" t="s">
        <v>1207</v>
      </c>
      <c r="M9" s="4141" t="s">
        <v>1207</v>
      </c>
      <c r="N9" s="4141"/>
      <c r="O9" s="4141"/>
      <c r="P9" s="4141"/>
      <c r="Q9" s="4141"/>
      <c r="R9" s="4141"/>
      <c r="S9" s="4141"/>
      <c r="T9" s="4141"/>
      <c r="U9" s="4141"/>
      <c r="V9" s="4141"/>
      <c r="W9" s="4141"/>
      <c r="X9" s="4141"/>
      <c r="Y9" s="4141"/>
      <c r="Z9" s="4141"/>
      <c r="AA9" s="4141"/>
      <c r="AB9" s="4141"/>
      <c r="AC9" s="4145"/>
      <c r="AD9" s="4146" t="s">
        <v>1208</v>
      </c>
      <c r="AE9" s="4064"/>
      <c r="AF9" s="4066" t="s">
        <v>1267</v>
      </c>
      <c r="AG9" s="4141"/>
      <c r="AH9" s="4141"/>
      <c r="AI9" s="4142"/>
      <c r="AJ9" s="4141"/>
      <c r="AK9" s="5879"/>
      <c r="AL9" s="5879"/>
      <c r="AM9" s="4141"/>
      <c r="AN9" s="4141" t="s">
        <v>3943</v>
      </c>
      <c r="AO9" s="4146" t="s">
        <v>3944</v>
      </c>
      <c r="AP9" s="4142" t="s">
        <v>4164</v>
      </c>
      <c r="AQ9" s="4064"/>
      <c r="AR9" s="4065"/>
    </row>
    <row r="10" spans="1:44" s="6952" customFormat="1" ht="23.25" customHeight="1">
      <c r="A10" s="4065"/>
      <c r="B10" s="4064"/>
      <c r="C10" s="8674" t="s">
        <v>392</v>
      </c>
      <c r="D10" s="8675"/>
      <c r="E10" s="8675"/>
      <c r="F10" s="8675"/>
      <c r="G10" s="4147" t="s">
        <v>409</v>
      </c>
      <c r="H10" s="4147" t="s">
        <v>410</v>
      </c>
      <c r="I10" s="4147" t="s">
        <v>411</v>
      </c>
      <c r="J10" s="4147" t="s">
        <v>412</v>
      </c>
      <c r="K10" s="4148" t="s">
        <v>413</v>
      </c>
      <c r="L10" s="4147" t="s">
        <v>414</v>
      </c>
      <c r="M10" s="4147" t="s">
        <v>415</v>
      </c>
      <c r="N10" s="4147" t="s">
        <v>416</v>
      </c>
      <c r="O10" s="4147" t="s">
        <v>417</v>
      </c>
      <c r="P10" s="4147" t="s">
        <v>418</v>
      </c>
      <c r="Q10" s="4147" t="s">
        <v>419</v>
      </c>
      <c r="R10" s="4147" t="s">
        <v>420</v>
      </c>
      <c r="S10" s="4147" t="s">
        <v>421</v>
      </c>
      <c r="T10" s="4147" t="s">
        <v>422</v>
      </c>
      <c r="U10" s="4147" t="s">
        <v>1093</v>
      </c>
      <c r="V10" s="4147" t="s">
        <v>1094</v>
      </c>
      <c r="W10" s="4147" t="s">
        <v>1095</v>
      </c>
      <c r="X10" s="4147" t="s">
        <v>1096</v>
      </c>
      <c r="Y10" s="4149" t="s">
        <v>1097</v>
      </c>
      <c r="Z10" s="4147" t="s">
        <v>1098</v>
      </c>
      <c r="AA10" s="4147" t="s">
        <v>1155</v>
      </c>
      <c r="AB10" s="4149" t="s">
        <v>1156</v>
      </c>
      <c r="AC10" s="4147" t="s">
        <v>1157</v>
      </c>
      <c r="AD10" s="4150" t="s">
        <v>1158</v>
      </c>
      <c r="AE10" s="4064"/>
      <c r="AF10" s="4067" t="s">
        <v>1159</v>
      </c>
      <c r="AG10" s="4067" t="s">
        <v>1160</v>
      </c>
      <c r="AH10" s="4147" t="s">
        <v>1161</v>
      </c>
      <c r="AI10" s="4147" t="s">
        <v>1162</v>
      </c>
      <c r="AJ10" s="4147" t="s">
        <v>1163</v>
      </c>
      <c r="AK10" s="4147" t="s">
        <v>1164</v>
      </c>
      <c r="AL10" s="4147" t="s">
        <v>1209</v>
      </c>
      <c r="AM10" s="4150" t="s">
        <v>1210</v>
      </c>
      <c r="AN10" s="4147" t="s">
        <v>1211</v>
      </c>
      <c r="AO10" s="4150" t="s">
        <v>1360</v>
      </c>
      <c r="AP10" s="4150" t="s">
        <v>1359</v>
      </c>
      <c r="AQ10" s="4064"/>
      <c r="AR10" s="4065"/>
    </row>
    <row r="11" spans="1:44" s="6953" customFormat="1" ht="12.75">
      <c r="A11" s="4068"/>
      <c r="B11" s="3736"/>
      <c r="C11" s="4151"/>
      <c r="D11" s="4152"/>
      <c r="E11" s="4152"/>
      <c r="F11" s="4153"/>
      <c r="G11" s="4153"/>
      <c r="H11" s="4153"/>
      <c r="I11" s="4154"/>
      <c r="J11" s="4155"/>
      <c r="K11" s="4156"/>
      <c r="L11" s="4153"/>
      <c r="M11" s="4153"/>
      <c r="N11" s="4153"/>
      <c r="O11" s="4153"/>
      <c r="P11" s="4153"/>
      <c r="Q11" s="4153"/>
      <c r="R11" s="4155"/>
      <c r="S11" s="4153"/>
      <c r="T11" s="4153"/>
      <c r="U11" s="4153"/>
      <c r="V11" s="4153"/>
      <c r="W11" s="4153"/>
      <c r="X11" s="4153"/>
      <c r="Y11" s="4153"/>
      <c r="Z11" s="4153"/>
      <c r="AA11" s="4153"/>
      <c r="AB11" s="4153"/>
      <c r="AC11" s="4153"/>
      <c r="AD11" s="4157"/>
      <c r="AE11" s="3736"/>
      <c r="AF11" s="4457"/>
      <c r="AG11" s="4458"/>
      <c r="AH11" s="4458"/>
      <c r="AI11" s="4458"/>
      <c r="AJ11" s="4458"/>
      <c r="AK11" s="5888"/>
      <c r="AL11" s="5888"/>
      <c r="AM11" s="4458"/>
      <c r="AN11" s="4458"/>
      <c r="AO11" s="4459"/>
      <c r="AP11" s="4459"/>
      <c r="AQ11" s="3736"/>
      <c r="AR11" s="4068"/>
    </row>
    <row r="12" spans="1:44" s="6512" customFormat="1" ht="14.25" customHeight="1">
      <c r="A12" s="4047"/>
      <c r="B12" s="3740"/>
      <c r="C12" s="3720" t="s">
        <v>1212</v>
      </c>
      <c r="D12" s="2647" t="s">
        <v>1213</v>
      </c>
      <c r="E12" s="2647"/>
      <c r="F12" s="3409"/>
      <c r="G12" s="3409"/>
      <c r="H12" s="3409"/>
      <c r="I12" s="3285"/>
      <c r="J12" s="2642"/>
      <c r="K12" s="4107"/>
      <c r="L12" s="3409"/>
      <c r="M12" s="3409"/>
      <c r="N12" s="3409"/>
      <c r="O12" s="3409"/>
      <c r="P12" s="3409"/>
      <c r="Q12" s="3409"/>
      <c r="R12" s="2642"/>
      <c r="S12" s="3409"/>
      <c r="T12" s="3409"/>
      <c r="U12" s="3409"/>
      <c r="V12" s="3409"/>
      <c r="W12" s="3409"/>
      <c r="X12" s="3409"/>
      <c r="Y12" s="3409"/>
      <c r="Z12" s="3409"/>
      <c r="AA12" s="3409"/>
      <c r="AB12" s="3409"/>
      <c r="AC12" s="3409"/>
      <c r="AD12" s="3739"/>
      <c r="AE12" s="3740"/>
      <c r="AF12" s="4460"/>
      <c r="AG12" s="4102"/>
      <c r="AH12" s="4102"/>
      <c r="AI12" s="4102"/>
      <c r="AJ12" s="4102"/>
      <c r="AK12" s="4102"/>
      <c r="AL12" s="4102"/>
      <c r="AM12" s="4102"/>
      <c r="AN12" s="4102"/>
      <c r="AO12" s="4461"/>
      <c r="AP12" s="4461"/>
      <c r="AQ12" s="3740"/>
      <c r="AR12" s="4047"/>
    </row>
    <row r="13" spans="1:44" s="6512" customFormat="1" ht="12.75">
      <c r="A13" s="4047"/>
      <c r="B13" s="3740"/>
      <c r="C13" s="3720"/>
      <c r="D13" s="2647"/>
      <c r="E13" s="2647" t="s">
        <v>1214</v>
      </c>
      <c r="F13" s="3409" t="s">
        <v>1166</v>
      </c>
      <c r="G13" s="4104"/>
      <c r="H13" s="4104"/>
      <c r="I13" s="3285" t="b">
        <v>0</v>
      </c>
      <c r="J13" s="4102"/>
      <c r="K13" s="4115"/>
      <c r="L13" s="4069"/>
      <c r="M13" s="4069"/>
      <c r="N13" s="4465">
        <f>M13-L13</f>
        <v>0</v>
      </c>
      <c r="O13" s="4466"/>
      <c r="P13" s="4466"/>
      <c r="Q13" s="4466"/>
      <c r="R13" s="4466"/>
      <c r="S13" s="4466"/>
      <c r="T13" s="4466"/>
      <c r="U13" s="4466"/>
      <c r="V13" s="4466"/>
      <c r="W13" s="4466"/>
      <c r="X13" s="4466"/>
      <c r="Y13" s="4466"/>
      <c r="Z13" s="4466"/>
      <c r="AA13" s="4467">
        <f>+Z13</f>
        <v>0</v>
      </c>
      <c r="AB13" s="4466"/>
      <c r="AC13" s="4466"/>
      <c r="AD13" s="4468">
        <f>+AA13+AB13-AC13</f>
        <v>0</v>
      </c>
      <c r="AE13" s="3740"/>
      <c r="AF13" s="4462">
        <f>AG13+AH13</f>
        <v>0</v>
      </c>
      <c r="AG13" s="4102"/>
      <c r="AH13" s="4102"/>
      <c r="AI13" s="4102"/>
      <c r="AJ13" s="4102"/>
      <c r="AK13" s="4102"/>
      <c r="AL13" s="4102"/>
      <c r="AM13" s="4102"/>
      <c r="AN13" s="4463">
        <f>AK13+AL13-AM13</f>
        <v>0</v>
      </c>
      <c r="AO13" s="4464">
        <f>AH13+AJ13</f>
        <v>0</v>
      </c>
      <c r="AP13" s="6502"/>
      <c r="AQ13" s="3740"/>
      <c r="AR13" s="4047"/>
    </row>
    <row r="14" spans="1:44" s="6512" customFormat="1" ht="12.75">
      <c r="A14" s="4047"/>
      <c r="B14" s="3740"/>
      <c r="C14" s="3720"/>
      <c r="D14" s="2647"/>
      <c r="E14" s="2647" t="s">
        <v>1215</v>
      </c>
      <c r="F14" s="3409" t="s">
        <v>1166</v>
      </c>
      <c r="G14" s="4104"/>
      <c r="H14" s="4104"/>
      <c r="I14" s="3285" t="b">
        <v>1</v>
      </c>
      <c r="J14" s="4102"/>
      <c r="K14" s="4115"/>
      <c r="L14" s="4069"/>
      <c r="M14" s="4069"/>
      <c r="N14" s="4465">
        <f>M14-L14</f>
        <v>0</v>
      </c>
      <c r="O14" s="4466"/>
      <c r="P14" s="4466"/>
      <c r="Q14" s="4466"/>
      <c r="R14" s="4466"/>
      <c r="S14" s="4466"/>
      <c r="T14" s="4466"/>
      <c r="U14" s="4466"/>
      <c r="V14" s="4466"/>
      <c r="W14" s="4466"/>
      <c r="X14" s="4466"/>
      <c r="Y14" s="4466"/>
      <c r="Z14" s="4466"/>
      <c r="AA14" s="4467">
        <f>+Z14</f>
        <v>0</v>
      </c>
      <c r="AB14" s="4466"/>
      <c r="AC14" s="4466"/>
      <c r="AD14" s="4468">
        <f>+AA14+AB14-AC14</f>
        <v>0</v>
      </c>
      <c r="AE14" s="3740"/>
      <c r="AF14" s="4462">
        <f>AG14+AH14</f>
        <v>0</v>
      </c>
      <c r="AG14" s="4102"/>
      <c r="AH14" s="4102"/>
      <c r="AI14" s="4102"/>
      <c r="AJ14" s="4102"/>
      <c r="AK14" s="4102"/>
      <c r="AL14" s="4102"/>
      <c r="AM14" s="4102"/>
      <c r="AN14" s="4463">
        <f t="shared" ref="AN14:AN37" si="0">AK14+AL14-AM14</f>
        <v>0</v>
      </c>
      <c r="AO14" s="4464">
        <f>AH14+AJ14</f>
        <v>0</v>
      </c>
      <c r="AP14" s="6502"/>
      <c r="AQ14" s="3740"/>
      <c r="AR14" s="4047"/>
    </row>
    <row r="15" spans="1:44" s="6512" customFormat="1" ht="12.75">
      <c r="A15" s="4047"/>
      <c r="B15" s="3740"/>
      <c r="C15" s="3720"/>
      <c r="D15" s="2647"/>
      <c r="E15" s="2647" t="s">
        <v>1216</v>
      </c>
      <c r="F15" s="3409" t="s">
        <v>1166</v>
      </c>
      <c r="G15" s="4104"/>
      <c r="H15" s="4104"/>
      <c r="I15" s="3285" t="b">
        <v>0</v>
      </c>
      <c r="J15" s="4102"/>
      <c r="K15" s="4115"/>
      <c r="L15" s="4069"/>
      <c r="M15" s="4069"/>
      <c r="N15" s="4465">
        <f>M15-L15</f>
        <v>0</v>
      </c>
      <c r="O15" s="4466"/>
      <c r="P15" s="4466"/>
      <c r="Q15" s="4466"/>
      <c r="R15" s="4466"/>
      <c r="S15" s="4466"/>
      <c r="T15" s="4466"/>
      <c r="U15" s="4466"/>
      <c r="V15" s="4466"/>
      <c r="W15" s="4466"/>
      <c r="X15" s="4466"/>
      <c r="Y15" s="4466"/>
      <c r="Z15" s="4466"/>
      <c r="AA15" s="4467">
        <f>+Z15</f>
        <v>0</v>
      </c>
      <c r="AB15" s="4466"/>
      <c r="AC15" s="4466"/>
      <c r="AD15" s="4468">
        <f>+AA15+AB15-AC15</f>
        <v>0</v>
      </c>
      <c r="AE15" s="3740"/>
      <c r="AF15" s="4462">
        <f>AG15+AH15</f>
        <v>0</v>
      </c>
      <c r="AG15" s="4102"/>
      <c r="AH15" s="4102"/>
      <c r="AI15" s="4102"/>
      <c r="AJ15" s="4102"/>
      <c r="AK15" s="4102"/>
      <c r="AL15" s="4102"/>
      <c r="AM15" s="4102"/>
      <c r="AN15" s="4463">
        <f t="shared" si="0"/>
        <v>0</v>
      </c>
      <c r="AO15" s="4464">
        <f>AH15+AJ15</f>
        <v>0</v>
      </c>
      <c r="AP15" s="6502"/>
      <c r="AQ15" s="3740"/>
      <c r="AR15" s="4047"/>
    </row>
    <row r="16" spans="1:44" s="6512" customFormat="1" ht="12.75">
      <c r="A16" s="4047"/>
      <c r="B16" s="3740"/>
      <c r="C16" s="3720"/>
      <c r="D16" s="2647"/>
      <c r="E16" s="2647" t="s">
        <v>1216</v>
      </c>
      <c r="F16" s="3409" t="s">
        <v>1166</v>
      </c>
      <c r="G16" s="4104"/>
      <c r="H16" s="4104"/>
      <c r="I16" s="3285" t="b">
        <v>0</v>
      </c>
      <c r="J16" s="4102"/>
      <c r="K16" s="4115"/>
      <c r="L16" s="4069"/>
      <c r="M16" s="4069"/>
      <c r="N16" s="4465">
        <f t="shared" ref="N16:N37" si="1">M16-L16</f>
        <v>0</v>
      </c>
      <c r="O16" s="4466"/>
      <c r="P16" s="4466"/>
      <c r="Q16" s="4466"/>
      <c r="R16" s="4466"/>
      <c r="S16" s="4466"/>
      <c r="T16" s="4466"/>
      <c r="U16" s="4466"/>
      <c r="V16" s="4466"/>
      <c r="W16" s="4466"/>
      <c r="X16" s="4466"/>
      <c r="Y16" s="4466"/>
      <c r="Z16" s="4466"/>
      <c r="AA16" s="4467">
        <f t="shared" ref="AA16:AA37" si="2">+Z16</f>
        <v>0</v>
      </c>
      <c r="AB16" s="4466"/>
      <c r="AC16" s="4466"/>
      <c r="AD16" s="4468">
        <f t="shared" ref="AD16:AD37" si="3">+AA16+AB16-AC16</f>
        <v>0</v>
      </c>
      <c r="AE16" s="3740"/>
      <c r="AF16" s="4462">
        <f t="shared" ref="AF16:AF37" si="4">AG16+AH16</f>
        <v>0</v>
      </c>
      <c r="AG16" s="4102"/>
      <c r="AH16" s="4102"/>
      <c r="AI16" s="4102"/>
      <c r="AJ16" s="4102"/>
      <c r="AK16" s="4102"/>
      <c r="AL16" s="4102"/>
      <c r="AM16" s="4102"/>
      <c r="AN16" s="4463">
        <f t="shared" si="0"/>
        <v>0</v>
      </c>
      <c r="AO16" s="4464">
        <f t="shared" ref="AO16:AO37" si="5">AH16+AJ16</f>
        <v>0</v>
      </c>
      <c r="AP16" s="6502"/>
      <c r="AQ16" s="3740"/>
      <c r="AR16" s="4047"/>
    </row>
    <row r="17" spans="1:44" s="6512" customFormat="1" ht="12.75">
      <c r="A17" s="4047"/>
      <c r="B17" s="3740"/>
      <c r="C17" s="3720"/>
      <c r="D17" s="2647"/>
      <c r="E17" s="2647" t="s">
        <v>1216</v>
      </c>
      <c r="F17" s="3409" t="s">
        <v>1166</v>
      </c>
      <c r="G17" s="4104"/>
      <c r="H17" s="4104"/>
      <c r="I17" s="3285" t="b">
        <v>0</v>
      </c>
      <c r="J17" s="4102"/>
      <c r="K17" s="4115"/>
      <c r="L17" s="4069"/>
      <c r="M17" s="4069"/>
      <c r="N17" s="4465">
        <f t="shared" si="1"/>
        <v>0</v>
      </c>
      <c r="O17" s="4466"/>
      <c r="P17" s="4466"/>
      <c r="Q17" s="4466"/>
      <c r="R17" s="4466"/>
      <c r="S17" s="4466"/>
      <c r="T17" s="4466"/>
      <c r="U17" s="4466"/>
      <c r="V17" s="4466"/>
      <c r="W17" s="4466"/>
      <c r="X17" s="4466"/>
      <c r="Y17" s="4466"/>
      <c r="Z17" s="4466"/>
      <c r="AA17" s="4467">
        <f t="shared" si="2"/>
        <v>0</v>
      </c>
      <c r="AB17" s="4466"/>
      <c r="AC17" s="4466"/>
      <c r="AD17" s="4468">
        <f t="shared" si="3"/>
        <v>0</v>
      </c>
      <c r="AE17" s="3740"/>
      <c r="AF17" s="4462">
        <f t="shared" si="4"/>
        <v>0</v>
      </c>
      <c r="AG17" s="4102"/>
      <c r="AH17" s="4102"/>
      <c r="AI17" s="4102"/>
      <c r="AJ17" s="4102"/>
      <c r="AK17" s="4102"/>
      <c r="AL17" s="4102"/>
      <c r="AM17" s="4102"/>
      <c r="AN17" s="4463">
        <f t="shared" si="0"/>
        <v>0</v>
      </c>
      <c r="AO17" s="4464">
        <f t="shared" si="5"/>
        <v>0</v>
      </c>
      <c r="AP17" s="6502"/>
      <c r="AQ17" s="3740"/>
      <c r="AR17" s="4047"/>
    </row>
    <row r="18" spans="1:44" s="6512" customFormat="1" ht="12.75">
      <c r="A18" s="4047"/>
      <c r="B18" s="3740"/>
      <c r="C18" s="3720"/>
      <c r="D18" s="2647"/>
      <c r="E18" s="2647" t="s">
        <v>1216</v>
      </c>
      <c r="F18" s="3409" t="s">
        <v>1166</v>
      </c>
      <c r="G18" s="4104"/>
      <c r="H18" s="4104"/>
      <c r="I18" s="3285" t="b">
        <v>0</v>
      </c>
      <c r="J18" s="4102"/>
      <c r="K18" s="4115"/>
      <c r="L18" s="4069"/>
      <c r="M18" s="4069"/>
      <c r="N18" s="4465">
        <f t="shared" si="1"/>
        <v>0</v>
      </c>
      <c r="O18" s="4466"/>
      <c r="P18" s="4466"/>
      <c r="Q18" s="4466"/>
      <c r="R18" s="4466"/>
      <c r="S18" s="4466"/>
      <c r="T18" s="4466"/>
      <c r="U18" s="4466"/>
      <c r="V18" s="4466"/>
      <c r="W18" s="4466"/>
      <c r="X18" s="4466"/>
      <c r="Y18" s="4466"/>
      <c r="Z18" s="4466"/>
      <c r="AA18" s="4467">
        <f t="shared" si="2"/>
        <v>0</v>
      </c>
      <c r="AB18" s="4466"/>
      <c r="AC18" s="4466"/>
      <c r="AD18" s="4468">
        <f t="shared" si="3"/>
        <v>0</v>
      </c>
      <c r="AE18" s="3740"/>
      <c r="AF18" s="4462">
        <f t="shared" si="4"/>
        <v>0</v>
      </c>
      <c r="AG18" s="4102"/>
      <c r="AH18" s="4102"/>
      <c r="AI18" s="4102"/>
      <c r="AJ18" s="4102"/>
      <c r="AK18" s="4102"/>
      <c r="AL18" s="4102"/>
      <c r="AM18" s="4102"/>
      <c r="AN18" s="4463">
        <f t="shared" si="0"/>
        <v>0</v>
      </c>
      <c r="AO18" s="4464">
        <f t="shared" si="5"/>
        <v>0</v>
      </c>
      <c r="AP18" s="6502"/>
      <c r="AQ18" s="3740"/>
      <c r="AR18" s="4047"/>
    </row>
    <row r="19" spans="1:44" s="6512" customFormat="1" ht="12.75">
      <c r="A19" s="4047"/>
      <c r="B19" s="3740"/>
      <c r="C19" s="3720"/>
      <c r="D19" s="2647"/>
      <c r="E19" s="2647" t="s">
        <v>1216</v>
      </c>
      <c r="F19" s="3409" t="s">
        <v>1166</v>
      </c>
      <c r="G19" s="4104"/>
      <c r="H19" s="4104"/>
      <c r="I19" s="3285" t="b">
        <v>0</v>
      </c>
      <c r="J19" s="4102"/>
      <c r="K19" s="4115"/>
      <c r="L19" s="4069"/>
      <c r="M19" s="4069"/>
      <c r="N19" s="4465">
        <f t="shared" si="1"/>
        <v>0</v>
      </c>
      <c r="O19" s="4466"/>
      <c r="P19" s="4466"/>
      <c r="Q19" s="4466"/>
      <c r="R19" s="4466"/>
      <c r="S19" s="4466"/>
      <c r="T19" s="4466"/>
      <c r="U19" s="4466"/>
      <c r="V19" s="4466"/>
      <c r="W19" s="4466"/>
      <c r="X19" s="4466"/>
      <c r="Y19" s="4466"/>
      <c r="Z19" s="4466"/>
      <c r="AA19" s="4467">
        <f t="shared" si="2"/>
        <v>0</v>
      </c>
      <c r="AB19" s="4466"/>
      <c r="AC19" s="4466"/>
      <c r="AD19" s="4468">
        <f t="shared" si="3"/>
        <v>0</v>
      </c>
      <c r="AE19" s="3740"/>
      <c r="AF19" s="4462">
        <f t="shared" si="4"/>
        <v>0</v>
      </c>
      <c r="AG19" s="4102"/>
      <c r="AH19" s="4102"/>
      <c r="AI19" s="4102"/>
      <c r="AJ19" s="4102"/>
      <c r="AK19" s="4102"/>
      <c r="AL19" s="4102"/>
      <c r="AM19" s="4102"/>
      <c r="AN19" s="4463">
        <f t="shared" si="0"/>
        <v>0</v>
      </c>
      <c r="AO19" s="4464">
        <f t="shared" si="5"/>
        <v>0</v>
      </c>
      <c r="AP19" s="6502"/>
      <c r="AQ19" s="3740"/>
      <c r="AR19" s="4047"/>
    </row>
    <row r="20" spans="1:44" s="6512" customFormat="1" ht="12.75">
      <c r="A20" s="4047"/>
      <c r="B20" s="3740"/>
      <c r="C20" s="3720"/>
      <c r="D20" s="2647"/>
      <c r="E20" s="2647" t="s">
        <v>1216</v>
      </c>
      <c r="F20" s="3409" t="s">
        <v>1166</v>
      </c>
      <c r="G20" s="4104"/>
      <c r="H20" s="4104"/>
      <c r="I20" s="3285" t="b">
        <v>0</v>
      </c>
      <c r="J20" s="4102"/>
      <c r="K20" s="4115"/>
      <c r="L20" s="4069"/>
      <c r="M20" s="4069"/>
      <c r="N20" s="4465">
        <f t="shared" si="1"/>
        <v>0</v>
      </c>
      <c r="O20" s="4466"/>
      <c r="P20" s="4466"/>
      <c r="Q20" s="4466"/>
      <c r="R20" s="4466"/>
      <c r="S20" s="4466"/>
      <c r="T20" s="4466"/>
      <c r="U20" s="4466"/>
      <c r="V20" s="4466"/>
      <c r="W20" s="4466"/>
      <c r="X20" s="4466"/>
      <c r="Y20" s="4466"/>
      <c r="Z20" s="4466"/>
      <c r="AA20" s="4467">
        <f t="shared" si="2"/>
        <v>0</v>
      </c>
      <c r="AB20" s="4466"/>
      <c r="AC20" s="4466"/>
      <c r="AD20" s="4468">
        <f t="shared" si="3"/>
        <v>0</v>
      </c>
      <c r="AE20" s="3740"/>
      <c r="AF20" s="4462">
        <f t="shared" si="4"/>
        <v>0</v>
      </c>
      <c r="AG20" s="4102"/>
      <c r="AH20" s="4102"/>
      <c r="AI20" s="4102"/>
      <c r="AJ20" s="4102"/>
      <c r="AK20" s="4102"/>
      <c r="AL20" s="4102"/>
      <c r="AM20" s="4102"/>
      <c r="AN20" s="4463">
        <f t="shared" si="0"/>
        <v>0</v>
      </c>
      <c r="AO20" s="4464">
        <f t="shared" si="5"/>
        <v>0</v>
      </c>
      <c r="AP20" s="6502"/>
      <c r="AQ20" s="3740"/>
      <c r="AR20" s="4047"/>
    </row>
    <row r="21" spans="1:44" s="6512" customFormat="1" ht="12.75">
      <c r="A21" s="4047"/>
      <c r="B21" s="3740"/>
      <c r="C21" s="3720"/>
      <c r="D21" s="2647"/>
      <c r="E21" s="2647" t="s">
        <v>1216</v>
      </c>
      <c r="F21" s="3409" t="s">
        <v>1166</v>
      </c>
      <c r="G21" s="4104"/>
      <c r="H21" s="4104"/>
      <c r="I21" s="3285" t="b">
        <v>0</v>
      </c>
      <c r="J21" s="4102"/>
      <c r="K21" s="4115"/>
      <c r="L21" s="4069"/>
      <c r="M21" s="4069"/>
      <c r="N21" s="4465">
        <f t="shared" si="1"/>
        <v>0</v>
      </c>
      <c r="O21" s="4466"/>
      <c r="P21" s="4466"/>
      <c r="Q21" s="4466"/>
      <c r="R21" s="4466"/>
      <c r="S21" s="4466"/>
      <c r="T21" s="4466"/>
      <c r="U21" s="4466"/>
      <c r="V21" s="4466"/>
      <c r="W21" s="4466"/>
      <c r="X21" s="4466"/>
      <c r="Y21" s="4466"/>
      <c r="Z21" s="4466"/>
      <c r="AA21" s="4467">
        <f t="shared" si="2"/>
        <v>0</v>
      </c>
      <c r="AB21" s="4466"/>
      <c r="AC21" s="4466"/>
      <c r="AD21" s="4468">
        <f t="shared" si="3"/>
        <v>0</v>
      </c>
      <c r="AE21" s="3740"/>
      <c r="AF21" s="4462">
        <f t="shared" si="4"/>
        <v>0</v>
      </c>
      <c r="AG21" s="4102"/>
      <c r="AH21" s="4102"/>
      <c r="AI21" s="4102"/>
      <c r="AJ21" s="4102"/>
      <c r="AK21" s="4102"/>
      <c r="AL21" s="4102"/>
      <c r="AM21" s="4102"/>
      <c r="AN21" s="4463">
        <f t="shared" si="0"/>
        <v>0</v>
      </c>
      <c r="AO21" s="4464">
        <f t="shared" si="5"/>
        <v>0</v>
      </c>
      <c r="AP21" s="6502"/>
      <c r="AQ21" s="3740"/>
      <c r="AR21" s="4047"/>
    </row>
    <row r="22" spans="1:44" s="6512" customFormat="1" ht="12.75">
      <c r="A22" s="4047"/>
      <c r="B22" s="3740"/>
      <c r="C22" s="3720"/>
      <c r="D22" s="2647"/>
      <c r="E22" s="2647" t="s">
        <v>1216</v>
      </c>
      <c r="F22" s="3409" t="s">
        <v>1166</v>
      </c>
      <c r="G22" s="4104"/>
      <c r="H22" s="4104"/>
      <c r="I22" s="3285" t="b">
        <v>0</v>
      </c>
      <c r="J22" s="4102"/>
      <c r="K22" s="4115"/>
      <c r="L22" s="4069"/>
      <c r="M22" s="4069"/>
      <c r="N22" s="4465">
        <f t="shared" si="1"/>
        <v>0</v>
      </c>
      <c r="O22" s="4466"/>
      <c r="P22" s="4466"/>
      <c r="Q22" s="4466"/>
      <c r="R22" s="4466"/>
      <c r="S22" s="4466"/>
      <c r="T22" s="4466"/>
      <c r="U22" s="4466"/>
      <c r="V22" s="4466"/>
      <c r="W22" s="4466"/>
      <c r="X22" s="4466"/>
      <c r="Y22" s="4466"/>
      <c r="Z22" s="4466"/>
      <c r="AA22" s="4467">
        <f t="shared" si="2"/>
        <v>0</v>
      </c>
      <c r="AB22" s="4466"/>
      <c r="AC22" s="4466"/>
      <c r="AD22" s="4468">
        <f t="shared" si="3"/>
        <v>0</v>
      </c>
      <c r="AE22" s="3740"/>
      <c r="AF22" s="4462">
        <f t="shared" si="4"/>
        <v>0</v>
      </c>
      <c r="AG22" s="4102"/>
      <c r="AH22" s="4102"/>
      <c r="AI22" s="4102"/>
      <c r="AJ22" s="4102"/>
      <c r="AK22" s="4102"/>
      <c r="AL22" s="4102"/>
      <c r="AM22" s="4102"/>
      <c r="AN22" s="4463">
        <f t="shared" si="0"/>
        <v>0</v>
      </c>
      <c r="AO22" s="4464">
        <f t="shared" si="5"/>
        <v>0</v>
      </c>
      <c r="AP22" s="6502"/>
      <c r="AQ22" s="3740"/>
      <c r="AR22" s="4047"/>
    </row>
    <row r="23" spans="1:44" s="6512" customFormat="1" ht="12.75">
      <c r="A23" s="4047"/>
      <c r="B23" s="3740"/>
      <c r="C23" s="3720"/>
      <c r="D23" s="2647"/>
      <c r="E23" s="2647" t="s">
        <v>1216</v>
      </c>
      <c r="F23" s="3409" t="s">
        <v>1166</v>
      </c>
      <c r="G23" s="4104"/>
      <c r="H23" s="4104"/>
      <c r="I23" s="3285" t="b">
        <v>0</v>
      </c>
      <c r="J23" s="4102"/>
      <c r="K23" s="4115"/>
      <c r="L23" s="4069"/>
      <c r="M23" s="4069"/>
      <c r="N23" s="4465">
        <f t="shared" si="1"/>
        <v>0</v>
      </c>
      <c r="O23" s="4466"/>
      <c r="P23" s="4466"/>
      <c r="Q23" s="4466"/>
      <c r="R23" s="4466"/>
      <c r="S23" s="4466"/>
      <c r="T23" s="4466"/>
      <c r="U23" s="4466"/>
      <c r="V23" s="4466"/>
      <c r="W23" s="4466"/>
      <c r="X23" s="4466"/>
      <c r="Y23" s="4466"/>
      <c r="Z23" s="4466"/>
      <c r="AA23" s="4467">
        <f t="shared" si="2"/>
        <v>0</v>
      </c>
      <c r="AB23" s="4466"/>
      <c r="AC23" s="4466"/>
      <c r="AD23" s="4468">
        <f t="shared" si="3"/>
        <v>0</v>
      </c>
      <c r="AE23" s="3740"/>
      <c r="AF23" s="4462">
        <f t="shared" si="4"/>
        <v>0</v>
      </c>
      <c r="AG23" s="4102"/>
      <c r="AH23" s="4102"/>
      <c r="AI23" s="4102"/>
      <c r="AJ23" s="4102"/>
      <c r="AK23" s="4102"/>
      <c r="AL23" s="4102"/>
      <c r="AM23" s="4102"/>
      <c r="AN23" s="4463">
        <f t="shared" si="0"/>
        <v>0</v>
      </c>
      <c r="AO23" s="4464">
        <f t="shared" si="5"/>
        <v>0</v>
      </c>
      <c r="AP23" s="6502"/>
      <c r="AQ23" s="3740"/>
      <c r="AR23" s="4047"/>
    </row>
    <row r="24" spans="1:44" s="6512" customFormat="1" ht="12.75">
      <c r="A24" s="4047"/>
      <c r="B24" s="3740"/>
      <c r="C24" s="3720"/>
      <c r="D24" s="2647"/>
      <c r="E24" s="2647" t="s">
        <v>1216</v>
      </c>
      <c r="F24" s="3409" t="s">
        <v>1166</v>
      </c>
      <c r="G24" s="4104"/>
      <c r="H24" s="4104"/>
      <c r="I24" s="3285" t="b">
        <v>0</v>
      </c>
      <c r="J24" s="4102"/>
      <c r="K24" s="4115"/>
      <c r="L24" s="4069"/>
      <c r="M24" s="4069"/>
      <c r="N24" s="4465">
        <f t="shared" si="1"/>
        <v>0</v>
      </c>
      <c r="O24" s="4466"/>
      <c r="P24" s="4466"/>
      <c r="Q24" s="4466"/>
      <c r="R24" s="4466"/>
      <c r="S24" s="4466"/>
      <c r="T24" s="4466"/>
      <c r="U24" s="4466"/>
      <c r="V24" s="4466"/>
      <c r="W24" s="4466"/>
      <c r="X24" s="4466"/>
      <c r="Y24" s="4466"/>
      <c r="Z24" s="4466"/>
      <c r="AA24" s="4467">
        <f t="shared" si="2"/>
        <v>0</v>
      </c>
      <c r="AB24" s="4466"/>
      <c r="AC24" s="4466"/>
      <c r="AD24" s="4468">
        <f t="shared" si="3"/>
        <v>0</v>
      </c>
      <c r="AE24" s="3740"/>
      <c r="AF24" s="4462">
        <f t="shared" si="4"/>
        <v>0</v>
      </c>
      <c r="AG24" s="4102"/>
      <c r="AH24" s="4102"/>
      <c r="AI24" s="4102"/>
      <c r="AJ24" s="4102"/>
      <c r="AK24" s="4102"/>
      <c r="AL24" s="4102"/>
      <c r="AM24" s="4102"/>
      <c r="AN24" s="4463">
        <f t="shared" si="0"/>
        <v>0</v>
      </c>
      <c r="AO24" s="4464">
        <f t="shared" si="5"/>
        <v>0</v>
      </c>
      <c r="AP24" s="6502"/>
      <c r="AQ24" s="3740"/>
      <c r="AR24" s="4047"/>
    </row>
    <row r="25" spans="1:44" s="6512" customFormat="1" ht="12.75">
      <c r="A25" s="4047"/>
      <c r="B25" s="3740"/>
      <c r="C25" s="3720"/>
      <c r="D25" s="2647"/>
      <c r="E25" s="2647" t="s">
        <v>1216</v>
      </c>
      <c r="F25" s="3409" t="s">
        <v>1166</v>
      </c>
      <c r="G25" s="4104"/>
      <c r="H25" s="4104"/>
      <c r="I25" s="3285" t="b">
        <v>0</v>
      </c>
      <c r="J25" s="4102"/>
      <c r="K25" s="4115"/>
      <c r="L25" s="4069"/>
      <c r="M25" s="4069"/>
      <c r="N25" s="4465">
        <f t="shared" si="1"/>
        <v>0</v>
      </c>
      <c r="O25" s="4466"/>
      <c r="P25" s="4466"/>
      <c r="Q25" s="4466"/>
      <c r="R25" s="4466"/>
      <c r="S25" s="4466"/>
      <c r="T25" s="4466"/>
      <c r="U25" s="4466"/>
      <c r="V25" s="4466"/>
      <c r="W25" s="4466"/>
      <c r="X25" s="4466"/>
      <c r="Y25" s="4466"/>
      <c r="Z25" s="4466"/>
      <c r="AA25" s="4467">
        <f t="shared" si="2"/>
        <v>0</v>
      </c>
      <c r="AB25" s="4466"/>
      <c r="AC25" s="4466"/>
      <c r="AD25" s="4468">
        <f t="shared" si="3"/>
        <v>0</v>
      </c>
      <c r="AE25" s="3740"/>
      <c r="AF25" s="4462">
        <f t="shared" si="4"/>
        <v>0</v>
      </c>
      <c r="AG25" s="4102"/>
      <c r="AH25" s="4102"/>
      <c r="AI25" s="4102"/>
      <c r="AJ25" s="4102"/>
      <c r="AK25" s="4102"/>
      <c r="AL25" s="4102"/>
      <c r="AM25" s="4102"/>
      <c r="AN25" s="4463">
        <f t="shared" si="0"/>
        <v>0</v>
      </c>
      <c r="AO25" s="4464">
        <f t="shared" si="5"/>
        <v>0</v>
      </c>
      <c r="AP25" s="6502"/>
      <c r="AQ25" s="3740"/>
      <c r="AR25" s="4047"/>
    </row>
    <row r="26" spans="1:44" s="6512" customFormat="1" ht="12.75">
      <c r="A26" s="4047"/>
      <c r="B26" s="3740"/>
      <c r="C26" s="3720"/>
      <c r="D26" s="2647"/>
      <c r="E26" s="2647" t="s">
        <v>1216</v>
      </c>
      <c r="F26" s="3409" t="s">
        <v>1166</v>
      </c>
      <c r="G26" s="4104"/>
      <c r="H26" s="4104"/>
      <c r="I26" s="3285" t="b">
        <v>0</v>
      </c>
      <c r="J26" s="4102"/>
      <c r="K26" s="4115"/>
      <c r="L26" s="4069"/>
      <c r="M26" s="4069"/>
      <c r="N26" s="4465">
        <f t="shared" si="1"/>
        <v>0</v>
      </c>
      <c r="O26" s="4466"/>
      <c r="P26" s="4466"/>
      <c r="Q26" s="4466"/>
      <c r="R26" s="4466"/>
      <c r="S26" s="4466"/>
      <c r="T26" s="4466"/>
      <c r="U26" s="4466"/>
      <c r="V26" s="4466"/>
      <c r="W26" s="4466"/>
      <c r="X26" s="4466"/>
      <c r="Y26" s="4466"/>
      <c r="Z26" s="4466"/>
      <c r="AA26" s="4467">
        <f t="shared" si="2"/>
        <v>0</v>
      </c>
      <c r="AB26" s="4466"/>
      <c r="AC26" s="4466"/>
      <c r="AD26" s="4468">
        <f t="shared" si="3"/>
        <v>0</v>
      </c>
      <c r="AE26" s="3740"/>
      <c r="AF26" s="4462">
        <f t="shared" si="4"/>
        <v>0</v>
      </c>
      <c r="AG26" s="4102"/>
      <c r="AH26" s="4102"/>
      <c r="AI26" s="4102"/>
      <c r="AJ26" s="4102"/>
      <c r="AK26" s="4102"/>
      <c r="AL26" s="4102"/>
      <c r="AM26" s="4102"/>
      <c r="AN26" s="4463">
        <f t="shared" si="0"/>
        <v>0</v>
      </c>
      <c r="AO26" s="4464">
        <f t="shared" si="5"/>
        <v>0</v>
      </c>
      <c r="AP26" s="6502"/>
      <c r="AQ26" s="3740"/>
      <c r="AR26" s="4047"/>
    </row>
    <row r="27" spans="1:44" s="6512" customFormat="1" ht="12.75">
      <c r="A27" s="4047"/>
      <c r="B27" s="3740"/>
      <c r="C27" s="3720"/>
      <c r="D27" s="2647"/>
      <c r="E27" s="2647" t="s">
        <v>1216</v>
      </c>
      <c r="F27" s="3409" t="s">
        <v>1166</v>
      </c>
      <c r="G27" s="4104"/>
      <c r="H27" s="4104"/>
      <c r="I27" s="3285" t="b">
        <v>0</v>
      </c>
      <c r="J27" s="4102"/>
      <c r="K27" s="4115"/>
      <c r="L27" s="4069"/>
      <c r="M27" s="4069"/>
      <c r="N27" s="4465">
        <f t="shared" si="1"/>
        <v>0</v>
      </c>
      <c r="O27" s="4466"/>
      <c r="P27" s="4466"/>
      <c r="Q27" s="4466"/>
      <c r="R27" s="4466"/>
      <c r="S27" s="4466"/>
      <c r="T27" s="4466"/>
      <c r="U27" s="4466"/>
      <c r="V27" s="4466"/>
      <c r="W27" s="4466"/>
      <c r="X27" s="4466"/>
      <c r="Y27" s="4466"/>
      <c r="Z27" s="4466"/>
      <c r="AA27" s="4467">
        <f t="shared" si="2"/>
        <v>0</v>
      </c>
      <c r="AB27" s="4466"/>
      <c r="AC27" s="4466"/>
      <c r="AD27" s="4468">
        <f t="shared" si="3"/>
        <v>0</v>
      </c>
      <c r="AE27" s="3740"/>
      <c r="AF27" s="4462">
        <f t="shared" si="4"/>
        <v>0</v>
      </c>
      <c r="AG27" s="4102"/>
      <c r="AH27" s="4102"/>
      <c r="AI27" s="4102"/>
      <c r="AJ27" s="4102"/>
      <c r="AK27" s="4102"/>
      <c r="AL27" s="4102"/>
      <c r="AM27" s="4102"/>
      <c r="AN27" s="4463">
        <f t="shared" si="0"/>
        <v>0</v>
      </c>
      <c r="AO27" s="4464">
        <f t="shared" si="5"/>
        <v>0</v>
      </c>
      <c r="AP27" s="6502"/>
      <c r="AQ27" s="3740"/>
      <c r="AR27" s="4047"/>
    </row>
    <row r="28" spans="1:44" s="6512" customFormat="1" ht="12.75">
      <c r="A28" s="4047"/>
      <c r="B28" s="3740"/>
      <c r="C28" s="3720"/>
      <c r="D28" s="2647"/>
      <c r="E28" s="2647" t="s">
        <v>1216</v>
      </c>
      <c r="F28" s="3409" t="s">
        <v>1166</v>
      </c>
      <c r="G28" s="4104"/>
      <c r="H28" s="4104"/>
      <c r="I28" s="3285" t="b">
        <v>0</v>
      </c>
      <c r="J28" s="4102"/>
      <c r="K28" s="4115"/>
      <c r="L28" s="4069"/>
      <c r="M28" s="4069"/>
      <c r="N28" s="4465">
        <f t="shared" si="1"/>
        <v>0</v>
      </c>
      <c r="O28" s="4466"/>
      <c r="P28" s="4466"/>
      <c r="Q28" s="4466"/>
      <c r="R28" s="4466"/>
      <c r="S28" s="4466"/>
      <c r="T28" s="4466"/>
      <c r="U28" s="4466"/>
      <c r="V28" s="4466"/>
      <c r="W28" s="4466"/>
      <c r="X28" s="4466"/>
      <c r="Y28" s="4466"/>
      <c r="Z28" s="4466"/>
      <c r="AA28" s="4467">
        <f t="shared" si="2"/>
        <v>0</v>
      </c>
      <c r="AB28" s="4466"/>
      <c r="AC28" s="4466"/>
      <c r="AD28" s="4468">
        <f t="shared" si="3"/>
        <v>0</v>
      </c>
      <c r="AE28" s="3740"/>
      <c r="AF28" s="4462">
        <f t="shared" si="4"/>
        <v>0</v>
      </c>
      <c r="AG28" s="4102"/>
      <c r="AH28" s="4102"/>
      <c r="AI28" s="4102"/>
      <c r="AJ28" s="4102"/>
      <c r="AK28" s="4102"/>
      <c r="AL28" s="4102"/>
      <c r="AM28" s="4102"/>
      <c r="AN28" s="4463">
        <f t="shared" si="0"/>
        <v>0</v>
      </c>
      <c r="AO28" s="4464">
        <f t="shared" si="5"/>
        <v>0</v>
      </c>
      <c r="AP28" s="6502"/>
      <c r="AQ28" s="3740"/>
      <c r="AR28" s="4047"/>
    </row>
    <row r="29" spans="1:44" s="6512" customFormat="1" ht="12.75">
      <c r="A29" s="4047"/>
      <c r="B29" s="3740"/>
      <c r="C29" s="3720"/>
      <c r="D29" s="2647"/>
      <c r="E29" s="2647" t="s">
        <v>1216</v>
      </c>
      <c r="F29" s="3409" t="s">
        <v>1166</v>
      </c>
      <c r="G29" s="4104"/>
      <c r="H29" s="4104"/>
      <c r="I29" s="3285" t="b">
        <v>0</v>
      </c>
      <c r="J29" s="4102"/>
      <c r="K29" s="4115"/>
      <c r="L29" s="4069"/>
      <c r="M29" s="4069"/>
      <c r="N29" s="4465">
        <f t="shared" si="1"/>
        <v>0</v>
      </c>
      <c r="O29" s="4466"/>
      <c r="P29" s="4466"/>
      <c r="Q29" s="4466"/>
      <c r="R29" s="4466"/>
      <c r="S29" s="4466"/>
      <c r="T29" s="4466"/>
      <c r="U29" s="4466"/>
      <c r="V29" s="4466"/>
      <c r="W29" s="4466"/>
      <c r="X29" s="4466"/>
      <c r="Y29" s="4466"/>
      <c r="Z29" s="4466"/>
      <c r="AA29" s="4467">
        <f t="shared" si="2"/>
        <v>0</v>
      </c>
      <c r="AB29" s="4466"/>
      <c r="AC29" s="4466"/>
      <c r="AD29" s="4468">
        <f t="shared" si="3"/>
        <v>0</v>
      </c>
      <c r="AE29" s="3740"/>
      <c r="AF29" s="4462">
        <f t="shared" si="4"/>
        <v>0</v>
      </c>
      <c r="AG29" s="4102"/>
      <c r="AH29" s="4102"/>
      <c r="AI29" s="4102"/>
      <c r="AJ29" s="4102"/>
      <c r="AK29" s="4102"/>
      <c r="AL29" s="4102"/>
      <c r="AM29" s="4102"/>
      <c r="AN29" s="4463">
        <f t="shared" si="0"/>
        <v>0</v>
      </c>
      <c r="AO29" s="4464">
        <f t="shared" si="5"/>
        <v>0</v>
      </c>
      <c r="AP29" s="6502"/>
      <c r="AQ29" s="3740"/>
      <c r="AR29" s="4047"/>
    </row>
    <row r="30" spans="1:44" s="6512" customFormat="1" ht="12.75">
      <c r="A30" s="4047"/>
      <c r="B30" s="3740"/>
      <c r="C30" s="3720"/>
      <c r="D30" s="2647"/>
      <c r="E30" s="2647" t="s">
        <v>1216</v>
      </c>
      <c r="F30" s="3409" t="s">
        <v>1166</v>
      </c>
      <c r="G30" s="4104"/>
      <c r="H30" s="4104"/>
      <c r="I30" s="3285" t="b">
        <v>0</v>
      </c>
      <c r="J30" s="4102"/>
      <c r="K30" s="4115"/>
      <c r="L30" s="4069"/>
      <c r="M30" s="4069"/>
      <c r="N30" s="4465">
        <f t="shared" si="1"/>
        <v>0</v>
      </c>
      <c r="O30" s="4466"/>
      <c r="P30" s="4466"/>
      <c r="Q30" s="4466"/>
      <c r="R30" s="4466"/>
      <c r="S30" s="4466"/>
      <c r="T30" s="4466"/>
      <c r="U30" s="4466"/>
      <c r="V30" s="4466"/>
      <c r="W30" s="4466"/>
      <c r="X30" s="4466"/>
      <c r="Y30" s="4466"/>
      <c r="Z30" s="4466"/>
      <c r="AA30" s="4467">
        <f t="shared" si="2"/>
        <v>0</v>
      </c>
      <c r="AB30" s="4466"/>
      <c r="AC30" s="4466"/>
      <c r="AD30" s="4468">
        <f t="shared" si="3"/>
        <v>0</v>
      </c>
      <c r="AE30" s="3740"/>
      <c r="AF30" s="4462">
        <f t="shared" si="4"/>
        <v>0</v>
      </c>
      <c r="AG30" s="4102"/>
      <c r="AH30" s="4102"/>
      <c r="AI30" s="4102"/>
      <c r="AJ30" s="4102"/>
      <c r="AK30" s="4102"/>
      <c r="AL30" s="4102"/>
      <c r="AM30" s="4102"/>
      <c r="AN30" s="4463">
        <f t="shared" si="0"/>
        <v>0</v>
      </c>
      <c r="AO30" s="4464">
        <f t="shared" si="5"/>
        <v>0</v>
      </c>
      <c r="AP30" s="6502"/>
      <c r="AQ30" s="3740"/>
      <c r="AR30" s="4047"/>
    </row>
    <row r="31" spans="1:44" s="6512" customFormat="1" ht="12.75">
      <c r="A31" s="4047"/>
      <c r="B31" s="3740"/>
      <c r="C31" s="3720"/>
      <c r="D31" s="2647"/>
      <c r="E31" s="2647" t="s">
        <v>1216</v>
      </c>
      <c r="F31" s="3409" t="s">
        <v>1166</v>
      </c>
      <c r="G31" s="4104"/>
      <c r="H31" s="4104"/>
      <c r="I31" s="3285" t="b">
        <v>0</v>
      </c>
      <c r="J31" s="4102"/>
      <c r="K31" s="4115"/>
      <c r="L31" s="4069"/>
      <c r="M31" s="4069"/>
      <c r="N31" s="4465">
        <f t="shared" si="1"/>
        <v>0</v>
      </c>
      <c r="O31" s="4466"/>
      <c r="P31" s="4466"/>
      <c r="Q31" s="4466"/>
      <c r="R31" s="4466"/>
      <c r="S31" s="4466"/>
      <c r="T31" s="4466"/>
      <c r="U31" s="4466"/>
      <c r="V31" s="4466"/>
      <c r="W31" s="4466"/>
      <c r="X31" s="4466"/>
      <c r="Y31" s="4466"/>
      <c r="Z31" s="4466"/>
      <c r="AA31" s="4467">
        <f t="shared" si="2"/>
        <v>0</v>
      </c>
      <c r="AB31" s="4466"/>
      <c r="AC31" s="4466"/>
      <c r="AD31" s="4468">
        <f t="shared" si="3"/>
        <v>0</v>
      </c>
      <c r="AE31" s="3740"/>
      <c r="AF31" s="4462">
        <f t="shared" si="4"/>
        <v>0</v>
      </c>
      <c r="AG31" s="4102"/>
      <c r="AH31" s="4102"/>
      <c r="AI31" s="4102"/>
      <c r="AJ31" s="4102"/>
      <c r="AK31" s="4102"/>
      <c r="AL31" s="4102"/>
      <c r="AM31" s="4102"/>
      <c r="AN31" s="4463">
        <f t="shared" si="0"/>
        <v>0</v>
      </c>
      <c r="AO31" s="4464">
        <f t="shared" si="5"/>
        <v>0</v>
      </c>
      <c r="AP31" s="6502"/>
      <c r="AQ31" s="3740"/>
      <c r="AR31" s="4047"/>
    </row>
    <row r="32" spans="1:44" s="6512" customFormat="1" ht="12.75">
      <c r="A32" s="4047"/>
      <c r="B32" s="3740"/>
      <c r="C32" s="3720"/>
      <c r="D32" s="2647"/>
      <c r="E32" s="2647" t="s">
        <v>1216</v>
      </c>
      <c r="F32" s="3409" t="s">
        <v>1166</v>
      </c>
      <c r="G32" s="4104"/>
      <c r="H32" s="4104"/>
      <c r="I32" s="3285" t="b">
        <v>0</v>
      </c>
      <c r="J32" s="4102"/>
      <c r="K32" s="4115"/>
      <c r="L32" s="4069"/>
      <c r="M32" s="4069"/>
      <c r="N32" s="4465">
        <f t="shared" si="1"/>
        <v>0</v>
      </c>
      <c r="O32" s="4466"/>
      <c r="P32" s="4466"/>
      <c r="Q32" s="4466"/>
      <c r="R32" s="4466"/>
      <c r="S32" s="4466"/>
      <c r="T32" s="4466"/>
      <c r="U32" s="4466"/>
      <c r="V32" s="4466"/>
      <c r="W32" s="4466"/>
      <c r="X32" s="4466"/>
      <c r="Y32" s="4466"/>
      <c r="Z32" s="4466"/>
      <c r="AA32" s="4467">
        <f t="shared" si="2"/>
        <v>0</v>
      </c>
      <c r="AB32" s="4466"/>
      <c r="AC32" s="4466"/>
      <c r="AD32" s="4468">
        <f t="shared" si="3"/>
        <v>0</v>
      </c>
      <c r="AE32" s="3740"/>
      <c r="AF32" s="4462">
        <f t="shared" si="4"/>
        <v>0</v>
      </c>
      <c r="AG32" s="4102"/>
      <c r="AH32" s="4102"/>
      <c r="AI32" s="4102"/>
      <c r="AJ32" s="4102"/>
      <c r="AK32" s="4102"/>
      <c r="AL32" s="4102"/>
      <c r="AM32" s="4102"/>
      <c r="AN32" s="4463">
        <f t="shared" si="0"/>
        <v>0</v>
      </c>
      <c r="AO32" s="4464">
        <f t="shared" si="5"/>
        <v>0</v>
      </c>
      <c r="AP32" s="6502"/>
      <c r="AQ32" s="3740"/>
      <c r="AR32" s="4047"/>
    </row>
    <row r="33" spans="1:44" s="6512" customFormat="1" ht="12.75">
      <c r="A33" s="4047"/>
      <c r="B33" s="3740"/>
      <c r="C33" s="3720"/>
      <c r="D33" s="2647"/>
      <c r="E33" s="2647" t="s">
        <v>1216</v>
      </c>
      <c r="F33" s="3409" t="s">
        <v>1166</v>
      </c>
      <c r="G33" s="4104"/>
      <c r="H33" s="4104"/>
      <c r="I33" s="3285" t="b">
        <v>0</v>
      </c>
      <c r="J33" s="4102"/>
      <c r="K33" s="4115"/>
      <c r="L33" s="4069"/>
      <c r="M33" s="4069"/>
      <c r="N33" s="4465">
        <f t="shared" si="1"/>
        <v>0</v>
      </c>
      <c r="O33" s="4466"/>
      <c r="P33" s="4466"/>
      <c r="Q33" s="4466"/>
      <c r="R33" s="4466"/>
      <c r="S33" s="4466"/>
      <c r="T33" s="4466"/>
      <c r="U33" s="4466"/>
      <c r="V33" s="4466"/>
      <c r="W33" s="4466"/>
      <c r="X33" s="4466"/>
      <c r="Y33" s="4466"/>
      <c r="Z33" s="4466"/>
      <c r="AA33" s="4467">
        <f t="shared" si="2"/>
        <v>0</v>
      </c>
      <c r="AB33" s="4466"/>
      <c r="AC33" s="4466"/>
      <c r="AD33" s="4468">
        <f t="shared" si="3"/>
        <v>0</v>
      </c>
      <c r="AE33" s="3740"/>
      <c r="AF33" s="4462">
        <f t="shared" si="4"/>
        <v>0</v>
      </c>
      <c r="AG33" s="4102"/>
      <c r="AH33" s="4102"/>
      <c r="AI33" s="4102"/>
      <c r="AJ33" s="4102"/>
      <c r="AK33" s="4102"/>
      <c r="AL33" s="4102"/>
      <c r="AM33" s="4102"/>
      <c r="AN33" s="4463">
        <f t="shared" si="0"/>
        <v>0</v>
      </c>
      <c r="AO33" s="4464">
        <f t="shared" si="5"/>
        <v>0</v>
      </c>
      <c r="AP33" s="6502"/>
      <c r="AQ33" s="3740"/>
      <c r="AR33" s="4047"/>
    </row>
    <row r="34" spans="1:44" s="6512" customFormat="1" ht="12.75">
      <c r="A34" s="4047"/>
      <c r="B34" s="3740"/>
      <c r="C34" s="3720"/>
      <c r="D34" s="2647"/>
      <c r="E34" s="2647" t="s">
        <v>1216</v>
      </c>
      <c r="F34" s="3409" t="s">
        <v>1166</v>
      </c>
      <c r="G34" s="4104"/>
      <c r="H34" s="4104"/>
      <c r="I34" s="3285" t="b">
        <v>0</v>
      </c>
      <c r="J34" s="4102"/>
      <c r="K34" s="4115"/>
      <c r="L34" s="4069"/>
      <c r="M34" s="4069"/>
      <c r="N34" s="4465">
        <f t="shared" si="1"/>
        <v>0</v>
      </c>
      <c r="O34" s="4466"/>
      <c r="P34" s="4466"/>
      <c r="Q34" s="4466"/>
      <c r="R34" s="4466"/>
      <c r="S34" s="4466"/>
      <c r="T34" s="4466"/>
      <c r="U34" s="4466"/>
      <c r="V34" s="4466"/>
      <c r="W34" s="4466"/>
      <c r="X34" s="4466"/>
      <c r="Y34" s="4466"/>
      <c r="Z34" s="4466"/>
      <c r="AA34" s="4467">
        <f t="shared" si="2"/>
        <v>0</v>
      </c>
      <c r="AB34" s="4466"/>
      <c r="AC34" s="4466"/>
      <c r="AD34" s="4468">
        <f t="shared" si="3"/>
        <v>0</v>
      </c>
      <c r="AE34" s="3740"/>
      <c r="AF34" s="4462">
        <f t="shared" si="4"/>
        <v>0</v>
      </c>
      <c r="AG34" s="4102"/>
      <c r="AH34" s="4102"/>
      <c r="AI34" s="4102"/>
      <c r="AJ34" s="4102"/>
      <c r="AK34" s="4102"/>
      <c r="AL34" s="4102"/>
      <c r="AM34" s="4102"/>
      <c r="AN34" s="4463">
        <f t="shared" si="0"/>
        <v>0</v>
      </c>
      <c r="AO34" s="4464">
        <f t="shared" si="5"/>
        <v>0</v>
      </c>
      <c r="AP34" s="6502"/>
      <c r="AQ34" s="3740"/>
      <c r="AR34" s="4047"/>
    </row>
    <row r="35" spans="1:44" s="6512" customFormat="1" ht="12.75">
      <c r="A35" s="4047"/>
      <c r="B35" s="3740"/>
      <c r="C35" s="3720"/>
      <c r="D35" s="2647"/>
      <c r="E35" s="2647" t="s">
        <v>1216</v>
      </c>
      <c r="F35" s="3409" t="s">
        <v>1166</v>
      </c>
      <c r="G35" s="4104"/>
      <c r="H35" s="4104"/>
      <c r="I35" s="3285" t="b">
        <v>0</v>
      </c>
      <c r="J35" s="4102"/>
      <c r="K35" s="4115"/>
      <c r="L35" s="4069"/>
      <c r="M35" s="4069"/>
      <c r="N35" s="4465">
        <f t="shared" si="1"/>
        <v>0</v>
      </c>
      <c r="O35" s="4466"/>
      <c r="P35" s="4466"/>
      <c r="Q35" s="4466"/>
      <c r="R35" s="4466"/>
      <c r="S35" s="4466"/>
      <c r="T35" s="4466"/>
      <c r="U35" s="4466"/>
      <c r="V35" s="4466"/>
      <c r="W35" s="4466"/>
      <c r="X35" s="4466"/>
      <c r="Y35" s="4466"/>
      <c r="Z35" s="4466"/>
      <c r="AA35" s="4467">
        <f t="shared" si="2"/>
        <v>0</v>
      </c>
      <c r="AB35" s="4466"/>
      <c r="AC35" s="4466"/>
      <c r="AD35" s="4468">
        <f t="shared" si="3"/>
        <v>0</v>
      </c>
      <c r="AE35" s="3740"/>
      <c r="AF35" s="4462">
        <f t="shared" si="4"/>
        <v>0</v>
      </c>
      <c r="AG35" s="4102"/>
      <c r="AH35" s="4102"/>
      <c r="AI35" s="4102"/>
      <c r="AJ35" s="4102"/>
      <c r="AK35" s="4102"/>
      <c r="AL35" s="4102"/>
      <c r="AM35" s="4102"/>
      <c r="AN35" s="4463">
        <f t="shared" si="0"/>
        <v>0</v>
      </c>
      <c r="AO35" s="4464">
        <f t="shared" si="5"/>
        <v>0</v>
      </c>
      <c r="AP35" s="6502"/>
      <c r="AQ35" s="3740"/>
      <c r="AR35" s="4047"/>
    </row>
    <row r="36" spans="1:44" s="6512" customFormat="1" ht="12.75">
      <c r="A36" s="4047"/>
      <c r="B36" s="3740"/>
      <c r="C36" s="3720"/>
      <c r="D36" s="2647"/>
      <c r="E36" s="2647" t="s">
        <v>1216</v>
      </c>
      <c r="F36" s="3409" t="s">
        <v>1166</v>
      </c>
      <c r="G36" s="4104"/>
      <c r="H36" s="4104"/>
      <c r="I36" s="3285" t="b">
        <v>0</v>
      </c>
      <c r="J36" s="4102"/>
      <c r="K36" s="4115"/>
      <c r="L36" s="4069"/>
      <c r="M36" s="4069"/>
      <c r="N36" s="4465">
        <f t="shared" si="1"/>
        <v>0</v>
      </c>
      <c r="O36" s="4466"/>
      <c r="P36" s="4466"/>
      <c r="Q36" s="4466"/>
      <c r="R36" s="4466"/>
      <c r="S36" s="4466"/>
      <c r="T36" s="4466"/>
      <c r="U36" s="4466"/>
      <c r="V36" s="4466"/>
      <c r="W36" s="4466"/>
      <c r="X36" s="4466"/>
      <c r="Y36" s="4466"/>
      <c r="Z36" s="4466"/>
      <c r="AA36" s="4467">
        <f t="shared" si="2"/>
        <v>0</v>
      </c>
      <c r="AB36" s="4466"/>
      <c r="AC36" s="4466"/>
      <c r="AD36" s="4468">
        <f t="shared" si="3"/>
        <v>0</v>
      </c>
      <c r="AE36" s="3740"/>
      <c r="AF36" s="4462">
        <f t="shared" si="4"/>
        <v>0</v>
      </c>
      <c r="AG36" s="4102"/>
      <c r="AH36" s="4102"/>
      <c r="AI36" s="4102"/>
      <c r="AJ36" s="4102"/>
      <c r="AK36" s="4102"/>
      <c r="AL36" s="4102"/>
      <c r="AM36" s="4102"/>
      <c r="AN36" s="4463">
        <f t="shared" si="0"/>
        <v>0</v>
      </c>
      <c r="AO36" s="4464">
        <f t="shared" si="5"/>
        <v>0</v>
      </c>
      <c r="AP36" s="6502"/>
      <c r="AQ36" s="3740"/>
      <c r="AR36" s="4047"/>
    </row>
    <row r="37" spans="1:44" s="6512" customFormat="1" ht="12.75">
      <c r="A37" s="4047"/>
      <c r="B37" s="3740"/>
      <c r="C37" s="3720"/>
      <c r="D37" s="2647"/>
      <c r="E37" s="2647" t="s">
        <v>1216</v>
      </c>
      <c r="F37" s="3409" t="s">
        <v>1166</v>
      </c>
      <c r="G37" s="4104"/>
      <c r="H37" s="4104"/>
      <c r="I37" s="3285" t="b">
        <v>0</v>
      </c>
      <c r="J37" s="4102"/>
      <c r="K37" s="4115"/>
      <c r="L37" s="4069"/>
      <c r="M37" s="4069"/>
      <c r="N37" s="4465">
        <f t="shared" si="1"/>
        <v>0</v>
      </c>
      <c r="O37" s="4466"/>
      <c r="P37" s="4466"/>
      <c r="Q37" s="4466"/>
      <c r="R37" s="4466"/>
      <c r="S37" s="4466"/>
      <c r="T37" s="4466"/>
      <c r="U37" s="4466"/>
      <c r="V37" s="4466"/>
      <c r="W37" s="4466"/>
      <c r="X37" s="4466"/>
      <c r="Y37" s="4466"/>
      <c r="Z37" s="4466"/>
      <c r="AA37" s="4467">
        <f t="shared" si="2"/>
        <v>0</v>
      </c>
      <c r="AB37" s="4466"/>
      <c r="AC37" s="4466"/>
      <c r="AD37" s="4468">
        <f t="shared" si="3"/>
        <v>0</v>
      </c>
      <c r="AE37" s="3740"/>
      <c r="AF37" s="4462">
        <f t="shared" si="4"/>
        <v>0</v>
      </c>
      <c r="AG37" s="4102"/>
      <c r="AH37" s="4102"/>
      <c r="AI37" s="4102"/>
      <c r="AJ37" s="4102"/>
      <c r="AK37" s="4102"/>
      <c r="AL37" s="4102"/>
      <c r="AM37" s="4102"/>
      <c r="AN37" s="4463">
        <f t="shared" si="0"/>
        <v>0</v>
      </c>
      <c r="AO37" s="4464">
        <f t="shared" si="5"/>
        <v>0</v>
      </c>
      <c r="AP37" s="6502"/>
      <c r="AQ37" s="3740"/>
      <c r="AR37" s="4047"/>
    </row>
    <row r="38" spans="1:44" s="6512" customFormat="1" ht="12.75">
      <c r="A38" s="4047"/>
      <c r="B38" s="3740"/>
      <c r="C38" s="4164"/>
      <c r="D38" s="4165" t="s">
        <v>1104</v>
      </c>
      <c r="E38" s="4166"/>
      <c r="F38" s="4166"/>
      <c r="G38" s="4167"/>
      <c r="H38" s="4167"/>
      <c r="I38" s="4158"/>
      <c r="J38" s="4168">
        <f>SUMIF($I$13:$I$37,"TRUE",J13:J37)</f>
        <v>0</v>
      </c>
      <c r="K38" s="4169"/>
      <c r="L38" s="4167"/>
      <c r="M38" s="4167"/>
      <c r="N38" s="4170"/>
      <c r="O38" s="4173">
        <f t="shared" ref="O38:Y38" si="6">SUMIF($I$13:$I$37,TRUE,O13:O37)</f>
        <v>0</v>
      </c>
      <c r="P38" s="4173">
        <f t="shared" si="6"/>
        <v>0</v>
      </c>
      <c r="Q38" s="4173">
        <f t="shared" si="6"/>
        <v>0</v>
      </c>
      <c r="R38" s="4173">
        <f t="shared" si="6"/>
        <v>0</v>
      </c>
      <c r="S38" s="4173">
        <f t="shared" si="6"/>
        <v>0</v>
      </c>
      <c r="T38" s="4173">
        <f t="shared" si="6"/>
        <v>0</v>
      </c>
      <c r="U38" s="4173">
        <f t="shared" si="6"/>
        <v>0</v>
      </c>
      <c r="V38" s="4173">
        <f t="shared" si="6"/>
        <v>0</v>
      </c>
      <c r="W38" s="4173">
        <f t="shared" si="6"/>
        <v>0</v>
      </c>
      <c r="X38" s="4173">
        <f t="shared" si="6"/>
        <v>0</v>
      </c>
      <c r="Y38" s="4173">
        <f t="shared" si="6"/>
        <v>0</v>
      </c>
      <c r="Z38" s="4173">
        <f>SUMIF($I$13:$I$37,TRUE,Z13:Z37)</f>
        <v>0</v>
      </c>
      <c r="AA38" s="4173">
        <f>SUMIF($I$13:$I$37,TRUE,AA13:AA37)</f>
        <v>0</v>
      </c>
      <c r="AB38" s="4173">
        <f>SUMIF($I$13:$I$37,TRUE,AB13:AB37)</f>
        <v>0</v>
      </c>
      <c r="AC38" s="4173">
        <f>SUMIF($I$13:$I$37,TRUE,AC13:AC37)</f>
        <v>0</v>
      </c>
      <c r="AD38" s="4411">
        <f>SUMIF($I$13:$I$37,TRUE,AD13:AD37)</f>
        <v>0</v>
      </c>
      <c r="AE38" s="3740"/>
      <c r="AF38" s="4413">
        <f t="shared" ref="AF38:AO38" si="7">SUMIF($I$13:$I$37,TRUE,AF13:AF37)</f>
        <v>0</v>
      </c>
      <c r="AG38" s="4414">
        <f t="shared" si="7"/>
        <v>0</v>
      </c>
      <c r="AH38" s="4414">
        <f t="shared" si="7"/>
        <v>0</v>
      </c>
      <c r="AI38" s="4414">
        <f t="shared" si="7"/>
        <v>0</v>
      </c>
      <c r="AJ38" s="4414">
        <f t="shared" si="7"/>
        <v>0</v>
      </c>
      <c r="AK38" s="4414">
        <f t="shared" si="7"/>
        <v>0</v>
      </c>
      <c r="AL38" s="4414">
        <f t="shared" si="7"/>
        <v>0</v>
      </c>
      <c r="AM38" s="4414">
        <f t="shared" si="7"/>
        <v>0</v>
      </c>
      <c r="AN38" s="4414">
        <f t="shared" si="7"/>
        <v>0</v>
      </c>
      <c r="AO38" s="4415">
        <f t="shared" si="7"/>
        <v>0</v>
      </c>
      <c r="AP38" s="6507"/>
      <c r="AQ38" s="3740"/>
      <c r="AR38" s="4047"/>
    </row>
    <row r="39" spans="1:44" s="6512" customFormat="1" ht="12.75">
      <c r="A39" s="4047"/>
      <c r="B39" s="3740"/>
      <c r="C39" s="4162"/>
      <c r="D39" s="4171" t="s">
        <v>3883</v>
      </c>
      <c r="E39" s="4171"/>
      <c r="F39" s="4172"/>
      <c r="G39" s="4172"/>
      <c r="H39" s="4167"/>
      <c r="I39" s="4158"/>
      <c r="J39" s="4168">
        <f>SUM(J13:J37)</f>
        <v>0</v>
      </c>
      <c r="K39" s="4409"/>
      <c r="L39" s="4158"/>
      <c r="M39" s="4158"/>
      <c r="N39" s="4410"/>
      <c r="O39" s="4173">
        <f t="shared" ref="O39:Y39" si="8">SUM(O13:O37)</f>
        <v>0</v>
      </c>
      <c r="P39" s="4173">
        <f t="shared" si="8"/>
        <v>0</v>
      </c>
      <c r="Q39" s="4173">
        <f t="shared" si="8"/>
        <v>0</v>
      </c>
      <c r="R39" s="4173">
        <f t="shared" si="8"/>
        <v>0</v>
      </c>
      <c r="S39" s="4173">
        <f t="shared" si="8"/>
        <v>0</v>
      </c>
      <c r="T39" s="4173">
        <f t="shared" si="8"/>
        <v>0</v>
      </c>
      <c r="U39" s="4173">
        <f t="shared" si="8"/>
        <v>0</v>
      </c>
      <c r="V39" s="4173">
        <f t="shared" si="8"/>
        <v>0</v>
      </c>
      <c r="W39" s="4173">
        <f t="shared" si="8"/>
        <v>0</v>
      </c>
      <c r="X39" s="4173">
        <f t="shared" si="8"/>
        <v>0</v>
      </c>
      <c r="Y39" s="4173">
        <f t="shared" si="8"/>
        <v>0</v>
      </c>
      <c r="Z39" s="4173">
        <f>SUM(Z13:Z37)</f>
        <v>0</v>
      </c>
      <c r="AA39" s="4173">
        <f>SUM(AA13:AA37)</f>
        <v>0</v>
      </c>
      <c r="AB39" s="4173">
        <f>SUM(AB13:AB37)</f>
        <v>0</v>
      </c>
      <c r="AC39" s="4173">
        <f>SUM(AC13:AC37)</f>
        <v>0</v>
      </c>
      <c r="AD39" s="4411">
        <f>SUM(AD13:AD37)</f>
        <v>0</v>
      </c>
      <c r="AE39" s="4412"/>
      <c r="AF39" s="4413">
        <f t="shared" ref="AF39:AO39" si="9">SUM(AF13:AF37)</f>
        <v>0</v>
      </c>
      <c r="AG39" s="4414">
        <f t="shared" si="9"/>
        <v>0</v>
      </c>
      <c r="AH39" s="4414">
        <f t="shared" si="9"/>
        <v>0</v>
      </c>
      <c r="AI39" s="4414">
        <f t="shared" si="9"/>
        <v>0</v>
      </c>
      <c r="AJ39" s="4414">
        <f t="shared" si="9"/>
        <v>0</v>
      </c>
      <c r="AK39" s="4414">
        <f>SUM(AK13:AK37)</f>
        <v>0</v>
      </c>
      <c r="AL39" s="4414">
        <f>SUM(AL13:AL37)</f>
        <v>0</v>
      </c>
      <c r="AM39" s="4414">
        <f t="shared" si="9"/>
        <v>0</v>
      </c>
      <c r="AN39" s="4414">
        <f t="shared" si="9"/>
        <v>0</v>
      </c>
      <c r="AO39" s="4415">
        <f t="shared" si="9"/>
        <v>0</v>
      </c>
      <c r="AP39" s="6507"/>
      <c r="AQ39" s="3740"/>
      <c r="AR39" s="4047"/>
    </row>
    <row r="40" spans="1:44" s="6512" customFormat="1" ht="12.75">
      <c r="A40" s="4047"/>
      <c r="B40" s="3740"/>
      <c r="C40" s="3720"/>
      <c r="D40" s="2647"/>
      <c r="E40" s="2647"/>
      <c r="F40" s="3409"/>
      <c r="G40" s="3409"/>
      <c r="H40" s="3409"/>
      <c r="I40" s="3285"/>
      <c r="J40" s="2642"/>
      <c r="K40" s="4107"/>
      <c r="L40" s="3409"/>
      <c r="M40" s="3409"/>
      <c r="N40" s="3766"/>
      <c r="O40" s="3409"/>
      <c r="P40" s="3409"/>
      <c r="Q40" s="3409"/>
      <c r="R40" s="2642"/>
      <c r="S40" s="3409"/>
      <c r="T40" s="3409"/>
      <c r="U40" s="3409"/>
      <c r="V40" s="3409"/>
      <c r="W40" s="3409"/>
      <c r="X40" s="3409"/>
      <c r="Y40" s="3409"/>
      <c r="Z40" s="3409"/>
      <c r="AA40" s="3766"/>
      <c r="AB40" s="3409"/>
      <c r="AC40" s="3409"/>
      <c r="AD40" s="3739"/>
      <c r="AE40" s="3740"/>
      <c r="AF40" s="4460"/>
      <c r="AG40" s="4102"/>
      <c r="AH40" s="4102"/>
      <c r="AI40" s="4102"/>
      <c r="AJ40" s="4102"/>
      <c r="AK40" s="4102"/>
      <c r="AL40" s="4102"/>
      <c r="AM40" s="4102"/>
      <c r="AN40" s="4102"/>
      <c r="AO40" s="4461"/>
      <c r="AP40" s="4461"/>
      <c r="AQ40" s="3740"/>
      <c r="AR40" s="4047"/>
    </row>
    <row r="41" spans="1:44" s="6512" customFormat="1" ht="12.75">
      <c r="A41" s="4047"/>
      <c r="B41" s="3740"/>
      <c r="C41" s="3729" t="s">
        <v>1217</v>
      </c>
      <c r="D41" s="2647" t="s">
        <v>83</v>
      </c>
      <c r="E41" s="2647"/>
      <c r="F41" s="3409"/>
      <c r="G41" s="3409"/>
      <c r="H41" s="3409"/>
      <c r="I41" s="3285"/>
      <c r="J41" s="2642"/>
      <c r="K41" s="4107"/>
      <c r="L41" s="3409"/>
      <c r="M41" s="3409"/>
      <c r="N41" s="3766"/>
      <c r="O41" s="3409"/>
      <c r="P41" s="3409"/>
      <c r="Q41" s="3409"/>
      <c r="R41" s="2642"/>
      <c r="S41" s="3409"/>
      <c r="T41" s="3409"/>
      <c r="U41" s="3409"/>
      <c r="V41" s="3409"/>
      <c r="W41" s="3409"/>
      <c r="X41" s="3409"/>
      <c r="Y41" s="3409"/>
      <c r="Z41" s="3409"/>
      <c r="AA41" s="3766"/>
      <c r="AB41" s="3409"/>
      <c r="AC41" s="3409"/>
      <c r="AD41" s="3739"/>
      <c r="AE41" s="3740"/>
      <c r="AF41" s="4460"/>
      <c r="AG41" s="4102"/>
      <c r="AH41" s="4102"/>
      <c r="AI41" s="4102"/>
      <c r="AJ41" s="4102"/>
      <c r="AK41" s="4102"/>
      <c r="AL41" s="4102"/>
      <c r="AM41" s="4102"/>
      <c r="AN41" s="4102"/>
      <c r="AO41" s="4461"/>
      <c r="AP41" s="4461"/>
      <c r="AQ41" s="3740"/>
      <c r="AR41" s="4047"/>
    </row>
    <row r="42" spans="1:44" s="6512" customFormat="1" ht="12.75">
      <c r="A42" s="4047"/>
      <c r="B42" s="3740"/>
      <c r="C42" s="3720"/>
      <c r="D42" s="2647"/>
      <c r="E42" s="2647" t="s">
        <v>1218</v>
      </c>
      <c r="F42" s="3409" t="s">
        <v>1166</v>
      </c>
      <c r="G42" s="4104"/>
      <c r="H42" s="4104"/>
      <c r="I42" s="3285" t="b">
        <v>1</v>
      </c>
      <c r="J42" s="4102"/>
      <c r="K42" s="4115"/>
      <c r="L42" s="4069"/>
      <c r="M42" s="4069"/>
      <c r="N42" s="4465">
        <f>M42-L42</f>
        <v>0</v>
      </c>
      <c r="O42" s="4466"/>
      <c r="P42" s="4466"/>
      <c r="Q42" s="4466"/>
      <c r="R42" s="4466"/>
      <c r="S42" s="4466"/>
      <c r="T42" s="4466"/>
      <c r="U42" s="4466"/>
      <c r="V42" s="4466"/>
      <c r="W42" s="4466"/>
      <c r="X42" s="4466"/>
      <c r="Y42" s="4466"/>
      <c r="Z42" s="4466"/>
      <c r="AA42" s="4467">
        <f>+Z42</f>
        <v>0</v>
      </c>
      <c r="AB42" s="4466"/>
      <c r="AC42" s="4466"/>
      <c r="AD42" s="4469">
        <f>+AA42+AB42-AC42</f>
        <v>0</v>
      </c>
      <c r="AE42" s="3740"/>
      <c r="AF42" s="4462">
        <f>AG42+AH42</f>
        <v>0</v>
      </c>
      <c r="AG42" s="4102"/>
      <c r="AH42" s="4102"/>
      <c r="AI42" s="4102"/>
      <c r="AJ42" s="4102"/>
      <c r="AK42" s="4102"/>
      <c r="AL42" s="4102"/>
      <c r="AM42" s="4102"/>
      <c r="AN42" s="4463">
        <f t="shared" ref="AN42:AN74" si="10">AK42+AL42-AM42</f>
        <v>0</v>
      </c>
      <c r="AO42" s="4464">
        <f>AH42+AJ42</f>
        <v>0</v>
      </c>
      <c r="AP42" s="6502"/>
      <c r="AQ42" s="3740"/>
      <c r="AR42" s="4047"/>
    </row>
    <row r="43" spans="1:44" s="6512" customFormat="1" ht="12.75">
      <c r="A43" s="4047"/>
      <c r="B43" s="3740"/>
      <c r="C43" s="3720"/>
      <c r="D43" s="2647"/>
      <c r="E43" s="2647" t="s">
        <v>1219</v>
      </c>
      <c r="F43" s="3409" t="s">
        <v>1166</v>
      </c>
      <c r="G43" s="4104"/>
      <c r="H43" s="4104"/>
      <c r="I43" s="3285" t="b">
        <v>0</v>
      </c>
      <c r="J43" s="4102"/>
      <c r="K43" s="4115"/>
      <c r="L43" s="4069"/>
      <c r="M43" s="4069"/>
      <c r="N43" s="4465">
        <f>M43-L43</f>
        <v>0</v>
      </c>
      <c r="O43" s="4466"/>
      <c r="P43" s="4466"/>
      <c r="Q43" s="4466"/>
      <c r="R43" s="4466"/>
      <c r="S43" s="4466"/>
      <c r="T43" s="4466"/>
      <c r="U43" s="4466"/>
      <c r="V43" s="4466"/>
      <c r="W43" s="4466"/>
      <c r="X43" s="4466"/>
      <c r="Y43" s="4466"/>
      <c r="Z43" s="4466"/>
      <c r="AA43" s="4467">
        <f>+Z43</f>
        <v>0</v>
      </c>
      <c r="AB43" s="4466"/>
      <c r="AC43" s="4466"/>
      <c r="AD43" s="4469">
        <f>+AA43+AB43-AC43</f>
        <v>0</v>
      </c>
      <c r="AE43" s="3740"/>
      <c r="AF43" s="4462">
        <f>AG43+AH43</f>
        <v>0</v>
      </c>
      <c r="AG43" s="4102"/>
      <c r="AH43" s="4102"/>
      <c r="AI43" s="4102"/>
      <c r="AJ43" s="4102"/>
      <c r="AK43" s="4102"/>
      <c r="AL43" s="4102"/>
      <c r="AM43" s="4102"/>
      <c r="AN43" s="4463">
        <f t="shared" si="10"/>
        <v>0</v>
      </c>
      <c r="AO43" s="4464">
        <f>AH43+AJ43</f>
        <v>0</v>
      </c>
      <c r="AP43" s="6502"/>
      <c r="AQ43" s="3740"/>
      <c r="AR43" s="4047"/>
    </row>
    <row r="44" spans="1:44" s="6512" customFormat="1" ht="12.75">
      <c r="A44" s="4047"/>
      <c r="B44" s="3740"/>
      <c r="C44" s="3720"/>
      <c r="D44" s="2647"/>
      <c r="E44" s="2647" t="s">
        <v>1220</v>
      </c>
      <c r="F44" s="3409" t="s">
        <v>1166</v>
      </c>
      <c r="G44" s="4104"/>
      <c r="H44" s="4104"/>
      <c r="I44" s="3285" t="b">
        <v>1</v>
      </c>
      <c r="J44" s="4102"/>
      <c r="K44" s="4115"/>
      <c r="L44" s="4069"/>
      <c r="M44" s="4069"/>
      <c r="N44" s="4465">
        <f>M44-L44</f>
        <v>0</v>
      </c>
      <c r="O44" s="4466"/>
      <c r="P44" s="4466"/>
      <c r="Q44" s="4466"/>
      <c r="R44" s="4466"/>
      <c r="S44" s="4466"/>
      <c r="T44" s="4466"/>
      <c r="U44" s="4466"/>
      <c r="V44" s="4466"/>
      <c r="W44" s="4466"/>
      <c r="X44" s="4466"/>
      <c r="Y44" s="4466"/>
      <c r="Z44" s="4466"/>
      <c r="AA44" s="4467">
        <f>+Z44</f>
        <v>0</v>
      </c>
      <c r="AB44" s="4466"/>
      <c r="AC44" s="4466"/>
      <c r="AD44" s="4469">
        <f>+AA44+AB44-AC44</f>
        <v>0</v>
      </c>
      <c r="AE44" s="3740"/>
      <c r="AF44" s="4462">
        <f>AG44+AH44</f>
        <v>0</v>
      </c>
      <c r="AG44" s="4102"/>
      <c r="AH44" s="4102"/>
      <c r="AI44" s="4102"/>
      <c r="AJ44" s="4102"/>
      <c r="AK44" s="4102"/>
      <c r="AL44" s="4102"/>
      <c r="AM44" s="4102"/>
      <c r="AN44" s="4463">
        <f t="shared" si="10"/>
        <v>0</v>
      </c>
      <c r="AO44" s="4464">
        <f>AH44+AJ44</f>
        <v>0</v>
      </c>
      <c r="AP44" s="6502"/>
      <c r="AQ44" s="3740"/>
      <c r="AR44" s="4047"/>
    </row>
    <row r="45" spans="1:44" s="6512" customFormat="1" ht="12.75">
      <c r="A45" s="4047"/>
      <c r="B45" s="3740"/>
      <c r="C45" s="3720"/>
      <c r="D45" s="2647"/>
      <c r="E45" s="2647" t="s">
        <v>1220</v>
      </c>
      <c r="F45" s="3409" t="s">
        <v>1166</v>
      </c>
      <c r="G45" s="4104"/>
      <c r="H45" s="4104"/>
      <c r="I45" s="3285" t="b">
        <v>1</v>
      </c>
      <c r="J45" s="4102"/>
      <c r="K45" s="4115"/>
      <c r="L45" s="4069"/>
      <c r="M45" s="4069"/>
      <c r="N45" s="4465">
        <f t="shared" ref="N45:N74" si="11">M45-L45</f>
        <v>0</v>
      </c>
      <c r="O45" s="4466"/>
      <c r="P45" s="4466"/>
      <c r="Q45" s="4466"/>
      <c r="R45" s="4466"/>
      <c r="S45" s="4466"/>
      <c r="T45" s="4466"/>
      <c r="U45" s="4466"/>
      <c r="V45" s="4466"/>
      <c r="W45" s="4466"/>
      <c r="X45" s="4466"/>
      <c r="Y45" s="4466"/>
      <c r="Z45" s="4466"/>
      <c r="AA45" s="4467">
        <f t="shared" ref="AA45:AA74" si="12">+Z45</f>
        <v>0</v>
      </c>
      <c r="AB45" s="4466"/>
      <c r="AC45" s="4466"/>
      <c r="AD45" s="4469">
        <f t="shared" ref="AD45:AD74" si="13">+AA45+AB45-AC45</f>
        <v>0</v>
      </c>
      <c r="AE45" s="3740"/>
      <c r="AF45" s="4462">
        <f t="shared" ref="AF45:AF74" si="14">AG45+AH45</f>
        <v>0</v>
      </c>
      <c r="AG45" s="4102"/>
      <c r="AH45" s="4102"/>
      <c r="AI45" s="4102"/>
      <c r="AJ45" s="4102"/>
      <c r="AK45" s="4102"/>
      <c r="AL45" s="4102"/>
      <c r="AM45" s="4102"/>
      <c r="AN45" s="4463">
        <f t="shared" si="10"/>
        <v>0</v>
      </c>
      <c r="AO45" s="4464">
        <f t="shared" ref="AO45:AO74" si="15">AH45+AJ45</f>
        <v>0</v>
      </c>
      <c r="AP45" s="6502"/>
      <c r="AQ45" s="3740"/>
      <c r="AR45" s="4047"/>
    </row>
    <row r="46" spans="1:44" s="6512" customFormat="1" ht="12.75">
      <c r="A46" s="4047"/>
      <c r="B46" s="3740"/>
      <c r="C46" s="3720"/>
      <c r="D46" s="2647"/>
      <c r="E46" s="2647" t="s">
        <v>1220</v>
      </c>
      <c r="F46" s="3409" t="s">
        <v>1166</v>
      </c>
      <c r="G46" s="4104"/>
      <c r="H46" s="4104"/>
      <c r="I46" s="3285" t="b">
        <v>1</v>
      </c>
      <c r="J46" s="4102"/>
      <c r="K46" s="4115"/>
      <c r="L46" s="4069"/>
      <c r="M46" s="4069"/>
      <c r="N46" s="4465">
        <f t="shared" si="11"/>
        <v>0</v>
      </c>
      <c r="O46" s="4466"/>
      <c r="P46" s="4466"/>
      <c r="Q46" s="4466"/>
      <c r="R46" s="4466"/>
      <c r="S46" s="4466"/>
      <c r="T46" s="4466"/>
      <c r="U46" s="4466"/>
      <c r="V46" s="4466"/>
      <c r="W46" s="4466"/>
      <c r="X46" s="4466"/>
      <c r="Y46" s="4466"/>
      <c r="Z46" s="4466"/>
      <c r="AA46" s="4467">
        <f t="shared" si="12"/>
        <v>0</v>
      </c>
      <c r="AB46" s="4466"/>
      <c r="AC46" s="4466"/>
      <c r="AD46" s="4469">
        <f t="shared" si="13"/>
        <v>0</v>
      </c>
      <c r="AE46" s="3740"/>
      <c r="AF46" s="4462">
        <f t="shared" si="14"/>
        <v>0</v>
      </c>
      <c r="AG46" s="4102"/>
      <c r="AH46" s="4102"/>
      <c r="AI46" s="4102"/>
      <c r="AJ46" s="4102"/>
      <c r="AK46" s="4102"/>
      <c r="AL46" s="4102"/>
      <c r="AM46" s="4102"/>
      <c r="AN46" s="4463">
        <f t="shared" si="10"/>
        <v>0</v>
      </c>
      <c r="AO46" s="4464">
        <f t="shared" si="15"/>
        <v>0</v>
      </c>
      <c r="AP46" s="6502"/>
      <c r="AQ46" s="3740"/>
      <c r="AR46" s="4047"/>
    </row>
    <row r="47" spans="1:44" s="6512" customFormat="1" ht="12.75">
      <c r="A47" s="4047"/>
      <c r="B47" s="3740"/>
      <c r="C47" s="3720"/>
      <c r="D47" s="2647"/>
      <c r="E47" s="2647" t="s">
        <v>1220</v>
      </c>
      <c r="F47" s="3409" t="s">
        <v>1166</v>
      </c>
      <c r="G47" s="4104"/>
      <c r="H47" s="4104"/>
      <c r="I47" s="3285" t="b">
        <v>1</v>
      </c>
      <c r="J47" s="4102"/>
      <c r="K47" s="4115"/>
      <c r="L47" s="4069"/>
      <c r="M47" s="4069"/>
      <c r="N47" s="4465">
        <f t="shared" si="11"/>
        <v>0</v>
      </c>
      <c r="O47" s="4466"/>
      <c r="P47" s="4466"/>
      <c r="Q47" s="4466"/>
      <c r="R47" s="4466"/>
      <c r="S47" s="4466"/>
      <c r="T47" s="4466"/>
      <c r="U47" s="4466"/>
      <c r="V47" s="4466"/>
      <c r="W47" s="4466"/>
      <c r="X47" s="4466"/>
      <c r="Y47" s="4466"/>
      <c r="Z47" s="4466"/>
      <c r="AA47" s="4467">
        <f t="shared" si="12"/>
        <v>0</v>
      </c>
      <c r="AB47" s="4466"/>
      <c r="AC47" s="4466"/>
      <c r="AD47" s="4469">
        <f t="shared" si="13"/>
        <v>0</v>
      </c>
      <c r="AE47" s="3740"/>
      <c r="AF47" s="4462">
        <f t="shared" si="14"/>
        <v>0</v>
      </c>
      <c r="AG47" s="4102"/>
      <c r="AH47" s="4102"/>
      <c r="AI47" s="4102"/>
      <c r="AJ47" s="4102"/>
      <c r="AK47" s="4102"/>
      <c r="AL47" s="4102"/>
      <c r="AM47" s="4102"/>
      <c r="AN47" s="4463">
        <f t="shared" si="10"/>
        <v>0</v>
      </c>
      <c r="AO47" s="4464">
        <f t="shared" si="15"/>
        <v>0</v>
      </c>
      <c r="AP47" s="6502"/>
      <c r="AQ47" s="3740"/>
      <c r="AR47" s="4047"/>
    </row>
    <row r="48" spans="1:44" s="6512" customFormat="1" ht="12.75">
      <c r="A48" s="4047"/>
      <c r="B48" s="3740"/>
      <c r="C48" s="3720"/>
      <c r="D48" s="2647"/>
      <c r="E48" s="2647" t="s">
        <v>1220</v>
      </c>
      <c r="F48" s="3409" t="s">
        <v>1166</v>
      </c>
      <c r="G48" s="4104"/>
      <c r="H48" s="4104"/>
      <c r="I48" s="3285" t="b">
        <v>1</v>
      </c>
      <c r="J48" s="4102"/>
      <c r="K48" s="4115"/>
      <c r="L48" s="4069"/>
      <c r="M48" s="4069"/>
      <c r="N48" s="4465">
        <f t="shared" si="11"/>
        <v>0</v>
      </c>
      <c r="O48" s="4466"/>
      <c r="P48" s="4466"/>
      <c r="Q48" s="4466"/>
      <c r="R48" s="4466"/>
      <c r="S48" s="4466"/>
      <c r="T48" s="4466"/>
      <c r="U48" s="4466"/>
      <c r="V48" s="4466"/>
      <c r="W48" s="4466"/>
      <c r="X48" s="4466"/>
      <c r="Y48" s="4466"/>
      <c r="Z48" s="4466"/>
      <c r="AA48" s="4467">
        <f t="shared" si="12"/>
        <v>0</v>
      </c>
      <c r="AB48" s="4466"/>
      <c r="AC48" s="4466"/>
      <c r="AD48" s="4469">
        <f t="shared" si="13"/>
        <v>0</v>
      </c>
      <c r="AE48" s="3740"/>
      <c r="AF48" s="4462">
        <f t="shared" si="14"/>
        <v>0</v>
      </c>
      <c r="AG48" s="4102"/>
      <c r="AH48" s="4102"/>
      <c r="AI48" s="4102"/>
      <c r="AJ48" s="4102"/>
      <c r="AK48" s="4102"/>
      <c r="AL48" s="4102"/>
      <c r="AM48" s="4102"/>
      <c r="AN48" s="4463">
        <f t="shared" si="10"/>
        <v>0</v>
      </c>
      <c r="AO48" s="4464">
        <f t="shared" si="15"/>
        <v>0</v>
      </c>
      <c r="AP48" s="6502"/>
      <c r="AQ48" s="3740"/>
      <c r="AR48" s="4047"/>
    </row>
    <row r="49" spans="1:44" s="6512" customFormat="1" ht="12.75">
      <c r="A49" s="4047"/>
      <c r="B49" s="3740"/>
      <c r="C49" s="3720"/>
      <c r="D49" s="2647"/>
      <c r="E49" s="2647" t="s">
        <v>1220</v>
      </c>
      <c r="F49" s="3409" t="s">
        <v>1166</v>
      </c>
      <c r="G49" s="4104"/>
      <c r="H49" s="4104"/>
      <c r="I49" s="3285" t="b">
        <v>1</v>
      </c>
      <c r="J49" s="4102"/>
      <c r="K49" s="4115"/>
      <c r="L49" s="4069"/>
      <c r="M49" s="4069"/>
      <c r="N49" s="4465">
        <f t="shared" si="11"/>
        <v>0</v>
      </c>
      <c r="O49" s="4466"/>
      <c r="P49" s="4466"/>
      <c r="Q49" s="4466"/>
      <c r="R49" s="4466"/>
      <c r="S49" s="4466"/>
      <c r="T49" s="4466"/>
      <c r="U49" s="4466"/>
      <c r="V49" s="4466"/>
      <c r="W49" s="4466"/>
      <c r="X49" s="4466"/>
      <c r="Y49" s="4466"/>
      <c r="Z49" s="4466"/>
      <c r="AA49" s="4467">
        <f t="shared" si="12"/>
        <v>0</v>
      </c>
      <c r="AB49" s="4466"/>
      <c r="AC49" s="4466"/>
      <c r="AD49" s="4469">
        <f t="shared" si="13"/>
        <v>0</v>
      </c>
      <c r="AE49" s="3740"/>
      <c r="AF49" s="4462">
        <f t="shared" si="14"/>
        <v>0</v>
      </c>
      <c r="AG49" s="4102"/>
      <c r="AH49" s="4102"/>
      <c r="AI49" s="4102"/>
      <c r="AJ49" s="4102"/>
      <c r="AK49" s="4102"/>
      <c r="AL49" s="4102"/>
      <c r="AM49" s="4102"/>
      <c r="AN49" s="4463">
        <f t="shared" si="10"/>
        <v>0</v>
      </c>
      <c r="AO49" s="4464">
        <f t="shared" si="15"/>
        <v>0</v>
      </c>
      <c r="AP49" s="6502"/>
      <c r="AQ49" s="3740"/>
      <c r="AR49" s="4047"/>
    </row>
    <row r="50" spans="1:44" s="6512" customFormat="1" ht="12.75">
      <c r="A50" s="4047"/>
      <c r="B50" s="3740"/>
      <c r="C50" s="3720"/>
      <c r="D50" s="2647"/>
      <c r="E50" s="2647" t="s">
        <v>1220</v>
      </c>
      <c r="F50" s="3409" t="s">
        <v>1166</v>
      </c>
      <c r="G50" s="4104"/>
      <c r="H50" s="4104"/>
      <c r="I50" s="3285" t="b">
        <v>1</v>
      </c>
      <c r="J50" s="4102"/>
      <c r="K50" s="4115"/>
      <c r="L50" s="4069"/>
      <c r="M50" s="4069"/>
      <c r="N50" s="4465">
        <f t="shared" si="11"/>
        <v>0</v>
      </c>
      <c r="O50" s="4466"/>
      <c r="P50" s="4466"/>
      <c r="Q50" s="4466"/>
      <c r="R50" s="4466"/>
      <c r="S50" s="4466"/>
      <c r="T50" s="4466"/>
      <c r="U50" s="4466"/>
      <c r="V50" s="4466"/>
      <c r="W50" s="4466"/>
      <c r="X50" s="4466"/>
      <c r="Y50" s="4466"/>
      <c r="Z50" s="4466"/>
      <c r="AA50" s="4467">
        <f t="shared" si="12"/>
        <v>0</v>
      </c>
      <c r="AB50" s="4466"/>
      <c r="AC50" s="4466"/>
      <c r="AD50" s="4469">
        <f t="shared" si="13"/>
        <v>0</v>
      </c>
      <c r="AE50" s="3740"/>
      <c r="AF50" s="4462">
        <f t="shared" si="14"/>
        <v>0</v>
      </c>
      <c r="AG50" s="4102"/>
      <c r="AH50" s="4102"/>
      <c r="AI50" s="4102"/>
      <c r="AJ50" s="4102"/>
      <c r="AK50" s="4102"/>
      <c r="AL50" s="4102"/>
      <c r="AM50" s="4102"/>
      <c r="AN50" s="4463">
        <f t="shared" si="10"/>
        <v>0</v>
      </c>
      <c r="AO50" s="4464">
        <f t="shared" si="15"/>
        <v>0</v>
      </c>
      <c r="AP50" s="6502"/>
      <c r="AQ50" s="3740"/>
      <c r="AR50" s="4047"/>
    </row>
    <row r="51" spans="1:44" s="6512" customFormat="1" ht="12.75">
      <c r="A51" s="4047"/>
      <c r="B51" s="3740"/>
      <c r="C51" s="3720"/>
      <c r="D51" s="2647"/>
      <c r="E51" s="2647" t="s">
        <v>1220</v>
      </c>
      <c r="F51" s="3409" t="s">
        <v>1166</v>
      </c>
      <c r="G51" s="4104"/>
      <c r="H51" s="4104"/>
      <c r="I51" s="3285" t="b">
        <v>1</v>
      </c>
      <c r="J51" s="4102"/>
      <c r="K51" s="4115"/>
      <c r="L51" s="4069"/>
      <c r="M51" s="4069"/>
      <c r="N51" s="4465">
        <f t="shared" si="11"/>
        <v>0</v>
      </c>
      <c r="O51" s="4466"/>
      <c r="P51" s="4466"/>
      <c r="Q51" s="4466"/>
      <c r="R51" s="4466"/>
      <c r="S51" s="4466"/>
      <c r="T51" s="4466"/>
      <c r="U51" s="4466"/>
      <c r="V51" s="4466"/>
      <c r="W51" s="4466"/>
      <c r="X51" s="4466"/>
      <c r="Y51" s="4466"/>
      <c r="Z51" s="4466"/>
      <c r="AA51" s="4467">
        <f t="shared" si="12"/>
        <v>0</v>
      </c>
      <c r="AB51" s="4466"/>
      <c r="AC51" s="4466"/>
      <c r="AD51" s="4469">
        <f t="shared" si="13"/>
        <v>0</v>
      </c>
      <c r="AE51" s="3740"/>
      <c r="AF51" s="4462">
        <f t="shared" si="14"/>
        <v>0</v>
      </c>
      <c r="AG51" s="4102"/>
      <c r="AH51" s="4102"/>
      <c r="AI51" s="4102"/>
      <c r="AJ51" s="4102"/>
      <c r="AK51" s="4102"/>
      <c r="AL51" s="4102"/>
      <c r="AM51" s="4102"/>
      <c r="AN51" s="4463">
        <f t="shared" si="10"/>
        <v>0</v>
      </c>
      <c r="AO51" s="4464">
        <f t="shared" si="15"/>
        <v>0</v>
      </c>
      <c r="AP51" s="6502"/>
      <c r="AQ51" s="3740"/>
      <c r="AR51" s="4047"/>
    </row>
    <row r="52" spans="1:44" s="6512" customFormat="1" ht="12.75">
      <c r="A52" s="4047"/>
      <c r="B52" s="3740"/>
      <c r="C52" s="3720"/>
      <c r="D52" s="2647"/>
      <c r="E52" s="2647" t="s">
        <v>1220</v>
      </c>
      <c r="F52" s="3409" t="s">
        <v>1166</v>
      </c>
      <c r="G52" s="4104"/>
      <c r="H52" s="4104"/>
      <c r="I52" s="3285" t="b">
        <v>1</v>
      </c>
      <c r="J52" s="4102"/>
      <c r="K52" s="4115"/>
      <c r="L52" s="4069"/>
      <c r="M52" s="4069"/>
      <c r="N52" s="4465">
        <f t="shared" si="11"/>
        <v>0</v>
      </c>
      <c r="O52" s="4466"/>
      <c r="P52" s="4466"/>
      <c r="Q52" s="4466"/>
      <c r="R52" s="4466"/>
      <c r="S52" s="4466"/>
      <c r="T52" s="4466"/>
      <c r="U52" s="4466"/>
      <c r="V52" s="4466"/>
      <c r="W52" s="4466"/>
      <c r="X52" s="4466"/>
      <c r="Y52" s="4466"/>
      <c r="Z52" s="4466"/>
      <c r="AA52" s="4467">
        <f t="shared" si="12"/>
        <v>0</v>
      </c>
      <c r="AB52" s="4466"/>
      <c r="AC52" s="4466"/>
      <c r="AD52" s="4469">
        <f t="shared" si="13"/>
        <v>0</v>
      </c>
      <c r="AE52" s="3740"/>
      <c r="AF52" s="4462">
        <f t="shared" si="14"/>
        <v>0</v>
      </c>
      <c r="AG52" s="4102"/>
      <c r="AH52" s="4102"/>
      <c r="AI52" s="4102"/>
      <c r="AJ52" s="4102"/>
      <c r="AK52" s="4102"/>
      <c r="AL52" s="4102"/>
      <c r="AM52" s="4102"/>
      <c r="AN52" s="4463">
        <f t="shared" si="10"/>
        <v>0</v>
      </c>
      <c r="AO52" s="4464">
        <f t="shared" si="15"/>
        <v>0</v>
      </c>
      <c r="AP52" s="6502"/>
      <c r="AQ52" s="3740"/>
      <c r="AR52" s="4047"/>
    </row>
    <row r="53" spans="1:44" s="6512" customFormat="1" ht="12.75">
      <c r="A53" s="4047"/>
      <c r="B53" s="3740"/>
      <c r="C53" s="3720"/>
      <c r="D53" s="2647"/>
      <c r="E53" s="2647" t="s">
        <v>1220</v>
      </c>
      <c r="F53" s="3409" t="s">
        <v>1166</v>
      </c>
      <c r="G53" s="4104"/>
      <c r="H53" s="4104"/>
      <c r="I53" s="3285" t="b">
        <v>1</v>
      </c>
      <c r="J53" s="4102"/>
      <c r="K53" s="4115"/>
      <c r="L53" s="4069"/>
      <c r="M53" s="4069"/>
      <c r="N53" s="4465">
        <f t="shared" si="11"/>
        <v>0</v>
      </c>
      <c r="O53" s="4466"/>
      <c r="P53" s="4466"/>
      <c r="Q53" s="4466"/>
      <c r="R53" s="4466"/>
      <c r="S53" s="4466"/>
      <c r="T53" s="4466"/>
      <c r="U53" s="4466"/>
      <c r="V53" s="4466"/>
      <c r="W53" s="4466"/>
      <c r="X53" s="4466"/>
      <c r="Y53" s="4466"/>
      <c r="Z53" s="4466"/>
      <c r="AA53" s="4467">
        <f t="shared" si="12"/>
        <v>0</v>
      </c>
      <c r="AB53" s="4466"/>
      <c r="AC53" s="4466"/>
      <c r="AD53" s="4469">
        <f t="shared" si="13"/>
        <v>0</v>
      </c>
      <c r="AE53" s="3740"/>
      <c r="AF53" s="4462">
        <f t="shared" si="14"/>
        <v>0</v>
      </c>
      <c r="AG53" s="4102"/>
      <c r="AH53" s="4102"/>
      <c r="AI53" s="4102"/>
      <c r="AJ53" s="4102"/>
      <c r="AK53" s="4102"/>
      <c r="AL53" s="4102"/>
      <c r="AM53" s="4102"/>
      <c r="AN53" s="4463">
        <f t="shared" si="10"/>
        <v>0</v>
      </c>
      <c r="AO53" s="4464">
        <f t="shared" si="15"/>
        <v>0</v>
      </c>
      <c r="AP53" s="6502"/>
      <c r="AQ53" s="3740"/>
      <c r="AR53" s="4047"/>
    </row>
    <row r="54" spans="1:44" s="6512" customFormat="1" ht="12.75">
      <c r="A54" s="4047"/>
      <c r="B54" s="3740"/>
      <c r="C54" s="3720"/>
      <c r="D54" s="2647"/>
      <c r="E54" s="2647" t="s">
        <v>1220</v>
      </c>
      <c r="F54" s="3409" t="s">
        <v>1166</v>
      </c>
      <c r="G54" s="4104"/>
      <c r="H54" s="4104"/>
      <c r="I54" s="3285" t="b">
        <v>1</v>
      </c>
      <c r="J54" s="4102"/>
      <c r="K54" s="4115"/>
      <c r="L54" s="4069"/>
      <c r="M54" s="4069"/>
      <c r="N54" s="4465">
        <f t="shared" si="11"/>
        <v>0</v>
      </c>
      <c r="O54" s="4466"/>
      <c r="P54" s="4466"/>
      <c r="Q54" s="4466"/>
      <c r="R54" s="4466"/>
      <c r="S54" s="4466"/>
      <c r="T54" s="4466"/>
      <c r="U54" s="4466"/>
      <c r="V54" s="4466"/>
      <c r="W54" s="4466"/>
      <c r="X54" s="4466"/>
      <c r="Y54" s="4466"/>
      <c r="Z54" s="4466"/>
      <c r="AA54" s="4467">
        <f t="shared" si="12"/>
        <v>0</v>
      </c>
      <c r="AB54" s="4466"/>
      <c r="AC54" s="4466"/>
      <c r="AD54" s="4469">
        <f t="shared" si="13"/>
        <v>0</v>
      </c>
      <c r="AE54" s="3740"/>
      <c r="AF54" s="4462">
        <f t="shared" si="14"/>
        <v>0</v>
      </c>
      <c r="AG54" s="4102"/>
      <c r="AH54" s="4102"/>
      <c r="AI54" s="4102"/>
      <c r="AJ54" s="4102"/>
      <c r="AK54" s="4102"/>
      <c r="AL54" s="4102"/>
      <c r="AM54" s="4102"/>
      <c r="AN54" s="4463">
        <f t="shared" si="10"/>
        <v>0</v>
      </c>
      <c r="AO54" s="4464">
        <f t="shared" si="15"/>
        <v>0</v>
      </c>
      <c r="AP54" s="6502"/>
      <c r="AQ54" s="3740"/>
      <c r="AR54" s="4047"/>
    </row>
    <row r="55" spans="1:44" s="6512" customFormat="1" ht="12.75">
      <c r="A55" s="4047"/>
      <c r="B55" s="3740"/>
      <c r="C55" s="3720"/>
      <c r="D55" s="2647"/>
      <c r="E55" s="2647" t="s">
        <v>1220</v>
      </c>
      <c r="F55" s="3409" t="s">
        <v>1166</v>
      </c>
      <c r="G55" s="4104"/>
      <c r="H55" s="4104"/>
      <c r="I55" s="3285" t="b">
        <v>1</v>
      </c>
      <c r="J55" s="4102"/>
      <c r="K55" s="4115"/>
      <c r="L55" s="4069"/>
      <c r="M55" s="4069"/>
      <c r="N55" s="4465">
        <f t="shared" si="11"/>
        <v>0</v>
      </c>
      <c r="O55" s="4466"/>
      <c r="P55" s="4466"/>
      <c r="Q55" s="4466"/>
      <c r="R55" s="4466"/>
      <c r="S55" s="4466"/>
      <c r="T55" s="4466"/>
      <c r="U55" s="4466"/>
      <c r="V55" s="4466"/>
      <c r="W55" s="4466"/>
      <c r="X55" s="4466"/>
      <c r="Y55" s="4466"/>
      <c r="Z55" s="4466"/>
      <c r="AA55" s="4467">
        <f t="shared" si="12"/>
        <v>0</v>
      </c>
      <c r="AB55" s="4466"/>
      <c r="AC55" s="4466"/>
      <c r="AD55" s="4469">
        <f t="shared" si="13"/>
        <v>0</v>
      </c>
      <c r="AE55" s="3740"/>
      <c r="AF55" s="4462">
        <f t="shared" si="14"/>
        <v>0</v>
      </c>
      <c r="AG55" s="4102"/>
      <c r="AH55" s="4102"/>
      <c r="AI55" s="4102"/>
      <c r="AJ55" s="4102"/>
      <c r="AK55" s="4102"/>
      <c r="AL55" s="4102"/>
      <c r="AM55" s="4102"/>
      <c r="AN55" s="4463">
        <f t="shared" si="10"/>
        <v>0</v>
      </c>
      <c r="AO55" s="4464">
        <f t="shared" si="15"/>
        <v>0</v>
      </c>
      <c r="AP55" s="6502"/>
      <c r="AQ55" s="3740"/>
      <c r="AR55" s="4047"/>
    </row>
    <row r="56" spans="1:44" s="6512" customFormat="1" ht="12.75">
      <c r="A56" s="4047"/>
      <c r="B56" s="3740"/>
      <c r="C56" s="3720"/>
      <c r="D56" s="2647"/>
      <c r="E56" s="2647" t="s">
        <v>1220</v>
      </c>
      <c r="F56" s="3409" t="s">
        <v>1166</v>
      </c>
      <c r="G56" s="4104"/>
      <c r="H56" s="4104"/>
      <c r="I56" s="3285" t="b">
        <v>1</v>
      </c>
      <c r="J56" s="4102"/>
      <c r="K56" s="4115"/>
      <c r="L56" s="4069"/>
      <c r="M56" s="4069"/>
      <c r="N56" s="4465">
        <f t="shared" si="11"/>
        <v>0</v>
      </c>
      <c r="O56" s="4466"/>
      <c r="P56" s="4466"/>
      <c r="Q56" s="4466"/>
      <c r="R56" s="4466"/>
      <c r="S56" s="4466"/>
      <c r="T56" s="4466"/>
      <c r="U56" s="4466"/>
      <c r="V56" s="4466"/>
      <c r="W56" s="4466"/>
      <c r="X56" s="4466"/>
      <c r="Y56" s="4466"/>
      <c r="Z56" s="4466"/>
      <c r="AA56" s="4467">
        <f t="shared" si="12"/>
        <v>0</v>
      </c>
      <c r="AB56" s="4466"/>
      <c r="AC56" s="4466"/>
      <c r="AD56" s="4469">
        <f t="shared" si="13"/>
        <v>0</v>
      </c>
      <c r="AE56" s="3740"/>
      <c r="AF56" s="4462">
        <f t="shared" si="14"/>
        <v>0</v>
      </c>
      <c r="AG56" s="4102"/>
      <c r="AH56" s="4102"/>
      <c r="AI56" s="4102"/>
      <c r="AJ56" s="4102"/>
      <c r="AK56" s="4102"/>
      <c r="AL56" s="4102"/>
      <c r="AM56" s="4102"/>
      <c r="AN56" s="4463">
        <f t="shared" si="10"/>
        <v>0</v>
      </c>
      <c r="AO56" s="4464">
        <f t="shared" si="15"/>
        <v>0</v>
      </c>
      <c r="AP56" s="6502"/>
      <c r="AQ56" s="3740"/>
      <c r="AR56" s="4047"/>
    </row>
    <row r="57" spans="1:44" s="6512" customFormat="1" ht="12.75">
      <c r="A57" s="4047"/>
      <c r="B57" s="3740"/>
      <c r="C57" s="3720"/>
      <c r="D57" s="2647"/>
      <c r="E57" s="2647" t="s">
        <v>1220</v>
      </c>
      <c r="F57" s="3409" t="s">
        <v>1166</v>
      </c>
      <c r="G57" s="4104"/>
      <c r="H57" s="4104"/>
      <c r="I57" s="3285" t="b">
        <v>1</v>
      </c>
      <c r="J57" s="4102"/>
      <c r="K57" s="4115"/>
      <c r="L57" s="4069"/>
      <c r="M57" s="4069"/>
      <c r="N57" s="4465">
        <f t="shared" si="11"/>
        <v>0</v>
      </c>
      <c r="O57" s="4466"/>
      <c r="P57" s="4466"/>
      <c r="Q57" s="4466"/>
      <c r="R57" s="4466"/>
      <c r="S57" s="4466"/>
      <c r="T57" s="4466"/>
      <c r="U57" s="4466"/>
      <c r="V57" s="4466"/>
      <c r="W57" s="4466"/>
      <c r="X57" s="4466"/>
      <c r="Y57" s="4466"/>
      <c r="Z57" s="4466"/>
      <c r="AA57" s="4467">
        <f t="shared" si="12"/>
        <v>0</v>
      </c>
      <c r="AB57" s="4466"/>
      <c r="AC57" s="4466"/>
      <c r="AD57" s="4469">
        <f t="shared" si="13"/>
        <v>0</v>
      </c>
      <c r="AE57" s="3740"/>
      <c r="AF57" s="4462">
        <f t="shared" si="14"/>
        <v>0</v>
      </c>
      <c r="AG57" s="4102"/>
      <c r="AH57" s="4102"/>
      <c r="AI57" s="4102"/>
      <c r="AJ57" s="4102"/>
      <c r="AK57" s="4102"/>
      <c r="AL57" s="4102"/>
      <c r="AM57" s="4102"/>
      <c r="AN57" s="4463">
        <f t="shared" si="10"/>
        <v>0</v>
      </c>
      <c r="AO57" s="4464">
        <f t="shared" si="15"/>
        <v>0</v>
      </c>
      <c r="AP57" s="6502"/>
      <c r="AQ57" s="3740"/>
      <c r="AR57" s="4047"/>
    </row>
    <row r="58" spans="1:44" s="6512" customFormat="1" ht="12.75">
      <c r="A58" s="4047"/>
      <c r="B58" s="3740"/>
      <c r="C58" s="3720"/>
      <c r="D58" s="2647"/>
      <c r="E58" s="2647" t="s">
        <v>1220</v>
      </c>
      <c r="F58" s="3409" t="s">
        <v>1166</v>
      </c>
      <c r="G58" s="4104"/>
      <c r="H58" s="4104"/>
      <c r="I58" s="3285" t="b">
        <v>1</v>
      </c>
      <c r="J58" s="4102"/>
      <c r="K58" s="4115"/>
      <c r="L58" s="4069"/>
      <c r="M58" s="4069"/>
      <c r="N58" s="4465">
        <f t="shared" si="11"/>
        <v>0</v>
      </c>
      <c r="O58" s="4466"/>
      <c r="P58" s="4466"/>
      <c r="Q58" s="4466"/>
      <c r="R58" s="4466"/>
      <c r="S58" s="4466"/>
      <c r="T58" s="4466"/>
      <c r="U58" s="4466"/>
      <c r="V58" s="4466"/>
      <c r="W58" s="4466"/>
      <c r="X58" s="4466"/>
      <c r="Y58" s="4466"/>
      <c r="Z58" s="4466"/>
      <c r="AA58" s="4467">
        <f t="shared" si="12"/>
        <v>0</v>
      </c>
      <c r="AB58" s="4466"/>
      <c r="AC58" s="4466"/>
      <c r="AD58" s="4469">
        <f t="shared" si="13"/>
        <v>0</v>
      </c>
      <c r="AE58" s="3740"/>
      <c r="AF58" s="4462">
        <f t="shared" si="14"/>
        <v>0</v>
      </c>
      <c r="AG58" s="4102"/>
      <c r="AH58" s="4102"/>
      <c r="AI58" s="4102"/>
      <c r="AJ58" s="4102"/>
      <c r="AK58" s="4102"/>
      <c r="AL58" s="4102"/>
      <c r="AM58" s="4102"/>
      <c r="AN58" s="4463">
        <f t="shared" si="10"/>
        <v>0</v>
      </c>
      <c r="AO58" s="4464">
        <f t="shared" si="15"/>
        <v>0</v>
      </c>
      <c r="AP58" s="6502"/>
      <c r="AQ58" s="3740"/>
      <c r="AR58" s="4047"/>
    </row>
    <row r="59" spans="1:44" s="6512" customFormat="1" ht="12.75">
      <c r="A59" s="4047"/>
      <c r="B59" s="3740"/>
      <c r="C59" s="3720"/>
      <c r="D59" s="2647"/>
      <c r="E59" s="2647" t="s">
        <v>1220</v>
      </c>
      <c r="F59" s="3409" t="s">
        <v>1166</v>
      </c>
      <c r="G59" s="4104"/>
      <c r="H59" s="4104"/>
      <c r="I59" s="3285" t="b">
        <v>1</v>
      </c>
      <c r="J59" s="4102"/>
      <c r="K59" s="4115"/>
      <c r="L59" s="4069"/>
      <c r="M59" s="4069"/>
      <c r="N59" s="4465">
        <f t="shared" si="11"/>
        <v>0</v>
      </c>
      <c r="O59" s="4466"/>
      <c r="P59" s="4466"/>
      <c r="Q59" s="4466"/>
      <c r="R59" s="4466"/>
      <c r="S59" s="4466"/>
      <c r="T59" s="4466"/>
      <c r="U59" s="4466"/>
      <c r="V59" s="4466"/>
      <c r="W59" s="4466"/>
      <c r="X59" s="4466"/>
      <c r="Y59" s="4466"/>
      <c r="Z59" s="4466"/>
      <c r="AA59" s="4467">
        <f t="shared" si="12"/>
        <v>0</v>
      </c>
      <c r="AB59" s="4466"/>
      <c r="AC59" s="4466"/>
      <c r="AD59" s="4469">
        <f t="shared" si="13"/>
        <v>0</v>
      </c>
      <c r="AE59" s="3740"/>
      <c r="AF59" s="4462">
        <f t="shared" si="14"/>
        <v>0</v>
      </c>
      <c r="AG59" s="4102"/>
      <c r="AH59" s="4102"/>
      <c r="AI59" s="4102"/>
      <c r="AJ59" s="4102"/>
      <c r="AK59" s="4102"/>
      <c r="AL59" s="4102"/>
      <c r="AM59" s="4102"/>
      <c r="AN59" s="4463">
        <f t="shared" si="10"/>
        <v>0</v>
      </c>
      <c r="AO59" s="4464">
        <f t="shared" si="15"/>
        <v>0</v>
      </c>
      <c r="AP59" s="6502"/>
      <c r="AQ59" s="3740"/>
      <c r="AR59" s="4047"/>
    </row>
    <row r="60" spans="1:44" s="6512" customFormat="1" ht="12.75">
      <c r="A60" s="4047"/>
      <c r="B60" s="3740"/>
      <c r="C60" s="3720"/>
      <c r="D60" s="2647"/>
      <c r="E60" s="2647" t="s">
        <v>1220</v>
      </c>
      <c r="F60" s="3409" t="s">
        <v>1166</v>
      </c>
      <c r="G60" s="4104"/>
      <c r="H60" s="4104"/>
      <c r="I60" s="3285" t="b">
        <v>1</v>
      </c>
      <c r="J60" s="4102"/>
      <c r="K60" s="4115"/>
      <c r="L60" s="4069"/>
      <c r="M60" s="4069"/>
      <c r="N60" s="4465">
        <f t="shared" si="11"/>
        <v>0</v>
      </c>
      <c r="O60" s="4466"/>
      <c r="P60" s="4466"/>
      <c r="Q60" s="4466"/>
      <c r="R60" s="4466"/>
      <c r="S60" s="4466"/>
      <c r="T60" s="4466"/>
      <c r="U60" s="4466"/>
      <c r="V60" s="4466"/>
      <c r="W60" s="4466"/>
      <c r="X60" s="4466"/>
      <c r="Y60" s="4466"/>
      <c r="Z60" s="4466"/>
      <c r="AA60" s="4467">
        <f t="shared" si="12"/>
        <v>0</v>
      </c>
      <c r="AB60" s="4466"/>
      <c r="AC60" s="4466"/>
      <c r="AD60" s="4469">
        <f t="shared" si="13"/>
        <v>0</v>
      </c>
      <c r="AE60" s="3740"/>
      <c r="AF60" s="4462">
        <f t="shared" si="14"/>
        <v>0</v>
      </c>
      <c r="AG60" s="4102"/>
      <c r="AH60" s="4102"/>
      <c r="AI60" s="4102"/>
      <c r="AJ60" s="4102"/>
      <c r="AK60" s="4102"/>
      <c r="AL60" s="4102"/>
      <c r="AM60" s="4102"/>
      <c r="AN60" s="4463">
        <f t="shared" si="10"/>
        <v>0</v>
      </c>
      <c r="AO60" s="4464">
        <f t="shared" si="15"/>
        <v>0</v>
      </c>
      <c r="AP60" s="6502"/>
      <c r="AQ60" s="3740"/>
      <c r="AR60" s="4047"/>
    </row>
    <row r="61" spans="1:44" s="6512" customFormat="1" ht="12.75">
      <c r="A61" s="4047"/>
      <c r="B61" s="3740"/>
      <c r="C61" s="3720"/>
      <c r="D61" s="2647"/>
      <c r="E61" s="2647" t="s">
        <v>1220</v>
      </c>
      <c r="F61" s="3409" t="s">
        <v>1166</v>
      </c>
      <c r="G61" s="4104"/>
      <c r="H61" s="4104"/>
      <c r="I61" s="3285" t="b">
        <v>1</v>
      </c>
      <c r="J61" s="4102"/>
      <c r="K61" s="4115"/>
      <c r="L61" s="4069"/>
      <c r="M61" s="4069"/>
      <c r="N61" s="4465">
        <f t="shared" si="11"/>
        <v>0</v>
      </c>
      <c r="O61" s="4466"/>
      <c r="P61" s="4466"/>
      <c r="Q61" s="4466"/>
      <c r="R61" s="4466"/>
      <c r="S61" s="4466"/>
      <c r="T61" s="4466"/>
      <c r="U61" s="4466"/>
      <c r="V61" s="4466"/>
      <c r="W61" s="4466"/>
      <c r="X61" s="4466"/>
      <c r="Y61" s="4466"/>
      <c r="Z61" s="4466"/>
      <c r="AA61" s="4467">
        <f t="shared" si="12"/>
        <v>0</v>
      </c>
      <c r="AB61" s="4466"/>
      <c r="AC61" s="4466"/>
      <c r="AD61" s="4469">
        <f t="shared" si="13"/>
        <v>0</v>
      </c>
      <c r="AE61" s="3740"/>
      <c r="AF61" s="4462">
        <f t="shared" si="14"/>
        <v>0</v>
      </c>
      <c r="AG61" s="4102"/>
      <c r="AH61" s="4102"/>
      <c r="AI61" s="4102"/>
      <c r="AJ61" s="4102"/>
      <c r="AK61" s="4102"/>
      <c r="AL61" s="4102"/>
      <c r="AM61" s="4102"/>
      <c r="AN61" s="4463">
        <f t="shared" si="10"/>
        <v>0</v>
      </c>
      <c r="AO61" s="4464">
        <f t="shared" si="15"/>
        <v>0</v>
      </c>
      <c r="AP61" s="6502"/>
      <c r="AQ61" s="3740"/>
      <c r="AR61" s="4047"/>
    </row>
    <row r="62" spans="1:44" s="6512" customFormat="1" ht="12.75">
      <c r="A62" s="4047"/>
      <c r="B62" s="3740"/>
      <c r="C62" s="3720"/>
      <c r="D62" s="2647"/>
      <c r="E62" s="2647" t="s">
        <v>1220</v>
      </c>
      <c r="F62" s="3409" t="s">
        <v>1166</v>
      </c>
      <c r="G62" s="4104"/>
      <c r="H62" s="4104"/>
      <c r="I62" s="3285" t="b">
        <v>1</v>
      </c>
      <c r="J62" s="4102"/>
      <c r="K62" s="4115"/>
      <c r="L62" s="4069"/>
      <c r="M62" s="4069"/>
      <c r="N62" s="4465">
        <f t="shared" si="11"/>
        <v>0</v>
      </c>
      <c r="O62" s="4466"/>
      <c r="P62" s="4466"/>
      <c r="Q62" s="4466"/>
      <c r="R62" s="4466"/>
      <c r="S62" s="4466"/>
      <c r="T62" s="4466"/>
      <c r="U62" s="4466"/>
      <c r="V62" s="4466"/>
      <c r="W62" s="4466"/>
      <c r="X62" s="4466"/>
      <c r="Y62" s="4466"/>
      <c r="Z62" s="4466"/>
      <c r="AA62" s="4467">
        <f t="shared" si="12"/>
        <v>0</v>
      </c>
      <c r="AB62" s="4466"/>
      <c r="AC62" s="4466"/>
      <c r="AD62" s="4469">
        <f t="shared" si="13"/>
        <v>0</v>
      </c>
      <c r="AE62" s="3740"/>
      <c r="AF62" s="4462">
        <f t="shared" si="14"/>
        <v>0</v>
      </c>
      <c r="AG62" s="4102"/>
      <c r="AH62" s="4102"/>
      <c r="AI62" s="4102"/>
      <c r="AJ62" s="4102"/>
      <c r="AK62" s="4102"/>
      <c r="AL62" s="4102"/>
      <c r="AM62" s="4102"/>
      <c r="AN62" s="4463">
        <f t="shared" si="10"/>
        <v>0</v>
      </c>
      <c r="AO62" s="4464">
        <f t="shared" si="15"/>
        <v>0</v>
      </c>
      <c r="AP62" s="6502"/>
      <c r="AQ62" s="3740"/>
      <c r="AR62" s="4047"/>
    </row>
    <row r="63" spans="1:44" s="6512" customFormat="1" ht="12.75">
      <c r="A63" s="4047"/>
      <c r="B63" s="3740"/>
      <c r="C63" s="3720"/>
      <c r="D63" s="2647"/>
      <c r="E63" s="2647" t="s">
        <v>1220</v>
      </c>
      <c r="F63" s="3409" t="s">
        <v>1166</v>
      </c>
      <c r="G63" s="4104"/>
      <c r="H63" s="4104"/>
      <c r="I63" s="3285" t="b">
        <v>1</v>
      </c>
      <c r="J63" s="4102"/>
      <c r="K63" s="4115"/>
      <c r="L63" s="4069"/>
      <c r="M63" s="4069"/>
      <c r="N63" s="4465">
        <f t="shared" si="11"/>
        <v>0</v>
      </c>
      <c r="O63" s="4466"/>
      <c r="P63" s="4466"/>
      <c r="Q63" s="4466"/>
      <c r="R63" s="4466"/>
      <c r="S63" s="4466"/>
      <c r="T63" s="4466"/>
      <c r="U63" s="4466"/>
      <c r="V63" s="4466"/>
      <c r="W63" s="4466"/>
      <c r="X63" s="4466"/>
      <c r="Y63" s="4466"/>
      <c r="Z63" s="4466"/>
      <c r="AA63" s="4467">
        <f t="shared" si="12"/>
        <v>0</v>
      </c>
      <c r="AB63" s="4466"/>
      <c r="AC63" s="4466"/>
      <c r="AD63" s="4469">
        <f t="shared" si="13"/>
        <v>0</v>
      </c>
      <c r="AE63" s="3740"/>
      <c r="AF63" s="4462">
        <f t="shared" si="14"/>
        <v>0</v>
      </c>
      <c r="AG63" s="4102"/>
      <c r="AH63" s="4102"/>
      <c r="AI63" s="4102"/>
      <c r="AJ63" s="4102"/>
      <c r="AK63" s="4102"/>
      <c r="AL63" s="4102"/>
      <c r="AM63" s="4102"/>
      <c r="AN63" s="4463">
        <f t="shared" si="10"/>
        <v>0</v>
      </c>
      <c r="AO63" s="4464">
        <f t="shared" si="15"/>
        <v>0</v>
      </c>
      <c r="AP63" s="6502"/>
      <c r="AQ63" s="3740"/>
      <c r="AR63" s="4047"/>
    </row>
    <row r="64" spans="1:44" s="6512" customFormat="1" ht="12.75">
      <c r="A64" s="4047"/>
      <c r="B64" s="3740"/>
      <c r="C64" s="3720"/>
      <c r="D64" s="2647"/>
      <c r="E64" s="2647" t="s">
        <v>1220</v>
      </c>
      <c r="F64" s="3409" t="s">
        <v>1166</v>
      </c>
      <c r="G64" s="4104"/>
      <c r="H64" s="4104"/>
      <c r="I64" s="3285" t="b">
        <v>1</v>
      </c>
      <c r="J64" s="4102"/>
      <c r="K64" s="4115"/>
      <c r="L64" s="4069"/>
      <c r="M64" s="4069"/>
      <c r="N64" s="4465">
        <f t="shared" si="11"/>
        <v>0</v>
      </c>
      <c r="O64" s="4466"/>
      <c r="P64" s="4466"/>
      <c r="Q64" s="4466"/>
      <c r="R64" s="4466"/>
      <c r="S64" s="4466"/>
      <c r="T64" s="4466"/>
      <c r="U64" s="4466"/>
      <c r="V64" s="4466"/>
      <c r="W64" s="4466"/>
      <c r="X64" s="4466"/>
      <c r="Y64" s="4466"/>
      <c r="Z64" s="4466"/>
      <c r="AA64" s="4467">
        <f t="shared" si="12"/>
        <v>0</v>
      </c>
      <c r="AB64" s="4466"/>
      <c r="AC64" s="4466"/>
      <c r="AD64" s="4469">
        <f t="shared" si="13"/>
        <v>0</v>
      </c>
      <c r="AE64" s="3740"/>
      <c r="AF64" s="4462">
        <f t="shared" si="14"/>
        <v>0</v>
      </c>
      <c r="AG64" s="4102"/>
      <c r="AH64" s="4102"/>
      <c r="AI64" s="4102"/>
      <c r="AJ64" s="4102"/>
      <c r="AK64" s="4102"/>
      <c r="AL64" s="4102"/>
      <c r="AM64" s="4102"/>
      <c r="AN64" s="4463">
        <f t="shared" si="10"/>
        <v>0</v>
      </c>
      <c r="AO64" s="4464">
        <f t="shared" si="15"/>
        <v>0</v>
      </c>
      <c r="AP64" s="6502"/>
      <c r="AQ64" s="3740"/>
      <c r="AR64" s="4047"/>
    </row>
    <row r="65" spans="1:44" s="6512" customFormat="1" ht="12.75">
      <c r="A65" s="4047"/>
      <c r="B65" s="3740"/>
      <c r="C65" s="3720"/>
      <c r="D65" s="2647"/>
      <c r="E65" s="2647" t="s">
        <v>1220</v>
      </c>
      <c r="F65" s="3409" t="s">
        <v>1166</v>
      </c>
      <c r="G65" s="4104"/>
      <c r="H65" s="4104"/>
      <c r="I65" s="3285" t="b">
        <v>1</v>
      </c>
      <c r="J65" s="4102"/>
      <c r="K65" s="4115"/>
      <c r="L65" s="4069"/>
      <c r="M65" s="4069"/>
      <c r="N65" s="4465">
        <f t="shared" si="11"/>
        <v>0</v>
      </c>
      <c r="O65" s="4466"/>
      <c r="P65" s="4466"/>
      <c r="Q65" s="4466"/>
      <c r="R65" s="4466"/>
      <c r="S65" s="4466"/>
      <c r="T65" s="4466"/>
      <c r="U65" s="4466"/>
      <c r="V65" s="4466"/>
      <c r="W65" s="4466"/>
      <c r="X65" s="4466"/>
      <c r="Y65" s="4466"/>
      <c r="Z65" s="4466"/>
      <c r="AA65" s="4467">
        <f t="shared" si="12"/>
        <v>0</v>
      </c>
      <c r="AB65" s="4466"/>
      <c r="AC65" s="4466"/>
      <c r="AD65" s="4469">
        <f t="shared" si="13"/>
        <v>0</v>
      </c>
      <c r="AE65" s="3740"/>
      <c r="AF65" s="4462">
        <f t="shared" si="14"/>
        <v>0</v>
      </c>
      <c r="AG65" s="4102"/>
      <c r="AH65" s="4102"/>
      <c r="AI65" s="4102"/>
      <c r="AJ65" s="4102"/>
      <c r="AK65" s="4102"/>
      <c r="AL65" s="4102"/>
      <c r="AM65" s="4102"/>
      <c r="AN65" s="4463">
        <f t="shared" si="10"/>
        <v>0</v>
      </c>
      <c r="AO65" s="4464">
        <f t="shared" si="15"/>
        <v>0</v>
      </c>
      <c r="AP65" s="6502"/>
      <c r="AQ65" s="3740"/>
      <c r="AR65" s="4047"/>
    </row>
    <row r="66" spans="1:44" s="6512" customFormat="1" ht="12.75">
      <c r="A66" s="4047"/>
      <c r="B66" s="3740"/>
      <c r="C66" s="3720"/>
      <c r="D66" s="2647"/>
      <c r="E66" s="2647" t="s">
        <v>1220</v>
      </c>
      <c r="F66" s="3409" t="s">
        <v>1166</v>
      </c>
      <c r="G66" s="4104"/>
      <c r="H66" s="4104"/>
      <c r="I66" s="3285" t="b">
        <v>1</v>
      </c>
      <c r="J66" s="4102"/>
      <c r="K66" s="4115"/>
      <c r="L66" s="4069"/>
      <c r="M66" s="4069"/>
      <c r="N66" s="4465">
        <f t="shared" si="11"/>
        <v>0</v>
      </c>
      <c r="O66" s="4466"/>
      <c r="P66" s="4466"/>
      <c r="Q66" s="4466"/>
      <c r="R66" s="4466"/>
      <c r="S66" s="4466"/>
      <c r="T66" s="4466"/>
      <c r="U66" s="4466"/>
      <c r="V66" s="4466"/>
      <c r="W66" s="4466"/>
      <c r="X66" s="4466"/>
      <c r="Y66" s="4466"/>
      <c r="Z66" s="4466"/>
      <c r="AA66" s="4467">
        <f t="shared" si="12"/>
        <v>0</v>
      </c>
      <c r="AB66" s="4466"/>
      <c r="AC66" s="4466"/>
      <c r="AD66" s="4469">
        <f t="shared" si="13"/>
        <v>0</v>
      </c>
      <c r="AE66" s="3740"/>
      <c r="AF66" s="4462">
        <f t="shared" si="14"/>
        <v>0</v>
      </c>
      <c r="AG66" s="4102"/>
      <c r="AH66" s="4102"/>
      <c r="AI66" s="4102"/>
      <c r="AJ66" s="4102"/>
      <c r="AK66" s="4102"/>
      <c r="AL66" s="4102"/>
      <c r="AM66" s="4102"/>
      <c r="AN66" s="4463">
        <f t="shared" si="10"/>
        <v>0</v>
      </c>
      <c r="AO66" s="4464">
        <f t="shared" si="15"/>
        <v>0</v>
      </c>
      <c r="AP66" s="6502"/>
      <c r="AQ66" s="3740"/>
      <c r="AR66" s="4047"/>
    </row>
    <row r="67" spans="1:44" s="6512" customFormat="1" ht="12.75">
      <c r="A67" s="4047"/>
      <c r="B67" s="3740"/>
      <c r="C67" s="3720"/>
      <c r="D67" s="2647"/>
      <c r="E67" s="2647" t="s">
        <v>1220</v>
      </c>
      <c r="F67" s="3409" t="s">
        <v>1166</v>
      </c>
      <c r="G67" s="4104"/>
      <c r="H67" s="4104"/>
      <c r="I67" s="3285" t="b">
        <v>1</v>
      </c>
      <c r="J67" s="4102"/>
      <c r="K67" s="4115"/>
      <c r="L67" s="4069"/>
      <c r="M67" s="4069"/>
      <c r="N67" s="4465">
        <f t="shared" si="11"/>
        <v>0</v>
      </c>
      <c r="O67" s="4466"/>
      <c r="P67" s="4466"/>
      <c r="Q67" s="4466"/>
      <c r="R67" s="4466"/>
      <c r="S67" s="4466"/>
      <c r="T67" s="4466"/>
      <c r="U67" s="4466"/>
      <c r="V67" s="4466"/>
      <c r="W67" s="4466"/>
      <c r="X67" s="4466"/>
      <c r="Y67" s="4466"/>
      <c r="Z67" s="4466"/>
      <c r="AA67" s="4467">
        <f t="shared" si="12"/>
        <v>0</v>
      </c>
      <c r="AB67" s="4466"/>
      <c r="AC67" s="4466"/>
      <c r="AD67" s="4469">
        <f t="shared" si="13"/>
        <v>0</v>
      </c>
      <c r="AE67" s="3740"/>
      <c r="AF67" s="4462">
        <f t="shared" si="14"/>
        <v>0</v>
      </c>
      <c r="AG67" s="4102"/>
      <c r="AH67" s="4102"/>
      <c r="AI67" s="4102"/>
      <c r="AJ67" s="4102"/>
      <c r="AK67" s="4102"/>
      <c r="AL67" s="4102"/>
      <c r="AM67" s="4102"/>
      <c r="AN67" s="4463">
        <f t="shared" si="10"/>
        <v>0</v>
      </c>
      <c r="AO67" s="4464">
        <f t="shared" si="15"/>
        <v>0</v>
      </c>
      <c r="AP67" s="6502"/>
      <c r="AQ67" s="3740"/>
      <c r="AR67" s="4047"/>
    </row>
    <row r="68" spans="1:44" s="6512" customFormat="1" ht="12.75">
      <c r="A68" s="4047"/>
      <c r="B68" s="3740"/>
      <c r="C68" s="3720"/>
      <c r="D68" s="2647"/>
      <c r="E68" s="2647" t="s">
        <v>1220</v>
      </c>
      <c r="F68" s="3409" t="s">
        <v>1166</v>
      </c>
      <c r="G68" s="4104"/>
      <c r="H68" s="4104"/>
      <c r="I68" s="3285" t="b">
        <v>1</v>
      </c>
      <c r="J68" s="4102"/>
      <c r="K68" s="4115"/>
      <c r="L68" s="4069"/>
      <c r="M68" s="4069"/>
      <c r="N68" s="4465">
        <f t="shared" si="11"/>
        <v>0</v>
      </c>
      <c r="O68" s="4466"/>
      <c r="P68" s="4466"/>
      <c r="Q68" s="4466"/>
      <c r="R68" s="4466"/>
      <c r="S68" s="4466"/>
      <c r="T68" s="4466"/>
      <c r="U68" s="4466"/>
      <c r="V68" s="4466"/>
      <c r="W68" s="4466"/>
      <c r="X68" s="4466"/>
      <c r="Y68" s="4466"/>
      <c r="Z68" s="4466"/>
      <c r="AA68" s="4467">
        <f t="shared" si="12"/>
        <v>0</v>
      </c>
      <c r="AB68" s="4466"/>
      <c r="AC68" s="4466"/>
      <c r="AD68" s="4469">
        <f t="shared" si="13"/>
        <v>0</v>
      </c>
      <c r="AE68" s="3740"/>
      <c r="AF68" s="4462">
        <f t="shared" si="14"/>
        <v>0</v>
      </c>
      <c r="AG68" s="4102"/>
      <c r="AH68" s="4102"/>
      <c r="AI68" s="4102"/>
      <c r="AJ68" s="4102"/>
      <c r="AK68" s="4102"/>
      <c r="AL68" s="4102"/>
      <c r="AM68" s="4102"/>
      <c r="AN68" s="4463">
        <f t="shared" si="10"/>
        <v>0</v>
      </c>
      <c r="AO68" s="4464">
        <f t="shared" si="15"/>
        <v>0</v>
      </c>
      <c r="AP68" s="6502"/>
      <c r="AQ68" s="3740"/>
      <c r="AR68" s="4047"/>
    </row>
    <row r="69" spans="1:44" s="6512" customFormat="1" ht="12.75">
      <c r="A69" s="4047"/>
      <c r="B69" s="3740"/>
      <c r="C69" s="3720"/>
      <c r="D69" s="2647"/>
      <c r="E69" s="2647" t="s">
        <v>1220</v>
      </c>
      <c r="F69" s="3409" t="s">
        <v>1166</v>
      </c>
      <c r="G69" s="4104"/>
      <c r="H69" s="4104"/>
      <c r="I69" s="3285" t="b">
        <v>1</v>
      </c>
      <c r="J69" s="4102"/>
      <c r="K69" s="4115"/>
      <c r="L69" s="4069"/>
      <c r="M69" s="4069"/>
      <c r="N69" s="4465">
        <f t="shared" si="11"/>
        <v>0</v>
      </c>
      <c r="O69" s="4466"/>
      <c r="P69" s="4466"/>
      <c r="Q69" s="4466"/>
      <c r="R69" s="4466"/>
      <c r="S69" s="4466"/>
      <c r="T69" s="4466"/>
      <c r="U69" s="4466"/>
      <c r="V69" s="4466"/>
      <c r="W69" s="4466"/>
      <c r="X69" s="4466"/>
      <c r="Y69" s="4466"/>
      <c r="Z69" s="4466"/>
      <c r="AA69" s="4467">
        <f t="shared" si="12"/>
        <v>0</v>
      </c>
      <c r="AB69" s="4466"/>
      <c r="AC69" s="4466"/>
      <c r="AD69" s="4469">
        <f t="shared" si="13"/>
        <v>0</v>
      </c>
      <c r="AE69" s="3740"/>
      <c r="AF69" s="4462">
        <f t="shared" si="14"/>
        <v>0</v>
      </c>
      <c r="AG69" s="4102"/>
      <c r="AH69" s="4102"/>
      <c r="AI69" s="4102"/>
      <c r="AJ69" s="4102"/>
      <c r="AK69" s="4102"/>
      <c r="AL69" s="4102"/>
      <c r="AM69" s="4102"/>
      <c r="AN69" s="4463">
        <f t="shared" si="10"/>
        <v>0</v>
      </c>
      <c r="AO69" s="4464">
        <f t="shared" si="15"/>
        <v>0</v>
      </c>
      <c r="AP69" s="6502"/>
      <c r="AQ69" s="3740"/>
      <c r="AR69" s="4047"/>
    </row>
    <row r="70" spans="1:44" s="6512" customFormat="1" ht="12.75">
      <c r="A70" s="4047"/>
      <c r="B70" s="3740"/>
      <c r="C70" s="3720"/>
      <c r="D70" s="2647"/>
      <c r="E70" s="2647" t="s">
        <v>1220</v>
      </c>
      <c r="F70" s="3409" t="s">
        <v>1166</v>
      </c>
      <c r="G70" s="4104"/>
      <c r="H70" s="4104"/>
      <c r="I70" s="3285" t="b">
        <v>1</v>
      </c>
      <c r="J70" s="4102"/>
      <c r="K70" s="4115"/>
      <c r="L70" s="4069"/>
      <c r="M70" s="4069"/>
      <c r="N70" s="4465">
        <f t="shared" si="11"/>
        <v>0</v>
      </c>
      <c r="O70" s="4466"/>
      <c r="P70" s="4466"/>
      <c r="Q70" s="4466"/>
      <c r="R70" s="4466"/>
      <c r="S70" s="4466"/>
      <c r="T70" s="4466"/>
      <c r="U70" s="4466"/>
      <c r="V70" s="4466"/>
      <c r="W70" s="4466"/>
      <c r="X70" s="4466"/>
      <c r="Y70" s="4466"/>
      <c r="Z70" s="4466"/>
      <c r="AA70" s="4467">
        <f t="shared" si="12"/>
        <v>0</v>
      </c>
      <c r="AB70" s="4466"/>
      <c r="AC70" s="4466"/>
      <c r="AD70" s="4469">
        <f t="shared" si="13"/>
        <v>0</v>
      </c>
      <c r="AE70" s="3740"/>
      <c r="AF70" s="4462">
        <f t="shared" si="14"/>
        <v>0</v>
      </c>
      <c r="AG70" s="4102"/>
      <c r="AH70" s="4102"/>
      <c r="AI70" s="4102"/>
      <c r="AJ70" s="4102"/>
      <c r="AK70" s="4102"/>
      <c r="AL70" s="4102"/>
      <c r="AM70" s="4102"/>
      <c r="AN70" s="4463">
        <f t="shared" si="10"/>
        <v>0</v>
      </c>
      <c r="AO70" s="4464">
        <f t="shared" si="15"/>
        <v>0</v>
      </c>
      <c r="AP70" s="6502"/>
      <c r="AQ70" s="3740"/>
      <c r="AR70" s="4047"/>
    </row>
    <row r="71" spans="1:44" s="6512" customFormat="1" ht="12.75">
      <c r="A71" s="4047"/>
      <c r="B71" s="3740"/>
      <c r="C71" s="3720"/>
      <c r="D71" s="2647"/>
      <c r="E71" s="2647" t="s">
        <v>1220</v>
      </c>
      <c r="F71" s="3409" t="s">
        <v>1166</v>
      </c>
      <c r="G71" s="4104"/>
      <c r="H71" s="4104"/>
      <c r="I71" s="3285" t="b">
        <v>1</v>
      </c>
      <c r="J71" s="4102"/>
      <c r="K71" s="4115"/>
      <c r="L71" s="4069"/>
      <c r="M71" s="4069"/>
      <c r="N71" s="4465">
        <f t="shared" si="11"/>
        <v>0</v>
      </c>
      <c r="O71" s="4466"/>
      <c r="P71" s="4466"/>
      <c r="Q71" s="4466"/>
      <c r="R71" s="4466"/>
      <c r="S71" s="4466"/>
      <c r="T71" s="4466"/>
      <c r="U71" s="4466"/>
      <c r="V71" s="4466"/>
      <c r="W71" s="4466"/>
      <c r="X71" s="4466"/>
      <c r="Y71" s="4466"/>
      <c r="Z71" s="4466"/>
      <c r="AA71" s="4467">
        <f t="shared" si="12"/>
        <v>0</v>
      </c>
      <c r="AB71" s="4466"/>
      <c r="AC71" s="4466"/>
      <c r="AD71" s="4469">
        <f t="shared" si="13"/>
        <v>0</v>
      </c>
      <c r="AE71" s="3740"/>
      <c r="AF71" s="4462">
        <f t="shared" si="14"/>
        <v>0</v>
      </c>
      <c r="AG71" s="4102"/>
      <c r="AH71" s="4102"/>
      <c r="AI71" s="4102"/>
      <c r="AJ71" s="4102"/>
      <c r="AK71" s="4102"/>
      <c r="AL71" s="4102"/>
      <c r="AM71" s="4102"/>
      <c r="AN71" s="4463">
        <f t="shared" si="10"/>
        <v>0</v>
      </c>
      <c r="AO71" s="4464">
        <f t="shared" si="15"/>
        <v>0</v>
      </c>
      <c r="AP71" s="6502"/>
      <c r="AQ71" s="3740"/>
      <c r="AR71" s="4047"/>
    </row>
    <row r="72" spans="1:44" s="6512" customFormat="1" ht="12.75">
      <c r="A72" s="4047"/>
      <c r="B72" s="3740"/>
      <c r="C72" s="3720"/>
      <c r="D72" s="2647"/>
      <c r="E72" s="2647" t="s">
        <v>1220</v>
      </c>
      <c r="F72" s="3409" t="s">
        <v>1166</v>
      </c>
      <c r="G72" s="4104"/>
      <c r="H72" s="4104"/>
      <c r="I72" s="3285" t="b">
        <v>1</v>
      </c>
      <c r="J72" s="4102"/>
      <c r="K72" s="4115"/>
      <c r="L72" s="4069"/>
      <c r="M72" s="4069"/>
      <c r="N72" s="4465">
        <f t="shared" si="11"/>
        <v>0</v>
      </c>
      <c r="O72" s="4466"/>
      <c r="P72" s="4466"/>
      <c r="Q72" s="4466"/>
      <c r="R72" s="4466"/>
      <c r="S72" s="4466"/>
      <c r="T72" s="4466"/>
      <c r="U72" s="4466"/>
      <c r="V72" s="4466"/>
      <c r="W72" s="4466"/>
      <c r="X72" s="4466"/>
      <c r="Y72" s="4466"/>
      <c r="Z72" s="4466"/>
      <c r="AA72" s="4467">
        <f t="shared" si="12"/>
        <v>0</v>
      </c>
      <c r="AB72" s="4466"/>
      <c r="AC72" s="4466"/>
      <c r="AD72" s="4469">
        <f t="shared" si="13"/>
        <v>0</v>
      </c>
      <c r="AE72" s="3740"/>
      <c r="AF72" s="4462">
        <f t="shared" si="14"/>
        <v>0</v>
      </c>
      <c r="AG72" s="4102"/>
      <c r="AH72" s="4102"/>
      <c r="AI72" s="4102"/>
      <c r="AJ72" s="4102"/>
      <c r="AK72" s="4102"/>
      <c r="AL72" s="4102"/>
      <c r="AM72" s="4102"/>
      <c r="AN72" s="4463">
        <f t="shared" si="10"/>
        <v>0</v>
      </c>
      <c r="AO72" s="4464">
        <f t="shared" si="15"/>
        <v>0</v>
      </c>
      <c r="AP72" s="6502"/>
      <c r="AQ72" s="3740"/>
      <c r="AR72" s="4047"/>
    </row>
    <row r="73" spans="1:44" s="6512" customFormat="1" ht="12.75">
      <c r="A73" s="4047"/>
      <c r="B73" s="3740"/>
      <c r="C73" s="3720"/>
      <c r="D73" s="2647"/>
      <c r="E73" s="2647" t="s">
        <v>1220</v>
      </c>
      <c r="F73" s="3409" t="s">
        <v>1166</v>
      </c>
      <c r="G73" s="4104"/>
      <c r="H73" s="4104"/>
      <c r="I73" s="3285" t="b">
        <v>1</v>
      </c>
      <c r="J73" s="4102"/>
      <c r="K73" s="4115"/>
      <c r="L73" s="4069"/>
      <c r="M73" s="4069"/>
      <c r="N73" s="4465">
        <f t="shared" si="11"/>
        <v>0</v>
      </c>
      <c r="O73" s="4466"/>
      <c r="P73" s="4466"/>
      <c r="Q73" s="4466"/>
      <c r="R73" s="4466"/>
      <c r="S73" s="4466"/>
      <c r="T73" s="4466"/>
      <c r="U73" s="4466"/>
      <c r="V73" s="4466"/>
      <c r="W73" s="4466"/>
      <c r="X73" s="4466"/>
      <c r="Y73" s="4466"/>
      <c r="Z73" s="4466"/>
      <c r="AA73" s="4467">
        <f t="shared" si="12"/>
        <v>0</v>
      </c>
      <c r="AB73" s="4466"/>
      <c r="AC73" s="4466"/>
      <c r="AD73" s="4469">
        <f t="shared" si="13"/>
        <v>0</v>
      </c>
      <c r="AE73" s="3740"/>
      <c r="AF73" s="4462">
        <f t="shared" si="14"/>
        <v>0</v>
      </c>
      <c r="AG73" s="4102"/>
      <c r="AH73" s="4102"/>
      <c r="AI73" s="4102"/>
      <c r="AJ73" s="4102"/>
      <c r="AK73" s="4102"/>
      <c r="AL73" s="4102"/>
      <c r="AM73" s="4102"/>
      <c r="AN73" s="4463">
        <f t="shared" si="10"/>
        <v>0</v>
      </c>
      <c r="AO73" s="4464">
        <f t="shared" si="15"/>
        <v>0</v>
      </c>
      <c r="AP73" s="6502"/>
      <c r="AQ73" s="3740"/>
      <c r="AR73" s="4047"/>
    </row>
    <row r="74" spans="1:44" s="6512" customFormat="1" ht="12.75">
      <c r="A74" s="4047"/>
      <c r="B74" s="3740"/>
      <c r="C74" s="3720"/>
      <c r="D74" s="2647"/>
      <c r="E74" s="2647" t="s">
        <v>1220</v>
      </c>
      <c r="F74" s="3409" t="s">
        <v>1166</v>
      </c>
      <c r="G74" s="4104"/>
      <c r="H74" s="4104"/>
      <c r="I74" s="3285" t="b">
        <v>1</v>
      </c>
      <c r="J74" s="4102"/>
      <c r="K74" s="4115"/>
      <c r="L74" s="4069"/>
      <c r="M74" s="4069"/>
      <c r="N74" s="4465">
        <f t="shared" si="11"/>
        <v>0</v>
      </c>
      <c r="O74" s="4466"/>
      <c r="P74" s="4466"/>
      <c r="Q74" s="4466"/>
      <c r="R74" s="4466"/>
      <c r="S74" s="4466"/>
      <c r="T74" s="4466"/>
      <c r="U74" s="4466"/>
      <c r="V74" s="4466"/>
      <c r="W74" s="4466"/>
      <c r="X74" s="4466"/>
      <c r="Y74" s="4466"/>
      <c r="Z74" s="4466"/>
      <c r="AA74" s="4467">
        <f t="shared" si="12"/>
        <v>0</v>
      </c>
      <c r="AB74" s="4466"/>
      <c r="AC74" s="4466"/>
      <c r="AD74" s="4469">
        <f t="shared" si="13"/>
        <v>0</v>
      </c>
      <c r="AE74" s="3740"/>
      <c r="AF74" s="4462">
        <f t="shared" si="14"/>
        <v>0</v>
      </c>
      <c r="AG74" s="4102"/>
      <c r="AH74" s="4102"/>
      <c r="AI74" s="4102"/>
      <c r="AJ74" s="4102"/>
      <c r="AK74" s="4102"/>
      <c r="AL74" s="4102"/>
      <c r="AM74" s="4102"/>
      <c r="AN74" s="4463">
        <f t="shared" si="10"/>
        <v>0</v>
      </c>
      <c r="AO74" s="4464">
        <f t="shared" si="15"/>
        <v>0</v>
      </c>
      <c r="AP74" s="6502"/>
      <c r="AQ74" s="3740"/>
      <c r="AR74" s="4047"/>
    </row>
    <row r="75" spans="1:44" s="6512" customFormat="1" ht="12.75">
      <c r="A75" s="4047"/>
      <c r="B75" s="3740"/>
      <c r="C75" s="4164"/>
      <c r="D75" s="4165" t="s">
        <v>1104</v>
      </c>
      <c r="E75" s="4166"/>
      <c r="F75" s="4166"/>
      <c r="G75" s="4167"/>
      <c r="H75" s="4167"/>
      <c r="I75" s="4158"/>
      <c r="J75" s="4173">
        <f>SUM(J42:J74)</f>
        <v>0</v>
      </c>
      <c r="K75" s="4409"/>
      <c r="L75" s="4158"/>
      <c r="M75" s="4158"/>
      <c r="N75" s="4410"/>
      <c r="O75" s="4173">
        <f t="shared" ref="O75:Y75" si="16">SUMIF($I$42:$I$74,TRUE,O42:O74)</f>
        <v>0</v>
      </c>
      <c r="P75" s="4173">
        <f t="shared" si="16"/>
        <v>0</v>
      </c>
      <c r="Q75" s="4173">
        <f t="shared" si="16"/>
        <v>0</v>
      </c>
      <c r="R75" s="4173">
        <f t="shared" si="16"/>
        <v>0</v>
      </c>
      <c r="S75" s="4173">
        <f t="shared" si="16"/>
        <v>0</v>
      </c>
      <c r="T75" s="4173">
        <f t="shared" si="16"/>
        <v>0</v>
      </c>
      <c r="U75" s="4173">
        <f t="shared" si="16"/>
        <v>0</v>
      </c>
      <c r="V75" s="4173">
        <f t="shared" si="16"/>
        <v>0</v>
      </c>
      <c r="W75" s="4173">
        <f t="shared" si="16"/>
        <v>0</v>
      </c>
      <c r="X75" s="4173">
        <f t="shared" si="16"/>
        <v>0</v>
      </c>
      <c r="Y75" s="4173">
        <f t="shared" si="16"/>
        <v>0</v>
      </c>
      <c r="Z75" s="4173">
        <f>SUMIF($I$42:$I$74,TRUE,Z42:Z74)</f>
        <v>0</v>
      </c>
      <c r="AA75" s="4173">
        <f>SUMIF($I$42:$I$74,TRUE,AA42:AA74)</f>
        <v>0</v>
      </c>
      <c r="AB75" s="4173">
        <f>SUMIF($I$42:$I$74,TRUE,AB42:AB74)</f>
        <v>0</v>
      </c>
      <c r="AC75" s="4173">
        <f>SUMIF($I$42:$I$74,TRUE,AC42:AC74)</f>
        <v>0</v>
      </c>
      <c r="AD75" s="4411">
        <f>SUMIF($I$42:$I$74,TRUE,AD42:AD74)</f>
        <v>0</v>
      </c>
      <c r="AE75" s="4412"/>
      <c r="AF75" s="4413">
        <f t="shared" ref="AF75:AO75" si="17">SUMIF($I$42:$I$74,TRUE,AF42:AF74)</f>
        <v>0</v>
      </c>
      <c r="AG75" s="4414">
        <f t="shared" si="17"/>
        <v>0</v>
      </c>
      <c r="AH75" s="4414">
        <f t="shared" si="17"/>
        <v>0</v>
      </c>
      <c r="AI75" s="4414">
        <f t="shared" si="17"/>
        <v>0</v>
      </c>
      <c r="AJ75" s="4414">
        <f t="shared" si="17"/>
        <v>0</v>
      </c>
      <c r="AK75" s="4414">
        <f t="shared" si="17"/>
        <v>0</v>
      </c>
      <c r="AL75" s="4414">
        <f t="shared" si="17"/>
        <v>0</v>
      </c>
      <c r="AM75" s="4414">
        <f t="shared" si="17"/>
        <v>0</v>
      </c>
      <c r="AN75" s="4414">
        <f t="shared" si="17"/>
        <v>0</v>
      </c>
      <c r="AO75" s="4415">
        <f t="shared" si="17"/>
        <v>0</v>
      </c>
      <c r="AP75" s="6507"/>
      <c r="AQ75" s="3740"/>
      <c r="AR75" s="4047"/>
    </row>
    <row r="76" spans="1:44" s="6512" customFormat="1" ht="12.75">
      <c r="A76" s="4047"/>
      <c r="B76" s="3740"/>
      <c r="C76" s="4162"/>
      <c r="D76" s="4171" t="s">
        <v>1221</v>
      </c>
      <c r="E76" s="4171"/>
      <c r="F76" s="4172"/>
      <c r="G76" s="4165"/>
      <c r="H76" s="4166"/>
      <c r="I76" s="4159"/>
      <c r="J76" s="4416">
        <f>SUM(J42:J74)</f>
        <v>0</v>
      </c>
      <c r="K76" s="4417"/>
      <c r="L76" s="4159"/>
      <c r="M76" s="4159"/>
      <c r="N76" s="4418"/>
      <c r="O76" s="4416">
        <f t="shared" ref="O76:Y76" si="18">SUM(O42:O74)</f>
        <v>0</v>
      </c>
      <c r="P76" s="4416">
        <f t="shared" si="18"/>
        <v>0</v>
      </c>
      <c r="Q76" s="4416">
        <f t="shared" si="18"/>
        <v>0</v>
      </c>
      <c r="R76" s="4416">
        <f t="shared" si="18"/>
        <v>0</v>
      </c>
      <c r="S76" s="4416">
        <f t="shared" si="18"/>
        <v>0</v>
      </c>
      <c r="T76" s="4416">
        <f t="shared" si="18"/>
        <v>0</v>
      </c>
      <c r="U76" s="4416">
        <f t="shared" si="18"/>
        <v>0</v>
      </c>
      <c r="V76" s="4416">
        <f t="shared" si="18"/>
        <v>0</v>
      </c>
      <c r="W76" s="4416">
        <f t="shared" si="18"/>
        <v>0</v>
      </c>
      <c r="X76" s="4416">
        <f t="shared" si="18"/>
        <v>0</v>
      </c>
      <c r="Y76" s="4416">
        <f t="shared" si="18"/>
        <v>0</v>
      </c>
      <c r="Z76" s="4416">
        <f>SUM(Z42:Z74)</f>
        <v>0</v>
      </c>
      <c r="AA76" s="4416">
        <f>SUM(AA42:AA74)</f>
        <v>0</v>
      </c>
      <c r="AB76" s="4416">
        <f>SUM(AB42:AB74)</f>
        <v>0</v>
      </c>
      <c r="AC76" s="4416">
        <f>SUM(AC42:AC74)</f>
        <v>0</v>
      </c>
      <c r="AD76" s="4419">
        <f>SUM(AD42:AD74)</f>
        <v>0</v>
      </c>
      <c r="AE76" s="4412"/>
      <c r="AF76" s="4420">
        <f t="shared" ref="AF76:AO76" si="19">SUM(AF42:AF74)</f>
        <v>0</v>
      </c>
      <c r="AG76" s="4416">
        <f t="shared" si="19"/>
        <v>0</v>
      </c>
      <c r="AH76" s="4416">
        <f t="shared" si="19"/>
        <v>0</v>
      </c>
      <c r="AI76" s="4416">
        <f t="shared" si="19"/>
        <v>0</v>
      </c>
      <c r="AJ76" s="4416">
        <f t="shared" si="19"/>
        <v>0</v>
      </c>
      <c r="AK76" s="4416">
        <f>SUM(AK42:AK74)</f>
        <v>0</v>
      </c>
      <c r="AL76" s="4416">
        <f>SUM(AL42:AL74)</f>
        <v>0</v>
      </c>
      <c r="AM76" s="4416">
        <f t="shared" si="19"/>
        <v>0</v>
      </c>
      <c r="AN76" s="4416">
        <f t="shared" si="19"/>
        <v>0</v>
      </c>
      <c r="AO76" s="4419">
        <f t="shared" si="19"/>
        <v>0</v>
      </c>
      <c r="AP76" s="6508"/>
      <c r="AQ76" s="3740"/>
      <c r="AR76" s="4047"/>
    </row>
    <row r="77" spans="1:44" s="6512" customFormat="1" ht="12.75">
      <c r="A77" s="4047"/>
      <c r="B77" s="3740"/>
      <c r="C77" s="4136"/>
      <c r="D77" s="4137"/>
      <c r="E77" s="4137"/>
      <c r="F77" s="4137"/>
      <c r="G77" s="4160"/>
      <c r="H77" s="4160"/>
      <c r="I77" s="4161"/>
      <c r="J77" s="4421"/>
      <c r="K77" s="4422"/>
      <c r="L77" s="4421"/>
      <c r="M77" s="4421"/>
      <c r="N77" s="4423"/>
      <c r="O77" s="4421"/>
      <c r="P77" s="4421"/>
      <c r="Q77" s="4421"/>
      <c r="R77" s="4421"/>
      <c r="S77" s="4421"/>
      <c r="T77" s="4421"/>
      <c r="U77" s="4421"/>
      <c r="V77" s="4421"/>
      <c r="W77" s="4421"/>
      <c r="X77" s="4421"/>
      <c r="Y77" s="4421"/>
      <c r="Z77" s="4421"/>
      <c r="AA77" s="4423"/>
      <c r="AB77" s="4421"/>
      <c r="AC77" s="4421"/>
      <c r="AD77" s="4424"/>
      <c r="AE77" s="4425"/>
      <c r="AF77" s="4426"/>
      <c r="AG77" s="4427"/>
      <c r="AH77" s="4427"/>
      <c r="AI77" s="4427"/>
      <c r="AJ77" s="4427"/>
      <c r="AK77" s="5889"/>
      <c r="AL77" s="5889"/>
      <c r="AM77" s="4427"/>
      <c r="AN77" s="4427"/>
      <c r="AO77" s="4428"/>
      <c r="AP77" s="6509"/>
      <c r="AQ77" s="3740"/>
      <c r="AR77" s="4047"/>
    </row>
    <row r="78" spans="1:44" s="6512" customFormat="1" ht="12.75">
      <c r="A78" s="4047"/>
      <c r="B78" s="3740"/>
      <c r="C78" s="4162" t="s">
        <v>1133</v>
      </c>
      <c r="D78" s="4138"/>
      <c r="E78" s="4138"/>
      <c r="F78" s="4135"/>
      <c r="G78" s="4135"/>
      <c r="H78" s="4135"/>
      <c r="I78" s="4163"/>
      <c r="J78" s="4414">
        <f>J75+J38</f>
        <v>0</v>
      </c>
      <c r="K78" s="4429"/>
      <c r="L78" s="4430"/>
      <c r="M78" s="4430"/>
      <c r="N78" s="4430"/>
      <c r="O78" s="4414">
        <f>O75+O38</f>
        <v>0</v>
      </c>
      <c r="P78" s="4414">
        <f t="shared" ref="P78:AD78" si="20">P75+P38</f>
        <v>0</v>
      </c>
      <c r="Q78" s="4414">
        <f t="shared" si="20"/>
        <v>0</v>
      </c>
      <c r="R78" s="4414">
        <f t="shared" si="20"/>
        <v>0</v>
      </c>
      <c r="S78" s="4414">
        <f t="shared" si="20"/>
        <v>0</v>
      </c>
      <c r="T78" s="4414">
        <f t="shared" si="20"/>
        <v>0</v>
      </c>
      <c r="U78" s="4414">
        <f t="shared" si="20"/>
        <v>0</v>
      </c>
      <c r="V78" s="4414">
        <f t="shared" si="20"/>
        <v>0</v>
      </c>
      <c r="W78" s="4414">
        <f t="shared" si="20"/>
        <v>0</v>
      </c>
      <c r="X78" s="4414">
        <f t="shared" si="20"/>
        <v>0</v>
      </c>
      <c r="Y78" s="4414">
        <f t="shared" si="20"/>
        <v>0</v>
      </c>
      <c r="Z78" s="4414">
        <f>Z75+Z38</f>
        <v>0</v>
      </c>
      <c r="AA78" s="4414">
        <f t="shared" si="20"/>
        <v>0</v>
      </c>
      <c r="AB78" s="4414">
        <f t="shared" si="20"/>
        <v>0</v>
      </c>
      <c r="AC78" s="4414">
        <f>AC75+AC38</f>
        <v>0</v>
      </c>
      <c r="AD78" s="4415">
        <f t="shared" si="20"/>
        <v>0</v>
      </c>
      <c r="AE78" s="4431"/>
      <c r="AF78" s="4432">
        <f t="shared" ref="AF78:AO78" si="21">AF75+AF38</f>
        <v>0</v>
      </c>
      <c r="AG78" s="4414">
        <f t="shared" si="21"/>
        <v>0</v>
      </c>
      <c r="AH78" s="4433">
        <f t="shared" si="21"/>
        <v>0</v>
      </c>
      <c r="AI78" s="4414">
        <f t="shared" si="21"/>
        <v>0</v>
      </c>
      <c r="AJ78" s="4173">
        <f t="shared" si="21"/>
        <v>0</v>
      </c>
      <c r="AK78" s="4173">
        <f>AK75+AK38</f>
        <v>0</v>
      </c>
      <c r="AL78" s="4173">
        <f>AL75+AL38</f>
        <v>0</v>
      </c>
      <c r="AM78" s="4414">
        <f t="shared" si="21"/>
        <v>0</v>
      </c>
      <c r="AN78" s="4414">
        <f t="shared" si="21"/>
        <v>0</v>
      </c>
      <c r="AO78" s="4434">
        <f t="shared" si="21"/>
        <v>0</v>
      </c>
      <c r="AP78" s="6510"/>
      <c r="AQ78" s="3740"/>
      <c r="AR78" s="4047"/>
    </row>
    <row r="79" spans="1:44" s="6512" customFormat="1" ht="13.5" thickBot="1">
      <c r="A79" s="4047"/>
      <c r="B79" s="3740"/>
      <c r="C79" s="4070" t="s">
        <v>1222</v>
      </c>
      <c r="D79" s="3417"/>
      <c r="E79" s="3417"/>
      <c r="F79" s="3418"/>
      <c r="G79" s="3418"/>
      <c r="H79" s="3418"/>
      <c r="I79" s="3418"/>
      <c r="J79" s="4435">
        <f>J39+J76</f>
        <v>0</v>
      </c>
      <c r="K79" s="4436"/>
      <c r="L79" s="4437"/>
      <c r="M79" s="4437"/>
      <c r="N79" s="4437"/>
      <c r="O79" s="4435">
        <f t="shared" ref="O79:AD79" si="22">O39+O76</f>
        <v>0</v>
      </c>
      <c r="P79" s="4435">
        <f t="shared" si="22"/>
        <v>0</v>
      </c>
      <c r="Q79" s="4435">
        <f t="shared" si="22"/>
        <v>0</v>
      </c>
      <c r="R79" s="4435">
        <f t="shared" si="22"/>
        <v>0</v>
      </c>
      <c r="S79" s="4435">
        <f t="shared" si="22"/>
        <v>0</v>
      </c>
      <c r="T79" s="4435">
        <f t="shared" si="22"/>
        <v>0</v>
      </c>
      <c r="U79" s="4435">
        <f t="shared" si="22"/>
        <v>0</v>
      </c>
      <c r="V79" s="4435">
        <f t="shared" si="22"/>
        <v>0</v>
      </c>
      <c r="W79" s="4435">
        <f t="shared" si="22"/>
        <v>0</v>
      </c>
      <c r="X79" s="4435">
        <f t="shared" si="22"/>
        <v>0</v>
      </c>
      <c r="Y79" s="4435">
        <f t="shared" si="22"/>
        <v>0</v>
      </c>
      <c r="Z79" s="4435">
        <f t="shared" si="22"/>
        <v>0</v>
      </c>
      <c r="AA79" s="4435">
        <f t="shared" si="22"/>
        <v>0</v>
      </c>
      <c r="AB79" s="4435">
        <f t="shared" si="22"/>
        <v>0</v>
      </c>
      <c r="AC79" s="4435">
        <f t="shared" si="22"/>
        <v>0</v>
      </c>
      <c r="AD79" s="4438">
        <f t="shared" si="22"/>
        <v>0</v>
      </c>
      <c r="AE79" s="4431"/>
      <c r="AF79" s="4439">
        <f t="shared" ref="AF79:AO79" si="23">AF39+AF76</f>
        <v>0</v>
      </c>
      <c r="AG79" s="4440">
        <f t="shared" si="23"/>
        <v>0</v>
      </c>
      <c r="AH79" s="4441">
        <f t="shared" si="23"/>
        <v>0</v>
      </c>
      <c r="AI79" s="4440">
        <f t="shared" si="23"/>
        <v>0</v>
      </c>
      <c r="AJ79" s="6006">
        <f t="shared" si="23"/>
        <v>0</v>
      </c>
      <c r="AK79" s="6006">
        <f>AK39+AK76</f>
        <v>0</v>
      </c>
      <c r="AL79" s="6006">
        <f>AL39+AL76</f>
        <v>0</v>
      </c>
      <c r="AM79" s="4440">
        <f t="shared" si="23"/>
        <v>0</v>
      </c>
      <c r="AN79" s="4440">
        <f t="shared" si="23"/>
        <v>0</v>
      </c>
      <c r="AO79" s="4442">
        <f t="shared" si="23"/>
        <v>0</v>
      </c>
      <c r="AP79" s="6511"/>
      <c r="AQ79" s="3740"/>
      <c r="AR79" s="4047"/>
    </row>
    <row r="80" spans="1:44" s="6512" customFormat="1" ht="12.75">
      <c r="A80" s="4047"/>
      <c r="B80" s="3740"/>
      <c r="C80" s="3744"/>
      <c r="D80" s="3744"/>
      <c r="E80" s="3744"/>
      <c r="F80" s="3744"/>
      <c r="G80" s="3744"/>
      <c r="H80" s="3744"/>
      <c r="I80" s="3743"/>
      <c r="J80" s="3744"/>
      <c r="K80" s="4130"/>
      <c r="L80" s="3744"/>
      <c r="M80" s="3744"/>
      <c r="N80" s="3744"/>
      <c r="O80" s="3744"/>
      <c r="P80" s="3744"/>
      <c r="Q80" s="3744"/>
      <c r="R80" s="3744"/>
      <c r="S80" s="3744"/>
      <c r="T80" s="3744"/>
      <c r="U80" s="3744"/>
      <c r="V80" s="3744"/>
      <c r="W80" s="3744"/>
      <c r="X80" s="3744"/>
      <c r="Y80" s="3744"/>
      <c r="Z80" s="3744"/>
      <c r="AA80" s="4078"/>
      <c r="AB80" s="3744"/>
      <c r="AC80" s="3744"/>
      <c r="AD80" s="3744"/>
      <c r="AE80" s="3740"/>
      <c r="AF80" s="3740"/>
      <c r="AG80" s="3740"/>
      <c r="AH80" s="3740"/>
      <c r="AI80" s="3740"/>
      <c r="AJ80" s="3740"/>
      <c r="AK80" s="3740"/>
      <c r="AL80" s="3740"/>
      <c r="AM80" s="3740"/>
      <c r="AN80" s="3740"/>
      <c r="AO80" s="3740"/>
      <c r="AP80" s="3740"/>
      <c r="AQ80" s="3740"/>
      <c r="AR80" s="4047"/>
    </row>
    <row r="81" spans="1:44" s="6512" customFormat="1" ht="12.75">
      <c r="A81" s="4047"/>
      <c r="B81" s="3740"/>
      <c r="C81" s="3744"/>
      <c r="D81" s="3744"/>
      <c r="E81" s="3744"/>
      <c r="F81" s="3744"/>
      <c r="G81" s="3744"/>
      <c r="H81" s="4071" t="s">
        <v>1135</v>
      </c>
      <c r="I81" s="3743"/>
      <c r="J81" s="3744"/>
      <c r="K81" s="4130"/>
      <c r="L81" s="3744"/>
      <c r="M81" s="3744"/>
      <c r="N81" s="3744"/>
      <c r="O81" s="3744"/>
      <c r="P81" s="3744"/>
      <c r="Q81" s="3744"/>
      <c r="R81" s="3744"/>
      <c r="S81" s="3744"/>
      <c r="T81" s="3744"/>
      <c r="U81" s="3744"/>
      <c r="V81" s="3744"/>
      <c r="W81" s="3744"/>
      <c r="X81" s="3744"/>
      <c r="Y81" s="3744"/>
      <c r="Z81" s="3744"/>
      <c r="AA81" s="4078"/>
      <c r="AB81" s="3744"/>
      <c r="AC81" s="3744"/>
      <c r="AD81" s="3744"/>
      <c r="AE81" s="3740"/>
      <c r="AF81" s="3740"/>
      <c r="AG81" s="3740"/>
      <c r="AH81" s="3740"/>
      <c r="AI81" s="3740"/>
      <c r="AJ81" s="3740"/>
      <c r="AK81" s="3740"/>
      <c r="AL81" s="3740"/>
      <c r="AM81" s="3740"/>
      <c r="AN81" s="3740"/>
      <c r="AO81" s="3740"/>
      <c r="AP81" s="3740"/>
      <c r="AQ81" s="3740"/>
      <c r="AR81" s="4047"/>
    </row>
    <row r="82" spans="1:44" s="6512" customFormat="1" ht="13.5" thickBot="1">
      <c r="A82" s="4047"/>
      <c r="B82" s="3740"/>
      <c r="C82" s="3744"/>
      <c r="D82" s="3744"/>
      <c r="E82" s="3744"/>
      <c r="F82" s="3744"/>
      <c r="G82" s="3744"/>
      <c r="H82" s="3744"/>
      <c r="I82" s="3743"/>
      <c r="J82" s="3744"/>
      <c r="K82" s="4130"/>
      <c r="L82" s="3744"/>
      <c r="M82" s="3744"/>
      <c r="N82" s="3744"/>
      <c r="O82" s="3744"/>
      <c r="P82" s="3744"/>
      <c r="Q82" s="3744"/>
      <c r="R82" s="3744"/>
      <c r="S82" s="3744"/>
      <c r="T82" s="3744"/>
      <c r="U82" s="3744"/>
      <c r="V82" s="3744"/>
      <c r="W82" s="3744"/>
      <c r="X82" s="3744"/>
      <c r="Y82" s="3744"/>
      <c r="Z82" s="3744"/>
      <c r="AA82" s="4078"/>
      <c r="AB82" s="3744"/>
      <c r="AC82" s="3744"/>
      <c r="AD82" s="3744"/>
      <c r="AE82" s="3740"/>
      <c r="AF82" s="3740"/>
      <c r="AG82" s="3740"/>
      <c r="AH82" s="3740"/>
      <c r="AI82" s="3740"/>
      <c r="AJ82" s="3740"/>
      <c r="AK82" s="3740"/>
      <c r="AL82" s="3740"/>
      <c r="AM82" s="3740"/>
      <c r="AN82" s="3740"/>
      <c r="AO82" s="3740"/>
      <c r="AP82" s="3740"/>
      <c r="AQ82" s="3740"/>
      <c r="AR82" s="4047"/>
    </row>
    <row r="83" spans="1:44" s="6512" customFormat="1" ht="12.75">
      <c r="A83" s="4047"/>
      <c r="B83" s="3740"/>
      <c r="C83" s="3744"/>
      <c r="D83" s="3744"/>
      <c r="E83" s="3744"/>
      <c r="F83" s="3744"/>
      <c r="G83" s="4072" t="str">
        <f>C12</f>
        <v>3.1.</v>
      </c>
      <c r="H83" s="4175" t="s">
        <v>1184</v>
      </c>
      <c r="I83" s="4176"/>
      <c r="J83" s="4443">
        <f>J39</f>
        <v>0</v>
      </c>
      <c r="K83" s="4444"/>
      <c r="L83" s="4445"/>
      <c r="M83" s="4445"/>
      <c r="N83" s="4445"/>
      <c r="O83" s="4443">
        <f>O39</f>
        <v>0</v>
      </c>
      <c r="P83" s="4443">
        <f t="shared" ref="P83:AD83" si="24">P39</f>
        <v>0</v>
      </c>
      <c r="Q83" s="4443">
        <f t="shared" si="24"/>
        <v>0</v>
      </c>
      <c r="R83" s="4443">
        <f t="shared" si="24"/>
        <v>0</v>
      </c>
      <c r="S83" s="4443">
        <f>S39</f>
        <v>0</v>
      </c>
      <c r="T83" s="4443">
        <f t="shared" si="24"/>
        <v>0</v>
      </c>
      <c r="U83" s="4443">
        <f t="shared" si="24"/>
        <v>0</v>
      </c>
      <c r="V83" s="4443">
        <f t="shared" si="24"/>
        <v>0</v>
      </c>
      <c r="W83" s="4443">
        <f t="shared" si="24"/>
        <v>0</v>
      </c>
      <c r="X83" s="4443">
        <f t="shared" si="24"/>
        <v>0</v>
      </c>
      <c r="Y83" s="4443">
        <f t="shared" si="24"/>
        <v>0</v>
      </c>
      <c r="Z83" s="4443">
        <f>Z39</f>
        <v>0</v>
      </c>
      <c r="AA83" s="4443">
        <f t="shared" si="24"/>
        <v>0</v>
      </c>
      <c r="AB83" s="4443">
        <f t="shared" si="24"/>
        <v>0</v>
      </c>
      <c r="AC83" s="4443">
        <f t="shared" si="24"/>
        <v>0</v>
      </c>
      <c r="AD83" s="4446">
        <f t="shared" si="24"/>
        <v>0</v>
      </c>
      <c r="AE83" s="4174"/>
      <c r="AF83" s="4451">
        <f>AF39</f>
        <v>0</v>
      </c>
      <c r="AG83" s="4452">
        <f t="shared" ref="AG83:AN83" si="25">AG39</f>
        <v>0</v>
      </c>
      <c r="AH83" s="4452">
        <f t="shared" si="25"/>
        <v>0</v>
      </c>
      <c r="AI83" s="4452">
        <f t="shared" si="25"/>
        <v>0</v>
      </c>
      <c r="AJ83" s="4452">
        <f t="shared" si="25"/>
        <v>0</v>
      </c>
      <c r="AK83" s="4452">
        <f>AK39</f>
        <v>0</v>
      </c>
      <c r="AL83" s="4452">
        <f>AL39</f>
        <v>0</v>
      </c>
      <c r="AM83" s="4452">
        <f t="shared" si="25"/>
        <v>0</v>
      </c>
      <c r="AN83" s="4452">
        <f t="shared" si="25"/>
        <v>0</v>
      </c>
      <c r="AO83" s="4453">
        <f>AO39</f>
        <v>0</v>
      </c>
      <c r="AP83" s="6504"/>
      <c r="AQ83" s="3740"/>
      <c r="AR83" s="4047"/>
    </row>
    <row r="84" spans="1:44" s="6512" customFormat="1" ht="13.5" thickBot="1">
      <c r="A84" s="4047"/>
      <c r="B84" s="3740"/>
      <c r="C84" s="3744"/>
      <c r="D84" s="3744"/>
      <c r="E84" s="3744"/>
      <c r="F84" s="3744"/>
      <c r="G84" s="4072" t="str">
        <f>C41</f>
        <v>3.2.</v>
      </c>
      <c r="H84" s="4177" t="s">
        <v>1185</v>
      </c>
      <c r="I84" s="4178"/>
      <c r="J84" s="4447">
        <f>J76</f>
        <v>0</v>
      </c>
      <c r="K84" s="4448"/>
      <c r="L84" s="4449"/>
      <c r="M84" s="4449"/>
      <c r="N84" s="4449"/>
      <c r="O84" s="4447">
        <f>O76</f>
        <v>0</v>
      </c>
      <c r="P84" s="4447">
        <f t="shared" ref="P84:AD84" si="26">P76</f>
        <v>0</v>
      </c>
      <c r="Q84" s="4447">
        <f t="shared" si="26"/>
        <v>0</v>
      </c>
      <c r="R84" s="4447">
        <f t="shared" si="26"/>
        <v>0</v>
      </c>
      <c r="S84" s="4447">
        <f>S76</f>
        <v>0</v>
      </c>
      <c r="T84" s="4447">
        <f t="shared" si="26"/>
        <v>0</v>
      </c>
      <c r="U84" s="4447">
        <f t="shared" si="26"/>
        <v>0</v>
      </c>
      <c r="V84" s="4447">
        <f t="shared" si="26"/>
        <v>0</v>
      </c>
      <c r="W84" s="4447">
        <f t="shared" si="26"/>
        <v>0</v>
      </c>
      <c r="X84" s="4447">
        <f t="shared" si="26"/>
        <v>0</v>
      </c>
      <c r="Y84" s="4447">
        <f t="shared" si="26"/>
        <v>0</v>
      </c>
      <c r="Z84" s="4447">
        <f>Z76</f>
        <v>0</v>
      </c>
      <c r="AA84" s="4447">
        <f t="shared" si="26"/>
        <v>0</v>
      </c>
      <c r="AB84" s="4447">
        <f t="shared" si="26"/>
        <v>0</v>
      </c>
      <c r="AC84" s="4447">
        <f t="shared" si="26"/>
        <v>0</v>
      </c>
      <c r="AD84" s="4450">
        <f t="shared" si="26"/>
        <v>0</v>
      </c>
      <c r="AE84" s="4174"/>
      <c r="AF84" s="4454">
        <f>AF76</f>
        <v>0</v>
      </c>
      <c r="AG84" s="4455">
        <f t="shared" ref="AG84:AN84" si="27">AG76</f>
        <v>0</v>
      </c>
      <c r="AH84" s="4455">
        <f t="shared" si="27"/>
        <v>0</v>
      </c>
      <c r="AI84" s="4455">
        <f t="shared" si="27"/>
        <v>0</v>
      </c>
      <c r="AJ84" s="4455">
        <f t="shared" si="27"/>
        <v>0</v>
      </c>
      <c r="AK84" s="4455">
        <f>AK76</f>
        <v>0</v>
      </c>
      <c r="AL84" s="4455">
        <f>AL76</f>
        <v>0</v>
      </c>
      <c r="AM84" s="4455">
        <f t="shared" si="27"/>
        <v>0</v>
      </c>
      <c r="AN84" s="4455">
        <f t="shared" si="27"/>
        <v>0</v>
      </c>
      <c r="AO84" s="4456">
        <f>AO76</f>
        <v>0</v>
      </c>
      <c r="AP84" s="6513"/>
      <c r="AQ84" s="3740"/>
      <c r="AR84" s="4047"/>
    </row>
    <row r="85" spans="1:44" s="6512" customFormat="1" ht="12.75">
      <c r="A85" s="4047"/>
      <c r="B85" s="3740"/>
      <c r="C85" s="3744"/>
      <c r="D85" s="3744"/>
      <c r="E85" s="3744"/>
      <c r="F85" s="3744"/>
      <c r="G85" s="3744"/>
      <c r="H85" s="3744"/>
      <c r="I85" s="3743"/>
      <c r="J85" s="3744"/>
      <c r="K85" s="4130"/>
      <c r="L85" s="3744"/>
      <c r="M85" s="3744"/>
      <c r="N85" s="3744"/>
      <c r="O85" s="3744"/>
      <c r="P85" s="3744"/>
      <c r="Q85" s="3744"/>
      <c r="R85" s="3744"/>
      <c r="S85" s="3744"/>
      <c r="T85" s="3744"/>
      <c r="U85" s="3744"/>
      <c r="V85" s="3744"/>
      <c r="W85" s="3744"/>
      <c r="X85" s="3744"/>
      <c r="Y85" s="3744"/>
      <c r="Z85" s="3744"/>
      <c r="AA85" s="3744"/>
      <c r="AB85" s="3744"/>
      <c r="AC85" s="3744"/>
      <c r="AD85" s="3744"/>
      <c r="AE85" s="3740"/>
      <c r="AF85" s="3740"/>
      <c r="AG85" s="3740"/>
      <c r="AH85" s="3740"/>
      <c r="AI85" s="3740"/>
      <c r="AJ85" s="3740"/>
      <c r="AK85" s="3740"/>
      <c r="AL85" s="3740"/>
      <c r="AM85" s="3740"/>
      <c r="AN85" s="3740"/>
      <c r="AO85" s="3740"/>
      <c r="AQ85" s="3740"/>
      <c r="AR85" s="4047"/>
    </row>
    <row r="86" spans="1:44" s="6512" customFormat="1" ht="13.5" thickBot="1">
      <c r="A86" s="4047"/>
      <c r="B86" s="3740"/>
      <c r="C86" s="3740"/>
      <c r="D86" s="3740"/>
      <c r="E86" s="3740"/>
      <c r="F86" s="3740"/>
      <c r="G86" s="3740"/>
      <c r="H86" s="3740"/>
      <c r="I86" s="4071"/>
      <c r="J86" s="3740"/>
      <c r="K86" s="4131"/>
      <c r="L86" s="4073"/>
      <c r="M86" s="4073"/>
      <c r="N86" s="4073" t="s">
        <v>56</v>
      </c>
      <c r="O86" s="4074" t="s">
        <v>3247</v>
      </c>
      <c r="P86" s="3740"/>
      <c r="Q86" s="3740"/>
      <c r="R86" s="3740"/>
      <c r="S86" s="3740"/>
      <c r="T86" s="3740"/>
      <c r="U86" s="3740"/>
      <c r="V86" s="3740"/>
      <c r="W86" s="3740"/>
      <c r="X86" s="3740"/>
      <c r="Y86" s="3740"/>
      <c r="Z86" s="3740"/>
      <c r="AA86" s="3740"/>
      <c r="AB86" s="3740"/>
      <c r="AC86" s="3740"/>
      <c r="AD86" s="3740"/>
      <c r="AE86" s="3740"/>
      <c r="AF86" s="3740"/>
      <c r="AG86" s="3740"/>
      <c r="AH86" s="3740"/>
      <c r="AI86" s="3740"/>
      <c r="AJ86" s="3740"/>
      <c r="AK86" s="3740"/>
      <c r="AL86" s="3740"/>
      <c r="AM86" s="3740"/>
      <c r="AN86" s="3740"/>
      <c r="AO86" s="3740"/>
      <c r="AP86" s="3740"/>
      <c r="AQ86" s="3740"/>
      <c r="AR86" s="4047"/>
    </row>
    <row r="87" spans="1:44" s="6512" customFormat="1" ht="12.75">
      <c r="A87" s="4047"/>
      <c r="B87" s="3740"/>
      <c r="C87" s="3740"/>
      <c r="D87" s="3740"/>
      <c r="E87" s="1163"/>
      <c r="F87" s="3740"/>
      <c r="G87" s="1163"/>
      <c r="H87" s="3740"/>
      <c r="I87" s="4071"/>
      <c r="J87" s="3740"/>
      <c r="K87" s="4132"/>
      <c r="L87" s="3740"/>
      <c r="M87" s="3740"/>
      <c r="N87" s="4071"/>
      <c r="O87" s="4074" t="s">
        <v>1186</v>
      </c>
      <c r="P87" s="3740"/>
      <c r="Q87" s="3740"/>
      <c r="R87" s="3740"/>
      <c r="S87" s="3740"/>
      <c r="T87" s="3740"/>
      <c r="U87" s="3740"/>
      <c r="V87" s="3740"/>
      <c r="W87" s="3740"/>
      <c r="X87" s="3740"/>
      <c r="Y87" s="3740"/>
      <c r="Z87" s="3740"/>
      <c r="AA87" s="3740"/>
      <c r="AB87" s="3740"/>
      <c r="AC87" s="3740"/>
      <c r="AD87" s="3740"/>
      <c r="AE87" s="3740"/>
      <c r="AF87" s="3740"/>
      <c r="AG87" s="3740"/>
      <c r="AH87" s="3740"/>
      <c r="AI87" s="3740"/>
      <c r="AJ87" s="8618" t="s">
        <v>4153</v>
      </c>
      <c r="AK87" s="8620" t="s">
        <v>4163</v>
      </c>
      <c r="AL87" s="8616" t="s">
        <v>1367</v>
      </c>
      <c r="AM87" s="8616"/>
      <c r="AN87" s="8616" t="s">
        <v>4161</v>
      </c>
      <c r="AO87" s="8617"/>
      <c r="AP87" s="3740"/>
      <c r="AQ87" s="3740"/>
      <c r="AR87" s="4047"/>
    </row>
    <row r="88" spans="1:44" s="6512" customFormat="1" ht="14.25" thickBot="1">
      <c r="A88" s="4047"/>
      <c r="B88" s="3740"/>
      <c r="C88" s="3740"/>
      <c r="D88" s="3740"/>
      <c r="E88" s="7178"/>
      <c r="F88" s="3740"/>
      <c r="G88" s="3740"/>
      <c r="H88" s="3740"/>
      <c r="I88" s="4071"/>
      <c r="J88" s="3740"/>
      <c r="K88" s="4132"/>
      <c r="L88" s="3740"/>
      <c r="M88" s="3740"/>
      <c r="N88" s="4071"/>
      <c r="O88" s="4074" t="s">
        <v>3942</v>
      </c>
      <c r="P88" s="3740"/>
      <c r="Q88" s="3740"/>
      <c r="R88" s="3740"/>
      <c r="S88" s="3740"/>
      <c r="T88" s="3740"/>
      <c r="U88" s="3740"/>
      <c r="V88" s="3740"/>
      <c r="W88" s="3740"/>
      <c r="X88" s="3740"/>
      <c r="Y88" s="3740"/>
      <c r="Z88" s="3740"/>
      <c r="AA88" s="3740"/>
      <c r="AB88" s="3740"/>
      <c r="AC88" s="3740"/>
      <c r="AD88" s="3740"/>
      <c r="AE88" s="3740"/>
      <c r="AF88" s="3740"/>
      <c r="AG88" s="3740"/>
      <c r="AH88" s="3740"/>
      <c r="AI88" s="3740"/>
      <c r="AJ88" s="8619"/>
      <c r="AK88" s="8621"/>
      <c r="AL88" s="7311" t="s">
        <v>1262</v>
      </c>
      <c r="AM88" s="7311" t="s">
        <v>4162</v>
      </c>
      <c r="AN88" s="7311" t="s">
        <v>1262</v>
      </c>
      <c r="AO88" s="7312" t="s">
        <v>4162</v>
      </c>
      <c r="AP88" s="3740"/>
      <c r="AQ88" s="3740"/>
      <c r="AR88" s="4047"/>
    </row>
    <row r="89" spans="1:44" s="6512" customFormat="1" ht="12.75">
      <c r="A89" s="4047"/>
      <c r="B89" s="3740"/>
      <c r="C89" s="3740"/>
      <c r="D89" s="3740"/>
      <c r="E89" s="3740"/>
      <c r="F89" s="3740"/>
      <c r="G89" s="3740"/>
      <c r="H89" s="3740"/>
      <c r="I89" s="4071"/>
      <c r="J89" s="3740"/>
      <c r="K89" s="4132"/>
      <c r="L89" s="3740"/>
      <c r="M89" s="3740"/>
      <c r="N89" s="4071"/>
      <c r="O89" s="6174" t="s">
        <v>4166</v>
      </c>
      <c r="P89" s="3740"/>
      <c r="Q89" s="3740"/>
      <c r="R89" s="3740"/>
      <c r="S89" s="3740"/>
      <c r="T89" s="3740"/>
      <c r="U89" s="3740"/>
      <c r="V89" s="3740"/>
      <c r="W89" s="3740"/>
      <c r="X89" s="3740"/>
      <c r="Y89" s="3740"/>
      <c r="Z89" s="3740"/>
      <c r="AA89" s="3740"/>
      <c r="AB89" s="3740"/>
      <c r="AC89" s="3740"/>
      <c r="AD89" s="3740"/>
      <c r="AE89" s="3740"/>
      <c r="AF89" s="3740"/>
      <c r="AG89" s="3740"/>
      <c r="AH89" s="3740"/>
      <c r="AI89" s="3740"/>
      <c r="AJ89" s="7308" t="s">
        <v>4152</v>
      </c>
      <c r="AK89" s="7653">
        <v>1.4999999999999999E-2</v>
      </c>
      <c r="AL89" s="7309"/>
      <c r="AM89" s="7309"/>
      <c r="AN89" s="7309"/>
      <c r="AO89" s="7310"/>
      <c r="AP89" s="3740"/>
      <c r="AQ89" s="3740"/>
      <c r="AR89" s="4047"/>
    </row>
    <row r="90" spans="1:44" s="6512" customFormat="1" ht="12.75">
      <c r="A90" s="4047"/>
      <c r="B90" s="3740"/>
      <c r="C90" s="3740"/>
      <c r="D90" s="3740"/>
      <c r="E90" s="3740"/>
      <c r="F90" s="3740"/>
      <c r="G90" s="3740"/>
      <c r="H90" s="3740"/>
      <c r="I90" s="3740"/>
      <c r="J90" s="3740"/>
      <c r="K90" s="3740"/>
      <c r="L90" s="3740"/>
      <c r="M90" s="3740"/>
      <c r="N90" s="4071"/>
      <c r="O90" s="6174" t="s">
        <v>4589</v>
      </c>
      <c r="P90" s="3740"/>
      <c r="Q90" s="3740"/>
      <c r="R90" s="3740"/>
      <c r="S90" s="3740"/>
      <c r="T90" s="3740"/>
      <c r="U90" s="3740"/>
      <c r="V90" s="3740"/>
      <c r="W90" s="3740"/>
      <c r="X90" s="3740"/>
      <c r="Y90" s="3740"/>
      <c r="Z90" s="3740"/>
      <c r="AA90" s="3740"/>
      <c r="AB90" s="3740"/>
      <c r="AC90" s="3740"/>
      <c r="AD90" s="3740"/>
      <c r="AE90" s="3740"/>
      <c r="AF90" s="3740"/>
      <c r="AG90" s="3740"/>
      <c r="AH90" s="3740"/>
      <c r="AI90" s="3740"/>
      <c r="AJ90" s="7298" t="s">
        <v>4154</v>
      </c>
      <c r="AK90" s="7653">
        <v>0.04</v>
      </c>
      <c r="AL90" s="7299"/>
      <c r="AM90" s="7299"/>
      <c r="AN90" s="7299"/>
      <c r="AO90" s="7300"/>
      <c r="AP90" s="3740"/>
      <c r="AQ90" s="3740"/>
      <c r="AR90" s="4047"/>
    </row>
    <row r="91" spans="1:44" s="6512" customFormat="1" ht="12.75">
      <c r="A91" s="4047"/>
      <c r="B91" s="3740"/>
      <c r="C91" s="3740"/>
      <c r="D91" s="3740"/>
      <c r="E91" s="3740"/>
      <c r="F91" s="3740"/>
      <c r="G91" s="3740"/>
      <c r="H91" s="3740"/>
      <c r="I91" s="3740"/>
      <c r="J91" s="3740"/>
      <c r="K91" s="3740"/>
      <c r="L91" s="3740"/>
      <c r="M91" s="3740"/>
      <c r="N91" s="3740"/>
      <c r="O91" s="3740"/>
      <c r="P91" s="3740"/>
      <c r="Q91" s="3740"/>
      <c r="R91" s="3740"/>
      <c r="S91" s="3740"/>
      <c r="T91" s="3740"/>
      <c r="U91" s="3740"/>
      <c r="V91" s="3740"/>
      <c r="W91" s="3740"/>
      <c r="X91" s="3740"/>
      <c r="Y91" s="3740"/>
      <c r="Z91" s="3740"/>
      <c r="AA91" s="3740"/>
      <c r="AB91" s="3740"/>
      <c r="AC91" s="3740"/>
      <c r="AD91" s="3740"/>
      <c r="AE91" s="3740"/>
      <c r="AF91" s="3740"/>
      <c r="AG91" s="3740"/>
      <c r="AH91" s="3740"/>
      <c r="AI91" s="3740"/>
      <c r="AJ91" s="7298" t="s">
        <v>4155</v>
      </c>
      <c r="AK91" s="7654">
        <v>0.06</v>
      </c>
      <c r="AL91" s="7299"/>
      <c r="AM91" s="7299"/>
      <c r="AN91" s="7299"/>
      <c r="AO91" s="7300"/>
      <c r="AP91" s="3740"/>
      <c r="AQ91" s="3740"/>
      <c r="AR91" s="4047"/>
    </row>
    <row r="92" spans="1:44" s="6512" customFormat="1" ht="12.75">
      <c r="A92" s="4047"/>
      <c r="B92" s="3740"/>
      <c r="C92" s="3740"/>
      <c r="D92" s="3740"/>
      <c r="E92" s="3740"/>
      <c r="F92" s="3740"/>
      <c r="G92" s="3740"/>
      <c r="H92" s="3740"/>
      <c r="I92" s="3740"/>
      <c r="J92" s="3740"/>
      <c r="K92" s="3740"/>
      <c r="L92" s="3740"/>
      <c r="M92" s="3740"/>
      <c r="N92" s="3740"/>
      <c r="O92" s="3740"/>
      <c r="P92" s="3740"/>
      <c r="Q92" s="3740"/>
      <c r="R92" s="3740"/>
      <c r="S92" s="3740"/>
      <c r="T92" s="3740"/>
      <c r="U92" s="3740"/>
      <c r="V92" s="3740"/>
      <c r="W92" s="3740"/>
      <c r="X92" s="3740"/>
      <c r="Y92" s="3740"/>
      <c r="Z92" s="3740"/>
      <c r="AA92" s="3740"/>
      <c r="AB92" s="3740"/>
      <c r="AC92" s="3740"/>
      <c r="AD92" s="3740"/>
      <c r="AE92" s="3740"/>
      <c r="AF92" s="3740"/>
      <c r="AG92" s="3740"/>
      <c r="AH92" s="3740"/>
      <c r="AI92" s="3740"/>
      <c r="AJ92" s="7298" t="s">
        <v>4156</v>
      </c>
      <c r="AK92" s="7654">
        <v>0.12</v>
      </c>
      <c r="AL92" s="7299"/>
      <c r="AM92" s="7299"/>
      <c r="AN92" s="7299"/>
      <c r="AO92" s="7300"/>
      <c r="AP92" s="3740"/>
      <c r="AQ92" s="3740"/>
      <c r="AR92" s="4047"/>
    </row>
    <row r="93" spans="1:44" s="6512" customFormat="1" ht="12.75">
      <c r="A93" s="4047"/>
      <c r="B93" s="3740"/>
      <c r="C93" s="3740"/>
      <c r="D93" s="3740"/>
      <c r="E93" s="3740"/>
      <c r="F93" s="3740"/>
      <c r="G93" s="3740"/>
      <c r="H93" s="3740"/>
      <c r="I93" s="3740"/>
      <c r="J93" s="3740"/>
      <c r="K93" s="3740"/>
      <c r="L93" s="3740"/>
      <c r="M93" s="3740"/>
      <c r="N93" s="3740"/>
      <c r="O93" s="3740"/>
      <c r="P93" s="3740"/>
      <c r="Q93" s="3740"/>
      <c r="R93" s="3740"/>
      <c r="S93" s="3740"/>
      <c r="T93" s="3740"/>
      <c r="U93" s="3740"/>
      <c r="V93" s="3740"/>
      <c r="W93" s="3740"/>
      <c r="X93" s="3740"/>
      <c r="Y93" s="3740"/>
      <c r="Z93" s="3740"/>
      <c r="AA93" s="3740"/>
      <c r="AB93" s="3740"/>
      <c r="AC93" s="3740"/>
      <c r="AD93" s="3740"/>
      <c r="AE93" s="3740"/>
      <c r="AF93" s="3740"/>
      <c r="AG93" s="3740"/>
      <c r="AH93" s="3740"/>
      <c r="AI93" s="3740"/>
      <c r="AJ93" s="7298" t="s">
        <v>4157</v>
      </c>
      <c r="AK93" s="7654">
        <v>0.25</v>
      </c>
      <c r="AL93" s="7299"/>
      <c r="AM93" s="7299"/>
      <c r="AN93" s="7299"/>
      <c r="AO93" s="7300"/>
      <c r="AP93" s="3740"/>
      <c r="AQ93" s="3740"/>
      <c r="AR93" s="4047"/>
    </row>
    <row r="94" spans="1:44" s="6512" customFormat="1" ht="12.75">
      <c r="A94" s="4047"/>
      <c r="B94" s="3740"/>
      <c r="C94" s="3740"/>
      <c r="D94" s="3740"/>
      <c r="E94" s="3740"/>
      <c r="F94" s="3740"/>
      <c r="G94" s="3740"/>
      <c r="H94" s="3740"/>
      <c r="I94" s="3740"/>
      <c r="J94" s="3740"/>
      <c r="K94" s="3740"/>
      <c r="L94" s="3740"/>
      <c r="M94" s="3740"/>
      <c r="N94" s="3740"/>
      <c r="O94" s="3740"/>
      <c r="P94" s="3740"/>
      <c r="Q94" s="3740"/>
      <c r="R94" s="3740"/>
      <c r="S94" s="3740"/>
      <c r="T94" s="3740"/>
      <c r="U94" s="3740"/>
      <c r="V94" s="3740"/>
      <c r="W94" s="3740"/>
      <c r="X94" s="3740"/>
      <c r="Y94" s="3740"/>
      <c r="Z94" s="3740"/>
      <c r="AA94" s="3740"/>
      <c r="AB94" s="3740"/>
      <c r="AC94" s="3740"/>
      <c r="AD94" s="3740"/>
      <c r="AE94" s="3740"/>
      <c r="AF94" s="3740"/>
      <c r="AG94" s="3740"/>
      <c r="AH94" s="3740"/>
      <c r="AI94" s="3740"/>
      <c r="AJ94" s="7301" t="s">
        <v>4158</v>
      </c>
      <c r="AK94" s="7654"/>
      <c r="AL94" s="7302"/>
      <c r="AM94" s="7302"/>
      <c r="AN94" s="7302"/>
      <c r="AO94" s="7303"/>
      <c r="AP94" s="3740"/>
      <c r="AQ94" s="3740"/>
      <c r="AR94" s="4047"/>
    </row>
    <row r="95" spans="1:44" s="6512" customFormat="1" ht="12.75">
      <c r="A95" s="4047"/>
      <c r="B95" s="3740"/>
      <c r="C95" s="3740"/>
      <c r="D95" s="3740"/>
      <c r="E95" s="3740"/>
      <c r="F95" s="3740"/>
      <c r="G95" s="3740"/>
      <c r="H95" s="3740"/>
      <c r="I95" s="3740"/>
      <c r="J95" s="3740"/>
      <c r="K95" s="3740"/>
      <c r="L95" s="3740"/>
      <c r="M95" s="3740"/>
      <c r="N95" s="3740"/>
      <c r="O95" s="3740"/>
      <c r="P95" s="3740"/>
      <c r="Q95" s="3740"/>
      <c r="R95" s="3740"/>
      <c r="S95" s="3740"/>
      <c r="T95" s="3740"/>
      <c r="U95" s="3740"/>
      <c r="V95" s="3740"/>
      <c r="W95" s="3740"/>
      <c r="X95" s="3740"/>
      <c r="Y95" s="3740"/>
      <c r="Z95" s="3740"/>
      <c r="AA95" s="3740"/>
      <c r="AB95" s="3740"/>
      <c r="AC95" s="3740"/>
      <c r="AD95" s="3740"/>
      <c r="AE95" s="3740"/>
      <c r="AF95" s="3740"/>
      <c r="AG95" s="3740"/>
      <c r="AH95" s="3740"/>
      <c r="AI95" s="3740"/>
      <c r="AJ95" s="7298" t="s">
        <v>4159</v>
      </c>
      <c r="AK95" s="7654">
        <v>0.15</v>
      </c>
      <c r="AL95" s="7299"/>
      <c r="AM95" s="7299"/>
      <c r="AN95" s="7299"/>
      <c r="AO95" s="7300"/>
      <c r="AP95" s="3740"/>
      <c r="AQ95" s="3740"/>
      <c r="AR95" s="4047"/>
    </row>
    <row r="96" spans="1:44" s="6512" customFormat="1" ht="12.75">
      <c r="A96" s="4047"/>
      <c r="B96" s="3740"/>
      <c r="C96" s="3740"/>
      <c r="D96" s="3740"/>
      <c r="E96" s="3740"/>
      <c r="F96" s="3740"/>
      <c r="G96" s="3740"/>
      <c r="H96" s="3740"/>
      <c r="I96" s="3740"/>
      <c r="J96" s="3740"/>
      <c r="K96" s="3740"/>
      <c r="L96" s="3740"/>
      <c r="M96" s="3740"/>
      <c r="N96" s="3740"/>
      <c r="O96" s="3740"/>
      <c r="P96" s="3740"/>
      <c r="Q96" s="3740"/>
      <c r="R96" s="3740"/>
      <c r="S96" s="3740"/>
      <c r="T96" s="3740"/>
      <c r="U96" s="3740"/>
      <c r="V96" s="3740"/>
      <c r="W96" s="3740"/>
      <c r="X96" s="3740"/>
      <c r="Y96" s="3740"/>
      <c r="Z96" s="3740"/>
      <c r="AA96" s="3740"/>
      <c r="AB96" s="3740"/>
      <c r="AC96" s="3740"/>
      <c r="AD96" s="3740"/>
      <c r="AE96" s="3740"/>
      <c r="AF96" s="3740"/>
      <c r="AG96" s="3740"/>
      <c r="AH96" s="3740"/>
      <c r="AI96" s="3740"/>
      <c r="AJ96" s="7298" t="s">
        <v>4160</v>
      </c>
      <c r="AK96" s="7654">
        <v>0.25</v>
      </c>
      <c r="AL96" s="7299"/>
      <c r="AM96" s="7299"/>
      <c r="AN96" s="7299"/>
      <c r="AO96" s="7300"/>
      <c r="AP96" s="3740"/>
      <c r="AQ96" s="3740"/>
      <c r="AR96" s="4047"/>
    </row>
    <row r="97" spans="1:44" s="6512" customFormat="1" ht="13.5" thickBot="1">
      <c r="A97" s="4047"/>
      <c r="B97" s="3740"/>
      <c r="C97" s="3740"/>
      <c r="D97" s="3740"/>
      <c r="E97" s="3740"/>
      <c r="F97" s="3740"/>
      <c r="G97" s="3740"/>
      <c r="H97" s="3740"/>
      <c r="I97" s="3740"/>
      <c r="J97" s="3740"/>
      <c r="K97" s="3740"/>
      <c r="L97" s="3740"/>
      <c r="M97" s="3740"/>
      <c r="N97" s="3740"/>
      <c r="O97" s="3740"/>
      <c r="P97" s="3740"/>
      <c r="Q97" s="3740"/>
      <c r="R97" s="3740"/>
      <c r="S97" s="3740"/>
      <c r="T97" s="3740"/>
      <c r="U97" s="3740"/>
      <c r="V97" s="3740"/>
      <c r="W97" s="3740"/>
      <c r="X97" s="3740"/>
      <c r="Y97" s="3740"/>
      <c r="Z97" s="3740"/>
      <c r="AA97" s="3740"/>
      <c r="AB97" s="3740"/>
      <c r="AC97" s="3740"/>
      <c r="AD97" s="3740"/>
      <c r="AE97" s="3740"/>
      <c r="AF97" s="3740"/>
      <c r="AG97" s="3740"/>
      <c r="AH97" s="3740"/>
      <c r="AI97" s="3740"/>
      <c r="AJ97" s="7304" t="s">
        <v>44</v>
      </c>
      <c r="AK97" s="7305"/>
      <c r="AL97" s="7306">
        <f>SUM(AL89:AL96)</f>
        <v>0</v>
      </c>
      <c r="AM97" s="7306">
        <f>SUM(AM89:AM96)</f>
        <v>0</v>
      </c>
      <c r="AN97" s="7306">
        <f>SUM(AN89:AN96)</f>
        <v>0</v>
      </c>
      <c r="AO97" s="7307">
        <f>SUM(AO89:AO96)</f>
        <v>0</v>
      </c>
      <c r="AP97" s="3740"/>
      <c r="AQ97" s="3740"/>
      <c r="AR97" s="4047"/>
    </row>
    <row r="98" spans="1:44" s="6512" customFormat="1" ht="14.25">
      <c r="A98" s="4047"/>
      <c r="B98" s="3740"/>
      <c r="C98" s="3740"/>
      <c r="D98" s="3740"/>
      <c r="E98" s="3740"/>
      <c r="F98" s="3740"/>
      <c r="G98" s="3740"/>
      <c r="H98" s="3740"/>
      <c r="I98" s="3740"/>
      <c r="J98" s="3740"/>
      <c r="K98" s="3740"/>
      <c r="L98" s="3740"/>
      <c r="M98" s="3740"/>
      <c r="N98" s="3740"/>
      <c r="O98" s="3740"/>
      <c r="P98" s="3740"/>
      <c r="Q98" s="3740"/>
      <c r="R98" s="3740"/>
      <c r="S98" s="3740"/>
      <c r="T98" s="3740"/>
      <c r="U98" s="3740"/>
      <c r="V98" s="3740"/>
      <c r="W98" s="3740"/>
      <c r="X98" s="3740"/>
      <c r="Y98" s="3740"/>
      <c r="Z98" s="3740"/>
      <c r="AA98" s="3740"/>
      <c r="AB98" s="3740"/>
      <c r="AC98" s="3740"/>
      <c r="AD98" s="3740"/>
      <c r="AE98" s="3740"/>
      <c r="AF98" s="3740"/>
      <c r="AG98" s="3740"/>
      <c r="AH98" s="3740"/>
      <c r="AI98" s="3740"/>
      <c r="AJ98" s="3740"/>
      <c r="AK98" s="3740"/>
      <c r="AL98" s="3740"/>
      <c r="AM98" s="3740"/>
      <c r="AN98" s="3740"/>
      <c r="AO98" s="3740"/>
      <c r="AP98" s="4075" t="s">
        <v>1279</v>
      </c>
      <c r="AQ98" s="3740"/>
      <c r="AR98" s="4047"/>
    </row>
    <row r="99" spans="1:44" s="6512" customFormat="1" ht="12.75">
      <c r="A99" s="4047"/>
      <c r="B99" s="4047"/>
      <c r="C99" s="4047"/>
      <c r="D99" s="4047"/>
      <c r="E99" s="4047"/>
      <c r="F99" s="4047"/>
      <c r="G99" s="4047"/>
      <c r="H99" s="4047"/>
      <c r="I99" s="4076"/>
      <c r="J99" s="4047"/>
      <c r="K99" s="4133"/>
      <c r="L99" s="4047"/>
      <c r="M99" s="4047"/>
      <c r="N99" s="4047"/>
      <c r="O99" s="4047"/>
      <c r="P99" s="4047"/>
      <c r="Q99" s="4047"/>
      <c r="R99" s="4047"/>
      <c r="S99" s="4047"/>
      <c r="T99" s="4047"/>
      <c r="U99" s="4047"/>
      <c r="V99" s="4047"/>
      <c r="W99" s="4047"/>
      <c r="X99" s="4047"/>
      <c r="Y99" s="4047"/>
      <c r="Z99" s="4047"/>
      <c r="AA99" s="4047"/>
      <c r="AB99" s="4047"/>
      <c r="AC99" s="4047"/>
      <c r="AD99" s="4047"/>
      <c r="AE99" s="4047"/>
      <c r="AF99" s="4047"/>
      <c r="AG99" s="4047"/>
      <c r="AH99" s="4047"/>
      <c r="AI99" s="4047"/>
      <c r="AJ99" s="4047"/>
      <c r="AK99" s="4047"/>
      <c r="AL99" s="4047"/>
      <c r="AM99" s="4047"/>
      <c r="AN99" s="4047"/>
      <c r="AO99" s="4047"/>
      <c r="AP99" s="4047"/>
      <c r="AQ99" s="4047"/>
      <c r="AR99" s="4047"/>
    </row>
    <row r="100" spans="1:44">
      <c r="A100" s="4050"/>
      <c r="B100" s="4050"/>
      <c r="C100" s="4050"/>
      <c r="D100" s="4050"/>
      <c r="E100" s="4050"/>
      <c r="F100" s="4050"/>
      <c r="G100" s="4050"/>
      <c r="H100" s="4050"/>
      <c r="I100" s="4077"/>
      <c r="J100" s="4050"/>
      <c r="K100" s="4134"/>
      <c r="L100" s="4050"/>
      <c r="M100" s="4050"/>
      <c r="N100" s="4050"/>
      <c r="O100" s="4050"/>
      <c r="P100" s="4050"/>
      <c r="Q100" s="4050"/>
      <c r="R100" s="4050"/>
      <c r="S100" s="4050"/>
      <c r="T100" s="4050"/>
      <c r="U100" s="4050"/>
      <c r="V100" s="4050"/>
      <c r="W100" s="4050"/>
      <c r="X100" s="4050"/>
      <c r="Y100" s="4050"/>
      <c r="Z100" s="4050"/>
      <c r="AA100" s="4050"/>
      <c r="AB100" s="4050"/>
      <c r="AC100" s="4050"/>
      <c r="AD100" s="4050"/>
      <c r="AE100" s="4050"/>
      <c r="AF100" s="4050"/>
      <c r="AG100" s="4050"/>
      <c r="AH100" s="4050"/>
      <c r="AI100" s="4050"/>
      <c r="AJ100" s="4050"/>
      <c r="AK100" s="4050"/>
      <c r="AL100" s="4050"/>
      <c r="AM100" s="4050"/>
      <c r="AN100" s="4050"/>
      <c r="AO100" s="4050"/>
      <c r="AP100" s="4050"/>
      <c r="AQ100" s="4050"/>
      <c r="AR100" s="4050"/>
    </row>
    <row r="101" spans="1:44">
      <c r="A101" s="4050"/>
      <c r="B101" s="4050"/>
      <c r="C101" s="4050"/>
      <c r="D101" s="4050"/>
      <c r="E101" s="4050"/>
      <c r="F101" s="4050"/>
      <c r="G101" s="4050"/>
      <c r="H101" s="4050"/>
      <c r="I101" s="4077"/>
      <c r="J101" s="4050"/>
      <c r="K101" s="4134"/>
      <c r="L101" s="4050"/>
      <c r="M101" s="4050"/>
      <c r="N101" s="4050"/>
      <c r="O101" s="4050"/>
      <c r="P101" s="4050"/>
      <c r="Q101" s="4050"/>
      <c r="R101" s="4050"/>
      <c r="S101" s="4050"/>
      <c r="T101" s="4050"/>
      <c r="U101" s="4050"/>
      <c r="V101" s="4050"/>
      <c r="W101" s="4050"/>
      <c r="X101" s="4050"/>
      <c r="Y101" s="4050"/>
      <c r="Z101" s="4050"/>
      <c r="AA101" s="4050"/>
      <c r="AB101" s="4050"/>
      <c r="AC101" s="4050"/>
      <c r="AD101" s="4050"/>
      <c r="AE101" s="4050"/>
      <c r="AF101" s="4050"/>
      <c r="AG101" s="4050"/>
      <c r="AH101" s="4050"/>
      <c r="AI101" s="4050"/>
      <c r="AJ101" s="4050"/>
      <c r="AK101" s="4050"/>
      <c r="AL101" s="4050"/>
      <c r="AM101" s="4050"/>
      <c r="AN101" s="4050"/>
      <c r="AO101" s="4050"/>
      <c r="AP101" s="4050"/>
      <c r="AQ101" s="4050"/>
      <c r="AR101" s="4050"/>
    </row>
  </sheetData>
  <sheetProtection formatCells="0" formatColumns="0" formatRows="0"/>
  <customSheetViews>
    <customSheetView guid="{CC70D5D3-3A1F-46AA-BDCE-F692C2C36BEE}" topLeftCell="AD1">
      <selection activeCell="AM38" sqref="AM38"/>
      <pageMargins left="0.7" right="0.7" top="0.75" bottom="0.75" header="0.3" footer="0.3"/>
      <pageSetup paperSize="9" orientation="portrait" r:id="rId1"/>
    </customSheetView>
    <customSheetView guid="{41E394DC-1FDD-4D1F-8620-137B7012DC10}" scale="87" showGridLines="0">
      <selection activeCell="B1" sqref="B1"/>
      <pageMargins left="0.7" right="0.7" top="0.75" bottom="0.75" header="0.3" footer="0.3"/>
      <pageSetup paperSize="9" orientation="portrait" r:id="rId2"/>
    </customSheetView>
    <customSheetView guid="{DD364770-73A1-4C6D-9516-629A57F0EB18}" scale="87" showGridLines="0" hiddenColumns="1">
      <selection activeCell="D10" sqref="D10"/>
      <pageMargins left="0.7" right="0.7" top="0.75" bottom="0.75" header="0.3" footer="0.3"/>
      <pageSetup paperSize="9" orientation="portrait" r:id="rId3"/>
    </customSheetView>
    <customSheetView guid="{E14211BF-3959-45CF-A937-AD36AACCEFAC}" scale="87" showGridLines="0">
      <selection activeCell="B1" sqref="B1"/>
      <pageMargins left="0.7" right="0.7" top="0.75" bottom="0.75" header="0.3" footer="0.3"/>
      <pageSetup paperSize="9" orientation="portrait" r:id="rId4"/>
    </customSheetView>
    <customSheetView guid="{F416BD5B-C3AD-4F61-AAB2-55950A9B7E72}">
      <pageMargins left="0.7" right="0.7" top="0.75" bottom="0.75" header="0.3" footer="0.3"/>
      <pageSetup paperSize="9" orientation="portrait" r:id="rId5"/>
    </customSheetView>
  </customSheetViews>
  <mergeCells count="34">
    <mergeCell ref="AJ87:AJ88"/>
    <mergeCell ref="AK87:AK88"/>
    <mergeCell ref="AL87:AM87"/>
    <mergeCell ref="AN87:AO87"/>
    <mergeCell ref="C10:F10"/>
    <mergeCell ref="Z7:Z8"/>
    <mergeCell ref="AA7:AA8"/>
    <mergeCell ref="AB7:AB8"/>
    <mergeCell ref="S7:S8"/>
    <mergeCell ref="T7:T8"/>
    <mergeCell ref="U7:U8"/>
    <mergeCell ref="V7:V8"/>
    <mergeCell ref="W7:W8"/>
    <mergeCell ref="N7:N8"/>
    <mergeCell ref="X7:X8"/>
    <mergeCell ref="M7:M8"/>
    <mergeCell ref="Q7:Q8"/>
    <mergeCell ref="Y7:Y8"/>
    <mergeCell ref="AP7:AP8"/>
    <mergeCell ref="F4:H4"/>
    <mergeCell ref="F5:H5"/>
    <mergeCell ref="C7:F8"/>
    <mergeCell ref="G7:G8"/>
    <mergeCell ref="H7:H8"/>
    <mergeCell ref="I7:I8"/>
    <mergeCell ref="J7:J8"/>
    <mergeCell ref="AF7:AO7"/>
    <mergeCell ref="AC7:AC8"/>
    <mergeCell ref="AD7:AD8"/>
    <mergeCell ref="R7:R8"/>
    <mergeCell ref="O7:O8"/>
    <mergeCell ref="P7:P8"/>
    <mergeCell ref="K7:K8"/>
    <mergeCell ref="L7:L8"/>
  </mergeCells>
  <hyperlinks>
    <hyperlink ref="AP98" location="Index!A1" display="Index" xr:uid="{00000000-0004-0000-1A00-000000000000}"/>
  </hyperlinks>
  <pageMargins left="0.7" right="0.7" top="0.75" bottom="0.75" header="0.3" footer="0.3"/>
  <pageSetup paperSize="9" orientation="portrait" r:id="rId6"/>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7030A0"/>
  </sheetPr>
  <dimension ref="A1:W49"/>
  <sheetViews>
    <sheetView workbookViewId="0"/>
  </sheetViews>
  <sheetFormatPr defaultColWidth="0" defaultRowHeight="15.75" zeroHeight="1"/>
  <cols>
    <col min="1" max="2" width="9.140625" style="6954" customWidth="1"/>
    <col min="3" max="3" width="6.140625" style="6954" customWidth="1"/>
    <col min="4" max="4" width="8.7109375" style="6954" customWidth="1"/>
    <col min="5" max="5" width="8.28515625" style="6954" bestFit="1" customWidth="1"/>
    <col min="6" max="6" width="16.7109375" style="6954" bestFit="1" customWidth="1"/>
    <col min="7" max="7" width="14.7109375" style="6954" bestFit="1" customWidth="1"/>
    <col min="8" max="8" width="15.7109375" style="6954" bestFit="1" customWidth="1"/>
    <col min="9" max="9" width="17" style="6954" customWidth="1"/>
    <col min="10" max="10" width="19.85546875" style="6954" bestFit="1" customWidth="1"/>
    <col min="11" max="11" width="13.28515625" style="6954" bestFit="1" customWidth="1"/>
    <col min="12" max="12" width="15.42578125" style="6954" bestFit="1" customWidth="1"/>
    <col min="13" max="13" width="12.42578125" style="6954" bestFit="1" customWidth="1"/>
    <col min="14" max="14" width="14.7109375" style="6954" bestFit="1" customWidth="1"/>
    <col min="15" max="15" width="20.28515625" style="6954" customWidth="1"/>
    <col min="16" max="16" width="9.140625" style="6954" customWidth="1"/>
    <col min="17" max="17" width="17" style="6954" customWidth="1"/>
    <col min="18" max="18" width="14.42578125" style="6954" bestFit="1" customWidth="1"/>
    <col min="19" max="19" width="13.28515625" style="6954" bestFit="1" customWidth="1"/>
    <col min="20" max="20" width="14.7109375" style="6954" bestFit="1" customWidth="1"/>
    <col min="21" max="21" width="17.85546875" style="6954" bestFit="1" customWidth="1"/>
    <col min="22" max="22" width="8.85546875" style="6954" customWidth="1"/>
    <col min="23" max="23" width="9.140625" style="6954" customWidth="1"/>
    <col min="24" max="16384" width="9.140625" style="6954" hidden="1"/>
  </cols>
  <sheetData>
    <row r="1" spans="1:23">
      <c r="A1" s="739"/>
      <c r="B1" s="739"/>
      <c r="C1" s="739"/>
      <c r="D1" s="739"/>
      <c r="E1" s="739"/>
      <c r="F1" s="739"/>
      <c r="G1" s="739"/>
      <c r="H1" s="739"/>
      <c r="I1" s="739"/>
      <c r="J1" s="739"/>
      <c r="K1" s="739"/>
      <c r="L1" s="739"/>
      <c r="M1" s="739"/>
      <c r="N1" s="739"/>
      <c r="O1" s="739"/>
      <c r="P1" s="739"/>
      <c r="Q1" s="739"/>
      <c r="R1" s="739"/>
      <c r="S1" s="739"/>
      <c r="T1" s="739"/>
      <c r="U1" s="739"/>
      <c r="V1" s="739"/>
      <c r="W1" s="739"/>
    </row>
    <row r="2" spans="1:23" ht="16.5" thickBot="1">
      <c r="A2" s="739"/>
      <c r="B2" s="882"/>
      <c r="C2" s="882"/>
      <c r="D2" s="882"/>
      <c r="E2" s="882"/>
      <c r="F2" s="882"/>
      <c r="G2" s="882"/>
      <c r="H2" s="882"/>
      <c r="I2" s="882"/>
      <c r="J2" s="882"/>
      <c r="K2" s="882"/>
      <c r="L2" s="882"/>
      <c r="M2" s="882"/>
      <c r="N2" s="882"/>
      <c r="O2" s="882"/>
      <c r="P2" s="882"/>
      <c r="Q2" s="882"/>
      <c r="R2" s="882"/>
      <c r="S2" s="882"/>
      <c r="T2" s="882"/>
      <c r="U2" s="882"/>
      <c r="V2" s="882"/>
      <c r="W2" s="739"/>
    </row>
    <row r="3" spans="1:23" ht="16.5" thickBot="1">
      <c r="A3" s="739"/>
      <c r="B3" s="882"/>
      <c r="C3" s="2644" t="s">
        <v>2942</v>
      </c>
      <c r="D3" s="2645"/>
      <c r="E3" s="2645"/>
      <c r="F3" s="2645"/>
      <c r="G3" s="2645"/>
      <c r="H3" s="2646"/>
      <c r="I3" s="280"/>
      <c r="J3" s="280"/>
      <c r="K3" s="280"/>
      <c r="L3" s="280"/>
      <c r="M3" s="280"/>
      <c r="N3" s="280"/>
      <c r="O3" s="280"/>
      <c r="P3" s="280"/>
      <c r="Q3" s="280"/>
      <c r="R3" s="280"/>
      <c r="S3" s="280"/>
      <c r="T3" s="280"/>
      <c r="U3" s="62" t="s">
        <v>2823</v>
      </c>
      <c r="V3" s="882"/>
      <c r="W3" s="739"/>
    </row>
    <row r="4" spans="1:23">
      <c r="A4" s="739"/>
      <c r="B4" s="882"/>
      <c r="C4" s="2853" t="s">
        <v>57</v>
      </c>
      <c r="D4" s="2610"/>
      <c r="E4" s="2611"/>
      <c r="F4" s="8622" t="str">
        <f>B.1!F4</f>
        <v>ABC Company</v>
      </c>
      <c r="G4" s="8623"/>
      <c r="H4" s="8624"/>
      <c r="I4" s="280"/>
      <c r="J4" s="280"/>
      <c r="K4" s="280"/>
      <c r="L4" s="280"/>
      <c r="M4" s="280"/>
      <c r="N4" s="280"/>
      <c r="O4" s="280"/>
      <c r="P4" s="280"/>
      <c r="Q4" s="280"/>
      <c r="R4" s="280"/>
      <c r="S4" s="280"/>
      <c r="T4" s="280"/>
      <c r="U4" s="280"/>
      <c r="V4" s="882"/>
      <c r="W4" s="739"/>
    </row>
    <row r="5" spans="1:23" ht="16.5" thickBot="1">
      <c r="A5" s="739"/>
      <c r="B5" s="882"/>
      <c r="C5" s="2836" t="s">
        <v>2719</v>
      </c>
      <c r="D5" s="2614"/>
      <c r="E5" s="2615"/>
      <c r="F5" s="8625">
        <f>B.1!F5</f>
        <v>44196</v>
      </c>
      <c r="G5" s="8626"/>
      <c r="H5" s="8627"/>
      <c r="I5" s="280"/>
      <c r="J5" s="280"/>
      <c r="K5" s="280"/>
      <c r="L5" s="280"/>
      <c r="M5" s="280"/>
      <c r="N5" s="280"/>
      <c r="O5" s="280"/>
      <c r="P5" s="280"/>
      <c r="Q5" s="280"/>
      <c r="R5" s="280"/>
      <c r="S5" s="280"/>
      <c r="T5" s="280"/>
      <c r="U5" s="280"/>
      <c r="V5" s="882"/>
      <c r="W5" s="739"/>
    </row>
    <row r="6" spans="1:23" ht="16.5" thickBot="1">
      <c r="A6" s="739"/>
      <c r="B6" s="882"/>
      <c r="C6" s="882"/>
      <c r="D6" s="882"/>
      <c r="E6" s="882"/>
      <c r="F6" s="882"/>
      <c r="G6" s="882"/>
      <c r="H6" s="882"/>
      <c r="I6" s="882"/>
      <c r="J6" s="882"/>
      <c r="K6" s="882"/>
      <c r="L6" s="882"/>
      <c r="M6" s="882"/>
      <c r="N6" s="882"/>
      <c r="O6" s="882"/>
      <c r="P6" s="882"/>
      <c r="Q6" s="882"/>
      <c r="R6" s="882"/>
      <c r="S6" s="882"/>
      <c r="T6" s="882"/>
      <c r="U6" s="882"/>
      <c r="V6" s="882"/>
      <c r="W6" s="739"/>
    </row>
    <row r="7" spans="1:23" s="149" customFormat="1" ht="13.5" thickBot="1">
      <c r="A7" s="738"/>
      <c r="B7" s="661"/>
      <c r="C7" s="661"/>
      <c r="D7" s="661"/>
      <c r="E7" s="661"/>
      <c r="F7" s="661"/>
      <c r="G7" s="661"/>
      <c r="H7" s="661"/>
      <c r="I7" s="8680" t="s">
        <v>1187</v>
      </c>
      <c r="J7" s="8681"/>
      <c r="K7" s="8681"/>
      <c r="L7" s="8681"/>
      <c r="M7" s="8681"/>
      <c r="N7" s="8681"/>
      <c r="O7" s="8682"/>
      <c r="P7" s="661"/>
      <c r="Q7" s="8680" t="s">
        <v>1188</v>
      </c>
      <c r="R7" s="8681"/>
      <c r="S7" s="8681"/>
      <c r="T7" s="8681"/>
      <c r="U7" s="8682"/>
      <c r="V7" s="661"/>
      <c r="W7" s="738"/>
    </row>
    <row r="8" spans="1:23" s="149" customFormat="1" ht="15.75" customHeight="1">
      <c r="A8" s="738"/>
      <c r="B8" s="661"/>
      <c r="C8" s="8683" t="s">
        <v>1142</v>
      </c>
      <c r="D8" s="8684"/>
      <c r="E8" s="8684"/>
      <c r="F8" s="8685"/>
      <c r="G8" s="8689" t="s">
        <v>1189</v>
      </c>
      <c r="H8" s="8689" t="s">
        <v>83</v>
      </c>
      <c r="I8" s="8690" t="s">
        <v>1190</v>
      </c>
      <c r="J8" s="8690"/>
      <c r="K8" s="8690"/>
      <c r="L8" s="8690"/>
      <c r="M8" s="8690"/>
      <c r="N8" s="8690"/>
      <c r="O8" s="8691"/>
      <c r="P8" s="661"/>
      <c r="Q8" s="8692" t="s">
        <v>1190</v>
      </c>
      <c r="R8" s="8693"/>
      <c r="S8" s="8693"/>
      <c r="T8" s="8693"/>
      <c r="U8" s="8694"/>
      <c r="V8" s="661"/>
      <c r="W8" s="738"/>
    </row>
    <row r="9" spans="1:23" s="149" customFormat="1" ht="38.25">
      <c r="A9" s="738"/>
      <c r="B9" s="661"/>
      <c r="C9" s="8686"/>
      <c r="D9" s="8687"/>
      <c r="E9" s="8687"/>
      <c r="F9" s="8688"/>
      <c r="G9" s="8644"/>
      <c r="H9" s="8644"/>
      <c r="I9" s="3767" t="s">
        <v>1191</v>
      </c>
      <c r="J9" s="3767" t="s">
        <v>3248</v>
      </c>
      <c r="K9" s="3768" t="s">
        <v>1192</v>
      </c>
      <c r="L9" s="3767" t="s">
        <v>1087</v>
      </c>
      <c r="M9" s="3767" t="s">
        <v>1088</v>
      </c>
      <c r="N9" s="3767" t="s">
        <v>4015</v>
      </c>
      <c r="O9" s="3769" t="s">
        <v>4856</v>
      </c>
      <c r="P9" s="661"/>
      <c r="Q9" s="3770" t="s">
        <v>1191</v>
      </c>
      <c r="R9" s="3767" t="s">
        <v>3248</v>
      </c>
      <c r="S9" s="3768" t="s">
        <v>1192</v>
      </c>
      <c r="T9" s="3767" t="s">
        <v>4015</v>
      </c>
      <c r="U9" s="3769" t="s">
        <v>4856</v>
      </c>
      <c r="V9" s="661"/>
      <c r="W9" s="738"/>
    </row>
    <row r="10" spans="1:23" s="149" customFormat="1" ht="12.75">
      <c r="A10" s="738"/>
      <c r="B10" s="661"/>
      <c r="C10" s="8676"/>
      <c r="D10" s="8677"/>
      <c r="E10" s="8677"/>
      <c r="F10" s="8677"/>
      <c r="G10" s="3765"/>
      <c r="H10" s="3765"/>
      <c r="I10" s="3771"/>
      <c r="J10" s="3772"/>
      <c r="K10" s="3772" t="s">
        <v>1223</v>
      </c>
      <c r="L10" s="3771"/>
      <c r="M10" s="3771"/>
      <c r="N10" s="3772"/>
      <c r="O10" s="3774" t="s">
        <v>1194</v>
      </c>
      <c r="P10" s="661"/>
      <c r="Q10" s="3778"/>
      <c r="R10" s="3772"/>
      <c r="S10" s="3772" t="s">
        <v>1195</v>
      </c>
      <c r="T10" s="3773"/>
      <c r="U10" s="3774" t="s">
        <v>1196</v>
      </c>
      <c r="V10" s="661"/>
      <c r="W10" s="738"/>
    </row>
    <row r="11" spans="1:23" s="149" customFormat="1" ht="12.75">
      <c r="A11" s="738"/>
      <c r="B11" s="661"/>
      <c r="C11" s="8678" t="s">
        <v>392</v>
      </c>
      <c r="D11" s="8679"/>
      <c r="E11" s="8679"/>
      <c r="F11" s="8679"/>
      <c r="G11" s="3775" t="s">
        <v>409</v>
      </c>
      <c r="H11" s="3775" t="s">
        <v>410</v>
      </c>
      <c r="I11" s="3776" t="s">
        <v>411</v>
      </c>
      <c r="J11" s="3776" t="s">
        <v>412</v>
      </c>
      <c r="K11" s="3776" t="s">
        <v>413</v>
      </c>
      <c r="L11" s="3776" t="s">
        <v>414</v>
      </c>
      <c r="M11" s="3776" t="s">
        <v>415</v>
      </c>
      <c r="N11" s="3776" t="s">
        <v>416</v>
      </c>
      <c r="O11" s="3777" t="s">
        <v>417</v>
      </c>
      <c r="P11" s="661"/>
      <c r="Q11" s="3779" t="s">
        <v>418</v>
      </c>
      <c r="R11" s="3776" t="s">
        <v>419</v>
      </c>
      <c r="S11" s="3776" t="s">
        <v>420</v>
      </c>
      <c r="T11" s="3776" t="s">
        <v>421</v>
      </c>
      <c r="U11" s="3777" t="s">
        <v>422</v>
      </c>
      <c r="V11" s="661"/>
      <c r="W11" s="738"/>
    </row>
    <row r="12" spans="1:23" s="149" customFormat="1" ht="12.75">
      <c r="A12" s="738"/>
      <c r="B12" s="661"/>
      <c r="C12" s="3729" t="s">
        <v>1217</v>
      </c>
      <c r="D12" s="2647" t="s">
        <v>46</v>
      </c>
      <c r="E12" s="2647"/>
      <c r="F12" s="3409"/>
      <c r="G12" s="2831"/>
      <c r="H12" s="2831"/>
      <c r="I12" s="2831"/>
      <c r="J12" s="2831"/>
      <c r="K12" s="2831"/>
      <c r="L12" s="3780"/>
      <c r="M12" s="3780"/>
      <c r="N12" s="3780"/>
      <c r="O12" s="3781"/>
      <c r="P12" s="1278"/>
      <c r="Q12" s="3782"/>
      <c r="R12" s="2831"/>
      <c r="S12" s="2831"/>
      <c r="T12" s="3780"/>
      <c r="U12" s="3781"/>
      <c r="V12" s="661"/>
      <c r="W12" s="738"/>
    </row>
    <row r="13" spans="1:23" s="149" customFormat="1" ht="12.75">
      <c r="A13" s="738"/>
      <c r="B13" s="661"/>
      <c r="C13" s="3720"/>
      <c r="D13" s="2647"/>
      <c r="E13" s="2647" t="s">
        <v>1218</v>
      </c>
      <c r="F13" s="3409" t="s">
        <v>1166</v>
      </c>
      <c r="G13" s="2831"/>
      <c r="H13" s="3409"/>
      <c r="I13" s="4466"/>
      <c r="J13" s="3409"/>
      <c r="K13" s="4465">
        <f>I13*J13</f>
        <v>0</v>
      </c>
      <c r="L13" s="4102"/>
      <c r="M13" s="4102"/>
      <c r="N13" s="4102"/>
      <c r="O13" s="4464">
        <f>L13+M13-N13</f>
        <v>0</v>
      </c>
      <c r="P13" s="1278"/>
      <c r="Q13" s="4481"/>
      <c r="R13" s="4466"/>
      <c r="S13" s="4465">
        <f>Q13*R13</f>
        <v>0</v>
      </c>
      <c r="T13" s="4102"/>
      <c r="U13" s="4484">
        <f>S13-T13</f>
        <v>0</v>
      </c>
      <c r="V13" s="661"/>
      <c r="W13" s="738"/>
    </row>
    <row r="14" spans="1:23" s="149" customFormat="1" ht="12.75">
      <c r="A14" s="738"/>
      <c r="B14" s="661"/>
      <c r="C14" s="3720"/>
      <c r="D14" s="2647"/>
      <c r="E14" s="2647" t="s">
        <v>1219</v>
      </c>
      <c r="F14" s="3409" t="s">
        <v>1166</v>
      </c>
      <c r="G14" s="2831"/>
      <c r="H14" s="3409"/>
      <c r="I14" s="4466"/>
      <c r="J14" s="3409"/>
      <c r="K14" s="4465">
        <f>I14*J14</f>
        <v>0</v>
      </c>
      <c r="L14" s="4102"/>
      <c r="M14" s="4102"/>
      <c r="N14" s="4102"/>
      <c r="O14" s="4464">
        <f>L14+M14-N14</f>
        <v>0</v>
      </c>
      <c r="P14" s="1278"/>
      <c r="Q14" s="4481"/>
      <c r="R14" s="4466"/>
      <c r="S14" s="4465">
        <f>Q14*R14</f>
        <v>0</v>
      </c>
      <c r="T14" s="4102"/>
      <c r="U14" s="4484">
        <f>S14-T14</f>
        <v>0</v>
      </c>
      <c r="V14" s="661"/>
      <c r="W14" s="738"/>
    </row>
    <row r="15" spans="1:23" s="149" customFormat="1" ht="12.75">
      <c r="A15" s="738"/>
      <c r="B15" s="661"/>
      <c r="C15" s="3720"/>
      <c r="D15" s="2647"/>
      <c r="E15" s="2647" t="s">
        <v>1220</v>
      </c>
      <c r="F15" s="3409" t="s">
        <v>1166</v>
      </c>
      <c r="G15" s="2831"/>
      <c r="H15" s="3409"/>
      <c r="I15" s="4466"/>
      <c r="J15" s="3409"/>
      <c r="K15" s="4465">
        <f>I15*J15</f>
        <v>0</v>
      </c>
      <c r="L15" s="4102"/>
      <c r="M15" s="4102"/>
      <c r="N15" s="4102"/>
      <c r="O15" s="4464">
        <f>L15+M15-N15</f>
        <v>0</v>
      </c>
      <c r="P15" s="1278"/>
      <c r="Q15" s="4481"/>
      <c r="R15" s="4466"/>
      <c r="S15" s="4465">
        <f>Q15*R15</f>
        <v>0</v>
      </c>
      <c r="T15" s="4102"/>
      <c r="U15" s="4484">
        <f>S15-T15</f>
        <v>0</v>
      </c>
      <c r="V15" s="661"/>
      <c r="W15" s="738"/>
    </row>
    <row r="16" spans="1:23" s="149" customFormat="1" ht="12.75">
      <c r="A16" s="738"/>
      <c r="B16" s="661"/>
      <c r="C16" s="3720"/>
      <c r="D16" s="2647"/>
      <c r="E16" s="2647" t="s">
        <v>1220</v>
      </c>
      <c r="F16" s="3409" t="s">
        <v>1166</v>
      </c>
      <c r="G16" s="2831"/>
      <c r="H16" s="3409"/>
      <c r="I16" s="4466"/>
      <c r="J16" s="3409"/>
      <c r="K16" s="4465">
        <f t="shared" ref="K16:K43" si="0">I16*J16</f>
        <v>0</v>
      </c>
      <c r="L16" s="4102"/>
      <c r="M16" s="4102"/>
      <c r="N16" s="4102"/>
      <c r="O16" s="4464">
        <f t="shared" ref="O16:O43" si="1">L16+M16-N16</f>
        <v>0</v>
      </c>
      <c r="P16" s="1278"/>
      <c r="Q16" s="4481"/>
      <c r="R16" s="4466"/>
      <c r="S16" s="4465">
        <f t="shared" ref="S16:S43" si="2">Q16*R16</f>
        <v>0</v>
      </c>
      <c r="T16" s="4102"/>
      <c r="U16" s="4484">
        <f t="shared" ref="U16:U43" si="3">S16-T16</f>
        <v>0</v>
      </c>
      <c r="V16" s="661"/>
      <c r="W16" s="738"/>
    </row>
    <row r="17" spans="1:23" s="149" customFormat="1" ht="12.75">
      <c r="A17" s="738"/>
      <c r="B17" s="661"/>
      <c r="C17" s="3720"/>
      <c r="D17" s="2647"/>
      <c r="E17" s="2647" t="s">
        <v>1220</v>
      </c>
      <c r="F17" s="3409" t="s">
        <v>1166</v>
      </c>
      <c r="G17" s="2831"/>
      <c r="H17" s="3409"/>
      <c r="I17" s="4466"/>
      <c r="J17" s="3409"/>
      <c r="K17" s="4465">
        <f t="shared" si="0"/>
        <v>0</v>
      </c>
      <c r="L17" s="4102"/>
      <c r="M17" s="4102"/>
      <c r="N17" s="4102"/>
      <c r="O17" s="4464">
        <f t="shared" si="1"/>
        <v>0</v>
      </c>
      <c r="P17" s="1278"/>
      <c r="Q17" s="4481"/>
      <c r="R17" s="4466"/>
      <c r="S17" s="4465">
        <f t="shared" si="2"/>
        <v>0</v>
      </c>
      <c r="T17" s="4102"/>
      <c r="U17" s="4484">
        <f t="shared" si="3"/>
        <v>0</v>
      </c>
      <c r="V17" s="661"/>
      <c r="W17" s="738"/>
    </row>
    <row r="18" spans="1:23" s="149" customFormat="1" ht="12.75">
      <c r="A18" s="738"/>
      <c r="B18" s="661"/>
      <c r="C18" s="3720"/>
      <c r="D18" s="2647"/>
      <c r="E18" s="2647" t="s">
        <v>1220</v>
      </c>
      <c r="F18" s="3409" t="s">
        <v>1166</v>
      </c>
      <c r="G18" s="2831"/>
      <c r="H18" s="3409"/>
      <c r="I18" s="4466"/>
      <c r="J18" s="3409"/>
      <c r="K18" s="4465">
        <f t="shared" si="0"/>
        <v>0</v>
      </c>
      <c r="L18" s="4102"/>
      <c r="M18" s="4102"/>
      <c r="N18" s="4102"/>
      <c r="O18" s="4464">
        <f t="shared" si="1"/>
        <v>0</v>
      </c>
      <c r="P18" s="1278"/>
      <c r="Q18" s="4481"/>
      <c r="R18" s="4466"/>
      <c r="S18" s="4465">
        <f t="shared" si="2"/>
        <v>0</v>
      </c>
      <c r="T18" s="4102"/>
      <c r="U18" s="4484">
        <f t="shared" si="3"/>
        <v>0</v>
      </c>
      <c r="V18" s="661"/>
      <c r="W18" s="738"/>
    </row>
    <row r="19" spans="1:23" s="149" customFormat="1" ht="12.75">
      <c r="A19" s="738"/>
      <c r="B19" s="661"/>
      <c r="C19" s="3720"/>
      <c r="D19" s="2647"/>
      <c r="E19" s="2647" t="s">
        <v>1220</v>
      </c>
      <c r="F19" s="3409" t="s">
        <v>1166</v>
      </c>
      <c r="G19" s="2831"/>
      <c r="H19" s="3409"/>
      <c r="I19" s="4466"/>
      <c r="J19" s="3409"/>
      <c r="K19" s="4465">
        <f t="shared" si="0"/>
        <v>0</v>
      </c>
      <c r="L19" s="4102"/>
      <c r="M19" s="4102"/>
      <c r="N19" s="4102"/>
      <c r="O19" s="4464">
        <f t="shared" si="1"/>
        <v>0</v>
      </c>
      <c r="P19" s="1278"/>
      <c r="Q19" s="4481"/>
      <c r="R19" s="4466"/>
      <c r="S19" s="4465">
        <f t="shared" si="2"/>
        <v>0</v>
      </c>
      <c r="T19" s="4102"/>
      <c r="U19" s="4484">
        <f t="shared" si="3"/>
        <v>0</v>
      </c>
      <c r="V19" s="661"/>
      <c r="W19" s="738"/>
    </row>
    <row r="20" spans="1:23" s="149" customFormat="1" ht="12.75">
      <c r="A20" s="738"/>
      <c r="B20" s="661"/>
      <c r="C20" s="3720"/>
      <c r="D20" s="2647"/>
      <c r="E20" s="2647" t="s">
        <v>1220</v>
      </c>
      <c r="F20" s="3409" t="s">
        <v>1166</v>
      </c>
      <c r="G20" s="2831"/>
      <c r="H20" s="3409"/>
      <c r="I20" s="4466"/>
      <c r="J20" s="3409"/>
      <c r="K20" s="4465">
        <f t="shared" si="0"/>
        <v>0</v>
      </c>
      <c r="L20" s="4102"/>
      <c r="M20" s="4102"/>
      <c r="N20" s="4102"/>
      <c r="O20" s="4464">
        <f t="shared" si="1"/>
        <v>0</v>
      </c>
      <c r="P20" s="1278"/>
      <c r="Q20" s="4481"/>
      <c r="R20" s="4466"/>
      <c r="S20" s="4465">
        <f t="shared" si="2"/>
        <v>0</v>
      </c>
      <c r="T20" s="4102"/>
      <c r="U20" s="4484">
        <f t="shared" si="3"/>
        <v>0</v>
      </c>
      <c r="V20" s="661"/>
      <c r="W20" s="738"/>
    </row>
    <row r="21" spans="1:23" s="149" customFormat="1" ht="12.75">
      <c r="A21" s="738"/>
      <c r="B21" s="661"/>
      <c r="C21" s="3720"/>
      <c r="D21" s="2647"/>
      <c r="E21" s="2647" t="s">
        <v>1220</v>
      </c>
      <c r="F21" s="3409" t="s">
        <v>1166</v>
      </c>
      <c r="G21" s="2831"/>
      <c r="H21" s="3409"/>
      <c r="I21" s="4466"/>
      <c r="J21" s="3409"/>
      <c r="K21" s="4465">
        <f t="shared" si="0"/>
        <v>0</v>
      </c>
      <c r="L21" s="4102"/>
      <c r="M21" s="4102"/>
      <c r="N21" s="4102"/>
      <c r="O21" s="4464">
        <f t="shared" si="1"/>
        <v>0</v>
      </c>
      <c r="P21" s="1278"/>
      <c r="Q21" s="4481"/>
      <c r="R21" s="4466"/>
      <c r="S21" s="4465">
        <f t="shared" si="2"/>
        <v>0</v>
      </c>
      <c r="T21" s="4102"/>
      <c r="U21" s="4484">
        <f t="shared" si="3"/>
        <v>0</v>
      </c>
      <c r="V21" s="661"/>
      <c r="W21" s="738"/>
    </row>
    <row r="22" spans="1:23" s="149" customFormat="1" ht="12.75">
      <c r="A22" s="738"/>
      <c r="B22" s="661"/>
      <c r="C22" s="3720"/>
      <c r="D22" s="2647"/>
      <c r="E22" s="2647" t="s">
        <v>1220</v>
      </c>
      <c r="F22" s="3409" t="s">
        <v>1166</v>
      </c>
      <c r="G22" s="2831"/>
      <c r="H22" s="3409"/>
      <c r="I22" s="4466"/>
      <c r="J22" s="3409"/>
      <c r="K22" s="4465">
        <f t="shared" si="0"/>
        <v>0</v>
      </c>
      <c r="L22" s="4102"/>
      <c r="M22" s="4102"/>
      <c r="N22" s="4102"/>
      <c r="O22" s="4464">
        <f t="shared" si="1"/>
        <v>0</v>
      </c>
      <c r="P22" s="1278"/>
      <c r="Q22" s="4481"/>
      <c r="R22" s="4466"/>
      <c r="S22" s="4465">
        <f t="shared" si="2"/>
        <v>0</v>
      </c>
      <c r="T22" s="4102"/>
      <c r="U22" s="4484">
        <f t="shared" si="3"/>
        <v>0</v>
      </c>
      <c r="V22" s="661"/>
      <c r="W22" s="738"/>
    </row>
    <row r="23" spans="1:23" s="149" customFormat="1" ht="12.75">
      <c r="A23" s="738"/>
      <c r="B23" s="661"/>
      <c r="C23" s="3720"/>
      <c r="D23" s="2647"/>
      <c r="E23" s="2647" t="s">
        <v>1220</v>
      </c>
      <c r="F23" s="3409" t="s">
        <v>1166</v>
      </c>
      <c r="G23" s="2831"/>
      <c r="H23" s="3409"/>
      <c r="I23" s="4466"/>
      <c r="J23" s="3409"/>
      <c r="K23" s="4465">
        <f t="shared" si="0"/>
        <v>0</v>
      </c>
      <c r="L23" s="4102"/>
      <c r="M23" s="4102"/>
      <c r="N23" s="4102"/>
      <c r="O23" s="4464">
        <f t="shared" si="1"/>
        <v>0</v>
      </c>
      <c r="P23" s="1278"/>
      <c r="Q23" s="4481"/>
      <c r="R23" s="4466"/>
      <c r="S23" s="4465">
        <f t="shared" si="2"/>
        <v>0</v>
      </c>
      <c r="T23" s="4102"/>
      <c r="U23" s="4484">
        <f t="shared" si="3"/>
        <v>0</v>
      </c>
      <c r="V23" s="661"/>
      <c r="W23" s="738"/>
    </row>
    <row r="24" spans="1:23" s="149" customFormat="1" ht="12.75">
      <c r="A24" s="738"/>
      <c r="B24" s="661"/>
      <c r="C24" s="3720"/>
      <c r="D24" s="2647"/>
      <c r="E24" s="2647" t="s">
        <v>1220</v>
      </c>
      <c r="F24" s="3409" t="s">
        <v>1166</v>
      </c>
      <c r="G24" s="2831"/>
      <c r="H24" s="3409"/>
      <c r="I24" s="4466"/>
      <c r="J24" s="3409"/>
      <c r="K24" s="4465">
        <f t="shared" si="0"/>
        <v>0</v>
      </c>
      <c r="L24" s="4102"/>
      <c r="M24" s="4102"/>
      <c r="N24" s="4102"/>
      <c r="O24" s="4464">
        <f t="shared" si="1"/>
        <v>0</v>
      </c>
      <c r="P24" s="1278"/>
      <c r="Q24" s="4481"/>
      <c r="R24" s="4466"/>
      <c r="S24" s="4465">
        <f t="shared" si="2"/>
        <v>0</v>
      </c>
      <c r="T24" s="4102"/>
      <c r="U24" s="4484">
        <f t="shared" si="3"/>
        <v>0</v>
      </c>
      <c r="V24" s="661"/>
      <c r="W24" s="738"/>
    </row>
    <row r="25" spans="1:23" s="149" customFormat="1" ht="12.75">
      <c r="A25" s="738"/>
      <c r="B25" s="661"/>
      <c r="C25" s="3720"/>
      <c r="D25" s="2647"/>
      <c r="E25" s="2647" t="s">
        <v>1220</v>
      </c>
      <c r="F25" s="3409" t="s">
        <v>1166</v>
      </c>
      <c r="G25" s="2831"/>
      <c r="H25" s="3409"/>
      <c r="I25" s="4466"/>
      <c r="J25" s="3409"/>
      <c r="K25" s="4465">
        <f t="shared" si="0"/>
        <v>0</v>
      </c>
      <c r="L25" s="4102"/>
      <c r="M25" s="4102"/>
      <c r="N25" s="4102"/>
      <c r="O25" s="4464">
        <f t="shared" si="1"/>
        <v>0</v>
      </c>
      <c r="P25" s="1278"/>
      <c r="Q25" s="4481"/>
      <c r="R25" s="4466"/>
      <c r="S25" s="4465">
        <f t="shared" si="2"/>
        <v>0</v>
      </c>
      <c r="T25" s="4102"/>
      <c r="U25" s="4484">
        <f t="shared" si="3"/>
        <v>0</v>
      </c>
      <c r="V25" s="661"/>
      <c r="W25" s="738"/>
    </row>
    <row r="26" spans="1:23" s="149" customFormat="1" ht="12.75">
      <c r="A26" s="738"/>
      <c r="B26" s="661"/>
      <c r="C26" s="3720"/>
      <c r="D26" s="2647"/>
      <c r="E26" s="2647" t="s">
        <v>1220</v>
      </c>
      <c r="F26" s="3409" t="s">
        <v>1166</v>
      </c>
      <c r="G26" s="2831"/>
      <c r="H26" s="3409"/>
      <c r="I26" s="4466"/>
      <c r="J26" s="3409"/>
      <c r="K26" s="4465">
        <f t="shared" si="0"/>
        <v>0</v>
      </c>
      <c r="L26" s="4102"/>
      <c r="M26" s="4102"/>
      <c r="N26" s="4102"/>
      <c r="O26" s="4464">
        <f t="shared" si="1"/>
        <v>0</v>
      </c>
      <c r="P26" s="1278"/>
      <c r="Q26" s="4481"/>
      <c r="R26" s="4466"/>
      <c r="S26" s="4465">
        <f t="shared" si="2"/>
        <v>0</v>
      </c>
      <c r="T26" s="4102"/>
      <c r="U26" s="4484">
        <f t="shared" si="3"/>
        <v>0</v>
      </c>
      <c r="V26" s="661"/>
      <c r="W26" s="738"/>
    </row>
    <row r="27" spans="1:23" s="149" customFormat="1" ht="12.75">
      <c r="A27" s="738"/>
      <c r="B27" s="661"/>
      <c r="C27" s="3720"/>
      <c r="D27" s="2647"/>
      <c r="E27" s="2647" t="s">
        <v>1220</v>
      </c>
      <c r="F27" s="3409" t="s">
        <v>1166</v>
      </c>
      <c r="G27" s="2831"/>
      <c r="H27" s="3409"/>
      <c r="I27" s="4466"/>
      <c r="J27" s="3409"/>
      <c r="K27" s="4465">
        <f t="shared" si="0"/>
        <v>0</v>
      </c>
      <c r="L27" s="4102"/>
      <c r="M27" s="4102"/>
      <c r="N27" s="4102"/>
      <c r="O27" s="4464">
        <f t="shared" si="1"/>
        <v>0</v>
      </c>
      <c r="P27" s="1278"/>
      <c r="Q27" s="4481"/>
      <c r="R27" s="4466"/>
      <c r="S27" s="4465">
        <f t="shared" si="2"/>
        <v>0</v>
      </c>
      <c r="T27" s="4102"/>
      <c r="U27" s="4484">
        <f t="shared" si="3"/>
        <v>0</v>
      </c>
      <c r="V27" s="661"/>
      <c r="W27" s="738"/>
    </row>
    <row r="28" spans="1:23" s="149" customFormat="1" ht="12.75">
      <c r="A28" s="738"/>
      <c r="B28" s="661"/>
      <c r="C28" s="3720"/>
      <c r="D28" s="2647"/>
      <c r="E28" s="2647" t="s">
        <v>1220</v>
      </c>
      <c r="F28" s="3409" t="s">
        <v>1166</v>
      </c>
      <c r="G28" s="2831"/>
      <c r="H28" s="3409"/>
      <c r="I28" s="4466"/>
      <c r="J28" s="3409"/>
      <c r="K28" s="4465">
        <f t="shared" si="0"/>
        <v>0</v>
      </c>
      <c r="L28" s="4102"/>
      <c r="M28" s="4102"/>
      <c r="N28" s="4102"/>
      <c r="O28" s="4464">
        <f t="shared" si="1"/>
        <v>0</v>
      </c>
      <c r="P28" s="1278"/>
      <c r="Q28" s="4481"/>
      <c r="R28" s="4466"/>
      <c r="S28" s="4465">
        <f t="shared" si="2"/>
        <v>0</v>
      </c>
      <c r="T28" s="4102"/>
      <c r="U28" s="4484">
        <f t="shared" si="3"/>
        <v>0</v>
      </c>
      <c r="V28" s="661"/>
      <c r="W28" s="738"/>
    </row>
    <row r="29" spans="1:23" s="149" customFormat="1" ht="12.75">
      <c r="A29" s="738"/>
      <c r="B29" s="661"/>
      <c r="C29" s="3720"/>
      <c r="D29" s="2647"/>
      <c r="E29" s="2647" t="s">
        <v>1220</v>
      </c>
      <c r="F29" s="3409" t="s">
        <v>1166</v>
      </c>
      <c r="G29" s="2831"/>
      <c r="H29" s="3409"/>
      <c r="I29" s="4466"/>
      <c r="J29" s="3409"/>
      <c r="K29" s="4465">
        <f t="shared" si="0"/>
        <v>0</v>
      </c>
      <c r="L29" s="4102"/>
      <c r="M29" s="4102"/>
      <c r="N29" s="4102"/>
      <c r="O29" s="4464">
        <f t="shared" si="1"/>
        <v>0</v>
      </c>
      <c r="P29" s="1278"/>
      <c r="Q29" s="4481"/>
      <c r="R29" s="4466"/>
      <c r="S29" s="4465">
        <f t="shared" si="2"/>
        <v>0</v>
      </c>
      <c r="T29" s="4102"/>
      <c r="U29" s="4484">
        <f t="shared" si="3"/>
        <v>0</v>
      </c>
      <c r="V29" s="661"/>
      <c r="W29" s="738"/>
    </row>
    <row r="30" spans="1:23" s="149" customFormat="1" ht="12.75">
      <c r="A30" s="738"/>
      <c r="B30" s="661"/>
      <c r="C30" s="3720"/>
      <c r="D30" s="2647"/>
      <c r="E30" s="2647" t="s">
        <v>1220</v>
      </c>
      <c r="F30" s="3409" t="s">
        <v>1166</v>
      </c>
      <c r="G30" s="2831"/>
      <c r="H30" s="3409"/>
      <c r="I30" s="4466"/>
      <c r="J30" s="3409"/>
      <c r="K30" s="4465">
        <f t="shared" si="0"/>
        <v>0</v>
      </c>
      <c r="L30" s="4102"/>
      <c r="M30" s="4102"/>
      <c r="N30" s="4102"/>
      <c r="O30" s="4464">
        <f t="shared" si="1"/>
        <v>0</v>
      </c>
      <c r="P30" s="1278"/>
      <c r="Q30" s="4481"/>
      <c r="R30" s="4466"/>
      <c r="S30" s="4465">
        <f t="shared" si="2"/>
        <v>0</v>
      </c>
      <c r="T30" s="4102"/>
      <c r="U30" s="4484">
        <f t="shared" si="3"/>
        <v>0</v>
      </c>
      <c r="V30" s="661"/>
      <c r="W30" s="738"/>
    </row>
    <row r="31" spans="1:23" s="149" customFormat="1" ht="12.75">
      <c r="A31" s="738"/>
      <c r="B31" s="661"/>
      <c r="C31" s="3720"/>
      <c r="D31" s="2647"/>
      <c r="E31" s="2647" t="s">
        <v>1220</v>
      </c>
      <c r="F31" s="3409" t="s">
        <v>1166</v>
      </c>
      <c r="G31" s="2831"/>
      <c r="H31" s="3409"/>
      <c r="I31" s="4466"/>
      <c r="J31" s="3409"/>
      <c r="K31" s="4465">
        <f t="shared" si="0"/>
        <v>0</v>
      </c>
      <c r="L31" s="4102"/>
      <c r="M31" s="4102"/>
      <c r="N31" s="4102"/>
      <c r="O31" s="4464">
        <f t="shared" si="1"/>
        <v>0</v>
      </c>
      <c r="P31" s="1278"/>
      <c r="Q31" s="4481"/>
      <c r="R31" s="4466"/>
      <c r="S31" s="4465">
        <f t="shared" si="2"/>
        <v>0</v>
      </c>
      <c r="T31" s="4102"/>
      <c r="U31" s="4484">
        <f t="shared" si="3"/>
        <v>0</v>
      </c>
      <c r="V31" s="661"/>
      <c r="W31" s="738"/>
    </row>
    <row r="32" spans="1:23" s="149" customFormat="1" ht="12.75">
      <c r="A32" s="738"/>
      <c r="B32" s="661"/>
      <c r="C32" s="3720"/>
      <c r="D32" s="2647"/>
      <c r="E32" s="2647" t="s">
        <v>1220</v>
      </c>
      <c r="F32" s="3409" t="s">
        <v>1166</v>
      </c>
      <c r="G32" s="2831"/>
      <c r="H32" s="3409"/>
      <c r="I32" s="4466"/>
      <c r="J32" s="3409"/>
      <c r="K32" s="4465">
        <f t="shared" si="0"/>
        <v>0</v>
      </c>
      <c r="L32" s="4102"/>
      <c r="M32" s="4102"/>
      <c r="N32" s="4102"/>
      <c r="O32" s="4464">
        <f t="shared" si="1"/>
        <v>0</v>
      </c>
      <c r="P32" s="1278"/>
      <c r="Q32" s="4481"/>
      <c r="R32" s="4466"/>
      <c r="S32" s="4465">
        <f t="shared" si="2"/>
        <v>0</v>
      </c>
      <c r="T32" s="4102"/>
      <c r="U32" s="4484">
        <f t="shared" si="3"/>
        <v>0</v>
      </c>
      <c r="V32" s="661"/>
      <c r="W32" s="738"/>
    </row>
    <row r="33" spans="1:23" s="149" customFormat="1" ht="12.75">
      <c r="A33" s="738"/>
      <c r="B33" s="661"/>
      <c r="C33" s="3720"/>
      <c r="D33" s="2647"/>
      <c r="E33" s="2647" t="s">
        <v>1220</v>
      </c>
      <c r="F33" s="3409" t="s">
        <v>1166</v>
      </c>
      <c r="G33" s="2831"/>
      <c r="H33" s="3409"/>
      <c r="I33" s="4466"/>
      <c r="J33" s="3409"/>
      <c r="K33" s="4465">
        <f t="shared" si="0"/>
        <v>0</v>
      </c>
      <c r="L33" s="4102"/>
      <c r="M33" s="4102"/>
      <c r="N33" s="4102"/>
      <c r="O33" s="4464">
        <f t="shared" si="1"/>
        <v>0</v>
      </c>
      <c r="P33" s="1278"/>
      <c r="Q33" s="4481"/>
      <c r="R33" s="4466"/>
      <c r="S33" s="4465">
        <f t="shared" si="2"/>
        <v>0</v>
      </c>
      <c r="T33" s="4102"/>
      <c r="U33" s="4484">
        <f t="shared" si="3"/>
        <v>0</v>
      </c>
      <c r="V33" s="661"/>
      <c r="W33" s="738"/>
    </row>
    <row r="34" spans="1:23" s="149" customFormat="1" ht="12.75">
      <c r="A34" s="738"/>
      <c r="B34" s="661"/>
      <c r="C34" s="3720"/>
      <c r="D34" s="2647"/>
      <c r="E34" s="2647" t="s">
        <v>1220</v>
      </c>
      <c r="F34" s="3409" t="s">
        <v>1166</v>
      </c>
      <c r="G34" s="2831"/>
      <c r="H34" s="3409"/>
      <c r="I34" s="4466"/>
      <c r="J34" s="3409"/>
      <c r="K34" s="4465">
        <f t="shared" si="0"/>
        <v>0</v>
      </c>
      <c r="L34" s="4102"/>
      <c r="M34" s="4102"/>
      <c r="N34" s="4102"/>
      <c r="O34" s="4464">
        <f t="shared" si="1"/>
        <v>0</v>
      </c>
      <c r="P34" s="1278"/>
      <c r="Q34" s="4481"/>
      <c r="R34" s="4466"/>
      <c r="S34" s="4465">
        <f t="shared" si="2"/>
        <v>0</v>
      </c>
      <c r="T34" s="4102"/>
      <c r="U34" s="4484">
        <f t="shared" si="3"/>
        <v>0</v>
      </c>
      <c r="V34" s="661"/>
      <c r="W34" s="738"/>
    </row>
    <row r="35" spans="1:23" s="149" customFormat="1" ht="12.75">
      <c r="A35" s="738"/>
      <c r="B35" s="661"/>
      <c r="C35" s="3720"/>
      <c r="D35" s="2647"/>
      <c r="E35" s="2647" t="s">
        <v>1220</v>
      </c>
      <c r="F35" s="3409" t="s">
        <v>1166</v>
      </c>
      <c r="G35" s="2831"/>
      <c r="H35" s="3409"/>
      <c r="I35" s="4466"/>
      <c r="J35" s="3409"/>
      <c r="K35" s="4465">
        <f t="shared" si="0"/>
        <v>0</v>
      </c>
      <c r="L35" s="4102"/>
      <c r="M35" s="4102"/>
      <c r="N35" s="4102"/>
      <c r="O35" s="4464">
        <f t="shared" si="1"/>
        <v>0</v>
      </c>
      <c r="P35" s="1278"/>
      <c r="Q35" s="4481"/>
      <c r="R35" s="4466"/>
      <c r="S35" s="4465">
        <f t="shared" si="2"/>
        <v>0</v>
      </c>
      <c r="T35" s="4102"/>
      <c r="U35" s="4484">
        <f t="shared" si="3"/>
        <v>0</v>
      </c>
      <c r="V35" s="661"/>
      <c r="W35" s="738"/>
    </row>
    <row r="36" spans="1:23" s="149" customFormat="1" ht="12.75">
      <c r="A36" s="738"/>
      <c r="B36" s="661"/>
      <c r="C36" s="3720"/>
      <c r="D36" s="2647"/>
      <c r="E36" s="2647" t="s">
        <v>1220</v>
      </c>
      <c r="F36" s="3409" t="s">
        <v>1166</v>
      </c>
      <c r="G36" s="2831"/>
      <c r="H36" s="3409"/>
      <c r="I36" s="4466"/>
      <c r="J36" s="3409"/>
      <c r="K36" s="4465">
        <f t="shared" si="0"/>
        <v>0</v>
      </c>
      <c r="L36" s="4102"/>
      <c r="M36" s="4102"/>
      <c r="N36" s="4102"/>
      <c r="O36" s="4464">
        <f t="shared" si="1"/>
        <v>0</v>
      </c>
      <c r="P36" s="1278"/>
      <c r="Q36" s="4481"/>
      <c r="R36" s="4466"/>
      <c r="S36" s="4465">
        <f t="shared" si="2"/>
        <v>0</v>
      </c>
      <c r="T36" s="4102"/>
      <c r="U36" s="4484">
        <f t="shared" si="3"/>
        <v>0</v>
      </c>
      <c r="V36" s="661"/>
      <c r="W36" s="738"/>
    </row>
    <row r="37" spans="1:23" s="149" customFormat="1" ht="12.75">
      <c r="A37" s="738"/>
      <c r="B37" s="661"/>
      <c r="C37" s="3720"/>
      <c r="D37" s="2647"/>
      <c r="E37" s="2647" t="s">
        <v>1220</v>
      </c>
      <c r="F37" s="3409" t="s">
        <v>1166</v>
      </c>
      <c r="G37" s="2831"/>
      <c r="H37" s="3409"/>
      <c r="I37" s="4466"/>
      <c r="J37" s="3409"/>
      <c r="K37" s="4465">
        <f t="shared" si="0"/>
        <v>0</v>
      </c>
      <c r="L37" s="4102"/>
      <c r="M37" s="4102"/>
      <c r="N37" s="4102"/>
      <c r="O37" s="4464">
        <f t="shared" si="1"/>
        <v>0</v>
      </c>
      <c r="P37" s="1278"/>
      <c r="Q37" s="4481"/>
      <c r="R37" s="4466"/>
      <c r="S37" s="4465">
        <f t="shared" si="2"/>
        <v>0</v>
      </c>
      <c r="T37" s="4102"/>
      <c r="U37" s="4484">
        <f t="shared" si="3"/>
        <v>0</v>
      </c>
      <c r="V37" s="661"/>
      <c r="W37" s="738"/>
    </row>
    <row r="38" spans="1:23" s="149" customFormat="1" ht="12.75">
      <c r="A38" s="738"/>
      <c r="B38" s="661"/>
      <c r="C38" s="3720"/>
      <c r="D38" s="2647"/>
      <c r="E38" s="2647" t="s">
        <v>1220</v>
      </c>
      <c r="F38" s="3409" t="s">
        <v>1166</v>
      </c>
      <c r="G38" s="2831"/>
      <c r="H38" s="3409"/>
      <c r="I38" s="4466"/>
      <c r="J38" s="3409"/>
      <c r="K38" s="4465">
        <f t="shared" si="0"/>
        <v>0</v>
      </c>
      <c r="L38" s="4102"/>
      <c r="M38" s="4102"/>
      <c r="N38" s="4102"/>
      <c r="O38" s="4464">
        <f t="shared" si="1"/>
        <v>0</v>
      </c>
      <c r="P38" s="1278"/>
      <c r="Q38" s="4481"/>
      <c r="R38" s="4466"/>
      <c r="S38" s="4465">
        <f t="shared" si="2"/>
        <v>0</v>
      </c>
      <c r="T38" s="4102"/>
      <c r="U38" s="4484">
        <f t="shared" si="3"/>
        <v>0</v>
      </c>
      <c r="V38" s="661"/>
      <c r="W38" s="738"/>
    </row>
    <row r="39" spans="1:23" s="149" customFormat="1" ht="12.75">
      <c r="A39" s="738"/>
      <c r="B39" s="661"/>
      <c r="C39" s="3720"/>
      <c r="D39" s="2647"/>
      <c r="E39" s="2647" t="s">
        <v>1220</v>
      </c>
      <c r="F39" s="3409" t="s">
        <v>1166</v>
      </c>
      <c r="G39" s="2831"/>
      <c r="H39" s="3409"/>
      <c r="I39" s="4466"/>
      <c r="J39" s="3409"/>
      <c r="K39" s="4465">
        <f t="shared" si="0"/>
        <v>0</v>
      </c>
      <c r="L39" s="4102"/>
      <c r="M39" s="4102"/>
      <c r="N39" s="4102"/>
      <c r="O39" s="4464">
        <f t="shared" si="1"/>
        <v>0</v>
      </c>
      <c r="P39" s="1278"/>
      <c r="Q39" s="4481"/>
      <c r="R39" s="4466"/>
      <c r="S39" s="4465">
        <f t="shared" si="2"/>
        <v>0</v>
      </c>
      <c r="T39" s="4102"/>
      <c r="U39" s="4484">
        <f t="shared" si="3"/>
        <v>0</v>
      </c>
      <c r="V39" s="661"/>
      <c r="W39" s="738"/>
    </row>
    <row r="40" spans="1:23" s="149" customFormat="1" ht="12.75">
      <c r="A40" s="738"/>
      <c r="B40" s="661"/>
      <c r="C40" s="3720"/>
      <c r="D40" s="2647"/>
      <c r="E40" s="2647" t="s">
        <v>1220</v>
      </c>
      <c r="F40" s="3409" t="s">
        <v>1166</v>
      </c>
      <c r="G40" s="2831"/>
      <c r="H40" s="3409"/>
      <c r="I40" s="4466"/>
      <c r="J40" s="3409"/>
      <c r="K40" s="4465">
        <f t="shared" si="0"/>
        <v>0</v>
      </c>
      <c r="L40" s="4102"/>
      <c r="M40" s="4102"/>
      <c r="N40" s="4102"/>
      <c r="O40" s="4464">
        <f t="shared" si="1"/>
        <v>0</v>
      </c>
      <c r="P40" s="1278"/>
      <c r="Q40" s="4481"/>
      <c r="R40" s="4466"/>
      <c r="S40" s="4465">
        <f t="shared" si="2"/>
        <v>0</v>
      </c>
      <c r="T40" s="4102"/>
      <c r="U40" s="4484">
        <f t="shared" si="3"/>
        <v>0</v>
      </c>
      <c r="V40" s="661"/>
      <c r="W40" s="738"/>
    </row>
    <row r="41" spans="1:23" s="149" customFormat="1" ht="12.75">
      <c r="A41" s="738"/>
      <c r="B41" s="661"/>
      <c r="C41" s="3720"/>
      <c r="D41" s="2647"/>
      <c r="E41" s="2647" t="s">
        <v>1220</v>
      </c>
      <c r="F41" s="3409" t="s">
        <v>1166</v>
      </c>
      <c r="G41" s="2831"/>
      <c r="H41" s="3409"/>
      <c r="I41" s="4466"/>
      <c r="J41" s="3409"/>
      <c r="K41" s="4465">
        <f t="shared" si="0"/>
        <v>0</v>
      </c>
      <c r="L41" s="4102"/>
      <c r="M41" s="4102"/>
      <c r="N41" s="4102"/>
      <c r="O41" s="4464">
        <f t="shared" si="1"/>
        <v>0</v>
      </c>
      <c r="P41" s="1278"/>
      <c r="Q41" s="4481"/>
      <c r="R41" s="4466"/>
      <c r="S41" s="4465">
        <f t="shared" si="2"/>
        <v>0</v>
      </c>
      <c r="T41" s="4102"/>
      <c r="U41" s="4484">
        <f t="shared" si="3"/>
        <v>0</v>
      </c>
      <c r="V41" s="661"/>
      <c r="W41" s="738"/>
    </row>
    <row r="42" spans="1:23" s="149" customFormat="1" ht="12.75">
      <c r="A42" s="738"/>
      <c r="B42" s="661"/>
      <c r="C42" s="3720"/>
      <c r="D42" s="2647"/>
      <c r="E42" s="2647" t="s">
        <v>1220</v>
      </c>
      <c r="F42" s="3409" t="s">
        <v>1166</v>
      </c>
      <c r="G42" s="2831"/>
      <c r="H42" s="3409"/>
      <c r="I42" s="4466"/>
      <c r="J42" s="3409"/>
      <c r="K42" s="4465">
        <f t="shared" si="0"/>
        <v>0</v>
      </c>
      <c r="L42" s="4102"/>
      <c r="M42" s="4102"/>
      <c r="N42" s="4102"/>
      <c r="O42" s="4464">
        <f t="shared" si="1"/>
        <v>0</v>
      </c>
      <c r="P42" s="1278"/>
      <c r="Q42" s="4481"/>
      <c r="R42" s="4466"/>
      <c r="S42" s="4465">
        <f t="shared" si="2"/>
        <v>0</v>
      </c>
      <c r="T42" s="4102"/>
      <c r="U42" s="4484">
        <f t="shared" si="3"/>
        <v>0</v>
      </c>
      <c r="V42" s="661"/>
      <c r="W42" s="738"/>
    </row>
    <row r="43" spans="1:23" s="149" customFormat="1" ht="12.75">
      <c r="A43" s="738"/>
      <c r="B43" s="661"/>
      <c r="C43" s="3720"/>
      <c r="D43" s="2647"/>
      <c r="E43" s="2647" t="s">
        <v>1220</v>
      </c>
      <c r="F43" s="3409" t="s">
        <v>1166</v>
      </c>
      <c r="G43" s="2831"/>
      <c r="H43" s="3409"/>
      <c r="I43" s="4466"/>
      <c r="J43" s="3409"/>
      <c r="K43" s="4465">
        <f t="shared" si="0"/>
        <v>0</v>
      </c>
      <c r="L43" s="4102"/>
      <c r="M43" s="4102"/>
      <c r="N43" s="4102"/>
      <c r="O43" s="4464">
        <f t="shared" si="1"/>
        <v>0</v>
      </c>
      <c r="P43" s="1278"/>
      <c r="Q43" s="4481"/>
      <c r="R43" s="4466"/>
      <c r="S43" s="4465">
        <f t="shared" si="2"/>
        <v>0</v>
      </c>
      <c r="T43" s="4102"/>
      <c r="U43" s="4484">
        <f t="shared" si="3"/>
        <v>0</v>
      </c>
      <c r="V43" s="661"/>
      <c r="W43" s="738"/>
    </row>
    <row r="44" spans="1:23" s="149" customFormat="1" ht="18.75" customHeight="1" thickBot="1">
      <c r="A44" s="738"/>
      <c r="B44" s="661"/>
      <c r="C44" s="3783" t="s">
        <v>44</v>
      </c>
      <c r="D44" s="3784"/>
      <c r="E44" s="3784"/>
      <c r="F44" s="3785"/>
      <c r="G44" s="3786"/>
      <c r="H44" s="3787"/>
      <c r="I44" s="4513">
        <f>SUM(I13:I43)</f>
        <v>0</v>
      </c>
      <c r="J44" s="3787"/>
      <c r="K44" s="4513">
        <f>SUM(K13:K43)</f>
        <v>0</v>
      </c>
      <c r="L44" s="4508">
        <f>SUM(L13:L43)</f>
        <v>0</v>
      </c>
      <c r="M44" s="4508">
        <f>SUM(M13:M43)</f>
        <v>0</v>
      </c>
      <c r="N44" s="4508">
        <f>SUM(N13:N43)</f>
        <v>0</v>
      </c>
      <c r="O44" s="4514">
        <f>SUM(O13:O43)</f>
        <v>0</v>
      </c>
      <c r="P44" s="1278"/>
      <c r="Q44" s="4515">
        <f>SUM(Q13:Q43)</f>
        <v>0</v>
      </c>
      <c r="R44" s="4516"/>
      <c r="S44" s="4513">
        <f>SUM(S13:S43)</f>
        <v>0</v>
      </c>
      <c r="T44" s="4508">
        <f>SUM(T13:T43)</f>
        <v>0</v>
      </c>
      <c r="U44" s="4514">
        <f>SUM(U13:U43)</f>
        <v>0</v>
      </c>
      <c r="V44" s="661"/>
      <c r="W44" s="738"/>
    </row>
    <row r="45" spans="1:23" s="149" customFormat="1" ht="12.75">
      <c r="A45" s="738"/>
      <c r="B45" s="661"/>
      <c r="C45" s="661"/>
      <c r="D45" s="661"/>
      <c r="E45" s="661"/>
      <c r="F45" s="661"/>
      <c r="G45" s="661"/>
      <c r="H45" s="661"/>
      <c r="I45" s="661"/>
      <c r="J45" s="2854"/>
      <c r="K45" s="661"/>
      <c r="L45" s="2393"/>
      <c r="M45" s="2393"/>
      <c r="N45" s="2393"/>
      <c r="O45" s="2393"/>
      <c r="P45" s="661"/>
      <c r="Q45" s="661"/>
      <c r="R45" s="661"/>
      <c r="S45" s="661"/>
      <c r="T45" s="661"/>
      <c r="U45" s="661"/>
      <c r="V45" s="661"/>
      <c r="W45" s="738"/>
    </row>
    <row r="46" spans="1:23">
      <c r="A46" s="739"/>
      <c r="B46" s="882"/>
      <c r="C46" s="882"/>
      <c r="D46" s="882"/>
      <c r="E46" s="882"/>
      <c r="F46" s="882"/>
      <c r="G46" s="882"/>
      <c r="H46" s="882"/>
      <c r="I46" s="882"/>
      <c r="J46" s="882"/>
      <c r="K46" s="882"/>
      <c r="L46" s="882"/>
      <c r="M46" s="882"/>
      <c r="N46" s="882"/>
      <c r="O46" s="882"/>
      <c r="P46" s="882"/>
      <c r="Q46" s="882"/>
      <c r="R46" s="882"/>
      <c r="S46" s="882"/>
      <c r="T46" s="882"/>
      <c r="U46" s="3427" t="s">
        <v>1279</v>
      </c>
      <c r="V46" s="882"/>
      <c r="W46" s="739"/>
    </row>
    <row r="47" spans="1:23">
      <c r="A47" s="739"/>
      <c r="B47" s="882"/>
      <c r="C47" s="882"/>
      <c r="D47" s="882"/>
      <c r="E47" s="882"/>
      <c r="F47" s="882"/>
      <c r="G47" s="882"/>
      <c r="H47" s="882"/>
      <c r="I47" s="882"/>
      <c r="J47" s="882"/>
      <c r="K47" s="882"/>
      <c r="L47" s="882"/>
      <c r="M47" s="882"/>
      <c r="N47" s="882"/>
      <c r="O47" s="882"/>
      <c r="P47" s="882"/>
      <c r="Q47" s="882"/>
      <c r="R47" s="882"/>
      <c r="S47" s="882"/>
      <c r="T47" s="882"/>
      <c r="U47" s="882"/>
      <c r="V47" s="882"/>
      <c r="W47" s="739"/>
    </row>
    <row r="48" spans="1:23">
      <c r="A48" s="739"/>
      <c r="B48" s="739"/>
      <c r="C48" s="739"/>
      <c r="D48" s="739"/>
      <c r="E48" s="739"/>
      <c r="F48" s="739"/>
      <c r="G48" s="739"/>
      <c r="H48" s="739"/>
      <c r="I48" s="739"/>
      <c r="J48" s="739"/>
      <c r="K48" s="739"/>
      <c r="L48" s="739"/>
      <c r="M48" s="739"/>
      <c r="N48" s="739"/>
      <c r="O48" s="739"/>
      <c r="P48" s="739"/>
      <c r="Q48" s="739"/>
      <c r="R48" s="739"/>
      <c r="S48" s="739"/>
      <c r="T48" s="739"/>
      <c r="U48" s="739"/>
      <c r="V48" s="739"/>
      <c r="W48" s="739"/>
    </row>
    <row r="49" ht="16.5" hidden="1" customHeight="1"/>
  </sheetData>
  <sheetProtection formatCells="0" formatColumns="0" formatRows="0"/>
  <customSheetViews>
    <customSheetView guid="{CC70D5D3-3A1F-46AA-BDCE-F692C2C36BEE}" topLeftCell="J1">
      <selection activeCell="U18" sqref="U18"/>
      <pageMargins left="0.7" right="0.7" top="0.75" bottom="0.75" header="0.3" footer="0.3"/>
    </customSheetView>
    <customSheetView guid="{41E394DC-1FDD-4D1F-8620-137B7012DC10}" showGridLines="0">
      <selection sqref="A1:A3"/>
      <pageMargins left="0.7" right="0.7" top="0.75" bottom="0.75" header="0.3" footer="0.3"/>
    </customSheetView>
    <customSheetView guid="{DD364770-73A1-4C6D-9516-629A57F0EB18}" showGridLines="0">
      <selection activeCell="A3" sqref="A3"/>
      <pageMargins left="0.7" right="0.7" top="0.75" bottom="0.75" header="0.3" footer="0.3"/>
    </customSheetView>
    <customSheetView guid="{E14211BF-3959-45CF-A937-AD36AACCEFAC}" showGridLines="0">
      <selection sqref="A1:A3"/>
      <pageMargins left="0.7" right="0.7" top="0.75" bottom="0.75" header="0.3" footer="0.3"/>
    </customSheetView>
    <customSheetView guid="{F416BD5B-C3AD-4F61-AAB2-55950A9B7E72}">
      <selection sqref="A1:A3"/>
      <pageMargins left="0.7" right="0.7" top="0.75" bottom="0.75" header="0.3" footer="0.3"/>
    </customSheetView>
  </customSheetViews>
  <mergeCells count="11">
    <mergeCell ref="Q7:U7"/>
    <mergeCell ref="C8:F9"/>
    <mergeCell ref="G8:G9"/>
    <mergeCell ref="H8:H9"/>
    <mergeCell ref="I8:O8"/>
    <mergeCell ref="Q8:U8"/>
    <mergeCell ref="F4:H4"/>
    <mergeCell ref="F5:H5"/>
    <mergeCell ref="C10:F10"/>
    <mergeCell ref="C11:F11"/>
    <mergeCell ref="I7:O7"/>
  </mergeCells>
  <hyperlinks>
    <hyperlink ref="U46" location="Index!A1" display="Index" xr:uid="{00000000-0004-0000-1B00-000000000000}"/>
  </hyperlink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5">
    <tabColor rgb="FF7030A0"/>
  </sheetPr>
  <dimension ref="A1:AD74"/>
  <sheetViews>
    <sheetView workbookViewId="0"/>
  </sheetViews>
  <sheetFormatPr defaultColWidth="0" defaultRowHeight="15" zeroHeight="1"/>
  <cols>
    <col min="1" max="2" width="9.140625" style="3090" customWidth="1"/>
    <col min="3" max="3" width="39.7109375" style="3090" customWidth="1"/>
    <col min="4" max="4" width="14.85546875" style="3090" customWidth="1"/>
    <col min="5" max="5" width="13.42578125" style="3090" customWidth="1"/>
    <col min="6" max="6" width="19.42578125" style="3090" customWidth="1"/>
    <col min="7" max="7" width="17.7109375" style="3090" customWidth="1"/>
    <col min="8" max="16" width="10.7109375" style="3090" customWidth="1"/>
    <col min="17" max="17" width="18.28515625" style="3090" customWidth="1"/>
    <col min="18" max="18" width="15.28515625" style="3090" customWidth="1"/>
    <col min="19" max="19" width="17.42578125" style="3090" customWidth="1"/>
    <col min="20" max="20" width="14.42578125" style="3090" customWidth="1"/>
    <col min="21" max="21" width="15" style="3090" customWidth="1"/>
    <col min="22" max="22" width="15.85546875" style="3090" customWidth="1"/>
    <col min="23" max="26" width="14.140625" style="3090" customWidth="1"/>
    <col min="27" max="28" width="18.7109375" style="3090" customWidth="1"/>
    <col min="29" max="30" width="9.140625" style="3090" customWidth="1"/>
    <col min="31" max="16384" width="9.140625" style="3090" hidden="1"/>
  </cols>
  <sheetData>
    <row r="1" spans="1:30">
      <c r="A1" s="936"/>
      <c r="B1" s="936"/>
      <c r="C1" s="936"/>
      <c r="D1" s="936"/>
      <c r="E1" s="936"/>
      <c r="F1" s="936"/>
      <c r="G1" s="936"/>
      <c r="H1" s="936"/>
      <c r="I1" s="936"/>
      <c r="J1" s="936"/>
      <c r="K1" s="936"/>
      <c r="L1" s="936"/>
      <c r="M1" s="936"/>
      <c r="N1" s="936"/>
      <c r="O1" s="936"/>
      <c r="P1" s="936"/>
      <c r="Q1" s="936"/>
      <c r="R1" s="936"/>
      <c r="S1" s="936"/>
      <c r="T1" s="936"/>
      <c r="U1" s="936"/>
      <c r="V1" s="936"/>
      <c r="W1" s="936"/>
      <c r="X1" s="936"/>
      <c r="Y1" s="936"/>
      <c r="Z1" s="936"/>
      <c r="AA1" s="936"/>
      <c r="AB1" s="936"/>
      <c r="AC1" s="936"/>
      <c r="AD1" s="936"/>
    </row>
    <row r="2" spans="1:30" ht="15.75" thickBot="1">
      <c r="A2" s="936"/>
      <c r="B2" s="3"/>
      <c r="C2" s="3"/>
      <c r="D2" s="3"/>
      <c r="E2" s="3"/>
      <c r="F2" s="3"/>
      <c r="G2" s="3"/>
      <c r="H2" s="3"/>
      <c r="I2" s="3"/>
      <c r="J2" s="3"/>
      <c r="K2" s="3"/>
      <c r="L2" s="3"/>
      <c r="M2" s="3"/>
      <c r="N2" s="3"/>
      <c r="O2" s="3"/>
      <c r="P2" s="3"/>
      <c r="Q2" s="3"/>
      <c r="R2" s="3"/>
      <c r="S2" s="3"/>
      <c r="T2" s="3"/>
      <c r="U2" s="3"/>
      <c r="V2" s="3"/>
      <c r="W2" s="3"/>
      <c r="X2" s="3"/>
      <c r="Y2" s="3"/>
      <c r="Z2" s="3"/>
      <c r="AA2" s="87"/>
      <c r="AB2" s="87"/>
      <c r="AC2" s="5"/>
      <c r="AD2" s="936"/>
    </row>
    <row r="3" spans="1:30" ht="16.5" thickBot="1">
      <c r="A3" s="936"/>
      <c r="B3" s="3"/>
      <c r="C3" s="2855" t="s">
        <v>2943</v>
      </c>
      <c r="D3" s="2856"/>
      <c r="E3" s="2856"/>
      <c r="F3" s="2857"/>
      <c r="G3" s="3"/>
      <c r="H3" s="3"/>
      <c r="I3" s="3"/>
      <c r="J3" s="3"/>
      <c r="K3" s="3"/>
      <c r="L3" s="3"/>
      <c r="M3" s="3"/>
      <c r="N3" s="3"/>
      <c r="O3" s="3"/>
      <c r="P3" s="3"/>
      <c r="Q3" s="3"/>
      <c r="R3" s="3"/>
      <c r="S3" s="3"/>
      <c r="T3" s="3"/>
      <c r="U3" s="3"/>
      <c r="V3" s="3"/>
      <c r="W3" s="3"/>
      <c r="X3" s="3"/>
      <c r="Y3" s="62"/>
      <c r="Z3" s="3"/>
      <c r="AA3" s="62"/>
      <c r="AB3" s="6111" t="s">
        <v>2824</v>
      </c>
      <c r="AC3" s="5"/>
      <c r="AD3" s="936"/>
    </row>
    <row r="4" spans="1:30" ht="15.75">
      <c r="A4" s="936"/>
      <c r="B4" s="3"/>
      <c r="C4" s="2853" t="s">
        <v>57</v>
      </c>
      <c r="D4" s="8622" t="str">
        <f>B.1!F4</f>
        <v>ABC Company</v>
      </c>
      <c r="E4" s="8623"/>
      <c r="F4" s="8624"/>
      <c r="G4" s="3"/>
      <c r="H4" s="3"/>
      <c r="I4" s="3"/>
      <c r="J4" s="3"/>
      <c r="K4" s="3"/>
      <c r="L4" s="3"/>
      <c r="M4" s="3"/>
      <c r="N4" s="3"/>
      <c r="O4" s="3"/>
      <c r="P4" s="3"/>
      <c r="Q4" s="3"/>
      <c r="R4" s="3"/>
      <c r="S4" s="3"/>
      <c r="T4" s="3"/>
      <c r="U4" s="3"/>
      <c r="V4" s="3"/>
      <c r="W4" s="3"/>
      <c r="X4" s="3"/>
      <c r="Y4" s="3"/>
      <c r="Z4" s="3"/>
      <c r="AA4" s="87"/>
      <c r="AB4" s="87"/>
      <c r="AC4" s="5"/>
      <c r="AD4" s="936"/>
    </row>
    <row r="5" spans="1:30" ht="16.5" thickBot="1">
      <c r="A5" s="936"/>
      <c r="B5" s="3"/>
      <c r="C5" s="2836" t="s">
        <v>2719</v>
      </c>
      <c r="D5" s="8625">
        <f>B.1!F5</f>
        <v>44196</v>
      </c>
      <c r="E5" s="8626"/>
      <c r="F5" s="8627"/>
      <c r="G5" s="3"/>
      <c r="H5" s="3"/>
      <c r="I5" s="3"/>
      <c r="J5" s="3"/>
      <c r="K5" s="3"/>
      <c r="L5" s="3"/>
      <c r="M5" s="3"/>
      <c r="N5" s="3"/>
      <c r="O5" s="3"/>
      <c r="P5" s="3"/>
      <c r="Q5" s="3"/>
      <c r="R5" s="3"/>
      <c r="S5" s="3"/>
      <c r="T5" s="3"/>
      <c r="U5" s="3"/>
      <c r="V5" s="3"/>
      <c r="W5" s="3"/>
      <c r="X5" s="3"/>
      <c r="Y5" s="3"/>
      <c r="Z5" s="3"/>
      <c r="AA5" s="87"/>
      <c r="AB5" s="87"/>
      <c r="AC5" s="5"/>
      <c r="AD5" s="936"/>
    </row>
    <row r="6" spans="1:30" s="6955" customFormat="1" ht="12.75" customHeight="1" thickBot="1">
      <c r="A6" s="932"/>
      <c r="B6" s="5"/>
      <c r="C6" s="280"/>
      <c r="D6" s="69"/>
      <c r="E6" s="69"/>
      <c r="F6" s="69"/>
      <c r="G6" s="69"/>
      <c r="H6" s="69"/>
      <c r="I6" s="69"/>
      <c r="J6" s="69"/>
      <c r="K6" s="69"/>
      <c r="L6" s="69"/>
      <c r="M6" s="69"/>
      <c r="N6" s="69"/>
      <c r="O6" s="69"/>
      <c r="P6" s="69"/>
      <c r="Q6" s="69"/>
      <c r="R6" s="69"/>
      <c r="S6" s="69"/>
      <c r="T6" s="69"/>
      <c r="U6" s="69"/>
      <c r="V6" s="87"/>
      <c r="W6" s="87"/>
      <c r="X6" s="87"/>
      <c r="Y6" s="87"/>
      <c r="Z6" s="87"/>
      <c r="AA6" s="87"/>
      <c r="AB6" s="87"/>
      <c r="AC6" s="5"/>
      <c r="AD6" s="932"/>
    </row>
    <row r="7" spans="1:30" s="6955" customFormat="1" ht="15" customHeight="1">
      <c r="A7" s="932"/>
      <c r="B7" s="5"/>
      <c r="C7" s="3811"/>
      <c r="D7" s="3812"/>
      <c r="E7" s="3813"/>
      <c r="F7" s="8714" t="s">
        <v>1834</v>
      </c>
      <c r="G7" s="8715"/>
      <c r="H7" s="8715"/>
      <c r="I7" s="8715"/>
      <c r="J7" s="8715"/>
      <c r="K7" s="8715"/>
      <c r="L7" s="8715"/>
      <c r="M7" s="8715"/>
      <c r="N7" s="8715"/>
      <c r="O7" s="8715"/>
      <c r="P7" s="8716"/>
      <c r="Q7" s="8717" t="s">
        <v>1835</v>
      </c>
      <c r="R7" s="8717"/>
      <c r="S7" s="8717"/>
      <c r="T7" s="8717"/>
      <c r="U7" s="8718"/>
      <c r="V7" s="3792"/>
      <c r="W7" s="3798"/>
      <c r="X7" s="3799"/>
      <c r="Y7" s="3800"/>
      <c r="Z7" s="3799"/>
      <c r="AA7" s="3793"/>
      <c r="AB7" s="8733" t="s">
        <v>4185</v>
      </c>
      <c r="AC7" s="5"/>
      <c r="AD7" s="932"/>
    </row>
    <row r="8" spans="1:30" s="6955" customFormat="1" ht="12.75">
      <c r="A8" s="932"/>
      <c r="B8" s="5"/>
      <c r="C8" s="3814"/>
      <c r="D8" s="3815"/>
      <c r="E8" s="3815"/>
      <c r="F8" s="3815"/>
      <c r="G8" s="3816"/>
      <c r="H8" s="8721" t="s">
        <v>1836</v>
      </c>
      <c r="I8" s="8722"/>
      <c r="J8" s="8722"/>
      <c r="K8" s="8723"/>
      <c r="L8" s="8721" t="s">
        <v>1837</v>
      </c>
      <c r="M8" s="8722"/>
      <c r="N8" s="8722"/>
      <c r="O8" s="8722"/>
      <c r="P8" s="3817"/>
      <c r="Q8" s="3818"/>
      <c r="R8" s="3815"/>
      <c r="S8" s="3815"/>
      <c r="T8" s="3815"/>
      <c r="U8" s="3815"/>
      <c r="V8" s="3096"/>
      <c r="W8" s="4083"/>
      <c r="X8" s="4084"/>
      <c r="Y8" s="4085"/>
      <c r="Z8" s="4084"/>
      <c r="AA8" s="3794"/>
      <c r="AB8" s="8653"/>
      <c r="AC8" s="5"/>
      <c r="AD8" s="932"/>
    </row>
    <row r="9" spans="1:30" s="6955" customFormat="1" ht="15" customHeight="1">
      <c r="A9" s="932"/>
      <c r="B9" s="5"/>
      <c r="C9" s="307"/>
      <c r="D9" s="3819"/>
      <c r="E9" s="3819"/>
      <c r="F9" s="3819"/>
      <c r="G9" s="3820"/>
      <c r="H9" s="8724"/>
      <c r="I9" s="8725"/>
      <c r="J9" s="8725"/>
      <c r="K9" s="8726"/>
      <c r="L9" s="8724"/>
      <c r="M9" s="8725"/>
      <c r="N9" s="8725"/>
      <c r="O9" s="8725"/>
      <c r="P9" s="269"/>
      <c r="Q9" s="3821" t="s">
        <v>1838</v>
      </c>
      <c r="R9" s="3819"/>
      <c r="S9" s="3819"/>
      <c r="T9" s="3819"/>
      <c r="U9" s="3819"/>
      <c r="V9" s="3795" t="s">
        <v>1249</v>
      </c>
      <c r="W9" s="8736" t="s">
        <v>2074</v>
      </c>
      <c r="X9" s="8737"/>
      <c r="Y9" s="8740" t="s">
        <v>4216</v>
      </c>
      <c r="Z9" s="8737"/>
      <c r="AA9" s="1751"/>
      <c r="AB9" s="8653"/>
      <c r="AC9" s="5"/>
      <c r="AD9" s="932"/>
    </row>
    <row r="10" spans="1:30" s="6955" customFormat="1" ht="15" customHeight="1">
      <c r="A10" s="932"/>
      <c r="B10" s="5"/>
      <c r="C10" s="308" t="s">
        <v>1839</v>
      </c>
      <c r="D10" s="3822" t="s">
        <v>1840</v>
      </c>
      <c r="E10" s="3822" t="s">
        <v>1584</v>
      </c>
      <c r="F10" s="3822" t="s">
        <v>644</v>
      </c>
      <c r="G10" s="3795" t="s">
        <v>1841</v>
      </c>
      <c r="H10" s="8727" t="s">
        <v>1842</v>
      </c>
      <c r="I10" s="8728"/>
      <c r="J10" s="8727" t="s">
        <v>1843</v>
      </c>
      <c r="K10" s="8731"/>
      <c r="L10" s="8727" t="s">
        <v>1844</v>
      </c>
      <c r="M10" s="8728"/>
      <c r="N10" s="8727" t="s">
        <v>1845</v>
      </c>
      <c r="O10" s="8731"/>
      <c r="P10" s="3526" t="s">
        <v>1846</v>
      </c>
      <c r="Q10" s="3821" t="s">
        <v>1847</v>
      </c>
      <c r="R10" s="3822" t="s">
        <v>1848</v>
      </c>
      <c r="S10" s="3822" t="s">
        <v>1342</v>
      </c>
      <c r="T10" s="3822" t="s">
        <v>631</v>
      </c>
      <c r="U10" s="3822" t="s">
        <v>1849</v>
      </c>
      <c r="V10" s="3796" t="s">
        <v>1261</v>
      </c>
      <c r="W10" s="8734" t="s">
        <v>1093</v>
      </c>
      <c r="X10" s="8735"/>
      <c r="Y10" s="8738" t="s">
        <v>1094</v>
      </c>
      <c r="Z10" s="8739"/>
      <c r="AA10" s="1751" t="s">
        <v>1262</v>
      </c>
      <c r="AB10" s="8653"/>
      <c r="AC10" s="5"/>
      <c r="AD10" s="932"/>
    </row>
    <row r="11" spans="1:30" s="6955" customFormat="1" ht="12.75">
      <c r="A11" s="932"/>
      <c r="B11" s="5"/>
      <c r="C11" s="308"/>
      <c r="D11" s="3823" t="s">
        <v>390</v>
      </c>
      <c r="E11" s="3822" t="s">
        <v>1590</v>
      </c>
      <c r="F11" s="3822" t="s">
        <v>1850</v>
      </c>
      <c r="G11" s="3795" t="s">
        <v>1851</v>
      </c>
      <c r="H11" s="8729"/>
      <c r="I11" s="8730"/>
      <c r="J11" s="8729"/>
      <c r="K11" s="8732"/>
      <c r="L11" s="8729"/>
      <c r="M11" s="8730"/>
      <c r="N11" s="8729"/>
      <c r="O11" s="8732"/>
      <c r="P11" s="3526" t="s">
        <v>1852</v>
      </c>
      <c r="Q11" s="3821" t="s">
        <v>1853</v>
      </c>
      <c r="R11" s="3822" t="s">
        <v>1854</v>
      </c>
      <c r="S11" s="3822" t="s">
        <v>1855</v>
      </c>
      <c r="T11" s="3822" t="s">
        <v>1856</v>
      </c>
      <c r="U11" s="3822" t="s">
        <v>1857</v>
      </c>
      <c r="V11" s="3796"/>
      <c r="W11" s="2323"/>
      <c r="X11" s="2837"/>
      <c r="Y11" s="2837"/>
      <c r="Z11" s="2837"/>
      <c r="AA11" s="3801" t="s">
        <v>1261</v>
      </c>
      <c r="AB11" s="8653"/>
      <c r="AC11" s="5"/>
      <c r="AD11" s="932"/>
    </row>
    <row r="12" spans="1:30" s="6955" customFormat="1" ht="12.75">
      <c r="A12" s="932"/>
      <c r="B12" s="5"/>
      <c r="C12" s="308"/>
      <c r="D12" s="3819"/>
      <c r="E12" s="3822" t="s">
        <v>1260</v>
      </c>
      <c r="F12" s="3822" t="s">
        <v>1858</v>
      </c>
      <c r="G12" s="3824"/>
      <c r="H12" s="8696" t="s">
        <v>1859</v>
      </c>
      <c r="I12" s="8696" t="s">
        <v>1860</v>
      </c>
      <c r="J12" s="8708" t="s">
        <v>1859</v>
      </c>
      <c r="K12" s="8705" t="s">
        <v>1860</v>
      </c>
      <c r="L12" s="8702" t="s">
        <v>1859</v>
      </c>
      <c r="M12" s="8696" t="s">
        <v>1860</v>
      </c>
      <c r="N12" s="8696" t="s">
        <v>1859</v>
      </c>
      <c r="O12" s="8699" t="s">
        <v>1860</v>
      </c>
      <c r="P12" s="274" t="s">
        <v>1861</v>
      </c>
      <c r="Q12" s="3821" t="s">
        <v>1862</v>
      </c>
      <c r="R12" s="3822" t="s">
        <v>785</v>
      </c>
      <c r="S12" s="3822" t="s">
        <v>1863</v>
      </c>
      <c r="T12" s="3822" t="s">
        <v>1864</v>
      </c>
      <c r="U12" s="3822" t="s">
        <v>1306</v>
      </c>
      <c r="V12" s="3096"/>
      <c r="W12" s="3802" t="s">
        <v>1902</v>
      </c>
      <c r="X12" s="3803" t="s">
        <v>1860</v>
      </c>
      <c r="Y12" s="3803" t="s">
        <v>1902</v>
      </c>
      <c r="Z12" s="3803" t="s">
        <v>1860</v>
      </c>
      <c r="AA12" s="3804"/>
      <c r="AB12" s="8653"/>
      <c r="AC12" s="5"/>
      <c r="AD12" s="932"/>
    </row>
    <row r="13" spans="1:30" s="6955" customFormat="1" ht="12.75">
      <c r="A13" s="932"/>
      <c r="B13" s="5"/>
      <c r="C13" s="308"/>
      <c r="D13" s="3819"/>
      <c r="E13" s="3823"/>
      <c r="F13" s="3822" t="s">
        <v>1865</v>
      </c>
      <c r="G13" s="3822"/>
      <c r="H13" s="8697"/>
      <c r="I13" s="8697"/>
      <c r="J13" s="8709"/>
      <c r="K13" s="8706"/>
      <c r="L13" s="8703"/>
      <c r="M13" s="8697"/>
      <c r="N13" s="8697"/>
      <c r="O13" s="8700"/>
      <c r="P13" s="275" t="s">
        <v>1866</v>
      </c>
      <c r="Q13" s="3821" t="s">
        <v>1334</v>
      </c>
      <c r="R13" s="3819"/>
      <c r="S13" s="3819"/>
      <c r="T13" s="3822"/>
      <c r="U13" s="3819"/>
      <c r="V13" s="3096"/>
      <c r="W13" s="3805"/>
      <c r="X13" s="3806"/>
      <c r="Y13" s="3806"/>
      <c r="Z13" s="3806"/>
      <c r="AA13" s="3804"/>
      <c r="AB13" s="8653"/>
      <c r="AC13" s="5"/>
      <c r="AD13" s="932"/>
    </row>
    <row r="14" spans="1:30" s="6955" customFormat="1" ht="12.75">
      <c r="A14" s="932"/>
      <c r="B14" s="5"/>
      <c r="C14" s="3825"/>
      <c r="D14" s="3826"/>
      <c r="E14" s="3827" t="s">
        <v>344</v>
      </c>
      <c r="F14" s="3826"/>
      <c r="G14" s="3828" t="s">
        <v>792</v>
      </c>
      <c r="H14" s="8697"/>
      <c r="I14" s="8697"/>
      <c r="J14" s="8709"/>
      <c r="K14" s="8706"/>
      <c r="L14" s="8703"/>
      <c r="M14" s="8697"/>
      <c r="N14" s="8697"/>
      <c r="O14" s="8700"/>
      <c r="P14" s="275"/>
      <c r="Q14" s="3829" t="s">
        <v>2201</v>
      </c>
      <c r="R14" s="3826"/>
      <c r="S14" s="3826"/>
      <c r="T14" s="3823" t="s">
        <v>1867</v>
      </c>
      <c r="U14" s="3826"/>
      <c r="V14" s="4185"/>
      <c r="W14" s="3807"/>
      <c r="X14" s="4187"/>
      <c r="Y14" s="4187"/>
      <c r="Z14" s="4187"/>
      <c r="AA14" s="4188" t="s">
        <v>1311</v>
      </c>
      <c r="AB14" s="4254"/>
      <c r="AC14" s="5"/>
      <c r="AD14" s="932"/>
    </row>
    <row r="15" spans="1:30" s="6956" customFormat="1" ht="12.75">
      <c r="A15" s="934"/>
      <c r="B15" s="1030"/>
      <c r="C15" s="3830" t="s">
        <v>392</v>
      </c>
      <c r="D15" s="3831" t="s">
        <v>410</v>
      </c>
      <c r="E15" s="3831" t="s">
        <v>409</v>
      </c>
      <c r="F15" s="3831" t="s">
        <v>411</v>
      </c>
      <c r="G15" s="3831" t="s">
        <v>412</v>
      </c>
      <c r="H15" s="8698"/>
      <c r="I15" s="8698"/>
      <c r="J15" s="8710"/>
      <c r="K15" s="8707"/>
      <c r="L15" s="8704"/>
      <c r="M15" s="8698"/>
      <c r="N15" s="8698"/>
      <c r="O15" s="8701"/>
      <c r="P15" s="3832"/>
      <c r="Q15" s="3833" t="s">
        <v>417</v>
      </c>
      <c r="R15" s="3834" t="s">
        <v>418</v>
      </c>
      <c r="S15" s="3834" t="s">
        <v>419</v>
      </c>
      <c r="T15" s="3834" t="s">
        <v>420</v>
      </c>
      <c r="U15" s="3834" t="s">
        <v>421</v>
      </c>
      <c r="V15" s="4186" t="s">
        <v>422</v>
      </c>
      <c r="W15" s="8719"/>
      <c r="X15" s="8720"/>
      <c r="Y15" s="4184"/>
      <c r="Z15" s="4189"/>
      <c r="AA15" s="4190" t="s">
        <v>1095</v>
      </c>
      <c r="AB15" s="7313" t="s">
        <v>1096</v>
      </c>
      <c r="AC15" s="1030"/>
      <c r="AD15" s="934"/>
    </row>
    <row r="16" spans="1:30" s="6955" customFormat="1" ht="12.75">
      <c r="A16" s="932"/>
      <c r="B16" s="5"/>
      <c r="C16" s="2330" t="s">
        <v>1868</v>
      </c>
      <c r="D16" s="3835"/>
      <c r="E16" s="3836"/>
      <c r="F16" s="3837"/>
      <c r="G16" s="3837"/>
      <c r="H16" s="3837"/>
      <c r="I16" s="3837"/>
      <c r="J16" s="3837"/>
      <c r="K16" s="3837"/>
      <c r="L16" s="3837"/>
      <c r="M16" s="3837"/>
      <c r="N16" s="3837"/>
      <c r="O16" s="3837"/>
      <c r="P16" s="3837"/>
      <c r="Q16" s="3837"/>
      <c r="R16" s="3837"/>
      <c r="S16" s="3837"/>
      <c r="T16" s="3837"/>
      <c r="U16" s="3837"/>
      <c r="V16" s="3797"/>
      <c r="W16" s="4180"/>
      <c r="X16" s="4183"/>
      <c r="Y16" s="4182"/>
      <c r="Z16" s="4181"/>
      <c r="AA16" s="3810"/>
      <c r="AB16" s="7314"/>
      <c r="AC16" s="5"/>
      <c r="AD16" s="932"/>
    </row>
    <row r="17" spans="1:30" s="6957" customFormat="1" ht="12.75">
      <c r="A17" s="935"/>
      <c r="B17" s="108"/>
      <c r="C17" s="621" t="s">
        <v>3884</v>
      </c>
      <c r="D17" s="3788"/>
      <c r="E17" s="3789" t="b">
        <v>1</v>
      </c>
      <c r="F17" s="4337"/>
      <c r="G17" s="4337"/>
      <c r="H17" s="4337"/>
      <c r="I17" s="4337"/>
      <c r="J17" s="4337"/>
      <c r="K17" s="4337"/>
      <c r="L17" s="4337"/>
      <c r="M17" s="4337"/>
      <c r="N17" s="4337"/>
      <c r="O17" s="4337"/>
      <c r="P17" s="4337"/>
      <c r="Q17" s="4337"/>
      <c r="R17" s="4337"/>
      <c r="S17" s="4337"/>
      <c r="T17" s="4337"/>
      <c r="U17" s="4337"/>
      <c r="V17" s="4338">
        <f>SUM(L17:P17)</f>
        <v>0</v>
      </c>
      <c r="W17" s="4339"/>
      <c r="X17" s="4340"/>
      <c r="Y17" s="4341"/>
      <c r="Z17" s="4342"/>
      <c r="AA17" s="4343">
        <f>V17+W17+X17-Y17-Z17</f>
        <v>0</v>
      </c>
      <c r="AB17" s="7317"/>
      <c r="AC17" s="108"/>
      <c r="AD17" s="935"/>
    </row>
    <row r="18" spans="1:30" s="6957" customFormat="1" ht="12.75">
      <c r="A18" s="935"/>
      <c r="B18" s="108"/>
      <c r="C18" s="621" t="s">
        <v>3885</v>
      </c>
      <c r="D18" s="3788"/>
      <c r="E18" s="3838" t="b">
        <v>0</v>
      </c>
      <c r="F18" s="4337"/>
      <c r="G18" s="4337"/>
      <c r="H18" s="4337"/>
      <c r="I18" s="4337"/>
      <c r="J18" s="4337"/>
      <c r="K18" s="4337"/>
      <c r="L18" s="4337"/>
      <c r="M18" s="4337"/>
      <c r="N18" s="4337"/>
      <c r="O18" s="4337"/>
      <c r="P18" s="4337"/>
      <c r="Q18" s="4337"/>
      <c r="R18" s="4337"/>
      <c r="S18" s="4337"/>
      <c r="T18" s="4337"/>
      <c r="U18" s="4337"/>
      <c r="V18" s="4338">
        <f>SUM(L18:P18)</f>
        <v>0</v>
      </c>
      <c r="W18" s="4339"/>
      <c r="X18" s="4340"/>
      <c r="Y18" s="4341"/>
      <c r="Z18" s="4342"/>
      <c r="AA18" s="4343">
        <f>V18+W18+X18-Y18-Z18</f>
        <v>0</v>
      </c>
      <c r="AB18" s="7317"/>
      <c r="AC18" s="108"/>
      <c r="AD18" s="935"/>
    </row>
    <row r="19" spans="1:30" s="6957" customFormat="1" ht="12.75">
      <c r="A19" s="935"/>
      <c r="B19" s="108"/>
      <c r="C19" s="621" t="s">
        <v>3886</v>
      </c>
      <c r="D19" s="3788"/>
      <c r="E19" s="3838" t="b">
        <v>0</v>
      </c>
      <c r="F19" s="4337"/>
      <c r="G19" s="4337"/>
      <c r="H19" s="4337"/>
      <c r="I19" s="4337"/>
      <c r="J19" s="4337"/>
      <c r="K19" s="4337"/>
      <c r="L19" s="4337"/>
      <c r="M19" s="4337"/>
      <c r="N19" s="4337"/>
      <c r="O19" s="4337"/>
      <c r="P19" s="4337"/>
      <c r="Q19" s="4337"/>
      <c r="R19" s="4337"/>
      <c r="S19" s="4337"/>
      <c r="T19" s="4337"/>
      <c r="U19" s="4337"/>
      <c r="V19" s="4338">
        <f>SUM(L19:P19)</f>
        <v>0</v>
      </c>
      <c r="W19" s="4339"/>
      <c r="X19" s="4340"/>
      <c r="Y19" s="4341"/>
      <c r="Z19" s="4342"/>
      <c r="AA19" s="4343">
        <f>V19+W19+X19-Y19-Z19</f>
        <v>0</v>
      </c>
      <c r="AB19" s="7317"/>
      <c r="AC19" s="108"/>
      <c r="AD19" s="935"/>
    </row>
    <row r="20" spans="1:30" s="6957" customFormat="1" ht="12.75">
      <c r="A20" s="935"/>
      <c r="B20" s="108"/>
      <c r="C20" s="621" t="s">
        <v>3887</v>
      </c>
      <c r="D20" s="3788"/>
      <c r="E20" s="3838" t="b">
        <v>0</v>
      </c>
      <c r="F20" s="4337"/>
      <c r="G20" s="4337"/>
      <c r="H20" s="4337"/>
      <c r="I20" s="4337"/>
      <c r="J20" s="4337"/>
      <c r="K20" s="4337"/>
      <c r="L20" s="4337"/>
      <c r="M20" s="4337"/>
      <c r="N20" s="4337"/>
      <c r="O20" s="4337"/>
      <c r="P20" s="4337"/>
      <c r="Q20" s="4337"/>
      <c r="R20" s="4337"/>
      <c r="S20" s="4337"/>
      <c r="T20" s="4337"/>
      <c r="U20" s="4337"/>
      <c r="V20" s="4338">
        <f>SUM(L20:P20)</f>
        <v>0</v>
      </c>
      <c r="W20" s="4339"/>
      <c r="X20" s="4340"/>
      <c r="Y20" s="4341"/>
      <c r="Z20" s="4342"/>
      <c r="AA20" s="4343">
        <f>V20+W20+X20-Y20-Z20</f>
        <v>0</v>
      </c>
      <c r="AB20" s="7317"/>
      <c r="AC20" s="108"/>
      <c r="AD20" s="935"/>
    </row>
    <row r="21" spans="1:30" s="6957" customFormat="1" ht="12.75">
      <c r="A21" s="935"/>
      <c r="B21" s="108"/>
      <c r="C21" s="621" t="s">
        <v>3888</v>
      </c>
      <c r="D21" s="3788"/>
      <c r="E21" s="3838" t="b">
        <v>0</v>
      </c>
      <c r="F21" s="4337"/>
      <c r="G21" s="4337"/>
      <c r="H21" s="4337"/>
      <c r="I21" s="4337"/>
      <c r="J21" s="4337"/>
      <c r="K21" s="4337"/>
      <c r="L21" s="4337"/>
      <c r="M21" s="4337"/>
      <c r="N21" s="4337"/>
      <c r="O21" s="4337"/>
      <c r="P21" s="4337"/>
      <c r="Q21" s="4337"/>
      <c r="R21" s="4337"/>
      <c r="S21" s="4337"/>
      <c r="T21" s="4337"/>
      <c r="U21" s="4337"/>
      <c r="V21" s="4338">
        <f t="shared" ref="V21:V32" si="0">SUM(L21:P21)</f>
        <v>0</v>
      </c>
      <c r="W21" s="4339"/>
      <c r="X21" s="4340"/>
      <c r="Y21" s="4341"/>
      <c r="Z21" s="4342"/>
      <c r="AA21" s="4343">
        <f t="shared" ref="AA21:AA32" si="1">V21+W21+X21-Y21-Z21</f>
        <v>0</v>
      </c>
      <c r="AB21" s="7317"/>
      <c r="AC21" s="108"/>
      <c r="AD21" s="935"/>
    </row>
    <row r="22" spans="1:30" s="6957" customFormat="1" ht="12.75">
      <c r="A22" s="935"/>
      <c r="B22" s="108"/>
      <c r="C22" s="621" t="s">
        <v>3889</v>
      </c>
      <c r="D22" s="3788"/>
      <c r="E22" s="3838" t="b">
        <v>0</v>
      </c>
      <c r="F22" s="4337"/>
      <c r="G22" s="4337"/>
      <c r="H22" s="4337"/>
      <c r="I22" s="4337"/>
      <c r="J22" s="4337"/>
      <c r="K22" s="4337"/>
      <c r="L22" s="4337"/>
      <c r="M22" s="4337"/>
      <c r="N22" s="4337"/>
      <c r="O22" s="4337"/>
      <c r="P22" s="4337"/>
      <c r="Q22" s="4337"/>
      <c r="R22" s="4337"/>
      <c r="S22" s="4337"/>
      <c r="T22" s="4337"/>
      <c r="U22" s="4337"/>
      <c r="V22" s="4338">
        <f t="shared" si="0"/>
        <v>0</v>
      </c>
      <c r="W22" s="4339"/>
      <c r="X22" s="4340"/>
      <c r="Y22" s="4341"/>
      <c r="Z22" s="4342"/>
      <c r="AA22" s="4343">
        <f t="shared" si="1"/>
        <v>0</v>
      </c>
      <c r="AB22" s="7317"/>
      <c r="AC22" s="108"/>
      <c r="AD22" s="935"/>
    </row>
    <row r="23" spans="1:30" s="6957" customFormat="1" ht="12.75">
      <c r="A23" s="935"/>
      <c r="B23" s="108"/>
      <c r="C23" s="621" t="s">
        <v>3890</v>
      </c>
      <c r="D23" s="3788"/>
      <c r="E23" s="3838" t="b">
        <v>0</v>
      </c>
      <c r="F23" s="4337"/>
      <c r="G23" s="4337"/>
      <c r="H23" s="4337"/>
      <c r="I23" s="4337"/>
      <c r="J23" s="4337"/>
      <c r="K23" s="4337"/>
      <c r="L23" s="4337"/>
      <c r="M23" s="4337"/>
      <c r="N23" s="4337"/>
      <c r="O23" s="4337"/>
      <c r="P23" s="4337"/>
      <c r="Q23" s="4337"/>
      <c r="R23" s="4337"/>
      <c r="S23" s="4337"/>
      <c r="T23" s="4337"/>
      <c r="U23" s="4337"/>
      <c r="V23" s="4338">
        <f t="shared" si="0"/>
        <v>0</v>
      </c>
      <c r="W23" s="4339"/>
      <c r="X23" s="4340"/>
      <c r="Y23" s="4341"/>
      <c r="Z23" s="4342"/>
      <c r="AA23" s="4343">
        <f t="shared" si="1"/>
        <v>0</v>
      </c>
      <c r="AB23" s="7317"/>
      <c r="AC23" s="108"/>
      <c r="AD23" s="935"/>
    </row>
    <row r="24" spans="1:30" s="6957" customFormat="1" ht="12.75">
      <c r="A24" s="935"/>
      <c r="B24" s="108"/>
      <c r="C24" s="621" t="s">
        <v>3891</v>
      </c>
      <c r="D24" s="3788"/>
      <c r="E24" s="3838" t="b">
        <v>0</v>
      </c>
      <c r="F24" s="4337"/>
      <c r="G24" s="4337"/>
      <c r="H24" s="4337"/>
      <c r="I24" s="4337"/>
      <c r="J24" s="4337"/>
      <c r="K24" s="4337"/>
      <c r="L24" s="4337"/>
      <c r="M24" s="4337"/>
      <c r="N24" s="4337"/>
      <c r="O24" s="4337"/>
      <c r="P24" s="4337"/>
      <c r="Q24" s="4337"/>
      <c r="R24" s="4337"/>
      <c r="S24" s="4337"/>
      <c r="T24" s="4337"/>
      <c r="U24" s="4337"/>
      <c r="V24" s="4338">
        <f t="shared" si="0"/>
        <v>0</v>
      </c>
      <c r="W24" s="4339"/>
      <c r="X24" s="4340"/>
      <c r="Y24" s="4341"/>
      <c r="Z24" s="4342"/>
      <c r="AA24" s="4343">
        <f t="shared" si="1"/>
        <v>0</v>
      </c>
      <c r="AB24" s="7317"/>
      <c r="AC24" s="108"/>
      <c r="AD24" s="935"/>
    </row>
    <row r="25" spans="1:30" s="6957" customFormat="1" ht="12.75">
      <c r="A25" s="935"/>
      <c r="B25" s="108"/>
      <c r="C25" s="621" t="s">
        <v>3892</v>
      </c>
      <c r="D25" s="3788"/>
      <c r="E25" s="3838" t="b">
        <v>0</v>
      </c>
      <c r="F25" s="4337"/>
      <c r="G25" s="4337"/>
      <c r="H25" s="4337"/>
      <c r="I25" s="4337"/>
      <c r="J25" s="4337"/>
      <c r="K25" s="4337"/>
      <c r="L25" s="4337"/>
      <c r="M25" s="4337"/>
      <c r="N25" s="4337"/>
      <c r="O25" s="4337"/>
      <c r="P25" s="4337"/>
      <c r="Q25" s="4337"/>
      <c r="R25" s="4337"/>
      <c r="S25" s="4337"/>
      <c r="T25" s="4337"/>
      <c r="U25" s="4337"/>
      <c r="V25" s="4338">
        <f t="shared" si="0"/>
        <v>0</v>
      </c>
      <c r="W25" s="4339"/>
      <c r="X25" s="4340"/>
      <c r="Y25" s="4341"/>
      <c r="Z25" s="4342"/>
      <c r="AA25" s="4343">
        <f t="shared" si="1"/>
        <v>0</v>
      </c>
      <c r="AB25" s="7317"/>
      <c r="AC25" s="108"/>
      <c r="AD25" s="935"/>
    </row>
    <row r="26" spans="1:30" s="6957" customFormat="1" ht="12.75">
      <c r="A26" s="935"/>
      <c r="B26" s="108"/>
      <c r="C26" s="621" t="s">
        <v>3893</v>
      </c>
      <c r="D26" s="3788"/>
      <c r="E26" s="3838" t="b">
        <v>0</v>
      </c>
      <c r="F26" s="4337"/>
      <c r="G26" s="4337"/>
      <c r="H26" s="4337"/>
      <c r="I26" s="4337"/>
      <c r="J26" s="4337"/>
      <c r="K26" s="4337"/>
      <c r="L26" s="4337"/>
      <c r="M26" s="4337"/>
      <c r="N26" s="4337"/>
      <c r="O26" s="4337"/>
      <c r="P26" s="4337"/>
      <c r="Q26" s="4337"/>
      <c r="R26" s="4337"/>
      <c r="S26" s="4337"/>
      <c r="T26" s="4337"/>
      <c r="U26" s="4337"/>
      <c r="V26" s="4338">
        <f t="shared" si="0"/>
        <v>0</v>
      </c>
      <c r="W26" s="4339"/>
      <c r="X26" s="4340"/>
      <c r="Y26" s="4341"/>
      <c r="Z26" s="4342"/>
      <c r="AA26" s="4343">
        <f t="shared" si="1"/>
        <v>0</v>
      </c>
      <c r="AB26" s="7317"/>
      <c r="AC26" s="108"/>
      <c r="AD26" s="935"/>
    </row>
    <row r="27" spans="1:30" s="6957" customFormat="1" ht="12.75">
      <c r="A27" s="935"/>
      <c r="B27" s="108"/>
      <c r="C27" s="621" t="s">
        <v>3894</v>
      </c>
      <c r="D27" s="3788"/>
      <c r="E27" s="3838" t="b">
        <v>0</v>
      </c>
      <c r="F27" s="4337"/>
      <c r="G27" s="4337"/>
      <c r="H27" s="4337"/>
      <c r="I27" s="4337"/>
      <c r="J27" s="4337"/>
      <c r="K27" s="4337"/>
      <c r="L27" s="4337"/>
      <c r="M27" s="4337"/>
      <c r="N27" s="4337"/>
      <c r="O27" s="4337"/>
      <c r="P27" s="4337"/>
      <c r="Q27" s="4337"/>
      <c r="R27" s="4337"/>
      <c r="S27" s="4337"/>
      <c r="T27" s="4337"/>
      <c r="U27" s="4337"/>
      <c r="V27" s="4338">
        <f t="shared" si="0"/>
        <v>0</v>
      </c>
      <c r="W27" s="4339"/>
      <c r="X27" s="4340"/>
      <c r="Y27" s="4341"/>
      <c r="Z27" s="4342"/>
      <c r="AA27" s="4343">
        <f t="shared" si="1"/>
        <v>0</v>
      </c>
      <c r="AB27" s="7317"/>
      <c r="AC27" s="108"/>
      <c r="AD27" s="935"/>
    </row>
    <row r="28" spans="1:30" s="6957" customFormat="1" ht="12.75">
      <c r="A28" s="935"/>
      <c r="B28" s="108"/>
      <c r="C28" s="621" t="s">
        <v>3895</v>
      </c>
      <c r="D28" s="3788"/>
      <c r="E28" s="3838" t="b">
        <v>0</v>
      </c>
      <c r="F28" s="4337"/>
      <c r="G28" s="4337"/>
      <c r="H28" s="4337"/>
      <c r="I28" s="4337"/>
      <c r="J28" s="4337"/>
      <c r="K28" s="4337"/>
      <c r="L28" s="4337"/>
      <c r="M28" s="4337"/>
      <c r="N28" s="4337"/>
      <c r="O28" s="4337"/>
      <c r="P28" s="4337"/>
      <c r="Q28" s="4337"/>
      <c r="R28" s="4337"/>
      <c r="S28" s="4337"/>
      <c r="T28" s="4337"/>
      <c r="U28" s="4337"/>
      <c r="V28" s="4338">
        <f t="shared" si="0"/>
        <v>0</v>
      </c>
      <c r="W28" s="4339"/>
      <c r="X28" s="4340"/>
      <c r="Y28" s="4341"/>
      <c r="Z28" s="4342"/>
      <c r="AA28" s="4343">
        <f t="shared" si="1"/>
        <v>0</v>
      </c>
      <c r="AB28" s="7317"/>
      <c r="AC28" s="108"/>
      <c r="AD28" s="935"/>
    </row>
    <row r="29" spans="1:30" s="6957" customFormat="1" ht="12.75">
      <c r="A29" s="935"/>
      <c r="B29" s="108"/>
      <c r="C29" s="621" t="s">
        <v>3896</v>
      </c>
      <c r="D29" s="3788"/>
      <c r="E29" s="3838" t="b">
        <v>0</v>
      </c>
      <c r="F29" s="4337"/>
      <c r="G29" s="4337"/>
      <c r="H29" s="4337"/>
      <c r="I29" s="4337"/>
      <c r="J29" s="4337"/>
      <c r="K29" s="4337"/>
      <c r="L29" s="4337"/>
      <c r="M29" s="4337"/>
      <c r="N29" s="4337"/>
      <c r="O29" s="4337"/>
      <c r="P29" s="4337"/>
      <c r="Q29" s="4337"/>
      <c r="R29" s="4337"/>
      <c r="S29" s="4337"/>
      <c r="T29" s="4337"/>
      <c r="U29" s="4337"/>
      <c r="V29" s="4338">
        <f t="shared" si="0"/>
        <v>0</v>
      </c>
      <c r="W29" s="4339"/>
      <c r="X29" s="4340"/>
      <c r="Y29" s="4341"/>
      <c r="Z29" s="4342"/>
      <c r="AA29" s="4343">
        <f t="shared" si="1"/>
        <v>0</v>
      </c>
      <c r="AB29" s="7317"/>
      <c r="AC29" s="108"/>
      <c r="AD29" s="935"/>
    </row>
    <row r="30" spans="1:30" s="6957" customFormat="1" ht="12.75">
      <c r="A30" s="935"/>
      <c r="B30" s="108"/>
      <c r="C30" s="621" t="s">
        <v>3897</v>
      </c>
      <c r="D30" s="3788"/>
      <c r="E30" s="3838" t="b">
        <v>0</v>
      </c>
      <c r="F30" s="4337"/>
      <c r="G30" s="4337"/>
      <c r="H30" s="4337"/>
      <c r="I30" s="4337"/>
      <c r="J30" s="4337"/>
      <c r="K30" s="4337"/>
      <c r="L30" s="4337"/>
      <c r="M30" s="4337"/>
      <c r="N30" s="4337"/>
      <c r="O30" s="4337"/>
      <c r="P30" s="4337"/>
      <c r="Q30" s="4337"/>
      <c r="R30" s="4337"/>
      <c r="S30" s="4337"/>
      <c r="T30" s="4337"/>
      <c r="U30" s="4337"/>
      <c r="V30" s="4338">
        <f t="shared" si="0"/>
        <v>0</v>
      </c>
      <c r="W30" s="4339"/>
      <c r="X30" s="4340"/>
      <c r="Y30" s="4341"/>
      <c r="Z30" s="4342"/>
      <c r="AA30" s="4343">
        <f t="shared" si="1"/>
        <v>0</v>
      </c>
      <c r="AB30" s="7317"/>
      <c r="AC30" s="108"/>
      <c r="AD30" s="935"/>
    </row>
    <row r="31" spans="1:30" s="6957" customFormat="1" ht="12.75">
      <c r="A31" s="935"/>
      <c r="B31" s="108"/>
      <c r="C31" s="621" t="s">
        <v>3898</v>
      </c>
      <c r="D31" s="3788"/>
      <c r="E31" s="3838" t="b">
        <v>0</v>
      </c>
      <c r="F31" s="4337"/>
      <c r="G31" s="4337"/>
      <c r="H31" s="4337"/>
      <c r="I31" s="4337"/>
      <c r="J31" s="4337"/>
      <c r="K31" s="4337"/>
      <c r="L31" s="4337"/>
      <c r="M31" s="4337"/>
      <c r="N31" s="4337"/>
      <c r="O31" s="4337"/>
      <c r="P31" s="4337"/>
      <c r="Q31" s="4337"/>
      <c r="R31" s="4337"/>
      <c r="S31" s="4337"/>
      <c r="T31" s="4337"/>
      <c r="U31" s="4337"/>
      <c r="V31" s="4338">
        <f t="shared" si="0"/>
        <v>0</v>
      </c>
      <c r="W31" s="4339"/>
      <c r="X31" s="4340"/>
      <c r="Y31" s="4341"/>
      <c r="Z31" s="4342"/>
      <c r="AA31" s="4343">
        <f t="shared" si="1"/>
        <v>0</v>
      </c>
      <c r="AB31" s="7317"/>
      <c r="AC31" s="108"/>
      <c r="AD31" s="935"/>
    </row>
    <row r="32" spans="1:30" s="6957" customFormat="1" ht="12.75">
      <c r="A32" s="935"/>
      <c r="B32" s="108"/>
      <c r="C32" s="621" t="s">
        <v>3899</v>
      </c>
      <c r="D32" s="3788"/>
      <c r="E32" s="3838" t="b">
        <v>0</v>
      </c>
      <c r="F32" s="4337"/>
      <c r="G32" s="4337"/>
      <c r="H32" s="4337"/>
      <c r="I32" s="4337"/>
      <c r="J32" s="4337"/>
      <c r="K32" s="4337"/>
      <c r="L32" s="4337"/>
      <c r="M32" s="4337"/>
      <c r="N32" s="4337"/>
      <c r="O32" s="4337"/>
      <c r="P32" s="4337"/>
      <c r="Q32" s="4337"/>
      <c r="R32" s="4337"/>
      <c r="S32" s="4337"/>
      <c r="T32" s="4337"/>
      <c r="U32" s="4337"/>
      <c r="V32" s="4338">
        <f t="shared" si="0"/>
        <v>0</v>
      </c>
      <c r="W32" s="4339"/>
      <c r="X32" s="4344"/>
      <c r="Y32" s="4345"/>
      <c r="Z32" s="4342"/>
      <c r="AA32" s="4343">
        <f t="shared" si="1"/>
        <v>0</v>
      </c>
      <c r="AB32" s="7317"/>
      <c r="AC32" s="108"/>
      <c r="AD32" s="935"/>
    </row>
    <row r="33" spans="1:30" s="6955" customFormat="1" ht="12.75">
      <c r="A33" s="932"/>
      <c r="B33" s="5"/>
      <c r="C33" s="3839" t="s">
        <v>1314</v>
      </c>
      <c r="D33" s="3840"/>
      <c r="E33" s="3841"/>
      <c r="F33" s="4346">
        <f>SUMIF($E$17:$E$32,"TRUE",F17:F32)</f>
        <v>0</v>
      </c>
      <c r="G33" s="4346">
        <f t="shared" ref="G33:AA33" si="2">SUMIF($E$17:$E$32,"TRUE",G17:G32)</f>
        <v>0</v>
      </c>
      <c r="H33" s="4346">
        <f>SUMIF($E$17:$E$32,"TRUE",H17:H32)</f>
        <v>0</v>
      </c>
      <c r="I33" s="4346">
        <f t="shared" si="2"/>
        <v>0</v>
      </c>
      <c r="J33" s="4346">
        <f t="shared" si="2"/>
        <v>0</v>
      </c>
      <c r="K33" s="4346">
        <f t="shared" si="2"/>
        <v>0</v>
      </c>
      <c r="L33" s="4346">
        <f t="shared" si="2"/>
        <v>0</v>
      </c>
      <c r="M33" s="4346">
        <f t="shared" si="2"/>
        <v>0</v>
      </c>
      <c r="N33" s="4346">
        <f t="shared" si="2"/>
        <v>0</v>
      </c>
      <c r="O33" s="4346">
        <f t="shared" si="2"/>
        <v>0</v>
      </c>
      <c r="P33" s="4346">
        <f t="shared" si="2"/>
        <v>0</v>
      </c>
      <c r="Q33" s="4346">
        <f t="shared" si="2"/>
        <v>0</v>
      </c>
      <c r="R33" s="4346">
        <f t="shared" si="2"/>
        <v>0</v>
      </c>
      <c r="S33" s="4346">
        <f t="shared" si="2"/>
        <v>0</v>
      </c>
      <c r="T33" s="4346">
        <f t="shared" si="2"/>
        <v>0</v>
      </c>
      <c r="U33" s="4346">
        <f t="shared" si="2"/>
        <v>0</v>
      </c>
      <c r="V33" s="4347">
        <f t="shared" si="2"/>
        <v>0</v>
      </c>
      <c r="W33" s="4348">
        <f t="shared" si="2"/>
        <v>0</v>
      </c>
      <c r="X33" s="4349">
        <f t="shared" si="2"/>
        <v>0</v>
      </c>
      <c r="Y33" s="4349">
        <f t="shared" si="2"/>
        <v>0</v>
      </c>
      <c r="Z33" s="4350">
        <f t="shared" si="2"/>
        <v>0</v>
      </c>
      <c r="AA33" s="4351">
        <f t="shared" si="2"/>
        <v>0</v>
      </c>
      <c r="AB33" s="7318"/>
      <c r="AC33" s="5"/>
      <c r="AD33" s="932"/>
    </row>
    <row r="34" spans="1:30" s="6955" customFormat="1" ht="12.75">
      <c r="A34" s="932"/>
      <c r="B34" s="5"/>
      <c r="C34" s="3842" t="s">
        <v>1315</v>
      </c>
      <c r="D34" s="3843"/>
      <c r="E34" s="3844"/>
      <c r="F34" s="4352">
        <f>SUM(F16:F32)</f>
        <v>0</v>
      </c>
      <c r="G34" s="4352">
        <f>SUM(G16:G32)</f>
        <v>0</v>
      </c>
      <c r="H34" s="4352">
        <f>SUM(H16:H32)</f>
        <v>0</v>
      </c>
      <c r="I34" s="4352">
        <f t="shared" ref="I34:AA34" si="3">SUM(I16:I32)</f>
        <v>0</v>
      </c>
      <c r="J34" s="4352">
        <f t="shared" si="3"/>
        <v>0</v>
      </c>
      <c r="K34" s="4352">
        <f t="shared" si="3"/>
        <v>0</v>
      </c>
      <c r="L34" s="4352">
        <f t="shared" si="3"/>
        <v>0</v>
      </c>
      <c r="M34" s="4352">
        <f t="shared" si="3"/>
        <v>0</v>
      </c>
      <c r="N34" s="4352">
        <f t="shared" si="3"/>
        <v>0</v>
      </c>
      <c r="O34" s="4352">
        <f t="shared" si="3"/>
        <v>0</v>
      </c>
      <c r="P34" s="4352">
        <f t="shared" si="3"/>
        <v>0</v>
      </c>
      <c r="Q34" s="4352">
        <f t="shared" si="3"/>
        <v>0</v>
      </c>
      <c r="R34" s="4352">
        <f t="shared" si="3"/>
        <v>0</v>
      </c>
      <c r="S34" s="4352">
        <f t="shared" si="3"/>
        <v>0</v>
      </c>
      <c r="T34" s="4352">
        <f t="shared" si="3"/>
        <v>0</v>
      </c>
      <c r="U34" s="4352">
        <f t="shared" si="3"/>
        <v>0</v>
      </c>
      <c r="V34" s="4353">
        <f t="shared" si="3"/>
        <v>0</v>
      </c>
      <c r="W34" s="4348">
        <f t="shared" si="3"/>
        <v>0</v>
      </c>
      <c r="X34" s="4354">
        <f t="shared" si="3"/>
        <v>0</v>
      </c>
      <c r="Y34" s="4354">
        <f t="shared" si="3"/>
        <v>0</v>
      </c>
      <c r="Z34" s="4354">
        <f t="shared" si="3"/>
        <v>0</v>
      </c>
      <c r="AA34" s="4355">
        <f t="shared" si="3"/>
        <v>0</v>
      </c>
      <c r="AB34" s="7318"/>
      <c r="AC34" s="5"/>
      <c r="AD34" s="932"/>
    </row>
    <row r="35" spans="1:30" s="6955" customFormat="1" ht="12.75">
      <c r="A35" s="932"/>
      <c r="B35" s="5"/>
      <c r="C35" s="3845" t="s">
        <v>1869</v>
      </c>
      <c r="D35" s="3846"/>
      <c r="E35" s="3847"/>
      <c r="F35" s="4356"/>
      <c r="G35" s="4356"/>
      <c r="H35" s="4356"/>
      <c r="I35" s="4356"/>
      <c r="J35" s="4356"/>
      <c r="K35" s="4356"/>
      <c r="L35" s="4356"/>
      <c r="M35" s="4356"/>
      <c r="N35" s="4356"/>
      <c r="O35" s="4356"/>
      <c r="P35" s="4356"/>
      <c r="Q35" s="4356"/>
      <c r="R35" s="4356"/>
      <c r="S35" s="4356"/>
      <c r="T35" s="4356"/>
      <c r="U35" s="4356"/>
      <c r="V35" s="4357">
        <v>0</v>
      </c>
      <c r="W35" s="4358"/>
      <c r="X35" s="4359"/>
      <c r="Y35" s="4359"/>
      <c r="Z35" s="4359"/>
      <c r="AA35" s="4360"/>
      <c r="AB35" s="7319"/>
      <c r="AC35" s="5"/>
      <c r="AD35" s="932"/>
    </row>
    <row r="36" spans="1:30" s="6957" customFormat="1" ht="12.75">
      <c r="A36" s="935"/>
      <c r="B36" s="108"/>
      <c r="C36" s="621" t="s">
        <v>3884</v>
      </c>
      <c r="D36" s="3788"/>
      <c r="E36" s="3789" t="b">
        <v>1</v>
      </c>
      <c r="F36" s="4337"/>
      <c r="G36" s="4337"/>
      <c r="H36" s="4337"/>
      <c r="I36" s="4337"/>
      <c r="J36" s="4337"/>
      <c r="K36" s="4337"/>
      <c r="L36" s="4337"/>
      <c r="M36" s="4337"/>
      <c r="N36" s="4337"/>
      <c r="O36" s="4337"/>
      <c r="P36" s="4337"/>
      <c r="Q36" s="4337"/>
      <c r="R36" s="4337"/>
      <c r="S36" s="4337"/>
      <c r="T36" s="4337"/>
      <c r="U36" s="4337"/>
      <c r="V36" s="4338">
        <f>SUM(L36:P36)</f>
        <v>0</v>
      </c>
      <c r="W36" s="4339"/>
      <c r="X36" s="4361"/>
      <c r="Y36" s="4361"/>
      <c r="Z36" s="4342"/>
      <c r="AA36" s="4343">
        <f>V36+W36+X36-Y36-Z36</f>
        <v>0</v>
      </c>
      <c r="AB36" s="7317"/>
      <c r="AC36" s="108"/>
      <c r="AD36" s="935"/>
    </row>
    <row r="37" spans="1:30" s="6957" customFormat="1" ht="12.75">
      <c r="A37" s="935"/>
      <c r="B37" s="108"/>
      <c r="C37" s="621" t="s">
        <v>3885</v>
      </c>
      <c r="D37" s="3788"/>
      <c r="E37" s="3789" t="b">
        <v>1</v>
      </c>
      <c r="F37" s="4337"/>
      <c r="G37" s="4337"/>
      <c r="H37" s="4337"/>
      <c r="I37" s="4337"/>
      <c r="J37" s="4337"/>
      <c r="K37" s="4337"/>
      <c r="L37" s="4337"/>
      <c r="M37" s="4337"/>
      <c r="N37" s="4337"/>
      <c r="O37" s="4337"/>
      <c r="P37" s="4337"/>
      <c r="Q37" s="4337"/>
      <c r="R37" s="4337"/>
      <c r="S37" s="4337"/>
      <c r="T37" s="4337"/>
      <c r="U37" s="4337"/>
      <c r="V37" s="4338">
        <f>SUM(L37:P37)</f>
        <v>0</v>
      </c>
      <c r="W37" s="4339"/>
      <c r="X37" s="4341"/>
      <c r="Y37" s="4341"/>
      <c r="Z37" s="4342"/>
      <c r="AA37" s="4343">
        <f>V37+W37+X37-Y37-Z37</f>
        <v>0</v>
      </c>
      <c r="AB37" s="7317"/>
      <c r="AC37" s="108"/>
      <c r="AD37" s="935"/>
    </row>
    <row r="38" spans="1:30" s="6957" customFormat="1" ht="12.75">
      <c r="A38" s="935"/>
      <c r="B38" s="108"/>
      <c r="C38" s="621" t="s">
        <v>3886</v>
      </c>
      <c r="D38" s="3788"/>
      <c r="E38" s="3789" t="b">
        <v>1</v>
      </c>
      <c r="F38" s="4337"/>
      <c r="G38" s="4337"/>
      <c r="H38" s="4337"/>
      <c r="I38" s="4337"/>
      <c r="J38" s="4337"/>
      <c r="K38" s="4337"/>
      <c r="L38" s="4337"/>
      <c r="M38" s="4337"/>
      <c r="N38" s="4337"/>
      <c r="O38" s="4337"/>
      <c r="P38" s="4337"/>
      <c r="Q38" s="4337"/>
      <c r="R38" s="4337"/>
      <c r="S38" s="4337"/>
      <c r="T38" s="4337"/>
      <c r="U38" s="4337"/>
      <c r="V38" s="4338">
        <f>SUM(L38:P38)</f>
        <v>0</v>
      </c>
      <c r="W38" s="4339"/>
      <c r="X38" s="4341"/>
      <c r="Y38" s="4341"/>
      <c r="Z38" s="4342"/>
      <c r="AA38" s="4343">
        <f>V38+W38+X38-Y38-Z38</f>
        <v>0</v>
      </c>
      <c r="AB38" s="7317"/>
      <c r="AC38" s="108"/>
      <c r="AD38" s="935"/>
    </row>
    <row r="39" spans="1:30" s="6957" customFormat="1" ht="12.75">
      <c r="A39" s="935"/>
      <c r="B39" s="108"/>
      <c r="C39" s="621" t="s">
        <v>3887</v>
      </c>
      <c r="D39" s="3788"/>
      <c r="E39" s="3789" t="b">
        <v>1</v>
      </c>
      <c r="F39" s="4337"/>
      <c r="G39" s="4337"/>
      <c r="H39" s="4337"/>
      <c r="I39" s="4337"/>
      <c r="J39" s="4337"/>
      <c r="K39" s="4337"/>
      <c r="L39" s="4337"/>
      <c r="M39" s="4337"/>
      <c r="N39" s="4337"/>
      <c r="O39" s="4337"/>
      <c r="P39" s="4337"/>
      <c r="Q39" s="4337"/>
      <c r="R39" s="4337"/>
      <c r="S39" s="4337"/>
      <c r="T39" s="4337"/>
      <c r="U39" s="4337"/>
      <c r="V39" s="4338">
        <f>SUM(L39:P39)</f>
        <v>0</v>
      </c>
      <c r="W39" s="4339"/>
      <c r="X39" s="4341"/>
      <c r="Y39" s="4341"/>
      <c r="Z39" s="4342"/>
      <c r="AA39" s="4343">
        <f>V39+W39+X39-Y39-Z39</f>
        <v>0</v>
      </c>
      <c r="AB39" s="7317"/>
      <c r="AC39" s="108"/>
      <c r="AD39" s="935"/>
    </row>
    <row r="40" spans="1:30" s="6957" customFormat="1" ht="12.75">
      <c r="A40" s="935"/>
      <c r="B40" s="108"/>
      <c r="C40" s="621" t="s">
        <v>3888</v>
      </c>
      <c r="D40" s="3788"/>
      <c r="E40" s="3789" t="b">
        <v>0</v>
      </c>
      <c r="F40" s="4337"/>
      <c r="G40" s="4337"/>
      <c r="H40" s="4337"/>
      <c r="I40" s="4337"/>
      <c r="J40" s="4337"/>
      <c r="K40" s="4337"/>
      <c r="L40" s="4337"/>
      <c r="M40" s="4337"/>
      <c r="N40" s="4337"/>
      <c r="O40" s="4337"/>
      <c r="P40" s="4337"/>
      <c r="Q40" s="4337"/>
      <c r="R40" s="4337"/>
      <c r="S40" s="4337"/>
      <c r="T40" s="4337"/>
      <c r="U40" s="4337"/>
      <c r="V40" s="4338">
        <f>SUM(L40:P40)</f>
        <v>0</v>
      </c>
      <c r="W40" s="4339"/>
      <c r="X40" s="4341"/>
      <c r="Y40" s="4341"/>
      <c r="Z40" s="4342"/>
      <c r="AA40" s="4343">
        <f>V40+W40+X40-Y40-Z40</f>
        <v>0</v>
      </c>
      <c r="AB40" s="7317"/>
      <c r="AC40" s="108"/>
      <c r="AD40" s="935"/>
    </row>
    <row r="41" spans="1:30" s="6957" customFormat="1" ht="12.75">
      <c r="A41" s="935"/>
      <c r="B41" s="108"/>
      <c r="C41" s="621" t="s">
        <v>3889</v>
      </c>
      <c r="D41" s="3788"/>
      <c r="E41" s="3789" t="b">
        <v>0</v>
      </c>
      <c r="F41" s="4337"/>
      <c r="G41" s="4337"/>
      <c r="H41" s="4337"/>
      <c r="I41" s="4337"/>
      <c r="J41" s="4337"/>
      <c r="K41" s="4337"/>
      <c r="L41" s="4337"/>
      <c r="M41" s="4337"/>
      <c r="N41" s="4337"/>
      <c r="O41" s="4337"/>
      <c r="P41" s="4337"/>
      <c r="Q41" s="4337"/>
      <c r="R41" s="4337"/>
      <c r="S41" s="4337"/>
      <c r="T41" s="4337"/>
      <c r="U41" s="4337"/>
      <c r="V41" s="4338">
        <f t="shared" ref="V41:V49" si="4">SUM(L41:P41)</f>
        <v>0</v>
      </c>
      <c r="W41" s="4339"/>
      <c r="X41" s="4341"/>
      <c r="Y41" s="4341"/>
      <c r="Z41" s="4342"/>
      <c r="AA41" s="4343">
        <f t="shared" ref="AA41:AA49" si="5">V41+W41+X41-Y41-Z41</f>
        <v>0</v>
      </c>
      <c r="AB41" s="7317"/>
      <c r="AC41" s="108"/>
      <c r="AD41" s="935"/>
    </row>
    <row r="42" spans="1:30" s="6957" customFormat="1" ht="12.75">
      <c r="A42" s="935"/>
      <c r="B42" s="108"/>
      <c r="C42" s="621" t="s">
        <v>3890</v>
      </c>
      <c r="D42" s="3788"/>
      <c r="E42" s="3789" t="b">
        <v>0</v>
      </c>
      <c r="F42" s="4337"/>
      <c r="G42" s="4337"/>
      <c r="H42" s="4337"/>
      <c r="I42" s="4337"/>
      <c r="J42" s="4337"/>
      <c r="K42" s="4337"/>
      <c r="L42" s="4337"/>
      <c r="M42" s="4337"/>
      <c r="N42" s="4337"/>
      <c r="O42" s="4337"/>
      <c r="P42" s="4337"/>
      <c r="Q42" s="4337"/>
      <c r="R42" s="4337"/>
      <c r="S42" s="4337"/>
      <c r="T42" s="4337"/>
      <c r="U42" s="4337"/>
      <c r="V42" s="4338">
        <f t="shared" si="4"/>
        <v>0</v>
      </c>
      <c r="W42" s="4339"/>
      <c r="X42" s="4341"/>
      <c r="Y42" s="4341"/>
      <c r="Z42" s="4342"/>
      <c r="AA42" s="4343">
        <f t="shared" si="5"/>
        <v>0</v>
      </c>
      <c r="AB42" s="7317"/>
      <c r="AC42" s="108"/>
      <c r="AD42" s="935"/>
    </row>
    <row r="43" spans="1:30" s="6957" customFormat="1" ht="12.75">
      <c r="A43" s="935"/>
      <c r="B43" s="108"/>
      <c r="C43" s="621" t="s">
        <v>3891</v>
      </c>
      <c r="D43" s="3788"/>
      <c r="E43" s="3789" t="b">
        <v>0</v>
      </c>
      <c r="F43" s="4337"/>
      <c r="G43" s="4337"/>
      <c r="H43" s="4337"/>
      <c r="I43" s="4337"/>
      <c r="J43" s="4337"/>
      <c r="K43" s="4337"/>
      <c r="L43" s="4337"/>
      <c r="M43" s="4337"/>
      <c r="N43" s="4337"/>
      <c r="O43" s="4337"/>
      <c r="P43" s="4337"/>
      <c r="Q43" s="4337"/>
      <c r="R43" s="4337"/>
      <c r="S43" s="4337"/>
      <c r="T43" s="4337"/>
      <c r="U43" s="4337"/>
      <c r="V43" s="4338">
        <f t="shared" si="4"/>
        <v>0</v>
      </c>
      <c r="W43" s="4339"/>
      <c r="X43" s="4341"/>
      <c r="Y43" s="4341"/>
      <c r="Z43" s="4342"/>
      <c r="AA43" s="4343">
        <f t="shared" si="5"/>
        <v>0</v>
      </c>
      <c r="AB43" s="7317"/>
      <c r="AC43" s="108"/>
      <c r="AD43" s="935"/>
    </row>
    <row r="44" spans="1:30" s="6957" customFormat="1" ht="12.75">
      <c r="A44" s="935"/>
      <c r="B44" s="108"/>
      <c r="C44" s="621" t="s">
        <v>3892</v>
      </c>
      <c r="D44" s="3788"/>
      <c r="E44" s="3789" t="b">
        <v>0</v>
      </c>
      <c r="F44" s="4337"/>
      <c r="G44" s="4337"/>
      <c r="H44" s="4337"/>
      <c r="I44" s="4337"/>
      <c r="J44" s="4337"/>
      <c r="K44" s="4337"/>
      <c r="L44" s="4337"/>
      <c r="M44" s="4337"/>
      <c r="N44" s="4337"/>
      <c r="O44" s="4337"/>
      <c r="P44" s="4337"/>
      <c r="Q44" s="4337"/>
      <c r="R44" s="4337"/>
      <c r="S44" s="4337"/>
      <c r="T44" s="4337"/>
      <c r="U44" s="4337"/>
      <c r="V44" s="4338">
        <f t="shared" si="4"/>
        <v>0</v>
      </c>
      <c r="W44" s="4339"/>
      <c r="X44" s="4341"/>
      <c r="Y44" s="4341"/>
      <c r="Z44" s="4342"/>
      <c r="AA44" s="4343">
        <f t="shared" si="5"/>
        <v>0</v>
      </c>
      <c r="AB44" s="7317"/>
      <c r="AC44" s="108"/>
      <c r="AD44" s="935"/>
    </row>
    <row r="45" spans="1:30" s="6957" customFormat="1" ht="12.75">
      <c r="A45" s="935"/>
      <c r="B45" s="108"/>
      <c r="C45" s="621" t="s">
        <v>3893</v>
      </c>
      <c r="D45" s="3788"/>
      <c r="E45" s="3789" t="b">
        <v>0</v>
      </c>
      <c r="F45" s="4337"/>
      <c r="G45" s="4337"/>
      <c r="H45" s="4337"/>
      <c r="I45" s="4337"/>
      <c r="J45" s="4337"/>
      <c r="K45" s="4337"/>
      <c r="L45" s="4337"/>
      <c r="M45" s="4337"/>
      <c r="N45" s="4337"/>
      <c r="O45" s="4337"/>
      <c r="P45" s="4337"/>
      <c r="Q45" s="4337"/>
      <c r="R45" s="4337"/>
      <c r="S45" s="4337"/>
      <c r="T45" s="4337"/>
      <c r="U45" s="4337"/>
      <c r="V45" s="4338">
        <f t="shared" si="4"/>
        <v>0</v>
      </c>
      <c r="W45" s="4339"/>
      <c r="X45" s="4341"/>
      <c r="Y45" s="4341"/>
      <c r="Z45" s="4342"/>
      <c r="AA45" s="4343">
        <f t="shared" si="5"/>
        <v>0</v>
      </c>
      <c r="AB45" s="7317"/>
      <c r="AC45" s="108"/>
      <c r="AD45" s="935"/>
    </row>
    <row r="46" spans="1:30" s="6957" customFormat="1" ht="12.75">
      <c r="A46" s="935"/>
      <c r="B46" s="108"/>
      <c r="C46" s="621" t="s">
        <v>3894</v>
      </c>
      <c r="D46" s="3788"/>
      <c r="E46" s="3789" t="b">
        <v>0</v>
      </c>
      <c r="F46" s="4337"/>
      <c r="G46" s="4337"/>
      <c r="H46" s="4337"/>
      <c r="I46" s="4337"/>
      <c r="J46" s="4337"/>
      <c r="K46" s="4337"/>
      <c r="L46" s="4337"/>
      <c r="M46" s="4337"/>
      <c r="N46" s="4337"/>
      <c r="O46" s="4337"/>
      <c r="P46" s="4337"/>
      <c r="Q46" s="4337"/>
      <c r="R46" s="4337"/>
      <c r="S46" s="4337"/>
      <c r="T46" s="4337"/>
      <c r="U46" s="4337"/>
      <c r="V46" s="4338">
        <f t="shared" si="4"/>
        <v>0</v>
      </c>
      <c r="W46" s="4339"/>
      <c r="X46" s="4341"/>
      <c r="Y46" s="4341"/>
      <c r="Z46" s="4342"/>
      <c r="AA46" s="4343">
        <f t="shared" si="5"/>
        <v>0</v>
      </c>
      <c r="AB46" s="7317"/>
      <c r="AC46" s="108"/>
      <c r="AD46" s="935"/>
    </row>
    <row r="47" spans="1:30" s="6957" customFormat="1" ht="12.75">
      <c r="A47" s="935"/>
      <c r="B47" s="108"/>
      <c r="C47" s="621" t="s">
        <v>3895</v>
      </c>
      <c r="D47" s="3788"/>
      <c r="E47" s="3789" t="b">
        <v>0</v>
      </c>
      <c r="F47" s="4337"/>
      <c r="G47" s="4337"/>
      <c r="H47" s="4337"/>
      <c r="I47" s="4337"/>
      <c r="J47" s="4337"/>
      <c r="K47" s="4337"/>
      <c r="L47" s="4337"/>
      <c r="M47" s="4337"/>
      <c r="N47" s="4337"/>
      <c r="O47" s="4337"/>
      <c r="P47" s="4337"/>
      <c r="Q47" s="4337"/>
      <c r="R47" s="4337"/>
      <c r="S47" s="4337"/>
      <c r="T47" s="4337"/>
      <c r="U47" s="4337"/>
      <c r="V47" s="4338">
        <f t="shared" si="4"/>
        <v>0</v>
      </c>
      <c r="W47" s="4339"/>
      <c r="X47" s="4341"/>
      <c r="Y47" s="4341"/>
      <c r="Z47" s="4342"/>
      <c r="AA47" s="4343">
        <f t="shared" si="5"/>
        <v>0</v>
      </c>
      <c r="AB47" s="7317"/>
      <c r="AC47" s="108"/>
      <c r="AD47" s="935"/>
    </row>
    <row r="48" spans="1:30" s="6957" customFormat="1" ht="12.75">
      <c r="A48" s="935"/>
      <c r="B48" s="108"/>
      <c r="C48" s="621" t="s">
        <v>3896</v>
      </c>
      <c r="D48" s="3788"/>
      <c r="E48" s="3789" t="b">
        <v>0</v>
      </c>
      <c r="F48" s="4337"/>
      <c r="G48" s="4337"/>
      <c r="H48" s="4337"/>
      <c r="I48" s="4337"/>
      <c r="J48" s="4337"/>
      <c r="K48" s="4337"/>
      <c r="L48" s="4337"/>
      <c r="M48" s="4337"/>
      <c r="N48" s="4337"/>
      <c r="O48" s="4337"/>
      <c r="P48" s="4337"/>
      <c r="Q48" s="4337"/>
      <c r="R48" s="4337"/>
      <c r="S48" s="4337"/>
      <c r="T48" s="4337"/>
      <c r="U48" s="4337"/>
      <c r="V48" s="4338">
        <f t="shared" si="4"/>
        <v>0</v>
      </c>
      <c r="W48" s="4339"/>
      <c r="X48" s="4341"/>
      <c r="Y48" s="4341"/>
      <c r="Z48" s="4342"/>
      <c r="AA48" s="4343">
        <f t="shared" si="5"/>
        <v>0</v>
      </c>
      <c r="AB48" s="7317"/>
      <c r="AC48" s="108"/>
      <c r="AD48" s="935"/>
    </row>
    <row r="49" spans="1:30" s="6957" customFormat="1" ht="12.75">
      <c r="A49" s="935"/>
      <c r="B49" s="108"/>
      <c r="C49" s="621" t="s">
        <v>3897</v>
      </c>
      <c r="D49" s="3788"/>
      <c r="E49" s="3789" t="b">
        <v>0</v>
      </c>
      <c r="F49" s="4337"/>
      <c r="G49" s="4337"/>
      <c r="H49" s="4337"/>
      <c r="I49" s="4337"/>
      <c r="J49" s="4337"/>
      <c r="K49" s="4337"/>
      <c r="L49" s="4337"/>
      <c r="M49" s="4337"/>
      <c r="N49" s="4337"/>
      <c r="O49" s="4337"/>
      <c r="P49" s="4337"/>
      <c r="Q49" s="4337"/>
      <c r="R49" s="4337"/>
      <c r="S49" s="4337"/>
      <c r="T49" s="4337"/>
      <c r="U49" s="4337"/>
      <c r="V49" s="4338">
        <f t="shared" si="4"/>
        <v>0</v>
      </c>
      <c r="W49" s="4339"/>
      <c r="X49" s="4345"/>
      <c r="Y49" s="4345"/>
      <c r="Z49" s="4342"/>
      <c r="AA49" s="4343">
        <f t="shared" si="5"/>
        <v>0</v>
      </c>
      <c r="AB49" s="7317"/>
      <c r="AC49" s="108"/>
      <c r="AD49" s="935"/>
    </row>
    <row r="50" spans="1:30" s="6955" customFormat="1" ht="12.75">
      <c r="A50" s="932"/>
      <c r="B50" s="5"/>
      <c r="C50" s="3839" t="s">
        <v>1314</v>
      </c>
      <c r="D50" s="4192"/>
      <c r="E50" s="4197"/>
      <c r="F50" s="4346">
        <f>SUMIF($E$36:$E$49,TRUE,F36:F49)</f>
        <v>0</v>
      </c>
      <c r="G50" s="4346">
        <f>SUMIF($E$36:$E$49,TRUE,G36:G49)</f>
        <v>0</v>
      </c>
      <c r="H50" s="4346">
        <f>SUMIF($E$36:$E$49,TRUE,H36:H49)</f>
        <v>0</v>
      </c>
      <c r="I50" s="4346">
        <f t="shared" ref="I50:AA50" si="6">SUMIF($E$36:$E$49,TRUE,I36:I49)</f>
        <v>0</v>
      </c>
      <c r="J50" s="4346">
        <f t="shared" si="6"/>
        <v>0</v>
      </c>
      <c r="K50" s="4346">
        <f t="shared" si="6"/>
        <v>0</v>
      </c>
      <c r="L50" s="4346">
        <f t="shared" si="6"/>
        <v>0</v>
      </c>
      <c r="M50" s="4346">
        <f t="shared" si="6"/>
        <v>0</v>
      </c>
      <c r="N50" s="4346">
        <f t="shared" si="6"/>
        <v>0</v>
      </c>
      <c r="O50" s="4346">
        <f t="shared" si="6"/>
        <v>0</v>
      </c>
      <c r="P50" s="4346">
        <f t="shared" si="6"/>
        <v>0</v>
      </c>
      <c r="Q50" s="4346">
        <f t="shared" si="6"/>
        <v>0</v>
      </c>
      <c r="R50" s="4346">
        <f t="shared" si="6"/>
        <v>0</v>
      </c>
      <c r="S50" s="4346">
        <f t="shared" si="6"/>
        <v>0</v>
      </c>
      <c r="T50" s="4346">
        <f t="shared" si="6"/>
        <v>0</v>
      </c>
      <c r="U50" s="4346">
        <f t="shared" si="6"/>
        <v>0</v>
      </c>
      <c r="V50" s="4347">
        <f t="shared" si="6"/>
        <v>0</v>
      </c>
      <c r="W50" s="4348">
        <f t="shared" si="6"/>
        <v>0</v>
      </c>
      <c r="X50" s="4349">
        <f t="shared" si="6"/>
        <v>0</v>
      </c>
      <c r="Y50" s="4349">
        <f t="shared" si="6"/>
        <v>0</v>
      </c>
      <c r="Z50" s="4350">
        <f t="shared" si="6"/>
        <v>0</v>
      </c>
      <c r="AA50" s="4351">
        <f t="shared" si="6"/>
        <v>0</v>
      </c>
      <c r="AB50" s="7318"/>
      <c r="AC50" s="5"/>
      <c r="AD50" s="932"/>
    </row>
    <row r="51" spans="1:30" s="6955" customFormat="1" ht="13.5" thickBot="1">
      <c r="A51" s="932"/>
      <c r="B51" s="5"/>
      <c r="C51" s="3848" t="s">
        <v>1315</v>
      </c>
      <c r="D51" s="4193"/>
      <c r="E51" s="4193"/>
      <c r="F51" s="4362">
        <f>SUM(F36:F49)</f>
        <v>0</v>
      </c>
      <c r="G51" s="4362">
        <f>SUM(G36:G49)</f>
        <v>0</v>
      </c>
      <c r="H51" s="4362">
        <f>SUM(H36:H49)</f>
        <v>0</v>
      </c>
      <c r="I51" s="4362">
        <f t="shared" ref="I51:AA51" si="7">SUM(I36:I49)</f>
        <v>0</v>
      </c>
      <c r="J51" s="4362">
        <f t="shared" si="7"/>
        <v>0</v>
      </c>
      <c r="K51" s="4362">
        <f t="shared" si="7"/>
        <v>0</v>
      </c>
      <c r="L51" s="4362">
        <f t="shared" si="7"/>
        <v>0</v>
      </c>
      <c r="M51" s="4362">
        <f t="shared" si="7"/>
        <v>0</v>
      </c>
      <c r="N51" s="4362">
        <f t="shared" si="7"/>
        <v>0</v>
      </c>
      <c r="O51" s="4362">
        <f t="shared" si="7"/>
        <v>0</v>
      </c>
      <c r="P51" s="4362">
        <f t="shared" si="7"/>
        <v>0</v>
      </c>
      <c r="Q51" s="4362">
        <f t="shared" si="7"/>
        <v>0</v>
      </c>
      <c r="R51" s="4362">
        <f t="shared" si="7"/>
        <v>0</v>
      </c>
      <c r="S51" s="4362">
        <f t="shared" si="7"/>
        <v>0</v>
      </c>
      <c r="T51" s="4362">
        <f t="shared" si="7"/>
        <v>0</v>
      </c>
      <c r="U51" s="4362">
        <f t="shared" si="7"/>
        <v>0</v>
      </c>
      <c r="V51" s="4363">
        <f t="shared" si="7"/>
        <v>0</v>
      </c>
      <c r="W51" s="4364">
        <f t="shared" si="7"/>
        <v>0</v>
      </c>
      <c r="X51" s="4365">
        <f t="shared" si="7"/>
        <v>0</v>
      </c>
      <c r="Y51" s="4365">
        <f t="shared" si="7"/>
        <v>0</v>
      </c>
      <c r="Z51" s="4365">
        <f t="shared" si="7"/>
        <v>0</v>
      </c>
      <c r="AA51" s="4366">
        <f t="shared" si="7"/>
        <v>0</v>
      </c>
      <c r="AB51" s="7320"/>
      <c r="AC51" s="5"/>
      <c r="AD51" s="932"/>
    </row>
    <row r="52" spans="1:30" ht="15.75" thickBot="1">
      <c r="A52" s="936"/>
      <c r="B52" s="3"/>
      <c r="C52" s="1268"/>
      <c r="D52" s="1268"/>
      <c r="E52" s="1268"/>
      <c r="F52" s="4367"/>
      <c r="G52" s="4367"/>
      <c r="H52" s="4367"/>
      <c r="I52" s="4367"/>
      <c r="J52" s="4367"/>
      <c r="K52" s="4367"/>
      <c r="L52" s="4367"/>
      <c r="M52" s="4367"/>
      <c r="N52" s="4367"/>
      <c r="O52" s="4367"/>
      <c r="P52" s="4367"/>
      <c r="Q52" s="4367"/>
      <c r="R52" s="4367"/>
      <c r="S52" s="4367"/>
      <c r="T52" s="4367"/>
      <c r="U52" s="4367"/>
      <c r="V52" s="4367"/>
      <c r="W52" s="4367"/>
      <c r="X52" s="4367"/>
      <c r="Y52" s="4367"/>
      <c r="Z52" s="4367"/>
      <c r="AA52" s="4367"/>
      <c r="AB52" s="4367"/>
      <c r="AC52" s="3"/>
      <c r="AD52" s="936"/>
    </row>
    <row r="53" spans="1:30" s="6955" customFormat="1" ht="12.75">
      <c r="A53" s="932"/>
      <c r="B53" s="5"/>
      <c r="C53" s="3849" t="s">
        <v>1603</v>
      </c>
      <c r="D53" s="4194"/>
      <c r="E53" s="4198"/>
      <c r="F53" s="4368">
        <f>+F33+F50</f>
        <v>0</v>
      </c>
      <c r="G53" s="4368">
        <f t="shared" ref="G53:AA53" si="8">+G33+G50</f>
        <v>0</v>
      </c>
      <c r="H53" s="4368">
        <f t="shared" si="8"/>
        <v>0</v>
      </c>
      <c r="I53" s="4368">
        <f t="shared" si="8"/>
        <v>0</v>
      </c>
      <c r="J53" s="4368">
        <f t="shared" si="8"/>
        <v>0</v>
      </c>
      <c r="K53" s="4368">
        <f t="shared" si="8"/>
        <v>0</v>
      </c>
      <c r="L53" s="4368">
        <f t="shared" si="8"/>
        <v>0</v>
      </c>
      <c r="M53" s="4368">
        <f t="shared" si="8"/>
        <v>0</v>
      </c>
      <c r="N53" s="4368">
        <f t="shared" si="8"/>
        <v>0</v>
      </c>
      <c r="O53" s="4368">
        <f t="shared" si="8"/>
        <v>0</v>
      </c>
      <c r="P53" s="4368">
        <f t="shared" si="8"/>
        <v>0</v>
      </c>
      <c r="Q53" s="4368">
        <f t="shared" si="8"/>
        <v>0</v>
      </c>
      <c r="R53" s="4368">
        <f t="shared" si="8"/>
        <v>0</v>
      </c>
      <c r="S53" s="4368">
        <f t="shared" si="8"/>
        <v>0</v>
      </c>
      <c r="T53" s="4368">
        <f t="shared" si="8"/>
        <v>0</v>
      </c>
      <c r="U53" s="4368">
        <f t="shared" si="8"/>
        <v>0</v>
      </c>
      <c r="V53" s="4368">
        <f t="shared" si="8"/>
        <v>0</v>
      </c>
      <c r="W53" s="4368">
        <f t="shared" si="8"/>
        <v>0</v>
      </c>
      <c r="X53" s="4368">
        <f t="shared" si="8"/>
        <v>0</v>
      </c>
      <c r="Y53" s="4368">
        <f t="shared" si="8"/>
        <v>0</v>
      </c>
      <c r="Z53" s="4368">
        <f t="shared" si="8"/>
        <v>0</v>
      </c>
      <c r="AA53" s="4369">
        <f t="shared" si="8"/>
        <v>0</v>
      </c>
      <c r="AB53" s="7315"/>
      <c r="AC53" s="5"/>
      <c r="AD53" s="932"/>
    </row>
    <row r="54" spans="1:30" ht="15.75" thickBot="1">
      <c r="A54" s="936"/>
      <c r="B54" s="3"/>
      <c r="C54" s="3850" t="s">
        <v>1870</v>
      </c>
      <c r="D54" s="4195"/>
      <c r="E54" s="4195"/>
      <c r="F54" s="4370">
        <f>+F34+F51</f>
        <v>0</v>
      </c>
      <c r="G54" s="4370">
        <f t="shared" ref="G54:AA54" si="9">+G34+G51</f>
        <v>0</v>
      </c>
      <c r="H54" s="4370">
        <f>+H34+H51</f>
        <v>0</v>
      </c>
      <c r="I54" s="4370">
        <f t="shared" si="9"/>
        <v>0</v>
      </c>
      <c r="J54" s="4370">
        <f t="shared" si="9"/>
        <v>0</v>
      </c>
      <c r="K54" s="4370">
        <f t="shared" si="9"/>
        <v>0</v>
      </c>
      <c r="L54" s="4370">
        <f t="shared" si="9"/>
        <v>0</v>
      </c>
      <c r="M54" s="4370">
        <f t="shared" si="9"/>
        <v>0</v>
      </c>
      <c r="N54" s="4370">
        <f t="shared" si="9"/>
        <v>0</v>
      </c>
      <c r="O54" s="4370">
        <f t="shared" si="9"/>
        <v>0</v>
      </c>
      <c r="P54" s="4370">
        <f t="shared" si="9"/>
        <v>0</v>
      </c>
      <c r="Q54" s="4370">
        <f t="shared" si="9"/>
        <v>0</v>
      </c>
      <c r="R54" s="4370">
        <f t="shared" si="9"/>
        <v>0</v>
      </c>
      <c r="S54" s="4370">
        <f t="shared" si="9"/>
        <v>0</v>
      </c>
      <c r="T54" s="4370">
        <f t="shared" si="9"/>
        <v>0</v>
      </c>
      <c r="U54" s="4370">
        <f t="shared" si="9"/>
        <v>0</v>
      </c>
      <c r="V54" s="4370">
        <f t="shared" si="9"/>
        <v>0</v>
      </c>
      <c r="W54" s="4370">
        <f t="shared" si="9"/>
        <v>0</v>
      </c>
      <c r="X54" s="4370">
        <f t="shared" si="9"/>
        <v>0</v>
      </c>
      <c r="Y54" s="4370">
        <f t="shared" si="9"/>
        <v>0</v>
      </c>
      <c r="Z54" s="4370">
        <f t="shared" si="9"/>
        <v>0</v>
      </c>
      <c r="AA54" s="4371">
        <f t="shared" si="9"/>
        <v>0</v>
      </c>
      <c r="AB54" s="7316"/>
      <c r="AC54" s="3"/>
      <c r="AD54" s="936"/>
    </row>
    <row r="55" spans="1:30" s="6958" customFormat="1" ht="15.75" thickBot="1">
      <c r="A55" s="1048"/>
      <c r="B55" s="236"/>
      <c r="C55" s="233" t="s">
        <v>1871</v>
      </c>
      <c r="D55" s="234"/>
      <c r="E55" s="234"/>
      <c r="F55" s="235"/>
      <c r="G55" s="235" t="e">
        <f>G54-#REF!</f>
        <v>#REF!</v>
      </c>
      <c r="H55" s="235"/>
      <c r="I55" s="235"/>
      <c r="J55" s="235"/>
      <c r="K55" s="235"/>
      <c r="L55" s="235"/>
      <c r="M55" s="235"/>
      <c r="N55" s="235"/>
      <c r="O55" s="235"/>
      <c r="P55" s="235"/>
      <c r="Q55" s="235"/>
      <c r="R55" s="235"/>
      <c r="S55" s="235"/>
      <c r="T55" s="235"/>
      <c r="U55" s="235"/>
      <c r="V55" s="235"/>
      <c r="W55" s="235"/>
      <c r="X55" s="235"/>
      <c r="Y55" s="235"/>
      <c r="Z55" s="235"/>
      <c r="AA55" s="235"/>
      <c r="AB55" s="1157"/>
      <c r="AC55" s="236"/>
      <c r="AD55" s="1048"/>
    </row>
    <row r="56" spans="1:30">
      <c r="A56" s="936"/>
      <c r="B56" s="3"/>
      <c r="C56" s="1150"/>
      <c r="D56" s="1156"/>
      <c r="E56" s="1156"/>
      <c r="F56" s="1157"/>
      <c r="G56" s="1157"/>
      <c r="H56" s="1157"/>
      <c r="I56" s="1157"/>
      <c r="J56" s="1157"/>
      <c r="K56" s="1157"/>
      <c r="L56" s="1157"/>
      <c r="M56" s="1157"/>
      <c r="N56" s="1157"/>
      <c r="O56" s="1157"/>
      <c r="P56" s="3798"/>
      <c r="Q56" s="3790" t="s">
        <v>60</v>
      </c>
      <c r="R56" s="3799"/>
      <c r="S56" s="3791" t="s">
        <v>1249</v>
      </c>
      <c r="T56" s="3851" t="s">
        <v>1250</v>
      </c>
      <c r="U56" s="3851" t="s">
        <v>4861</v>
      </c>
      <c r="V56" s="3852" t="s">
        <v>1262</v>
      </c>
      <c r="W56" s="1157"/>
      <c r="X56" s="1157"/>
      <c r="Y56" s="1157"/>
      <c r="Z56" s="1157"/>
      <c r="AA56" s="1157"/>
      <c r="AB56" s="1157"/>
      <c r="AC56" s="3"/>
      <c r="AD56" s="936"/>
    </row>
    <row r="57" spans="1:30">
      <c r="A57" s="936"/>
      <c r="B57" s="3"/>
      <c r="C57" s="3"/>
      <c r="D57" s="237"/>
      <c r="E57" s="237" t="s">
        <v>56</v>
      </c>
      <c r="F57" s="100" t="s">
        <v>1330</v>
      </c>
      <c r="G57" s="69"/>
      <c r="H57" s="69"/>
      <c r="I57" s="69"/>
      <c r="J57" s="69"/>
      <c r="K57" s="69"/>
      <c r="L57" s="69"/>
      <c r="M57" s="69"/>
      <c r="N57" s="69"/>
      <c r="O57" s="69"/>
      <c r="P57" s="3853"/>
      <c r="Q57" s="3854"/>
      <c r="R57" s="3855"/>
      <c r="S57" s="3856" t="s">
        <v>1261</v>
      </c>
      <c r="T57" s="2837" t="s">
        <v>1261</v>
      </c>
      <c r="U57" s="3822" t="s">
        <v>1262</v>
      </c>
      <c r="V57" s="3857" t="s">
        <v>1261</v>
      </c>
      <c r="W57" s="3"/>
      <c r="X57" s="3"/>
      <c r="Y57" s="3"/>
      <c r="Z57" s="3"/>
      <c r="AA57" s="3"/>
      <c r="AB57" s="3"/>
      <c r="AC57" s="3"/>
      <c r="AD57" s="936"/>
    </row>
    <row r="58" spans="1:30">
      <c r="A58" s="936"/>
      <c r="B58" s="3"/>
      <c r="C58" s="3"/>
      <c r="D58" s="3"/>
      <c r="E58" s="60"/>
      <c r="F58" s="100" t="s">
        <v>1872</v>
      </c>
      <c r="G58" s="52"/>
      <c r="H58" s="52"/>
      <c r="I58" s="52"/>
      <c r="J58" s="52"/>
      <c r="K58" s="52"/>
      <c r="L58" s="52"/>
      <c r="M58" s="69"/>
      <c r="N58" s="52"/>
      <c r="O58" s="52"/>
      <c r="P58" s="3858" t="s">
        <v>2436</v>
      </c>
      <c r="Q58" s="3859"/>
      <c r="R58" s="3860"/>
      <c r="S58" s="4326">
        <f>L54+N54</f>
        <v>0</v>
      </c>
      <c r="T58" s="4326">
        <f>W54</f>
        <v>0</v>
      </c>
      <c r="U58" s="4326">
        <f>Y54</f>
        <v>0</v>
      </c>
      <c r="V58" s="4328">
        <f>S58+T58-U58</f>
        <v>0</v>
      </c>
      <c r="W58" s="60"/>
      <c r="X58" s="60"/>
      <c r="Y58" s="60"/>
      <c r="Z58" s="3"/>
      <c r="AA58" s="3"/>
      <c r="AB58" s="3"/>
      <c r="AC58" s="3"/>
      <c r="AD58" s="936"/>
    </row>
    <row r="59" spans="1:30">
      <c r="A59" s="936"/>
      <c r="B59" s="3"/>
      <c r="C59" s="3"/>
      <c r="D59" s="3"/>
      <c r="E59" s="60"/>
      <c r="F59" s="878" t="s">
        <v>1873</v>
      </c>
      <c r="G59" s="52"/>
      <c r="H59" s="52"/>
      <c r="I59" s="52"/>
      <c r="J59" s="52"/>
      <c r="K59" s="52"/>
      <c r="L59" s="52"/>
      <c r="M59" s="52"/>
      <c r="N59" s="52"/>
      <c r="O59" s="52"/>
      <c r="P59" s="3862" t="s">
        <v>2437</v>
      </c>
      <c r="Q59" s="3863"/>
      <c r="R59" s="3864"/>
      <c r="S59" s="4331">
        <f>O54+M54</f>
        <v>0</v>
      </c>
      <c r="T59" s="4331">
        <f>X54</f>
        <v>0</v>
      </c>
      <c r="U59" s="4331">
        <f>Z54</f>
        <v>0</v>
      </c>
      <c r="V59" s="4328">
        <f>S59+T59-U59</f>
        <v>0</v>
      </c>
      <c r="W59" s="59"/>
      <c r="X59" s="59"/>
      <c r="Y59" s="59"/>
      <c r="Z59" s="3"/>
      <c r="AA59" s="3"/>
      <c r="AB59" s="3"/>
      <c r="AC59" s="3"/>
      <c r="AD59" s="936"/>
    </row>
    <row r="60" spans="1:30">
      <c r="A60" s="936"/>
      <c r="B60" s="3"/>
      <c r="C60" s="3"/>
      <c r="D60" s="3"/>
      <c r="E60" s="59"/>
      <c r="F60" s="878" t="s">
        <v>1874</v>
      </c>
      <c r="G60" s="52"/>
      <c r="H60" s="52"/>
      <c r="I60" s="52"/>
      <c r="J60" s="52"/>
      <c r="K60" s="52"/>
      <c r="L60" s="52"/>
      <c r="M60" s="52"/>
      <c r="N60" s="52"/>
      <c r="O60" s="52"/>
      <c r="P60" s="3865" t="s">
        <v>2438</v>
      </c>
      <c r="Q60" s="3866"/>
      <c r="R60" s="3867"/>
      <c r="S60" s="4332">
        <f>P54</f>
        <v>0</v>
      </c>
      <c r="T60" s="4333"/>
      <c r="U60" s="4333"/>
      <c r="V60" s="4334">
        <f>S60+T60-U60</f>
        <v>0</v>
      </c>
      <c r="W60" s="59"/>
      <c r="X60" s="59"/>
      <c r="Y60" s="59"/>
      <c r="Z60" s="3"/>
      <c r="AA60" s="3"/>
      <c r="AB60" s="3"/>
      <c r="AC60" s="3"/>
      <c r="AD60" s="936"/>
    </row>
    <row r="61" spans="1:30" ht="15.75" thickBot="1">
      <c r="A61" s="936"/>
      <c r="B61" s="3"/>
      <c r="C61" s="3"/>
      <c r="D61" s="3"/>
      <c r="E61" s="59"/>
      <c r="F61" s="878" t="s">
        <v>1875</v>
      </c>
      <c r="G61" s="52"/>
      <c r="H61" s="52"/>
      <c r="I61" s="52"/>
      <c r="J61" s="52"/>
      <c r="K61" s="52"/>
      <c r="L61" s="52"/>
      <c r="M61" s="52"/>
      <c r="N61" s="52"/>
      <c r="O61" s="52"/>
      <c r="P61" s="8711" t="s">
        <v>1315</v>
      </c>
      <c r="Q61" s="8712"/>
      <c r="R61" s="8713"/>
      <c r="S61" s="4335">
        <f>SUM(S58:S60)</f>
        <v>0</v>
      </c>
      <c r="T61" s="4335">
        <f>SUM(T58:T60)</f>
        <v>0</v>
      </c>
      <c r="U61" s="4335">
        <f>SUM(U58:U60)</f>
        <v>0</v>
      </c>
      <c r="V61" s="4336">
        <f>SUM(V58:V60)</f>
        <v>0</v>
      </c>
      <c r="W61" s="59"/>
      <c r="X61" s="59"/>
      <c r="Y61" s="59"/>
      <c r="Z61" s="3"/>
      <c r="AA61" s="3"/>
      <c r="AB61" s="3"/>
      <c r="AC61" s="3"/>
      <c r="AD61" s="936"/>
    </row>
    <row r="62" spans="1:30">
      <c r="A62" s="936"/>
      <c r="B62" s="3"/>
      <c r="C62" s="3"/>
      <c r="D62" s="3"/>
      <c r="E62" s="59"/>
      <c r="F62" s="878" t="s">
        <v>1876</v>
      </c>
      <c r="G62" s="52"/>
      <c r="H62" s="52"/>
      <c r="I62" s="52"/>
      <c r="J62" s="52"/>
      <c r="K62" s="52"/>
      <c r="L62" s="52"/>
      <c r="M62" s="52"/>
      <c r="N62" s="52"/>
      <c r="O62" s="53"/>
      <c r="P62" s="2157"/>
      <c r="Q62" s="1051"/>
      <c r="R62" s="1051"/>
      <c r="S62" s="1050" t="str">
        <f>IF(S61=V54,"","Check Error")</f>
        <v/>
      </c>
      <c r="T62" s="1050" t="str">
        <f>IF(T61=(W54+X54),"","Check Error")</f>
        <v/>
      </c>
      <c r="U62" s="1050" t="str">
        <f>IF(U61=(Y54+Z54),"","Check Error")</f>
        <v/>
      </c>
      <c r="V62" s="1050" t="str">
        <f>IF(V61=(AA54),"","Check Error")</f>
        <v/>
      </c>
      <c r="W62" s="3"/>
      <c r="X62" s="3"/>
      <c r="Y62" s="3"/>
      <c r="Z62" s="3"/>
      <c r="AA62" s="3"/>
      <c r="AB62" s="3"/>
      <c r="AC62" s="3"/>
      <c r="AD62" s="936"/>
    </row>
    <row r="63" spans="1:30">
      <c r="A63" s="936"/>
      <c r="B63" s="3"/>
      <c r="C63" s="3"/>
      <c r="D63" s="3"/>
      <c r="E63" s="59"/>
      <c r="F63" s="878" t="s">
        <v>1877</v>
      </c>
      <c r="G63" s="52"/>
      <c r="H63" s="52"/>
      <c r="I63" s="52"/>
      <c r="J63" s="52"/>
      <c r="K63" s="52"/>
      <c r="L63" s="52"/>
      <c r="M63" s="52"/>
      <c r="N63" s="52"/>
      <c r="O63" s="238"/>
      <c r="P63" s="2157"/>
      <c r="Q63" s="1049"/>
      <c r="R63" s="16"/>
      <c r="S63" s="54"/>
      <c r="T63" s="54"/>
      <c r="U63" s="54"/>
      <c r="V63" s="3"/>
      <c r="W63" s="3"/>
      <c r="X63" s="3"/>
      <c r="Y63" s="3"/>
      <c r="Z63" s="3"/>
      <c r="AA63" s="3"/>
      <c r="AB63" s="3"/>
      <c r="AC63" s="3"/>
      <c r="AD63" s="936"/>
    </row>
    <row r="64" spans="1:30">
      <c r="A64" s="936"/>
      <c r="B64" s="3"/>
      <c r="C64" s="3"/>
      <c r="D64" s="3"/>
      <c r="E64" s="59"/>
      <c r="F64" s="878" t="s">
        <v>1878</v>
      </c>
      <c r="G64" s="52"/>
      <c r="H64" s="52"/>
      <c r="I64" s="52"/>
      <c r="J64" s="52"/>
      <c r="K64" s="52"/>
      <c r="L64" s="52"/>
      <c r="M64" s="52"/>
      <c r="N64" s="52"/>
      <c r="O64" s="238"/>
      <c r="P64" s="1052"/>
      <c r="Q64" s="1056"/>
      <c r="R64" s="1056"/>
      <c r="S64" s="1056"/>
      <c r="T64" s="1056"/>
      <c r="U64" s="1056"/>
      <c r="V64" s="3"/>
      <c r="W64" s="3"/>
      <c r="X64" s="3"/>
      <c r="Y64" s="3"/>
      <c r="Z64" s="3"/>
      <c r="AA64" s="3"/>
      <c r="AB64" s="3"/>
      <c r="AC64" s="3"/>
      <c r="AD64" s="936"/>
    </row>
    <row r="65" spans="1:30">
      <c r="A65" s="936"/>
      <c r="B65" s="3"/>
      <c r="C65" s="3"/>
      <c r="D65" s="3"/>
      <c r="E65" s="59"/>
      <c r="F65" s="878" t="s">
        <v>1879</v>
      </c>
      <c r="G65" s="52"/>
      <c r="H65" s="52"/>
      <c r="I65" s="52"/>
      <c r="J65" s="52"/>
      <c r="K65" s="52"/>
      <c r="L65" s="52"/>
      <c r="M65" s="52"/>
      <c r="N65" s="52"/>
      <c r="O65" s="238"/>
      <c r="P65" s="1052"/>
      <c r="Q65" s="1049"/>
      <c r="R65" s="16"/>
      <c r="S65" s="54"/>
      <c r="T65" s="54"/>
      <c r="U65" s="52"/>
      <c r="V65" s="3"/>
      <c r="W65" s="3"/>
      <c r="X65" s="3"/>
      <c r="Y65" s="3"/>
      <c r="Z65" s="3"/>
      <c r="AA65" s="3"/>
      <c r="AB65" s="3"/>
      <c r="AC65" s="3"/>
      <c r="AD65" s="936"/>
    </row>
    <row r="66" spans="1:30">
      <c r="A66" s="936"/>
      <c r="B66" s="3"/>
      <c r="C66" s="3"/>
      <c r="D66" s="3"/>
      <c r="E66" s="59"/>
      <c r="F66" s="878" t="s">
        <v>1880</v>
      </c>
      <c r="G66" s="52"/>
      <c r="H66" s="52"/>
      <c r="I66" s="52"/>
      <c r="J66" s="52"/>
      <c r="K66" s="52"/>
      <c r="L66" s="52"/>
      <c r="M66" s="52"/>
      <c r="N66" s="52"/>
      <c r="O66" s="53"/>
      <c r="P66" s="1051"/>
      <c r="Q66" s="8695"/>
      <c r="R66" s="8695"/>
      <c r="S66" s="8695"/>
      <c r="T66" s="1057"/>
      <c r="U66" s="52"/>
      <c r="V66" s="3"/>
      <c r="W66" s="3"/>
      <c r="X66" s="3"/>
      <c r="Y66" s="3"/>
      <c r="Z66" s="3"/>
      <c r="AA66" s="3"/>
      <c r="AB66" s="3"/>
      <c r="AC66" s="3"/>
      <c r="AD66" s="936"/>
    </row>
    <row r="67" spans="1:30" ht="15.75">
      <c r="A67" s="936"/>
      <c r="B67" s="3"/>
      <c r="C67" s="3"/>
      <c r="D67" s="3"/>
      <c r="E67" s="59"/>
      <c r="F67" s="878" t="s">
        <v>1881</v>
      </c>
      <c r="G67" s="52"/>
      <c r="H67" s="52"/>
      <c r="I67" s="52"/>
      <c r="J67" s="52"/>
      <c r="K67" s="52"/>
      <c r="L67" s="52"/>
      <c r="M67" s="1158"/>
      <c r="N67" s="1158"/>
      <c r="O67" s="52"/>
      <c r="P67" s="54"/>
      <c r="Q67" s="8695"/>
      <c r="R67" s="8695"/>
      <c r="S67" s="8695"/>
      <c r="T67" s="1057"/>
      <c r="U67" s="52"/>
      <c r="V67" s="3"/>
      <c r="W67" s="3"/>
      <c r="X67" s="3"/>
      <c r="Y67" s="3"/>
      <c r="Z67" s="3"/>
      <c r="AA67" s="3"/>
      <c r="AB67" s="3"/>
      <c r="AC67" s="3"/>
      <c r="AD67" s="936"/>
    </row>
    <row r="68" spans="1:30">
      <c r="A68" s="936"/>
      <c r="B68" s="3"/>
      <c r="C68" s="3"/>
      <c r="D68" s="3"/>
      <c r="E68" s="59"/>
      <c r="F68" s="100" t="s">
        <v>1882</v>
      </c>
      <c r="G68" s="52"/>
      <c r="H68" s="52"/>
      <c r="I68" s="52"/>
      <c r="J68" s="52"/>
      <c r="K68" s="52"/>
      <c r="L68" s="52"/>
      <c r="M68" s="52"/>
      <c r="N68" s="52"/>
      <c r="O68" s="52"/>
      <c r="P68" s="54"/>
      <c r="Q68" s="54"/>
      <c r="R68" s="1053"/>
      <c r="S68" s="54"/>
      <c r="T68" s="54"/>
      <c r="U68" s="52"/>
      <c r="V68" s="3"/>
      <c r="W68" s="3"/>
      <c r="X68" s="3"/>
      <c r="Y68" s="3"/>
      <c r="Z68" s="3"/>
      <c r="AA68" s="3"/>
      <c r="AB68" s="3"/>
      <c r="AC68" s="3"/>
      <c r="AD68" s="936"/>
    </row>
    <row r="69" spans="1:30">
      <c r="A69" s="936"/>
      <c r="B69" s="3"/>
      <c r="C69" s="3"/>
      <c r="D69" s="3"/>
      <c r="E69" s="60"/>
      <c r="F69" s="3283" t="s">
        <v>1883</v>
      </c>
      <c r="G69" s="52"/>
      <c r="H69" s="52"/>
      <c r="I69" s="52"/>
      <c r="J69" s="52"/>
      <c r="K69" s="52"/>
      <c r="L69" s="52"/>
      <c r="M69" s="52"/>
      <c r="N69" s="52"/>
      <c r="O69" s="52"/>
      <c r="P69" s="52"/>
      <c r="Q69" s="52"/>
      <c r="R69" s="52"/>
      <c r="S69" s="52"/>
      <c r="T69" s="52"/>
      <c r="U69" s="52"/>
      <c r="V69" s="3"/>
      <c r="W69" s="3"/>
      <c r="X69" s="3"/>
      <c r="Y69" s="3"/>
      <c r="Z69" s="3"/>
      <c r="AA69" s="3"/>
      <c r="AB69" s="3"/>
      <c r="AC69" s="3"/>
      <c r="AD69" s="936"/>
    </row>
    <row r="70" spans="1:30">
      <c r="A70" s="936"/>
      <c r="B70" s="3"/>
      <c r="C70" s="3"/>
      <c r="D70" s="3"/>
      <c r="E70" s="239"/>
      <c r="F70" s="3283" t="s">
        <v>1884</v>
      </c>
      <c r="G70" s="52"/>
      <c r="H70" s="52"/>
      <c r="I70" s="52"/>
      <c r="J70" s="52"/>
      <c r="K70" s="52"/>
      <c r="L70" s="52"/>
      <c r="M70" s="52"/>
      <c r="N70" s="52"/>
      <c r="O70" s="52"/>
      <c r="P70" s="52"/>
      <c r="Q70" s="52"/>
      <c r="R70" s="52"/>
      <c r="S70" s="52"/>
      <c r="T70" s="52"/>
      <c r="U70" s="52"/>
      <c r="V70" s="3"/>
      <c r="W70" s="3"/>
      <c r="X70" s="3"/>
      <c r="Y70" s="3"/>
      <c r="Z70" s="3"/>
      <c r="AA70" s="3"/>
      <c r="AB70" s="3"/>
      <c r="AC70" s="3"/>
      <c r="AD70" s="936"/>
    </row>
    <row r="71" spans="1:30">
      <c r="A71" s="936"/>
      <c r="B71" s="3"/>
      <c r="C71" s="3"/>
      <c r="D71" s="3"/>
      <c r="E71" s="239"/>
      <c r="F71" s="3283" t="s">
        <v>1885</v>
      </c>
      <c r="G71" s="52"/>
      <c r="H71" s="52"/>
      <c r="I71" s="52"/>
      <c r="J71" s="52"/>
      <c r="K71" s="52"/>
      <c r="L71" s="52"/>
      <c r="M71" s="52"/>
      <c r="N71" s="52"/>
      <c r="O71" s="52"/>
      <c r="P71" s="52"/>
      <c r="Q71" s="52"/>
      <c r="R71" s="52"/>
      <c r="S71" s="52"/>
      <c r="T71" s="52"/>
      <c r="U71" s="52"/>
      <c r="V71" s="3"/>
      <c r="W71" s="3"/>
      <c r="X71" s="3"/>
      <c r="Y71" s="3"/>
      <c r="Z71" s="3"/>
      <c r="AA71" s="3427" t="s">
        <v>1279</v>
      </c>
      <c r="AB71" s="3427"/>
      <c r="AC71" s="3"/>
      <c r="AD71" s="936"/>
    </row>
    <row r="72" spans="1:30">
      <c r="A72" s="936"/>
      <c r="B72" s="3"/>
      <c r="C72" s="3"/>
      <c r="D72" s="52"/>
      <c r="E72" s="60"/>
      <c r="F72" s="52"/>
      <c r="G72" s="52"/>
      <c r="H72" s="52"/>
      <c r="I72" s="52"/>
      <c r="J72" s="52"/>
      <c r="K72" s="52"/>
      <c r="L72" s="52"/>
      <c r="M72" s="52"/>
      <c r="N72" s="52"/>
      <c r="O72" s="52"/>
      <c r="P72" s="52"/>
      <c r="Q72" s="52"/>
      <c r="R72" s="52"/>
      <c r="S72" s="52"/>
      <c r="T72" s="52"/>
      <c r="U72" s="52"/>
      <c r="V72" s="3"/>
      <c r="W72" s="3"/>
      <c r="X72" s="3"/>
      <c r="Y72" s="3"/>
      <c r="Z72" s="3"/>
      <c r="AA72" s="3"/>
      <c r="AB72" s="3"/>
      <c r="AC72" s="3"/>
      <c r="AD72" s="936"/>
    </row>
    <row r="73" spans="1:30">
      <c r="A73" s="936"/>
      <c r="B73" s="936"/>
      <c r="C73" s="936"/>
      <c r="D73" s="936"/>
      <c r="E73" s="936"/>
      <c r="F73" s="936"/>
      <c r="G73" s="936"/>
      <c r="H73" s="936"/>
      <c r="I73" s="936"/>
      <c r="J73" s="936"/>
      <c r="K73" s="936"/>
      <c r="L73" s="936"/>
      <c r="M73" s="936"/>
      <c r="N73" s="936"/>
      <c r="O73" s="936"/>
      <c r="P73" s="936"/>
      <c r="Q73" s="936"/>
      <c r="R73" s="936"/>
      <c r="S73" s="936"/>
      <c r="T73" s="936"/>
      <c r="U73" s="936"/>
      <c r="V73" s="936"/>
      <c r="W73" s="936"/>
      <c r="X73" s="936"/>
      <c r="Y73" s="936"/>
      <c r="Z73" s="936"/>
      <c r="AA73" s="936"/>
      <c r="AB73" s="936"/>
      <c r="AC73" s="936"/>
      <c r="AD73" s="936"/>
    </row>
    <row r="74" spans="1:30">
      <c r="A74" s="936"/>
      <c r="B74" s="936"/>
      <c r="C74" s="936"/>
      <c r="D74" s="936"/>
      <c r="E74" s="936"/>
      <c r="F74" s="936"/>
      <c r="G74" s="936"/>
      <c r="H74" s="936"/>
      <c r="I74" s="936"/>
      <c r="J74" s="936"/>
      <c r="K74" s="936"/>
      <c r="L74" s="936"/>
      <c r="M74" s="936"/>
      <c r="N74" s="936"/>
      <c r="O74" s="936"/>
      <c r="P74" s="936"/>
      <c r="Q74" s="936"/>
      <c r="R74" s="936"/>
      <c r="S74" s="936"/>
      <c r="T74" s="936"/>
      <c r="U74" s="936"/>
      <c r="V74" s="936"/>
      <c r="W74" s="936"/>
      <c r="X74" s="936"/>
      <c r="Y74" s="936"/>
      <c r="Z74" s="936"/>
      <c r="AA74" s="936"/>
      <c r="AB74" s="936"/>
      <c r="AC74" s="936"/>
      <c r="AD74" s="936"/>
    </row>
  </sheetData>
  <sheetProtection formatCells="0" formatColumns="0" formatRows="0"/>
  <customSheetViews>
    <customSheetView guid="{CC70D5D3-3A1F-46AA-BDCE-F692C2C36BEE}" topLeftCell="D3">
      <selection activeCell="M26" sqref="M26:N27"/>
      <pageMargins left="0.7" right="0.7" top="0.75" bottom="0.75" header="0.3" footer="0.3"/>
    </customSheetView>
    <customSheetView guid="{41E394DC-1FDD-4D1F-8620-137B7012DC10}" showGridLines="0">
      <selection activeCell="F18" sqref="F18"/>
      <pageMargins left="0.7" right="0.7" top="0.75" bottom="0.75" header="0.3" footer="0.3"/>
    </customSheetView>
    <customSheetView guid="{DD364770-73A1-4C6D-9516-629A57F0EB18}" showGridLines="0" hiddenColumns="1">
      <selection activeCell="A3" sqref="A3"/>
      <pageMargins left="0.7" right="0.7" top="0.75" bottom="0.75" header="0.3" footer="0.3"/>
    </customSheetView>
    <customSheetView guid="{E14211BF-3959-45CF-A937-AD36AACCEFAC}" showGridLines="0">
      <selection activeCell="F18" sqref="F18"/>
      <pageMargins left="0.7" right="0.7" top="0.75" bottom="0.75" header="0.3" footer="0.3"/>
    </customSheetView>
    <customSheetView guid="{F416BD5B-C3AD-4F61-AAB2-55950A9B7E72}">
      <selection activeCell="F18" sqref="F18"/>
      <pageMargins left="0.7" right="0.7" top="0.75" bottom="0.75" header="0.3" footer="0.3"/>
    </customSheetView>
  </customSheetViews>
  <mergeCells count="27">
    <mergeCell ref="AB7:AB13"/>
    <mergeCell ref="W10:X10"/>
    <mergeCell ref="W9:X9"/>
    <mergeCell ref="Y10:Z10"/>
    <mergeCell ref="Y9:Z9"/>
    <mergeCell ref="W15:X15"/>
    <mergeCell ref="H8:K9"/>
    <mergeCell ref="L8:O9"/>
    <mergeCell ref="H10:I11"/>
    <mergeCell ref="J10:K11"/>
    <mergeCell ref="L10:M11"/>
    <mergeCell ref="N10:O11"/>
    <mergeCell ref="D4:F4"/>
    <mergeCell ref="D5:F5"/>
    <mergeCell ref="Q66:S66"/>
    <mergeCell ref="Q67:S67"/>
    <mergeCell ref="I12:I15"/>
    <mergeCell ref="H12:H15"/>
    <mergeCell ref="O12:O15"/>
    <mergeCell ref="N12:N15"/>
    <mergeCell ref="M12:M15"/>
    <mergeCell ref="L12:L15"/>
    <mergeCell ref="K12:K15"/>
    <mergeCell ref="J12:J15"/>
    <mergeCell ref="P61:R61"/>
    <mergeCell ref="F7:P7"/>
    <mergeCell ref="Q7:U7"/>
  </mergeCells>
  <hyperlinks>
    <hyperlink ref="AA71" location="Index!A1" display="Index" xr:uid="{00000000-0004-0000-1C00-000000000000}"/>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77">
    <tabColor rgb="FFC00000"/>
  </sheetPr>
  <dimension ref="A2:O2239"/>
  <sheetViews>
    <sheetView workbookViewId="0"/>
  </sheetViews>
  <sheetFormatPr defaultColWidth="0" defaultRowHeight="12.75"/>
  <cols>
    <col min="1" max="2" width="9.140625" style="738" customWidth="1"/>
    <col min="3" max="3" width="30.28515625" style="2331" customWidth="1"/>
    <col min="4" max="6" width="11.85546875" style="738" customWidth="1"/>
    <col min="7" max="7" width="13.7109375" style="738" customWidth="1"/>
    <col min="8" max="8" width="12.28515625" style="738" customWidth="1"/>
    <col min="9" max="9" width="12.85546875" style="738" customWidth="1"/>
    <col min="10" max="10" width="12.42578125" style="738" customWidth="1"/>
    <col min="11" max="11" width="14.140625" style="738" customWidth="1"/>
    <col min="12" max="12" width="13.42578125" style="738" customWidth="1"/>
    <col min="13" max="13" width="11.85546875" style="738" customWidth="1"/>
    <col min="14" max="15" width="9.140625" style="738" customWidth="1"/>
    <col min="16" max="16384" width="9.140625" style="149" hidden="1"/>
  </cols>
  <sheetData>
    <row r="2" spans="2:14">
      <c r="B2" s="661"/>
      <c r="C2" s="1709"/>
      <c r="D2" s="661"/>
      <c r="E2" s="661"/>
      <c r="F2" s="661"/>
      <c r="G2" s="661"/>
      <c r="H2" s="661"/>
      <c r="I2" s="661"/>
      <c r="J2" s="661"/>
      <c r="K2" s="661"/>
      <c r="L2" s="661"/>
      <c r="M2" s="661"/>
      <c r="N2" s="661"/>
    </row>
    <row r="3" spans="2:14">
      <c r="B3" s="661"/>
      <c r="C3" s="2369"/>
      <c r="D3" s="661"/>
      <c r="E3" s="661"/>
      <c r="F3" s="661"/>
      <c r="G3" s="661"/>
      <c r="H3" s="661"/>
      <c r="I3" s="661"/>
      <c r="J3" s="661"/>
      <c r="K3" s="661"/>
      <c r="L3" s="661"/>
      <c r="M3" s="62" t="s">
        <v>1986</v>
      </c>
      <c r="N3" s="661"/>
    </row>
    <row r="4" spans="2:14">
      <c r="B4" s="661"/>
      <c r="C4" s="1709"/>
      <c r="D4" s="661"/>
      <c r="E4" s="661"/>
      <c r="F4" s="661"/>
      <c r="G4" s="661"/>
      <c r="H4" s="661"/>
      <c r="I4" s="661"/>
      <c r="J4" s="661"/>
      <c r="K4" s="661"/>
      <c r="L4" s="661"/>
      <c r="M4" s="661"/>
      <c r="N4" s="661"/>
    </row>
    <row r="5" spans="2:14">
      <c r="B5" s="661"/>
      <c r="C5" s="662" t="s">
        <v>2716</v>
      </c>
      <c r="D5" s="8336"/>
      <c r="E5" s="8337"/>
      <c r="F5" s="8337"/>
      <c r="G5" s="661"/>
      <c r="H5" s="661"/>
      <c r="I5" s="661"/>
      <c r="J5" s="661"/>
      <c r="K5" s="661"/>
      <c r="L5" s="661"/>
      <c r="M5" s="661"/>
      <c r="N5" s="661"/>
    </row>
    <row r="6" spans="2:14" ht="13.5" thickBot="1">
      <c r="B6" s="661"/>
      <c r="C6" s="661"/>
      <c r="D6" s="8337"/>
      <c r="E6" s="8337"/>
      <c r="F6" s="8337"/>
      <c r="G6" s="661"/>
      <c r="H6" s="661"/>
      <c r="I6" s="661"/>
      <c r="J6" s="661"/>
      <c r="K6" s="661"/>
      <c r="L6" s="661"/>
      <c r="M6" s="661"/>
      <c r="N6" s="661"/>
    </row>
    <row r="7" spans="2:14" ht="21" customHeight="1">
      <c r="B7" s="661"/>
      <c r="C7" s="8343" t="s">
        <v>2462</v>
      </c>
      <c r="D7" s="8338" t="s">
        <v>2463</v>
      </c>
      <c r="E7" s="8338"/>
      <c r="F7" s="8338"/>
      <c r="G7" s="8339"/>
      <c r="H7" s="8339"/>
      <c r="I7" s="8339"/>
      <c r="J7" s="8339"/>
      <c r="K7" s="8339"/>
      <c r="L7" s="8339"/>
      <c r="M7" s="8340"/>
      <c r="N7" s="661"/>
    </row>
    <row r="8" spans="2:14" ht="24" customHeight="1">
      <c r="B8" s="661"/>
      <c r="C8" s="8344"/>
      <c r="D8" s="8341" t="s">
        <v>2464</v>
      </c>
      <c r="E8" s="8341"/>
      <c r="F8" s="8342"/>
      <c r="G8" s="2337" t="s">
        <v>2465</v>
      </c>
      <c r="H8" s="362" t="s">
        <v>2466</v>
      </c>
      <c r="I8" s="362" t="s">
        <v>2467</v>
      </c>
      <c r="J8" s="362" t="s">
        <v>2468</v>
      </c>
      <c r="K8" s="362" t="s">
        <v>2468</v>
      </c>
      <c r="L8" s="362" t="s">
        <v>618</v>
      </c>
      <c r="M8" s="364" t="s">
        <v>2469</v>
      </c>
      <c r="N8" s="661"/>
    </row>
    <row r="9" spans="2:14">
      <c r="B9" s="661"/>
      <c r="C9" s="8345"/>
      <c r="D9" s="3377" t="s">
        <v>2470</v>
      </c>
      <c r="E9" s="1136" t="s">
        <v>46</v>
      </c>
      <c r="F9" s="1137" t="s">
        <v>44</v>
      </c>
      <c r="G9" s="2338" t="s">
        <v>2471</v>
      </c>
      <c r="H9" s="2164" t="s">
        <v>2471</v>
      </c>
      <c r="I9" s="2164" t="s">
        <v>2471</v>
      </c>
      <c r="J9" s="2164" t="s">
        <v>2472</v>
      </c>
      <c r="K9" s="2164" t="s">
        <v>2473</v>
      </c>
      <c r="L9" s="2164" t="s">
        <v>2474</v>
      </c>
      <c r="M9" s="2336" t="s">
        <v>2474</v>
      </c>
      <c r="N9" s="661"/>
    </row>
    <row r="10" spans="2:14">
      <c r="B10" s="661"/>
      <c r="C10" s="3384"/>
      <c r="D10" s="3378"/>
      <c r="E10" s="2332"/>
      <c r="F10" s="2340"/>
      <c r="G10" s="2339"/>
      <c r="H10" s="2333"/>
      <c r="I10" s="2333"/>
      <c r="J10" s="2333"/>
      <c r="K10" s="2333"/>
      <c r="L10" s="2333"/>
      <c r="M10" s="2334"/>
      <c r="N10" s="661"/>
    </row>
    <row r="11" spans="2:14">
      <c r="B11" s="661"/>
      <c r="C11" s="3385" t="s">
        <v>2475</v>
      </c>
      <c r="D11" s="265">
        <f t="shared" ref="D11:M11" si="0">SUM(D12:D28)</f>
        <v>0</v>
      </c>
      <c r="E11" s="265">
        <f t="shared" si="0"/>
        <v>0</v>
      </c>
      <c r="F11" s="266">
        <f t="shared" si="0"/>
        <v>0</v>
      </c>
      <c r="G11" s="2346">
        <f t="shared" si="0"/>
        <v>0</v>
      </c>
      <c r="H11" s="2346">
        <f t="shared" si="0"/>
        <v>0</v>
      </c>
      <c r="I11" s="2346">
        <f t="shared" si="0"/>
        <v>0</v>
      </c>
      <c r="J11" s="2346">
        <f t="shared" si="0"/>
        <v>0</v>
      </c>
      <c r="K11" s="2346">
        <f t="shared" si="0"/>
        <v>0</v>
      </c>
      <c r="L11" s="2346">
        <f t="shared" si="0"/>
        <v>0</v>
      </c>
      <c r="M11" s="266">
        <f t="shared" si="0"/>
        <v>0</v>
      </c>
      <c r="N11" s="661"/>
    </row>
    <row r="12" spans="2:14">
      <c r="B12" s="661"/>
      <c r="C12" s="3386" t="s">
        <v>2476</v>
      </c>
      <c r="D12" s="3380"/>
      <c r="E12" s="2636"/>
      <c r="F12" s="2345">
        <f>D12+E12</f>
        <v>0</v>
      </c>
      <c r="G12" s="2635"/>
      <c r="H12" s="2636"/>
      <c r="I12" s="2636"/>
      <c r="J12" s="2636"/>
      <c r="K12" s="2636"/>
      <c r="L12" s="2636"/>
      <c r="M12" s="2637"/>
      <c r="N12" s="661"/>
    </row>
    <row r="13" spans="2:14">
      <c r="B13" s="661"/>
      <c r="C13" s="3386" t="s">
        <v>2477</v>
      </c>
      <c r="D13" s="3380"/>
      <c r="E13" s="2636"/>
      <c r="F13" s="2345">
        <f t="shared" ref="F13:F26" si="1">D13+E13</f>
        <v>0</v>
      </c>
      <c r="G13" s="2635"/>
      <c r="H13" s="2636"/>
      <c r="I13" s="2636"/>
      <c r="J13" s="2636"/>
      <c r="K13" s="2636"/>
      <c r="L13" s="2636"/>
      <c r="M13" s="2637"/>
      <c r="N13" s="661"/>
    </row>
    <row r="14" spans="2:14">
      <c r="B14" s="661"/>
      <c r="C14" s="3386" t="s">
        <v>2478</v>
      </c>
      <c r="D14" s="3380"/>
      <c r="E14" s="2636"/>
      <c r="F14" s="2345">
        <f t="shared" si="1"/>
        <v>0</v>
      </c>
      <c r="G14" s="2635"/>
      <c r="H14" s="2636"/>
      <c r="I14" s="2636"/>
      <c r="J14" s="2636"/>
      <c r="K14" s="2636"/>
      <c r="L14" s="2636"/>
      <c r="M14" s="2637"/>
      <c r="N14" s="661"/>
    </row>
    <row r="15" spans="2:14">
      <c r="B15" s="661"/>
      <c r="C15" s="3386" t="s">
        <v>2479</v>
      </c>
      <c r="D15" s="3380"/>
      <c r="E15" s="2636"/>
      <c r="F15" s="2345">
        <f t="shared" si="1"/>
        <v>0</v>
      </c>
      <c r="G15" s="2635"/>
      <c r="H15" s="2636"/>
      <c r="I15" s="2636"/>
      <c r="J15" s="2636"/>
      <c r="K15" s="2636"/>
      <c r="L15" s="2636"/>
      <c r="M15" s="2637"/>
      <c r="N15" s="661"/>
    </row>
    <row r="16" spans="2:14">
      <c r="B16" s="661"/>
      <c r="C16" s="3386" t="s">
        <v>2480</v>
      </c>
      <c r="D16" s="3380"/>
      <c r="E16" s="2636"/>
      <c r="F16" s="2345">
        <f t="shared" si="1"/>
        <v>0</v>
      </c>
      <c r="G16" s="2635"/>
      <c r="H16" s="2636"/>
      <c r="I16" s="2636"/>
      <c r="J16" s="2636"/>
      <c r="K16" s="2636"/>
      <c r="L16" s="2636"/>
      <c r="M16" s="2637"/>
      <c r="N16" s="661"/>
    </row>
    <row r="17" spans="1:15">
      <c r="B17" s="661"/>
      <c r="C17" s="3386" t="s">
        <v>2481</v>
      </c>
      <c r="D17" s="3380"/>
      <c r="E17" s="2636"/>
      <c r="F17" s="2345">
        <f t="shared" si="1"/>
        <v>0</v>
      </c>
      <c r="G17" s="2635"/>
      <c r="H17" s="2636"/>
      <c r="I17" s="2636"/>
      <c r="J17" s="2636"/>
      <c r="K17" s="2636"/>
      <c r="L17" s="2636"/>
      <c r="M17" s="2637"/>
      <c r="N17" s="661"/>
    </row>
    <row r="18" spans="1:15">
      <c r="B18" s="661"/>
      <c r="C18" s="3386" t="s">
        <v>2482</v>
      </c>
      <c r="D18" s="3380"/>
      <c r="E18" s="2636"/>
      <c r="F18" s="2345">
        <f t="shared" si="1"/>
        <v>0</v>
      </c>
      <c r="G18" s="2635"/>
      <c r="H18" s="2636"/>
      <c r="I18" s="2636"/>
      <c r="J18" s="2636"/>
      <c r="K18" s="2636"/>
      <c r="L18" s="2636"/>
      <c r="M18" s="2637"/>
      <c r="N18" s="661"/>
    </row>
    <row r="19" spans="1:15">
      <c r="B19" s="661"/>
      <c r="C19" s="3386" t="s">
        <v>2483</v>
      </c>
      <c r="D19" s="3380"/>
      <c r="E19" s="2636"/>
      <c r="F19" s="2345">
        <f t="shared" si="1"/>
        <v>0</v>
      </c>
      <c r="G19" s="2635"/>
      <c r="H19" s="2636"/>
      <c r="I19" s="2636"/>
      <c r="J19" s="2636"/>
      <c r="K19" s="2636"/>
      <c r="L19" s="2636"/>
      <c r="M19" s="2637"/>
      <c r="N19" s="661"/>
    </row>
    <row r="20" spans="1:15">
      <c r="B20" s="661"/>
      <c r="C20" s="3386" t="s">
        <v>2484</v>
      </c>
      <c r="D20" s="3380"/>
      <c r="E20" s="2636"/>
      <c r="F20" s="2345">
        <f t="shared" si="1"/>
        <v>0</v>
      </c>
      <c r="G20" s="2635"/>
      <c r="H20" s="2636"/>
      <c r="I20" s="2636"/>
      <c r="J20" s="2636"/>
      <c r="K20" s="2636"/>
      <c r="L20" s="2636"/>
      <c r="M20" s="2637"/>
      <c r="N20" s="661"/>
    </row>
    <row r="21" spans="1:15">
      <c r="B21" s="661"/>
      <c r="C21" s="3386" t="s">
        <v>2485</v>
      </c>
      <c r="D21" s="3380"/>
      <c r="E21" s="2636"/>
      <c r="F21" s="2345">
        <f t="shared" si="1"/>
        <v>0</v>
      </c>
      <c r="G21" s="2635"/>
      <c r="H21" s="2636"/>
      <c r="I21" s="2636"/>
      <c r="J21" s="2636"/>
      <c r="K21" s="2636"/>
      <c r="L21" s="2636"/>
      <c r="M21" s="2637"/>
      <c r="N21" s="661"/>
    </row>
    <row r="22" spans="1:15">
      <c r="B22" s="661"/>
      <c r="C22" s="3386" t="s">
        <v>2486</v>
      </c>
      <c r="D22" s="3380"/>
      <c r="E22" s="2636"/>
      <c r="F22" s="2345">
        <f t="shared" si="1"/>
        <v>0</v>
      </c>
      <c r="G22" s="2635"/>
      <c r="H22" s="2636"/>
      <c r="I22" s="2636"/>
      <c r="J22" s="2636"/>
      <c r="K22" s="2636"/>
      <c r="L22" s="2636"/>
      <c r="M22" s="2637"/>
      <c r="N22" s="661"/>
    </row>
    <row r="23" spans="1:15">
      <c r="B23" s="661"/>
      <c r="C23" s="3386" t="s">
        <v>2487</v>
      </c>
      <c r="D23" s="3380"/>
      <c r="E23" s="2636"/>
      <c r="F23" s="2345">
        <f t="shared" si="1"/>
        <v>0</v>
      </c>
      <c r="G23" s="2635"/>
      <c r="H23" s="2636"/>
      <c r="I23" s="2636"/>
      <c r="J23" s="2636"/>
      <c r="K23" s="2636"/>
      <c r="L23" s="2636"/>
      <c r="M23" s="2637"/>
      <c r="N23" s="661"/>
    </row>
    <row r="24" spans="1:15">
      <c r="B24" s="661"/>
      <c r="C24" s="3386" t="s">
        <v>2488</v>
      </c>
      <c r="D24" s="3380"/>
      <c r="E24" s="2636"/>
      <c r="F24" s="2345">
        <f t="shared" si="1"/>
        <v>0</v>
      </c>
      <c r="G24" s="2635"/>
      <c r="H24" s="2636"/>
      <c r="I24" s="2636"/>
      <c r="J24" s="2636"/>
      <c r="K24" s="2636"/>
      <c r="L24" s="2636"/>
      <c r="M24" s="2637"/>
      <c r="N24" s="661"/>
    </row>
    <row r="25" spans="1:15">
      <c r="B25" s="661"/>
      <c r="C25" s="3386" t="s">
        <v>2489</v>
      </c>
      <c r="D25" s="3380"/>
      <c r="E25" s="2636"/>
      <c r="F25" s="2345">
        <f t="shared" si="1"/>
        <v>0</v>
      </c>
      <c r="G25" s="2635"/>
      <c r="H25" s="2636"/>
      <c r="I25" s="2636"/>
      <c r="J25" s="2636"/>
      <c r="K25" s="2636"/>
      <c r="L25" s="2636"/>
      <c r="M25" s="2637"/>
      <c r="N25" s="661"/>
    </row>
    <row r="26" spans="1:15">
      <c r="B26" s="661"/>
      <c r="C26" s="3386" t="s">
        <v>2490</v>
      </c>
      <c r="D26" s="3380"/>
      <c r="E26" s="2636"/>
      <c r="F26" s="2345">
        <f t="shared" si="1"/>
        <v>0</v>
      </c>
      <c r="G26" s="2635"/>
      <c r="H26" s="2636"/>
      <c r="I26" s="2636"/>
      <c r="J26" s="2636"/>
      <c r="K26" s="2636"/>
      <c r="L26" s="2636"/>
      <c r="M26" s="2637"/>
      <c r="N26" s="661"/>
    </row>
    <row r="27" spans="1:15">
      <c r="B27" s="661"/>
      <c r="C27" s="3386" t="s">
        <v>2491</v>
      </c>
      <c r="D27" s="3380"/>
      <c r="E27" s="2636"/>
      <c r="F27" s="2345">
        <f>D27+E27</f>
        <v>0</v>
      </c>
      <c r="G27" s="2635"/>
      <c r="H27" s="2636"/>
      <c r="I27" s="2636"/>
      <c r="J27" s="2636"/>
      <c r="K27" s="2636"/>
      <c r="L27" s="2636"/>
      <c r="M27" s="2637"/>
      <c r="N27" s="661"/>
    </row>
    <row r="28" spans="1:15">
      <c r="A28" s="6100"/>
      <c r="B28" s="6099"/>
      <c r="C28" s="3386" t="s">
        <v>4034</v>
      </c>
      <c r="D28" s="6105"/>
      <c r="E28" s="6106"/>
      <c r="F28" s="2345">
        <f>D28+E28</f>
        <v>0</v>
      </c>
      <c r="G28" s="6107"/>
      <c r="H28" s="6106"/>
      <c r="I28" s="6106"/>
      <c r="J28" s="6106"/>
      <c r="K28" s="6106"/>
      <c r="L28" s="6106"/>
      <c r="M28" s="6108"/>
      <c r="N28" s="6099"/>
      <c r="O28" s="6100"/>
    </row>
    <row r="29" spans="1:15">
      <c r="B29" s="661"/>
      <c r="C29" s="3386"/>
      <c r="D29" s="3381"/>
      <c r="E29" s="2636"/>
      <c r="F29" s="2335"/>
      <c r="G29" s="2635"/>
      <c r="H29" s="2636"/>
      <c r="I29" s="2636"/>
      <c r="J29" s="2636"/>
      <c r="K29" s="2636"/>
      <c r="L29" s="2636"/>
      <c r="M29" s="2637"/>
      <c r="N29" s="661"/>
    </row>
    <row r="30" spans="1:15">
      <c r="B30" s="661"/>
      <c r="C30" s="3385" t="s">
        <v>2492</v>
      </c>
      <c r="D30" s="3379">
        <f>SUM(D31:D37)</f>
        <v>0</v>
      </c>
      <c r="E30" s="265">
        <f>SUM(E31:E37)</f>
        <v>0</v>
      </c>
      <c r="F30" s="266">
        <f>SUM(F31:F37)</f>
        <v>0</v>
      </c>
      <c r="G30" s="2346">
        <f t="shared" ref="G30:M30" si="2">SUM(G31:G37)</f>
        <v>0</v>
      </c>
      <c r="H30" s="265">
        <f t="shared" si="2"/>
        <v>0</v>
      </c>
      <c r="I30" s="265">
        <f t="shared" si="2"/>
        <v>0</v>
      </c>
      <c r="J30" s="265">
        <f t="shared" si="2"/>
        <v>0</v>
      </c>
      <c r="K30" s="265">
        <f t="shared" si="2"/>
        <v>0</v>
      </c>
      <c r="L30" s="265">
        <f t="shared" si="2"/>
        <v>0</v>
      </c>
      <c r="M30" s="266">
        <f t="shared" si="2"/>
        <v>0</v>
      </c>
      <c r="N30" s="661"/>
    </row>
    <row r="31" spans="1:15">
      <c r="B31" s="661"/>
      <c r="C31" s="3386" t="s">
        <v>2493</v>
      </c>
      <c r="D31" s="3381"/>
      <c r="E31" s="2636"/>
      <c r="F31" s="2345">
        <f>D31+E31</f>
        <v>0</v>
      </c>
      <c r="G31" s="2635"/>
      <c r="H31" s="2636"/>
      <c r="I31" s="2636"/>
      <c r="J31" s="2636"/>
      <c r="K31" s="2636"/>
      <c r="L31" s="2636"/>
      <c r="M31" s="2637"/>
      <c r="N31" s="661"/>
    </row>
    <row r="32" spans="1:15">
      <c r="B32" s="661"/>
      <c r="C32" s="3386" t="s">
        <v>2494</v>
      </c>
      <c r="D32" s="3381"/>
      <c r="E32" s="2636"/>
      <c r="F32" s="2345">
        <f t="shared" ref="F32:F37" si="3">D32+E32</f>
        <v>0</v>
      </c>
      <c r="G32" s="2635"/>
      <c r="H32" s="2636"/>
      <c r="I32" s="2636"/>
      <c r="J32" s="2636"/>
      <c r="K32" s="2636"/>
      <c r="L32" s="2636"/>
      <c r="M32" s="2637"/>
      <c r="N32" s="661"/>
    </row>
    <row r="33" spans="1:15">
      <c r="B33" s="661"/>
      <c r="C33" s="3386" t="s">
        <v>2495</v>
      </c>
      <c r="D33" s="3381"/>
      <c r="E33" s="2636"/>
      <c r="F33" s="2345">
        <f t="shared" si="3"/>
        <v>0</v>
      </c>
      <c r="G33" s="2635"/>
      <c r="H33" s="2636"/>
      <c r="I33" s="2636"/>
      <c r="J33" s="2636"/>
      <c r="K33" s="2636"/>
      <c r="L33" s="2636"/>
      <c r="M33" s="2637"/>
      <c r="N33" s="661"/>
    </row>
    <row r="34" spans="1:15">
      <c r="B34" s="661"/>
      <c r="C34" s="3386" t="s">
        <v>2496</v>
      </c>
      <c r="D34" s="3381"/>
      <c r="E34" s="2636"/>
      <c r="F34" s="2345">
        <f t="shared" si="3"/>
        <v>0</v>
      </c>
      <c r="G34" s="2635"/>
      <c r="H34" s="2636"/>
      <c r="I34" s="2636"/>
      <c r="J34" s="2636"/>
      <c r="K34" s="2636"/>
      <c r="L34" s="2636"/>
      <c r="M34" s="2637"/>
      <c r="N34" s="661"/>
    </row>
    <row r="35" spans="1:15">
      <c r="B35" s="661"/>
      <c r="C35" s="3386" t="s">
        <v>2497</v>
      </c>
      <c r="D35" s="3381"/>
      <c r="E35" s="2636"/>
      <c r="F35" s="2345">
        <f t="shared" si="3"/>
        <v>0</v>
      </c>
      <c r="G35" s="2635"/>
      <c r="H35" s="2636"/>
      <c r="I35" s="2636"/>
      <c r="J35" s="2636"/>
      <c r="K35" s="2636"/>
      <c r="L35" s="2636"/>
      <c r="M35" s="2637"/>
      <c r="N35" s="661"/>
    </row>
    <row r="36" spans="1:15">
      <c r="B36" s="661"/>
      <c r="C36" s="3386" t="s">
        <v>2498</v>
      </c>
      <c r="D36" s="3381"/>
      <c r="E36" s="2636"/>
      <c r="F36" s="2345">
        <f t="shared" si="3"/>
        <v>0</v>
      </c>
      <c r="G36" s="2635"/>
      <c r="H36" s="2636"/>
      <c r="I36" s="2636"/>
      <c r="J36" s="2636"/>
      <c r="K36" s="2636"/>
      <c r="L36" s="2636"/>
      <c r="M36" s="2637"/>
      <c r="N36" s="661"/>
    </row>
    <row r="37" spans="1:15">
      <c r="B37" s="661"/>
      <c r="C37" s="3386" t="s">
        <v>2499</v>
      </c>
      <c r="D37" s="3381"/>
      <c r="E37" s="2636"/>
      <c r="F37" s="2345">
        <f t="shared" si="3"/>
        <v>0</v>
      </c>
      <c r="G37" s="2635"/>
      <c r="H37" s="2636"/>
      <c r="I37" s="2636"/>
      <c r="J37" s="2636"/>
      <c r="K37" s="2636"/>
      <c r="L37" s="2636"/>
      <c r="M37" s="2637"/>
      <c r="N37" s="661"/>
    </row>
    <row r="38" spans="1:15">
      <c r="B38" s="661"/>
      <c r="C38" s="3385"/>
      <c r="D38" s="3381"/>
      <c r="E38" s="2636"/>
      <c r="F38" s="2335"/>
      <c r="G38" s="2635"/>
      <c r="H38" s="2636"/>
      <c r="I38" s="2636"/>
      <c r="J38" s="2636"/>
      <c r="K38" s="2636"/>
      <c r="L38" s="2636"/>
      <c r="M38" s="2637"/>
      <c r="N38" s="661"/>
    </row>
    <row r="39" spans="1:15">
      <c r="B39" s="661"/>
      <c r="C39" s="3385" t="s">
        <v>4719</v>
      </c>
      <c r="D39" s="3379">
        <f>SUM(D40:D44)</f>
        <v>0</v>
      </c>
      <c r="E39" s="3379">
        <f t="shared" ref="E39:M39" si="4">SUM(E40:E44)</f>
        <v>0</v>
      </c>
      <c r="F39" s="3379">
        <f t="shared" si="4"/>
        <v>0</v>
      </c>
      <c r="G39" s="3379">
        <f t="shared" si="4"/>
        <v>0</v>
      </c>
      <c r="H39" s="3379">
        <f t="shared" si="4"/>
        <v>0</v>
      </c>
      <c r="I39" s="3379">
        <f t="shared" si="4"/>
        <v>0</v>
      </c>
      <c r="J39" s="3379">
        <f t="shared" si="4"/>
        <v>0</v>
      </c>
      <c r="K39" s="3379">
        <f t="shared" si="4"/>
        <v>0</v>
      </c>
      <c r="L39" s="3379">
        <f t="shared" si="4"/>
        <v>0</v>
      </c>
      <c r="M39" s="3379">
        <f t="shared" si="4"/>
        <v>0</v>
      </c>
      <c r="N39" s="661"/>
    </row>
    <row r="40" spans="1:15">
      <c r="B40" s="661"/>
      <c r="C40" s="3386" t="s">
        <v>2500</v>
      </c>
      <c r="D40" s="3381"/>
      <c r="E40" s="2636"/>
      <c r="F40" s="2345">
        <f>D40+E40</f>
        <v>0</v>
      </c>
      <c r="G40" s="2635"/>
      <c r="H40" s="2636"/>
      <c r="I40" s="2636"/>
      <c r="J40" s="2636"/>
      <c r="K40" s="2636"/>
      <c r="L40" s="2636"/>
      <c r="M40" s="2637"/>
      <c r="N40" s="661"/>
    </row>
    <row r="41" spans="1:15">
      <c r="B41" s="661"/>
      <c r="C41" s="3386" t="s">
        <v>2501</v>
      </c>
      <c r="D41" s="3381"/>
      <c r="E41" s="2636"/>
      <c r="F41" s="2345">
        <f>D41+E41</f>
        <v>0</v>
      </c>
      <c r="G41" s="2635"/>
      <c r="H41" s="2636"/>
      <c r="I41" s="2636"/>
      <c r="J41" s="2636"/>
      <c r="K41" s="2636"/>
      <c r="L41" s="2636"/>
      <c r="M41" s="2637"/>
      <c r="N41" s="661"/>
    </row>
    <row r="42" spans="1:15">
      <c r="B42" s="661"/>
      <c r="C42" s="3386" t="s">
        <v>2502</v>
      </c>
      <c r="D42" s="3381"/>
      <c r="E42" s="2636"/>
      <c r="F42" s="2345">
        <f>D42+E42</f>
        <v>0</v>
      </c>
      <c r="G42" s="2635"/>
      <c r="H42" s="2636"/>
      <c r="I42" s="2636"/>
      <c r="J42" s="2636"/>
      <c r="K42" s="2636"/>
      <c r="L42" s="2636"/>
      <c r="M42" s="2637"/>
      <c r="N42" s="661"/>
    </row>
    <row r="43" spans="1:15">
      <c r="B43" s="661"/>
      <c r="C43" s="3386" t="s">
        <v>2503</v>
      </c>
      <c r="D43" s="3381"/>
      <c r="E43" s="2636"/>
      <c r="F43" s="2345">
        <f>D43+E43</f>
        <v>0</v>
      </c>
      <c r="G43" s="2635"/>
      <c r="H43" s="2636"/>
      <c r="I43" s="2636"/>
      <c r="J43" s="2636"/>
      <c r="K43" s="2636"/>
      <c r="L43" s="2636"/>
      <c r="M43" s="2637"/>
      <c r="N43" s="661"/>
    </row>
    <row r="44" spans="1:15" s="7138" customFormat="1">
      <c r="A44" s="6178"/>
      <c r="B44" s="7137"/>
      <c r="C44" s="7665" t="s">
        <v>4712</v>
      </c>
      <c r="D44" s="7666"/>
      <c r="E44" s="7667"/>
      <c r="F44" s="2345">
        <f>D44+E44</f>
        <v>0</v>
      </c>
      <c r="G44" s="7666"/>
      <c r="H44" s="7667"/>
      <c r="I44" s="7667"/>
      <c r="J44" s="7667"/>
      <c r="K44" s="7667"/>
      <c r="L44" s="7667"/>
      <c r="M44" s="7668"/>
      <c r="N44" s="7137"/>
      <c r="O44" s="6178"/>
    </row>
    <row r="45" spans="1:15">
      <c r="B45" s="661"/>
      <c r="C45" s="3386"/>
      <c r="D45" s="3381"/>
      <c r="E45" s="2636"/>
      <c r="F45" s="2335"/>
      <c r="G45" s="2635"/>
      <c r="H45" s="2636"/>
      <c r="I45" s="2636"/>
      <c r="J45" s="2636"/>
      <c r="K45" s="2636"/>
      <c r="L45" s="2636"/>
      <c r="M45" s="2637"/>
      <c r="N45" s="661"/>
    </row>
    <row r="46" spans="1:15">
      <c r="B46" s="661"/>
      <c r="C46" s="3385" t="s">
        <v>4720</v>
      </c>
      <c r="D46" s="3379">
        <f>SUM(D47:D52)</f>
        <v>0</v>
      </c>
      <c r="E46" s="3379">
        <f t="shared" ref="E46:M46" si="5">SUM(E47:E52)</f>
        <v>0</v>
      </c>
      <c r="F46" s="3379">
        <f t="shared" si="5"/>
        <v>0</v>
      </c>
      <c r="G46" s="3379">
        <f t="shared" si="5"/>
        <v>0</v>
      </c>
      <c r="H46" s="3379">
        <f t="shared" si="5"/>
        <v>0</v>
      </c>
      <c r="I46" s="3379">
        <f t="shared" si="5"/>
        <v>0</v>
      </c>
      <c r="J46" s="3379">
        <f t="shared" si="5"/>
        <v>0</v>
      </c>
      <c r="K46" s="3379">
        <f t="shared" si="5"/>
        <v>0</v>
      </c>
      <c r="L46" s="3379">
        <f t="shared" si="5"/>
        <v>0</v>
      </c>
      <c r="M46" s="3379">
        <f t="shared" si="5"/>
        <v>0</v>
      </c>
      <c r="N46" s="661"/>
    </row>
    <row r="47" spans="1:15">
      <c r="B47" s="661"/>
      <c r="C47" s="3386" t="s">
        <v>2504</v>
      </c>
      <c r="D47" s="3381"/>
      <c r="E47" s="2636"/>
      <c r="F47" s="2345">
        <f t="shared" ref="F47:F52" si="6">D47+E47</f>
        <v>0</v>
      </c>
      <c r="G47" s="2635"/>
      <c r="H47" s="2636"/>
      <c r="I47" s="2636"/>
      <c r="J47" s="2636"/>
      <c r="K47" s="2636"/>
      <c r="L47" s="2636"/>
      <c r="M47" s="2637"/>
      <c r="N47" s="661"/>
    </row>
    <row r="48" spans="1:15">
      <c r="B48" s="661"/>
      <c r="C48" s="3386" t="s">
        <v>2505</v>
      </c>
      <c r="D48" s="3381"/>
      <c r="E48" s="2636"/>
      <c r="F48" s="2345">
        <f t="shared" si="6"/>
        <v>0</v>
      </c>
      <c r="G48" s="2635"/>
      <c r="H48" s="2636"/>
      <c r="I48" s="2636"/>
      <c r="J48" s="2636"/>
      <c r="K48" s="2636"/>
      <c r="L48" s="2636"/>
      <c r="M48" s="2637"/>
      <c r="N48" s="661"/>
    </row>
    <row r="49" spans="1:15">
      <c r="B49" s="661"/>
      <c r="C49" s="3386" t="s">
        <v>2506</v>
      </c>
      <c r="D49" s="3381"/>
      <c r="E49" s="2636"/>
      <c r="F49" s="2345">
        <f t="shared" si="6"/>
        <v>0</v>
      </c>
      <c r="G49" s="2635"/>
      <c r="H49" s="2636"/>
      <c r="I49" s="2636"/>
      <c r="J49" s="2636"/>
      <c r="K49" s="2636"/>
      <c r="L49" s="2636"/>
      <c r="M49" s="2637"/>
      <c r="N49" s="661"/>
    </row>
    <row r="50" spans="1:15">
      <c r="B50" s="661"/>
      <c r="C50" s="3386" t="s">
        <v>2507</v>
      </c>
      <c r="D50" s="3381"/>
      <c r="E50" s="2636"/>
      <c r="F50" s="2345">
        <f t="shared" si="6"/>
        <v>0</v>
      </c>
      <c r="G50" s="2635"/>
      <c r="H50" s="2636"/>
      <c r="I50" s="2636"/>
      <c r="J50" s="2636"/>
      <c r="K50" s="2636"/>
      <c r="L50" s="2636"/>
      <c r="M50" s="2637"/>
      <c r="N50" s="661"/>
    </row>
    <row r="51" spans="1:15">
      <c r="B51" s="661"/>
      <c r="C51" s="3386" t="s">
        <v>2508</v>
      </c>
      <c r="D51" s="3381"/>
      <c r="E51" s="2636"/>
      <c r="F51" s="2345">
        <f t="shared" si="6"/>
        <v>0</v>
      </c>
      <c r="G51" s="2635"/>
      <c r="H51" s="2636"/>
      <c r="I51" s="2636"/>
      <c r="J51" s="2636"/>
      <c r="K51" s="2636"/>
      <c r="L51" s="2636"/>
      <c r="M51" s="2637"/>
      <c r="N51" s="661"/>
    </row>
    <row r="52" spans="1:15" s="7138" customFormat="1">
      <c r="A52" s="6178"/>
      <c r="B52" s="7137"/>
      <c r="C52" s="7665" t="s">
        <v>4713</v>
      </c>
      <c r="D52" s="7666"/>
      <c r="E52" s="7667"/>
      <c r="F52" s="2345">
        <f t="shared" si="6"/>
        <v>0</v>
      </c>
      <c r="G52" s="7666"/>
      <c r="H52" s="7667"/>
      <c r="I52" s="7667"/>
      <c r="J52" s="7667"/>
      <c r="K52" s="7667"/>
      <c r="L52" s="7667"/>
      <c r="M52" s="7668"/>
      <c r="N52" s="7137"/>
      <c r="O52" s="6178"/>
    </row>
    <row r="53" spans="1:15">
      <c r="B53" s="661"/>
      <c r="C53" s="3385"/>
      <c r="D53" s="3381"/>
      <c r="E53" s="2636"/>
      <c r="F53" s="2335"/>
      <c r="G53" s="2635"/>
      <c r="H53" s="2636"/>
      <c r="I53" s="2636"/>
      <c r="J53" s="2636"/>
      <c r="K53" s="2636"/>
      <c r="L53" s="2636"/>
      <c r="M53" s="2637"/>
      <c r="N53" s="661"/>
    </row>
    <row r="54" spans="1:15">
      <c r="B54" s="661"/>
      <c r="C54" s="3385" t="s">
        <v>4721</v>
      </c>
      <c r="D54" s="3379">
        <f t="shared" ref="D54:M54" si="7">SUM(D55:D63)</f>
        <v>0</v>
      </c>
      <c r="E54" s="265">
        <f t="shared" si="7"/>
        <v>0</v>
      </c>
      <c r="F54" s="266">
        <f t="shared" si="7"/>
        <v>0</v>
      </c>
      <c r="G54" s="2346">
        <f t="shared" si="7"/>
        <v>0</v>
      </c>
      <c r="H54" s="265">
        <f t="shared" si="7"/>
        <v>0</v>
      </c>
      <c r="I54" s="265">
        <f t="shared" si="7"/>
        <v>0</v>
      </c>
      <c r="J54" s="265">
        <f t="shared" si="7"/>
        <v>0</v>
      </c>
      <c r="K54" s="265">
        <f t="shared" si="7"/>
        <v>0</v>
      </c>
      <c r="L54" s="265">
        <f t="shared" si="7"/>
        <v>0</v>
      </c>
      <c r="M54" s="266">
        <f t="shared" si="7"/>
        <v>0</v>
      </c>
      <c r="N54" s="661"/>
    </row>
    <row r="55" spans="1:15">
      <c r="B55" s="661"/>
      <c r="C55" s="3386" t="s">
        <v>2509</v>
      </c>
      <c r="D55" s="3381"/>
      <c r="E55" s="2636"/>
      <c r="F55" s="2345">
        <f t="shared" ref="F55:F63" si="8">D55+E55</f>
        <v>0</v>
      </c>
      <c r="G55" s="2635"/>
      <c r="H55" s="2636"/>
      <c r="I55" s="2636"/>
      <c r="J55" s="2636"/>
      <c r="K55" s="2636"/>
      <c r="L55" s="2636"/>
      <c r="M55" s="2637"/>
      <c r="N55" s="661"/>
    </row>
    <row r="56" spans="1:15">
      <c r="B56" s="661"/>
      <c r="C56" s="3386" t="s">
        <v>2510</v>
      </c>
      <c r="D56" s="3381"/>
      <c r="E56" s="2636"/>
      <c r="F56" s="2345">
        <f t="shared" si="8"/>
        <v>0</v>
      </c>
      <c r="G56" s="2635"/>
      <c r="H56" s="2636"/>
      <c r="I56" s="2636"/>
      <c r="J56" s="2636"/>
      <c r="K56" s="2636"/>
      <c r="L56" s="2636"/>
      <c r="M56" s="2637"/>
      <c r="N56" s="661"/>
    </row>
    <row r="57" spans="1:15">
      <c r="B57" s="661"/>
      <c r="C57" s="3386" t="s">
        <v>2511</v>
      </c>
      <c r="D57" s="3381"/>
      <c r="E57" s="2636"/>
      <c r="F57" s="2345">
        <f t="shared" si="8"/>
        <v>0</v>
      </c>
      <c r="G57" s="2635"/>
      <c r="H57" s="2636"/>
      <c r="I57" s="2636"/>
      <c r="J57" s="2636"/>
      <c r="K57" s="2636"/>
      <c r="L57" s="2636"/>
      <c r="M57" s="2637"/>
      <c r="N57" s="661"/>
    </row>
    <row r="58" spans="1:15">
      <c r="B58" s="661"/>
      <c r="C58" s="3386" t="s">
        <v>2512</v>
      </c>
      <c r="D58" s="3381"/>
      <c r="E58" s="2636"/>
      <c r="F58" s="2345">
        <f t="shared" si="8"/>
        <v>0</v>
      </c>
      <c r="G58" s="2635"/>
      <c r="H58" s="2636"/>
      <c r="I58" s="2636"/>
      <c r="J58" s="2636"/>
      <c r="K58" s="2636"/>
      <c r="L58" s="2636"/>
      <c r="M58" s="2637"/>
      <c r="N58" s="661"/>
    </row>
    <row r="59" spans="1:15">
      <c r="B59" s="661"/>
      <c r="C59" s="3386" t="s">
        <v>2513</v>
      </c>
      <c r="D59" s="3381"/>
      <c r="E59" s="2636"/>
      <c r="F59" s="2345">
        <f t="shared" si="8"/>
        <v>0</v>
      </c>
      <c r="G59" s="2635"/>
      <c r="H59" s="2636"/>
      <c r="I59" s="2636"/>
      <c r="J59" s="2636"/>
      <c r="K59" s="2636"/>
      <c r="L59" s="2636"/>
      <c r="M59" s="2637"/>
      <c r="N59" s="661"/>
    </row>
    <row r="60" spans="1:15">
      <c r="B60" s="661"/>
      <c r="C60" s="3386" t="s">
        <v>2514</v>
      </c>
      <c r="D60" s="3381"/>
      <c r="E60" s="2636"/>
      <c r="F60" s="2345">
        <f t="shared" si="8"/>
        <v>0</v>
      </c>
      <c r="G60" s="2635"/>
      <c r="H60" s="2636"/>
      <c r="I60" s="2636"/>
      <c r="J60" s="2636"/>
      <c r="K60" s="2636"/>
      <c r="L60" s="2636"/>
      <c r="M60" s="2637"/>
      <c r="N60" s="661"/>
    </row>
    <row r="61" spans="1:15">
      <c r="B61" s="661"/>
      <c r="C61" s="3386" t="s">
        <v>2515</v>
      </c>
      <c r="D61" s="3381"/>
      <c r="E61" s="2636"/>
      <c r="F61" s="2345">
        <f t="shared" si="8"/>
        <v>0</v>
      </c>
      <c r="G61" s="2635"/>
      <c r="H61" s="2636"/>
      <c r="I61" s="2636"/>
      <c r="J61" s="2636"/>
      <c r="K61" s="2636"/>
      <c r="L61" s="2636"/>
      <c r="M61" s="2637"/>
      <c r="N61" s="661"/>
    </row>
    <row r="62" spans="1:15">
      <c r="B62" s="661"/>
      <c r="C62" s="3386" t="s">
        <v>2516</v>
      </c>
      <c r="D62" s="3381"/>
      <c r="E62" s="2636"/>
      <c r="F62" s="2345">
        <f t="shared" si="8"/>
        <v>0</v>
      </c>
      <c r="G62" s="2635"/>
      <c r="H62" s="2636"/>
      <c r="I62" s="2636"/>
      <c r="J62" s="2636"/>
      <c r="K62" s="2636"/>
      <c r="L62" s="2636"/>
      <c r="M62" s="2637"/>
      <c r="N62" s="661"/>
    </row>
    <row r="63" spans="1:15">
      <c r="B63" s="661"/>
      <c r="C63" s="3386" t="s">
        <v>2517</v>
      </c>
      <c r="D63" s="3381"/>
      <c r="E63" s="2636"/>
      <c r="F63" s="2345">
        <f t="shared" si="8"/>
        <v>0</v>
      </c>
      <c r="G63" s="2635"/>
      <c r="H63" s="2636"/>
      <c r="I63" s="2636"/>
      <c r="J63" s="2636"/>
      <c r="K63" s="2636"/>
      <c r="L63" s="2636"/>
      <c r="M63" s="2637"/>
      <c r="N63" s="661"/>
    </row>
    <row r="64" spans="1:15">
      <c r="B64" s="661"/>
      <c r="C64" s="3385"/>
      <c r="D64" s="3381"/>
      <c r="E64" s="2636"/>
      <c r="F64" s="2335"/>
      <c r="G64" s="2635"/>
      <c r="H64" s="2636"/>
      <c r="I64" s="2636"/>
      <c r="J64" s="2636"/>
      <c r="K64" s="2636"/>
      <c r="L64" s="2636"/>
      <c r="M64" s="2637"/>
      <c r="N64" s="661"/>
    </row>
    <row r="65" spans="2:14">
      <c r="B65" s="661"/>
      <c r="C65" s="3385" t="s">
        <v>4722</v>
      </c>
      <c r="D65" s="3379">
        <f>SUM(D66:D71)</f>
        <v>0</v>
      </c>
      <c r="E65" s="265">
        <f t="shared" ref="E65:M65" si="9">SUM(E66:E71)</f>
        <v>0</v>
      </c>
      <c r="F65" s="266">
        <f t="shared" si="9"/>
        <v>0</v>
      </c>
      <c r="G65" s="2346">
        <f t="shared" si="9"/>
        <v>0</v>
      </c>
      <c r="H65" s="265">
        <f t="shared" si="9"/>
        <v>0</v>
      </c>
      <c r="I65" s="265">
        <f t="shared" si="9"/>
        <v>0</v>
      </c>
      <c r="J65" s="265">
        <f t="shared" si="9"/>
        <v>0</v>
      </c>
      <c r="K65" s="265">
        <f t="shared" si="9"/>
        <v>0</v>
      </c>
      <c r="L65" s="265">
        <f t="shared" si="9"/>
        <v>0</v>
      </c>
      <c r="M65" s="266">
        <f t="shared" si="9"/>
        <v>0</v>
      </c>
      <c r="N65" s="661"/>
    </row>
    <row r="66" spans="2:14">
      <c r="B66" s="661"/>
      <c r="C66" s="3386" t="s">
        <v>2518</v>
      </c>
      <c r="D66" s="3381"/>
      <c r="E66" s="2636"/>
      <c r="F66" s="2345">
        <f t="shared" ref="F66:F71" si="10">D66+E66</f>
        <v>0</v>
      </c>
      <c r="G66" s="2635"/>
      <c r="H66" s="2636"/>
      <c r="I66" s="2636"/>
      <c r="J66" s="2636"/>
      <c r="K66" s="2636"/>
      <c r="L66" s="2636"/>
      <c r="M66" s="2637"/>
      <c r="N66" s="661"/>
    </row>
    <row r="67" spans="2:14">
      <c r="B67" s="661"/>
      <c r="C67" s="3386" t="s">
        <v>2519</v>
      </c>
      <c r="D67" s="3381"/>
      <c r="E67" s="2636"/>
      <c r="F67" s="2345">
        <f t="shared" si="10"/>
        <v>0</v>
      </c>
      <c r="G67" s="2635"/>
      <c r="H67" s="2636"/>
      <c r="I67" s="2636"/>
      <c r="J67" s="2636"/>
      <c r="K67" s="2636"/>
      <c r="L67" s="2636"/>
      <c r="M67" s="2637"/>
      <c r="N67" s="661"/>
    </row>
    <row r="68" spans="2:14">
      <c r="B68" s="661"/>
      <c r="C68" s="3386" t="s">
        <v>2520</v>
      </c>
      <c r="D68" s="3381"/>
      <c r="E68" s="2636"/>
      <c r="F68" s="2345">
        <f t="shared" si="10"/>
        <v>0</v>
      </c>
      <c r="G68" s="2635"/>
      <c r="H68" s="2636"/>
      <c r="I68" s="2636"/>
      <c r="J68" s="2636"/>
      <c r="K68" s="2636"/>
      <c r="L68" s="2636"/>
      <c r="M68" s="2637"/>
      <c r="N68" s="661"/>
    </row>
    <row r="69" spans="2:14">
      <c r="B69" s="661"/>
      <c r="C69" s="3386" t="s">
        <v>2521</v>
      </c>
      <c r="D69" s="3381"/>
      <c r="E69" s="2636"/>
      <c r="F69" s="2345">
        <f t="shared" si="10"/>
        <v>0</v>
      </c>
      <c r="G69" s="2635"/>
      <c r="H69" s="2636"/>
      <c r="I69" s="2636"/>
      <c r="J69" s="2636"/>
      <c r="K69" s="2636"/>
      <c r="L69" s="2636"/>
      <c r="M69" s="2637"/>
      <c r="N69" s="661"/>
    </row>
    <row r="70" spans="2:14">
      <c r="B70" s="661"/>
      <c r="C70" s="3386" t="s">
        <v>2522</v>
      </c>
      <c r="D70" s="3381"/>
      <c r="E70" s="2636"/>
      <c r="F70" s="2345">
        <f t="shared" si="10"/>
        <v>0</v>
      </c>
      <c r="G70" s="2635"/>
      <c r="H70" s="2636"/>
      <c r="I70" s="2636"/>
      <c r="J70" s="2636"/>
      <c r="K70" s="2636"/>
      <c r="L70" s="2636"/>
      <c r="M70" s="2637"/>
      <c r="N70" s="661"/>
    </row>
    <row r="71" spans="2:14">
      <c r="B71" s="661"/>
      <c r="C71" s="3386" t="s">
        <v>2523</v>
      </c>
      <c r="D71" s="3381"/>
      <c r="E71" s="2636"/>
      <c r="F71" s="2345">
        <f t="shared" si="10"/>
        <v>0</v>
      </c>
      <c r="G71" s="2635"/>
      <c r="H71" s="2636"/>
      <c r="I71" s="2636"/>
      <c r="J71" s="2636"/>
      <c r="K71" s="2636"/>
      <c r="L71" s="2636"/>
      <c r="M71" s="2637"/>
      <c r="N71" s="661"/>
    </row>
    <row r="72" spans="2:14">
      <c r="B72" s="661"/>
      <c r="C72" s="3386"/>
      <c r="D72" s="3381"/>
      <c r="E72" s="2636"/>
      <c r="F72" s="2335"/>
      <c r="G72" s="2635"/>
      <c r="H72" s="2636"/>
      <c r="I72" s="2636"/>
      <c r="J72" s="2636"/>
      <c r="K72" s="2636"/>
      <c r="L72" s="2636"/>
      <c r="M72" s="2637"/>
      <c r="N72" s="661"/>
    </row>
    <row r="73" spans="2:14">
      <c r="B73" s="661"/>
      <c r="C73" s="3385" t="s">
        <v>4714</v>
      </c>
      <c r="D73" s="3379">
        <f>SUM(D74:D79)</f>
        <v>0</v>
      </c>
      <c r="E73" s="265">
        <f t="shared" ref="E73:M73" si="11">SUM(E74:E79)</f>
        <v>0</v>
      </c>
      <c r="F73" s="266">
        <f t="shared" si="11"/>
        <v>0</v>
      </c>
      <c r="G73" s="2346">
        <f t="shared" si="11"/>
        <v>0</v>
      </c>
      <c r="H73" s="265">
        <f t="shared" si="11"/>
        <v>0</v>
      </c>
      <c r="I73" s="265">
        <f t="shared" si="11"/>
        <v>0</v>
      </c>
      <c r="J73" s="265">
        <f t="shared" si="11"/>
        <v>0</v>
      </c>
      <c r="K73" s="265">
        <f t="shared" si="11"/>
        <v>0</v>
      </c>
      <c r="L73" s="265">
        <f t="shared" si="11"/>
        <v>0</v>
      </c>
      <c r="M73" s="266">
        <f t="shared" si="11"/>
        <v>0</v>
      </c>
      <c r="N73" s="661"/>
    </row>
    <row r="74" spans="2:14">
      <c r="B74" s="661"/>
      <c r="C74" s="3386" t="s">
        <v>2524</v>
      </c>
      <c r="D74" s="3381"/>
      <c r="E74" s="2636"/>
      <c r="F74" s="2345">
        <f t="shared" ref="F74:F79" si="12">D74+E74</f>
        <v>0</v>
      </c>
      <c r="G74" s="2635"/>
      <c r="H74" s="2636"/>
      <c r="I74" s="2636"/>
      <c r="J74" s="2636"/>
      <c r="K74" s="2636"/>
      <c r="L74" s="2636"/>
      <c r="M74" s="2637"/>
      <c r="N74" s="661"/>
    </row>
    <row r="75" spans="2:14">
      <c r="B75" s="661"/>
      <c r="C75" s="3386" t="s">
        <v>2525</v>
      </c>
      <c r="D75" s="3381"/>
      <c r="E75" s="2636"/>
      <c r="F75" s="2345">
        <f t="shared" si="12"/>
        <v>0</v>
      </c>
      <c r="G75" s="2635"/>
      <c r="H75" s="2636"/>
      <c r="I75" s="2636"/>
      <c r="J75" s="2636"/>
      <c r="K75" s="2636"/>
      <c r="L75" s="2636"/>
      <c r="M75" s="2637"/>
      <c r="N75" s="661"/>
    </row>
    <row r="76" spans="2:14">
      <c r="B76" s="661"/>
      <c r="C76" s="3386" t="s">
        <v>2526</v>
      </c>
      <c r="D76" s="3381"/>
      <c r="E76" s="2636"/>
      <c r="F76" s="2345">
        <f t="shared" si="12"/>
        <v>0</v>
      </c>
      <c r="G76" s="2635"/>
      <c r="H76" s="2636"/>
      <c r="I76" s="2636"/>
      <c r="J76" s="2636"/>
      <c r="K76" s="2636"/>
      <c r="L76" s="2636"/>
      <c r="M76" s="2637"/>
      <c r="N76" s="661"/>
    </row>
    <row r="77" spans="2:14">
      <c r="B77" s="661"/>
      <c r="C77" s="3386" t="s">
        <v>2527</v>
      </c>
      <c r="D77" s="3381"/>
      <c r="E77" s="2636"/>
      <c r="F77" s="2345">
        <f t="shared" si="12"/>
        <v>0</v>
      </c>
      <c r="G77" s="2635"/>
      <c r="H77" s="2636"/>
      <c r="I77" s="2636"/>
      <c r="J77" s="2636"/>
      <c r="K77" s="2636"/>
      <c r="L77" s="2636"/>
      <c r="M77" s="2637"/>
      <c r="N77" s="661"/>
    </row>
    <row r="78" spans="2:14">
      <c r="B78" s="661"/>
      <c r="C78" s="3386" t="s">
        <v>2528</v>
      </c>
      <c r="D78" s="3381"/>
      <c r="E78" s="2636"/>
      <c r="F78" s="2345">
        <f t="shared" si="12"/>
        <v>0</v>
      </c>
      <c r="G78" s="2635"/>
      <c r="H78" s="2636"/>
      <c r="I78" s="2636"/>
      <c r="J78" s="2636"/>
      <c r="K78" s="2636"/>
      <c r="L78" s="2636"/>
      <c r="M78" s="2637"/>
      <c r="N78" s="661"/>
    </row>
    <row r="79" spans="2:14">
      <c r="B79" s="661"/>
      <c r="C79" s="3386" t="s">
        <v>2529</v>
      </c>
      <c r="D79" s="3381"/>
      <c r="E79" s="2636"/>
      <c r="F79" s="2345">
        <f t="shared" si="12"/>
        <v>0</v>
      </c>
      <c r="G79" s="2635"/>
      <c r="H79" s="2636"/>
      <c r="I79" s="2636"/>
      <c r="J79" s="2636"/>
      <c r="K79" s="2636"/>
      <c r="L79" s="2636"/>
      <c r="M79" s="2637"/>
      <c r="N79" s="661"/>
    </row>
    <row r="80" spans="2:14">
      <c r="B80" s="661"/>
      <c r="C80" s="3385"/>
      <c r="D80" s="3381"/>
      <c r="E80" s="2636"/>
      <c r="F80" s="2335"/>
      <c r="G80" s="2635"/>
      <c r="H80" s="2636"/>
      <c r="I80" s="2636"/>
      <c r="J80" s="2636"/>
      <c r="K80" s="2636"/>
      <c r="L80" s="2636"/>
      <c r="M80" s="2637"/>
      <c r="N80" s="661"/>
    </row>
    <row r="81" spans="1:15">
      <c r="B81" s="661"/>
      <c r="C81" s="3385" t="s">
        <v>4717</v>
      </c>
      <c r="D81" s="3379">
        <f>SUM(D82:D88)</f>
        <v>0</v>
      </c>
      <c r="E81" s="265">
        <f t="shared" ref="E81:M81" si="13">SUM(E82:E88)</f>
        <v>0</v>
      </c>
      <c r="F81" s="266">
        <f t="shared" si="13"/>
        <v>0</v>
      </c>
      <c r="G81" s="2346">
        <f t="shared" si="13"/>
        <v>0</v>
      </c>
      <c r="H81" s="265">
        <f t="shared" si="13"/>
        <v>0</v>
      </c>
      <c r="I81" s="265">
        <f t="shared" si="13"/>
        <v>0</v>
      </c>
      <c r="J81" s="265">
        <f t="shared" si="13"/>
        <v>0</v>
      </c>
      <c r="K81" s="265">
        <f t="shared" si="13"/>
        <v>0</v>
      </c>
      <c r="L81" s="265">
        <f t="shared" si="13"/>
        <v>0</v>
      </c>
      <c r="M81" s="266">
        <f t="shared" si="13"/>
        <v>0</v>
      </c>
      <c r="N81" s="661"/>
    </row>
    <row r="82" spans="1:15">
      <c r="B82" s="661"/>
      <c r="C82" s="3386" t="s">
        <v>2530</v>
      </c>
      <c r="D82" s="3381"/>
      <c r="E82" s="2636"/>
      <c r="F82" s="2345">
        <f t="shared" ref="F82:F88" si="14">D82+E82</f>
        <v>0</v>
      </c>
      <c r="G82" s="2635"/>
      <c r="H82" s="2636"/>
      <c r="I82" s="2636"/>
      <c r="J82" s="2636"/>
      <c r="K82" s="2636"/>
      <c r="L82" s="2636"/>
      <c r="M82" s="2637"/>
      <c r="N82" s="661"/>
    </row>
    <row r="83" spans="1:15">
      <c r="B83" s="661"/>
      <c r="C83" s="3386" t="s">
        <v>2531</v>
      </c>
      <c r="D83" s="3381"/>
      <c r="E83" s="2636"/>
      <c r="F83" s="2345">
        <f t="shared" si="14"/>
        <v>0</v>
      </c>
      <c r="G83" s="2635"/>
      <c r="H83" s="2636"/>
      <c r="I83" s="2636"/>
      <c r="J83" s="2636"/>
      <c r="K83" s="2636"/>
      <c r="L83" s="2636"/>
      <c r="M83" s="2637"/>
      <c r="N83" s="661"/>
    </row>
    <row r="84" spans="1:15">
      <c r="B84" s="661"/>
      <c r="C84" s="3386" t="s">
        <v>2532</v>
      </c>
      <c r="D84" s="3381"/>
      <c r="E84" s="2636"/>
      <c r="F84" s="2345">
        <f t="shared" si="14"/>
        <v>0</v>
      </c>
      <c r="G84" s="2635"/>
      <c r="H84" s="2636"/>
      <c r="I84" s="2636"/>
      <c r="J84" s="2636"/>
      <c r="K84" s="2636"/>
      <c r="L84" s="2636"/>
      <c r="M84" s="2637"/>
      <c r="N84" s="661"/>
    </row>
    <row r="85" spans="1:15">
      <c r="B85" s="661"/>
      <c r="C85" s="3386" t="s">
        <v>2533</v>
      </c>
      <c r="D85" s="3381"/>
      <c r="E85" s="2636"/>
      <c r="F85" s="2345">
        <f t="shared" si="14"/>
        <v>0</v>
      </c>
      <c r="G85" s="2635"/>
      <c r="H85" s="2636"/>
      <c r="I85" s="2636"/>
      <c r="J85" s="2636"/>
      <c r="K85" s="2636"/>
      <c r="L85" s="2636"/>
      <c r="M85" s="2637"/>
      <c r="N85" s="661"/>
    </row>
    <row r="86" spans="1:15">
      <c r="B86" s="661"/>
      <c r="C86" s="3386" t="s">
        <v>2534</v>
      </c>
      <c r="D86" s="3381"/>
      <c r="E86" s="2636"/>
      <c r="F86" s="2345">
        <f t="shared" si="14"/>
        <v>0</v>
      </c>
      <c r="G86" s="2635"/>
      <c r="H86" s="2636"/>
      <c r="I86" s="2636"/>
      <c r="J86" s="2636"/>
      <c r="K86" s="2636"/>
      <c r="L86" s="2636"/>
      <c r="M86" s="2637"/>
      <c r="N86" s="661"/>
    </row>
    <row r="87" spans="1:15" s="7138" customFormat="1">
      <c r="A87" s="6178"/>
      <c r="B87" s="7137"/>
      <c r="C87" s="7665" t="s">
        <v>4715</v>
      </c>
      <c r="D87" s="7666"/>
      <c r="E87" s="7667"/>
      <c r="F87" s="2345">
        <f t="shared" si="14"/>
        <v>0</v>
      </c>
      <c r="G87" s="7666"/>
      <c r="H87" s="7667"/>
      <c r="I87" s="7667"/>
      <c r="J87" s="7667"/>
      <c r="K87" s="7667"/>
      <c r="L87" s="7667"/>
      <c r="M87" s="7668"/>
      <c r="N87" s="7137"/>
      <c r="O87" s="6178"/>
    </row>
    <row r="88" spans="1:15">
      <c r="B88" s="661"/>
      <c r="C88" s="3386" t="s">
        <v>4716</v>
      </c>
      <c r="D88" s="3381"/>
      <c r="E88" s="2636"/>
      <c r="F88" s="2345">
        <f t="shared" si="14"/>
        <v>0</v>
      </c>
      <c r="G88" s="2635"/>
      <c r="H88" s="2636"/>
      <c r="I88" s="2636"/>
      <c r="J88" s="2636"/>
      <c r="K88" s="2636"/>
      <c r="L88" s="2636"/>
      <c r="M88" s="2637"/>
      <c r="N88" s="661"/>
    </row>
    <row r="89" spans="1:15">
      <c r="B89" s="661"/>
      <c r="C89" s="3385"/>
      <c r="D89" s="3381"/>
      <c r="E89" s="2636"/>
      <c r="F89" s="2335"/>
      <c r="G89" s="2635"/>
      <c r="H89" s="2636"/>
      <c r="I89" s="2636"/>
      <c r="J89" s="2636"/>
      <c r="K89" s="2636"/>
      <c r="L89" s="2636"/>
      <c r="M89" s="2637"/>
      <c r="N89" s="661"/>
    </row>
    <row r="90" spans="1:15">
      <c r="B90" s="661"/>
      <c r="C90" s="3385" t="s">
        <v>4723</v>
      </c>
      <c r="D90" s="3379">
        <f>SUM(D91:D98)</f>
        <v>0</v>
      </c>
      <c r="E90" s="265">
        <f t="shared" ref="E90:M90" si="15">SUM(E91:E98)</f>
        <v>0</v>
      </c>
      <c r="F90" s="266">
        <f t="shared" si="15"/>
        <v>0</v>
      </c>
      <c r="G90" s="2346">
        <f t="shared" si="15"/>
        <v>0</v>
      </c>
      <c r="H90" s="265">
        <f t="shared" si="15"/>
        <v>0</v>
      </c>
      <c r="I90" s="265">
        <f t="shared" si="15"/>
        <v>0</v>
      </c>
      <c r="J90" s="265">
        <f t="shared" si="15"/>
        <v>0</v>
      </c>
      <c r="K90" s="265">
        <f t="shared" si="15"/>
        <v>0</v>
      </c>
      <c r="L90" s="265">
        <f t="shared" si="15"/>
        <v>0</v>
      </c>
      <c r="M90" s="266">
        <f t="shared" si="15"/>
        <v>0</v>
      </c>
      <c r="N90" s="661"/>
    </row>
    <row r="91" spans="1:15">
      <c r="B91" s="661"/>
      <c r="C91" s="3386" t="s">
        <v>2535</v>
      </c>
      <c r="D91" s="3381"/>
      <c r="E91" s="2636"/>
      <c r="F91" s="2345">
        <f t="shared" ref="F91:F98" si="16">D91+E91</f>
        <v>0</v>
      </c>
      <c r="G91" s="2635"/>
      <c r="H91" s="2636"/>
      <c r="I91" s="2636"/>
      <c r="J91" s="2636"/>
      <c r="K91" s="2636"/>
      <c r="L91" s="2636"/>
      <c r="M91" s="2637"/>
      <c r="N91" s="661"/>
    </row>
    <row r="92" spans="1:15">
      <c r="B92" s="661"/>
      <c r="C92" s="3386" t="s">
        <v>2536</v>
      </c>
      <c r="D92" s="3381"/>
      <c r="E92" s="2636"/>
      <c r="F92" s="2345">
        <f t="shared" si="16"/>
        <v>0</v>
      </c>
      <c r="G92" s="2635"/>
      <c r="H92" s="2636"/>
      <c r="I92" s="2636"/>
      <c r="J92" s="2636"/>
      <c r="K92" s="2636"/>
      <c r="L92" s="2636"/>
      <c r="M92" s="2637"/>
      <c r="N92" s="661"/>
    </row>
    <row r="93" spans="1:15">
      <c r="B93" s="661"/>
      <c r="C93" s="3386" t="s">
        <v>2537</v>
      </c>
      <c r="D93" s="3381"/>
      <c r="E93" s="2636"/>
      <c r="F93" s="2345">
        <f t="shared" si="16"/>
        <v>0</v>
      </c>
      <c r="G93" s="2635"/>
      <c r="H93" s="2636"/>
      <c r="I93" s="2636"/>
      <c r="J93" s="2636"/>
      <c r="K93" s="2636"/>
      <c r="L93" s="2636"/>
      <c r="M93" s="2637"/>
      <c r="N93" s="661"/>
    </row>
    <row r="94" spans="1:15">
      <c r="B94" s="661"/>
      <c r="C94" s="3386" t="s">
        <v>2538</v>
      </c>
      <c r="D94" s="3381"/>
      <c r="E94" s="2636"/>
      <c r="F94" s="2345">
        <f t="shared" si="16"/>
        <v>0</v>
      </c>
      <c r="G94" s="2635"/>
      <c r="H94" s="2636"/>
      <c r="I94" s="2636"/>
      <c r="J94" s="2636"/>
      <c r="K94" s="2636"/>
      <c r="L94" s="2636"/>
      <c r="M94" s="2637"/>
      <c r="N94" s="661"/>
    </row>
    <row r="95" spans="1:15">
      <c r="B95" s="661"/>
      <c r="C95" s="3386" t="s">
        <v>2539</v>
      </c>
      <c r="D95" s="3381"/>
      <c r="E95" s="2636"/>
      <c r="F95" s="2345">
        <f t="shared" si="16"/>
        <v>0</v>
      </c>
      <c r="G95" s="2635"/>
      <c r="H95" s="2636"/>
      <c r="I95" s="2636"/>
      <c r="J95" s="2636"/>
      <c r="K95" s="2636"/>
      <c r="L95" s="2636"/>
      <c r="M95" s="2637"/>
      <c r="N95" s="661"/>
    </row>
    <row r="96" spans="1:15">
      <c r="B96" s="661"/>
      <c r="C96" s="3386" t="s">
        <v>2540</v>
      </c>
      <c r="D96" s="3381"/>
      <c r="E96" s="2636"/>
      <c r="F96" s="2345">
        <f t="shared" si="16"/>
        <v>0</v>
      </c>
      <c r="G96" s="2635"/>
      <c r="H96" s="2636"/>
      <c r="I96" s="2636"/>
      <c r="J96" s="2636"/>
      <c r="K96" s="2636"/>
      <c r="L96" s="2636"/>
      <c r="M96" s="2637"/>
      <c r="N96" s="661"/>
    </row>
    <row r="97" spans="2:14">
      <c r="B97" s="661"/>
      <c r="C97" s="3386" t="s">
        <v>2541</v>
      </c>
      <c r="D97" s="3381"/>
      <c r="E97" s="2636"/>
      <c r="F97" s="2345">
        <f t="shared" si="16"/>
        <v>0</v>
      </c>
      <c r="G97" s="2635"/>
      <c r="H97" s="2636"/>
      <c r="I97" s="2636"/>
      <c r="J97" s="2636"/>
      <c r="K97" s="2636"/>
      <c r="L97" s="2636"/>
      <c r="M97" s="2637"/>
      <c r="N97" s="661"/>
    </row>
    <row r="98" spans="2:14">
      <c r="B98" s="661"/>
      <c r="C98" s="3386" t="s">
        <v>2542</v>
      </c>
      <c r="D98" s="3381"/>
      <c r="E98" s="2636"/>
      <c r="F98" s="2345">
        <f t="shared" si="16"/>
        <v>0</v>
      </c>
      <c r="G98" s="2635"/>
      <c r="H98" s="2636"/>
      <c r="I98" s="2636"/>
      <c r="J98" s="2636"/>
      <c r="K98" s="2636"/>
      <c r="L98" s="2636"/>
      <c r="M98" s="2637"/>
      <c r="N98" s="661"/>
    </row>
    <row r="99" spans="2:14">
      <c r="B99" s="661"/>
      <c r="C99" s="3385"/>
      <c r="D99" s="3381"/>
      <c r="E99" s="2636"/>
      <c r="F99" s="2335"/>
      <c r="G99" s="2635"/>
      <c r="H99" s="2636"/>
      <c r="I99" s="2636"/>
      <c r="J99" s="2636"/>
      <c r="K99" s="2636"/>
      <c r="L99" s="2636"/>
      <c r="M99" s="2637"/>
      <c r="N99" s="661"/>
    </row>
    <row r="100" spans="2:14">
      <c r="B100" s="661"/>
      <c r="C100" s="3385" t="s">
        <v>4724</v>
      </c>
      <c r="D100" s="3379">
        <f>SUM(D101:D107)</f>
        <v>0</v>
      </c>
      <c r="E100" s="265">
        <f t="shared" ref="E100:M100" si="17">SUM(E101:E107)</f>
        <v>0</v>
      </c>
      <c r="F100" s="266">
        <f t="shared" si="17"/>
        <v>0</v>
      </c>
      <c r="G100" s="2346">
        <f t="shared" si="17"/>
        <v>0</v>
      </c>
      <c r="H100" s="265">
        <f t="shared" si="17"/>
        <v>0</v>
      </c>
      <c r="I100" s="265">
        <f t="shared" si="17"/>
        <v>0</v>
      </c>
      <c r="J100" s="265">
        <f t="shared" si="17"/>
        <v>0</v>
      </c>
      <c r="K100" s="265">
        <f t="shared" si="17"/>
        <v>0</v>
      </c>
      <c r="L100" s="265">
        <f t="shared" si="17"/>
        <v>0</v>
      </c>
      <c r="M100" s="266">
        <f t="shared" si="17"/>
        <v>0</v>
      </c>
      <c r="N100" s="661"/>
    </row>
    <row r="101" spans="2:14">
      <c r="B101" s="661"/>
      <c r="C101" s="3386" t="s">
        <v>2543</v>
      </c>
      <c r="D101" s="3381"/>
      <c r="E101" s="2636"/>
      <c r="F101" s="2345">
        <f t="shared" ref="F101:F107" si="18">D101+E101</f>
        <v>0</v>
      </c>
      <c r="G101" s="2635"/>
      <c r="H101" s="2636"/>
      <c r="I101" s="2636"/>
      <c r="J101" s="2636"/>
      <c r="K101" s="2636"/>
      <c r="L101" s="2636"/>
      <c r="M101" s="2637"/>
      <c r="N101" s="661"/>
    </row>
    <row r="102" spans="2:14">
      <c r="B102" s="661"/>
      <c r="C102" s="3386" t="s">
        <v>2544</v>
      </c>
      <c r="D102" s="3381"/>
      <c r="E102" s="2636"/>
      <c r="F102" s="2345">
        <f t="shared" si="18"/>
        <v>0</v>
      </c>
      <c r="G102" s="2635"/>
      <c r="H102" s="2636"/>
      <c r="I102" s="2636"/>
      <c r="J102" s="2636"/>
      <c r="K102" s="2636"/>
      <c r="L102" s="2636"/>
      <c r="M102" s="2637"/>
      <c r="N102" s="661"/>
    </row>
    <row r="103" spans="2:14">
      <c r="B103" s="661"/>
      <c r="C103" s="3386" t="s">
        <v>2545</v>
      </c>
      <c r="D103" s="3381"/>
      <c r="E103" s="2636"/>
      <c r="F103" s="2345">
        <f t="shared" si="18"/>
        <v>0</v>
      </c>
      <c r="G103" s="2635"/>
      <c r="H103" s="2636"/>
      <c r="I103" s="2636"/>
      <c r="J103" s="2636"/>
      <c r="K103" s="2636"/>
      <c r="L103" s="2636"/>
      <c r="M103" s="2637"/>
      <c r="N103" s="661"/>
    </row>
    <row r="104" spans="2:14">
      <c r="B104" s="661"/>
      <c r="C104" s="3386" t="s">
        <v>2546</v>
      </c>
      <c r="D104" s="3381"/>
      <c r="E104" s="2636"/>
      <c r="F104" s="2345">
        <f t="shared" si="18"/>
        <v>0</v>
      </c>
      <c r="G104" s="2635"/>
      <c r="H104" s="2636"/>
      <c r="I104" s="2636"/>
      <c r="J104" s="2636"/>
      <c r="K104" s="2636"/>
      <c r="L104" s="2636"/>
      <c r="M104" s="2637"/>
      <c r="N104" s="661"/>
    </row>
    <row r="105" spans="2:14">
      <c r="B105" s="661"/>
      <c r="C105" s="3386" t="s">
        <v>2547</v>
      </c>
      <c r="D105" s="3381"/>
      <c r="E105" s="2636"/>
      <c r="F105" s="2345">
        <f t="shared" si="18"/>
        <v>0</v>
      </c>
      <c r="G105" s="2635"/>
      <c r="H105" s="2636"/>
      <c r="I105" s="2636"/>
      <c r="J105" s="2636"/>
      <c r="K105" s="2636"/>
      <c r="L105" s="2636"/>
      <c r="M105" s="2637"/>
      <c r="N105" s="661"/>
    </row>
    <row r="106" spans="2:14">
      <c r="B106" s="661"/>
      <c r="C106" s="3386" t="s">
        <v>2548</v>
      </c>
      <c r="D106" s="3381"/>
      <c r="E106" s="2636"/>
      <c r="F106" s="2345">
        <f t="shared" si="18"/>
        <v>0</v>
      </c>
      <c r="G106" s="2635"/>
      <c r="H106" s="2636"/>
      <c r="I106" s="2636"/>
      <c r="J106" s="2636"/>
      <c r="K106" s="2636"/>
      <c r="L106" s="2636"/>
      <c r="M106" s="2637"/>
      <c r="N106" s="661"/>
    </row>
    <row r="107" spans="2:14">
      <c r="B107" s="661"/>
      <c r="C107" s="3386" t="s">
        <v>2549</v>
      </c>
      <c r="D107" s="3381"/>
      <c r="E107" s="2636"/>
      <c r="F107" s="2345">
        <f t="shared" si="18"/>
        <v>0</v>
      </c>
      <c r="G107" s="2635"/>
      <c r="H107" s="2636"/>
      <c r="I107" s="2636"/>
      <c r="J107" s="2636"/>
      <c r="K107" s="2636"/>
      <c r="L107" s="2636"/>
      <c r="M107" s="2637"/>
      <c r="N107" s="661"/>
    </row>
    <row r="108" spans="2:14">
      <c r="B108" s="661"/>
      <c r="C108" s="3385"/>
      <c r="D108" s="3381"/>
      <c r="E108" s="2636"/>
      <c r="F108" s="2335"/>
      <c r="G108" s="2635"/>
      <c r="H108" s="2636"/>
      <c r="I108" s="2636"/>
      <c r="J108" s="2636"/>
      <c r="K108" s="2636"/>
      <c r="L108" s="2636"/>
      <c r="M108" s="2637"/>
      <c r="N108" s="661"/>
    </row>
    <row r="109" spans="2:14">
      <c r="B109" s="661"/>
      <c r="C109" s="3385" t="s">
        <v>4725</v>
      </c>
      <c r="D109" s="3379">
        <f>SUM(D110:D117)</f>
        <v>0</v>
      </c>
      <c r="E109" s="265">
        <f t="shared" ref="E109:M109" si="19">SUM(E110:E117)</f>
        <v>0</v>
      </c>
      <c r="F109" s="266">
        <f t="shared" si="19"/>
        <v>0</v>
      </c>
      <c r="G109" s="2346">
        <f t="shared" si="19"/>
        <v>0</v>
      </c>
      <c r="H109" s="265">
        <f t="shared" si="19"/>
        <v>0</v>
      </c>
      <c r="I109" s="265">
        <f t="shared" si="19"/>
        <v>0</v>
      </c>
      <c r="J109" s="265">
        <f t="shared" si="19"/>
        <v>0</v>
      </c>
      <c r="K109" s="265">
        <f t="shared" si="19"/>
        <v>0</v>
      </c>
      <c r="L109" s="265">
        <f t="shared" si="19"/>
        <v>0</v>
      </c>
      <c r="M109" s="266">
        <f t="shared" si="19"/>
        <v>0</v>
      </c>
      <c r="N109" s="661"/>
    </row>
    <row r="110" spans="2:14">
      <c r="B110" s="661"/>
      <c r="C110" s="3386" t="s">
        <v>2550</v>
      </c>
      <c r="D110" s="3381"/>
      <c r="E110" s="2636"/>
      <c r="F110" s="2345">
        <f t="shared" ref="F110:F117" si="20">D110+E110</f>
        <v>0</v>
      </c>
      <c r="G110" s="2635"/>
      <c r="H110" s="2636"/>
      <c r="I110" s="2636"/>
      <c r="J110" s="2636"/>
      <c r="K110" s="2636"/>
      <c r="L110" s="2636"/>
      <c r="M110" s="2637"/>
      <c r="N110" s="661"/>
    </row>
    <row r="111" spans="2:14">
      <c r="B111" s="661"/>
      <c r="C111" s="3386" t="s">
        <v>2551</v>
      </c>
      <c r="D111" s="3381"/>
      <c r="E111" s="2636"/>
      <c r="F111" s="2345">
        <f t="shared" si="20"/>
        <v>0</v>
      </c>
      <c r="G111" s="2635"/>
      <c r="H111" s="2636"/>
      <c r="I111" s="2636"/>
      <c r="J111" s="2636"/>
      <c r="K111" s="2636"/>
      <c r="L111" s="2636"/>
      <c r="M111" s="2637"/>
      <c r="N111" s="661"/>
    </row>
    <row r="112" spans="2:14">
      <c r="B112" s="661"/>
      <c r="C112" s="3386" t="s">
        <v>2552</v>
      </c>
      <c r="D112" s="3381"/>
      <c r="E112" s="2636"/>
      <c r="F112" s="2345">
        <f t="shared" si="20"/>
        <v>0</v>
      </c>
      <c r="G112" s="2635"/>
      <c r="H112" s="2636"/>
      <c r="I112" s="2636"/>
      <c r="J112" s="2636"/>
      <c r="K112" s="2636"/>
      <c r="L112" s="2636"/>
      <c r="M112" s="2637"/>
      <c r="N112" s="661"/>
    </row>
    <row r="113" spans="1:15">
      <c r="B113" s="661"/>
      <c r="C113" s="3386" t="s">
        <v>2553</v>
      </c>
      <c r="D113" s="3381"/>
      <c r="E113" s="2636"/>
      <c r="F113" s="2345">
        <f t="shared" si="20"/>
        <v>0</v>
      </c>
      <c r="G113" s="2635"/>
      <c r="H113" s="2636"/>
      <c r="I113" s="2636"/>
      <c r="J113" s="2636"/>
      <c r="K113" s="2636"/>
      <c r="L113" s="2636"/>
      <c r="M113" s="2637"/>
      <c r="N113" s="661"/>
    </row>
    <row r="114" spans="1:15">
      <c r="B114" s="661"/>
      <c r="C114" s="3386" t="s">
        <v>2554</v>
      </c>
      <c r="D114" s="3381"/>
      <c r="E114" s="2636"/>
      <c r="F114" s="2345">
        <f t="shared" si="20"/>
        <v>0</v>
      </c>
      <c r="G114" s="2635"/>
      <c r="H114" s="2636"/>
      <c r="I114" s="2636"/>
      <c r="J114" s="2636"/>
      <c r="K114" s="2636"/>
      <c r="L114" s="2636"/>
      <c r="M114" s="2637"/>
      <c r="N114" s="661"/>
    </row>
    <row r="115" spans="1:15">
      <c r="B115" s="661"/>
      <c r="C115" s="3386" t="s">
        <v>2555</v>
      </c>
      <c r="D115" s="3381"/>
      <c r="E115" s="2636"/>
      <c r="F115" s="2345">
        <f t="shared" si="20"/>
        <v>0</v>
      </c>
      <c r="G115" s="2635"/>
      <c r="H115" s="2636"/>
      <c r="I115" s="2636"/>
      <c r="J115" s="2636"/>
      <c r="K115" s="2636"/>
      <c r="L115" s="2636"/>
      <c r="M115" s="2637"/>
      <c r="N115" s="661"/>
    </row>
    <row r="116" spans="1:15" s="7138" customFormat="1">
      <c r="A116" s="6178"/>
      <c r="B116" s="7137"/>
      <c r="C116" s="7665" t="s">
        <v>2556</v>
      </c>
      <c r="D116" s="7666"/>
      <c r="E116" s="7667"/>
      <c r="F116" s="2345">
        <f t="shared" si="20"/>
        <v>0</v>
      </c>
      <c r="G116" s="7666"/>
      <c r="H116" s="7667"/>
      <c r="I116" s="7667"/>
      <c r="J116" s="7667"/>
      <c r="K116" s="7667"/>
      <c r="L116" s="7667"/>
      <c r="M116" s="7668"/>
      <c r="N116" s="7137"/>
      <c r="O116" s="6178"/>
    </row>
    <row r="117" spans="1:15">
      <c r="B117" s="661"/>
      <c r="C117" s="3386" t="s">
        <v>4718</v>
      </c>
      <c r="D117" s="3381"/>
      <c r="E117" s="2636"/>
      <c r="F117" s="2345">
        <f t="shared" si="20"/>
        <v>0</v>
      </c>
      <c r="G117" s="2635"/>
      <c r="H117" s="2636"/>
      <c r="I117" s="2636"/>
      <c r="J117" s="2636"/>
      <c r="K117" s="2636"/>
      <c r="L117" s="2636"/>
      <c r="M117" s="2637"/>
      <c r="N117" s="661"/>
    </row>
    <row r="118" spans="1:15">
      <c r="B118" s="661"/>
      <c r="C118" s="3385"/>
      <c r="D118" s="3381"/>
      <c r="E118" s="2636"/>
      <c r="F118" s="2335"/>
      <c r="G118" s="2635"/>
      <c r="H118" s="2636"/>
      <c r="I118" s="2636"/>
      <c r="J118" s="2636"/>
      <c r="K118" s="2636"/>
      <c r="L118" s="2636"/>
      <c r="M118" s="2637"/>
      <c r="N118" s="661"/>
    </row>
    <row r="119" spans="1:15">
      <c r="B119" s="661"/>
      <c r="C119" s="3385" t="s">
        <v>4726</v>
      </c>
      <c r="D119" s="3379">
        <f>SUM(D120:D124)</f>
        <v>0</v>
      </c>
      <c r="E119" s="265">
        <f t="shared" ref="E119:M119" si="21">SUM(E120:E124)</f>
        <v>0</v>
      </c>
      <c r="F119" s="266">
        <f t="shared" si="21"/>
        <v>0</v>
      </c>
      <c r="G119" s="2346">
        <f t="shared" si="21"/>
        <v>0</v>
      </c>
      <c r="H119" s="265">
        <f t="shared" si="21"/>
        <v>0</v>
      </c>
      <c r="I119" s="265">
        <f t="shared" si="21"/>
        <v>0</v>
      </c>
      <c r="J119" s="265">
        <f t="shared" si="21"/>
        <v>0</v>
      </c>
      <c r="K119" s="265">
        <f t="shared" si="21"/>
        <v>0</v>
      </c>
      <c r="L119" s="265">
        <f t="shared" si="21"/>
        <v>0</v>
      </c>
      <c r="M119" s="266">
        <f t="shared" si="21"/>
        <v>0</v>
      </c>
      <c r="N119" s="661"/>
    </row>
    <row r="120" spans="1:15">
      <c r="B120" s="661"/>
      <c r="C120" s="3386" t="s">
        <v>2557</v>
      </c>
      <c r="D120" s="3381"/>
      <c r="E120" s="2636"/>
      <c r="F120" s="2345">
        <f>D120+E120</f>
        <v>0</v>
      </c>
      <c r="G120" s="2635"/>
      <c r="H120" s="2636"/>
      <c r="I120" s="2636"/>
      <c r="J120" s="2636"/>
      <c r="K120" s="2636"/>
      <c r="L120" s="2636"/>
      <c r="M120" s="2637"/>
      <c r="N120" s="661"/>
    </row>
    <row r="121" spans="1:15">
      <c r="B121" s="661"/>
      <c r="C121" s="3386" t="s">
        <v>2558</v>
      </c>
      <c r="D121" s="3381"/>
      <c r="E121" s="2636"/>
      <c r="F121" s="2345">
        <f>D121+E121</f>
        <v>0</v>
      </c>
      <c r="G121" s="2635"/>
      <c r="H121" s="2636"/>
      <c r="I121" s="2636"/>
      <c r="J121" s="2636"/>
      <c r="K121" s="2636"/>
      <c r="L121" s="2636"/>
      <c r="M121" s="2637"/>
      <c r="N121" s="661"/>
    </row>
    <row r="122" spans="1:15">
      <c r="B122" s="661"/>
      <c r="C122" s="3386" t="s">
        <v>2559</v>
      </c>
      <c r="D122" s="3381"/>
      <c r="E122" s="2636"/>
      <c r="F122" s="2345">
        <f>D122+E122</f>
        <v>0</v>
      </c>
      <c r="G122" s="2635"/>
      <c r="H122" s="2636"/>
      <c r="I122" s="2636"/>
      <c r="J122" s="2636"/>
      <c r="K122" s="2636"/>
      <c r="L122" s="2636"/>
      <c r="M122" s="2637"/>
      <c r="N122" s="661"/>
    </row>
    <row r="123" spans="1:15">
      <c r="B123" s="661"/>
      <c r="C123" s="3386" t="s">
        <v>2560</v>
      </c>
      <c r="D123" s="3381"/>
      <c r="E123" s="2636"/>
      <c r="F123" s="2345">
        <f>D123+E123</f>
        <v>0</v>
      </c>
      <c r="G123" s="2635"/>
      <c r="H123" s="2636"/>
      <c r="I123" s="2636"/>
      <c r="J123" s="2636"/>
      <c r="K123" s="2636"/>
      <c r="L123" s="2636"/>
      <c r="M123" s="2637"/>
      <c r="N123" s="661"/>
    </row>
    <row r="124" spans="1:15">
      <c r="B124" s="661"/>
      <c r="C124" s="3386" t="s">
        <v>2561</v>
      </c>
      <c r="D124" s="3381"/>
      <c r="E124" s="2636"/>
      <c r="F124" s="2345">
        <f>D124+E124</f>
        <v>0</v>
      </c>
      <c r="G124" s="2635"/>
      <c r="H124" s="2636"/>
      <c r="I124" s="2636"/>
      <c r="J124" s="2636"/>
      <c r="K124" s="2636"/>
      <c r="L124" s="2636"/>
      <c r="M124" s="2637"/>
      <c r="N124" s="661"/>
    </row>
    <row r="125" spans="1:15">
      <c r="B125" s="661"/>
      <c r="C125" s="3385"/>
      <c r="D125" s="3381"/>
      <c r="E125" s="2636"/>
      <c r="F125" s="2335"/>
      <c r="G125" s="2635"/>
      <c r="H125" s="2636"/>
      <c r="I125" s="2636"/>
      <c r="J125" s="2636"/>
      <c r="K125" s="2636"/>
      <c r="L125" s="2636"/>
      <c r="M125" s="2637"/>
      <c r="N125" s="661"/>
    </row>
    <row r="126" spans="1:15">
      <c r="B126" s="661"/>
      <c r="C126" s="3385" t="s">
        <v>4727</v>
      </c>
      <c r="D126" s="3379">
        <f>SUM(D127:D133)</f>
        <v>0</v>
      </c>
      <c r="E126" s="265">
        <f t="shared" ref="E126:M126" si="22">SUM(E127:E133)</f>
        <v>0</v>
      </c>
      <c r="F126" s="266">
        <f t="shared" si="22"/>
        <v>0</v>
      </c>
      <c r="G126" s="2346">
        <f t="shared" si="22"/>
        <v>0</v>
      </c>
      <c r="H126" s="265">
        <f t="shared" si="22"/>
        <v>0</v>
      </c>
      <c r="I126" s="265">
        <f t="shared" si="22"/>
        <v>0</v>
      </c>
      <c r="J126" s="265">
        <f t="shared" si="22"/>
        <v>0</v>
      </c>
      <c r="K126" s="265">
        <f t="shared" si="22"/>
        <v>0</v>
      </c>
      <c r="L126" s="265">
        <f t="shared" si="22"/>
        <v>0</v>
      </c>
      <c r="M126" s="266">
        <f t="shared" si="22"/>
        <v>0</v>
      </c>
      <c r="N126" s="661"/>
    </row>
    <row r="127" spans="1:15">
      <c r="B127" s="661"/>
      <c r="C127" s="3386" t="s">
        <v>2562</v>
      </c>
      <c r="D127" s="3381"/>
      <c r="E127" s="2636"/>
      <c r="F127" s="2345">
        <f t="shared" ref="F127:F133" si="23">D127+E127</f>
        <v>0</v>
      </c>
      <c r="G127" s="2635"/>
      <c r="H127" s="2636"/>
      <c r="I127" s="2636"/>
      <c r="J127" s="2636"/>
      <c r="K127" s="2636"/>
      <c r="L127" s="2636"/>
      <c r="M127" s="2637"/>
      <c r="N127" s="661"/>
    </row>
    <row r="128" spans="1:15">
      <c r="B128" s="661"/>
      <c r="C128" s="3386" t="s">
        <v>2563</v>
      </c>
      <c r="D128" s="3381"/>
      <c r="E128" s="2636"/>
      <c r="F128" s="2345">
        <f t="shared" si="23"/>
        <v>0</v>
      </c>
      <c r="G128" s="2635"/>
      <c r="H128" s="2636"/>
      <c r="I128" s="2636"/>
      <c r="J128" s="2636"/>
      <c r="K128" s="2636"/>
      <c r="L128" s="2636"/>
      <c r="M128" s="2637"/>
      <c r="N128" s="661"/>
    </row>
    <row r="129" spans="2:14">
      <c r="B129" s="661"/>
      <c r="C129" s="3386" t="s">
        <v>2564</v>
      </c>
      <c r="D129" s="3381"/>
      <c r="E129" s="2636"/>
      <c r="F129" s="2345">
        <f t="shared" si="23"/>
        <v>0</v>
      </c>
      <c r="G129" s="2635"/>
      <c r="H129" s="2636"/>
      <c r="I129" s="2636"/>
      <c r="J129" s="2636"/>
      <c r="K129" s="2636"/>
      <c r="L129" s="2636"/>
      <c r="M129" s="2637"/>
      <c r="N129" s="661"/>
    </row>
    <row r="130" spans="2:14">
      <c r="B130" s="661"/>
      <c r="C130" s="3386" t="s">
        <v>2565</v>
      </c>
      <c r="D130" s="3381"/>
      <c r="E130" s="2636"/>
      <c r="F130" s="2345">
        <f t="shared" si="23"/>
        <v>0</v>
      </c>
      <c r="G130" s="2635"/>
      <c r="H130" s="2636"/>
      <c r="I130" s="2636"/>
      <c r="J130" s="2636"/>
      <c r="K130" s="2636"/>
      <c r="L130" s="2636"/>
      <c r="M130" s="2637"/>
      <c r="N130" s="661"/>
    </row>
    <row r="131" spans="2:14">
      <c r="B131" s="661"/>
      <c r="C131" s="3386" t="s">
        <v>2566</v>
      </c>
      <c r="D131" s="3381"/>
      <c r="E131" s="2636"/>
      <c r="F131" s="2345">
        <f t="shared" si="23"/>
        <v>0</v>
      </c>
      <c r="G131" s="2635"/>
      <c r="H131" s="2636"/>
      <c r="I131" s="2636"/>
      <c r="J131" s="2636"/>
      <c r="K131" s="2636"/>
      <c r="L131" s="2636"/>
      <c r="M131" s="2637"/>
      <c r="N131" s="661"/>
    </row>
    <row r="132" spans="2:14">
      <c r="B132" s="661"/>
      <c r="C132" s="3386" t="s">
        <v>2567</v>
      </c>
      <c r="D132" s="3381"/>
      <c r="E132" s="2636"/>
      <c r="F132" s="2345">
        <f t="shared" si="23"/>
        <v>0</v>
      </c>
      <c r="G132" s="2635"/>
      <c r="H132" s="2636"/>
      <c r="I132" s="2636"/>
      <c r="J132" s="2636"/>
      <c r="K132" s="2636"/>
      <c r="L132" s="2636"/>
      <c r="M132" s="2637"/>
      <c r="N132" s="661"/>
    </row>
    <row r="133" spans="2:14">
      <c r="B133" s="661"/>
      <c r="C133" s="3386" t="s">
        <v>2568</v>
      </c>
      <c r="D133" s="3381"/>
      <c r="E133" s="2636"/>
      <c r="F133" s="2345">
        <f t="shared" si="23"/>
        <v>0</v>
      </c>
      <c r="G133" s="2635"/>
      <c r="H133" s="2636"/>
      <c r="I133" s="2636"/>
      <c r="J133" s="2636"/>
      <c r="K133" s="2636"/>
      <c r="L133" s="2636"/>
      <c r="M133" s="2637"/>
      <c r="N133" s="661"/>
    </row>
    <row r="134" spans="2:14">
      <c r="B134" s="661"/>
      <c r="C134" s="3385"/>
      <c r="D134" s="3381"/>
      <c r="E134" s="2636"/>
      <c r="F134" s="2335"/>
      <c r="G134" s="2635"/>
      <c r="H134" s="2636"/>
      <c r="I134" s="2636"/>
      <c r="J134" s="2636"/>
      <c r="K134" s="2636"/>
      <c r="L134" s="2636"/>
      <c r="M134" s="2637"/>
      <c r="N134" s="661"/>
    </row>
    <row r="135" spans="2:14">
      <c r="B135" s="661"/>
      <c r="C135" s="3385" t="s">
        <v>4728</v>
      </c>
      <c r="D135" s="3379">
        <f>SUM(D136:D141)</f>
        <v>0</v>
      </c>
      <c r="E135" s="265">
        <f t="shared" ref="E135:M135" si="24">SUM(E136:E141)</f>
        <v>0</v>
      </c>
      <c r="F135" s="266">
        <f t="shared" si="24"/>
        <v>0</v>
      </c>
      <c r="G135" s="2346">
        <f t="shared" si="24"/>
        <v>0</v>
      </c>
      <c r="H135" s="265">
        <f t="shared" si="24"/>
        <v>0</v>
      </c>
      <c r="I135" s="265">
        <f t="shared" si="24"/>
        <v>0</v>
      </c>
      <c r="J135" s="265">
        <f t="shared" si="24"/>
        <v>0</v>
      </c>
      <c r="K135" s="265">
        <f t="shared" si="24"/>
        <v>0</v>
      </c>
      <c r="L135" s="265">
        <f t="shared" si="24"/>
        <v>0</v>
      </c>
      <c r="M135" s="266">
        <f t="shared" si="24"/>
        <v>0</v>
      </c>
      <c r="N135" s="661"/>
    </row>
    <row r="136" spans="2:14">
      <c r="B136" s="661"/>
      <c r="C136" s="3386" t="s">
        <v>2569</v>
      </c>
      <c r="D136" s="3381"/>
      <c r="E136" s="2636"/>
      <c r="F136" s="2345">
        <f t="shared" ref="F136:F141" si="25">D136+E136</f>
        <v>0</v>
      </c>
      <c r="G136" s="2635"/>
      <c r="H136" s="2636"/>
      <c r="I136" s="2636"/>
      <c r="J136" s="2636"/>
      <c r="K136" s="2636"/>
      <c r="L136" s="2636"/>
      <c r="M136" s="2637"/>
      <c r="N136" s="661"/>
    </row>
    <row r="137" spans="2:14">
      <c r="B137" s="661"/>
      <c r="C137" s="3386" t="s">
        <v>2570</v>
      </c>
      <c r="D137" s="3381"/>
      <c r="E137" s="2636"/>
      <c r="F137" s="2345">
        <f t="shared" si="25"/>
        <v>0</v>
      </c>
      <c r="G137" s="2635"/>
      <c r="H137" s="2636"/>
      <c r="I137" s="2636"/>
      <c r="J137" s="2636"/>
      <c r="K137" s="2636"/>
      <c r="L137" s="2636"/>
      <c r="M137" s="2637"/>
      <c r="N137" s="661"/>
    </row>
    <row r="138" spans="2:14">
      <c r="B138" s="661"/>
      <c r="C138" s="3386" t="s">
        <v>2571</v>
      </c>
      <c r="D138" s="3381"/>
      <c r="E138" s="2636"/>
      <c r="F138" s="2345">
        <f t="shared" si="25"/>
        <v>0</v>
      </c>
      <c r="G138" s="2635"/>
      <c r="H138" s="2636"/>
      <c r="I138" s="2636"/>
      <c r="J138" s="2636"/>
      <c r="K138" s="2636"/>
      <c r="L138" s="2636"/>
      <c r="M138" s="2637"/>
      <c r="N138" s="661"/>
    </row>
    <row r="139" spans="2:14">
      <c r="B139" s="661"/>
      <c r="C139" s="3386" t="s">
        <v>2572</v>
      </c>
      <c r="D139" s="3381"/>
      <c r="E139" s="2636"/>
      <c r="F139" s="2345">
        <f t="shared" si="25"/>
        <v>0</v>
      </c>
      <c r="G139" s="2635"/>
      <c r="H139" s="2636"/>
      <c r="I139" s="2636"/>
      <c r="J139" s="2636"/>
      <c r="K139" s="2636"/>
      <c r="L139" s="2636"/>
      <c r="M139" s="2637"/>
      <c r="N139" s="661"/>
    </row>
    <row r="140" spans="2:14">
      <c r="B140" s="661"/>
      <c r="C140" s="3386" t="s">
        <v>2573</v>
      </c>
      <c r="D140" s="3381"/>
      <c r="E140" s="2636"/>
      <c r="F140" s="2345">
        <f t="shared" si="25"/>
        <v>0</v>
      </c>
      <c r="G140" s="2635"/>
      <c r="H140" s="2636"/>
      <c r="I140" s="2636"/>
      <c r="J140" s="2636"/>
      <c r="K140" s="2636"/>
      <c r="L140" s="2636"/>
      <c r="M140" s="2637"/>
      <c r="N140" s="661"/>
    </row>
    <row r="141" spans="2:14">
      <c r="B141" s="661"/>
      <c r="C141" s="3386" t="s">
        <v>2574</v>
      </c>
      <c r="D141" s="3381"/>
      <c r="E141" s="2636"/>
      <c r="F141" s="2345">
        <f t="shared" si="25"/>
        <v>0</v>
      </c>
      <c r="G141" s="2635"/>
      <c r="H141" s="2636"/>
      <c r="I141" s="2636"/>
      <c r="J141" s="2636"/>
      <c r="K141" s="2636"/>
      <c r="L141" s="2636"/>
      <c r="M141" s="2637"/>
      <c r="N141" s="661"/>
    </row>
    <row r="142" spans="2:14">
      <c r="B142" s="661"/>
      <c r="C142" s="3386"/>
      <c r="D142" s="3381"/>
      <c r="E142" s="2636"/>
      <c r="F142" s="2335"/>
      <c r="G142" s="2635"/>
      <c r="H142" s="2636"/>
      <c r="I142" s="2636"/>
      <c r="J142" s="2636"/>
      <c r="K142" s="2636"/>
      <c r="L142" s="2636"/>
      <c r="M142" s="2637"/>
      <c r="N142" s="661"/>
    </row>
    <row r="143" spans="2:14">
      <c r="B143" s="661"/>
      <c r="C143" s="3385" t="s">
        <v>4729</v>
      </c>
      <c r="D143" s="3379">
        <f t="shared" ref="D143:M143" si="26">SUM(D144:D148)</f>
        <v>0</v>
      </c>
      <c r="E143" s="265">
        <f t="shared" si="26"/>
        <v>0</v>
      </c>
      <c r="F143" s="266">
        <f t="shared" si="26"/>
        <v>0</v>
      </c>
      <c r="G143" s="2346">
        <f t="shared" si="26"/>
        <v>0</v>
      </c>
      <c r="H143" s="265">
        <f t="shared" si="26"/>
        <v>0</v>
      </c>
      <c r="I143" s="265">
        <f t="shared" si="26"/>
        <v>0</v>
      </c>
      <c r="J143" s="265">
        <f t="shared" si="26"/>
        <v>0</v>
      </c>
      <c r="K143" s="265">
        <f t="shared" si="26"/>
        <v>0</v>
      </c>
      <c r="L143" s="265">
        <f t="shared" si="26"/>
        <v>0</v>
      </c>
      <c r="M143" s="266">
        <f t="shared" si="26"/>
        <v>0</v>
      </c>
      <c r="N143" s="661"/>
    </row>
    <row r="144" spans="2:14">
      <c r="B144" s="661"/>
      <c r="C144" s="3386" t="s">
        <v>2575</v>
      </c>
      <c r="D144" s="3381"/>
      <c r="E144" s="2636"/>
      <c r="F144" s="2345">
        <f>D144+E144</f>
        <v>0</v>
      </c>
      <c r="G144" s="2635"/>
      <c r="H144" s="2636"/>
      <c r="I144" s="2636"/>
      <c r="J144" s="2636"/>
      <c r="K144" s="2636"/>
      <c r="L144" s="2636"/>
      <c r="M144" s="2637"/>
      <c r="N144" s="661"/>
    </row>
    <row r="145" spans="2:14">
      <c r="B145" s="661"/>
      <c r="C145" s="3386" t="s">
        <v>2576</v>
      </c>
      <c r="D145" s="3381"/>
      <c r="E145" s="2636"/>
      <c r="F145" s="2345">
        <f>D145+E145</f>
        <v>0</v>
      </c>
      <c r="G145" s="2635"/>
      <c r="H145" s="2636"/>
      <c r="I145" s="2636"/>
      <c r="J145" s="2636"/>
      <c r="K145" s="2636"/>
      <c r="L145" s="2636"/>
      <c r="M145" s="2637"/>
      <c r="N145" s="661"/>
    </row>
    <row r="146" spans="2:14">
      <c r="B146" s="661"/>
      <c r="C146" s="3386" t="s">
        <v>2577</v>
      </c>
      <c r="D146" s="3381"/>
      <c r="E146" s="2636"/>
      <c r="F146" s="2345">
        <f>D146+E146</f>
        <v>0</v>
      </c>
      <c r="G146" s="2635"/>
      <c r="H146" s="2636"/>
      <c r="I146" s="2636"/>
      <c r="J146" s="2636"/>
      <c r="K146" s="2636"/>
      <c r="L146" s="2636"/>
      <c r="M146" s="2637"/>
      <c r="N146" s="661"/>
    </row>
    <row r="147" spans="2:14">
      <c r="B147" s="661"/>
      <c r="C147" s="3386" t="s">
        <v>2578</v>
      </c>
      <c r="D147" s="3381"/>
      <c r="E147" s="2636"/>
      <c r="F147" s="2345">
        <f>D147+E147</f>
        <v>0</v>
      </c>
      <c r="G147" s="2635"/>
      <c r="H147" s="2636"/>
      <c r="I147" s="2636"/>
      <c r="J147" s="2636"/>
      <c r="K147" s="2636"/>
      <c r="L147" s="2636"/>
      <c r="M147" s="2637"/>
      <c r="N147" s="661"/>
    </row>
    <row r="148" spans="2:14">
      <c r="B148" s="661"/>
      <c r="C148" s="3386" t="s">
        <v>2579</v>
      </c>
      <c r="D148" s="3381"/>
      <c r="E148" s="2636"/>
      <c r="F148" s="2345">
        <f>D148+E148</f>
        <v>0</v>
      </c>
      <c r="G148" s="2635"/>
      <c r="H148" s="2636"/>
      <c r="I148" s="2636"/>
      <c r="J148" s="2636"/>
      <c r="K148" s="2636"/>
      <c r="L148" s="2636"/>
      <c r="M148" s="2637"/>
      <c r="N148" s="661"/>
    </row>
    <row r="149" spans="2:14">
      <c r="B149" s="661"/>
      <c r="C149" s="3386"/>
      <c r="D149" s="3381"/>
      <c r="E149" s="2636"/>
      <c r="F149" s="2335"/>
      <c r="G149" s="2635"/>
      <c r="H149" s="2636"/>
      <c r="I149" s="2636"/>
      <c r="J149" s="2636"/>
      <c r="K149" s="2636"/>
      <c r="L149" s="2636"/>
      <c r="M149" s="2637"/>
      <c r="N149" s="661"/>
    </row>
    <row r="150" spans="2:14">
      <c r="B150" s="661"/>
      <c r="C150" s="3385" t="s">
        <v>4730</v>
      </c>
      <c r="D150" s="3379">
        <f>SUM(D151:D156)</f>
        <v>0</v>
      </c>
      <c r="E150" s="265">
        <f t="shared" ref="E150:M150" si="27">SUM(E151:E156)</f>
        <v>0</v>
      </c>
      <c r="F150" s="266">
        <f t="shared" si="27"/>
        <v>0</v>
      </c>
      <c r="G150" s="2346">
        <f t="shared" si="27"/>
        <v>0</v>
      </c>
      <c r="H150" s="265">
        <f t="shared" si="27"/>
        <v>0</v>
      </c>
      <c r="I150" s="265">
        <f t="shared" si="27"/>
        <v>0</v>
      </c>
      <c r="J150" s="265">
        <f t="shared" si="27"/>
        <v>0</v>
      </c>
      <c r="K150" s="265">
        <f t="shared" si="27"/>
        <v>0</v>
      </c>
      <c r="L150" s="265">
        <f t="shared" si="27"/>
        <v>0</v>
      </c>
      <c r="M150" s="266">
        <f t="shared" si="27"/>
        <v>0</v>
      </c>
      <c r="N150" s="661"/>
    </row>
    <row r="151" spans="2:14">
      <c r="B151" s="661"/>
      <c r="C151" s="3386" t="s">
        <v>2581</v>
      </c>
      <c r="D151" s="3381"/>
      <c r="E151" s="2636"/>
      <c r="F151" s="2345">
        <f t="shared" ref="F151:F156" si="28">D151+E151</f>
        <v>0</v>
      </c>
      <c r="G151" s="2635"/>
      <c r="H151" s="2636"/>
      <c r="I151" s="2636"/>
      <c r="J151" s="2636"/>
      <c r="K151" s="2636"/>
      <c r="L151" s="2636"/>
      <c r="M151" s="2637"/>
      <c r="N151" s="661"/>
    </row>
    <row r="152" spans="2:14">
      <c r="B152" s="661"/>
      <c r="C152" s="3386" t="s">
        <v>2582</v>
      </c>
      <c r="D152" s="3381"/>
      <c r="E152" s="2636"/>
      <c r="F152" s="2345">
        <f t="shared" si="28"/>
        <v>0</v>
      </c>
      <c r="G152" s="2635"/>
      <c r="H152" s="2636"/>
      <c r="I152" s="2636"/>
      <c r="J152" s="2636"/>
      <c r="K152" s="2636"/>
      <c r="L152" s="2636"/>
      <c r="M152" s="2637"/>
      <c r="N152" s="661"/>
    </row>
    <row r="153" spans="2:14">
      <c r="B153" s="661"/>
      <c r="C153" s="3386" t="s">
        <v>2583</v>
      </c>
      <c r="D153" s="3381"/>
      <c r="E153" s="2636"/>
      <c r="F153" s="2345">
        <f t="shared" si="28"/>
        <v>0</v>
      </c>
      <c r="G153" s="2635"/>
      <c r="H153" s="2636"/>
      <c r="I153" s="2636"/>
      <c r="J153" s="2636"/>
      <c r="K153" s="2636"/>
      <c r="L153" s="2636"/>
      <c r="M153" s="2637"/>
      <c r="N153" s="661"/>
    </row>
    <row r="154" spans="2:14">
      <c r="B154" s="661"/>
      <c r="C154" s="3386" t="s">
        <v>2584</v>
      </c>
      <c r="D154" s="3381"/>
      <c r="E154" s="2636"/>
      <c r="F154" s="2345">
        <f t="shared" si="28"/>
        <v>0</v>
      </c>
      <c r="G154" s="2635"/>
      <c r="H154" s="2636"/>
      <c r="I154" s="2636"/>
      <c r="J154" s="2636"/>
      <c r="K154" s="2636"/>
      <c r="L154" s="2636"/>
      <c r="M154" s="2637"/>
      <c r="N154" s="661"/>
    </row>
    <row r="155" spans="2:14">
      <c r="B155" s="661"/>
      <c r="C155" s="3386" t="s">
        <v>2585</v>
      </c>
      <c r="D155" s="3381"/>
      <c r="E155" s="2636"/>
      <c r="F155" s="2345">
        <f t="shared" si="28"/>
        <v>0</v>
      </c>
      <c r="G155" s="2635"/>
      <c r="H155" s="2636"/>
      <c r="I155" s="2636"/>
      <c r="J155" s="2636"/>
      <c r="K155" s="2636"/>
      <c r="L155" s="2636"/>
      <c r="M155" s="2637"/>
      <c r="N155" s="661"/>
    </row>
    <row r="156" spans="2:14">
      <c r="B156" s="661"/>
      <c r="C156" s="3386" t="s">
        <v>2586</v>
      </c>
      <c r="D156" s="3381"/>
      <c r="E156" s="2636"/>
      <c r="F156" s="2345">
        <f t="shared" si="28"/>
        <v>0</v>
      </c>
      <c r="G156" s="2635"/>
      <c r="H156" s="2636"/>
      <c r="I156" s="2636"/>
      <c r="J156" s="2636"/>
      <c r="K156" s="2636"/>
      <c r="L156" s="2636"/>
      <c r="M156" s="2637"/>
      <c r="N156" s="661"/>
    </row>
    <row r="157" spans="2:14">
      <c r="B157" s="661"/>
      <c r="C157" s="3386"/>
      <c r="D157" s="3381"/>
      <c r="E157" s="2636"/>
      <c r="F157" s="2335"/>
      <c r="G157" s="2635"/>
      <c r="H157" s="2636"/>
      <c r="I157" s="2636"/>
      <c r="J157" s="2636"/>
      <c r="K157" s="2636"/>
      <c r="L157" s="2636"/>
      <c r="M157" s="2637"/>
      <c r="N157" s="661"/>
    </row>
    <row r="158" spans="2:14">
      <c r="B158" s="661"/>
      <c r="C158" s="3385" t="s">
        <v>2587</v>
      </c>
      <c r="D158" s="3379">
        <f>SUM(D159:D164)</f>
        <v>0</v>
      </c>
      <c r="E158" s="3379">
        <f t="shared" ref="E158:M158" si="29">SUM(E159:E164)</f>
        <v>0</v>
      </c>
      <c r="F158" s="3379">
        <f t="shared" si="29"/>
        <v>0</v>
      </c>
      <c r="G158" s="3379">
        <f t="shared" si="29"/>
        <v>0</v>
      </c>
      <c r="H158" s="3379">
        <f t="shared" si="29"/>
        <v>0</v>
      </c>
      <c r="I158" s="3379">
        <f t="shared" si="29"/>
        <v>0</v>
      </c>
      <c r="J158" s="3379">
        <f t="shared" si="29"/>
        <v>0</v>
      </c>
      <c r="K158" s="3379">
        <f t="shared" si="29"/>
        <v>0</v>
      </c>
      <c r="L158" s="3379">
        <f t="shared" si="29"/>
        <v>0</v>
      </c>
      <c r="M158" s="3379">
        <f t="shared" si="29"/>
        <v>0</v>
      </c>
      <c r="N158" s="661"/>
    </row>
    <row r="159" spans="2:14">
      <c r="B159" s="661"/>
      <c r="C159" s="3386" t="s">
        <v>2588</v>
      </c>
      <c r="D159" s="3381"/>
      <c r="E159" s="2636"/>
      <c r="F159" s="2345">
        <f t="shared" ref="F159:F164" si="30">D159+E159</f>
        <v>0</v>
      </c>
      <c r="G159" s="2635"/>
      <c r="H159" s="2636"/>
      <c r="I159" s="2636"/>
      <c r="J159" s="2636"/>
      <c r="K159" s="2636"/>
      <c r="L159" s="2636"/>
      <c r="M159" s="2637"/>
      <c r="N159" s="661"/>
    </row>
    <row r="160" spans="2:14">
      <c r="B160" s="661"/>
      <c r="C160" s="3386" t="s">
        <v>2589</v>
      </c>
      <c r="D160" s="3381"/>
      <c r="E160" s="2636"/>
      <c r="F160" s="2345">
        <f t="shared" si="30"/>
        <v>0</v>
      </c>
      <c r="G160" s="2635"/>
      <c r="H160" s="2636"/>
      <c r="I160" s="2636"/>
      <c r="J160" s="2636"/>
      <c r="K160" s="2636"/>
      <c r="L160" s="2636"/>
      <c r="M160" s="2637"/>
      <c r="N160" s="661"/>
    </row>
    <row r="161" spans="1:15">
      <c r="B161" s="661"/>
      <c r="C161" s="3386" t="s">
        <v>2590</v>
      </c>
      <c r="D161" s="3381"/>
      <c r="E161" s="2636"/>
      <c r="F161" s="2345">
        <f t="shared" si="30"/>
        <v>0</v>
      </c>
      <c r="G161" s="2635"/>
      <c r="H161" s="2636"/>
      <c r="I161" s="2636"/>
      <c r="J161" s="2636"/>
      <c r="K161" s="2636"/>
      <c r="L161" s="2636"/>
      <c r="M161" s="2637"/>
      <c r="N161" s="661"/>
    </row>
    <row r="162" spans="1:15">
      <c r="B162" s="661"/>
      <c r="C162" s="3386" t="s">
        <v>2591</v>
      </c>
      <c r="D162" s="3381"/>
      <c r="E162" s="2636"/>
      <c r="F162" s="2345">
        <f t="shared" si="30"/>
        <v>0</v>
      </c>
      <c r="G162" s="2635"/>
      <c r="H162" s="2636"/>
      <c r="I162" s="2636"/>
      <c r="J162" s="2636"/>
      <c r="K162" s="2636"/>
      <c r="L162" s="2636"/>
      <c r="M162" s="2637"/>
      <c r="N162" s="661"/>
    </row>
    <row r="163" spans="1:15">
      <c r="B163" s="661"/>
      <c r="C163" s="3386" t="s">
        <v>2592</v>
      </c>
      <c r="D163" s="3381"/>
      <c r="E163" s="2636"/>
      <c r="F163" s="2345">
        <f t="shared" si="30"/>
        <v>0</v>
      </c>
      <c r="G163" s="2635"/>
      <c r="H163" s="2636"/>
      <c r="I163" s="2636"/>
      <c r="J163" s="2636"/>
      <c r="K163" s="2636"/>
      <c r="L163" s="2636"/>
      <c r="M163" s="2637"/>
      <c r="N163" s="661"/>
    </row>
    <row r="164" spans="1:15" s="7138" customFormat="1">
      <c r="A164" s="6178"/>
      <c r="B164" s="7137"/>
      <c r="C164" s="7669" t="s">
        <v>2580</v>
      </c>
      <c r="D164" s="7670"/>
      <c r="E164" s="7671"/>
      <c r="F164" s="2345">
        <f t="shared" si="30"/>
        <v>0</v>
      </c>
      <c r="G164" s="7670"/>
      <c r="H164" s="7671"/>
      <c r="I164" s="7671"/>
      <c r="J164" s="7671"/>
      <c r="K164" s="7671"/>
      <c r="L164" s="7671"/>
      <c r="M164" s="7672"/>
      <c r="N164" s="7137"/>
      <c r="O164" s="6178"/>
    </row>
    <row r="165" spans="1:15" ht="13.5" thickBot="1">
      <c r="B165" s="661"/>
      <c r="C165" s="3387"/>
      <c r="D165" s="3382"/>
      <c r="E165" s="2638"/>
      <c r="F165" s="2341"/>
      <c r="G165" s="2639"/>
      <c r="H165" s="2638"/>
      <c r="I165" s="2638"/>
      <c r="J165" s="2638"/>
      <c r="K165" s="2638"/>
      <c r="L165" s="2638"/>
      <c r="M165" s="2640"/>
      <c r="N165" s="661"/>
    </row>
    <row r="166" spans="1:15" ht="13.5" thickBot="1">
      <c r="B166" s="661"/>
      <c r="C166" s="3388" t="s">
        <v>386</v>
      </c>
      <c r="D166" s="3383">
        <f t="shared" ref="D166:M166" si="31">D11+D30+D39+D46+D54+D65+D73+D81+D90+D100+D109+D119+D126+D135+D143+D150+D158</f>
        <v>0</v>
      </c>
      <c r="E166" s="2342">
        <f t="shared" si="31"/>
        <v>0</v>
      </c>
      <c r="F166" s="2343">
        <f t="shared" si="31"/>
        <v>0</v>
      </c>
      <c r="G166" s="2344">
        <f t="shared" si="31"/>
        <v>0</v>
      </c>
      <c r="H166" s="2342">
        <f t="shared" si="31"/>
        <v>0</v>
      </c>
      <c r="I166" s="2342">
        <f t="shared" si="31"/>
        <v>0</v>
      </c>
      <c r="J166" s="2342">
        <f t="shared" si="31"/>
        <v>0</v>
      </c>
      <c r="K166" s="2342">
        <f t="shared" si="31"/>
        <v>0</v>
      </c>
      <c r="L166" s="2342">
        <f t="shared" si="31"/>
        <v>0</v>
      </c>
      <c r="M166" s="2343">
        <f t="shared" si="31"/>
        <v>0</v>
      </c>
      <c r="N166" s="661"/>
    </row>
    <row r="167" spans="1:15" s="7138" customFormat="1">
      <c r="A167" s="6178"/>
      <c r="B167" s="7137"/>
      <c r="C167" s="7961"/>
      <c r="D167" s="7962"/>
      <c r="E167" s="7962"/>
      <c r="F167" s="7962"/>
      <c r="G167" s="7962"/>
      <c r="H167" s="7962"/>
      <c r="I167" s="7962"/>
      <c r="J167" s="7962"/>
      <c r="K167" s="7962"/>
      <c r="L167" s="7962"/>
      <c r="M167" s="7962"/>
      <c r="N167" s="7137"/>
      <c r="O167" s="6178"/>
    </row>
    <row r="168" spans="1:15" s="7138" customFormat="1">
      <c r="A168" s="6178"/>
      <c r="B168" s="7137"/>
      <c r="C168" s="6173" t="s">
        <v>56</v>
      </c>
      <c r="D168" s="7962"/>
      <c r="E168" s="7962"/>
      <c r="F168" s="7962"/>
      <c r="G168" s="7962"/>
      <c r="H168" s="7962"/>
      <c r="I168" s="7962"/>
      <c r="J168" s="7962"/>
      <c r="K168" s="7962"/>
      <c r="L168" s="7962"/>
      <c r="M168" s="7962"/>
      <c r="N168" s="7137"/>
      <c r="O168" s="6178"/>
    </row>
    <row r="169" spans="1:15">
      <c r="B169" s="661"/>
      <c r="C169" s="6174" t="s">
        <v>4793</v>
      </c>
      <c r="D169" s="661"/>
      <c r="E169" s="661"/>
      <c r="F169" s="661"/>
      <c r="G169" s="661"/>
      <c r="H169" s="661"/>
      <c r="I169" s="661"/>
      <c r="J169" s="661"/>
      <c r="K169" s="661"/>
      <c r="L169" s="661"/>
      <c r="M169" s="661"/>
      <c r="N169" s="661"/>
    </row>
    <row r="170" spans="1:15">
      <c r="C170" s="1071"/>
    </row>
    <row r="171" spans="1:15">
      <c r="C171" s="1071"/>
    </row>
    <row r="172" spans="1:15">
      <c r="C172" s="1071"/>
    </row>
    <row r="173" spans="1:15">
      <c r="C173" s="1071"/>
    </row>
    <row r="174" spans="1:15">
      <c r="C174" s="1071"/>
    </row>
    <row r="175" spans="1:15">
      <c r="C175" s="1071"/>
    </row>
    <row r="176" spans="1:15">
      <c r="C176" s="1071"/>
    </row>
    <row r="177" spans="3:3">
      <c r="C177" s="1071"/>
    </row>
    <row r="178" spans="3:3">
      <c r="C178" s="1071"/>
    </row>
    <row r="179" spans="3:3">
      <c r="C179" s="1071"/>
    </row>
    <row r="180" spans="3:3">
      <c r="C180" s="1071"/>
    </row>
    <row r="181" spans="3:3">
      <c r="C181" s="1071"/>
    </row>
    <row r="182" spans="3:3">
      <c r="C182" s="1074"/>
    </row>
    <row r="183" spans="3:3">
      <c r="C183" s="1074"/>
    </row>
    <row r="184" spans="3:3">
      <c r="C184" s="1074"/>
    </row>
    <row r="185" spans="3:3">
      <c r="C185" s="1074"/>
    </row>
    <row r="186" spans="3:3">
      <c r="C186" s="1074"/>
    </row>
    <row r="187" spans="3:3">
      <c r="C187" s="1074"/>
    </row>
    <row r="188" spans="3:3">
      <c r="C188" s="1074"/>
    </row>
    <row r="189" spans="3:3">
      <c r="C189" s="1074"/>
    </row>
    <row r="190" spans="3:3">
      <c r="C190" s="1074"/>
    </row>
    <row r="191" spans="3:3">
      <c r="C191" s="1074"/>
    </row>
    <row r="192" spans="3:3">
      <c r="C192" s="1074"/>
    </row>
    <row r="193" spans="3:3">
      <c r="C193" s="1074"/>
    </row>
    <row r="194" spans="3:3">
      <c r="C194" s="1074"/>
    </row>
    <row r="195" spans="3:3">
      <c r="C195" s="1074"/>
    </row>
    <row r="196" spans="3:3">
      <c r="C196" s="1074"/>
    </row>
    <row r="197" spans="3:3">
      <c r="C197" s="1074"/>
    </row>
    <row r="198" spans="3:3">
      <c r="C198" s="1074"/>
    </row>
    <row r="199" spans="3:3">
      <c r="C199" s="1074"/>
    </row>
    <row r="200" spans="3:3">
      <c r="C200" s="1074"/>
    </row>
    <row r="201" spans="3:3">
      <c r="C201" s="1074"/>
    </row>
    <row r="202" spans="3:3">
      <c r="C202" s="1074"/>
    </row>
    <row r="203" spans="3:3">
      <c r="C203" s="1074"/>
    </row>
    <row r="204" spans="3:3">
      <c r="C204" s="1074"/>
    </row>
    <row r="205" spans="3:3">
      <c r="C205" s="1074"/>
    </row>
    <row r="206" spans="3:3">
      <c r="C206" s="1074"/>
    </row>
    <row r="207" spans="3:3">
      <c r="C207" s="1074"/>
    </row>
    <row r="208" spans="3:3">
      <c r="C208" s="1074"/>
    </row>
    <row r="209" spans="3:3">
      <c r="C209" s="1074"/>
    </row>
    <row r="210" spans="3:3">
      <c r="C210" s="1074"/>
    </row>
    <row r="211" spans="3:3">
      <c r="C211" s="1074"/>
    </row>
    <row r="212" spans="3:3">
      <c r="C212" s="1074"/>
    </row>
    <row r="213" spans="3:3">
      <c r="C213" s="1074"/>
    </row>
    <row r="214" spans="3:3">
      <c r="C214" s="1074"/>
    </row>
    <row r="215" spans="3:3">
      <c r="C215" s="1074"/>
    </row>
    <row r="216" spans="3:3">
      <c r="C216" s="1074"/>
    </row>
    <row r="217" spans="3:3">
      <c r="C217" s="1074"/>
    </row>
    <row r="218" spans="3:3">
      <c r="C218" s="1074"/>
    </row>
    <row r="219" spans="3:3">
      <c r="C219" s="1074"/>
    </row>
    <row r="220" spans="3:3">
      <c r="C220" s="1074"/>
    </row>
    <row r="221" spans="3:3">
      <c r="C221" s="1074"/>
    </row>
    <row r="222" spans="3:3">
      <c r="C222" s="1074"/>
    </row>
    <row r="223" spans="3:3">
      <c r="C223" s="1074"/>
    </row>
    <row r="224" spans="3:3">
      <c r="C224" s="1074"/>
    </row>
    <row r="225" spans="3:3">
      <c r="C225" s="1074"/>
    </row>
    <row r="226" spans="3:3">
      <c r="C226" s="1074"/>
    </row>
    <row r="227" spans="3:3">
      <c r="C227" s="1074"/>
    </row>
    <row r="228" spans="3:3">
      <c r="C228" s="1074"/>
    </row>
    <row r="229" spans="3:3">
      <c r="C229" s="1074"/>
    </row>
    <row r="230" spans="3:3">
      <c r="C230" s="1074"/>
    </row>
    <row r="231" spans="3:3">
      <c r="C231" s="1074"/>
    </row>
    <row r="232" spans="3:3">
      <c r="C232" s="1074"/>
    </row>
    <row r="233" spans="3:3">
      <c r="C233" s="1074"/>
    </row>
    <row r="234" spans="3:3">
      <c r="C234" s="1074"/>
    </row>
    <row r="235" spans="3:3">
      <c r="C235" s="1074"/>
    </row>
    <row r="236" spans="3:3">
      <c r="C236" s="1074"/>
    </row>
    <row r="237" spans="3:3">
      <c r="C237" s="1074"/>
    </row>
    <row r="238" spans="3:3">
      <c r="C238" s="1074"/>
    </row>
    <row r="239" spans="3:3">
      <c r="C239" s="1074"/>
    </row>
    <row r="240" spans="3:3">
      <c r="C240" s="1074"/>
    </row>
    <row r="241" spans="3:3">
      <c r="C241" s="1074"/>
    </row>
    <row r="242" spans="3:3">
      <c r="C242" s="1074"/>
    </row>
    <row r="243" spans="3:3">
      <c r="C243" s="1074"/>
    </row>
    <row r="244" spans="3:3">
      <c r="C244" s="1074"/>
    </row>
    <row r="245" spans="3:3">
      <c r="C245" s="1074"/>
    </row>
    <row r="246" spans="3:3">
      <c r="C246" s="1074"/>
    </row>
    <row r="247" spans="3:3">
      <c r="C247" s="1074"/>
    </row>
    <row r="248" spans="3:3">
      <c r="C248" s="1074"/>
    </row>
    <row r="249" spans="3:3">
      <c r="C249" s="1074"/>
    </row>
    <row r="250" spans="3:3">
      <c r="C250" s="1074"/>
    </row>
    <row r="251" spans="3:3">
      <c r="C251" s="1074"/>
    </row>
    <row r="252" spans="3:3">
      <c r="C252" s="1074"/>
    </row>
    <row r="253" spans="3:3">
      <c r="C253" s="1074"/>
    </row>
    <row r="254" spans="3:3">
      <c r="C254" s="1074"/>
    </row>
    <row r="255" spans="3:3">
      <c r="C255" s="1074"/>
    </row>
    <row r="256" spans="3:3">
      <c r="C256" s="1074"/>
    </row>
    <row r="257" spans="3:3">
      <c r="C257" s="1074"/>
    </row>
    <row r="258" spans="3:3">
      <c r="C258" s="1074"/>
    </row>
    <row r="259" spans="3:3">
      <c r="C259" s="1074"/>
    </row>
    <row r="260" spans="3:3">
      <c r="C260" s="1074"/>
    </row>
    <row r="261" spans="3:3">
      <c r="C261" s="1074"/>
    </row>
    <row r="262" spans="3:3">
      <c r="C262" s="1074"/>
    </row>
    <row r="263" spans="3:3">
      <c r="C263" s="1074"/>
    </row>
    <row r="264" spans="3:3">
      <c r="C264" s="1074"/>
    </row>
    <row r="265" spans="3:3">
      <c r="C265" s="1074"/>
    </row>
    <row r="266" spans="3:3">
      <c r="C266" s="1074"/>
    </row>
    <row r="267" spans="3:3">
      <c r="C267" s="1074"/>
    </row>
    <row r="268" spans="3:3">
      <c r="C268" s="1074"/>
    </row>
    <row r="269" spans="3:3">
      <c r="C269" s="1074"/>
    </row>
    <row r="270" spans="3:3">
      <c r="C270" s="1074"/>
    </row>
    <row r="271" spans="3:3">
      <c r="C271" s="1074"/>
    </row>
    <row r="272" spans="3:3">
      <c r="C272" s="1074"/>
    </row>
    <row r="273" spans="3:3">
      <c r="C273" s="1074"/>
    </row>
    <row r="274" spans="3:3">
      <c r="C274" s="1074"/>
    </row>
    <row r="275" spans="3:3">
      <c r="C275" s="1074"/>
    </row>
    <row r="276" spans="3:3">
      <c r="C276" s="1074"/>
    </row>
    <row r="277" spans="3:3">
      <c r="C277" s="1074"/>
    </row>
    <row r="278" spans="3:3">
      <c r="C278" s="1074"/>
    </row>
    <row r="279" spans="3:3">
      <c r="C279" s="1074"/>
    </row>
    <row r="280" spans="3:3">
      <c r="C280" s="1074"/>
    </row>
    <row r="281" spans="3:3">
      <c r="C281" s="1074"/>
    </row>
    <row r="282" spans="3:3">
      <c r="C282" s="1074"/>
    </row>
    <row r="283" spans="3:3">
      <c r="C283" s="1074"/>
    </row>
    <row r="284" spans="3:3">
      <c r="C284" s="1074"/>
    </row>
    <row r="285" spans="3:3">
      <c r="C285" s="1074"/>
    </row>
    <row r="286" spans="3:3">
      <c r="C286" s="1074"/>
    </row>
    <row r="287" spans="3:3">
      <c r="C287" s="1074"/>
    </row>
    <row r="288" spans="3:3">
      <c r="C288" s="1074"/>
    </row>
    <row r="289" spans="3:3">
      <c r="C289" s="1074"/>
    </row>
    <row r="290" spans="3:3">
      <c r="C290" s="1074"/>
    </row>
    <row r="291" spans="3:3">
      <c r="C291" s="1074"/>
    </row>
    <row r="292" spans="3:3">
      <c r="C292" s="1074"/>
    </row>
    <row r="293" spans="3:3">
      <c r="C293" s="1074"/>
    </row>
    <row r="294" spans="3:3">
      <c r="C294" s="1074"/>
    </row>
    <row r="295" spans="3:3">
      <c r="C295" s="1074"/>
    </row>
    <row r="296" spans="3:3">
      <c r="C296" s="1074"/>
    </row>
    <row r="297" spans="3:3">
      <c r="C297" s="1074"/>
    </row>
    <row r="298" spans="3:3">
      <c r="C298" s="1074"/>
    </row>
    <row r="299" spans="3:3">
      <c r="C299" s="1074"/>
    </row>
    <row r="300" spans="3:3">
      <c r="C300" s="1074"/>
    </row>
    <row r="301" spans="3:3">
      <c r="C301" s="1074"/>
    </row>
    <row r="302" spans="3:3">
      <c r="C302" s="1074"/>
    </row>
    <row r="303" spans="3:3">
      <c r="C303" s="1074"/>
    </row>
    <row r="304" spans="3:3">
      <c r="C304" s="1074"/>
    </row>
    <row r="305" spans="3:3">
      <c r="C305" s="1074"/>
    </row>
    <row r="306" spans="3:3">
      <c r="C306" s="1074"/>
    </row>
    <row r="307" spans="3:3">
      <c r="C307" s="1074"/>
    </row>
    <row r="308" spans="3:3">
      <c r="C308" s="1074"/>
    </row>
    <row r="309" spans="3:3">
      <c r="C309" s="1074"/>
    </row>
    <row r="310" spans="3:3">
      <c r="C310" s="1074"/>
    </row>
    <row r="311" spans="3:3">
      <c r="C311" s="1074"/>
    </row>
    <row r="312" spans="3:3">
      <c r="C312" s="1074"/>
    </row>
    <row r="313" spans="3:3">
      <c r="C313" s="1074"/>
    </row>
    <row r="314" spans="3:3">
      <c r="C314" s="1074"/>
    </row>
    <row r="315" spans="3:3">
      <c r="C315" s="1074"/>
    </row>
    <row r="316" spans="3:3">
      <c r="C316" s="1074"/>
    </row>
    <row r="317" spans="3:3">
      <c r="C317" s="1074"/>
    </row>
    <row r="318" spans="3:3">
      <c r="C318" s="1074"/>
    </row>
    <row r="319" spans="3:3">
      <c r="C319" s="1074"/>
    </row>
    <row r="320" spans="3:3">
      <c r="C320" s="1074"/>
    </row>
    <row r="321" spans="3:3">
      <c r="C321" s="1074"/>
    </row>
    <row r="322" spans="3:3">
      <c r="C322" s="1074"/>
    </row>
    <row r="323" spans="3:3">
      <c r="C323" s="1074"/>
    </row>
    <row r="324" spans="3:3">
      <c r="C324" s="1074"/>
    </row>
    <row r="325" spans="3:3">
      <c r="C325" s="1074"/>
    </row>
    <row r="326" spans="3:3">
      <c r="C326" s="1074"/>
    </row>
    <row r="327" spans="3:3">
      <c r="C327" s="1074"/>
    </row>
    <row r="328" spans="3:3">
      <c r="C328" s="1074"/>
    </row>
    <row r="329" spans="3:3">
      <c r="C329" s="1074"/>
    </row>
    <row r="330" spans="3:3">
      <c r="C330" s="1074"/>
    </row>
    <row r="331" spans="3:3">
      <c r="C331" s="1074"/>
    </row>
    <row r="332" spans="3:3">
      <c r="C332" s="1074"/>
    </row>
    <row r="333" spans="3:3">
      <c r="C333" s="1074"/>
    </row>
    <row r="334" spans="3:3">
      <c r="C334" s="1074"/>
    </row>
    <row r="335" spans="3:3">
      <c r="C335" s="1074"/>
    </row>
    <row r="336" spans="3:3">
      <c r="C336" s="1074"/>
    </row>
    <row r="337" spans="3:3">
      <c r="C337" s="1074"/>
    </row>
    <row r="338" spans="3:3">
      <c r="C338" s="1074"/>
    </row>
    <row r="339" spans="3:3">
      <c r="C339" s="1074"/>
    </row>
    <row r="340" spans="3:3">
      <c r="C340" s="1074"/>
    </row>
    <row r="341" spans="3:3">
      <c r="C341" s="1074"/>
    </row>
    <row r="342" spans="3:3">
      <c r="C342" s="1074"/>
    </row>
    <row r="343" spans="3:3">
      <c r="C343" s="1074"/>
    </row>
    <row r="344" spans="3:3">
      <c r="C344" s="1074"/>
    </row>
    <row r="345" spans="3:3">
      <c r="C345" s="1074"/>
    </row>
    <row r="346" spans="3:3">
      <c r="C346" s="1074"/>
    </row>
    <row r="347" spans="3:3">
      <c r="C347" s="1074"/>
    </row>
    <row r="348" spans="3:3">
      <c r="C348" s="1074"/>
    </row>
    <row r="349" spans="3:3">
      <c r="C349" s="1074"/>
    </row>
    <row r="350" spans="3:3">
      <c r="C350" s="1074"/>
    </row>
    <row r="351" spans="3:3">
      <c r="C351" s="1074"/>
    </row>
    <row r="352" spans="3:3">
      <c r="C352" s="1074"/>
    </row>
    <row r="353" spans="3:3">
      <c r="C353" s="1074"/>
    </row>
    <row r="354" spans="3:3">
      <c r="C354" s="1074"/>
    </row>
    <row r="355" spans="3:3">
      <c r="C355" s="1074"/>
    </row>
    <row r="356" spans="3:3">
      <c r="C356" s="1074"/>
    </row>
    <row r="357" spans="3:3">
      <c r="C357" s="1074"/>
    </row>
    <row r="358" spans="3:3">
      <c r="C358" s="1074"/>
    </row>
    <row r="359" spans="3:3">
      <c r="C359" s="1074"/>
    </row>
    <row r="360" spans="3:3">
      <c r="C360" s="1074"/>
    </row>
    <row r="361" spans="3:3">
      <c r="C361" s="1074"/>
    </row>
    <row r="362" spans="3:3">
      <c r="C362" s="1074"/>
    </row>
    <row r="363" spans="3:3">
      <c r="C363" s="1074"/>
    </row>
    <row r="364" spans="3:3">
      <c r="C364" s="1074"/>
    </row>
    <row r="365" spans="3:3">
      <c r="C365" s="1074"/>
    </row>
    <row r="366" spans="3:3">
      <c r="C366" s="1074"/>
    </row>
    <row r="367" spans="3:3">
      <c r="C367" s="1074"/>
    </row>
    <row r="368" spans="3:3">
      <c r="C368" s="1074"/>
    </row>
    <row r="369" spans="3:3">
      <c r="C369" s="1074"/>
    </row>
    <row r="370" spans="3:3">
      <c r="C370" s="1074"/>
    </row>
    <row r="371" spans="3:3">
      <c r="C371" s="1074"/>
    </row>
    <row r="372" spans="3:3">
      <c r="C372" s="1074"/>
    </row>
    <row r="373" spans="3:3">
      <c r="C373" s="1074"/>
    </row>
    <row r="374" spans="3:3">
      <c r="C374" s="1074"/>
    </row>
    <row r="375" spans="3:3">
      <c r="C375" s="1074"/>
    </row>
    <row r="376" spans="3:3">
      <c r="C376" s="1074"/>
    </row>
    <row r="377" spans="3:3">
      <c r="C377" s="1074"/>
    </row>
    <row r="378" spans="3:3">
      <c r="C378" s="1074"/>
    </row>
    <row r="379" spans="3:3">
      <c r="C379" s="1074"/>
    </row>
    <row r="380" spans="3:3">
      <c r="C380" s="1074"/>
    </row>
    <row r="381" spans="3:3">
      <c r="C381" s="1074"/>
    </row>
    <row r="382" spans="3:3">
      <c r="C382" s="1074"/>
    </row>
    <row r="383" spans="3:3">
      <c r="C383" s="1074"/>
    </row>
    <row r="384" spans="3:3">
      <c r="C384" s="1074"/>
    </row>
    <row r="385" spans="3:3">
      <c r="C385" s="1074"/>
    </row>
    <row r="386" spans="3:3">
      <c r="C386" s="1074"/>
    </row>
    <row r="387" spans="3:3">
      <c r="C387" s="1074"/>
    </row>
    <row r="388" spans="3:3">
      <c r="C388" s="1074"/>
    </row>
    <row r="389" spans="3:3">
      <c r="C389" s="1074"/>
    </row>
    <row r="390" spans="3:3">
      <c r="C390" s="1074"/>
    </row>
    <row r="391" spans="3:3">
      <c r="C391" s="1074"/>
    </row>
    <row r="392" spans="3:3">
      <c r="C392" s="1074"/>
    </row>
    <row r="393" spans="3:3">
      <c r="C393" s="1074"/>
    </row>
    <row r="394" spans="3:3">
      <c r="C394" s="1074"/>
    </row>
    <row r="395" spans="3:3">
      <c r="C395" s="1074"/>
    </row>
    <row r="396" spans="3:3">
      <c r="C396" s="1074"/>
    </row>
    <row r="397" spans="3:3">
      <c r="C397" s="1074"/>
    </row>
    <row r="398" spans="3:3">
      <c r="C398" s="1074"/>
    </row>
    <row r="399" spans="3:3">
      <c r="C399" s="1074"/>
    </row>
    <row r="400" spans="3:3">
      <c r="C400" s="1074"/>
    </row>
    <row r="401" spans="3:3">
      <c r="C401" s="1074"/>
    </row>
    <row r="402" spans="3:3">
      <c r="C402" s="1074"/>
    </row>
    <row r="403" spans="3:3">
      <c r="C403" s="1074"/>
    </row>
    <row r="404" spans="3:3">
      <c r="C404" s="1074"/>
    </row>
    <row r="405" spans="3:3">
      <c r="C405" s="1074"/>
    </row>
    <row r="406" spans="3:3">
      <c r="C406" s="1074"/>
    </row>
    <row r="407" spans="3:3">
      <c r="C407" s="1074"/>
    </row>
    <row r="408" spans="3:3">
      <c r="C408" s="1074"/>
    </row>
    <row r="409" spans="3:3">
      <c r="C409" s="1074"/>
    </row>
    <row r="410" spans="3:3">
      <c r="C410" s="1074"/>
    </row>
    <row r="411" spans="3:3">
      <c r="C411" s="1074"/>
    </row>
    <row r="412" spans="3:3">
      <c r="C412" s="1074"/>
    </row>
    <row r="413" spans="3:3">
      <c r="C413" s="1074"/>
    </row>
    <row r="414" spans="3:3">
      <c r="C414" s="1074"/>
    </row>
    <row r="415" spans="3:3">
      <c r="C415" s="1074"/>
    </row>
    <row r="416" spans="3:3">
      <c r="C416" s="1074"/>
    </row>
    <row r="417" spans="3:3">
      <c r="C417" s="1074"/>
    </row>
    <row r="418" spans="3:3">
      <c r="C418" s="1074"/>
    </row>
    <row r="419" spans="3:3">
      <c r="C419" s="1074"/>
    </row>
    <row r="420" spans="3:3">
      <c r="C420" s="1074"/>
    </row>
    <row r="421" spans="3:3">
      <c r="C421" s="1074"/>
    </row>
    <row r="422" spans="3:3">
      <c r="C422" s="1074"/>
    </row>
    <row r="423" spans="3:3">
      <c r="C423" s="1074"/>
    </row>
    <row r="424" spans="3:3">
      <c r="C424" s="1074"/>
    </row>
    <row r="425" spans="3:3">
      <c r="C425" s="1074"/>
    </row>
    <row r="426" spans="3:3">
      <c r="C426" s="1074"/>
    </row>
    <row r="427" spans="3:3">
      <c r="C427" s="1074"/>
    </row>
    <row r="428" spans="3:3">
      <c r="C428" s="1074"/>
    </row>
    <row r="429" spans="3:3">
      <c r="C429" s="1074"/>
    </row>
    <row r="430" spans="3:3">
      <c r="C430" s="1074"/>
    </row>
    <row r="431" spans="3:3">
      <c r="C431" s="1074"/>
    </row>
    <row r="432" spans="3:3">
      <c r="C432" s="1074"/>
    </row>
    <row r="433" spans="3:3">
      <c r="C433" s="1074"/>
    </row>
    <row r="434" spans="3:3">
      <c r="C434" s="1074"/>
    </row>
    <row r="435" spans="3:3">
      <c r="C435" s="1074"/>
    </row>
    <row r="436" spans="3:3">
      <c r="C436" s="1074"/>
    </row>
    <row r="437" spans="3:3">
      <c r="C437" s="1074"/>
    </row>
    <row r="438" spans="3:3">
      <c r="C438" s="1074"/>
    </row>
    <row r="439" spans="3:3">
      <c r="C439" s="1074"/>
    </row>
    <row r="440" spans="3:3">
      <c r="C440" s="1074"/>
    </row>
    <row r="441" spans="3:3">
      <c r="C441" s="1074"/>
    </row>
    <row r="442" spans="3:3">
      <c r="C442" s="1074"/>
    </row>
    <row r="443" spans="3:3">
      <c r="C443" s="1074"/>
    </row>
    <row r="444" spans="3:3">
      <c r="C444" s="1074"/>
    </row>
    <row r="445" spans="3:3">
      <c r="C445" s="1074"/>
    </row>
    <row r="446" spans="3:3">
      <c r="C446" s="1074"/>
    </row>
    <row r="447" spans="3:3">
      <c r="C447" s="1074"/>
    </row>
    <row r="448" spans="3:3">
      <c r="C448" s="1074"/>
    </row>
    <row r="449" spans="3:3">
      <c r="C449" s="1074"/>
    </row>
    <row r="450" spans="3:3">
      <c r="C450" s="1074"/>
    </row>
    <row r="451" spans="3:3">
      <c r="C451" s="1074"/>
    </row>
    <row r="452" spans="3:3">
      <c r="C452" s="1074"/>
    </row>
    <row r="453" spans="3:3">
      <c r="C453" s="1074"/>
    </row>
    <row r="454" spans="3:3">
      <c r="C454" s="1074"/>
    </row>
    <row r="455" spans="3:3">
      <c r="C455" s="1074"/>
    </row>
    <row r="456" spans="3:3">
      <c r="C456" s="1074"/>
    </row>
    <row r="457" spans="3:3">
      <c r="C457" s="1074"/>
    </row>
    <row r="458" spans="3:3">
      <c r="C458" s="1074"/>
    </row>
    <row r="459" spans="3:3">
      <c r="C459" s="1074"/>
    </row>
    <row r="460" spans="3:3">
      <c r="C460" s="1074"/>
    </row>
    <row r="461" spans="3:3">
      <c r="C461" s="1074"/>
    </row>
    <row r="462" spans="3:3">
      <c r="C462" s="1074"/>
    </row>
    <row r="463" spans="3:3">
      <c r="C463" s="1074"/>
    </row>
    <row r="464" spans="3:3">
      <c r="C464" s="1074"/>
    </row>
    <row r="465" spans="3:3">
      <c r="C465" s="1074"/>
    </row>
    <row r="466" spans="3:3">
      <c r="C466" s="1074"/>
    </row>
    <row r="467" spans="3:3">
      <c r="C467" s="1074"/>
    </row>
    <row r="468" spans="3:3">
      <c r="C468" s="1074"/>
    </row>
    <row r="469" spans="3:3">
      <c r="C469" s="1074"/>
    </row>
    <row r="470" spans="3:3">
      <c r="C470" s="1074"/>
    </row>
    <row r="471" spans="3:3">
      <c r="C471" s="1074"/>
    </row>
    <row r="472" spans="3:3">
      <c r="C472" s="1074"/>
    </row>
    <row r="473" spans="3:3">
      <c r="C473" s="1074"/>
    </row>
    <row r="474" spans="3:3">
      <c r="C474" s="1074"/>
    </row>
    <row r="475" spans="3:3">
      <c r="C475" s="1074"/>
    </row>
    <row r="476" spans="3:3">
      <c r="C476" s="1074"/>
    </row>
    <row r="477" spans="3:3">
      <c r="C477" s="1074"/>
    </row>
    <row r="478" spans="3:3">
      <c r="C478" s="1074"/>
    </row>
    <row r="479" spans="3:3">
      <c r="C479" s="1074"/>
    </row>
    <row r="480" spans="3:3">
      <c r="C480" s="1074"/>
    </row>
    <row r="481" spans="3:3">
      <c r="C481" s="1074"/>
    </row>
    <row r="482" spans="3:3">
      <c r="C482" s="1074"/>
    </row>
    <row r="483" spans="3:3">
      <c r="C483" s="1074"/>
    </row>
    <row r="484" spans="3:3">
      <c r="C484" s="1074"/>
    </row>
    <row r="485" spans="3:3">
      <c r="C485" s="1074"/>
    </row>
    <row r="486" spans="3:3">
      <c r="C486" s="1074"/>
    </row>
    <row r="487" spans="3:3">
      <c r="C487" s="1074"/>
    </row>
    <row r="488" spans="3:3">
      <c r="C488" s="1074"/>
    </row>
    <row r="489" spans="3:3">
      <c r="C489" s="1074"/>
    </row>
    <row r="490" spans="3:3">
      <c r="C490" s="1074"/>
    </row>
    <row r="491" spans="3:3">
      <c r="C491" s="1074"/>
    </row>
    <row r="492" spans="3:3">
      <c r="C492" s="1074"/>
    </row>
    <row r="493" spans="3:3">
      <c r="C493" s="1074"/>
    </row>
    <row r="494" spans="3:3">
      <c r="C494" s="1074"/>
    </row>
    <row r="495" spans="3:3">
      <c r="C495" s="1074"/>
    </row>
    <row r="496" spans="3:3">
      <c r="C496" s="1074"/>
    </row>
    <row r="497" spans="3:3">
      <c r="C497" s="1074"/>
    </row>
    <row r="498" spans="3:3">
      <c r="C498" s="1074"/>
    </row>
    <row r="499" spans="3:3">
      <c r="C499" s="1074"/>
    </row>
    <row r="500" spans="3:3">
      <c r="C500" s="1074"/>
    </row>
    <row r="501" spans="3:3">
      <c r="C501" s="1074"/>
    </row>
    <row r="502" spans="3:3">
      <c r="C502" s="1074"/>
    </row>
    <row r="503" spans="3:3">
      <c r="C503" s="1074"/>
    </row>
    <row r="504" spans="3:3">
      <c r="C504" s="1074"/>
    </row>
    <row r="505" spans="3:3">
      <c r="C505" s="1074"/>
    </row>
    <row r="506" spans="3:3">
      <c r="C506" s="1074"/>
    </row>
    <row r="507" spans="3:3">
      <c r="C507" s="1074"/>
    </row>
    <row r="508" spans="3:3">
      <c r="C508" s="1074"/>
    </row>
    <row r="509" spans="3:3">
      <c r="C509" s="1074"/>
    </row>
    <row r="510" spans="3:3">
      <c r="C510" s="1074"/>
    </row>
    <row r="511" spans="3:3">
      <c r="C511" s="1074"/>
    </row>
    <row r="512" spans="3:3">
      <c r="C512" s="1074"/>
    </row>
    <row r="513" spans="3:3">
      <c r="C513" s="1074"/>
    </row>
    <row r="514" spans="3:3">
      <c r="C514" s="1074"/>
    </row>
    <row r="515" spans="3:3">
      <c r="C515" s="1074"/>
    </row>
    <row r="516" spans="3:3">
      <c r="C516" s="1074"/>
    </row>
    <row r="517" spans="3:3">
      <c r="C517" s="1074"/>
    </row>
    <row r="518" spans="3:3">
      <c r="C518" s="1074"/>
    </row>
    <row r="519" spans="3:3">
      <c r="C519" s="1074"/>
    </row>
    <row r="520" spans="3:3">
      <c r="C520" s="1074"/>
    </row>
    <row r="521" spans="3:3">
      <c r="C521" s="1074"/>
    </row>
    <row r="522" spans="3:3">
      <c r="C522" s="1074"/>
    </row>
    <row r="523" spans="3:3">
      <c r="C523" s="1074"/>
    </row>
    <row r="524" spans="3:3">
      <c r="C524" s="1074"/>
    </row>
    <row r="525" spans="3:3">
      <c r="C525" s="1074"/>
    </row>
    <row r="526" spans="3:3">
      <c r="C526" s="1074"/>
    </row>
    <row r="527" spans="3:3">
      <c r="C527" s="1074"/>
    </row>
    <row r="528" spans="3:3">
      <c r="C528" s="1074"/>
    </row>
    <row r="529" spans="3:3">
      <c r="C529" s="1074"/>
    </row>
    <row r="530" spans="3:3">
      <c r="C530" s="1074"/>
    </row>
    <row r="531" spans="3:3">
      <c r="C531" s="1074"/>
    </row>
    <row r="532" spans="3:3">
      <c r="C532" s="1074"/>
    </row>
    <row r="533" spans="3:3">
      <c r="C533" s="1074"/>
    </row>
    <row r="534" spans="3:3">
      <c r="C534" s="1074"/>
    </row>
    <row r="535" spans="3:3">
      <c r="C535" s="1074"/>
    </row>
    <row r="536" spans="3:3">
      <c r="C536" s="1074"/>
    </row>
    <row r="537" spans="3:3">
      <c r="C537" s="1074"/>
    </row>
    <row r="538" spans="3:3">
      <c r="C538" s="1074"/>
    </row>
    <row r="539" spans="3:3">
      <c r="C539" s="1074"/>
    </row>
    <row r="540" spans="3:3">
      <c r="C540" s="1074"/>
    </row>
    <row r="541" spans="3:3">
      <c r="C541" s="1074"/>
    </row>
    <row r="542" spans="3:3">
      <c r="C542" s="1074"/>
    </row>
    <row r="543" spans="3:3">
      <c r="C543" s="1074"/>
    </row>
    <row r="544" spans="3:3">
      <c r="C544" s="1074"/>
    </row>
    <row r="545" spans="3:3">
      <c r="C545" s="1074"/>
    </row>
    <row r="546" spans="3:3">
      <c r="C546" s="1074"/>
    </row>
    <row r="547" spans="3:3">
      <c r="C547" s="1074"/>
    </row>
    <row r="548" spans="3:3">
      <c r="C548" s="1074"/>
    </row>
    <row r="549" spans="3:3">
      <c r="C549" s="1074"/>
    </row>
    <row r="550" spans="3:3">
      <c r="C550" s="1074"/>
    </row>
    <row r="551" spans="3:3">
      <c r="C551" s="1074"/>
    </row>
    <row r="552" spans="3:3">
      <c r="C552" s="1074"/>
    </row>
    <row r="553" spans="3:3">
      <c r="C553" s="1074"/>
    </row>
    <row r="554" spans="3:3">
      <c r="C554" s="1074"/>
    </row>
    <row r="555" spans="3:3">
      <c r="C555" s="1074"/>
    </row>
    <row r="556" spans="3:3">
      <c r="C556" s="1074"/>
    </row>
    <row r="557" spans="3:3">
      <c r="C557" s="1074"/>
    </row>
    <row r="558" spans="3:3">
      <c r="C558" s="1074"/>
    </row>
    <row r="559" spans="3:3">
      <c r="C559" s="1074"/>
    </row>
    <row r="560" spans="3:3">
      <c r="C560" s="1074"/>
    </row>
    <row r="561" spans="3:3">
      <c r="C561" s="1074"/>
    </row>
    <row r="562" spans="3:3">
      <c r="C562" s="1074"/>
    </row>
    <row r="563" spans="3:3">
      <c r="C563" s="1074"/>
    </row>
    <row r="564" spans="3:3">
      <c r="C564" s="1074"/>
    </row>
    <row r="565" spans="3:3">
      <c r="C565" s="1074"/>
    </row>
    <row r="566" spans="3:3">
      <c r="C566" s="1074"/>
    </row>
    <row r="567" spans="3:3">
      <c r="C567" s="1074"/>
    </row>
    <row r="568" spans="3:3">
      <c r="C568" s="1074"/>
    </row>
    <row r="569" spans="3:3">
      <c r="C569" s="1074"/>
    </row>
    <row r="570" spans="3:3">
      <c r="C570" s="1074"/>
    </row>
    <row r="571" spans="3:3">
      <c r="C571" s="1074"/>
    </row>
    <row r="572" spans="3:3">
      <c r="C572" s="1074"/>
    </row>
    <row r="573" spans="3:3">
      <c r="C573" s="1074"/>
    </row>
    <row r="574" spans="3:3">
      <c r="C574" s="1074"/>
    </row>
    <row r="575" spans="3:3">
      <c r="C575" s="1074"/>
    </row>
    <row r="576" spans="3:3">
      <c r="C576" s="1074"/>
    </row>
    <row r="577" spans="3:3">
      <c r="C577" s="1074"/>
    </row>
    <row r="578" spans="3:3">
      <c r="C578" s="1074"/>
    </row>
    <row r="579" spans="3:3">
      <c r="C579" s="1074"/>
    </row>
    <row r="580" spans="3:3">
      <c r="C580" s="1074"/>
    </row>
    <row r="581" spans="3:3">
      <c r="C581" s="1074"/>
    </row>
    <row r="582" spans="3:3">
      <c r="C582" s="1074"/>
    </row>
    <row r="583" spans="3:3">
      <c r="C583" s="1074"/>
    </row>
    <row r="584" spans="3:3">
      <c r="C584" s="1074"/>
    </row>
    <row r="585" spans="3:3">
      <c r="C585" s="1074"/>
    </row>
    <row r="586" spans="3:3">
      <c r="C586" s="1074"/>
    </row>
    <row r="587" spans="3:3">
      <c r="C587" s="1074"/>
    </row>
    <row r="588" spans="3:3">
      <c r="C588" s="1074"/>
    </row>
    <row r="589" spans="3:3">
      <c r="C589" s="1074"/>
    </row>
    <row r="590" spans="3:3">
      <c r="C590" s="1074"/>
    </row>
    <row r="591" spans="3:3">
      <c r="C591" s="1074"/>
    </row>
    <row r="592" spans="3:3">
      <c r="C592" s="1074"/>
    </row>
    <row r="593" spans="3:3">
      <c r="C593" s="1074"/>
    </row>
    <row r="594" spans="3:3">
      <c r="C594" s="1074"/>
    </row>
    <row r="595" spans="3:3">
      <c r="C595" s="1074"/>
    </row>
    <row r="596" spans="3:3">
      <c r="C596" s="1074"/>
    </row>
    <row r="597" spans="3:3">
      <c r="C597" s="1074"/>
    </row>
    <row r="598" spans="3:3">
      <c r="C598" s="1074"/>
    </row>
    <row r="599" spans="3:3">
      <c r="C599" s="1074"/>
    </row>
    <row r="600" spans="3:3">
      <c r="C600" s="1074"/>
    </row>
    <row r="601" spans="3:3">
      <c r="C601" s="1074"/>
    </row>
    <row r="602" spans="3:3">
      <c r="C602" s="1074"/>
    </row>
    <row r="603" spans="3:3">
      <c r="C603" s="1074"/>
    </row>
    <row r="604" spans="3:3">
      <c r="C604" s="1074"/>
    </row>
    <row r="605" spans="3:3">
      <c r="C605" s="1074"/>
    </row>
    <row r="606" spans="3:3">
      <c r="C606" s="1074"/>
    </row>
    <row r="607" spans="3:3">
      <c r="C607" s="1074"/>
    </row>
    <row r="608" spans="3:3">
      <c r="C608" s="1074"/>
    </row>
    <row r="609" spans="3:3">
      <c r="C609" s="1074"/>
    </row>
    <row r="610" spans="3:3">
      <c r="C610" s="1074"/>
    </row>
    <row r="611" spans="3:3">
      <c r="C611" s="1074"/>
    </row>
    <row r="612" spans="3:3">
      <c r="C612" s="1074"/>
    </row>
    <row r="613" spans="3:3">
      <c r="C613" s="1074"/>
    </row>
    <row r="614" spans="3:3">
      <c r="C614" s="1074"/>
    </row>
    <row r="615" spans="3:3">
      <c r="C615" s="1074"/>
    </row>
    <row r="616" spans="3:3">
      <c r="C616" s="1074"/>
    </row>
    <row r="617" spans="3:3">
      <c r="C617" s="1074"/>
    </row>
    <row r="618" spans="3:3">
      <c r="C618" s="1074"/>
    </row>
    <row r="619" spans="3:3">
      <c r="C619" s="1074"/>
    </row>
    <row r="620" spans="3:3">
      <c r="C620" s="1074"/>
    </row>
    <row r="621" spans="3:3">
      <c r="C621" s="1074"/>
    </row>
    <row r="622" spans="3:3">
      <c r="C622" s="1074"/>
    </row>
    <row r="623" spans="3:3">
      <c r="C623" s="1074"/>
    </row>
    <row r="624" spans="3:3">
      <c r="C624" s="1074"/>
    </row>
    <row r="625" spans="3:3">
      <c r="C625" s="1074"/>
    </row>
    <row r="626" spans="3:3">
      <c r="C626" s="1074"/>
    </row>
    <row r="627" spans="3:3">
      <c r="C627" s="1074"/>
    </row>
    <row r="628" spans="3:3">
      <c r="C628" s="1074"/>
    </row>
    <row r="629" spans="3:3">
      <c r="C629" s="1074"/>
    </row>
    <row r="630" spans="3:3">
      <c r="C630" s="1074"/>
    </row>
    <row r="631" spans="3:3">
      <c r="C631" s="1074"/>
    </row>
    <row r="632" spans="3:3">
      <c r="C632" s="1074"/>
    </row>
    <row r="633" spans="3:3">
      <c r="C633" s="1074"/>
    </row>
    <row r="634" spans="3:3">
      <c r="C634" s="1074"/>
    </row>
    <row r="635" spans="3:3">
      <c r="C635" s="1074"/>
    </row>
    <row r="636" spans="3:3">
      <c r="C636" s="1074"/>
    </row>
    <row r="637" spans="3:3">
      <c r="C637" s="1074"/>
    </row>
    <row r="638" spans="3:3">
      <c r="C638" s="1074"/>
    </row>
    <row r="639" spans="3:3">
      <c r="C639" s="1074"/>
    </row>
    <row r="640" spans="3:3">
      <c r="C640" s="1074"/>
    </row>
    <row r="641" spans="3:3">
      <c r="C641" s="1074"/>
    </row>
    <row r="642" spans="3:3">
      <c r="C642" s="1074"/>
    </row>
    <row r="643" spans="3:3">
      <c r="C643" s="1074"/>
    </row>
    <row r="644" spans="3:3">
      <c r="C644" s="1074"/>
    </row>
    <row r="645" spans="3:3">
      <c r="C645" s="1074"/>
    </row>
    <row r="646" spans="3:3">
      <c r="C646" s="1074"/>
    </row>
    <row r="647" spans="3:3">
      <c r="C647" s="1074"/>
    </row>
    <row r="648" spans="3:3">
      <c r="C648" s="1074"/>
    </row>
    <row r="649" spans="3:3">
      <c r="C649" s="1074"/>
    </row>
    <row r="650" spans="3:3">
      <c r="C650" s="1074"/>
    </row>
    <row r="651" spans="3:3">
      <c r="C651" s="1074"/>
    </row>
    <row r="652" spans="3:3">
      <c r="C652" s="1074"/>
    </row>
    <row r="653" spans="3:3">
      <c r="C653" s="1074"/>
    </row>
    <row r="654" spans="3:3">
      <c r="C654" s="1074"/>
    </row>
    <row r="655" spans="3:3">
      <c r="C655" s="1074"/>
    </row>
    <row r="656" spans="3:3">
      <c r="C656" s="1074"/>
    </row>
    <row r="657" spans="3:3">
      <c r="C657" s="1074"/>
    </row>
    <row r="658" spans="3:3">
      <c r="C658" s="1074"/>
    </row>
    <row r="659" spans="3:3">
      <c r="C659" s="1074"/>
    </row>
    <row r="660" spans="3:3">
      <c r="C660" s="1074"/>
    </row>
    <row r="661" spans="3:3">
      <c r="C661" s="1074"/>
    </row>
    <row r="662" spans="3:3">
      <c r="C662" s="1074"/>
    </row>
    <row r="663" spans="3:3">
      <c r="C663" s="1074"/>
    </row>
    <row r="664" spans="3:3">
      <c r="C664" s="1074"/>
    </row>
    <row r="665" spans="3:3">
      <c r="C665" s="1074"/>
    </row>
    <row r="666" spans="3:3">
      <c r="C666" s="1074"/>
    </row>
    <row r="667" spans="3:3">
      <c r="C667" s="1074"/>
    </row>
    <row r="668" spans="3:3">
      <c r="C668" s="1074"/>
    </row>
    <row r="669" spans="3:3">
      <c r="C669" s="1074"/>
    </row>
    <row r="670" spans="3:3">
      <c r="C670" s="1074"/>
    </row>
    <row r="671" spans="3:3">
      <c r="C671" s="1074"/>
    </row>
    <row r="672" spans="3:3">
      <c r="C672" s="1074"/>
    </row>
    <row r="673" spans="3:3">
      <c r="C673" s="1074"/>
    </row>
    <row r="674" spans="3:3">
      <c r="C674" s="1074"/>
    </row>
    <row r="675" spans="3:3">
      <c r="C675" s="1074"/>
    </row>
    <row r="676" spans="3:3">
      <c r="C676" s="1074"/>
    </row>
    <row r="677" spans="3:3">
      <c r="C677" s="1074"/>
    </row>
    <row r="678" spans="3:3">
      <c r="C678" s="1074"/>
    </row>
    <row r="679" spans="3:3">
      <c r="C679" s="1074"/>
    </row>
    <row r="680" spans="3:3">
      <c r="C680" s="1074"/>
    </row>
    <row r="681" spans="3:3">
      <c r="C681" s="1074"/>
    </row>
    <row r="682" spans="3:3">
      <c r="C682" s="1074"/>
    </row>
    <row r="683" spans="3:3">
      <c r="C683" s="1074"/>
    </row>
    <row r="684" spans="3:3">
      <c r="C684" s="1074"/>
    </row>
    <row r="685" spans="3:3">
      <c r="C685" s="1074"/>
    </row>
    <row r="686" spans="3:3">
      <c r="C686" s="1074"/>
    </row>
    <row r="687" spans="3:3">
      <c r="C687" s="1074"/>
    </row>
    <row r="688" spans="3:3">
      <c r="C688" s="1074"/>
    </row>
    <row r="689" spans="3:3">
      <c r="C689" s="1074"/>
    </row>
    <row r="690" spans="3:3">
      <c r="C690" s="1074"/>
    </row>
    <row r="691" spans="3:3">
      <c r="C691" s="1074"/>
    </row>
    <row r="692" spans="3:3">
      <c r="C692" s="1074"/>
    </row>
    <row r="693" spans="3:3">
      <c r="C693" s="1074"/>
    </row>
    <row r="694" spans="3:3">
      <c r="C694" s="1074"/>
    </row>
    <row r="695" spans="3:3">
      <c r="C695" s="1074"/>
    </row>
    <row r="696" spans="3:3">
      <c r="C696" s="1074"/>
    </row>
    <row r="697" spans="3:3">
      <c r="C697" s="1074"/>
    </row>
    <row r="698" spans="3:3">
      <c r="C698" s="1074"/>
    </row>
    <row r="699" spans="3:3">
      <c r="C699" s="1074"/>
    </row>
    <row r="700" spans="3:3">
      <c r="C700" s="1074"/>
    </row>
    <row r="701" spans="3:3">
      <c r="C701" s="1074"/>
    </row>
    <row r="702" spans="3:3">
      <c r="C702" s="1074"/>
    </row>
    <row r="703" spans="3:3">
      <c r="C703" s="1074"/>
    </row>
    <row r="704" spans="3:3">
      <c r="C704" s="1074"/>
    </row>
    <row r="705" spans="3:3">
      <c r="C705" s="1074"/>
    </row>
    <row r="706" spans="3:3">
      <c r="C706" s="1074"/>
    </row>
    <row r="707" spans="3:3">
      <c r="C707" s="1074"/>
    </row>
    <row r="708" spans="3:3">
      <c r="C708" s="1074"/>
    </row>
    <row r="709" spans="3:3">
      <c r="C709" s="1074"/>
    </row>
    <row r="710" spans="3:3">
      <c r="C710" s="1074"/>
    </row>
    <row r="711" spans="3:3">
      <c r="C711" s="1074"/>
    </row>
    <row r="712" spans="3:3">
      <c r="C712" s="1074"/>
    </row>
    <row r="713" spans="3:3">
      <c r="C713" s="1074"/>
    </row>
    <row r="714" spans="3:3">
      <c r="C714" s="1074"/>
    </row>
    <row r="715" spans="3:3">
      <c r="C715" s="1074"/>
    </row>
    <row r="716" spans="3:3">
      <c r="C716" s="1074"/>
    </row>
    <row r="717" spans="3:3">
      <c r="C717" s="1074"/>
    </row>
    <row r="718" spans="3:3">
      <c r="C718" s="1074"/>
    </row>
    <row r="719" spans="3:3">
      <c r="C719" s="1074"/>
    </row>
    <row r="720" spans="3:3">
      <c r="C720" s="1074"/>
    </row>
    <row r="721" spans="3:3">
      <c r="C721" s="1074"/>
    </row>
    <row r="722" spans="3:3">
      <c r="C722" s="1074"/>
    </row>
    <row r="723" spans="3:3">
      <c r="C723" s="1074"/>
    </row>
    <row r="724" spans="3:3">
      <c r="C724" s="1074"/>
    </row>
    <row r="725" spans="3:3">
      <c r="C725" s="1074"/>
    </row>
    <row r="726" spans="3:3">
      <c r="C726" s="1074"/>
    </row>
    <row r="727" spans="3:3">
      <c r="C727" s="1074"/>
    </row>
    <row r="728" spans="3:3">
      <c r="C728" s="1074"/>
    </row>
    <row r="729" spans="3:3">
      <c r="C729" s="1074"/>
    </row>
    <row r="730" spans="3:3">
      <c r="C730" s="1074"/>
    </row>
    <row r="731" spans="3:3">
      <c r="C731" s="1074"/>
    </row>
    <row r="732" spans="3:3">
      <c r="C732" s="1074"/>
    </row>
    <row r="733" spans="3:3">
      <c r="C733" s="1074"/>
    </row>
    <row r="734" spans="3:3">
      <c r="C734" s="1074"/>
    </row>
    <row r="735" spans="3:3">
      <c r="C735" s="1074"/>
    </row>
    <row r="736" spans="3:3">
      <c r="C736" s="1074"/>
    </row>
    <row r="737" spans="3:3">
      <c r="C737" s="1074"/>
    </row>
    <row r="738" spans="3:3">
      <c r="C738" s="1074"/>
    </row>
    <row r="739" spans="3:3">
      <c r="C739" s="1074"/>
    </row>
    <row r="740" spans="3:3">
      <c r="C740" s="1074"/>
    </row>
    <row r="741" spans="3:3">
      <c r="C741" s="1074"/>
    </row>
    <row r="742" spans="3:3">
      <c r="C742" s="1074"/>
    </row>
    <row r="743" spans="3:3">
      <c r="C743" s="1074"/>
    </row>
    <row r="744" spans="3:3">
      <c r="C744" s="1074"/>
    </row>
    <row r="745" spans="3:3">
      <c r="C745" s="1074"/>
    </row>
    <row r="746" spans="3:3">
      <c r="C746" s="1074"/>
    </row>
    <row r="747" spans="3:3">
      <c r="C747" s="1074"/>
    </row>
    <row r="748" spans="3:3">
      <c r="C748" s="1074"/>
    </row>
    <row r="749" spans="3:3">
      <c r="C749" s="1074"/>
    </row>
    <row r="750" spans="3:3">
      <c r="C750" s="1074"/>
    </row>
    <row r="751" spans="3:3">
      <c r="C751" s="1074"/>
    </row>
    <row r="752" spans="3:3">
      <c r="C752" s="1074"/>
    </row>
    <row r="753" spans="3:3">
      <c r="C753" s="1074"/>
    </row>
    <row r="754" spans="3:3">
      <c r="C754" s="1074"/>
    </row>
    <row r="755" spans="3:3">
      <c r="C755" s="1074"/>
    </row>
    <row r="756" spans="3:3">
      <c r="C756" s="1074"/>
    </row>
    <row r="757" spans="3:3">
      <c r="C757" s="1074"/>
    </row>
    <row r="758" spans="3:3">
      <c r="C758" s="1074"/>
    </row>
    <row r="759" spans="3:3">
      <c r="C759" s="1074"/>
    </row>
    <row r="760" spans="3:3">
      <c r="C760" s="1074"/>
    </row>
    <row r="761" spans="3:3">
      <c r="C761" s="1074"/>
    </row>
    <row r="762" spans="3:3">
      <c r="C762" s="1074"/>
    </row>
    <row r="763" spans="3:3">
      <c r="C763" s="1074"/>
    </row>
    <row r="764" spans="3:3">
      <c r="C764" s="1074"/>
    </row>
    <row r="765" spans="3:3">
      <c r="C765" s="1074"/>
    </row>
    <row r="766" spans="3:3">
      <c r="C766" s="1074"/>
    </row>
    <row r="767" spans="3:3">
      <c r="C767" s="1074"/>
    </row>
    <row r="768" spans="3:3">
      <c r="C768" s="1074"/>
    </row>
    <row r="769" spans="3:3">
      <c r="C769" s="1074"/>
    </row>
    <row r="770" spans="3:3">
      <c r="C770" s="1074"/>
    </row>
    <row r="771" spans="3:3">
      <c r="C771" s="1074"/>
    </row>
    <row r="772" spans="3:3">
      <c r="C772" s="1074"/>
    </row>
    <row r="773" spans="3:3">
      <c r="C773" s="1074"/>
    </row>
    <row r="774" spans="3:3">
      <c r="C774" s="1074"/>
    </row>
    <row r="775" spans="3:3">
      <c r="C775" s="1074"/>
    </row>
    <row r="776" spans="3:3">
      <c r="C776" s="1074"/>
    </row>
    <row r="777" spans="3:3">
      <c r="C777" s="1074"/>
    </row>
    <row r="778" spans="3:3">
      <c r="C778" s="1074"/>
    </row>
    <row r="779" spans="3:3">
      <c r="C779" s="1074"/>
    </row>
    <row r="780" spans="3:3">
      <c r="C780" s="1074"/>
    </row>
    <row r="781" spans="3:3">
      <c r="C781" s="1074"/>
    </row>
    <row r="782" spans="3:3">
      <c r="C782" s="1074"/>
    </row>
    <row r="783" spans="3:3">
      <c r="C783" s="1074"/>
    </row>
    <row r="784" spans="3:3">
      <c r="C784" s="1074"/>
    </row>
    <row r="785" spans="3:3">
      <c r="C785" s="1074"/>
    </row>
    <row r="786" spans="3:3">
      <c r="C786" s="1074"/>
    </row>
    <row r="787" spans="3:3">
      <c r="C787" s="1074"/>
    </row>
    <row r="788" spans="3:3">
      <c r="C788" s="1074"/>
    </row>
    <row r="789" spans="3:3">
      <c r="C789" s="1074"/>
    </row>
    <row r="790" spans="3:3">
      <c r="C790" s="1074"/>
    </row>
    <row r="791" spans="3:3">
      <c r="C791" s="1074"/>
    </row>
    <row r="792" spans="3:3">
      <c r="C792" s="1074"/>
    </row>
    <row r="793" spans="3:3">
      <c r="C793" s="1074"/>
    </row>
    <row r="794" spans="3:3">
      <c r="C794" s="1074"/>
    </row>
    <row r="795" spans="3:3">
      <c r="C795" s="1074"/>
    </row>
    <row r="796" spans="3:3">
      <c r="C796" s="1074"/>
    </row>
    <row r="797" spans="3:3">
      <c r="C797" s="1074"/>
    </row>
    <row r="798" spans="3:3">
      <c r="C798" s="1074"/>
    </row>
    <row r="799" spans="3:3">
      <c r="C799" s="1074"/>
    </row>
    <row r="800" spans="3:3">
      <c r="C800" s="1074"/>
    </row>
    <row r="801" spans="3:3">
      <c r="C801" s="1074"/>
    </row>
    <row r="802" spans="3:3">
      <c r="C802" s="1074"/>
    </row>
    <row r="803" spans="3:3">
      <c r="C803" s="1074"/>
    </row>
    <row r="804" spans="3:3">
      <c r="C804" s="1074"/>
    </row>
    <row r="805" spans="3:3">
      <c r="C805" s="1074"/>
    </row>
    <row r="806" spans="3:3">
      <c r="C806" s="1074"/>
    </row>
    <row r="807" spans="3:3">
      <c r="C807" s="1074"/>
    </row>
    <row r="808" spans="3:3">
      <c r="C808" s="1074"/>
    </row>
    <row r="809" spans="3:3">
      <c r="C809" s="1074"/>
    </row>
    <row r="810" spans="3:3">
      <c r="C810" s="1074"/>
    </row>
    <row r="811" spans="3:3">
      <c r="C811" s="1074"/>
    </row>
    <row r="812" spans="3:3">
      <c r="C812" s="1074"/>
    </row>
    <row r="813" spans="3:3">
      <c r="C813" s="1074"/>
    </row>
    <row r="814" spans="3:3">
      <c r="C814" s="1074"/>
    </row>
    <row r="815" spans="3:3">
      <c r="C815" s="1074"/>
    </row>
    <row r="816" spans="3:3">
      <c r="C816" s="1074"/>
    </row>
    <row r="817" spans="3:3">
      <c r="C817" s="1074"/>
    </row>
    <row r="818" spans="3:3">
      <c r="C818" s="1074"/>
    </row>
    <row r="819" spans="3:3">
      <c r="C819" s="1074"/>
    </row>
    <row r="820" spans="3:3">
      <c r="C820" s="1074"/>
    </row>
    <row r="821" spans="3:3">
      <c r="C821" s="1074"/>
    </row>
    <row r="822" spans="3:3">
      <c r="C822" s="1074"/>
    </row>
    <row r="823" spans="3:3">
      <c r="C823" s="1074"/>
    </row>
    <row r="824" spans="3:3">
      <c r="C824" s="1074"/>
    </row>
    <row r="825" spans="3:3">
      <c r="C825" s="1074"/>
    </row>
    <row r="826" spans="3:3">
      <c r="C826" s="1074"/>
    </row>
    <row r="827" spans="3:3">
      <c r="C827" s="1074"/>
    </row>
    <row r="828" spans="3:3">
      <c r="C828" s="1074"/>
    </row>
    <row r="829" spans="3:3">
      <c r="C829" s="1074"/>
    </row>
    <row r="830" spans="3:3">
      <c r="C830" s="1074"/>
    </row>
    <row r="831" spans="3:3">
      <c r="C831" s="1074"/>
    </row>
    <row r="832" spans="3:3">
      <c r="C832" s="1074"/>
    </row>
    <row r="833" spans="3:3">
      <c r="C833" s="1074"/>
    </row>
    <row r="834" spans="3:3">
      <c r="C834" s="1074"/>
    </row>
    <row r="835" spans="3:3">
      <c r="C835" s="1074"/>
    </row>
    <row r="836" spans="3:3">
      <c r="C836" s="1074"/>
    </row>
    <row r="837" spans="3:3">
      <c r="C837" s="1074"/>
    </row>
    <row r="838" spans="3:3">
      <c r="C838" s="1074"/>
    </row>
    <row r="839" spans="3:3">
      <c r="C839" s="1074"/>
    </row>
    <row r="840" spans="3:3">
      <c r="C840" s="1074"/>
    </row>
    <row r="841" spans="3:3">
      <c r="C841" s="1074"/>
    </row>
    <row r="842" spans="3:3">
      <c r="C842" s="1074"/>
    </row>
    <row r="843" spans="3:3">
      <c r="C843" s="1074"/>
    </row>
    <row r="844" spans="3:3">
      <c r="C844" s="1074"/>
    </row>
    <row r="845" spans="3:3">
      <c r="C845" s="1074"/>
    </row>
    <row r="846" spans="3:3">
      <c r="C846" s="1074"/>
    </row>
    <row r="847" spans="3:3">
      <c r="C847" s="1074"/>
    </row>
    <row r="848" spans="3:3">
      <c r="C848" s="1074"/>
    </row>
    <row r="849" spans="3:3">
      <c r="C849" s="1074"/>
    </row>
    <row r="850" spans="3:3">
      <c r="C850" s="1074"/>
    </row>
    <row r="851" spans="3:3">
      <c r="C851" s="1074"/>
    </row>
    <row r="852" spans="3:3">
      <c r="C852" s="1074"/>
    </row>
    <row r="853" spans="3:3">
      <c r="C853" s="1074"/>
    </row>
    <row r="854" spans="3:3">
      <c r="C854" s="1074"/>
    </row>
    <row r="855" spans="3:3">
      <c r="C855" s="1074"/>
    </row>
    <row r="856" spans="3:3">
      <c r="C856" s="1074"/>
    </row>
    <row r="857" spans="3:3">
      <c r="C857" s="1074"/>
    </row>
    <row r="858" spans="3:3">
      <c r="C858" s="1074"/>
    </row>
    <row r="859" spans="3:3">
      <c r="C859" s="1074"/>
    </row>
    <row r="860" spans="3:3">
      <c r="C860" s="1074"/>
    </row>
    <row r="861" spans="3:3">
      <c r="C861" s="1074"/>
    </row>
    <row r="862" spans="3:3">
      <c r="C862" s="1074"/>
    </row>
    <row r="863" spans="3:3">
      <c r="C863" s="1074"/>
    </row>
    <row r="864" spans="3:3">
      <c r="C864" s="1074"/>
    </row>
    <row r="865" spans="3:3">
      <c r="C865" s="1074"/>
    </row>
    <row r="866" spans="3:3">
      <c r="C866" s="1074"/>
    </row>
    <row r="867" spans="3:3">
      <c r="C867" s="1074"/>
    </row>
    <row r="868" spans="3:3">
      <c r="C868" s="1074"/>
    </row>
    <row r="869" spans="3:3">
      <c r="C869" s="1074"/>
    </row>
    <row r="870" spans="3:3">
      <c r="C870" s="1074"/>
    </row>
    <row r="871" spans="3:3">
      <c r="C871" s="1074"/>
    </row>
    <row r="872" spans="3:3">
      <c r="C872" s="1074"/>
    </row>
    <row r="873" spans="3:3">
      <c r="C873" s="1074"/>
    </row>
    <row r="874" spans="3:3">
      <c r="C874" s="1074"/>
    </row>
    <row r="875" spans="3:3">
      <c r="C875" s="1074"/>
    </row>
    <row r="876" spans="3:3">
      <c r="C876" s="1074"/>
    </row>
    <row r="877" spans="3:3">
      <c r="C877" s="1074"/>
    </row>
    <row r="878" spans="3:3">
      <c r="C878" s="1074"/>
    </row>
    <row r="879" spans="3:3">
      <c r="C879" s="1074"/>
    </row>
    <row r="880" spans="3:3">
      <c r="C880" s="1074"/>
    </row>
    <row r="881" spans="3:3">
      <c r="C881" s="1074"/>
    </row>
    <row r="882" spans="3:3">
      <c r="C882" s="1074"/>
    </row>
    <row r="883" spans="3:3">
      <c r="C883" s="1074"/>
    </row>
    <row r="884" spans="3:3">
      <c r="C884" s="1074"/>
    </row>
    <row r="885" spans="3:3">
      <c r="C885" s="1074"/>
    </row>
    <row r="886" spans="3:3">
      <c r="C886" s="1074"/>
    </row>
    <row r="887" spans="3:3">
      <c r="C887" s="1074"/>
    </row>
    <row r="888" spans="3:3">
      <c r="C888" s="1074"/>
    </row>
    <row r="889" spans="3:3">
      <c r="C889" s="1074"/>
    </row>
    <row r="890" spans="3:3">
      <c r="C890" s="1074"/>
    </row>
    <row r="891" spans="3:3">
      <c r="C891" s="1074"/>
    </row>
    <row r="892" spans="3:3">
      <c r="C892" s="1074"/>
    </row>
    <row r="893" spans="3:3">
      <c r="C893" s="1074"/>
    </row>
    <row r="894" spans="3:3">
      <c r="C894" s="1074"/>
    </row>
    <row r="895" spans="3:3">
      <c r="C895" s="1074"/>
    </row>
    <row r="896" spans="3:3">
      <c r="C896" s="1074"/>
    </row>
    <row r="897" spans="3:3">
      <c r="C897" s="1074"/>
    </row>
    <row r="898" spans="3:3">
      <c r="C898" s="1074"/>
    </row>
    <row r="899" spans="3:3">
      <c r="C899" s="1074"/>
    </row>
    <row r="900" spans="3:3">
      <c r="C900" s="1074"/>
    </row>
    <row r="901" spans="3:3">
      <c r="C901" s="1074"/>
    </row>
    <row r="902" spans="3:3">
      <c r="C902" s="1074"/>
    </row>
    <row r="903" spans="3:3">
      <c r="C903" s="1074"/>
    </row>
    <row r="904" spans="3:3">
      <c r="C904" s="1074"/>
    </row>
    <row r="905" spans="3:3">
      <c r="C905" s="1074"/>
    </row>
    <row r="906" spans="3:3">
      <c r="C906" s="1074"/>
    </row>
    <row r="907" spans="3:3">
      <c r="C907" s="1074"/>
    </row>
    <row r="908" spans="3:3">
      <c r="C908" s="1074"/>
    </row>
    <row r="909" spans="3:3">
      <c r="C909" s="1074"/>
    </row>
    <row r="910" spans="3:3">
      <c r="C910" s="1074"/>
    </row>
    <row r="911" spans="3:3">
      <c r="C911" s="1074"/>
    </row>
    <row r="912" spans="3:3">
      <c r="C912" s="1074"/>
    </row>
    <row r="913" spans="3:3">
      <c r="C913" s="1074"/>
    </row>
    <row r="914" spans="3:3">
      <c r="C914" s="1074"/>
    </row>
    <row r="915" spans="3:3">
      <c r="C915" s="1074"/>
    </row>
    <row r="916" spans="3:3">
      <c r="C916" s="1074"/>
    </row>
    <row r="917" spans="3:3">
      <c r="C917" s="1074"/>
    </row>
    <row r="918" spans="3:3">
      <c r="C918" s="1074"/>
    </row>
    <row r="919" spans="3:3">
      <c r="C919" s="1074"/>
    </row>
    <row r="920" spans="3:3">
      <c r="C920" s="1074"/>
    </row>
    <row r="921" spans="3:3">
      <c r="C921" s="1074"/>
    </row>
    <row r="922" spans="3:3">
      <c r="C922" s="1074"/>
    </row>
    <row r="923" spans="3:3">
      <c r="C923" s="1074"/>
    </row>
    <row r="924" spans="3:3">
      <c r="C924" s="1074"/>
    </row>
    <row r="925" spans="3:3">
      <c r="C925" s="1074"/>
    </row>
    <row r="926" spans="3:3">
      <c r="C926" s="1074"/>
    </row>
    <row r="927" spans="3:3">
      <c r="C927" s="1074"/>
    </row>
    <row r="928" spans="3:3">
      <c r="C928" s="1074"/>
    </row>
    <row r="929" spans="3:3">
      <c r="C929" s="1074"/>
    </row>
    <row r="930" spans="3:3">
      <c r="C930" s="1074"/>
    </row>
    <row r="931" spans="3:3">
      <c r="C931" s="1074"/>
    </row>
    <row r="932" spans="3:3">
      <c r="C932" s="1074"/>
    </row>
    <row r="933" spans="3:3">
      <c r="C933" s="1074"/>
    </row>
    <row r="934" spans="3:3">
      <c r="C934" s="1074"/>
    </row>
    <row r="935" spans="3:3">
      <c r="C935" s="1074"/>
    </row>
    <row r="936" spans="3:3">
      <c r="C936" s="1074"/>
    </row>
    <row r="937" spans="3:3">
      <c r="C937" s="1074"/>
    </row>
    <row r="938" spans="3:3">
      <c r="C938" s="1074"/>
    </row>
    <row r="939" spans="3:3">
      <c r="C939" s="1074"/>
    </row>
    <row r="940" spans="3:3">
      <c r="C940" s="1074"/>
    </row>
    <row r="941" spans="3:3">
      <c r="C941" s="1074"/>
    </row>
    <row r="942" spans="3:3">
      <c r="C942" s="1074"/>
    </row>
    <row r="943" spans="3:3">
      <c r="C943" s="1074"/>
    </row>
    <row r="944" spans="3:3">
      <c r="C944" s="1074"/>
    </row>
    <row r="945" spans="3:3">
      <c r="C945" s="1074"/>
    </row>
    <row r="946" spans="3:3">
      <c r="C946" s="1074"/>
    </row>
    <row r="947" spans="3:3">
      <c r="C947" s="1074"/>
    </row>
    <row r="948" spans="3:3">
      <c r="C948" s="1074"/>
    </row>
    <row r="949" spans="3:3">
      <c r="C949" s="1074"/>
    </row>
    <row r="950" spans="3:3">
      <c r="C950" s="1074"/>
    </row>
    <row r="951" spans="3:3">
      <c r="C951" s="1074"/>
    </row>
    <row r="952" spans="3:3">
      <c r="C952" s="1074"/>
    </row>
    <row r="953" spans="3:3">
      <c r="C953" s="1074"/>
    </row>
    <row r="954" spans="3:3">
      <c r="C954" s="1074"/>
    </row>
    <row r="955" spans="3:3">
      <c r="C955" s="1074"/>
    </row>
    <row r="956" spans="3:3">
      <c r="C956" s="1074"/>
    </row>
    <row r="957" spans="3:3">
      <c r="C957" s="1074"/>
    </row>
    <row r="958" spans="3:3">
      <c r="C958" s="1074"/>
    </row>
    <row r="959" spans="3:3">
      <c r="C959" s="1074"/>
    </row>
    <row r="960" spans="3:3">
      <c r="C960" s="1074"/>
    </row>
    <row r="961" spans="3:3">
      <c r="C961" s="1074"/>
    </row>
    <row r="962" spans="3:3">
      <c r="C962" s="1074"/>
    </row>
    <row r="963" spans="3:3">
      <c r="C963" s="1074"/>
    </row>
    <row r="964" spans="3:3">
      <c r="C964" s="1074"/>
    </row>
    <row r="965" spans="3:3">
      <c r="C965" s="1074"/>
    </row>
    <row r="966" spans="3:3">
      <c r="C966" s="1074"/>
    </row>
    <row r="967" spans="3:3">
      <c r="C967" s="1074"/>
    </row>
    <row r="968" spans="3:3">
      <c r="C968" s="1074"/>
    </row>
    <row r="969" spans="3:3">
      <c r="C969" s="1074"/>
    </row>
    <row r="970" spans="3:3">
      <c r="C970" s="1074"/>
    </row>
    <row r="971" spans="3:3">
      <c r="C971" s="1074"/>
    </row>
    <row r="972" spans="3:3">
      <c r="C972" s="1074"/>
    </row>
    <row r="973" spans="3:3">
      <c r="C973" s="1074"/>
    </row>
    <row r="974" spans="3:3">
      <c r="C974" s="1074"/>
    </row>
    <row r="975" spans="3:3">
      <c r="C975" s="1074"/>
    </row>
    <row r="976" spans="3:3">
      <c r="C976" s="1074"/>
    </row>
    <row r="977" spans="3:3">
      <c r="C977" s="1074"/>
    </row>
    <row r="978" spans="3:3">
      <c r="C978" s="1074"/>
    </row>
    <row r="979" spans="3:3">
      <c r="C979" s="1074"/>
    </row>
    <row r="980" spans="3:3">
      <c r="C980" s="1074"/>
    </row>
    <row r="981" spans="3:3">
      <c r="C981" s="1074"/>
    </row>
    <row r="982" spans="3:3">
      <c r="C982" s="1074"/>
    </row>
    <row r="983" spans="3:3">
      <c r="C983" s="1074"/>
    </row>
    <row r="984" spans="3:3">
      <c r="C984" s="1074"/>
    </row>
    <row r="985" spans="3:3">
      <c r="C985" s="1074"/>
    </row>
    <row r="986" spans="3:3">
      <c r="C986" s="1074"/>
    </row>
    <row r="987" spans="3:3">
      <c r="C987" s="1074"/>
    </row>
    <row r="988" spans="3:3">
      <c r="C988" s="1074"/>
    </row>
    <row r="989" spans="3:3">
      <c r="C989" s="1074"/>
    </row>
    <row r="990" spans="3:3">
      <c r="C990" s="1074"/>
    </row>
    <row r="991" spans="3:3">
      <c r="C991" s="1074"/>
    </row>
    <row r="992" spans="3:3">
      <c r="C992" s="1074"/>
    </row>
    <row r="993" spans="3:3">
      <c r="C993" s="1074"/>
    </row>
    <row r="994" spans="3:3">
      <c r="C994" s="1074"/>
    </row>
    <row r="995" spans="3:3">
      <c r="C995" s="1074"/>
    </row>
    <row r="996" spans="3:3">
      <c r="C996" s="1074"/>
    </row>
    <row r="997" spans="3:3">
      <c r="C997" s="1074"/>
    </row>
    <row r="998" spans="3:3">
      <c r="C998" s="1074"/>
    </row>
    <row r="999" spans="3:3">
      <c r="C999" s="1074"/>
    </row>
    <row r="1000" spans="3:3">
      <c r="C1000" s="1074"/>
    </row>
    <row r="1001" spans="3:3">
      <c r="C1001" s="1074"/>
    </row>
    <row r="1002" spans="3:3">
      <c r="C1002" s="1074"/>
    </row>
    <row r="1003" spans="3:3">
      <c r="C1003" s="1074"/>
    </row>
    <row r="1004" spans="3:3">
      <c r="C1004" s="1074"/>
    </row>
    <row r="1005" spans="3:3">
      <c r="C1005" s="1074"/>
    </row>
    <row r="1006" spans="3:3">
      <c r="C1006" s="1074"/>
    </row>
    <row r="1007" spans="3:3">
      <c r="C1007" s="1074"/>
    </row>
    <row r="1008" spans="3:3">
      <c r="C1008" s="1074"/>
    </row>
    <row r="1009" spans="3:3">
      <c r="C1009" s="1074"/>
    </row>
    <row r="1010" spans="3:3">
      <c r="C1010" s="1074"/>
    </row>
    <row r="1011" spans="3:3">
      <c r="C1011" s="1074"/>
    </row>
    <row r="1012" spans="3:3">
      <c r="C1012" s="1074"/>
    </row>
    <row r="1013" spans="3:3">
      <c r="C1013" s="1074"/>
    </row>
    <row r="1014" spans="3:3">
      <c r="C1014" s="1074"/>
    </row>
    <row r="1015" spans="3:3">
      <c r="C1015" s="1074"/>
    </row>
    <row r="1016" spans="3:3">
      <c r="C1016" s="1074"/>
    </row>
    <row r="1017" spans="3:3">
      <c r="C1017" s="1074"/>
    </row>
    <row r="1018" spans="3:3">
      <c r="C1018" s="1074"/>
    </row>
    <row r="1019" spans="3:3">
      <c r="C1019" s="1074"/>
    </row>
    <row r="1020" spans="3:3">
      <c r="C1020" s="1074"/>
    </row>
    <row r="1021" spans="3:3">
      <c r="C1021" s="1074"/>
    </row>
    <row r="1022" spans="3:3">
      <c r="C1022" s="1074"/>
    </row>
    <row r="1023" spans="3:3">
      <c r="C1023" s="1074"/>
    </row>
    <row r="1024" spans="3:3">
      <c r="C1024" s="1074"/>
    </row>
    <row r="1025" spans="3:3">
      <c r="C1025" s="1074"/>
    </row>
    <row r="1026" spans="3:3">
      <c r="C1026" s="1074"/>
    </row>
    <row r="1027" spans="3:3">
      <c r="C1027" s="1074"/>
    </row>
    <row r="1028" spans="3:3">
      <c r="C1028" s="1074"/>
    </row>
    <row r="1029" spans="3:3">
      <c r="C1029" s="1074"/>
    </row>
    <row r="1030" spans="3:3">
      <c r="C1030" s="1074"/>
    </row>
    <row r="1031" spans="3:3">
      <c r="C1031" s="1074"/>
    </row>
    <row r="1032" spans="3:3">
      <c r="C1032" s="1074"/>
    </row>
    <row r="1033" spans="3:3">
      <c r="C1033" s="1074"/>
    </row>
    <row r="1034" spans="3:3">
      <c r="C1034" s="1074"/>
    </row>
    <row r="1035" spans="3:3">
      <c r="C1035" s="1074"/>
    </row>
    <row r="1036" spans="3:3">
      <c r="C1036" s="1074"/>
    </row>
    <row r="1037" spans="3:3">
      <c r="C1037" s="1074"/>
    </row>
    <row r="1038" spans="3:3">
      <c r="C1038" s="1074"/>
    </row>
    <row r="1039" spans="3:3">
      <c r="C1039" s="1074"/>
    </row>
    <row r="1040" spans="3:3">
      <c r="C1040" s="1074"/>
    </row>
    <row r="1041" spans="3:3">
      <c r="C1041" s="1074"/>
    </row>
    <row r="1042" spans="3:3">
      <c r="C1042" s="1074"/>
    </row>
    <row r="1043" spans="3:3">
      <c r="C1043" s="1074"/>
    </row>
    <row r="1044" spans="3:3">
      <c r="C1044" s="1074"/>
    </row>
    <row r="1045" spans="3:3">
      <c r="C1045" s="1074"/>
    </row>
    <row r="1046" spans="3:3">
      <c r="C1046" s="1074"/>
    </row>
    <row r="1047" spans="3:3">
      <c r="C1047" s="1074"/>
    </row>
    <row r="1048" spans="3:3">
      <c r="C1048" s="1074"/>
    </row>
    <row r="1049" spans="3:3">
      <c r="C1049" s="1074"/>
    </row>
    <row r="1050" spans="3:3">
      <c r="C1050" s="1074"/>
    </row>
    <row r="1051" spans="3:3">
      <c r="C1051" s="1074"/>
    </row>
    <row r="1052" spans="3:3">
      <c r="C1052" s="1074"/>
    </row>
    <row r="1053" spans="3:3">
      <c r="C1053" s="1074"/>
    </row>
    <row r="1054" spans="3:3">
      <c r="C1054" s="1074"/>
    </row>
    <row r="1055" spans="3:3">
      <c r="C1055" s="1074"/>
    </row>
    <row r="1056" spans="3:3">
      <c r="C1056" s="1074"/>
    </row>
    <row r="1057" spans="3:3">
      <c r="C1057" s="1074"/>
    </row>
    <row r="1058" spans="3:3">
      <c r="C1058" s="1074"/>
    </row>
    <row r="1059" spans="3:3">
      <c r="C1059" s="1074"/>
    </row>
    <row r="1060" spans="3:3">
      <c r="C1060" s="1074"/>
    </row>
    <row r="1061" spans="3:3">
      <c r="C1061" s="1074"/>
    </row>
    <row r="1062" spans="3:3">
      <c r="C1062" s="1074"/>
    </row>
    <row r="1063" spans="3:3">
      <c r="C1063" s="1074"/>
    </row>
    <row r="1064" spans="3:3">
      <c r="C1064" s="1074"/>
    </row>
    <row r="1065" spans="3:3">
      <c r="C1065" s="1074"/>
    </row>
    <row r="1066" spans="3:3">
      <c r="C1066" s="1074"/>
    </row>
    <row r="1067" spans="3:3">
      <c r="C1067" s="1074"/>
    </row>
    <row r="1068" spans="3:3">
      <c r="C1068" s="1074"/>
    </row>
    <row r="1069" spans="3:3">
      <c r="C1069" s="1074"/>
    </row>
    <row r="1070" spans="3:3">
      <c r="C1070" s="1074"/>
    </row>
    <row r="1071" spans="3:3">
      <c r="C1071" s="1074"/>
    </row>
    <row r="1072" spans="3:3">
      <c r="C1072" s="1074"/>
    </row>
    <row r="1073" spans="3:3">
      <c r="C1073" s="1074"/>
    </row>
    <row r="1074" spans="3:3">
      <c r="C1074" s="1074"/>
    </row>
    <row r="1075" spans="3:3">
      <c r="C1075" s="1074"/>
    </row>
    <row r="1076" spans="3:3">
      <c r="C1076" s="1074"/>
    </row>
    <row r="1077" spans="3:3">
      <c r="C1077" s="1074"/>
    </row>
    <row r="1078" spans="3:3">
      <c r="C1078" s="1074"/>
    </row>
    <row r="1079" spans="3:3">
      <c r="C1079" s="1074"/>
    </row>
    <row r="1080" spans="3:3">
      <c r="C1080" s="1074"/>
    </row>
    <row r="1081" spans="3:3">
      <c r="C1081" s="1074"/>
    </row>
    <row r="1082" spans="3:3">
      <c r="C1082" s="1074"/>
    </row>
    <row r="1083" spans="3:3">
      <c r="C1083" s="1074"/>
    </row>
    <row r="1084" spans="3:3">
      <c r="C1084" s="1074"/>
    </row>
    <row r="1085" spans="3:3">
      <c r="C1085" s="1074"/>
    </row>
    <row r="1086" spans="3:3">
      <c r="C1086" s="1074"/>
    </row>
    <row r="1087" spans="3:3">
      <c r="C1087" s="1074"/>
    </row>
    <row r="1088" spans="3:3">
      <c r="C1088" s="1074"/>
    </row>
    <row r="1089" spans="3:3">
      <c r="C1089" s="1074"/>
    </row>
    <row r="1090" spans="3:3">
      <c r="C1090" s="1074"/>
    </row>
    <row r="1091" spans="3:3">
      <c r="C1091" s="1074"/>
    </row>
    <row r="1092" spans="3:3">
      <c r="C1092" s="1074"/>
    </row>
    <row r="1093" spans="3:3">
      <c r="C1093" s="1074"/>
    </row>
    <row r="1094" spans="3:3">
      <c r="C1094" s="1074"/>
    </row>
    <row r="1095" spans="3:3">
      <c r="C1095" s="1074"/>
    </row>
    <row r="1096" spans="3:3">
      <c r="C1096" s="1074"/>
    </row>
    <row r="1097" spans="3:3">
      <c r="C1097" s="1074"/>
    </row>
    <row r="1098" spans="3:3">
      <c r="C1098" s="1074"/>
    </row>
    <row r="1099" spans="3:3">
      <c r="C1099" s="1074"/>
    </row>
    <row r="1100" spans="3:3">
      <c r="C1100" s="1074"/>
    </row>
    <row r="1101" spans="3:3">
      <c r="C1101" s="1074"/>
    </row>
    <row r="1102" spans="3:3">
      <c r="C1102" s="1074"/>
    </row>
    <row r="1103" spans="3:3">
      <c r="C1103" s="1074"/>
    </row>
    <row r="1104" spans="3:3">
      <c r="C1104" s="1074"/>
    </row>
    <row r="1105" spans="3:3">
      <c r="C1105" s="1074"/>
    </row>
    <row r="1106" spans="3:3">
      <c r="C1106" s="1074"/>
    </row>
    <row r="1107" spans="3:3">
      <c r="C1107" s="1074"/>
    </row>
    <row r="1108" spans="3:3">
      <c r="C1108" s="1074"/>
    </row>
    <row r="1109" spans="3:3">
      <c r="C1109" s="1074"/>
    </row>
    <row r="1110" spans="3:3">
      <c r="C1110" s="1074"/>
    </row>
    <row r="1111" spans="3:3">
      <c r="C1111" s="1074"/>
    </row>
    <row r="1112" spans="3:3">
      <c r="C1112" s="1074"/>
    </row>
    <row r="1113" spans="3:3">
      <c r="C1113" s="1074"/>
    </row>
    <row r="1114" spans="3:3">
      <c r="C1114" s="1074"/>
    </row>
    <row r="1115" spans="3:3">
      <c r="C1115" s="1074"/>
    </row>
    <row r="1116" spans="3:3">
      <c r="C1116" s="1074"/>
    </row>
    <row r="1117" spans="3:3">
      <c r="C1117" s="1074"/>
    </row>
    <row r="1118" spans="3:3">
      <c r="C1118" s="1074"/>
    </row>
    <row r="1119" spans="3:3">
      <c r="C1119" s="1074"/>
    </row>
    <row r="1120" spans="3:3">
      <c r="C1120" s="1074"/>
    </row>
    <row r="1121" spans="3:3">
      <c r="C1121" s="1074"/>
    </row>
    <row r="1122" spans="3:3">
      <c r="C1122" s="1074"/>
    </row>
    <row r="1123" spans="3:3">
      <c r="C1123" s="1074"/>
    </row>
    <row r="1124" spans="3:3">
      <c r="C1124" s="1074"/>
    </row>
    <row r="1125" spans="3:3">
      <c r="C1125" s="1074"/>
    </row>
    <row r="1126" spans="3:3">
      <c r="C1126" s="1074"/>
    </row>
    <row r="1127" spans="3:3">
      <c r="C1127" s="1074"/>
    </row>
    <row r="1128" spans="3:3">
      <c r="C1128" s="1074"/>
    </row>
    <row r="1129" spans="3:3">
      <c r="C1129" s="1074"/>
    </row>
    <row r="1130" spans="3:3">
      <c r="C1130" s="1074"/>
    </row>
    <row r="1131" spans="3:3">
      <c r="C1131" s="1074"/>
    </row>
    <row r="1132" spans="3:3">
      <c r="C1132" s="1074"/>
    </row>
    <row r="1133" spans="3:3">
      <c r="C1133" s="1074"/>
    </row>
    <row r="1134" spans="3:3">
      <c r="C1134" s="1074"/>
    </row>
    <row r="1135" spans="3:3">
      <c r="C1135" s="1074"/>
    </row>
    <row r="1136" spans="3:3">
      <c r="C1136" s="1074"/>
    </row>
    <row r="1137" spans="3:3">
      <c r="C1137" s="1074"/>
    </row>
    <row r="1138" spans="3:3">
      <c r="C1138" s="1074"/>
    </row>
    <row r="1139" spans="3:3">
      <c r="C1139" s="1074"/>
    </row>
    <row r="1140" spans="3:3">
      <c r="C1140" s="1074"/>
    </row>
    <row r="1141" spans="3:3">
      <c r="C1141" s="1074"/>
    </row>
    <row r="1142" spans="3:3">
      <c r="C1142" s="1074"/>
    </row>
    <row r="1143" spans="3:3">
      <c r="C1143" s="1074"/>
    </row>
    <row r="1144" spans="3:3">
      <c r="C1144" s="1074"/>
    </row>
    <row r="1145" spans="3:3">
      <c r="C1145" s="1074"/>
    </row>
    <row r="1146" spans="3:3">
      <c r="C1146" s="1074"/>
    </row>
    <row r="1147" spans="3:3">
      <c r="C1147" s="1074"/>
    </row>
    <row r="1148" spans="3:3">
      <c r="C1148" s="1074"/>
    </row>
    <row r="1149" spans="3:3">
      <c r="C1149" s="1074"/>
    </row>
    <row r="1150" spans="3:3">
      <c r="C1150" s="1074"/>
    </row>
    <row r="1151" spans="3:3">
      <c r="C1151" s="1074"/>
    </row>
    <row r="1152" spans="3:3">
      <c r="C1152" s="1074"/>
    </row>
    <row r="1153" spans="3:3">
      <c r="C1153" s="1074"/>
    </row>
    <row r="1154" spans="3:3">
      <c r="C1154" s="1074"/>
    </row>
    <row r="1155" spans="3:3">
      <c r="C1155" s="1074"/>
    </row>
    <row r="1156" spans="3:3">
      <c r="C1156" s="1074"/>
    </row>
    <row r="1157" spans="3:3">
      <c r="C1157" s="1074"/>
    </row>
    <row r="1158" spans="3:3">
      <c r="C1158" s="1074"/>
    </row>
    <row r="1159" spans="3:3">
      <c r="C1159" s="1074"/>
    </row>
    <row r="1160" spans="3:3">
      <c r="C1160" s="1074"/>
    </row>
    <row r="1161" spans="3:3">
      <c r="C1161" s="1074"/>
    </row>
    <row r="1162" spans="3:3">
      <c r="C1162" s="1074"/>
    </row>
    <row r="1163" spans="3:3">
      <c r="C1163" s="1074"/>
    </row>
    <row r="1164" spans="3:3">
      <c r="C1164" s="1074"/>
    </row>
    <row r="1165" spans="3:3">
      <c r="C1165" s="1074"/>
    </row>
    <row r="1166" spans="3:3">
      <c r="C1166" s="1074"/>
    </row>
    <row r="1167" spans="3:3">
      <c r="C1167" s="1074"/>
    </row>
    <row r="1168" spans="3:3">
      <c r="C1168" s="1074"/>
    </row>
    <row r="1169" spans="3:3">
      <c r="C1169" s="1074"/>
    </row>
    <row r="1170" spans="3:3">
      <c r="C1170" s="1074"/>
    </row>
    <row r="1171" spans="3:3">
      <c r="C1171" s="1074"/>
    </row>
    <row r="1172" spans="3:3">
      <c r="C1172" s="1074"/>
    </row>
    <row r="1173" spans="3:3">
      <c r="C1173" s="1074"/>
    </row>
    <row r="1174" spans="3:3">
      <c r="C1174" s="1074"/>
    </row>
    <row r="1175" spans="3:3">
      <c r="C1175" s="1074"/>
    </row>
    <row r="1176" spans="3:3">
      <c r="C1176" s="1074"/>
    </row>
    <row r="1177" spans="3:3">
      <c r="C1177" s="1074"/>
    </row>
    <row r="1178" spans="3:3">
      <c r="C1178" s="1074"/>
    </row>
    <row r="1179" spans="3:3">
      <c r="C1179" s="1074"/>
    </row>
    <row r="1180" spans="3:3">
      <c r="C1180" s="1074"/>
    </row>
    <row r="1181" spans="3:3">
      <c r="C1181" s="1074"/>
    </row>
    <row r="1182" spans="3:3">
      <c r="C1182" s="1074"/>
    </row>
    <row r="1183" spans="3:3">
      <c r="C1183" s="1074"/>
    </row>
    <row r="1184" spans="3:3">
      <c r="C1184" s="1074"/>
    </row>
    <row r="1185" spans="3:3">
      <c r="C1185" s="1074"/>
    </row>
    <row r="1186" spans="3:3">
      <c r="C1186" s="1074"/>
    </row>
    <row r="1187" spans="3:3">
      <c r="C1187" s="1074"/>
    </row>
    <row r="1188" spans="3:3">
      <c r="C1188" s="1074"/>
    </row>
    <row r="1189" spans="3:3">
      <c r="C1189" s="1074"/>
    </row>
    <row r="1190" spans="3:3">
      <c r="C1190" s="1074"/>
    </row>
    <row r="1191" spans="3:3">
      <c r="C1191" s="1074"/>
    </row>
    <row r="1192" spans="3:3">
      <c r="C1192" s="1074"/>
    </row>
    <row r="1193" spans="3:3">
      <c r="C1193" s="1074"/>
    </row>
    <row r="1194" spans="3:3">
      <c r="C1194" s="1074"/>
    </row>
    <row r="1195" spans="3:3">
      <c r="C1195" s="1074"/>
    </row>
    <row r="1196" spans="3:3">
      <c r="C1196" s="1074"/>
    </row>
    <row r="1197" spans="3:3">
      <c r="C1197" s="1074"/>
    </row>
    <row r="1198" spans="3:3">
      <c r="C1198" s="1074"/>
    </row>
    <row r="1199" spans="3:3">
      <c r="C1199" s="1074"/>
    </row>
    <row r="1200" spans="3:3">
      <c r="C1200" s="1074"/>
    </row>
    <row r="1201" spans="3:3">
      <c r="C1201" s="1074"/>
    </row>
    <row r="1202" spans="3:3">
      <c r="C1202" s="1074"/>
    </row>
    <row r="1203" spans="3:3">
      <c r="C1203" s="1074"/>
    </row>
    <row r="1204" spans="3:3">
      <c r="C1204" s="1074"/>
    </row>
    <row r="1205" spans="3:3">
      <c r="C1205" s="1074"/>
    </row>
    <row r="1206" spans="3:3">
      <c r="C1206" s="1074"/>
    </row>
    <row r="1207" spans="3:3">
      <c r="C1207" s="1074"/>
    </row>
    <row r="1208" spans="3:3">
      <c r="C1208" s="1074"/>
    </row>
    <row r="1209" spans="3:3">
      <c r="C1209" s="1074"/>
    </row>
    <row r="1210" spans="3:3">
      <c r="C1210" s="1074"/>
    </row>
    <row r="1211" spans="3:3">
      <c r="C1211" s="1074"/>
    </row>
    <row r="1212" spans="3:3">
      <c r="C1212" s="1074"/>
    </row>
    <row r="1213" spans="3:3">
      <c r="C1213" s="1074"/>
    </row>
    <row r="1214" spans="3:3">
      <c r="C1214" s="1074"/>
    </row>
    <row r="1215" spans="3:3">
      <c r="C1215" s="1074"/>
    </row>
    <row r="1216" spans="3:3">
      <c r="C1216" s="1074"/>
    </row>
    <row r="1217" spans="3:3">
      <c r="C1217" s="1074"/>
    </row>
    <row r="1218" spans="3:3">
      <c r="C1218" s="1074"/>
    </row>
    <row r="1219" spans="3:3">
      <c r="C1219" s="1074"/>
    </row>
    <row r="1220" spans="3:3">
      <c r="C1220" s="1074"/>
    </row>
    <row r="1221" spans="3:3">
      <c r="C1221" s="1074"/>
    </row>
    <row r="1222" spans="3:3">
      <c r="C1222" s="1074"/>
    </row>
    <row r="1223" spans="3:3">
      <c r="C1223" s="1074"/>
    </row>
    <row r="1224" spans="3:3">
      <c r="C1224" s="1074"/>
    </row>
    <row r="1225" spans="3:3">
      <c r="C1225" s="1074"/>
    </row>
    <row r="1226" spans="3:3">
      <c r="C1226" s="1074"/>
    </row>
    <row r="1227" spans="3:3">
      <c r="C1227" s="1074"/>
    </row>
    <row r="1228" spans="3:3">
      <c r="C1228" s="1074"/>
    </row>
    <row r="1229" spans="3:3">
      <c r="C1229" s="1074"/>
    </row>
    <row r="1230" spans="3:3">
      <c r="C1230" s="1074"/>
    </row>
    <row r="1231" spans="3:3">
      <c r="C1231" s="1074"/>
    </row>
    <row r="1232" spans="3:3">
      <c r="C1232" s="1074"/>
    </row>
    <row r="1233" spans="3:3">
      <c r="C1233" s="1074"/>
    </row>
    <row r="1234" spans="3:3">
      <c r="C1234" s="1074"/>
    </row>
    <row r="1235" spans="3:3">
      <c r="C1235" s="1074"/>
    </row>
    <row r="1236" spans="3:3">
      <c r="C1236" s="1074"/>
    </row>
    <row r="1237" spans="3:3">
      <c r="C1237" s="1074"/>
    </row>
    <row r="1238" spans="3:3">
      <c r="C1238" s="1074"/>
    </row>
    <row r="1239" spans="3:3">
      <c r="C1239" s="1074"/>
    </row>
    <row r="1240" spans="3:3">
      <c r="C1240" s="1074"/>
    </row>
    <row r="1241" spans="3:3">
      <c r="C1241" s="1074"/>
    </row>
    <row r="1242" spans="3:3">
      <c r="C1242" s="1074"/>
    </row>
    <row r="1243" spans="3:3">
      <c r="C1243" s="1074"/>
    </row>
    <row r="1244" spans="3:3">
      <c r="C1244" s="1074"/>
    </row>
    <row r="1245" spans="3:3">
      <c r="C1245" s="1074"/>
    </row>
    <row r="1246" spans="3:3">
      <c r="C1246" s="1074"/>
    </row>
    <row r="1247" spans="3:3">
      <c r="C1247" s="1074"/>
    </row>
    <row r="1248" spans="3:3">
      <c r="C1248" s="1074"/>
    </row>
    <row r="1249" spans="3:3">
      <c r="C1249" s="1074"/>
    </row>
    <row r="1250" spans="3:3">
      <c r="C1250" s="1074"/>
    </row>
    <row r="1251" spans="3:3">
      <c r="C1251" s="1074"/>
    </row>
    <row r="1252" spans="3:3">
      <c r="C1252" s="1074"/>
    </row>
    <row r="1253" spans="3:3">
      <c r="C1253" s="1074"/>
    </row>
    <row r="1254" spans="3:3">
      <c r="C1254" s="1074"/>
    </row>
    <row r="1255" spans="3:3">
      <c r="C1255" s="1074"/>
    </row>
    <row r="1256" spans="3:3">
      <c r="C1256" s="1074"/>
    </row>
    <row r="1257" spans="3:3">
      <c r="C1257" s="1074"/>
    </row>
    <row r="1258" spans="3:3">
      <c r="C1258" s="1074"/>
    </row>
    <row r="1259" spans="3:3">
      <c r="C1259" s="1074"/>
    </row>
    <row r="1260" spans="3:3">
      <c r="C1260" s="1074"/>
    </row>
    <row r="1261" spans="3:3">
      <c r="C1261" s="1074"/>
    </row>
    <row r="1262" spans="3:3">
      <c r="C1262" s="1074"/>
    </row>
    <row r="1263" spans="3:3">
      <c r="C1263" s="1074"/>
    </row>
    <row r="1264" spans="3:3">
      <c r="C1264" s="1074"/>
    </row>
    <row r="1265" spans="3:3">
      <c r="C1265" s="1074"/>
    </row>
    <row r="1266" spans="3:3">
      <c r="C1266" s="1074"/>
    </row>
    <row r="1267" spans="3:3">
      <c r="C1267" s="1074"/>
    </row>
    <row r="1268" spans="3:3">
      <c r="C1268" s="1074"/>
    </row>
    <row r="1269" spans="3:3">
      <c r="C1269" s="1074"/>
    </row>
    <row r="1270" spans="3:3">
      <c r="C1270" s="1074"/>
    </row>
    <row r="1271" spans="3:3">
      <c r="C1271" s="1074"/>
    </row>
    <row r="1272" spans="3:3">
      <c r="C1272" s="1074"/>
    </row>
    <row r="1273" spans="3:3">
      <c r="C1273" s="1074"/>
    </row>
    <row r="1274" spans="3:3">
      <c r="C1274" s="1074"/>
    </row>
    <row r="1275" spans="3:3">
      <c r="C1275" s="1074"/>
    </row>
    <row r="1276" spans="3:3">
      <c r="C1276" s="1074"/>
    </row>
    <row r="1277" spans="3:3">
      <c r="C1277" s="1074"/>
    </row>
    <row r="1278" spans="3:3">
      <c r="C1278" s="1074"/>
    </row>
    <row r="1279" spans="3:3">
      <c r="C1279" s="1074"/>
    </row>
    <row r="1280" spans="3:3">
      <c r="C1280" s="1074"/>
    </row>
    <row r="1281" spans="3:3">
      <c r="C1281" s="1074"/>
    </row>
    <row r="1282" spans="3:3">
      <c r="C1282" s="1074"/>
    </row>
    <row r="1283" spans="3:3">
      <c r="C1283" s="1074"/>
    </row>
    <row r="1284" spans="3:3">
      <c r="C1284" s="1074"/>
    </row>
    <row r="1285" spans="3:3">
      <c r="C1285" s="1074"/>
    </row>
    <row r="1286" spans="3:3">
      <c r="C1286" s="1074"/>
    </row>
    <row r="1287" spans="3:3">
      <c r="C1287" s="1074"/>
    </row>
    <row r="1288" spans="3:3">
      <c r="C1288" s="1074"/>
    </row>
    <row r="1289" spans="3:3">
      <c r="C1289" s="1074"/>
    </row>
    <row r="1290" spans="3:3">
      <c r="C1290" s="1074"/>
    </row>
    <row r="1291" spans="3:3">
      <c r="C1291" s="1074"/>
    </row>
    <row r="1292" spans="3:3">
      <c r="C1292" s="1074"/>
    </row>
    <row r="1293" spans="3:3">
      <c r="C1293" s="1074"/>
    </row>
    <row r="1294" spans="3:3">
      <c r="C1294" s="1074"/>
    </row>
    <row r="1295" spans="3:3">
      <c r="C1295" s="1074"/>
    </row>
    <row r="1296" spans="3:3">
      <c r="C1296" s="1074"/>
    </row>
    <row r="1297" spans="3:3">
      <c r="C1297" s="1074"/>
    </row>
    <row r="1298" spans="3:3">
      <c r="C1298" s="1074"/>
    </row>
    <row r="1299" spans="3:3">
      <c r="C1299" s="1074"/>
    </row>
    <row r="1300" spans="3:3">
      <c r="C1300" s="1074"/>
    </row>
    <row r="1301" spans="3:3">
      <c r="C1301" s="1074"/>
    </row>
    <row r="1302" spans="3:3">
      <c r="C1302" s="1074"/>
    </row>
    <row r="1303" spans="3:3">
      <c r="C1303" s="1074"/>
    </row>
    <row r="1304" spans="3:3">
      <c r="C1304" s="1074"/>
    </row>
    <row r="1305" spans="3:3">
      <c r="C1305" s="1074"/>
    </row>
    <row r="1306" spans="3:3">
      <c r="C1306" s="1074"/>
    </row>
    <row r="1307" spans="3:3">
      <c r="C1307" s="1074"/>
    </row>
    <row r="1308" spans="3:3">
      <c r="C1308" s="1074"/>
    </row>
    <row r="1309" spans="3:3">
      <c r="C1309" s="1074"/>
    </row>
    <row r="1310" spans="3:3">
      <c r="C1310" s="1074"/>
    </row>
    <row r="1311" spans="3:3">
      <c r="C1311" s="1074"/>
    </row>
    <row r="1312" spans="3:3">
      <c r="C1312" s="1074"/>
    </row>
    <row r="1313" spans="3:3">
      <c r="C1313" s="1074"/>
    </row>
    <row r="1314" spans="3:3">
      <c r="C1314" s="1074"/>
    </row>
    <row r="1315" spans="3:3">
      <c r="C1315" s="1074"/>
    </row>
    <row r="1316" spans="3:3">
      <c r="C1316" s="1074"/>
    </row>
    <row r="1317" spans="3:3">
      <c r="C1317" s="1074"/>
    </row>
    <row r="1318" spans="3:3">
      <c r="C1318" s="1074"/>
    </row>
    <row r="1319" spans="3:3">
      <c r="C1319" s="1074"/>
    </row>
    <row r="1320" spans="3:3">
      <c r="C1320" s="1074"/>
    </row>
    <row r="1321" spans="3:3">
      <c r="C1321" s="1074"/>
    </row>
    <row r="1322" spans="3:3">
      <c r="C1322" s="1074"/>
    </row>
    <row r="1323" spans="3:3">
      <c r="C1323" s="1074"/>
    </row>
    <row r="1324" spans="3:3">
      <c r="C1324" s="1074"/>
    </row>
    <row r="1325" spans="3:3">
      <c r="C1325" s="1074"/>
    </row>
    <row r="1326" spans="3:3">
      <c r="C1326" s="1074"/>
    </row>
    <row r="1327" spans="3:3">
      <c r="C1327" s="1074"/>
    </row>
    <row r="1328" spans="3:3">
      <c r="C1328" s="1074"/>
    </row>
    <row r="1329" spans="3:3">
      <c r="C1329" s="1074"/>
    </row>
    <row r="1330" spans="3:3">
      <c r="C1330" s="1074"/>
    </row>
    <row r="1331" spans="3:3">
      <c r="C1331" s="1074"/>
    </row>
    <row r="1332" spans="3:3">
      <c r="C1332" s="1074"/>
    </row>
    <row r="1333" spans="3:3">
      <c r="C1333" s="1074"/>
    </row>
    <row r="1334" spans="3:3">
      <c r="C1334" s="1074"/>
    </row>
    <row r="1335" spans="3:3">
      <c r="C1335" s="1074"/>
    </row>
    <row r="1336" spans="3:3">
      <c r="C1336" s="1074"/>
    </row>
    <row r="1337" spans="3:3">
      <c r="C1337" s="1074"/>
    </row>
    <row r="1338" spans="3:3">
      <c r="C1338" s="1074"/>
    </row>
    <row r="1339" spans="3:3">
      <c r="C1339" s="1074"/>
    </row>
    <row r="1340" spans="3:3">
      <c r="C1340" s="1074"/>
    </row>
    <row r="1341" spans="3:3">
      <c r="C1341" s="1074"/>
    </row>
    <row r="1342" spans="3:3">
      <c r="C1342" s="1074"/>
    </row>
    <row r="1343" spans="3:3">
      <c r="C1343" s="1074"/>
    </row>
    <row r="1344" spans="3:3">
      <c r="C1344" s="1074"/>
    </row>
    <row r="1345" spans="3:3">
      <c r="C1345" s="1074"/>
    </row>
    <row r="1346" spans="3:3">
      <c r="C1346" s="1074"/>
    </row>
    <row r="1347" spans="3:3">
      <c r="C1347" s="1074"/>
    </row>
    <row r="1348" spans="3:3">
      <c r="C1348" s="1074"/>
    </row>
    <row r="1349" spans="3:3">
      <c r="C1349" s="1074"/>
    </row>
    <row r="1350" spans="3:3">
      <c r="C1350" s="1074"/>
    </row>
    <row r="1351" spans="3:3">
      <c r="C1351" s="1074"/>
    </row>
    <row r="1352" spans="3:3">
      <c r="C1352" s="1074"/>
    </row>
    <row r="1353" spans="3:3">
      <c r="C1353" s="1074"/>
    </row>
    <row r="1354" spans="3:3">
      <c r="C1354" s="1074"/>
    </row>
    <row r="1355" spans="3:3">
      <c r="C1355" s="1074"/>
    </row>
    <row r="1356" spans="3:3">
      <c r="C1356" s="1074"/>
    </row>
    <row r="1357" spans="3:3">
      <c r="C1357" s="1074"/>
    </row>
    <row r="1358" spans="3:3">
      <c r="C1358" s="1074"/>
    </row>
    <row r="1359" spans="3:3">
      <c r="C1359" s="1074"/>
    </row>
    <row r="1360" spans="3:3">
      <c r="C1360" s="1074"/>
    </row>
    <row r="1361" spans="3:3">
      <c r="C1361" s="1074"/>
    </row>
    <row r="1362" spans="3:3">
      <c r="C1362" s="1074"/>
    </row>
    <row r="1363" spans="3:3">
      <c r="C1363" s="1074"/>
    </row>
    <row r="1364" spans="3:3">
      <c r="C1364" s="1074"/>
    </row>
    <row r="1365" spans="3:3">
      <c r="C1365" s="1074"/>
    </row>
    <row r="1366" spans="3:3">
      <c r="C1366" s="1074"/>
    </row>
    <row r="1367" spans="3:3">
      <c r="C1367" s="1074"/>
    </row>
    <row r="1368" spans="3:3">
      <c r="C1368" s="1074"/>
    </row>
    <row r="1369" spans="3:3">
      <c r="C1369" s="1074"/>
    </row>
    <row r="1370" spans="3:3">
      <c r="C1370" s="1074"/>
    </row>
    <row r="1371" spans="3:3">
      <c r="C1371" s="1074"/>
    </row>
    <row r="1372" spans="3:3">
      <c r="C1372" s="1074"/>
    </row>
    <row r="1373" spans="3:3">
      <c r="C1373" s="1074"/>
    </row>
    <row r="1374" spans="3:3">
      <c r="C1374" s="1074"/>
    </row>
    <row r="1375" spans="3:3">
      <c r="C1375" s="1074"/>
    </row>
    <row r="1376" spans="3:3">
      <c r="C1376" s="1074"/>
    </row>
    <row r="1377" spans="3:3">
      <c r="C1377" s="1074"/>
    </row>
    <row r="1378" spans="3:3">
      <c r="C1378" s="1074"/>
    </row>
    <row r="1379" spans="3:3">
      <c r="C1379" s="1074"/>
    </row>
    <row r="1380" spans="3:3">
      <c r="C1380" s="1074"/>
    </row>
    <row r="1381" spans="3:3">
      <c r="C1381" s="1074"/>
    </row>
    <row r="1382" spans="3:3">
      <c r="C1382" s="1074"/>
    </row>
    <row r="1383" spans="3:3">
      <c r="C1383" s="1074"/>
    </row>
    <row r="1384" spans="3:3">
      <c r="C1384" s="1074"/>
    </row>
    <row r="1385" spans="3:3">
      <c r="C1385" s="1074"/>
    </row>
    <row r="1386" spans="3:3">
      <c r="C1386" s="1074"/>
    </row>
    <row r="1387" spans="3:3">
      <c r="C1387" s="1074"/>
    </row>
    <row r="1388" spans="3:3">
      <c r="C1388" s="1074"/>
    </row>
    <row r="1389" spans="3:3">
      <c r="C1389" s="1074"/>
    </row>
    <row r="1390" spans="3:3">
      <c r="C1390" s="1074"/>
    </row>
    <row r="1391" spans="3:3">
      <c r="C1391" s="1074"/>
    </row>
    <row r="1392" spans="3:3">
      <c r="C1392" s="1074"/>
    </row>
    <row r="1393" spans="3:3">
      <c r="C1393" s="1074"/>
    </row>
    <row r="1394" spans="3:3">
      <c r="C1394" s="1074"/>
    </row>
    <row r="1395" spans="3:3">
      <c r="C1395" s="1074"/>
    </row>
    <row r="1396" spans="3:3">
      <c r="C1396" s="1074"/>
    </row>
    <row r="1397" spans="3:3">
      <c r="C1397" s="1074"/>
    </row>
    <row r="1398" spans="3:3">
      <c r="C1398" s="1074"/>
    </row>
    <row r="1399" spans="3:3">
      <c r="C1399" s="1074"/>
    </row>
    <row r="1400" spans="3:3">
      <c r="C1400" s="1074"/>
    </row>
    <row r="1401" spans="3:3">
      <c r="C1401" s="1074"/>
    </row>
    <row r="1402" spans="3:3">
      <c r="C1402" s="1074"/>
    </row>
    <row r="1403" spans="3:3">
      <c r="C1403" s="1074"/>
    </row>
    <row r="1404" spans="3:3">
      <c r="C1404" s="1074"/>
    </row>
    <row r="1405" spans="3:3">
      <c r="C1405" s="1074"/>
    </row>
    <row r="1406" spans="3:3">
      <c r="C1406" s="1074"/>
    </row>
    <row r="1407" spans="3:3">
      <c r="C1407" s="1074"/>
    </row>
    <row r="1408" spans="3:3">
      <c r="C1408" s="1074"/>
    </row>
    <row r="1409" spans="3:3">
      <c r="C1409" s="1074"/>
    </row>
    <row r="1410" spans="3:3">
      <c r="C1410" s="1074"/>
    </row>
    <row r="1411" spans="3:3">
      <c r="C1411" s="1074"/>
    </row>
    <row r="1412" spans="3:3">
      <c r="C1412" s="1074"/>
    </row>
    <row r="1413" spans="3:3">
      <c r="C1413" s="1074"/>
    </row>
    <row r="1414" spans="3:3">
      <c r="C1414" s="1074"/>
    </row>
    <row r="1415" spans="3:3">
      <c r="C1415" s="1074"/>
    </row>
    <row r="1416" spans="3:3">
      <c r="C1416" s="1074"/>
    </row>
    <row r="1417" spans="3:3">
      <c r="C1417" s="1074"/>
    </row>
    <row r="1418" spans="3:3">
      <c r="C1418" s="1074"/>
    </row>
    <row r="1419" spans="3:3">
      <c r="C1419" s="1074"/>
    </row>
    <row r="1420" spans="3:3">
      <c r="C1420" s="1074"/>
    </row>
    <row r="1421" spans="3:3">
      <c r="C1421" s="1074"/>
    </row>
    <row r="1422" spans="3:3">
      <c r="C1422" s="1074"/>
    </row>
    <row r="1423" spans="3:3">
      <c r="C1423" s="1074"/>
    </row>
    <row r="1424" spans="3:3">
      <c r="C1424" s="1074"/>
    </row>
    <row r="1425" spans="3:3">
      <c r="C1425" s="1074"/>
    </row>
    <row r="1426" spans="3:3">
      <c r="C1426" s="1074"/>
    </row>
    <row r="1427" spans="3:3">
      <c r="C1427" s="1074"/>
    </row>
    <row r="1428" spans="3:3">
      <c r="C1428" s="1074"/>
    </row>
    <row r="1429" spans="3:3">
      <c r="C1429" s="1074"/>
    </row>
    <row r="1430" spans="3:3">
      <c r="C1430" s="1074"/>
    </row>
    <row r="1431" spans="3:3">
      <c r="C1431" s="1074"/>
    </row>
    <row r="1432" spans="3:3">
      <c r="C1432" s="1074"/>
    </row>
    <row r="1433" spans="3:3">
      <c r="C1433" s="1074"/>
    </row>
    <row r="1434" spans="3:3">
      <c r="C1434" s="1074"/>
    </row>
    <row r="1435" spans="3:3">
      <c r="C1435" s="1074"/>
    </row>
    <row r="1436" spans="3:3">
      <c r="C1436" s="1074"/>
    </row>
    <row r="1437" spans="3:3">
      <c r="C1437" s="1074"/>
    </row>
    <row r="1438" spans="3:3">
      <c r="C1438" s="1074"/>
    </row>
    <row r="1439" spans="3:3">
      <c r="C1439" s="1074"/>
    </row>
    <row r="1440" spans="3:3">
      <c r="C1440" s="1074"/>
    </row>
    <row r="1441" spans="3:3">
      <c r="C1441" s="1074"/>
    </row>
    <row r="1442" spans="3:3">
      <c r="C1442" s="1074"/>
    </row>
    <row r="1443" spans="3:3">
      <c r="C1443" s="1074"/>
    </row>
    <row r="1444" spans="3:3">
      <c r="C1444" s="1074"/>
    </row>
    <row r="1445" spans="3:3">
      <c r="C1445" s="1074"/>
    </row>
    <row r="1446" spans="3:3">
      <c r="C1446" s="1074"/>
    </row>
    <row r="1447" spans="3:3">
      <c r="C1447" s="1074"/>
    </row>
    <row r="1448" spans="3:3">
      <c r="C1448" s="1074"/>
    </row>
    <row r="1449" spans="3:3">
      <c r="C1449" s="1074"/>
    </row>
    <row r="1450" spans="3:3">
      <c r="C1450" s="1074"/>
    </row>
    <row r="1451" spans="3:3">
      <c r="C1451" s="1074"/>
    </row>
    <row r="1452" spans="3:3">
      <c r="C1452" s="1074"/>
    </row>
    <row r="1453" spans="3:3">
      <c r="C1453" s="1074"/>
    </row>
    <row r="1454" spans="3:3">
      <c r="C1454" s="1074"/>
    </row>
    <row r="1455" spans="3:3">
      <c r="C1455" s="1074"/>
    </row>
    <row r="1456" spans="3:3">
      <c r="C1456" s="1074"/>
    </row>
    <row r="1457" spans="3:3">
      <c r="C1457" s="1074"/>
    </row>
    <row r="1458" spans="3:3">
      <c r="C1458" s="1074"/>
    </row>
    <row r="1459" spans="3:3">
      <c r="C1459" s="1074"/>
    </row>
    <row r="1460" spans="3:3">
      <c r="C1460" s="1074"/>
    </row>
    <row r="1461" spans="3:3">
      <c r="C1461" s="1074"/>
    </row>
    <row r="1462" spans="3:3">
      <c r="C1462" s="1074"/>
    </row>
    <row r="1463" spans="3:3">
      <c r="C1463" s="1074"/>
    </row>
    <row r="1464" spans="3:3">
      <c r="C1464" s="1074"/>
    </row>
    <row r="1465" spans="3:3">
      <c r="C1465" s="1074"/>
    </row>
    <row r="1466" spans="3:3">
      <c r="C1466" s="1074"/>
    </row>
    <row r="1467" spans="3:3">
      <c r="C1467" s="1074"/>
    </row>
    <row r="1468" spans="3:3">
      <c r="C1468" s="1074"/>
    </row>
    <row r="1469" spans="3:3">
      <c r="C1469" s="1074"/>
    </row>
    <row r="1470" spans="3:3">
      <c r="C1470" s="1074"/>
    </row>
    <row r="1471" spans="3:3">
      <c r="C1471" s="1074"/>
    </row>
    <row r="1472" spans="3:3">
      <c r="C1472" s="1074"/>
    </row>
    <row r="1473" spans="3:3">
      <c r="C1473" s="1074"/>
    </row>
    <row r="1474" spans="3:3">
      <c r="C1474" s="1074"/>
    </row>
    <row r="1475" spans="3:3">
      <c r="C1475" s="1074"/>
    </row>
    <row r="1476" spans="3:3">
      <c r="C1476" s="1074"/>
    </row>
    <row r="1477" spans="3:3">
      <c r="C1477" s="1074"/>
    </row>
    <row r="1478" spans="3:3">
      <c r="C1478" s="1074"/>
    </row>
    <row r="1479" spans="3:3">
      <c r="C1479" s="1074"/>
    </row>
    <row r="1480" spans="3:3">
      <c r="C1480" s="1074"/>
    </row>
    <row r="1481" spans="3:3">
      <c r="C1481" s="1074"/>
    </row>
    <row r="1482" spans="3:3">
      <c r="C1482" s="1074"/>
    </row>
    <row r="1483" spans="3:3">
      <c r="C1483" s="1074"/>
    </row>
    <row r="1484" spans="3:3">
      <c r="C1484" s="1074"/>
    </row>
    <row r="1485" spans="3:3">
      <c r="C1485" s="1074"/>
    </row>
    <row r="1486" spans="3:3">
      <c r="C1486" s="1074"/>
    </row>
    <row r="1487" spans="3:3">
      <c r="C1487" s="1074"/>
    </row>
    <row r="1488" spans="3:3">
      <c r="C1488" s="1074"/>
    </row>
    <row r="1489" spans="3:3">
      <c r="C1489" s="1074"/>
    </row>
    <row r="1490" spans="3:3">
      <c r="C1490" s="1074"/>
    </row>
    <row r="1491" spans="3:3">
      <c r="C1491" s="1074"/>
    </row>
    <row r="1492" spans="3:3">
      <c r="C1492" s="1074"/>
    </row>
    <row r="1493" spans="3:3">
      <c r="C1493" s="1074"/>
    </row>
    <row r="1494" spans="3:3">
      <c r="C1494" s="1074"/>
    </row>
    <row r="1495" spans="3:3">
      <c r="C1495" s="1074"/>
    </row>
    <row r="1496" spans="3:3">
      <c r="C1496" s="1074"/>
    </row>
    <row r="1497" spans="3:3">
      <c r="C1497" s="1074"/>
    </row>
    <row r="1498" spans="3:3">
      <c r="C1498" s="1074"/>
    </row>
    <row r="1499" spans="3:3">
      <c r="C1499" s="1074"/>
    </row>
    <row r="1500" spans="3:3">
      <c r="C1500" s="1074"/>
    </row>
    <row r="1501" spans="3:3">
      <c r="C1501" s="1074"/>
    </row>
    <row r="1502" spans="3:3">
      <c r="C1502" s="1074"/>
    </row>
    <row r="1503" spans="3:3">
      <c r="C1503" s="1074"/>
    </row>
    <row r="1504" spans="3:3">
      <c r="C1504" s="1074"/>
    </row>
    <row r="1505" spans="3:3">
      <c r="C1505" s="1074"/>
    </row>
    <row r="1506" spans="3:3">
      <c r="C1506" s="1074"/>
    </row>
    <row r="1507" spans="3:3">
      <c r="C1507" s="1074"/>
    </row>
    <row r="1508" spans="3:3">
      <c r="C1508" s="1074"/>
    </row>
    <row r="1509" spans="3:3">
      <c r="C1509" s="1074"/>
    </row>
    <row r="1510" spans="3:3">
      <c r="C1510" s="1074"/>
    </row>
    <row r="1511" spans="3:3">
      <c r="C1511" s="1074"/>
    </row>
    <row r="1512" spans="3:3">
      <c r="C1512" s="1074"/>
    </row>
    <row r="1513" spans="3:3">
      <c r="C1513" s="1074"/>
    </row>
    <row r="1514" spans="3:3">
      <c r="C1514" s="1074"/>
    </row>
    <row r="1515" spans="3:3">
      <c r="C1515" s="1074"/>
    </row>
    <row r="1516" spans="3:3">
      <c r="C1516" s="1074"/>
    </row>
    <row r="1517" spans="3:3">
      <c r="C1517" s="1074"/>
    </row>
    <row r="1518" spans="3:3">
      <c r="C1518" s="1074"/>
    </row>
    <row r="1519" spans="3:3">
      <c r="C1519" s="1074"/>
    </row>
    <row r="1520" spans="3:3">
      <c r="C1520" s="1074"/>
    </row>
    <row r="1521" spans="3:3">
      <c r="C1521" s="1074"/>
    </row>
    <row r="1522" spans="3:3">
      <c r="C1522" s="1074"/>
    </row>
    <row r="1523" spans="3:3">
      <c r="C1523" s="1074"/>
    </row>
    <row r="1524" spans="3:3">
      <c r="C1524" s="1074"/>
    </row>
    <row r="1525" spans="3:3">
      <c r="C1525" s="1074"/>
    </row>
    <row r="1526" spans="3:3">
      <c r="C1526" s="1074"/>
    </row>
    <row r="1527" spans="3:3">
      <c r="C1527" s="1074"/>
    </row>
    <row r="1528" spans="3:3">
      <c r="C1528" s="1074"/>
    </row>
    <row r="1529" spans="3:3">
      <c r="C1529" s="1074"/>
    </row>
    <row r="1530" spans="3:3">
      <c r="C1530" s="1074"/>
    </row>
    <row r="1531" spans="3:3">
      <c r="C1531" s="1074"/>
    </row>
    <row r="1532" spans="3:3">
      <c r="C1532" s="1074"/>
    </row>
    <row r="1533" spans="3:3">
      <c r="C1533" s="1074"/>
    </row>
    <row r="1534" spans="3:3">
      <c r="C1534" s="1074"/>
    </row>
    <row r="1535" spans="3:3">
      <c r="C1535" s="1074"/>
    </row>
    <row r="1536" spans="3:3">
      <c r="C1536" s="1074"/>
    </row>
    <row r="1537" spans="3:3">
      <c r="C1537" s="1074"/>
    </row>
    <row r="1538" spans="3:3">
      <c r="C1538" s="1074"/>
    </row>
    <row r="1539" spans="3:3">
      <c r="C1539" s="1074"/>
    </row>
    <row r="1540" spans="3:3">
      <c r="C1540" s="1074"/>
    </row>
    <row r="1541" spans="3:3">
      <c r="C1541" s="1074"/>
    </row>
    <row r="1542" spans="3:3">
      <c r="C1542" s="1074"/>
    </row>
    <row r="1543" spans="3:3">
      <c r="C1543" s="1074"/>
    </row>
    <row r="1544" spans="3:3">
      <c r="C1544" s="1074"/>
    </row>
    <row r="1545" spans="3:3">
      <c r="C1545" s="1074"/>
    </row>
    <row r="1546" spans="3:3">
      <c r="C1546" s="1074"/>
    </row>
    <row r="1547" spans="3:3">
      <c r="C1547" s="1074"/>
    </row>
    <row r="1548" spans="3:3">
      <c r="C1548" s="1074"/>
    </row>
    <row r="1549" spans="3:3">
      <c r="C1549" s="1074"/>
    </row>
    <row r="1550" spans="3:3">
      <c r="C1550" s="1074"/>
    </row>
    <row r="1551" spans="3:3">
      <c r="C1551" s="1074"/>
    </row>
    <row r="1552" spans="3:3">
      <c r="C1552" s="1074"/>
    </row>
    <row r="1553" spans="3:3">
      <c r="C1553" s="1074"/>
    </row>
    <row r="1554" spans="3:3">
      <c r="C1554" s="1074"/>
    </row>
    <row r="1555" spans="3:3">
      <c r="C1555" s="1074"/>
    </row>
    <row r="1556" spans="3:3">
      <c r="C1556" s="1074"/>
    </row>
    <row r="1557" spans="3:3">
      <c r="C1557" s="1074"/>
    </row>
    <row r="1558" spans="3:3">
      <c r="C1558" s="1074"/>
    </row>
    <row r="1559" spans="3:3">
      <c r="C1559" s="1074"/>
    </row>
    <row r="1560" spans="3:3">
      <c r="C1560" s="1074"/>
    </row>
    <row r="1561" spans="3:3">
      <c r="C1561" s="1074"/>
    </row>
    <row r="1562" spans="3:3">
      <c r="C1562" s="1074"/>
    </row>
    <row r="1563" spans="3:3">
      <c r="C1563" s="1074"/>
    </row>
    <row r="1564" spans="3:3">
      <c r="C1564" s="1074"/>
    </row>
    <row r="1565" spans="3:3">
      <c r="C1565" s="1074"/>
    </row>
    <row r="1566" spans="3:3">
      <c r="C1566" s="1074"/>
    </row>
    <row r="1567" spans="3:3">
      <c r="C1567" s="1074"/>
    </row>
    <row r="1568" spans="3:3">
      <c r="C1568" s="1074"/>
    </row>
    <row r="1569" spans="3:3">
      <c r="C1569" s="1074"/>
    </row>
    <row r="1570" spans="3:3">
      <c r="C1570" s="1074"/>
    </row>
    <row r="1571" spans="3:3">
      <c r="C1571" s="1074"/>
    </row>
    <row r="1572" spans="3:3">
      <c r="C1572" s="1074"/>
    </row>
    <row r="1573" spans="3:3">
      <c r="C1573" s="1074"/>
    </row>
    <row r="1574" spans="3:3">
      <c r="C1574" s="1074"/>
    </row>
    <row r="1575" spans="3:3">
      <c r="C1575" s="1074"/>
    </row>
    <row r="1576" spans="3:3">
      <c r="C1576" s="1074"/>
    </row>
    <row r="1577" spans="3:3">
      <c r="C1577" s="1074"/>
    </row>
    <row r="1578" spans="3:3">
      <c r="C1578" s="1074"/>
    </row>
    <row r="1579" spans="3:3">
      <c r="C1579" s="1074"/>
    </row>
    <row r="1580" spans="3:3">
      <c r="C1580" s="1074"/>
    </row>
    <row r="1581" spans="3:3">
      <c r="C1581" s="1074"/>
    </row>
    <row r="1582" spans="3:3">
      <c r="C1582" s="1074"/>
    </row>
    <row r="1583" spans="3:3">
      <c r="C1583" s="1074"/>
    </row>
    <row r="1584" spans="3:3">
      <c r="C1584" s="1074"/>
    </row>
    <row r="1585" spans="3:3">
      <c r="C1585" s="1074"/>
    </row>
    <row r="1586" spans="3:3">
      <c r="C1586" s="1074"/>
    </row>
    <row r="1587" spans="3:3">
      <c r="C1587" s="1074"/>
    </row>
    <row r="1588" spans="3:3">
      <c r="C1588" s="1074"/>
    </row>
    <row r="1589" spans="3:3">
      <c r="C1589" s="1074"/>
    </row>
    <row r="1590" spans="3:3">
      <c r="C1590" s="1074"/>
    </row>
    <row r="1591" spans="3:3">
      <c r="C1591" s="1074"/>
    </row>
    <row r="1592" spans="3:3">
      <c r="C1592" s="1074"/>
    </row>
    <row r="1593" spans="3:3">
      <c r="C1593" s="1074"/>
    </row>
    <row r="1594" spans="3:3">
      <c r="C1594" s="1074"/>
    </row>
    <row r="1595" spans="3:3">
      <c r="C1595" s="1074"/>
    </row>
    <row r="1596" spans="3:3">
      <c r="C1596" s="1074"/>
    </row>
    <row r="1597" spans="3:3">
      <c r="C1597" s="1074"/>
    </row>
    <row r="1598" spans="3:3">
      <c r="C1598" s="1074"/>
    </row>
    <row r="1599" spans="3:3">
      <c r="C1599" s="1074"/>
    </row>
    <row r="1600" spans="3:3">
      <c r="C1600" s="1074"/>
    </row>
    <row r="1601" spans="3:3">
      <c r="C1601" s="1074"/>
    </row>
    <row r="1602" spans="3:3">
      <c r="C1602" s="1074"/>
    </row>
    <row r="1603" spans="3:3">
      <c r="C1603" s="1074"/>
    </row>
    <row r="1604" spans="3:3">
      <c r="C1604" s="1074"/>
    </row>
    <row r="1605" spans="3:3">
      <c r="C1605" s="1074"/>
    </row>
    <row r="1606" spans="3:3">
      <c r="C1606" s="1074"/>
    </row>
    <row r="1607" spans="3:3">
      <c r="C1607" s="1074"/>
    </row>
    <row r="1608" spans="3:3">
      <c r="C1608" s="1074"/>
    </row>
    <row r="1609" spans="3:3">
      <c r="C1609" s="1074"/>
    </row>
    <row r="1610" spans="3:3">
      <c r="C1610" s="1074"/>
    </row>
    <row r="1611" spans="3:3">
      <c r="C1611" s="1074"/>
    </row>
    <row r="1612" spans="3:3">
      <c r="C1612" s="1074"/>
    </row>
    <row r="1613" spans="3:3">
      <c r="C1613" s="1074"/>
    </row>
    <row r="1614" spans="3:3">
      <c r="C1614" s="1074"/>
    </row>
    <row r="1615" spans="3:3">
      <c r="C1615" s="1074"/>
    </row>
    <row r="1616" spans="3:3">
      <c r="C1616" s="1074"/>
    </row>
    <row r="1617" spans="3:3">
      <c r="C1617" s="1074"/>
    </row>
    <row r="1618" spans="3:3">
      <c r="C1618" s="1074"/>
    </row>
    <row r="1619" spans="3:3">
      <c r="C1619" s="1074"/>
    </row>
    <row r="1620" spans="3:3">
      <c r="C1620" s="1074"/>
    </row>
    <row r="1621" spans="3:3">
      <c r="C1621" s="1074"/>
    </row>
    <row r="1622" spans="3:3">
      <c r="C1622" s="1074"/>
    </row>
    <row r="1623" spans="3:3">
      <c r="C1623" s="1074"/>
    </row>
    <row r="1624" spans="3:3">
      <c r="C1624" s="1074"/>
    </row>
    <row r="1625" spans="3:3">
      <c r="C1625" s="1074"/>
    </row>
    <row r="1626" spans="3:3">
      <c r="C1626" s="1074"/>
    </row>
    <row r="1627" spans="3:3">
      <c r="C1627" s="1074"/>
    </row>
    <row r="1628" spans="3:3">
      <c r="C1628" s="1074"/>
    </row>
    <row r="1629" spans="3:3">
      <c r="C1629" s="1074"/>
    </row>
    <row r="1630" spans="3:3">
      <c r="C1630" s="1074"/>
    </row>
    <row r="1631" spans="3:3">
      <c r="C1631" s="1074"/>
    </row>
    <row r="1632" spans="3:3">
      <c r="C1632" s="1074"/>
    </row>
    <row r="1633" spans="3:3">
      <c r="C1633" s="1074"/>
    </row>
    <row r="1634" spans="3:3">
      <c r="C1634" s="1074"/>
    </row>
    <row r="1635" spans="3:3">
      <c r="C1635" s="1074"/>
    </row>
    <row r="1636" spans="3:3">
      <c r="C1636" s="1074"/>
    </row>
    <row r="1637" spans="3:3">
      <c r="C1637" s="1074"/>
    </row>
    <row r="1638" spans="3:3">
      <c r="C1638" s="1074"/>
    </row>
    <row r="1639" spans="3:3">
      <c r="C1639" s="1074"/>
    </row>
    <row r="1640" spans="3:3">
      <c r="C1640" s="1074"/>
    </row>
    <row r="1641" spans="3:3">
      <c r="C1641" s="1074"/>
    </row>
    <row r="1642" spans="3:3">
      <c r="C1642" s="1074"/>
    </row>
    <row r="1643" spans="3:3">
      <c r="C1643" s="1074"/>
    </row>
    <row r="1644" spans="3:3">
      <c r="C1644" s="1074"/>
    </row>
    <row r="1645" spans="3:3">
      <c r="C1645" s="1074"/>
    </row>
    <row r="1646" spans="3:3">
      <c r="C1646" s="1074"/>
    </row>
    <row r="1647" spans="3:3">
      <c r="C1647" s="1074"/>
    </row>
    <row r="1648" spans="3:3">
      <c r="C1648" s="1074"/>
    </row>
    <row r="1649" spans="3:3">
      <c r="C1649" s="1074"/>
    </row>
    <row r="1650" spans="3:3">
      <c r="C1650" s="1074"/>
    </row>
    <row r="1651" spans="3:3">
      <c r="C1651" s="1074"/>
    </row>
    <row r="1652" spans="3:3">
      <c r="C1652" s="1074"/>
    </row>
    <row r="1653" spans="3:3">
      <c r="C1653" s="1074"/>
    </row>
    <row r="1654" spans="3:3">
      <c r="C1654" s="1074"/>
    </row>
    <row r="1655" spans="3:3">
      <c r="C1655" s="1074"/>
    </row>
    <row r="1656" spans="3:3">
      <c r="C1656" s="1074"/>
    </row>
    <row r="1657" spans="3:3">
      <c r="C1657" s="1074"/>
    </row>
    <row r="1658" spans="3:3">
      <c r="C1658" s="1074"/>
    </row>
    <row r="1659" spans="3:3">
      <c r="C1659" s="1074"/>
    </row>
    <row r="1660" spans="3:3">
      <c r="C1660" s="1074"/>
    </row>
    <row r="1661" spans="3:3">
      <c r="C1661" s="1074"/>
    </row>
    <row r="1662" spans="3:3">
      <c r="C1662" s="1074"/>
    </row>
    <row r="1663" spans="3:3">
      <c r="C1663" s="1074"/>
    </row>
    <row r="1664" spans="3:3">
      <c r="C1664" s="1074"/>
    </row>
    <row r="1665" spans="3:3">
      <c r="C1665" s="1074"/>
    </row>
    <row r="1666" spans="3:3">
      <c r="C1666" s="1074"/>
    </row>
    <row r="1667" spans="3:3">
      <c r="C1667" s="1074"/>
    </row>
    <row r="1668" spans="3:3">
      <c r="C1668" s="1074"/>
    </row>
    <row r="1669" spans="3:3">
      <c r="C1669" s="1074"/>
    </row>
    <row r="1670" spans="3:3">
      <c r="C1670" s="1074"/>
    </row>
    <row r="1671" spans="3:3">
      <c r="C1671" s="1074"/>
    </row>
    <row r="1672" spans="3:3">
      <c r="C1672" s="1074"/>
    </row>
    <row r="1673" spans="3:3">
      <c r="C1673" s="1074"/>
    </row>
    <row r="1674" spans="3:3">
      <c r="C1674" s="1074"/>
    </row>
    <row r="1675" spans="3:3">
      <c r="C1675" s="1074"/>
    </row>
    <row r="1676" spans="3:3">
      <c r="C1676" s="1074"/>
    </row>
    <row r="1677" spans="3:3">
      <c r="C1677" s="1074"/>
    </row>
    <row r="1678" spans="3:3">
      <c r="C1678" s="1074"/>
    </row>
    <row r="1679" spans="3:3">
      <c r="C1679" s="1074"/>
    </row>
    <row r="1680" spans="3:3">
      <c r="C1680" s="1074"/>
    </row>
    <row r="1681" spans="3:3">
      <c r="C1681" s="1074"/>
    </row>
    <row r="1682" spans="3:3">
      <c r="C1682" s="1074"/>
    </row>
    <row r="1683" spans="3:3">
      <c r="C1683" s="1074"/>
    </row>
    <row r="1684" spans="3:3">
      <c r="C1684" s="1074"/>
    </row>
    <row r="1685" spans="3:3">
      <c r="C1685" s="1074"/>
    </row>
    <row r="1686" spans="3:3">
      <c r="C1686" s="1074"/>
    </row>
    <row r="1687" spans="3:3">
      <c r="C1687" s="1074"/>
    </row>
    <row r="1688" spans="3:3">
      <c r="C1688" s="1074"/>
    </row>
    <row r="1689" spans="3:3">
      <c r="C1689" s="1074"/>
    </row>
    <row r="1690" spans="3:3">
      <c r="C1690" s="1074"/>
    </row>
    <row r="1691" spans="3:3">
      <c r="C1691" s="1074"/>
    </row>
    <row r="1692" spans="3:3">
      <c r="C1692" s="1074"/>
    </row>
    <row r="1693" spans="3:3">
      <c r="C1693" s="1074"/>
    </row>
    <row r="1694" spans="3:3">
      <c r="C1694" s="1074"/>
    </row>
    <row r="1695" spans="3:3">
      <c r="C1695" s="1074"/>
    </row>
    <row r="1696" spans="3:3">
      <c r="C1696" s="1074"/>
    </row>
    <row r="1697" spans="3:3">
      <c r="C1697" s="1074"/>
    </row>
    <row r="1698" spans="3:3">
      <c r="C1698" s="1074"/>
    </row>
    <row r="1699" spans="3:3">
      <c r="C1699" s="1074"/>
    </row>
    <row r="1700" spans="3:3">
      <c r="C1700" s="1074"/>
    </row>
    <row r="1701" spans="3:3">
      <c r="C1701" s="1074"/>
    </row>
    <row r="1702" spans="3:3">
      <c r="C1702" s="1074"/>
    </row>
    <row r="1703" spans="3:3">
      <c r="C1703" s="1074"/>
    </row>
    <row r="1704" spans="3:3">
      <c r="C1704" s="1074"/>
    </row>
    <row r="1705" spans="3:3">
      <c r="C1705" s="1074"/>
    </row>
    <row r="1706" spans="3:3">
      <c r="C1706" s="1074"/>
    </row>
    <row r="1707" spans="3:3">
      <c r="C1707" s="1074"/>
    </row>
    <row r="1708" spans="3:3">
      <c r="C1708" s="1074"/>
    </row>
    <row r="1709" spans="3:3">
      <c r="C1709" s="1074"/>
    </row>
    <row r="1710" spans="3:3">
      <c r="C1710" s="1074"/>
    </row>
    <row r="1711" spans="3:3">
      <c r="C1711" s="1074"/>
    </row>
    <row r="1712" spans="3:3">
      <c r="C1712" s="1074"/>
    </row>
    <row r="1713" spans="3:3">
      <c r="C1713" s="1074"/>
    </row>
    <row r="1714" spans="3:3">
      <c r="C1714" s="1074"/>
    </row>
    <row r="1715" spans="3:3">
      <c r="C1715" s="1074"/>
    </row>
    <row r="1716" spans="3:3">
      <c r="C1716" s="1074"/>
    </row>
    <row r="1717" spans="3:3">
      <c r="C1717" s="1074"/>
    </row>
    <row r="1718" spans="3:3">
      <c r="C1718" s="1074"/>
    </row>
    <row r="1719" spans="3:3">
      <c r="C1719" s="1074"/>
    </row>
    <row r="1720" spans="3:3">
      <c r="C1720" s="1074"/>
    </row>
    <row r="1721" spans="3:3">
      <c r="C1721" s="1074"/>
    </row>
    <row r="1722" spans="3:3">
      <c r="C1722" s="1074"/>
    </row>
    <row r="1723" spans="3:3">
      <c r="C1723" s="1074"/>
    </row>
    <row r="1724" spans="3:3">
      <c r="C1724" s="1074"/>
    </row>
    <row r="1725" spans="3:3">
      <c r="C1725" s="1074"/>
    </row>
    <row r="1726" spans="3:3">
      <c r="C1726" s="1074"/>
    </row>
    <row r="1727" spans="3:3">
      <c r="C1727" s="1074"/>
    </row>
    <row r="1728" spans="3:3">
      <c r="C1728" s="1074"/>
    </row>
    <row r="1729" spans="3:3">
      <c r="C1729" s="1074"/>
    </row>
    <row r="1730" spans="3:3">
      <c r="C1730" s="1074"/>
    </row>
    <row r="1731" spans="3:3">
      <c r="C1731" s="1074"/>
    </row>
    <row r="1732" spans="3:3">
      <c r="C1732" s="1074"/>
    </row>
    <row r="1733" spans="3:3">
      <c r="C1733" s="1074"/>
    </row>
    <row r="1734" spans="3:3">
      <c r="C1734" s="1074"/>
    </row>
    <row r="1735" spans="3:3">
      <c r="C1735" s="1074"/>
    </row>
    <row r="1736" spans="3:3">
      <c r="C1736" s="1074"/>
    </row>
    <row r="1737" spans="3:3">
      <c r="C1737" s="1074"/>
    </row>
    <row r="1738" spans="3:3">
      <c r="C1738" s="1074"/>
    </row>
    <row r="1739" spans="3:3">
      <c r="C1739" s="1074"/>
    </row>
    <row r="1740" spans="3:3">
      <c r="C1740" s="1074"/>
    </row>
    <row r="1741" spans="3:3">
      <c r="C1741" s="1074"/>
    </row>
    <row r="1742" spans="3:3">
      <c r="C1742" s="1074"/>
    </row>
    <row r="1743" spans="3:3">
      <c r="C1743" s="1074"/>
    </row>
    <row r="1744" spans="3:3">
      <c r="C1744" s="1074"/>
    </row>
    <row r="1745" spans="3:3">
      <c r="C1745" s="1074"/>
    </row>
    <row r="1746" spans="3:3">
      <c r="C1746" s="1074"/>
    </row>
    <row r="1747" spans="3:3">
      <c r="C1747" s="1074"/>
    </row>
    <row r="1748" spans="3:3">
      <c r="C1748" s="1074"/>
    </row>
    <row r="1749" spans="3:3">
      <c r="C1749" s="1074"/>
    </row>
    <row r="1750" spans="3:3">
      <c r="C1750" s="1074"/>
    </row>
    <row r="1751" spans="3:3">
      <c r="C1751" s="1074"/>
    </row>
    <row r="1752" spans="3:3">
      <c r="C1752" s="1074"/>
    </row>
    <row r="1753" spans="3:3">
      <c r="C1753" s="1074"/>
    </row>
    <row r="1754" spans="3:3">
      <c r="C1754" s="1074"/>
    </row>
    <row r="1755" spans="3:3">
      <c r="C1755" s="1074"/>
    </row>
    <row r="1756" spans="3:3">
      <c r="C1756" s="1074"/>
    </row>
    <row r="1757" spans="3:3">
      <c r="C1757" s="1074"/>
    </row>
    <row r="1758" spans="3:3">
      <c r="C1758" s="1074"/>
    </row>
    <row r="1759" spans="3:3">
      <c r="C1759" s="1074"/>
    </row>
    <row r="1760" spans="3:3">
      <c r="C1760" s="1074"/>
    </row>
    <row r="1761" spans="3:3">
      <c r="C1761" s="1074"/>
    </row>
    <row r="1762" spans="3:3">
      <c r="C1762" s="1074"/>
    </row>
    <row r="1763" spans="3:3">
      <c r="C1763" s="1074"/>
    </row>
    <row r="1764" spans="3:3">
      <c r="C1764" s="1074"/>
    </row>
    <row r="1765" spans="3:3">
      <c r="C1765" s="1074"/>
    </row>
    <row r="1766" spans="3:3">
      <c r="C1766" s="1074"/>
    </row>
    <row r="1767" spans="3:3">
      <c r="C1767" s="1074"/>
    </row>
    <row r="1768" spans="3:3">
      <c r="C1768" s="1074"/>
    </row>
    <row r="1769" spans="3:3">
      <c r="C1769" s="1074"/>
    </row>
    <row r="1770" spans="3:3">
      <c r="C1770" s="1074"/>
    </row>
    <row r="1771" spans="3:3">
      <c r="C1771" s="1074"/>
    </row>
    <row r="1772" spans="3:3">
      <c r="C1772" s="1074"/>
    </row>
    <row r="1773" spans="3:3">
      <c r="C1773" s="1074"/>
    </row>
    <row r="1774" spans="3:3">
      <c r="C1774" s="1074"/>
    </row>
    <row r="1775" spans="3:3">
      <c r="C1775" s="1074"/>
    </row>
    <row r="1776" spans="3:3">
      <c r="C1776" s="1074"/>
    </row>
    <row r="1777" spans="3:3">
      <c r="C1777" s="1074"/>
    </row>
    <row r="1778" spans="3:3">
      <c r="C1778" s="1074"/>
    </row>
    <row r="1779" spans="3:3">
      <c r="C1779" s="1074"/>
    </row>
    <row r="1780" spans="3:3">
      <c r="C1780" s="1074"/>
    </row>
    <row r="1781" spans="3:3">
      <c r="C1781" s="1074"/>
    </row>
    <row r="1782" spans="3:3">
      <c r="C1782" s="1074"/>
    </row>
    <row r="1783" spans="3:3">
      <c r="C1783" s="1074"/>
    </row>
    <row r="1784" spans="3:3">
      <c r="C1784" s="1074"/>
    </row>
    <row r="1785" spans="3:3">
      <c r="C1785" s="1074"/>
    </row>
    <row r="1786" spans="3:3">
      <c r="C1786" s="1074"/>
    </row>
    <row r="1787" spans="3:3">
      <c r="C1787" s="1074"/>
    </row>
    <row r="1788" spans="3:3">
      <c r="C1788" s="1074"/>
    </row>
    <row r="1789" spans="3:3">
      <c r="C1789" s="1074"/>
    </row>
    <row r="1790" spans="3:3">
      <c r="C1790" s="1074"/>
    </row>
    <row r="1791" spans="3:3">
      <c r="C1791" s="1074"/>
    </row>
    <row r="1792" spans="3:3">
      <c r="C1792" s="1074"/>
    </row>
    <row r="1793" spans="3:3">
      <c r="C1793" s="1074"/>
    </row>
    <row r="1794" spans="3:3">
      <c r="C1794" s="1074"/>
    </row>
    <row r="1795" spans="3:3">
      <c r="C1795" s="1074"/>
    </row>
    <row r="1796" spans="3:3">
      <c r="C1796" s="1074"/>
    </row>
    <row r="1797" spans="3:3">
      <c r="C1797" s="1074"/>
    </row>
    <row r="1798" spans="3:3">
      <c r="C1798" s="1074"/>
    </row>
    <row r="1799" spans="3:3">
      <c r="C1799" s="1074"/>
    </row>
    <row r="1800" spans="3:3">
      <c r="C1800" s="1074"/>
    </row>
    <row r="1801" spans="3:3">
      <c r="C1801" s="1074"/>
    </row>
    <row r="1802" spans="3:3">
      <c r="C1802" s="1074"/>
    </row>
    <row r="1803" spans="3:3">
      <c r="C1803" s="1074"/>
    </row>
    <row r="1804" spans="3:3">
      <c r="C1804" s="1074"/>
    </row>
    <row r="1805" spans="3:3">
      <c r="C1805" s="1074"/>
    </row>
    <row r="1806" spans="3:3">
      <c r="C1806" s="1074"/>
    </row>
    <row r="1807" spans="3:3">
      <c r="C1807" s="1074"/>
    </row>
    <row r="1808" spans="3:3">
      <c r="C1808" s="1074"/>
    </row>
    <row r="1809" spans="3:3">
      <c r="C1809" s="1074"/>
    </row>
    <row r="1810" spans="3:3">
      <c r="C1810" s="1074"/>
    </row>
    <row r="1811" spans="3:3">
      <c r="C1811" s="1074"/>
    </row>
    <row r="1812" spans="3:3">
      <c r="C1812" s="1074"/>
    </row>
    <row r="1813" spans="3:3">
      <c r="C1813" s="1074"/>
    </row>
    <row r="1814" spans="3:3">
      <c r="C1814" s="1074"/>
    </row>
    <row r="1815" spans="3:3">
      <c r="C1815" s="1074"/>
    </row>
    <row r="1816" spans="3:3">
      <c r="C1816" s="1074"/>
    </row>
    <row r="1817" spans="3:3">
      <c r="C1817" s="1074"/>
    </row>
    <row r="1818" spans="3:3">
      <c r="C1818" s="1074"/>
    </row>
    <row r="1819" spans="3:3">
      <c r="C1819" s="1074"/>
    </row>
    <row r="1820" spans="3:3">
      <c r="C1820" s="1074"/>
    </row>
    <row r="1821" spans="3:3">
      <c r="C1821" s="1074"/>
    </row>
    <row r="1822" spans="3:3">
      <c r="C1822" s="1074"/>
    </row>
    <row r="1823" spans="3:3">
      <c r="C1823" s="1074"/>
    </row>
    <row r="1824" spans="3:3">
      <c r="C1824" s="1074"/>
    </row>
    <row r="1825" spans="3:3">
      <c r="C1825" s="1074"/>
    </row>
    <row r="1826" spans="3:3">
      <c r="C1826" s="1074"/>
    </row>
    <row r="1827" spans="3:3">
      <c r="C1827" s="1074"/>
    </row>
    <row r="1828" spans="3:3">
      <c r="C1828" s="1074"/>
    </row>
    <row r="1829" spans="3:3">
      <c r="C1829" s="1074"/>
    </row>
    <row r="1830" spans="3:3">
      <c r="C1830" s="1074"/>
    </row>
    <row r="1831" spans="3:3">
      <c r="C1831" s="1074"/>
    </row>
    <row r="1832" spans="3:3">
      <c r="C1832" s="1074"/>
    </row>
    <row r="1833" spans="3:3">
      <c r="C1833" s="1074"/>
    </row>
    <row r="1834" spans="3:3">
      <c r="C1834" s="1074"/>
    </row>
    <row r="1835" spans="3:3">
      <c r="C1835" s="1074"/>
    </row>
    <row r="1836" spans="3:3">
      <c r="C1836" s="1074"/>
    </row>
    <row r="1837" spans="3:3">
      <c r="C1837" s="1074"/>
    </row>
    <row r="1838" spans="3:3">
      <c r="C1838" s="1074"/>
    </row>
    <row r="1839" spans="3:3">
      <c r="C1839" s="1074"/>
    </row>
    <row r="1840" spans="3:3">
      <c r="C1840" s="1074"/>
    </row>
    <row r="1841" spans="3:3">
      <c r="C1841" s="1074"/>
    </row>
    <row r="1842" spans="3:3">
      <c r="C1842" s="1074"/>
    </row>
    <row r="1843" spans="3:3">
      <c r="C1843" s="1074"/>
    </row>
    <row r="1844" spans="3:3">
      <c r="C1844" s="1074"/>
    </row>
    <row r="1845" spans="3:3">
      <c r="C1845" s="1074"/>
    </row>
    <row r="1846" spans="3:3">
      <c r="C1846" s="1074"/>
    </row>
    <row r="1847" spans="3:3">
      <c r="C1847" s="1074"/>
    </row>
    <row r="1848" spans="3:3">
      <c r="C1848" s="1074"/>
    </row>
    <row r="1849" spans="3:3">
      <c r="C1849" s="1074"/>
    </row>
    <row r="1850" spans="3:3">
      <c r="C1850" s="1074"/>
    </row>
    <row r="1851" spans="3:3">
      <c r="C1851" s="1074"/>
    </row>
    <row r="1852" spans="3:3">
      <c r="C1852" s="1074"/>
    </row>
    <row r="1853" spans="3:3">
      <c r="C1853" s="1074"/>
    </row>
    <row r="1854" spans="3:3">
      <c r="C1854" s="1074"/>
    </row>
    <row r="1855" spans="3:3">
      <c r="C1855" s="1074"/>
    </row>
    <row r="1856" spans="3:3">
      <c r="C1856" s="1074"/>
    </row>
    <row r="1857" spans="3:3">
      <c r="C1857" s="1074"/>
    </row>
    <row r="1858" spans="3:3">
      <c r="C1858" s="1074"/>
    </row>
    <row r="1859" spans="3:3">
      <c r="C1859" s="1074"/>
    </row>
    <row r="1860" spans="3:3">
      <c r="C1860" s="1074"/>
    </row>
    <row r="1861" spans="3:3">
      <c r="C1861" s="1074"/>
    </row>
    <row r="1862" spans="3:3">
      <c r="C1862" s="1074"/>
    </row>
    <row r="1863" spans="3:3">
      <c r="C1863" s="1074"/>
    </row>
    <row r="1864" spans="3:3">
      <c r="C1864" s="1074"/>
    </row>
    <row r="1865" spans="3:3">
      <c r="C1865" s="1074"/>
    </row>
    <row r="1866" spans="3:3">
      <c r="C1866" s="1074"/>
    </row>
    <row r="1867" spans="3:3">
      <c r="C1867" s="1074"/>
    </row>
    <row r="1868" spans="3:3">
      <c r="C1868" s="1074"/>
    </row>
    <row r="1869" spans="3:3">
      <c r="C1869" s="1074"/>
    </row>
    <row r="1870" spans="3:3">
      <c r="C1870" s="1074"/>
    </row>
    <row r="1871" spans="3:3">
      <c r="C1871" s="1074"/>
    </row>
    <row r="1872" spans="3:3">
      <c r="C1872" s="1074"/>
    </row>
    <row r="1873" spans="3:3">
      <c r="C1873" s="1074"/>
    </row>
    <row r="1874" spans="3:3">
      <c r="C1874" s="1074"/>
    </row>
    <row r="1875" spans="3:3">
      <c r="C1875" s="1074"/>
    </row>
    <row r="1876" spans="3:3">
      <c r="C1876" s="1074"/>
    </row>
    <row r="1877" spans="3:3">
      <c r="C1877" s="1074"/>
    </row>
    <row r="1878" spans="3:3">
      <c r="C1878" s="1074"/>
    </row>
    <row r="1879" spans="3:3">
      <c r="C1879" s="1074"/>
    </row>
    <row r="1880" spans="3:3">
      <c r="C1880" s="1074"/>
    </row>
    <row r="1881" spans="3:3">
      <c r="C1881" s="1074"/>
    </row>
    <row r="1882" spans="3:3">
      <c r="C1882" s="1074"/>
    </row>
    <row r="1883" spans="3:3">
      <c r="C1883" s="1074"/>
    </row>
    <row r="1884" spans="3:3">
      <c r="C1884" s="1074"/>
    </row>
    <row r="1885" spans="3:3">
      <c r="C1885" s="1074"/>
    </row>
    <row r="1886" spans="3:3">
      <c r="C1886" s="1074"/>
    </row>
    <row r="1887" spans="3:3">
      <c r="C1887" s="1074"/>
    </row>
    <row r="1888" spans="3:3">
      <c r="C1888" s="1074"/>
    </row>
    <row r="1889" spans="3:3">
      <c r="C1889" s="1074"/>
    </row>
    <row r="1890" spans="3:3">
      <c r="C1890" s="1074"/>
    </row>
    <row r="1891" spans="3:3">
      <c r="C1891" s="1074"/>
    </row>
    <row r="1892" spans="3:3">
      <c r="C1892" s="1074"/>
    </row>
    <row r="1893" spans="3:3">
      <c r="C1893" s="1074"/>
    </row>
    <row r="1894" spans="3:3">
      <c r="C1894" s="1074"/>
    </row>
    <row r="1895" spans="3:3">
      <c r="C1895" s="1074"/>
    </row>
    <row r="1896" spans="3:3">
      <c r="C1896" s="1074"/>
    </row>
    <row r="1897" spans="3:3">
      <c r="C1897" s="1074"/>
    </row>
    <row r="1898" spans="3:3">
      <c r="C1898" s="1074"/>
    </row>
    <row r="1899" spans="3:3">
      <c r="C1899" s="1074"/>
    </row>
    <row r="1900" spans="3:3">
      <c r="C1900" s="1074"/>
    </row>
    <row r="1901" spans="3:3">
      <c r="C1901" s="1074"/>
    </row>
    <row r="1902" spans="3:3">
      <c r="C1902" s="1074"/>
    </row>
    <row r="1903" spans="3:3">
      <c r="C1903" s="1074"/>
    </row>
    <row r="1904" spans="3:3">
      <c r="C1904" s="1074"/>
    </row>
    <row r="1905" spans="3:3">
      <c r="C1905" s="1074"/>
    </row>
    <row r="1906" spans="3:3">
      <c r="C1906" s="1074"/>
    </row>
    <row r="1907" spans="3:3">
      <c r="C1907" s="1074"/>
    </row>
    <row r="1908" spans="3:3">
      <c r="C1908" s="1074"/>
    </row>
    <row r="1909" spans="3:3">
      <c r="C1909" s="1074"/>
    </row>
    <row r="1910" spans="3:3">
      <c r="C1910" s="1074"/>
    </row>
    <row r="1911" spans="3:3">
      <c r="C1911" s="1074"/>
    </row>
    <row r="1912" spans="3:3">
      <c r="C1912" s="1074"/>
    </row>
    <row r="1913" spans="3:3">
      <c r="C1913" s="1074"/>
    </row>
    <row r="1914" spans="3:3">
      <c r="C1914" s="1074"/>
    </row>
    <row r="1915" spans="3:3">
      <c r="C1915" s="1074"/>
    </row>
    <row r="1916" spans="3:3">
      <c r="C1916" s="1074"/>
    </row>
    <row r="1917" spans="3:3">
      <c r="C1917" s="1074"/>
    </row>
    <row r="1918" spans="3:3">
      <c r="C1918" s="1074"/>
    </row>
    <row r="1919" spans="3:3">
      <c r="C1919" s="1074"/>
    </row>
    <row r="1920" spans="3:3">
      <c r="C1920" s="1074"/>
    </row>
    <row r="1921" spans="3:3">
      <c r="C1921" s="1074"/>
    </row>
    <row r="1922" spans="3:3">
      <c r="C1922" s="1074"/>
    </row>
    <row r="1923" spans="3:3">
      <c r="C1923" s="1074"/>
    </row>
    <row r="1924" spans="3:3">
      <c r="C1924" s="1074"/>
    </row>
    <row r="1925" spans="3:3">
      <c r="C1925" s="1074"/>
    </row>
    <row r="1926" spans="3:3">
      <c r="C1926" s="1074"/>
    </row>
    <row r="1927" spans="3:3">
      <c r="C1927" s="1074"/>
    </row>
    <row r="1928" spans="3:3">
      <c r="C1928" s="1074"/>
    </row>
    <row r="1929" spans="3:3">
      <c r="C1929" s="1074"/>
    </row>
    <row r="1930" spans="3:3">
      <c r="C1930" s="1074"/>
    </row>
    <row r="1931" spans="3:3">
      <c r="C1931" s="1074"/>
    </row>
    <row r="1932" spans="3:3">
      <c r="C1932" s="1074"/>
    </row>
    <row r="1933" spans="3:3">
      <c r="C1933" s="1074"/>
    </row>
    <row r="1934" spans="3:3">
      <c r="C1934" s="1074"/>
    </row>
    <row r="1935" spans="3:3">
      <c r="C1935" s="1074"/>
    </row>
    <row r="1936" spans="3:3">
      <c r="C1936" s="1074"/>
    </row>
    <row r="1937" spans="3:3">
      <c r="C1937" s="1074"/>
    </row>
    <row r="1938" spans="3:3">
      <c r="C1938" s="1074"/>
    </row>
    <row r="1939" spans="3:3">
      <c r="C1939" s="1074"/>
    </row>
    <row r="1940" spans="3:3">
      <c r="C1940" s="1074"/>
    </row>
    <row r="1941" spans="3:3">
      <c r="C1941" s="1074"/>
    </row>
    <row r="1942" spans="3:3">
      <c r="C1942" s="1074"/>
    </row>
    <row r="1943" spans="3:3">
      <c r="C1943" s="1074"/>
    </row>
    <row r="1944" spans="3:3">
      <c r="C1944" s="1074"/>
    </row>
    <row r="1945" spans="3:3">
      <c r="C1945" s="1074"/>
    </row>
    <row r="1946" spans="3:3">
      <c r="C1946" s="1074"/>
    </row>
    <row r="1947" spans="3:3">
      <c r="C1947" s="1074"/>
    </row>
    <row r="1948" spans="3:3">
      <c r="C1948" s="1074"/>
    </row>
    <row r="1949" spans="3:3">
      <c r="C1949" s="1074"/>
    </row>
    <row r="1950" spans="3:3">
      <c r="C1950" s="1074"/>
    </row>
    <row r="1951" spans="3:3">
      <c r="C1951" s="1074"/>
    </row>
    <row r="1952" spans="3:3">
      <c r="C1952" s="1074"/>
    </row>
    <row r="1953" spans="3:3">
      <c r="C1953" s="1074"/>
    </row>
    <row r="1954" spans="3:3">
      <c r="C1954" s="1074"/>
    </row>
    <row r="1955" spans="3:3">
      <c r="C1955" s="1074"/>
    </row>
    <row r="1956" spans="3:3">
      <c r="C1956" s="1074"/>
    </row>
    <row r="1957" spans="3:3">
      <c r="C1957" s="1074"/>
    </row>
    <row r="1958" spans="3:3">
      <c r="C1958" s="1074"/>
    </row>
    <row r="1959" spans="3:3">
      <c r="C1959" s="1074"/>
    </row>
    <row r="1960" spans="3:3">
      <c r="C1960" s="1074"/>
    </row>
    <row r="1961" spans="3:3">
      <c r="C1961" s="1074"/>
    </row>
    <row r="1962" spans="3:3">
      <c r="C1962" s="1074"/>
    </row>
    <row r="1963" spans="3:3">
      <c r="C1963" s="1074"/>
    </row>
    <row r="1964" spans="3:3">
      <c r="C1964" s="1074"/>
    </row>
    <row r="1965" spans="3:3">
      <c r="C1965" s="1074"/>
    </row>
    <row r="1966" spans="3:3">
      <c r="C1966" s="1074"/>
    </row>
    <row r="1967" spans="3:3">
      <c r="C1967" s="1074"/>
    </row>
    <row r="1968" spans="3:3">
      <c r="C1968" s="1074"/>
    </row>
    <row r="1969" spans="3:3">
      <c r="C1969" s="1074"/>
    </row>
    <row r="1970" spans="3:3">
      <c r="C1970" s="1074"/>
    </row>
    <row r="1971" spans="3:3">
      <c r="C1971" s="1074"/>
    </row>
    <row r="1972" spans="3:3">
      <c r="C1972" s="1074"/>
    </row>
    <row r="1973" spans="3:3">
      <c r="C1973" s="1074"/>
    </row>
    <row r="1974" spans="3:3">
      <c r="C1974" s="1074"/>
    </row>
    <row r="1975" spans="3:3">
      <c r="C1975" s="1074"/>
    </row>
    <row r="1976" spans="3:3">
      <c r="C1976" s="1074"/>
    </row>
    <row r="1977" spans="3:3">
      <c r="C1977" s="1074"/>
    </row>
    <row r="1978" spans="3:3">
      <c r="C1978" s="1074"/>
    </row>
    <row r="1979" spans="3:3">
      <c r="C1979" s="1074"/>
    </row>
    <row r="1980" spans="3:3">
      <c r="C1980" s="1074"/>
    </row>
    <row r="1981" spans="3:3">
      <c r="C1981" s="1074"/>
    </row>
    <row r="1982" spans="3:3">
      <c r="C1982" s="1074"/>
    </row>
    <row r="1983" spans="3:3">
      <c r="C1983" s="1074"/>
    </row>
    <row r="1984" spans="3:3">
      <c r="C1984" s="1074"/>
    </row>
    <row r="1985" spans="3:3">
      <c r="C1985" s="1074"/>
    </row>
    <row r="1986" spans="3:3">
      <c r="C1986" s="1074"/>
    </row>
    <row r="1987" spans="3:3">
      <c r="C1987" s="1074"/>
    </row>
    <row r="1988" spans="3:3">
      <c r="C1988" s="1074"/>
    </row>
    <row r="1989" spans="3:3">
      <c r="C1989" s="1074"/>
    </row>
    <row r="1990" spans="3:3">
      <c r="C1990" s="1074"/>
    </row>
    <row r="1991" spans="3:3">
      <c r="C1991" s="1074"/>
    </row>
    <row r="1992" spans="3:3">
      <c r="C1992" s="1074"/>
    </row>
    <row r="1993" spans="3:3">
      <c r="C1993" s="1074"/>
    </row>
    <row r="1994" spans="3:3">
      <c r="C1994" s="1074"/>
    </row>
    <row r="1995" spans="3:3">
      <c r="C1995" s="1074"/>
    </row>
    <row r="1996" spans="3:3">
      <c r="C1996" s="1074"/>
    </row>
    <row r="1997" spans="3:3">
      <c r="C1997" s="1074"/>
    </row>
    <row r="1998" spans="3:3">
      <c r="C1998" s="1074"/>
    </row>
    <row r="1999" spans="3:3">
      <c r="C1999" s="1074"/>
    </row>
    <row r="2000" spans="3:3">
      <c r="C2000" s="1074"/>
    </row>
    <row r="2001" spans="3:3">
      <c r="C2001" s="1074"/>
    </row>
    <row r="2002" spans="3:3">
      <c r="C2002" s="1074"/>
    </row>
    <row r="2003" spans="3:3">
      <c r="C2003" s="1074"/>
    </row>
    <row r="2004" spans="3:3">
      <c r="C2004" s="1074"/>
    </row>
    <row r="2005" spans="3:3">
      <c r="C2005" s="1074"/>
    </row>
    <row r="2006" spans="3:3">
      <c r="C2006" s="1074"/>
    </row>
    <row r="2007" spans="3:3">
      <c r="C2007" s="1074"/>
    </row>
    <row r="2008" spans="3:3">
      <c r="C2008" s="1074"/>
    </row>
    <row r="2009" spans="3:3">
      <c r="C2009" s="1074"/>
    </row>
    <row r="2010" spans="3:3">
      <c r="C2010" s="1074"/>
    </row>
    <row r="2011" spans="3:3">
      <c r="C2011" s="1074"/>
    </row>
    <row r="2012" spans="3:3">
      <c r="C2012" s="1074"/>
    </row>
    <row r="2013" spans="3:3">
      <c r="C2013" s="1074"/>
    </row>
    <row r="2014" spans="3:3">
      <c r="C2014" s="1074"/>
    </row>
    <row r="2015" spans="3:3">
      <c r="C2015" s="1074"/>
    </row>
    <row r="2016" spans="3:3">
      <c r="C2016" s="1074"/>
    </row>
    <row r="2017" spans="3:3">
      <c r="C2017" s="1074"/>
    </row>
    <row r="2018" spans="3:3">
      <c r="C2018" s="1074"/>
    </row>
    <row r="2019" spans="3:3">
      <c r="C2019" s="1074"/>
    </row>
    <row r="2020" spans="3:3">
      <c r="C2020" s="1074"/>
    </row>
    <row r="2021" spans="3:3">
      <c r="C2021" s="1074"/>
    </row>
    <row r="2022" spans="3:3">
      <c r="C2022" s="1074"/>
    </row>
    <row r="2023" spans="3:3">
      <c r="C2023" s="1074"/>
    </row>
    <row r="2024" spans="3:3">
      <c r="C2024" s="1074"/>
    </row>
    <row r="2025" spans="3:3">
      <c r="C2025" s="1074"/>
    </row>
    <row r="2026" spans="3:3">
      <c r="C2026" s="1074"/>
    </row>
    <row r="2027" spans="3:3">
      <c r="C2027" s="1074"/>
    </row>
    <row r="2028" spans="3:3">
      <c r="C2028" s="1074"/>
    </row>
    <row r="2029" spans="3:3">
      <c r="C2029" s="1074"/>
    </row>
    <row r="2030" spans="3:3">
      <c r="C2030" s="1074"/>
    </row>
    <row r="2031" spans="3:3">
      <c r="C2031" s="1074"/>
    </row>
    <row r="2032" spans="3:3">
      <c r="C2032" s="1074"/>
    </row>
    <row r="2033" spans="3:3">
      <c r="C2033" s="1074"/>
    </row>
    <row r="2034" spans="3:3">
      <c r="C2034" s="1074"/>
    </row>
    <row r="2035" spans="3:3">
      <c r="C2035" s="1074"/>
    </row>
    <row r="2036" spans="3:3">
      <c r="C2036" s="1074"/>
    </row>
    <row r="2037" spans="3:3">
      <c r="C2037" s="1074"/>
    </row>
    <row r="2038" spans="3:3">
      <c r="C2038" s="1074"/>
    </row>
    <row r="2039" spans="3:3">
      <c r="C2039" s="1074"/>
    </row>
    <row r="2040" spans="3:3">
      <c r="C2040" s="1074"/>
    </row>
    <row r="2041" spans="3:3">
      <c r="C2041" s="1074"/>
    </row>
    <row r="2042" spans="3:3">
      <c r="C2042" s="1074"/>
    </row>
    <row r="2043" spans="3:3">
      <c r="C2043" s="1074"/>
    </row>
    <row r="2044" spans="3:3">
      <c r="C2044" s="1074"/>
    </row>
    <row r="2045" spans="3:3">
      <c r="C2045" s="1074"/>
    </row>
    <row r="2046" spans="3:3">
      <c r="C2046" s="1074"/>
    </row>
    <row r="2047" spans="3:3">
      <c r="C2047" s="1074"/>
    </row>
    <row r="2048" spans="3:3">
      <c r="C2048" s="1074"/>
    </row>
    <row r="2049" spans="3:3">
      <c r="C2049" s="1074"/>
    </row>
    <row r="2050" spans="3:3">
      <c r="C2050" s="1074"/>
    </row>
    <row r="2051" spans="3:3">
      <c r="C2051" s="1074"/>
    </row>
    <row r="2052" spans="3:3">
      <c r="C2052" s="1074"/>
    </row>
    <row r="2053" spans="3:3">
      <c r="C2053" s="1074"/>
    </row>
    <row r="2054" spans="3:3">
      <c r="C2054" s="1074"/>
    </row>
    <row r="2055" spans="3:3">
      <c r="C2055" s="1074"/>
    </row>
    <row r="2056" spans="3:3">
      <c r="C2056" s="1074"/>
    </row>
    <row r="2057" spans="3:3">
      <c r="C2057" s="1074"/>
    </row>
    <row r="2058" spans="3:3">
      <c r="C2058" s="1074"/>
    </row>
    <row r="2059" spans="3:3">
      <c r="C2059" s="1074"/>
    </row>
    <row r="2060" spans="3:3">
      <c r="C2060" s="1074"/>
    </row>
    <row r="2061" spans="3:3">
      <c r="C2061" s="1074"/>
    </row>
    <row r="2062" spans="3:3">
      <c r="C2062" s="1074"/>
    </row>
    <row r="2063" spans="3:3">
      <c r="C2063" s="1074"/>
    </row>
    <row r="2064" spans="3:3">
      <c r="C2064" s="1074"/>
    </row>
    <row r="2065" spans="3:3">
      <c r="C2065" s="1074"/>
    </row>
    <row r="2066" spans="3:3">
      <c r="C2066" s="1074"/>
    </row>
    <row r="2067" spans="3:3">
      <c r="C2067" s="1074"/>
    </row>
    <row r="2068" spans="3:3">
      <c r="C2068" s="1074"/>
    </row>
    <row r="2069" spans="3:3">
      <c r="C2069" s="1074"/>
    </row>
    <row r="2070" spans="3:3">
      <c r="C2070" s="1074"/>
    </row>
    <row r="2071" spans="3:3">
      <c r="C2071" s="1074"/>
    </row>
    <row r="2072" spans="3:3">
      <c r="C2072" s="1074"/>
    </row>
    <row r="2073" spans="3:3">
      <c r="C2073" s="1074"/>
    </row>
    <row r="2074" spans="3:3">
      <c r="C2074" s="1074"/>
    </row>
    <row r="2075" spans="3:3">
      <c r="C2075" s="1074"/>
    </row>
    <row r="2076" spans="3:3">
      <c r="C2076" s="1074"/>
    </row>
    <row r="2077" spans="3:3">
      <c r="C2077" s="1074"/>
    </row>
    <row r="2078" spans="3:3">
      <c r="C2078" s="1074"/>
    </row>
    <row r="2079" spans="3:3">
      <c r="C2079" s="1074"/>
    </row>
    <row r="2080" spans="3:3">
      <c r="C2080" s="1074"/>
    </row>
    <row r="2081" spans="3:3">
      <c r="C2081" s="1074"/>
    </row>
    <row r="2082" spans="3:3">
      <c r="C2082" s="1074"/>
    </row>
    <row r="2083" spans="3:3">
      <c r="C2083" s="1074"/>
    </row>
    <row r="2084" spans="3:3">
      <c r="C2084" s="1074"/>
    </row>
    <row r="2085" spans="3:3">
      <c r="C2085" s="1074"/>
    </row>
    <row r="2086" spans="3:3">
      <c r="C2086" s="1074"/>
    </row>
    <row r="2087" spans="3:3">
      <c r="C2087" s="1074"/>
    </row>
    <row r="2088" spans="3:3">
      <c r="C2088" s="1074"/>
    </row>
    <row r="2089" spans="3:3">
      <c r="C2089" s="1074"/>
    </row>
    <row r="2090" spans="3:3">
      <c r="C2090" s="1074"/>
    </row>
    <row r="2091" spans="3:3">
      <c r="C2091" s="1074"/>
    </row>
    <row r="2092" spans="3:3">
      <c r="C2092" s="1074"/>
    </row>
    <row r="2093" spans="3:3">
      <c r="C2093" s="1074"/>
    </row>
    <row r="2094" spans="3:3">
      <c r="C2094" s="1074"/>
    </row>
    <row r="2095" spans="3:3">
      <c r="C2095" s="1074"/>
    </row>
    <row r="2096" spans="3:3">
      <c r="C2096" s="1074"/>
    </row>
    <row r="2097" spans="3:3">
      <c r="C2097" s="1074"/>
    </row>
    <row r="2098" spans="3:3">
      <c r="C2098" s="1074"/>
    </row>
    <row r="2099" spans="3:3">
      <c r="C2099" s="1074"/>
    </row>
    <row r="2100" spans="3:3">
      <c r="C2100" s="1074"/>
    </row>
    <row r="2101" spans="3:3">
      <c r="C2101" s="1074"/>
    </row>
    <row r="2102" spans="3:3">
      <c r="C2102" s="1074"/>
    </row>
    <row r="2103" spans="3:3">
      <c r="C2103" s="1074"/>
    </row>
    <row r="2104" spans="3:3">
      <c r="C2104" s="1074"/>
    </row>
    <row r="2105" spans="3:3">
      <c r="C2105" s="1074"/>
    </row>
    <row r="2106" spans="3:3">
      <c r="C2106" s="1074"/>
    </row>
    <row r="2107" spans="3:3">
      <c r="C2107" s="1074"/>
    </row>
    <row r="2108" spans="3:3">
      <c r="C2108" s="1074"/>
    </row>
    <row r="2109" spans="3:3">
      <c r="C2109" s="1074"/>
    </row>
    <row r="2110" spans="3:3">
      <c r="C2110" s="1074"/>
    </row>
    <row r="2111" spans="3:3">
      <c r="C2111" s="1074"/>
    </row>
    <row r="2112" spans="3:3">
      <c r="C2112" s="1074"/>
    </row>
    <row r="2113" spans="3:3">
      <c r="C2113" s="1074"/>
    </row>
    <row r="2114" spans="3:3">
      <c r="C2114" s="1074"/>
    </row>
    <row r="2115" spans="3:3">
      <c r="C2115" s="1074"/>
    </row>
    <row r="2116" spans="3:3">
      <c r="C2116" s="1074"/>
    </row>
    <row r="2117" spans="3:3">
      <c r="C2117" s="1074"/>
    </row>
    <row r="2118" spans="3:3">
      <c r="C2118" s="1074"/>
    </row>
    <row r="2119" spans="3:3">
      <c r="C2119" s="1074"/>
    </row>
    <row r="2120" spans="3:3">
      <c r="C2120" s="1074"/>
    </row>
    <row r="2121" spans="3:3">
      <c r="C2121" s="1074"/>
    </row>
    <row r="2122" spans="3:3">
      <c r="C2122" s="1074"/>
    </row>
    <row r="2123" spans="3:3">
      <c r="C2123" s="1074"/>
    </row>
    <row r="2124" spans="3:3">
      <c r="C2124" s="1074"/>
    </row>
    <row r="2125" spans="3:3">
      <c r="C2125" s="1074"/>
    </row>
    <row r="2126" spans="3:3">
      <c r="C2126" s="1074"/>
    </row>
    <row r="2127" spans="3:3">
      <c r="C2127" s="1074"/>
    </row>
    <row r="2128" spans="3:3">
      <c r="C2128" s="1074"/>
    </row>
    <row r="2129" spans="3:3">
      <c r="C2129" s="1074"/>
    </row>
    <row r="2130" spans="3:3">
      <c r="C2130" s="1074"/>
    </row>
    <row r="2131" spans="3:3">
      <c r="C2131" s="1074"/>
    </row>
    <row r="2132" spans="3:3">
      <c r="C2132" s="1074"/>
    </row>
    <row r="2133" spans="3:3">
      <c r="C2133" s="1074"/>
    </row>
    <row r="2134" spans="3:3">
      <c r="C2134" s="1074"/>
    </row>
    <row r="2135" spans="3:3">
      <c r="C2135" s="1074"/>
    </row>
    <row r="2136" spans="3:3">
      <c r="C2136" s="1074"/>
    </row>
    <row r="2137" spans="3:3">
      <c r="C2137" s="1074"/>
    </row>
    <row r="2138" spans="3:3">
      <c r="C2138" s="1074"/>
    </row>
    <row r="2139" spans="3:3">
      <c r="C2139" s="1074"/>
    </row>
    <row r="2140" spans="3:3">
      <c r="C2140" s="1074"/>
    </row>
    <row r="2141" spans="3:3">
      <c r="C2141" s="1074"/>
    </row>
    <row r="2142" spans="3:3">
      <c r="C2142" s="1074"/>
    </row>
    <row r="2143" spans="3:3">
      <c r="C2143" s="1074"/>
    </row>
    <row r="2144" spans="3:3">
      <c r="C2144" s="1074"/>
    </row>
    <row r="2145" spans="3:3">
      <c r="C2145" s="1074"/>
    </row>
    <row r="2146" spans="3:3">
      <c r="C2146" s="1074"/>
    </row>
    <row r="2147" spans="3:3">
      <c r="C2147" s="1074"/>
    </row>
    <row r="2148" spans="3:3">
      <c r="C2148" s="1074"/>
    </row>
    <row r="2149" spans="3:3">
      <c r="C2149" s="1074"/>
    </row>
    <row r="2150" spans="3:3">
      <c r="C2150" s="1074"/>
    </row>
    <row r="2151" spans="3:3">
      <c r="C2151" s="1074"/>
    </row>
    <row r="2152" spans="3:3">
      <c r="C2152" s="1074"/>
    </row>
    <row r="2153" spans="3:3">
      <c r="C2153" s="1074"/>
    </row>
    <row r="2154" spans="3:3">
      <c r="C2154" s="1074"/>
    </row>
    <row r="2155" spans="3:3">
      <c r="C2155" s="1074"/>
    </row>
    <row r="2156" spans="3:3">
      <c r="C2156" s="1074"/>
    </row>
    <row r="2157" spans="3:3">
      <c r="C2157" s="1074"/>
    </row>
    <row r="2158" spans="3:3">
      <c r="C2158" s="1074"/>
    </row>
    <row r="2159" spans="3:3">
      <c r="C2159" s="1074"/>
    </row>
    <row r="2160" spans="3:3">
      <c r="C2160" s="1074"/>
    </row>
    <row r="2161" spans="3:3">
      <c r="C2161" s="1074"/>
    </row>
    <row r="2162" spans="3:3">
      <c r="C2162" s="1074"/>
    </row>
    <row r="2163" spans="3:3">
      <c r="C2163" s="1074"/>
    </row>
    <row r="2164" spans="3:3">
      <c r="C2164" s="1074"/>
    </row>
    <row r="2165" spans="3:3">
      <c r="C2165" s="1074"/>
    </row>
    <row r="2166" spans="3:3">
      <c r="C2166" s="1074"/>
    </row>
    <row r="2167" spans="3:3">
      <c r="C2167" s="1074"/>
    </row>
    <row r="2168" spans="3:3">
      <c r="C2168" s="1074"/>
    </row>
    <row r="2169" spans="3:3">
      <c r="C2169" s="1074"/>
    </row>
    <row r="2170" spans="3:3">
      <c r="C2170" s="1074"/>
    </row>
    <row r="2171" spans="3:3">
      <c r="C2171" s="1074"/>
    </row>
    <row r="2172" spans="3:3">
      <c r="C2172" s="1074"/>
    </row>
    <row r="2173" spans="3:3">
      <c r="C2173" s="1074"/>
    </row>
    <row r="2174" spans="3:3">
      <c r="C2174" s="1074"/>
    </row>
    <row r="2175" spans="3:3">
      <c r="C2175" s="1074"/>
    </row>
    <row r="2176" spans="3:3">
      <c r="C2176" s="1074"/>
    </row>
    <row r="2177" spans="3:3">
      <c r="C2177" s="1074"/>
    </row>
    <row r="2178" spans="3:3">
      <c r="C2178" s="1074"/>
    </row>
    <row r="2179" spans="3:3">
      <c r="C2179" s="1074"/>
    </row>
    <row r="2180" spans="3:3">
      <c r="C2180" s="1074"/>
    </row>
    <row r="2181" spans="3:3">
      <c r="C2181" s="1074"/>
    </row>
    <row r="2182" spans="3:3">
      <c r="C2182" s="1074"/>
    </row>
    <row r="2183" spans="3:3">
      <c r="C2183" s="1074"/>
    </row>
    <row r="2184" spans="3:3">
      <c r="C2184" s="1074"/>
    </row>
    <row r="2185" spans="3:3">
      <c r="C2185" s="1074"/>
    </row>
    <row r="2186" spans="3:3">
      <c r="C2186" s="1074"/>
    </row>
    <row r="2187" spans="3:3">
      <c r="C2187" s="1074"/>
    </row>
    <row r="2188" spans="3:3">
      <c r="C2188" s="1074"/>
    </row>
    <row r="2189" spans="3:3">
      <c r="C2189" s="1074"/>
    </row>
    <row r="2190" spans="3:3">
      <c r="C2190" s="1074"/>
    </row>
    <row r="2191" spans="3:3">
      <c r="C2191" s="1074"/>
    </row>
    <row r="2192" spans="3:3">
      <c r="C2192" s="1074"/>
    </row>
    <row r="2193" spans="3:3">
      <c r="C2193" s="1074"/>
    </row>
    <row r="2194" spans="3:3">
      <c r="C2194" s="1074"/>
    </row>
    <row r="2195" spans="3:3">
      <c r="C2195" s="1074"/>
    </row>
    <row r="2196" spans="3:3">
      <c r="C2196" s="1074"/>
    </row>
    <row r="2197" spans="3:3">
      <c r="C2197" s="1074"/>
    </row>
    <row r="2198" spans="3:3">
      <c r="C2198" s="1074"/>
    </row>
    <row r="2199" spans="3:3">
      <c r="C2199" s="1074"/>
    </row>
    <row r="2200" spans="3:3">
      <c r="C2200" s="1074"/>
    </row>
    <row r="2201" spans="3:3">
      <c r="C2201" s="1074"/>
    </row>
    <row r="2202" spans="3:3">
      <c r="C2202" s="1074"/>
    </row>
    <row r="2203" spans="3:3">
      <c r="C2203" s="1074"/>
    </row>
    <row r="2204" spans="3:3">
      <c r="C2204" s="1074"/>
    </row>
    <row r="2205" spans="3:3">
      <c r="C2205" s="1074"/>
    </row>
    <row r="2206" spans="3:3">
      <c r="C2206" s="1074"/>
    </row>
    <row r="2207" spans="3:3">
      <c r="C2207" s="1074"/>
    </row>
    <row r="2208" spans="3:3">
      <c r="C2208" s="1074"/>
    </row>
    <row r="2209" spans="3:3">
      <c r="C2209" s="1074"/>
    </row>
    <row r="2210" spans="3:3">
      <c r="C2210" s="1074"/>
    </row>
    <row r="2211" spans="3:3">
      <c r="C2211" s="1074"/>
    </row>
    <row r="2212" spans="3:3">
      <c r="C2212" s="1074"/>
    </row>
    <row r="2213" spans="3:3">
      <c r="C2213" s="1074"/>
    </row>
    <row r="2214" spans="3:3">
      <c r="C2214" s="1074"/>
    </row>
    <row r="2215" spans="3:3">
      <c r="C2215" s="1074"/>
    </row>
    <row r="2216" spans="3:3">
      <c r="C2216" s="1074"/>
    </row>
    <row r="2217" spans="3:3">
      <c r="C2217" s="1074"/>
    </row>
    <row r="2218" spans="3:3">
      <c r="C2218" s="1074"/>
    </row>
    <row r="2219" spans="3:3">
      <c r="C2219" s="1074"/>
    </row>
    <row r="2220" spans="3:3">
      <c r="C2220" s="1074"/>
    </row>
    <row r="2221" spans="3:3">
      <c r="C2221" s="1074"/>
    </row>
    <row r="2222" spans="3:3">
      <c r="C2222" s="1074"/>
    </row>
    <row r="2223" spans="3:3">
      <c r="C2223" s="1074"/>
    </row>
    <row r="2224" spans="3:3">
      <c r="C2224" s="1074"/>
    </row>
    <row r="2225" spans="3:3">
      <c r="C2225" s="1074"/>
    </row>
    <row r="2226" spans="3:3">
      <c r="C2226" s="1074"/>
    </row>
    <row r="2227" spans="3:3">
      <c r="C2227" s="1074"/>
    </row>
    <row r="2228" spans="3:3">
      <c r="C2228" s="1074"/>
    </row>
    <row r="2229" spans="3:3">
      <c r="C2229" s="1074"/>
    </row>
    <row r="2230" spans="3:3">
      <c r="C2230" s="1074"/>
    </row>
    <row r="2231" spans="3:3">
      <c r="C2231" s="1074"/>
    </row>
    <row r="2232" spans="3:3">
      <c r="C2232" s="1074"/>
    </row>
    <row r="2233" spans="3:3">
      <c r="C2233" s="1074"/>
    </row>
    <row r="2234" spans="3:3">
      <c r="C2234" s="1074"/>
    </row>
    <row r="2235" spans="3:3">
      <c r="C2235" s="1074"/>
    </row>
    <row r="2236" spans="3:3">
      <c r="C2236" s="1074"/>
    </row>
    <row r="2237" spans="3:3">
      <c r="C2237" s="1074"/>
    </row>
    <row r="2238" spans="3:3">
      <c r="C2238" s="1074"/>
    </row>
    <row r="2239" spans="3:3">
      <c r="C2239" s="1074"/>
    </row>
  </sheetData>
  <customSheetViews>
    <customSheetView guid="{CC70D5D3-3A1F-46AA-BDCE-F692C2C36BEE}">
      <selection activeCell="M3" sqref="M3"/>
      <pageMargins left="0.7" right="0.7" top="0.75" bottom="0.75" header="0.3" footer="0.3"/>
      <pageSetup paperSize="5" orientation="landscape" horizontalDpi="4294967294" verticalDpi="4294967294" r:id="rId1"/>
    </customSheetView>
    <customSheetView guid="{41E394DC-1FDD-4D1F-8620-137B7012DC10}">
      <selection activeCell="C6" sqref="C6"/>
      <pageMargins left="0.7" right="0.7" top="0.75" bottom="0.75" header="0.3" footer="0.3"/>
      <pageSetup paperSize="5" orientation="landscape" horizontalDpi="4294967294" verticalDpi="4294967294" r:id="rId2"/>
    </customSheetView>
    <customSheetView guid="{E14211BF-3959-45CF-A937-AD36AACCEFAC}">
      <selection activeCell="D163" sqref="D163"/>
      <pageMargins left="0.7" right="0.7" top="0.75" bottom="0.75" header="0.3" footer="0.3"/>
      <pageSetup paperSize="5" orientation="landscape" horizontalDpi="4294967294" verticalDpi="4294967294" r:id="rId3"/>
    </customSheetView>
    <customSheetView guid="{F416BD5B-C3AD-4F61-AAB2-55950A9B7E72}">
      <selection activeCell="J16" sqref="J16"/>
      <pageMargins left="0.7" right="0.7" top="0.75" bottom="0.75" header="0.3" footer="0.3"/>
      <pageSetup paperSize="5" orientation="landscape" horizontalDpi="4294967294" verticalDpi="4294967294" r:id="rId4"/>
    </customSheetView>
  </customSheetViews>
  <mergeCells count="4">
    <mergeCell ref="D5:F6"/>
    <mergeCell ref="D7:M7"/>
    <mergeCell ref="D8:F8"/>
    <mergeCell ref="C7:C9"/>
  </mergeCells>
  <pageMargins left="0.7" right="0.7" top="0.75" bottom="0.75" header="0.3" footer="0.3"/>
  <pageSetup paperSize="5" orientation="landscape" horizontalDpi="4294967294" verticalDpi="4294967294" r:id="rId5"/>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6">
    <tabColor rgb="FF7030A0"/>
  </sheetPr>
  <dimension ref="A1:AE138"/>
  <sheetViews>
    <sheetView topLeftCell="V67" workbookViewId="0">
      <selection activeCell="AB88" sqref="AB88"/>
    </sheetView>
  </sheetViews>
  <sheetFormatPr defaultColWidth="0" defaultRowHeight="15" zeroHeight="1"/>
  <cols>
    <col min="1" max="2" width="9.140625" style="3090" customWidth="1"/>
    <col min="3" max="3" width="27" style="3090" customWidth="1"/>
    <col min="4" max="4" width="10.7109375" style="3090" customWidth="1"/>
    <col min="5" max="5" width="12.85546875" style="3090" customWidth="1"/>
    <col min="6" max="6" width="20.42578125" style="3090" customWidth="1"/>
    <col min="7" max="7" width="14.140625" style="3090" customWidth="1"/>
    <col min="8" max="9" width="12.28515625" style="3090" customWidth="1"/>
    <col min="10" max="10" width="11.85546875" style="3090" customWidth="1"/>
    <col min="11" max="11" width="11.140625" style="3090" customWidth="1"/>
    <col min="12" max="12" width="12" style="3090" customWidth="1"/>
    <col min="13" max="15" width="11.85546875" style="3090" customWidth="1"/>
    <col min="16" max="16" width="12.42578125" style="3090" customWidth="1"/>
    <col min="17" max="17" width="13.140625" style="3090" customWidth="1"/>
    <col min="18" max="18" width="18.42578125" style="3090" customWidth="1"/>
    <col min="19" max="19" width="16.140625" style="3090" customWidth="1"/>
    <col min="20" max="20" width="15.7109375" style="3090" customWidth="1"/>
    <col min="21" max="21" width="18.42578125" style="3090" customWidth="1"/>
    <col min="22" max="22" width="18" style="3090" customWidth="1"/>
    <col min="23" max="24" width="15.140625" style="3090" customWidth="1"/>
    <col min="25" max="26" width="14" style="3090" customWidth="1"/>
    <col min="27" max="27" width="13" style="3090" customWidth="1"/>
    <col min="28" max="29" width="12.28515625" style="3090" customWidth="1"/>
    <col min="30" max="31" width="9.140625" style="3090" customWidth="1"/>
    <col min="32" max="16384" width="9.140625" style="3090" hidden="1"/>
  </cols>
  <sheetData>
    <row r="1" spans="1:31">
      <c r="A1" s="936"/>
      <c r="B1" s="936"/>
      <c r="C1" s="936"/>
      <c r="D1" s="936"/>
      <c r="E1" s="936"/>
      <c r="F1" s="936"/>
      <c r="G1" s="936"/>
      <c r="H1" s="936"/>
      <c r="I1" s="936"/>
      <c r="J1" s="936"/>
      <c r="K1" s="936"/>
      <c r="L1" s="936"/>
      <c r="M1" s="936"/>
      <c r="N1" s="936"/>
      <c r="O1" s="936"/>
      <c r="P1" s="936"/>
      <c r="Q1" s="936"/>
      <c r="R1" s="936"/>
      <c r="S1" s="936"/>
      <c r="T1" s="936"/>
      <c r="U1" s="936"/>
      <c r="V1" s="936"/>
      <c r="W1" s="936"/>
      <c r="X1" s="936"/>
      <c r="Y1" s="936"/>
      <c r="Z1" s="936"/>
      <c r="AA1" s="936"/>
      <c r="AB1" s="936"/>
      <c r="AC1" s="936"/>
      <c r="AD1" s="936"/>
      <c r="AE1" s="936"/>
    </row>
    <row r="2" spans="1:31" ht="15.75" thickBot="1">
      <c r="A2" s="936"/>
      <c r="B2" s="3"/>
      <c r="C2" s="3"/>
      <c r="D2" s="3"/>
      <c r="E2" s="3"/>
      <c r="F2" s="3"/>
      <c r="G2" s="3"/>
      <c r="H2" s="3"/>
      <c r="I2" s="3"/>
      <c r="J2" s="3"/>
      <c r="K2" s="3"/>
      <c r="L2" s="3"/>
      <c r="M2" s="3"/>
      <c r="N2" s="3"/>
      <c r="O2" s="3"/>
      <c r="P2" s="3"/>
      <c r="Q2" s="3"/>
      <c r="R2" s="3"/>
      <c r="S2" s="3"/>
      <c r="T2" s="3"/>
      <c r="U2" s="3"/>
      <c r="V2" s="3"/>
      <c r="W2" s="3"/>
      <c r="X2" s="3"/>
      <c r="Y2" s="3"/>
      <c r="Z2" s="3"/>
      <c r="AA2" s="3"/>
      <c r="AB2" s="3"/>
      <c r="AC2" s="3"/>
      <c r="AD2" s="3"/>
      <c r="AE2" s="936"/>
    </row>
    <row r="3" spans="1:31" s="6955" customFormat="1" ht="17.25" thickBot="1">
      <c r="A3" s="932"/>
      <c r="B3" s="5"/>
      <c r="C3" s="2855" t="s">
        <v>2944</v>
      </c>
      <c r="D3" s="2856"/>
      <c r="E3" s="2856"/>
      <c r="F3" s="2857"/>
      <c r="G3" s="69"/>
      <c r="H3" s="69"/>
      <c r="I3" s="69"/>
      <c r="J3" s="280"/>
      <c r="K3" s="69"/>
      <c r="L3" s="69"/>
      <c r="M3" s="69"/>
      <c r="N3" s="69"/>
      <c r="O3" s="69"/>
      <c r="P3" s="69"/>
      <c r="Q3" s="69"/>
      <c r="R3" s="192"/>
      <c r="S3" s="69"/>
      <c r="T3" s="192"/>
      <c r="U3" s="69"/>
      <c r="V3" s="1"/>
      <c r="W3" s="1"/>
      <c r="X3" s="1"/>
      <c r="Y3" s="5"/>
      <c r="Z3" s="5"/>
      <c r="AA3" s="5"/>
      <c r="AB3" s="62"/>
      <c r="AC3" s="6111" t="s">
        <v>2825</v>
      </c>
      <c r="AD3" s="5"/>
      <c r="AE3" s="932"/>
    </row>
    <row r="4" spans="1:31" s="6955" customFormat="1" ht="16.5">
      <c r="A4" s="932"/>
      <c r="B4" s="5"/>
      <c r="C4" s="2853" t="s">
        <v>57</v>
      </c>
      <c r="D4" s="8622" t="str">
        <f>B.1!F4</f>
        <v>ABC Company</v>
      </c>
      <c r="E4" s="8623"/>
      <c r="F4" s="8624"/>
      <c r="G4" s="69"/>
      <c r="H4" s="69"/>
      <c r="I4" s="69"/>
      <c r="J4" s="280"/>
      <c r="K4" s="69"/>
      <c r="L4" s="69"/>
      <c r="M4" s="69"/>
      <c r="N4" s="69"/>
      <c r="O4" s="69"/>
      <c r="P4" s="69"/>
      <c r="Q4" s="69"/>
      <c r="R4" s="69"/>
      <c r="S4" s="69"/>
      <c r="T4" s="69"/>
      <c r="U4" s="69"/>
      <c r="V4" s="69"/>
      <c r="W4" s="1"/>
      <c r="X4" s="1"/>
      <c r="Y4" s="5"/>
      <c r="Z4" s="5"/>
      <c r="AA4" s="5"/>
      <c r="AB4" s="5"/>
      <c r="AC4" s="6187"/>
      <c r="AD4" s="5"/>
      <c r="AE4" s="932"/>
    </row>
    <row r="5" spans="1:31" s="6959" customFormat="1" ht="19.5" thickBot="1">
      <c r="A5" s="757"/>
      <c r="B5" s="283"/>
      <c r="C5" s="2836" t="s">
        <v>2719</v>
      </c>
      <c r="D5" s="8625">
        <f>B.1!F5</f>
        <v>44196</v>
      </c>
      <c r="E5" s="8626"/>
      <c r="F5" s="8627"/>
      <c r="G5" s="279"/>
      <c r="H5" s="279"/>
      <c r="I5" s="279"/>
      <c r="J5" s="280"/>
      <c r="K5" s="281"/>
      <c r="L5" s="279"/>
      <c r="M5" s="279"/>
      <c r="N5" s="279"/>
      <c r="O5" s="279"/>
      <c r="P5" s="279"/>
      <c r="Q5" s="279"/>
      <c r="R5" s="279"/>
      <c r="S5" s="279"/>
      <c r="T5" s="279"/>
      <c r="U5" s="279"/>
      <c r="V5" s="279"/>
      <c r="W5" s="282"/>
      <c r="X5" s="282"/>
      <c r="Y5" s="281"/>
      <c r="Z5" s="281"/>
      <c r="AA5" s="281"/>
      <c r="AB5" s="281"/>
      <c r="AC5" s="281"/>
      <c r="AD5" s="283"/>
      <c r="AE5" s="757"/>
    </row>
    <row r="6" spans="1:31" s="6955" customFormat="1" ht="13.5" thickBot="1">
      <c r="A6" s="932"/>
      <c r="B6" s="5"/>
      <c r="C6" s="69"/>
      <c r="D6" s="69"/>
      <c r="E6" s="69"/>
      <c r="F6" s="69"/>
      <c r="G6" s="69"/>
      <c r="H6" s="69"/>
      <c r="I6" s="69"/>
      <c r="J6" s="69"/>
      <c r="K6" s="69"/>
      <c r="L6" s="69"/>
      <c r="M6" s="69"/>
      <c r="N6" s="69"/>
      <c r="O6" s="69"/>
      <c r="P6" s="69"/>
      <c r="Q6" s="69"/>
      <c r="R6" s="69"/>
      <c r="S6" s="69"/>
      <c r="T6" s="69"/>
      <c r="U6" s="69"/>
      <c r="V6" s="69"/>
      <c r="W6" s="87"/>
      <c r="X6" s="87"/>
      <c r="Y6" s="87"/>
      <c r="Z6" s="87"/>
      <c r="AA6" s="87"/>
      <c r="AB6" s="87"/>
      <c r="AC6" s="87"/>
      <c r="AD6" s="5"/>
      <c r="AE6" s="932"/>
    </row>
    <row r="7" spans="1:31" s="6955" customFormat="1" ht="12.75">
      <c r="A7" s="932"/>
      <c r="B7" s="5"/>
      <c r="C7" s="3892"/>
      <c r="D7" s="3893"/>
      <c r="E7" s="3894"/>
      <c r="F7" s="8747" t="s">
        <v>1834</v>
      </c>
      <c r="G7" s="8747"/>
      <c r="H7" s="8747"/>
      <c r="I7" s="8747"/>
      <c r="J7" s="8747"/>
      <c r="K7" s="8747"/>
      <c r="L7" s="8747"/>
      <c r="M7" s="8747"/>
      <c r="N7" s="8747"/>
      <c r="O7" s="8747"/>
      <c r="P7" s="8747"/>
      <c r="Q7" s="8747"/>
      <c r="R7" s="8751" t="s">
        <v>1835</v>
      </c>
      <c r="S7" s="8752"/>
      <c r="T7" s="8752"/>
      <c r="U7" s="8752"/>
      <c r="V7" s="8753"/>
      <c r="W7" s="4251"/>
      <c r="X7" s="3888"/>
      <c r="Y7" s="3879"/>
      <c r="Z7" s="3880"/>
      <c r="AA7" s="3879"/>
      <c r="AB7" s="3881"/>
      <c r="AC7" s="8733" t="s">
        <v>4185</v>
      </c>
      <c r="AD7" s="5"/>
      <c r="AE7" s="932"/>
    </row>
    <row r="8" spans="1:31" s="6955" customFormat="1" ht="12.75">
      <c r="A8" s="932"/>
      <c r="B8" s="5"/>
      <c r="C8" s="4202"/>
      <c r="D8" s="4203"/>
      <c r="E8" s="4204"/>
      <c r="F8" s="4205"/>
      <c r="G8" s="8754" t="s">
        <v>1886</v>
      </c>
      <c r="H8" s="8755"/>
      <c r="I8" s="8756" t="s">
        <v>1887</v>
      </c>
      <c r="J8" s="8757"/>
      <c r="K8" s="8757"/>
      <c r="L8" s="8758"/>
      <c r="M8" s="8756" t="s">
        <v>1837</v>
      </c>
      <c r="N8" s="8757"/>
      <c r="O8" s="8757"/>
      <c r="P8" s="8758"/>
      <c r="Q8" s="4243"/>
      <c r="R8" s="4245"/>
      <c r="S8" s="4246"/>
      <c r="T8" s="2309"/>
      <c r="U8" s="4246"/>
      <c r="V8" s="4247"/>
      <c r="W8" s="4252"/>
      <c r="X8" s="2842"/>
      <c r="Y8" s="3882"/>
      <c r="Z8" s="3883"/>
      <c r="AA8" s="3882"/>
      <c r="AB8" s="3804"/>
      <c r="AC8" s="8653"/>
      <c r="AD8" s="5"/>
      <c r="AE8" s="932"/>
    </row>
    <row r="9" spans="1:31" s="6955" customFormat="1" ht="15" customHeight="1">
      <c r="A9" s="932"/>
      <c r="B9" s="5"/>
      <c r="C9" s="3895"/>
      <c r="D9" s="3824"/>
      <c r="E9" s="3889"/>
      <c r="F9" s="4206"/>
      <c r="G9" s="8762" t="s">
        <v>1888</v>
      </c>
      <c r="H9" s="8763"/>
      <c r="I9" s="8759"/>
      <c r="J9" s="8760"/>
      <c r="K9" s="8760"/>
      <c r="L9" s="8761"/>
      <c r="M9" s="8759"/>
      <c r="N9" s="8760"/>
      <c r="O9" s="8760"/>
      <c r="P9" s="8761"/>
      <c r="Q9" s="3886"/>
      <c r="R9" s="581" t="s">
        <v>1838</v>
      </c>
      <c r="S9" s="3824"/>
      <c r="T9" s="285"/>
      <c r="U9" s="3824"/>
      <c r="V9" s="2321"/>
      <c r="W9" s="4253" t="s">
        <v>1249</v>
      </c>
      <c r="X9" s="8769" t="s">
        <v>1250</v>
      </c>
      <c r="Y9" s="8737"/>
      <c r="Z9" s="8740" t="s">
        <v>4162</v>
      </c>
      <c r="AA9" s="8737"/>
      <c r="AB9" s="1751"/>
      <c r="AC9" s="8653"/>
      <c r="AD9" s="5"/>
      <c r="AE9" s="932"/>
    </row>
    <row r="10" spans="1:31" s="6955" customFormat="1" ht="15" customHeight="1">
      <c r="A10" s="932"/>
      <c r="B10" s="5"/>
      <c r="C10" s="4089" t="s">
        <v>1889</v>
      </c>
      <c r="D10" s="3824" t="s">
        <v>1840</v>
      </c>
      <c r="E10" s="3889" t="s">
        <v>1584</v>
      </c>
      <c r="F10" s="285" t="s">
        <v>1890</v>
      </c>
      <c r="G10" s="3824" t="s">
        <v>1891</v>
      </c>
      <c r="H10" s="285" t="s">
        <v>1892</v>
      </c>
      <c r="I10" s="8741" t="s">
        <v>1893</v>
      </c>
      <c r="J10" s="8742"/>
      <c r="K10" s="8741" t="s">
        <v>1894</v>
      </c>
      <c r="L10" s="8742"/>
      <c r="M10" s="8745" t="s">
        <v>1895</v>
      </c>
      <c r="N10" s="8746"/>
      <c r="O10" s="8745" t="s">
        <v>1896</v>
      </c>
      <c r="P10" s="8746"/>
      <c r="Q10" s="3886" t="s">
        <v>1897</v>
      </c>
      <c r="R10" s="581" t="s">
        <v>1847</v>
      </c>
      <c r="S10" s="3824" t="s">
        <v>1898</v>
      </c>
      <c r="T10" s="3824" t="s">
        <v>1342</v>
      </c>
      <c r="U10" s="3824" t="s">
        <v>631</v>
      </c>
      <c r="V10" s="3889" t="s">
        <v>1849</v>
      </c>
      <c r="W10" s="4254" t="s">
        <v>1261</v>
      </c>
      <c r="X10" s="8767" t="s">
        <v>1261</v>
      </c>
      <c r="Y10" s="8768"/>
      <c r="Z10" s="8770" t="s">
        <v>1261</v>
      </c>
      <c r="AA10" s="8768"/>
      <c r="AB10" s="1751" t="s">
        <v>1262</v>
      </c>
      <c r="AC10" s="8653"/>
      <c r="AD10" s="5"/>
      <c r="AE10" s="932"/>
    </row>
    <row r="11" spans="1:31" s="6955" customFormat="1" ht="12.75">
      <c r="A11" s="932"/>
      <c r="B11" s="5"/>
      <c r="C11" s="4089" t="s">
        <v>1899</v>
      </c>
      <c r="D11" s="3824"/>
      <c r="E11" s="3889" t="s">
        <v>1590</v>
      </c>
      <c r="F11" s="285" t="s">
        <v>1900</v>
      </c>
      <c r="G11" s="3824" t="s">
        <v>1587</v>
      </c>
      <c r="H11" s="4207" t="s">
        <v>1335</v>
      </c>
      <c r="I11" s="8741"/>
      <c r="J11" s="8743"/>
      <c r="K11" s="8744"/>
      <c r="L11" s="8743"/>
      <c r="M11" s="8744"/>
      <c r="N11" s="8743"/>
      <c r="O11" s="8744"/>
      <c r="P11" s="8743"/>
      <c r="Q11" s="3886" t="s">
        <v>1852</v>
      </c>
      <c r="R11" s="581" t="s">
        <v>1853</v>
      </c>
      <c r="S11" s="3824" t="s">
        <v>1854</v>
      </c>
      <c r="T11" s="285" t="s">
        <v>1855</v>
      </c>
      <c r="U11" s="3824" t="s">
        <v>1856</v>
      </c>
      <c r="V11" s="3889" t="s">
        <v>1857</v>
      </c>
      <c r="W11" s="4254"/>
      <c r="X11" s="8746" t="s">
        <v>1902</v>
      </c>
      <c r="Y11" s="8772" t="s">
        <v>1860</v>
      </c>
      <c r="Z11" s="8772" t="s">
        <v>1902</v>
      </c>
      <c r="AA11" s="8772" t="s">
        <v>1860</v>
      </c>
      <c r="AB11" s="3801" t="s">
        <v>1261</v>
      </c>
      <c r="AC11" s="8653"/>
      <c r="AD11" s="5"/>
      <c r="AE11" s="932"/>
    </row>
    <row r="12" spans="1:31" s="6955" customFormat="1" ht="12.75">
      <c r="A12" s="932"/>
      <c r="B12" s="5"/>
      <c r="C12" s="4089"/>
      <c r="D12" s="3824"/>
      <c r="E12" s="3889" t="s">
        <v>1260</v>
      </c>
      <c r="F12" s="285" t="s">
        <v>1901</v>
      </c>
      <c r="G12" s="3824"/>
      <c r="H12" s="285" t="s">
        <v>1587</v>
      </c>
      <c r="I12" s="8748" t="s">
        <v>1902</v>
      </c>
      <c r="J12" s="8748" t="s">
        <v>1860</v>
      </c>
      <c r="K12" s="8748" t="s">
        <v>1902</v>
      </c>
      <c r="L12" s="8748" t="s">
        <v>1860</v>
      </c>
      <c r="M12" s="8748" t="s">
        <v>1902</v>
      </c>
      <c r="N12" s="8748" t="s">
        <v>1860</v>
      </c>
      <c r="O12" s="8748" t="s">
        <v>1902</v>
      </c>
      <c r="P12" s="8748" t="s">
        <v>1860</v>
      </c>
      <c r="Q12" s="3886" t="s">
        <v>1903</v>
      </c>
      <c r="R12" s="4089" t="s">
        <v>1862</v>
      </c>
      <c r="S12" s="3824" t="s">
        <v>785</v>
      </c>
      <c r="T12" s="285" t="s">
        <v>1863</v>
      </c>
      <c r="U12" s="3824" t="s">
        <v>1864</v>
      </c>
      <c r="V12" s="3889" t="s">
        <v>1306</v>
      </c>
      <c r="W12" s="4255"/>
      <c r="X12" s="8742"/>
      <c r="Y12" s="8749"/>
      <c r="Z12" s="8749"/>
      <c r="AA12" s="8749"/>
      <c r="AB12" s="3884"/>
      <c r="AC12" s="8653"/>
      <c r="AD12" s="5"/>
      <c r="AE12" s="932"/>
    </row>
    <row r="13" spans="1:31" s="6955" customFormat="1" ht="12.75">
      <c r="A13" s="932"/>
      <c r="B13" s="5"/>
      <c r="C13" s="4089"/>
      <c r="D13" s="3824"/>
      <c r="E13" s="3889"/>
      <c r="F13" s="4206"/>
      <c r="G13" s="3824"/>
      <c r="H13" s="285"/>
      <c r="I13" s="8749"/>
      <c r="J13" s="8749"/>
      <c r="K13" s="8749"/>
      <c r="L13" s="8749"/>
      <c r="M13" s="8749"/>
      <c r="N13" s="8749"/>
      <c r="O13" s="8749"/>
      <c r="P13" s="8749"/>
      <c r="Q13" s="3886" t="s">
        <v>1866</v>
      </c>
      <c r="R13" s="4089" t="s">
        <v>1334</v>
      </c>
      <c r="S13" s="3824"/>
      <c r="T13" s="285"/>
      <c r="U13" s="3824"/>
      <c r="V13" s="2321"/>
      <c r="W13" s="4255"/>
      <c r="X13" s="8742"/>
      <c r="Y13" s="8749"/>
      <c r="Z13" s="8749"/>
      <c r="AA13" s="8749"/>
      <c r="AB13" s="3884"/>
      <c r="AC13" s="8653"/>
      <c r="AD13" s="5"/>
      <c r="AE13" s="932"/>
    </row>
    <row r="14" spans="1:31" s="6955" customFormat="1" ht="12.75">
      <c r="A14" s="932"/>
      <c r="B14" s="5"/>
      <c r="C14" s="4208"/>
      <c r="D14" s="4209" t="s">
        <v>390</v>
      </c>
      <c r="E14" s="4210" t="s">
        <v>344</v>
      </c>
      <c r="F14" s="4211" t="s">
        <v>792</v>
      </c>
      <c r="G14" s="4212"/>
      <c r="H14" s="4213"/>
      <c r="I14" s="8749"/>
      <c r="J14" s="8749"/>
      <c r="K14" s="8749"/>
      <c r="L14" s="8749"/>
      <c r="M14" s="8749"/>
      <c r="N14" s="8749"/>
      <c r="O14" s="8749"/>
      <c r="P14" s="8749"/>
      <c r="Q14" s="3886"/>
      <c r="R14" s="4208" t="s">
        <v>2202</v>
      </c>
      <c r="S14" s="4212"/>
      <c r="T14" s="4214"/>
      <c r="U14" s="4209" t="s">
        <v>1331</v>
      </c>
      <c r="V14" s="4215"/>
      <c r="W14" s="4256"/>
      <c r="X14" s="8771"/>
      <c r="Y14" s="8750"/>
      <c r="Z14" s="8750"/>
      <c r="AA14" s="8750"/>
      <c r="AB14" s="4216"/>
      <c r="AC14" s="4254"/>
      <c r="AD14" s="5"/>
      <c r="AE14" s="932"/>
    </row>
    <row r="15" spans="1:31" s="6956" customFormat="1" ht="12.75">
      <c r="A15" s="934"/>
      <c r="B15" s="1030"/>
      <c r="C15" s="4217" t="s">
        <v>392</v>
      </c>
      <c r="D15" s="4218" t="s">
        <v>409</v>
      </c>
      <c r="E15" s="4219" t="s">
        <v>410</v>
      </c>
      <c r="F15" s="4220" t="s">
        <v>411</v>
      </c>
      <c r="G15" s="4221" t="s">
        <v>412</v>
      </c>
      <c r="H15" s="4222" t="s">
        <v>413</v>
      </c>
      <c r="I15" s="8750"/>
      <c r="J15" s="8750"/>
      <c r="K15" s="8750"/>
      <c r="L15" s="8750"/>
      <c r="M15" s="8750"/>
      <c r="N15" s="8750"/>
      <c r="O15" s="8750"/>
      <c r="P15" s="8750"/>
      <c r="Q15" s="4223"/>
      <c r="R15" s="4217" t="s">
        <v>418</v>
      </c>
      <c r="S15" s="4221" t="s">
        <v>419</v>
      </c>
      <c r="T15" s="4221" t="s">
        <v>420</v>
      </c>
      <c r="U15" s="4221" t="s">
        <v>421</v>
      </c>
      <c r="V15" s="4224" t="s">
        <v>422</v>
      </c>
      <c r="W15" s="4257" t="s">
        <v>1093</v>
      </c>
      <c r="X15" s="4249"/>
      <c r="Y15" s="4225" t="s">
        <v>1094</v>
      </c>
      <c r="Z15" s="4225"/>
      <c r="AA15" s="4225" t="s">
        <v>1095</v>
      </c>
      <c r="AB15" s="4226" t="s">
        <v>1096</v>
      </c>
      <c r="AC15" s="7321" t="s">
        <v>1097</v>
      </c>
      <c r="AD15" s="1030"/>
      <c r="AE15" s="934"/>
    </row>
    <row r="16" spans="1:31" s="6955" customFormat="1" ht="12.75">
      <c r="A16" s="932"/>
      <c r="B16" s="5"/>
      <c r="C16" s="301" t="s">
        <v>1868</v>
      </c>
      <c r="D16" s="3896"/>
      <c r="E16" s="3897"/>
      <c r="F16" s="4227"/>
      <c r="G16" s="4228"/>
      <c r="H16" s="4229"/>
      <c r="I16" s="4229"/>
      <c r="J16" s="291"/>
      <c r="K16" s="4229"/>
      <c r="L16" s="290"/>
      <c r="M16" s="290"/>
      <c r="N16" s="290"/>
      <c r="O16" s="290"/>
      <c r="P16" s="4227"/>
      <c r="Q16" s="291"/>
      <c r="R16" s="2322"/>
      <c r="S16" s="3890"/>
      <c r="T16" s="3890"/>
      <c r="U16" s="3890"/>
      <c r="V16" s="3891"/>
      <c r="W16" s="4258"/>
      <c r="X16" s="4250"/>
      <c r="Y16" s="4230"/>
      <c r="Z16" s="4230"/>
      <c r="AA16" s="4230"/>
      <c r="AB16" s="4231"/>
      <c r="AC16" s="7322"/>
      <c r="AD16" s="5"/>
      <c r="AE16" s="932"/>
    </row>
    <row r="17" spans="1:31" s="6957" customFormat="1" ht="12.75">
      <c r="A17" s="935"/>
      <c r="B17" s="108"/>
      <c r="C17" s="1146" t="s">
        <v>2440</v>
      </c>
      <c r="D17" s="3616"/>
      <c r="E17" s="3868"/>
      <c r="F17" s="3869"/>
      <c r="G17" s="3870"/>
      <c r="H17" s="1152"/>
      <c r="I17" s="1152"/>
      <c r="J17" s="1153"/>
      <c r="K17" s="1154"/>
      <c r="L17" s="1154"/>
      <c r="M17" s="1154"/>
      <c r="N17" s="1154"/>
      <c r="O17" s="1154"/>
      <c r="P17" s="1154"/>
      <c r="Q17" s="3887"/>
      <c r="R17" s="2271"/>
      <c r="S17" s="3871"/>
      <c r="T17" s="3871"/>
      <c r="U17" s="3871"/>
      <c r="V17" s="3872"/>
      <c r="W17" s="4259"/>
      <c r="X17" s="3873"/>
      <c r="Y17" s="2840"/>
      <c r="Z17" s="2840"/>
      <c r="AA17" s="2840"/>
      <c r="AB17" s="4201"/>
      <c r="AC17" s="4259"/>
      <c r="AD17" s="108"/>
      <c r="AE17" s="935"/>
    </row>
    <row r="18" spans="1:31" s="6957" customFormat="1" ht="12.75">
      <c r="A18" s="935"/>
      <c r="B18" s="108"/>
      <c r="C18" s="4199"/>
      <c r="D18" s="3616"/>
      <c r="E18" s="3918" t="b">
        <v>1</v>
      </c>
      <c r="F18" s="4372"/>
      <c r="G18" s="4372"/>
      <c r="H18" s="4372"/>
      <c r="I18" s="4372"/>
      <c r="J18" s="4372"/>
      <c r="K18" s="4372"/>
      <c r="L18" s="4372"/>
      <c r="M18" s="4372"/>
      <c r="N18" s="4372"/>
      <c r="O18" s="4372"/>
      <c r="P18" s="4372"/>
      <c r="Q18" s="4373"/>
      <c r="R18" s="4374"/>
      <c r="S18" s="4375"/>
      <c r="T18" s="4375"/>
      <c r="U18" s="4375"/>
      <c r="V18" s="4376"/>
      <c r="W18" s="4377">
        <f>SUM(M18:Q18)</f>
        <v>0</v>
      </c>
      <c r="X18" s="4378"/>
      <c r="Y18" s="4375"/>
      <c r="Z18" s="4375"/>
      <c r="AA18" s="4375"/>
      <c r="AB18" s="4379">
        <f>W18+SUM(X18:Y18)-SUM(Z18:AA18)</f>
        <v>0</v>
      </c>
      <c r="AC18" s="7323"/>
      <c r="AD18" s="108"/>
      <c r="AE18" s="935"/>
    </row>
    <row r="19" spans="1:31" s="6957" customFormat="1" ht="12.75">
      <c r="A19" s="935"/>
      <c r="B19" s="108"/>
      <c r="C19" s="4199"/>
      <c r="D19" s="3616"/>
      <c r="E19" s="3918" t="b">
        <v>1</v>
      </c>
      <c r="F19" s="4372"/>
      <c r="G19" s="4372"/>
      <c r="H19" s="4372"/>
      <c r="I19" s="4372"/>
      <c r="J19" s="4372"/>
      <c r="K19" s="4372"/>
      <c r="L19" s="4372"/>
      <c r="M19" s="4372"/>
      <c r="N19" s="4372"/>
      <c r="O19" s="4372"/>
      <c r="P19" s="4372"/>
      <c r="Q19" s="4373"/>
      <c r="R19" s="4374"/>
      <c r="S19" s="4375"/>
      <c r="T19" s="4375"/>
      <c r="U19" s="4375"/>
      <c r="V19" s="4376"/>
      <c r="W19" s="4377">
        <f>SUM(M19:Q19)</f>
        <v>0</v>
      </c>
      <c r="X19" s="4378"/>
      <c r="Y19" s="4375"/>
      <c r="Z19" s="4375"/>
      <c r="AA19" s="4375"/>
      <c r="AB19" s="4379">
        <f>W19+SUM(X19:Y19)-SUM(Z19:AA19)</f>
        <v>0</v>
      </c>
      <c r="AC19" s="7323"/>
      <c r="AD19" s="108"/>
      <c r="AE19" s="935"/>
    </row>
    <row r="20" spans="1:31" s="6957" customFormat="1" ht="12.75">
      <c r="A20" s="935"/>
      <c r="B20" s="108"/>
      <c r="C20" s="4199"/>
      <c r="D20" s="3616"/>
      <c r="E20" s="3918" t="b">
        <v>1</v>
      </c>
      <c r="F20" s="4372"/>
      <c r="G20" s="4372"/>
      <c r="H20" s="4372"/>
      <c r="I20" s="4372"/>
      <c r="J20" s="4372"/>
      <c r="K20" s="4372"/>
      <c r="L20" s="4372"/>
      <c r="M20" s="4372"/>
      <c r="N20" s="4372"/>
      <c r="O20" s="4372"/>
      <c r="P20" s="4372"/>
      <c r="Q20" s="4373"/>
      <c r="R20" s="4374"/>
      <c r="S20" s="4375"/>
      <c r="T20" s="4375"/>
      <c r="U20" s="4375"/>
      <c r="V20" s="4376"/>
      <c r="W20" s="4377">
        <f t="shared" ref="W20:W35" si="0">SUM(M20:Q20)</f>
        <v>0</v>
      </c>
      <c r="X20" s="4378"/>
      <c r="Y20" s="4375"/>
      <c r="Z20" s="4375"/>
      <c r="AA20" s="4375"/>
      <c r="AB20" s="4379">
        <f t="shared" ref="AB20:AB35" si="1">W20+SUM(X20:Y20)-SUM(Z20:AA20)</f>
        <v>0</v>
      </c>
      <c r="AC20" s="7323"/>
      <c r="AD20" s="108"/>
      <c r="AE20" s="935"/>
    </row>
    <row r="21" spans="1:31" s="6957" customFormat="1" ht="12.75">
      <c r="A21" s="935"/>
      <c r="B21" s="108"/>
      <c r="C21" s="4199"/>
      <c r="D21" s="3616"/>
      <c r="E21" s="3918" t="b">
        <v>1</v>
      </c>
      <c r="F21" s="4372"/>
      <c r="G21" s="4372"/>
      <c r="H21" s="4372"/>
      <c r="I21" s="4372"/>
      <c r="J21" s="4372"/>
      <c r="K21" s="4372"/>
      <c r="L21" s="4372"/>
      <c r="M21" s="4372"/>
      <c r="N21" s="4372"/>
      <c r="O21" s="4372"/>
      <c r="P21" s="4372"/>
      <c r="Q21" s="4373"/>
      <c r="R21" s="4374"/>
      <c r="S21" s="4375"/>
      <c r="T21" s="4375"/>
      <c r="U21" s="4375"/>
      <c r="V21" s="4376"/>
      <c r="W21" s="4377">
        <f t="shared" si="0"/>
        <v>0</v>
      </c>
      <c r="X21" s="4378"/>
      <c r="Y21" s="4375"/>
      <c r="Z21" s="4375"/>
      <c r="AA21" s="4375"/>
      <c r="AB21" s="4379">
        <f t="shared" si="1"/>
        <v>0</v>
      </c>
      <c r="AC21" s="7323"/>
      <c r="AD21" s="108"/>
      <c r="AE21" s="935"/>
    </row>
    <row r="22" spans="1:31" s="6957" customFormat="1" ht="12.75">
      <c r="A22" s="935"/>
      <c r="B22" s="108"/>
      <c r="C22" s="4199"/>
      <c r="D22" s="3616"/>
      <c r="E22" s="3918" t="b">
        <v>1</v>
      </c>
      <c r="F22" s="4372"/>
      <c r="G22" s="4372"/>
      <c r="H22" s="4372"/>
      <c r="I22" s="4372"/>
      <c r="J22" s="4372"/>
      <c r="K22" s="4372"/>
      <c r="L22" s="4372"/>
      <c r="M22" s="4372"/>
      <c r="N22" s="4372"/>
      <c r="O22" s="4372"/>
      <c r="P22" s="4372"/>
      <c r="Q22" s="4373"/>
      <c r="R22" s="4374"/>
      <c r="S22" s="4375"/>
      <c r="T22" s="4375"/>
      <c r="U22" s="4375"/>
      <c r="V22" s="4376"/>
      <c r="W22" s="4377">
        <f t="shared" si="0"/>
        <v>0</v>
      </c>
      <c r="X22" s="4378"/>
      <c r="Y22" s="4375"/>
      <c r="Z22" s="4375"/>
      <c r="AA22" s="4375"/>
      <c r="AB22" s="4379">
        <f t="shared" si="1"/>
        <v>0</v>
      </c>
      <c r="AC22" s="7323"/>
      <c r="AD22" s="108"/>
      <c r="AE22" s="935"/>
    </row>
    <row r="23" spans="1:31" s="6957" customFormat="1" ht="12.75">
      <c r="A23" s="935"/>
      <c r="B23" s="108"/>
      <c r="C23" s="4199"/>
      <c r="D23" s="3616"/>
      <c r="E23" s="3918" t="b">
        <v>1</v>
      </c>
      <c r="F23" s="4372"/>
      <c r="G23" s="4372"/>
      <c r="H23" s="4372"/>
      <c r="I23" s="4372"/>
      <c r="J23" s="4372"/>
      <c r="K23" s="4372"/>
      <c r="L23" s="4372"/>
      <c r="M23" s="4372"/>
      <c r="N23" s="4372"/>
      <c r="O23" s="4372"/>
      <c r="P23" s="4372"/>
      <c r="Q23" s="4373"/>
      <c r="R23" s="4374"/>
      <c r="S23" s="4375"/>
      <c r="T23" s="4375"/>
      <c r="U23" s="4375"/>
      <c r="V23" s="4376"/>
      <c r="W23" s="4377">
        <f t="shared" si="0"/>
        <v>0</v>
      </c>
      <c r="X23" s="4378"/>
      <c r="Y23" s="4375"/>
      <c r="Z23" s="4375"/>
      <c r="AA23" s="4375"/>
      <c r="AB23" s="4379">
        <f t="shared" si="1"/>
        <v>0</v>
      </c>
      <c r="AC23" s="7323"/>
      <c r="AD23" s="108"/>
      <c r="AE23" s="935"/>
    </row>
    <row r="24" spans="1:31" s="6957" customFormat="1" ht="12.75">
      <c r="A24" s="935"/>
      <c r="B24" s="108"/>
      <c r="C24" s="4199"/>
      <c r="D24" s="3616"/>
      <c r="E24" s="3918" t="b">
        <v>1</v>
      </c>
      <c r="F24" s="4372"/>
      <c r="G24" s="4372"/>
      <c r="H24" s="4372"/>
      <c r="I24" s="4372"/>
      <c r="J24" s="4372"/>
      <c r="K24" s="4372"/>
      <c r="L24" s="4372"/>
      <c r="M24" s="4372"/>
      <c r="N24" s="4372"/>
      <c r="O24" s="4372"/>
      <c r="P24" s="4372"/>
      <c r="Q24" s="4373"/>
      <c r="R24" s="4374"/>
      <c r="S24" s="4375"/>
      <c r="T24" s="4375"/>
      <c r="U24" s="4375"/>
      <c r="V24" s="4376"/>
      <c r="W24" s="4377">
        <f t="shared" si="0"/>
        <v>0</v>
      </c>
      <c r="X24" s="4378"/>
      <c r="Y24" s="4375"/>
      <c r="Z24" s="4375"/>
      <c r="AA24" s="4375"/>
      <c r="AB24" s="4379">
        <f t="shared" si="1"/>
        <v>0</v>
      </c>
      <c r="AC24" s="7323"/>
      <c r="AD24" s="108"/>
      <c r="AE24" s="935"/>
    </row>
    <row r="25" spans="1:31" s="6957" customFormat="1" ht="12.75">
      <c r="A25" s="935"/>
      <c r="B25" s="108"/>
      <c r="C25" s="4199"/>
      <c r="D25" s="3616"/>
      <c r="E25" s="3918" t="b">
        <v>1</v>
      </c>
      <c r="F25" s="4372"/>
      <c r="G25" s="4372"/>
      <c r="H25" s="4372"/>
      <c r="I25" s="4372"/>
      <c r="J25" s="4372"/>
      <c r="K25" s="4372"/>
      <c r="L25" s="4372"/>
      <c r="M25" s="4372"/>
      <c r="N25" s="4372"/>
      <c r="O25" s="4372"/>
      <c r="P25" s="4372"/>
      <c r="Q25" s="4373"/>
      <c r="R25" s="4374"/>
      <c r="S25" s="4375"/>
      <c r="T25" s="4375"/>
      <c r="U25" s="4375"/>
      <c r="V25" s="4376"/>
      <c r="W25" s="4377">
        <f t="shared" si="0"/>
        <v>0</v>
      </c>
      <c r="X25" s="4378"/>
      <c r="Y25" s="4375"/>
      <c r="Z25" s="4375"/>
      <c r="AA25" s="4375"/>
      <c r="AB25" s="4379">
        <f t="shared" si="1"/>
        <v>0</v>
      </c>
      <c r="AC25" s="7323"/>
      <c r="AD25" s="108"/>
      <c r="AE25" s="935"/>
    </row>
    <row r="26" spans="1:31" s="6957" customFormat="1" ht="12.75">
      <c r="A26" s="935"/>
      <c r="B26" s="108"/>
      <c r="C26" s="4199"/>
      <c r="D26" s="3616"/>
      <c r="E26" s="3918" t="b">
        <v>1</v>
      </c>
      <c r="F26" s="4372"/>
      <c r="G26" s="4372"/>
      <c r="H26" s="4372"/>
      <c r="I26" s="4372"/>
      <c r="J26" s="4372"/>
      <c r="K26" s="4372"/>
      <c r="L26" s="4372"/>
      <c r="M26" s="4372"/>
      <c r="N26" s="4372"/>
      <c r="O26" s="4372"/>
      <c r="P26" s="4372"/>
      <c r="Q26" s="4373"/>
      <c r="R26" s="4374"/>
      <c r="S26" s="4375"/>
      <c r="T26" s="4375"/>
      <c r="U26" s="4375"/>
      <c r="V26" s="4376"/>
      <c r="W26" s="4377">
        <f t="shared" si="0"/>
        <v>0</v>
      </c>
      <c r="X26" s="4378"/>
      <c r="Y26" s="4375"/>
      <c r="Z26" s="4375"/>
      <c r="AA26" s="4375"/>
      <c r="AB26" s="4379">
        <f t="shared" si="1"/>
        <v>0</v>
      </c>
      <c r="AC26" s="7323"/>
      <c r="AD26" s="108"/>
      <c r="AE26" s="935"/>
    </row>
    <row r="27" spans="1:31" s="6957" customFormat="1" ht="12.75">
      <c r="A27" s="935"/>
      <c r="B27" s="108"/>
      <c r="C27" s="4199"/>
      <c r="D27" s="3616"/>
      <c r="E27" s="3918" t="b">
        <v>1</v>
      </c>
      <c r="F27" s="4372"/>
      <c r="G27" s="4372"/>
      <c r="H27" s="4372"/>
      <c r="I27" s="4372"/>
      <c r="J27" s="4372"/>
      <c r="K27" s="4372"/>
      <c r="L27" s="4372"/>
      <c r="M27" s="4372"/>
      <c r="N27" s="4372"/>
      <c r="O27" s="4372"/>
      <c r="P27" s="4372"/>
      <c r="Q27" s="4373"/>
      <c r="R27" s="4374"/>
      <c r="S27" s="4375"/>
      <c r="T27" s="4375"/>
      <c r="U27" s="4375"/>
      <c r="V27" s="4376"/>
      <c r="W27" s="4377">
        <f t="shared" si="0"/>
        <v>0</v>
      </c>
      <c r="X27" s="4378"/>
      <c r="Y27" s="4375"/>
      <c r="Z27" s="4375"/>
      <c r="AA27" s="4375"/>
      <c r="AB27" s="4379">
        <f t="shared" si="1"/>
        <v>0</v>
      </c>
      <c r="AC27" s="7323"/>
      <c r="AD27" s="108"/>
      <c r="AE27" s="935"/>
    </row>
    <row r="28" spans="1:31" s="6957" customFormat="1" ht="12.75">
      <c r="A28" s="935"/>
      <c r="B28" s="108"/>
      <c r="C28" s="4199"/>
      <c r="D28" s="3616"/>
      <c r="E28" s="3918" t="b">
        <v>1</v>
      </c>
      <c r="F28" s="4372"/>
      <c r="G28" s="4372"/>
      <c r="H28" s="4372"/>
      <c r="I28" s="4372"/>
      <c r="J28" s="4372"/>
      <c r="K28" s="4372"/>
      <c r="L28" s="4372"/>
      <c r="M28" s="4372"/>
      <c r="N28" s="4372"/>
      <c r="O28" s="4372"/>
      <c r="P28" s="4372"/>
      <c r="Q28" s="4373"/>
      <c r="R28" s="4374"/>
      <c r="S28" s="4375"/>
      <c r="T28" s="4375"/>
      <c r="U28" s="4375"/>
      <c r="V28" s="4376"/>
      <c r="W28" s="4377">
        <f t="shared" si="0"/>
        <v>0</v>
      </c>
      <c r="X28" s="4378"/>
      <c r="Y28" s="4375"/>
      <c r="Z28" s="4375"/>
      <c r="AA28" s="4375"/>
      <c r="AB28" s="4379">
        <f t="shared" si="1"/>
        <v>0</v>
      </c>
      <c r="AC28" s="7323"/>
      <c r="AD28" s="108"/>
      <c r="AE28" s="935"/>
    </row>
    <row r="29" spans="1:31" s="6957" customFormat="1" ht="12.75">
      <c r="A29" s="935"/>
      <c r="B29" s="108"/>
      <c r="C29" s="4199"/>
      <c r="D29" s="3616"/>
      <c r="E29" s="3918" t="b">
        <v>1</v>
      </c>
      <c r="F29" s="4372"/>
      <c r="G29" s="4372"/>
      <c r="H29" s="4372"/>
      <c r="I29" s="4372"/>
      <c r="J29" s="4372"/>
      <c r="K29" s="4372"/>
      <c r="L29" s="4372"/>
      <c r="M29" s="4372"/>
      <c r="N29" s="4372"/>
      <c r="O29" s="4372"/>
      <c r="P29" s="4372"/>
      <c r="Q29" s="4373"/>
      <c r="R29" s="4374"/>
      <c r="S29" s="4375"/>
      <c r="T29" s="4375"/>
      <c r="U29" s="4375"/>
      <c r="V29" s="4376"/>
      <c r="W29" s="4377">
        <f t="shared" si="0"/>
        <v>0</v>
      </c>
      <c r="X29" s="4378"/>
      <c r="Y29" s="4375"/>
      <c r="Z29" s="4375"/>
      <c r="AA29" s="4375"/>
      <c r="AB29" s="4379">
        <f t="shared" si="1"/>
        <v>0</v>
      </c>
      <c r="AC29" s="7323"/>
      <c r="AD29" s="108"/>
      <c r="AE29" s="935"/>
    </row>
    <row r="30" spans="1:31" s="6957" customFormat="1" ht="12.75">
      <c r="A30" s="935"/>
      <c r="B30" s="108"/>
      <c r="C30" s="4199"/>
      <c r="D30" s="3616"/>
      <c r="E30" s="3918" t="b">
        <v>1</v>
      </c>
      <c r="F30" s="4372"/>
      <c r="G30" s="4372"/>
      <c r="H30" s="4372"/>
      <c r="I30" s="4372"/>
      <c r="J30" s="4372"/>
      <c r="K30" s="4372"/>
      <c r="L30" s="4372"/>
      <c r="M30" s="4372"/>
      <c r="N30" s="4372"/>
      <c r="O30" s="4372"/>
      <c r="P30" s="4372"/>
      <c r="Q30" s="4373"/>
      <c r="R30" s="4374"/>
      <c r="S30" s="4375"/>
      <c r="T30" s="4375"/>
      <c r="U30" s="4375"/>
      <c r="V30" s="4376"/>
      <c r="W30" s="4377">
        <f t="shared" si="0"/>
        <v>0</v>
      </c>
      <c r="X30" s="4378"/>
      <c r="Y30" s="4375"/>
      <c r="Z30" s="4375"/>
      <c r="AA30" s="4375"/>
      <c r="AB30" s="4379">
        <f t="shared" si="1"/>
        <v>0</v>
      </c>
      <c r="AC30" s="7323"/>
      <c r="AD30" s="108"/>
      <c r="AE30" s="935"/>
    </row>
    <row r="31" spans="1:31" s="6957" customFormat="1" ht="12.75">
      <c r="A31" s="935"/>
      <c r="B31" s="108"/>
      <c r="C31" s="4199"/>
      <c r="D31" s="3616"/>
      <c r="E31" s="3918" t="b">
        <v>1</v>
      </c>
      <c r="F31" s="4372"/>
      <c r="G31" s="4372"/>
      <c r="H31" s="4372"/>
      <c r="I31" s="4372"/>
      <c r="J31" s="4372"/>
      <c r="K31" s="4372"/>
      <c r="L31" s="4372"/>
      <c r="M31" s="4372"/>
      <c r="N31" s="4372"/>
      <c r="O31" s="4372"/>
      <c r="P31" s="4372"/>
      <c r="Q31" s="4373"/>
      <c r="R31" s="4374"/>
      <c r="S31" s="4375"/>
      <c r="T31" s="4375"/>
      <c r="U31" s="4375"/>
      <c r="V31" s="4376"/>
      <c r="W31" s="4377">
        <f t="shared" si="0"/>
        <v>0</v>
      </c>
      <c r="X31" s="4378"/>
      <c r="Y31" s="4375"/>
      <c r="Z31" s="4375"/>
      <c r="AA31" s="4375"/>
      <c r="AB31" s="4379">
        <f t="shared" si="1"/>
        <v>0</v>
      </c>
      <c r="AC31" s="7323"/>
      <c r="AD31" s="108"/>
      <c r="AE31" s="935"/>
    </row>
    <row r="32" spans="1:31" s="6957" customFormat="1" ht="12.75">
      <c r="A32" s="935"/>
      <c r="B32" s="108"/>
      <c r="C32" s="4199"/>
      <c r="D32" s="3616"/>
      <c r="E32" s="3918" t="b">
        <v>1</v>
      </c>
      <c r="F32" s="4372"/>
      <c r="G32" s="4372"/>
      <c r="H32" s="4372"/>
      <c r="I32" s="4372"/>
      <c r="J32" s="4372"/>
      <c r="K32" s="4372"/>
      <c r="L32" s="4372"/>
      <c r="M32" s="4372"/>
      <c r="N32" s="4372"/>
      <c r="O32" s="4372"/>
      <c r="P32" s="4372"/>
      <c r="Q32" s="4373"/>
      <c r="R32" s="4374"/>
      <c r="S32" s="4375"/>
      <c r="T32" s="4375"/>
      <c r="U32" s="4375"/>
      <c r="V32" s="4376"/>
      <c r="W32" s="4377">
        <f t="shared" si="0"/>
        <v>0</v>
      </c>
      <c r="X32" s="4378"/>
      <c r="Y32" s="4375"/>
      <c r="Z32" s="4375"/>
      <c r="AA32" s="4375"/>
      <c r="AB32" s="4379">
        <f t="shared" si="1"/>
        <v>0</v>
      </c>
      <c r="AC32" s="7323"/>
      <c r="AD32" s="108"/>
      <c r="AE32" s="935"/>
    </row>
    <row r="33" spans="1:31" s="6957" customFormat="1" ht="12.75">
      <c r="A33" s="935"/>
      <c r="B33" s="108"/>
      <c r="C33" s="4199"/>
      <c r="D33" s="3616"/>
      <c r="E33" s="3918" t="b">
        <v>1</v>
      </c>
      <c r="F33" s="4372"/>
      <c r="G33" s="4372"/>
      <c r="H33" s="4372"/>
      <c r="I33" s="4372"/>
      <c r="J33" s="4372"/>
      <c r="K33" s="4372"/>
      <c r="L33" s="4372"/>
      <c r="M33" s="4372"/>
      <c r="N33" s="4372"/>
      <c r="O33" s="4372"/>
      <c r="P33" s="4372"/>
      <c r="Q33" s="4373"/>
      <c r="R33" s="4374"/>
      <c r="S33" s="4375"/>
      <c r="T33" s="4375"/>
      <c r="U33" s="4375"/>
      <c r="V33" s="4376"/>
      <c r="W33" s="4377">
        <f t="shared" si="0"/>
        <v>0</v>
      </c>
      <c r="X33" s="4378"/>
      <c r="Y33" s="4375"/>
      <c r="Z33" s="4375"/>
      <c r="AA33" s="4375"/>
      <c r="AB33" s="4379">
        <f t="shared" si="1"/>
        <v>0</v>
      </c>
      <c r="AC33" s="7323"/>
      <c r="AD33" s="108"/>
      <c r="AE33" s="935"/>
    </row>
    <row r="34" spans="1:31" s="6957" customFormat="1" ht="12.75">
      <c r="A34" s="935"/>
      <c r="B34" s="108"/>
      <c r="C34" s="4199"/>
      <c r="D34" s="3616"/>
      <c r="E34" s="3918" t="b">
        <v>1</v>
      </c>
      <c r="F34" s="4372"/>
      <c r="G34" s="4372"/>
      <c r="H34" s="4372"/>
      <c r="I34" s="4372"/>
      <c r="J34" s="4372"/>
      <c r="K34" s="4372"/>
      <c r="L34" s="4372"/>
      <c r="M34" s="4372"/>
      <c r="N34" s="4372"/>
      <c r="O34" s="4372"/>
      <c r="P34" s="4372"/>
      <c r="Q34" s="4373"/>
      <c r="R34" s="4374"/>
      <c r="S34" s="4375"/>
      <c r="T34" s="4375"/>
      <c r="U34" s="4375"/>
      <c r="V34" s="4376"/>
      <c r="W34" s="4377">
        <f t="shared" si="0"/>
        <v>0</v>
      </c>
      <c r="X34" s="4378"/>
      <c r="Y34" s="4375"/>
      <c r="Z34" s="4375"/>
      <c r="AA34" s="4375"/>
      <c r="AB34" s="4379">
        <f t="shared" si="1"/>
        <v>0</v>
      </c>
      <c r="AC34" s="7323"/>
      <c r="AD34" s="108"/>
      <c r="AE34" s="935"/>
    </row>
    <row r="35" spans="1:31" s="6957" customFormat="1" ht="12.75">
      <c r="A35" s="935"/>
      <c r="B35" s="108"/>
      <c r="C35" s="4199"/>
      <c r="D35" s="3616"/>
      <c r="E35" s="3918" t="b">
        <v>1</v>
      </c>
      <c r="F35" s="4372"/>
      <c r="G35" s="4372"/>
      <c r="H35" s="4372"/>
      <c r="I35" s="4372"/>
      <c r="J35" s="4372"/>
      <c r="K35" s="4372"/>
      <c r="L35" s="4372"/>
      <c r="M35" s="4372"/>
      <c r="N35" s="4372"/>
      <c r="O35" s="4372"/>
      <c r="P35" s="4372"/>
      <c r="Q35" s="4373"/>
      <c r="R35" s="4374"/>
      <c r="S35" s="4375"/>
      <c r="T35" s="4375"/>
      <c r="U35" s="4375"/>
      <c r="V35" s="4376"/>
      <c r="W35" s="4377">
        <f t="shared" si="0"/>
        <v>0</v>
      </c>
      <c r="X35" s="4378"/>
      <c r="Y35" s="4375"/>
      <c r="Z35" s="4375"/>
      <c r="AA35" s="4375"/>
      <c r="AB35" s="4379">
        <f t="shared" si="1"/>
        <v>0</v>
      </c>
      <c r="AC35" s="7323"/>
      <c r="AD35" s="108"/>
      <c r="AE35" s="935"/>
    </row>
    <row r="36" spans="1:31" s="6957" customFormat="1" ht="12.75">
      <c r="A36" s="935"/>
      <c r="B36" s="108"/>
      <c r="C36" s="1146" t="s">
        <v>2443</v>
      </c>
      <c r="D36" s="3616"/>
      <c r="E36" s="3918"/>
      <c r="F36" s="4372"/>
      <c r="G36" s="4380"/>
      <c r="H36" s="4381"/>
      <c r="I36" s="4381"/>
      <c r="J36" s="4382"/>
      <c r="K36" s="4381"/>
      <c r="L36" s="4381"/>
      <c r="M36" s="4381"/>
      <c r="N36" s="4381"/>
      <c r="O36" s="4381"/>
      <c r="P36" s="4381"/>
      <c r="Q36" s="4383"/>
      <c r="R36" s="4374"/>
      <c r="S36" s="4375"/>
      <c r="T36" s="4375"/>
      <c r="U36" s="4375"/>
      <c r="V36" s="4376"/>
      <c r="W36" s="4384"/>
      <c r="X36" s="4378"/>
      <c r="Y36" s="4375"/>
      <c r="Z36" s="4375"/>
      <c r="AA36" s="4375"/>
      <c r="AB36" s="4387"/>
      <c r="AC36" s="7323"/>
      <c r="AD36" s="108"/>
      <c r="AE36" s="935"/>
    </row>
    <row r="37" spans="1:31" s="6957" customFormat="1" ht="12.75">
      <c r="A37" s="935"/>
      <c r="B37" s="108"/>
      <c r="C37" s="4199"/>
      <c r="D37" s="3616"/>
      <c r="E37" s="3918" t="b">
        <v>0</v>
      </c>
      <c r="F37" s="4372"/>
      <c r="G37" s="4372"/>
      <c r="H37" s="4372"/>
      <c r="I37" s="4372"/>
      <c r="J37" s="4372"/>
      <c r="K37" s="4372"/>
      <c r="L37" s="4372"/>
      <c r="M37" s="4372"/>
      <c r="N37" s="4372"/>
      <c r="O37" s="4372"/>
      <c r="P37" s="4372"/>
      <c r="Q37" s="4373"/>
      <c r="R37" s="4374"/>
      <c r="S37" s="4375"/>
      <c r="T37" s="4375"/>
      <c r="U37" s="4375"/>
      <c r="V37" s="4376"/>
      <c r="W37" s="4377">
        <f>SUM(M37:Q37)</f>
        <v>0</v>
      </c>
      <c r="X37" s="4378"/>
      <c r="Y37" s="4375"/>
      <c r="Z37" s="4375"/>
      <c r="AA37" s="4375"/>
      <c r="AB37" s="4379">
        <f>W37+SUM(X37:Y37)-SUM(Z37:AA37)</f>
        <v>0</v>
      </c>
      <c r="AC37" s="7323"/>
      <c r="AD37" s="108"/>
      <c r="AE37" s="935"/>
    </row>
    <row r="38" spans="1:31" s="6957" customFormat="1" ht="12.75">
      <c r="A38" s="935"/>
      <c r="B38" s="108"/>
      <c r="C38" s="4199"/>
      <c r="D38" s="3616"/>
      <c r="E38" s="3918" t="b">
        <v>0</v>
      </c>
      <c r="F38" s="4372"/>
      <c r="G38" s="4372"/>
      <c r="H38" s="4372"/>
      <c r="I38" s="4372"/>
      <c r="J38" s="4372"/>
      <c r="K38" s="4372"/>
      <c r="L38" s="4372"/>
      <c r="M38" s="4372"/>
      <c r="N38" s="4372"/>
      <c r="O38" s="4372"/>
      <c r="P38" s="4372"/>
      <c r="Q38" s="4373"/>
      <c r="R38" s="4374"/>
      <c r="S38" s="4375"/>
      <c r="T38" s="4375"/>
      <c r="U38" s="4375"/>
      <c r="V38" s="4376"/>
      <c r="W38" s="4377">
        <f t="shared" ref="W38:W62" si="2">SUM(M38:Q38)</f>
        <v>0</v>
      </c>
      <c r="X38" s="4378"/>
      <c r="Y38" s="4375"/>
      <c r="Z38" s="4375"/>
      <c r="AA38" s="4375"/>
      <c r="AB38" s="4379">
        <f t="shared" ref="AB38:AB62" si="3">W38+SUM(X38:Y38)-SUM(Z38:AA38)</f>
        <v>0</v>
      </c>
      <c r="AC38" s="7323"/>
      <c r="AD38" s="108"/>
      <c r="AE38" s="935"/>
    </row>
    <row r="39" spans="1:31" s="6957" customFormat="1" ht="12.75">
      <c r="A39" s="935"/>
      <c r="B39" s="108"/>
      <c r="C39" s="4199"/>
      <c r="D39" s="3616"/>
      <c r="E39" s="3918" t="b">
        <v>0</v>
      </c>
      <c r="F39" s="4372"/>
      <c r="G39" s="4372"/>
      <c r="H39" s="4372"/>
      <c r="I39" s="4372"/>
      <c r="J39" s="4372"/>
      <c r="K39" s="4372"/>
      <c r="L39" s="4372"/>
      <c r="M39" s="4372"/>
      <c r="N39" s="4372"/>
      <c r="O39" s="4372"/>
      <c r="P39" s="4372"/>
      <c r="Q39" s="4373"/>
      <c r="R39" s="4374"/>
      <c r="S39" s="4375"/>
      <c r="T39" s="4375"/>
      <c r="U39" s="4375"/>
      <c r="V39" s="4376"/>
      <c r="W39" s="4377">
        <f t="shared" si="2"/>
        <v>0</v>
      </c>
      <c r="X39" s="4378"/>
      <c r="Y39" s="4375"/>
      <c r="Z39" s="4375"/>
      <c r="AA39" s="4375"/>
      <c r="AB39" s="4379">
        <f t="shared" si="3"/>
        <v>0</v>
      </c>
      <c r="AC39" s="7323"/>
      <c r="AD39" s="108"/>
      <c r="AE39" s="935"/>
    </row>
    <row r="40" spans="1:31" s="6957" customFormat="1" ht="12.75">
      <c r="A40" s="935"/>
      <c r="B40" s="108"/>
      <c r="C40" s="4199"/>
      <c r="D40" s="3616"/>
      <c r="E40" s="3918" t="b">
        <v>0</v>
      </c>
      <c r="F40" s="4372"/>
      <c r="G40" s="4372"/>
      <c r="H40" s="4372"/>
      <c r="I40" s="4372"/>
      <c r="J40" s="4372"/>
      <c r="K40" s="4372"/>
      <c r="L40" s="4372"/>
      <c r="M40" s="4372"/>
      <c r="N40" s="4372"/>
      <c r="O40" s="4372"/>
      <c r="P40" s="4372"/>
      <c r="Q40" s="4373"/>
      <c r="R40" s="4374"/>
      <c r="S40" s="4375"/>
      <c r="T40" s="4375"/>
      <c r="U40" s="4375"/>
      <c r="V40" s="4376"/>
      <c r="W40" s="4377">
        <f t="shared" si="2"/>
        <v>0</v>
      </c>
      <c r="X40" s="4378"/>
      <c r="Y40" s="4375"/>
      <c r="Z40" s="4375"/>
      <c r="AA40" s="4375"/>
      <c r="AB40" s="4379">
        <f t="shared" si="3"/>
        <v>0</v>
      </c>
      <c r="AC40" s="7323"/>
      <c r="AD40" s="108"/>
      <c r="AE40" s="935"/>
    </row>
    <row r="41" spans="1:31" s="6957" customFormat="1" ht="12.75">
      <c r="A41" s="935"/>
      <c r="B41" s="108"/>
      <c r="C41" s="4199"/>
      <c r="D41" s="3616"/>
      <c r="E41" s="3918" t="b">
        <v>0</v>
      </c>
      <c r="F41" s="4372"/>
      <c r="G41" s="4372"/>
      <c r="H41" s="4372"/>
      <c r="I41" s="4372"/>
      <c r="J41" s="4372"/>
      <c r="K41" s="4372"/>
      <c r="L41" s="4372"/>
      <c r="M41" s="4372"/>
      <c r="N41" s="4372"/>
      <c r="O41" s="4372"/>
      <c r="P41" s="4372"/>
      <c r="Q41" s="4373"/>
      <c r="R41" s="4374"/>
      <c r="S41" s="4375"/>
      <c r="T41" s="4375"/>
      <c r="U41" s="4375"/>
      <c r="V41" s="4376"/>
      <c r="W41" s="4377">
        <f t="shared" si="2"/>
        <v>0</v>
      </c>
      <c r="X41" s="4378"/>
      <c r="Y41" s="4375"/>
      <c r="Z41" s="4375"/>
      <c r="AA41" s="4375"/>
      <c r="AB41" s="4379">
        <f t="shared" si="3"/>
        <v>0</v>
      </c>
      <c r="AC41" s="7323"/>
      <c r="AD41" s="108"/>
      <c r="AE41" s="935"/>
    </row>
    <row r="42" spans="1:31" s="6957" customFormat="1" ht="12.75">
      <c r="A42" s="935"/>
      <c r="B42" s="108"/>
      <c r="C42" s="4199"/>
      <c r="D42" s="3616"/>
      <c r="E42" s="3918" t="b">
        <v>0</v>
      </c>
      <c r="F42" s="4372"/>
      <c r="G42" s="4372"/>
      <c r="H42" s="4372"/>
      <c r="I42" s="4372"/>
      <c r="J42" s="4372"/>
      <c r="K42" s="4372"/>
      <c r="L42" s="4372"/>
      <c r="M42" s="4372"/>
      <c r="N42" s="4372"/>
      <c r="O42" s="4372"/>
      <c r="P42" s="4372"/>
      <c r="Q42" s="4373"/>
      <c r="R42" s="4374"/>
      <c r="S42" s="4375"/>
      <c r="T42" s="4375"/>
      <c r="U42" s="4375"/>
      <c r="V42" s="4376"/>
      <c r="W42" s="4377">
        <f t="shared" si="2"/>
        <v>0</v>
      </c>
      <c r="X42" s="4378"/>
      <c r="Y42" s="4375"/>
      <c r="Z42" s="4375"/>
      <c r="AA42" s="4375"/>
      <c r="AB42" s="4379">
        <f t="shared" si="3"/>
        <v>0</v>
      </c>
      <c r="AC42" s="7323"/>
      <c r="AD42" s="108"/>
      <c r="AE42" s="935"/>
    </row>
    <row r="43" spans="1:31" s="6957" customFormat="1" ht="12.75">
      <c r="A43" s="935"/>
      <c r="B43" s="108"/>
      <c r="C43" s="4199"/>
      <c r="D43" s="3616"/>
      <c r="E43" s="3918" t="b">
        <v>0</v>
      </c>
      <c r="F43" s="4372"/>
      <c r="G43" s="4372"/>
      <c r="H43" s="4372"/>
      <c r="I43" s="4372"/>
      <c r="J43" s="4372"/>
      <c r="K43" s="4372"/>
      <c r="L43" s="4372"/>
      <c r="M43" s="4372"/>
      <c r="N43" s="4372"/>
      <c r="O43" s="4372"/>
      <c r="P43" s="4372"/>
      <c r="Q43" s="4373"/>
      <c r="R43" s="4374"/>
      <c r="S43" s="4375"/>
      <c r="T43" s="4375"/>
      <c r="U43" s="4375"/>
      <c r="V43" s="4376"/>
      <c r="W43" s="4377">
        <f t="shared" si="2"/>
        <v>0</v>
      </c>
      <c r="X43" s="4378"/>
      <c r="Y43" s="4375"/>
      <c r="Z43" s="4375"/>
      <c r="AA43" s="4375"/>
      <c r="AB43" s="4379">
        <f t="shared" si="3"/>
        <v>0</v>
      </c>
      <c r="AC43" s="7323"/>
      <c r="AD43" s="108"/>
      <c r="AE43" s="935"/>
    </row>
    <row r="44" spans="1:31" s="6957" customFormat="1" ht="12.75">
      <c r="A44" s="935"/>
      <c r="B44" s="108"/>
      <c r="C44" s="4199"/>
      <c r="D44" s="3616"/>
      <c r="E44" s="3918" t="b">
        <v>0</v>
      </c>
      <c r="F44" s="4372"/>
      <c r="G44" s="4372"/>
      <c r="H44" s="4372"/>
      <c r="I44" s="4372"/>
      <c r="J44" s="4372"/>
      <c r="K44" s="4372"/>
      <c r="L44" s="4372"/>
      <c r="M44" s="4372"/>
      <c r="N44" s="4372"/>
      <c r="O44" s="4372"/>
      <c r="P44" s="4372"/>
      <c r="Q44" s="4373"/>
      <c r="R44" s="4374"/>
      <c r="S44" s="4375"/>
      <c r="T44" s="4375"/>
      <c r="U44" s="4375"/>
      <c r="V44" s="4376"/>
      <c r="W44" s="4377">
        <f t="shared" si="2"/>
        <v>0</v>
      </c>
      <c r="X44" s="4378"/>
      <c r="Y44" s="4375"/>
      <c r="Z44" s="4375"/>
      <c r="AA44" s="4375"/>
      <c r="AB44" s="4379">
        <f t="shared" si="3"/>
        <v>0</v>
      </c>
      <c r="AC44" s="7323"/>
      <c r="AD44" s="108"/>
      <c r="AE44" s="935"/>
    </row>
    <row r="45" spans="1:31" s="6957" customFormat="1" ht="12.75">
      <c r="A45" s="935"/>
      <c r="B45" s="108"/>
      <c r="C45" s="4199"/>
      <c r="D45" s="3616"/>
      <c r="E45" s="3918" t="b">
        <v>0</v>
      </c>
      <c r="F45" s="4372"/>
      <c r="G45" s="4372"/>
      <c r="H45" s="4372"/>
      <c r="I45" s="4372"/>
      <c r="J45" s="4372"/>
      <c r="K45" s="4372"/>
      <c r="L45" s="4372"/>
      <c r="M45" s="4372"/>
      <c r="N45" s="4372"/>
      <c r="O45" s="4372"/>
      <c r="P45" s="4372"/>
      <c r="Q45" s="4373"/>
      <c r="R45" s="4374"/>
      <c r="S45" s="4375"/>
      <c r="T45" s="4375"/>
      <c r="U45" s="4375"/>
      <c r="V45" s="4376"/>
      <c r="W45" s="4377">
        <f t="shared" si="2"/>
        <v>0</v>
      </c>
      <c r="X45" s="4378"/>
      <c r="Y45" s="4375"/>
      <c r="Z45" s="4375"/>
      <c r="AA45" s="4375"/>
      <c r="AB45" s="4379">
        <f t="shared" si="3"/>
        <v>0</v>
      </c>
      <c r="AC45" s="7323"/>
      <c r="AD45" s="108"/>
      <c r="AE45" s="935"/>
    </row>
    <row r="46" spans="1:31" s="6957" customFormat="1" ht="12.75">
      <c r="A46" s="935"/>
      <c r="B46" s="108"/>
      <c r="C46" s="4199"/>
      <c r="D46" s="3616"/>
      <c r="E46" s="3918" t="b">
        <v>0</v>
      </c>
      <c r="F46" s="4372"/>
      <c r="G46" s="4372"/>
      <c r="H46" s="4372"/>
      <c r="I46" s="4372"/>
      <c r="J46" s="4372"/>
      <c r="K46" s="4372"/>
      <c r="L46" s="4372"/>
      <c r="M46" s="4372"/>
      <c r="N46" s="4372"/>
      <c r="O46" s="4372"/>
      <c r="P46" s="4372"/>
      <c r="Q46" s="4373"/>
      <c r="R46" s="4374"/>
      <c r="S46" s="4375"/>
      <c r="T46" s="4375"/>
      <c r="U46" s="4375"/>
      <c r="V46" s="4376"/>
      <c r="W46" s="4377">
        <f t="shared" si="2"/>
        <v>0</v>
      </c>
      <c r="X46" s="4378"/>
      <c r="Y46" s="4375"/>
      <c r="Z46" s="4375"/>
      <c r="AA46" s="4375"/>
      <c r="AB46" s="4379">
        <f t="shared" si="3"/>
        <v>0</v>
      </c>
      <c r="AC46" s="7323"/>
      <c r="AD46" s="108"/>
      <c r="AE46" s="935"/>
    </row>
    <row r="47" spans="1:31" s="6957" customFormat="1" ht="12.75">
      <c r="A47" s="935"/>
      <c r="B47" s="108"/>
      <c r="C47" s="4199"/>
      <c r="D47" s="3616"/>
      <c r="E47" s="3918" t="b">
        <v>0</v>
      </c>
      <c r="F47" s="4372"/>
      <c r="G47" s="4372"/>
      <c r="H47" s="4372"/>
      <c r="I47" s="4372"/>
      <c r="J47" s="4372"/>
      <c r="K47" s="4372"/>
      <c r="L47" s="4372"/>
      <c r="M47" s="4372"/>
      <c r="N47" s="4372"/>
      <c r="O47" s="4372"/>
      <c r="P47" s="4372"/>
      <c r="Q47" s="4373"/>
      <c r="R47" s="4374"/>
      <c r="S47" s="4375"/>
      <c r="T47" s="4375"/>
      <c r="U47" s="4375"/>
      <c r="V47" s="4376"/>
      <c r="W47" s="4377">
        <f t="shared" si="2"/>
        <v>0</v>
      </c>
      <c r="X47" s="4378"/>
      <c r="Y47" s="4375"/>
      <c r="Z47" s="4375"/>
      <c r="AA47" s="4375"/>
      <c r="AB47" s="4379">
        <f t="shared" si="3"/>
        <v>0</v>
      </c>
      <c r="AC47" s="7323"/>
      <c r="AD47" s="108"/>
      <c r="AE47" s="935"/>
    </row>
    <row r="48" spans="1:31" s="6957" customFormat="1" ht="12.75">
      <c r="A48" s="935"/>
      <c r="B48" s="108"/>
      <c r="C48" s="4199"/>
      <c r="D48" s="3616"/>
      <c r="E48" s="3918" t="b">
        <v>0</v>
      </c>
      <c r="F48" s="4372"/>
      <c r="G48" s="4372"/>
      <c r="H48" s="4372"/>
      <c r="I48" s="4372"/>
      <c r="J48" s="4372"/>
      <c r="K48" s="4372"/>
      <c r="L48" s="4372"/>
      <c r="M48" s="4372"/>
      <c r="N48" s="4372"/>
      <c r="O48" s="4372"/>
      <c r="P48" s="4372"/>
      <c r="Q48" s="4373"/>
      <c r="R48" s="4374"/>
      <c r="S48" s="4375"/>
      <c r="T48" s="4375"/>
      <c r="U48" s="4375"/>
      <c r="V48" s="4376"/>
      <c r="W48" s="4377">
        <f t="shared" si="2"/>
        <v>0</v>
      </c>
      <c r="X48" s="4378"/>
      <c r="Y48" s="4375"/>
      <c r="Z48" s="4375"/>
      <c r="AA48" s="4375"/>
      <c r="AB48" s="4379">
        <f t="shared" si="3"/>
        <v>0</v>
      </c>
      <c r="AC48" s="7323"/>
      <c r="AD48" s="108"/>
      <c r="AE48" s="935"/>
    </row>
    <row r="49" spans="1:31" s="6957" customFormat="1" ht="12.75">
      <c r="A49" s="935"/>
      <c r="B49" s="108"/>
      <c r="C49" s="4199"/>
      <c r="D49" s="3616"/>
      <c r="E49" s="3918" t="b">
        <v>0</v>
      </c>
      <c r="F49" s="4372"/>
      <c r="G49" s="4372"/>
      <c r="H49" s="4372"/>
      <c r="I49" s="4372"/>
      <c r="J49" s="4372"/>
      <c r="K49" s="4372"/>
      <c r="L49" s="4372"/>
      <c r="M49" s="4372"/>
      <c r="N49" s="4372"/>
      <c r="O49" s="4372"/>
      <c r="P49" s="4372"/>
      <c r="Q49" s="4373"/>
      <c r="R49" s="4374"/>
      <c r="S49" s="4375"/>
      <c r="T49" s="4375"/>
      <c r="U49" s="4375"/>
      <c r="V49" s="4376"/>
      <c r="W49" s="4377">
        <f t="shared" si="2"/>
        <v>0</v>
      </c>
      <c r="X49" s="4378"/>
      <c r="Y49" s="4375"/>
      <c r="Z49" s="4375"/>
      <c r="AA49" s="4375"/>
      <c r="AB49" s="4379">
        <f t="shared" si="3"/>
        <v>0</v>
      </c>
      <c r="AC49" s="7323"/>
      <c r="AD49" s="108"/>
      <c r="AE49" s="935"/>
    </row>
    <row r="50" spans="1:31" s="6957" customFormat="1" ht="12.75">
      <c r="A50" s="935"/>
      <c r="B50" s="108"/>
      <c r="C50" s="4199"/>
      <c r="D50" s="3616"/>
      <c r="E50" s="3918" t="b">
        <v>0</v>
      </c>
      <c r="F50" s="4372"/>
      <c r="G50" s="4372"/>
      <c r="H50" s="4372"/>
      <c r="I50" s="4372"/>
      <c r="J50" s="4372"/>
      <c r="K50" s="4372"/>
      <c r="L50" s="4372"/>
      <c r="M50" s="4372"/>
      <c r="N50" s="4372"/>
      <c r="O50" s="4372"/>
      <c r="P50" s="4372"/>
      <c r="Q50" s="4373"/>
      <c r="R50" s="4374"/>
      <c r="S50" s="4375"/>
      <c r="T50" s="4375"/>
      <c r="U50" s="4375"/>
      <c r="V50" s="4376"/>
      <c r="W50" s="4377">
        <f t="shared" si="2"/>
        <v>0</v>
      </c>
      <c r="X50" s="4378"/>
      <c r="Y50" s="4375"/>
      <c r="Z50" s="4375"/>
      <c r="AA50" s="4375"/>
      <c r="AB50" s="4379">
        <f t="shared" si="3"/>
        <v>0</v>
      </c>
      <c r="AC50" s="7323"/>
      <c r="AD50" s="108"/>
      <c r="AE50" s="935"/>
    </row>
    <row r="51" spans="1:31" s="6957" customFormat="1" ht="12.75">
      <c r="A51" s="935"/>
      <c r="B51" s="108"/>
      <c r="C51" s="4199"/>
      <c r="D51" s="3616"/>
      <c r="E51" s="3918" t="b">
        <v>0</v>
      </c>
      <c r="F51" s="4372"/>
      <c r="G51" s="4372"/>
      <c r="H51" s="4372"/>
      <c r="I51" s="4372"/>
      <c r="J51" s="4372"/>
      <c r="K51" s="4372"/>
      <c r="L51" s="4372"/>
      <c r="M51" s="4372"/>
      <c r="N51" s="4372"/>
      <c r="O51" s="4372"/>
      <c r="P51" s="4372"/>
      <c r="Q51" s="4373"/>
      <c r="R51" s="4374"/>
      <c r="S51" s="4375"/>
      <c r="T51" s="4375"/>
      <c r="U51" s="4375"/>
      <c r="V51" s="4376"/>
      <c r="W51" s="4377">
        <f t="shared" si="2"/>
        <v>0</v>
      </c>
      <c r="X51" s="4378"/>
      <c r="Y51" s="4375"/>
      <c r="Z51" s="4375"/>
      <c r="AA51" s="4375"/>
      <c r="AB51" s="4379">
        <f t="shared" si="3"/>
        <v>0</v>
      </c>
      <c r="AC51" s="7323"/>
      <c r="AD51" s="108"/>
      <c r="AE51" s="935"/>
    </row>
    <row r="52" spans="1:31" s="6957" customFormat="1" ht="12.75">
      <c r="A52" s="935"/>
      <c r="B52" s="108"/>
      <c r="C52" s="4199"/>
      <c r="D52" s="3616"/>
      <c r="E52" s="3918" t="b">
        <v>0</v>
      </c>
      <c r="F52" s="4372"/>
      <c r="G52" s="4372"/>
      <c r="H52" s="4372"/>
      <c r="I52" s="4372"/>
      <c r="J52" s="4372"/>
      <c r="K52" s="4372"/>
      <c r="L52" s="4372"/>
      <c r="M52" s="4372"/>
      <c r="N52" s="4372"/>
      <c r="O52" s="4372"/>
      <c r="P52" s="4372"/>
      <c r="Q52" s="4373"/>
      <c r="R52" s="4374"/>
      <c r="S52" s="4375"/>
      <c r="T52" s="4375"/>
      <c r="U52" s="4375"/>
      <c r="V52" s="4376"/>
      <c r="W52" s="4377">
        <f t="shared" si="2"/>
        <v>0</v>
      </c>
      <c r="X52" s="4378"/>
      <c r="Y52" s="4375"/>
      <c r="Z52" s="4375"/>
      <c r="AA52" s="4375"/>
      <c r="AB52" s="4379">
        <f t="shared" si="3"/>
        <v>0</v>
      </c>
      <c r="AC52" s="7323"/>
      <c r="AD52" s="108"/>
      <c r="AE52" s="935"/>
    </row>
    <row r="53" spans="1:31" s="6957" customFormat="1" ht="12.75">
      <c r="A53" s="935"/>
      <c r="B53" s="108"/>
      <c r="C53" s="4199"/>
      <c r="D53" s="3616"/>
      <c r="E53" s="3918" t="b">
        <v>0</v>
      </c>
      <c r="F53" s="4372"/>
      <c r="G53" s="4372"/>
      <c r="H53" s="4372"/>
      <c r="I53" s="4372"/>
      <c r="J53" s="4372"/>
      <c r="K53" s="4372"/>
      <c r="L53" s="4372"/>
      <c r="M53" s="4372"/>
      <c r="N53" s="4372"/>
      <c r="O53" s="4372"/>
      <c r="P53" s="4372"/>
      <c r="Q53" s="4373"/>
      <c r="R53" s="4374"/>
      <c r="S53" s="4375"/>
      <c r="T53" s="4375"/>
      <c r="U53" s="4375"/>
      <c r="V53" s="4376"/>
      <c r="W53" s="4377">
        <f t="shared" si="2"/>
        <v>0</v>
      </c>
      <c r="X53" s="4378"/>
      <c r="Y53" s="4375"/>
      <c r="Z53" s="4375"/>
      <c r="AA53" s="4375"/>
      <c r="AB53" s="4379">
        <f t="shared" si="3"/>
        <v>0</v>
      </c>
      <c r="AC53" s="7323"/>
      <c r="AD53" s="108"/>
      <c r="AE53" s="935"/>
    </row>
    <row r="54" spans="1:31" s="6957" customFormat="1" ht="12.75">
      <c r="A54" s="935"/>
      <c r="B54" s="108"/>
      <c r="C54" s="4199"/>
      <c r="D54" s="3616"/>
      <c r="E54" s="3918" t="b">
        <v>0</v>
      </c>
      <c r="F54" s="4372"/>
      <c r="G54" s="4372"/>
      <c r="H54" s="4372"/>
      <c r="I54" s="4372"/>
      <c r="J54" s="4372"/>
      <c r="K54" s="4372"/>
      <c r="L54" s="4372"/>
      <c r="M54" s="4372"/>
      <c r="N54" s="4372"/>
      <c r="O54" s="4372"/>
      <c r="P54" s="4372"/>
      <c r="Q54" s="4373"/>
      <c r="R54" s="4374"/>
      <c r="S54" s="4375"/>
      <c r="T54" s="4375"/>
      <c r="U54" s="4375"/>
      <c r="V54" s="4376"/>
      <c r="W54" s="4377">
        <f t="shared" si="2"/>
        <v>0</v>
      </c>
      <c r="X54" s="4378"/>
      <c r="Y54" s="4375"/>
      <c r="Z54" s="4375"/>
      <c r="AA54" s="4375"/>
      <c r="AB54" s="4379">
        <f t="shared" si="3"/>
        <v>0</v>
      </c>
      <c r="AC54" s="7323"/>
      <c r="AD54" s="108"/>
      <c r="AE54" s="935"/>
    </row>
    <row r="55" spans="1:31" s="6957" customFormat="1" ht="12.75">
      <c r="A55" s="935"/>
      <c r="B55" s="108"/>
      <c r="C55" s="4199"/>
      <c r="D55" s="3616"/>
      <c r="E55" s="3918" t="b">
        <v>0</v>
      </c>
      <c r="F55" s="4372"/>
      <c r="G55" s="4372"/>
      <c r="H55" s="4372"/>
      <c r="I55" s="4372"/>
      <c r="J55" s="4372"/>
      <c r="K55" s="4372"/>
      <c r="L55" s="4372"/>
      <c r="M55" s="4372"/>
      <c r="N55" s="4372"/>
      <c r="O55" s="4372"/>
      <c r="P55" s="4372"/>
      <c r="Q55" s="4373"/>
      <c r="R55" s="4374"/>
      <c r="S55" s="4375"/>
      <c r="T55" s="4375"/>
      <c r="U55" s="4375"/>
      <c r="V55" s="4376"/>
      <c r="W55" s="4377">
        <f t="shared" si="2"/>
        <v>0</v>
      </c>
      <c r="X55" s="4378"/>
      <c r="Y55" s="4375"/>
      <c r="Z55" s="4375"/>
      <c r="AA55" s="4375"/>
      <c r="AB55" s="4379">
        <f t="shared" si="3"/>
        <v>0</v>
      </c>
      <c r="AC55" s="7323"/>
      <c r="AD55" s="108"/>
      <c r="AE55" s="935"/>
    </row>
    <row r="56" spans="1:31" s="6957" customFormat="1" ht="12.75">
      <c r="A56" s="935"/>
      <c r="B56" s="108"/>
      <c r="C56" s="4199"/>
      <c r="D56" s="3616"/>
      <c r="E56" s="3918" t="b">
        <v>0</v>
      </c>
      <c r="F56" s="4372"/>
      <c r="G56" s="4372"/>
      <c r="H56" s="4372"/>
      <c r="I56" s="4372"/>
      <c r="J56" s="4372"/>
      <c r="K56" s="4372"/>
      <c r="L56" s="4372"/>
      <c r="M56" s="4372"/>
      <c r="N56" s="4372"/>
      <c r="O56" s="4372"/>
      <c r="P56" s="4372"/>
      <c r="Q56" s="4373"/>
      <c r="R56" s="4374"/>
      <c r="S56" s="4375"/>
      <c r="T56" s="4375"/>
      <c r="U56" s="4375"/>
      <c r="V56" s="4376"/>
      <c r="W56" s="4377">
        <f t="shared" si="2"/>
        <v>0</v>
      </c>
      <c r="X56" s="4378"/>
      <c r="Y56" s="4375"/>
      <c r="Z56" s="4375"/>
      <c r="AA56" s="4375"/>
      <c r="AB56" s="4379">
        <f t="shared" si="3"/>
        <v>0</v>
      </c>
      <c r="AC56" s="7323"/>
      <c r="AD56" s="108"/>
      <c r="AE56" s="935"/>
    </row>
    <row r="57" spans="1:31" s="6957" customFormat="1" ht="12.75">
      <c r="A57" s="935"/>
      <c r="B57" s="108"/>
      <c r="C57" s="4199"/>
      <c r="D57" s="3616"/>
      <c r="E57" s="3918" t="b">
        <v>0</v>
      </c>
      <c r="F57" s="4372"/>
      <c r="G57" s="4372"/>
      <c r="H57" s="4372"/>
      <c r="I57" s="4372"/>
      <c r="J57" s="4372"/>
      <c r="K57" s="4372"/>
      <c r="L57" s="4372"/>
      <c r="M57" s="4372"/>
      <c r="N57" s="4372"/>
      <c r="O57" s="4372"/>
      <c r="P57" s="4372"/>
      <c r="Q57" s="4373"/>
      <c r="R57" s="4374"/>
      <c r="S57" s="4375"/>
      <c r="T57" s="4375"/>
      <c r="U57" s="4375"/>
      <c r="V57" s="4376"/>
      <c r="W57" s="4377">
        <f t="shared" si="2"/>
        <v>0</v>
      </c>
      <c r="X57" s="4378"/>
      <c r="Y57" s="4375"/>
      <c r="Z57" s="4375"/>
      <c r="AA57" s="4375"/>
      <c r="AB57" s="4379">
        <f t="shared" si="3"/>
        <v>0</v>
      </c>
      <c r="AC57" s="7323"/>
      <c r="AD57" s="108"/>
      <c r="AE57" s="935"/>
    </row>
    <row r="58" spans="1:31" s="6957" customFormat="1" ht="12.75">
      <c r="A58" s="935"/>
      <c r="B58" s="108"/>
      <c r="C58" s="4199"/>
      <c r="D58" s="3616"/>
      <c r="E58" s="3918" t="b">
        <v>0</v>
      </c>
      <c r="F58" s="4372"/>
      <c r="G58" s="4372"/>
      <c r="H58" s="4372"/>
      <c r="I58" s="4372"/>
      <c r="J58" s="4372"/>
      <c r="K58" s="4372"/>
      <c r="L58" s="4372"/>
      <c r="M58" s="4372"/>
      <c r="N58" s="4372"/>
      <c r="O58" s="4372"/>
      <c r="P58" s="4372"/>
      <c r="Q58" s="4373"/>
      <c r="R58" s="4374"/>
      <c r="S58" s="4375"/>
      <c r="T58" s="4375"/>
      <c r="U58" s="4375"/>
      <c r="V58" s="4376"/>
      <c r="W58" s="4377">
        <f t="shared" si="2"/>
        <v>0</v>
      </c>
      <c r="X58" s="4378"/>
      <c r="Y58" s="4375"/>
      <c r="Z58" s="4375"/>
      <c r="AA58" s="4375"/>
      <c r="AB58" s="4379">
        <f t="shared" si="3"/>
        <v>0</v>
      </c>
      <c r="AC58" s="7323"/>
      <c r="AD58" s="108"/>
      <c r="AE58" s="935"/>
    </row>
    <row r="59" spans="1:31" s="6957" customFormat="1" ht="12.75">
      <c r="A59" s="935"/>
      <c r="B59" s="108"/>
      <c r="C59" s="4199"/>
      <c r="D59" s="3616"/>
      <c r="E59" s="3918" t="b">
        <v>0</v>
      </c>
      <c r="F59" s="4372"/>
      <c r="G59" s="4372"/>
      <c r="H59" s="4372"/>
      <c r="I59" s="4372"/>
      <c r="J59" s="4372"/>
      <c r="K59" s="4372"/>
      <c r="L59" s="4372"/>
      <c r="M59" s="4372"/>
      <c r="N59" s="4372"/>
      <c r="O59" s="4372"/>
      <c r="P59" s="4372"/>
      <c r="Q59" s="4373"/>
      <c r="R59" s="4374"/>
      <c r="S59" s="4375"/>
      <c r="T59" s="4375"/>
      <c r="U59" s="4375"/>
      <c r="V59" s="4376"/>
      <c r="W59" s="4377">
        <f t="shared" si="2"/>
        <v>0</v>
      </c>
      <c r="X59" s="4378"/>
      <c r="Y59" s="4375"/>
      <c r="Z59" s="4375"/>
      <c r="AA59" s="4375"/>
      <c r="AB59" s="4379">
        <f t="shared" si="3"/>
        <v>0</v>
      </c>
      <c r="AC59" s="7323"/>
      <c r="AD59" s="108"/>
      <c r="AE59" s="935"/>
    </row>
    <row r="60" spans="1:31" s="6957" customFormat="1" ht="12.75">
      <c r="A60" s="935"/>
      <c r="B60" s="108"/>
      <c r="C60" s="4199"/>
      <c r="D60" s="3616"/>
      <c r="E60" s="3918" t="b">
        <v>0</v>
      </c>
      <c r="F60" s="4372"/>
      <c r="G60" s="4372"/>
      <c r="H60" s="4372"/>
      <c r="I60" s="4372"/>
      <c r="J60" s="4372"/>
      <c r="K60" s="4372"/>
      <c r="L60" s="4372"/>
      <c r="M60" s="4372"/>
      <c r="N60" s="4372"/>
      <c r="O60" s="4372"/>
      <c r="P60" s="4372"/>
      <c r="Q60" s="4373"/>
      <c r="R60" s="4374"/>
      <c r="S60" s="4375"/>
      <c r="T60" s="4375"/>
      <c r="U60" s="4375"/>
      <c r="V60" s="4376"/>
      <c r="W60" s="4377">
        <f t="shared" si="2"/>
        <v>0</v>
      </c>
      <c r="X60" s="4378"/>
      <c r="Y60" s="4375"/>
      <c r="Z60" s="4375"/>
      <c r="AA60" s="4375"/>
      <c r="AB60" s="4379">
        <f t="shared" si="3"/>
        <v>0</v>
      </c>
      <c r="AC60" s="7323"/>
      <c r="AD60" s="108"/>
      <c r="AE60" s="935"/>
    </row>
    <row r="61" spans="1:31" s="6957" customFormat="1" ht="12.75">
      <c r="A61" s="935"/>
      <c r="B61" s="108"/>
      <c r="C61" s="4199"/>
      <c r="D61" s="3616"/>
      <c r="E61" s="3918" t="b">
        <v>0</v>
      </c>
      <c r="F61" s="4372"/>
      <c r="G61" s="4372"/>
      <c r="H61" s="4372"/>
      <c r="I61" s="4372"/>
      <c r="J61" s="4372"/>
      <c r="K61" s="4372"/>
      <c r="L61" s="4372"/>
      <c r="M61" s="4372"/>
      <c r="N61" s="4372"/>
      <c r="O61" s="4372"/>
      <c r="P61" s="4372"/>
      <c r="Q61" s="4373"/>
      <c r="R61" s="4374"/>
      <c r="S61" s="4375"/>
      <c r="T61" s="4375"/>
      <c r="U61" s="4375"/>
      <c r="V61" s="4376"/>
      <c r="W61" s="4377">
        <f t="shared" si="2"/>
        <v>0</v>
      </c>
      <c r="X61" s="4378"/>
      <c r="Y61" s="4375"/>
      <c r="Z61" s="4375"/>
      <c r="AA61" s="4375"/>
      <c r="AB61" s="4379">
        <f t="shared" si="3"/>
        <v>0</v>
      </c>
      <c r="AC61" s="7323"/>
      <c r="AD61" s="108"/>
      <c r="AE61" s="935"/>
    </row>
    <row r="62" spans="1:31" s="6957" customFormat="1" ht="12.75">
      <c r="A62" s="935"/>
      <c r="B62" s="108"/>
      <c r="C62" s="4199"/>
      <c r="D62" s="3616"/>
      <c r="E62" s="3918" t="b">
        <v>0</v>
      </c>
      <c r="F62" s="4372"/>
      <c r="G62" s="4372"/>
      <c r="H62" s="4372"/>
      <c r="I62" s="4372"/>
      <c r="J62" s="4372"/>
      <c r="K62" s="4372"/>
      <c r="L62" s="4372"/>
      <c r="M62" s="4372"/>
      <c r="N62" s="4372"/>
      <c r="O62" s="4372"/>
      <c r="P62" s="4372"/>
      <c r="Q62" s="4373"/>
      <c r="R62" s="4374"/>
      <c r="S62" s="4375"/>
      <c r="T62" s="4375"/>
      <c r="U62" s="4375"/>
      <c r="V62" s="4376"/>
      <c r="W62" s="4377">
        <f t="shared" si="2"/>
        <v>0</v>
      </c>
      <c r="X62" s="4378"/>
      <c r="Y62" s="4375"/>
      <c r="Z62" s="4375"/>
      <c r="AA62" s="4375"/>
      <c r="AB62" s="4379">
        <f t="shared" si="3"/>
        <v>0</v>
      </c>
      <c r="AC62" s="7323"/>
      <c r="AD62" s="108"/>
      <c r="AE62" s="935"/>
    </row>
    <row r="63" spans="1:31" s="6955" customFormat="1" ht="12.75">
      <c r="A63" s="932"/>
      <c r="B63" s="5"/>
      <c r="C63" s="4232" t="s">
        <v>1314</v>
      </c>
      <c r="D63" s="4233"/>
      <c r="E63" s="4234"/>
      <c r="F63" s="4296">
        <f>SUMIF($E$17:$E$62,"TRUE",F17:F62)</f>
        <v>0</v>
      </c>
      <c r="G63" s="4296">
        <f t="shared" ref="G63:AB63" si="4">SUMIF($E$17:$E$62,"TRUE",G17:G62)</f>
        <v>0</v>
      </c>
      <c r="H63" s="4296">
        <f t="shared" si="4"/>
        <v>0</v>
      </c>
      <c r="I63" s="4296">
        <f t="shared" si="4"/>
        <v>0</v>
      </c>
      <c r="J63" s="4296">
        <f t="shared" si="4"/>
        <v>0</v>
      </c>
      <c r="K63" s="4296">
        <f t="shared" si="4"/>
        <v>0</v>
      </c>
      <c r="L63" s="4296">
        <f t="shared" si="4"/>
        <v>0</v>
      </c>
      <c r="M63" s="4296">
        <f t="shared" si="4"/>
        <v>0</v>
      </c>
      <c r="N63" s="4296">
        <f t="shared" si="4"/>
        <v>0</v>
      </c>
      <c r="O63" s="4296">
        <f t="shared" si="4"/>
        <v>0</v>
      </c>
      <c r="P63" s="4296">
        <f t="shared" si="4"/>
        <v>0</v>
      </c>
      <c r="Q63" s="4292">
        <f t="shared" si="4"/>
        <v>0</v>
      </c>
      <c r="R63" s="4293">
        <f t="shared" si="4"/>
        <v>0</v>
      </c>
      <c r="S63" s="4296">
        <f t="shared" si="4"/>
        <v>0</v>
      </c>
      <c r="T63" s="4296">
        <f t="shared" si="4"/>
        <v>0</v>
      </c>
      <c r="U63" s="4296">
        <f t="shared" si="4"/>
        <v>0</v>
      </c>
      <c r="V63" s="4312">
        <f t="shared" si="4"/>
        <v>0</v>
      </c>
      <c r="W63" s="4313">
        <f t="shared" si="4"/>
        <v>0</v>
      </c>
      <c r="X63" s="4296">
        <f t="shared" si="4"/>
        <v>0</v>
      </c>
      <c r="Y63" s="4296">
        <f t="shared" si="4"/>
        <v>0</v>
      </c>
      <c r="Z63" s="4296">
        <f t="shared" si="4"/>
        <v>0</v>
      </c>
      <c r="AA63" s="4296">
        <f t="shared" si="4"/>
        <v>0</v>
      </c>
      <c r="AB63" s="4312">
        <f t="shared" si="4"/>
        <v>0</v>
      </c>
      <c r="AC63" s="7324"/>
      <c r="AD63" s="5"/>
      <c r="AE63" s="932"/>
    </row>
    <row r="64" spans="1:31" s="6955" customFormat="1" ht="12.75">
      <c r="A64" s="932"/>
      <c r="B64" s="5"/>
      <c r="C64" s="4237" t="s">
        <v>1315</v>
      </c>
      <c r="D64" s="4238"/>
      <c r="E64" s="4239"/>
      <c r="F64" s="4296">
        <f>SUM(F17:F62)</f>
        <v>0</v>
      </c>
      <c r="G64" s="4296">
        <f t="shared" ref="G64:AB64" si="5">SUM(G17:G62)</f>
        <v>0</v>
      </c>
      <c r="H64" s="4296">
        <f t="shared" si="5"/>
        <v>0</v>
      </c>
      <c r="I64" s="4296">
        <f t="shared" si="5"/>
        <v>0</v>
      </c>
      <c r="J64" s="4296">
        <f t="shared" si="5"/>
        <v>0</v>
      </c>
      <c r="K64" s="4296">
        <f t="shared" si="5"/>
        <v>0</v>
      </c>
      <c r="L64" s="4296">
        <f t="shared" si="5"/>
        <v>0</v>
      </c>
      <c r="M64" s="4296">
        <f t="shared" si="5"/>
        <v>0</v>
      </c>
      <c r="N64" s="4296">
        <f t="shared" si="5"/>
        <v>0</v>
      </c>
      <c r="O64" s="4296">
        <f t="shared" si="5"/>
        <v>0</v>
      </c>
      <c r="P64" s="4296">
        <f t="shared" si="5"/>
        <v>0</v>
      </c>
      <c r="Q64" s="4292">
        <f t="shared" si="5"/>
        <v>0</v>
      </c>
      <c r="R64" s="4293">
        <f t="shared" si="5"/>
        <v>0</v>
      </c>
      <c r="S64" s="4296">
        <f t="shared" si="5"/>
        <v>0</v>
      </c>
      <c r="T64" s="4296">
        <f t="shared" si="5"/>
        <v>0</v>
      </c>
      <c r="U64" s="4296">
        <f t="shared" si="5"/>
        <v>0</v>
      </c>
      <c r="V64" s="4312">
        <f t="shared" si="5"/>
        <v>0</v>
      </c>
      <c r="W64" s="4313">
        <f t="shared" si="5"/>
        <v>0</v>
      </c>
      <c r="X64" s="4296">
        <f t="shared" si="5"/>
        <v>0</v>
      </c>
      <c r="Y64" s="4296">
        <f t="shared" si="5"/>
        <v>0</v>
      </c>
      <c r="Z64" s="4296">
        <f t="shared" si="5"/>
        <v>0</v>
      </c>
      <c r="AA64" s="4296">
        <f t="shared" si="5"/>
        <v>0</v>
      </c>
      <c r="AB64" s="4312">
        <f t="shared" si="5"/>
        <v>0</v>
      </c>
      <c r="AC64" s="7324"/>
      <c r="AD64" s="5"/>
      <c r="AE64" s="932"/>
    </row>
    <row r="65" spans="1:31" s="6955" customFormat="1" ht="12.75">
      <c r="A65" s="932"/>
      <c r="B65" s="5"/>
      <c r="C65" s="301" t="s">
        <v>1869</v>
      </c>
      <c r="D65" s="3896"/>
      <c r="E65" s="3897"/>
      <c r="F65" s="4388"/>
      <c r="G65" s="4389"/>
      <c r="H65" s="4389"/>
      <c r="I65" s="4390"/>
      <c r="J65" s="4390"/>
      <c r="K65" s="4390"/>
      <c r="L65" s="4391"/>
      <c r="M65" s="4391"/>
      <c r="N65" s="4391"/>
      <c r="O65" s="4391"/>
      <c r="P65" s="4388"/>
      <c r="Q65" s="4392"/>
      <c r="R65" s="4393"/>
      <c r="S65" s="4389"/>
      <c r="T65" s="4389"/>
      <c r="U65" s="4389"/>
      <c r="V65" s="4394"/>
      <c r="W65" s="4395"/>
      <c r="X65" s="4396"/>
      <c r="Y65" s="4397"/>
      <c r="Z65" s="4397"/>
      <c r="AA65" s="4397"/>
      <c r="AB65" s="4398"/>
      <c r="AC65" s="7323"/>
      <c r="AD65" s="5"/>
      <c r="AE65" s="932"/>
    </row>
    <row r="66" spans="1:31" s="6957" customFormat="1" ht="12.75">
      <c r="A66" s="935"/>
      <c r="B66" s="108"/>
      <c r="C66" s="1146" t="s">
        <v>2440</v>
      </c>
      <c r="D66" s="3616"/>
      <c r="E66" s="3868"/>
      <c r="F66" s="4372"/>
      <c r="G66" s="4399"/>
      <c r="H66" s="4375"/>
      <c r="I66" s="4400"/>
      <c r="J66" s="4400"/>
      <c r="K66" s="4400"/>
      <c r="L66" s="4381"/>
      <c r="M66" s="4401"/>
      <c r="N66" s="4401"/>
      <c r="O66" s="4401"/>
      <c r="P66" s="4401"/>
      <c r="Q66" s="4402"/>
      <c r="R66" s="4374"/>
      <c r="S66" s="4375"/>
      <c r="T66" s="4375"/>
      <c r="U66" s="4375"/>
      <c r="V66" s="4376"/>
      <c r="W66" s="4384"/>
      <c r="X66" s="4385"/>
      <c r="Y66" s="4386"/>
      <c r="Z66" s="4386"/>
      <c r="AA66" s="4386"/>
      <c r="AB66" s="4387"/>
      <c r="AC66" s="7323"/>
      <c r="AD66" s="108"/>
      <c r="AE66" s="935"/>
    </row>
    <row r="67" spans="1:31" s="6957" customFormat="1" ht="12.75">
      <c r="A67" s="935"/>
      <c r="B67" s="108"/>
      <c r="C67" s="4199"/>
      <c r="D67" s="3616"/>
      <c r="E67" s="3918" t="b">
        <v>1</v>
      </c>
      <c r="F67" s="4372"/>
      <c r="G67" s="4372"/>
      <c r="H67" s="4372"/>
      <c r="I67" s="4372"/>
      <c r="J67" s="4372"/>
      <c r="K67" s="4372"/>
      <c r="L67" s="4372"/>
      <c r="M67" s="4372"/>
      <c r="N67" s="4372"/>
      <c r="O67" s="4372"/>
      <c r="P67" s="4372"/>
      <c r="Q67" s="4373"/>
      <c r="R67" s="4374"/>
      <c r="S67" s="4375"/>
      <c r="T67" s="4375"/>
      <c r="U67" s="4375"/>
      <c r="V67" s="4376"/>
      <c r="W67" s="4377">
        <f>SUM(M67:Q67)</f>
        <v>0</v>
      </c>
      <c r="X67" s="4378"/>
      <c r="Y67" s="4375"/>
      <c r="Z67" s="4375"/>
      <c r="AA67" s="4375"/>
      <c r="AB67" s="4379">
        <f>W67+SUM(X67:Y67)-SUM(Z67:AA67)</f>
        <v>0</v>
      </c>
      <c r="AC67" s="7323"/>
      <c r="AD67" s="108"/>
      <c r="AE67" s="935"/>
    </row>
    <row r="68" spans="1:31" s="6957" customFormat="1" ht="12.75">
      <c r="A68" s="935"/>
      <c r="B68" s="108"/>
      <c r="C68" s="4199"/>
      <c r="D68" s="3616"/>
      <c r="E68" s="3918" t="b">
        <v>1</v>
      </c>
      <c r="F68" s="4372"/>
      <c r="G68" s="4372"/>
      <c r="H68" s="4372"/>
      <c r="I68" s="4372"/>
      <c r="J68" s="4372"/>
      <c r="K68" s="4372"/>
      <c r="L68" s="4372"/>
      <c r="M68" s="4372"/>
      <c r="N68" s="4372"/>
      <c r="O68" s="4372"/>
      <c r="P68" s="4372"/>
      <c r="Q68" s="4373"/>
      <c r="R68" s="4374"/>
      <c r="S68" s="4375"/>
      <c r="T68" s="4375"/>
      <c r="U68" s="4375"/>
      <c r="V68" s="4376"/>
      <c r="W68" s="4377">
        <f>SUM(M68:Q68)</f>
        <v>0</v>
      </c>
      <c r="X68" s="4378"/>
      <c r="Y68" s="4375"/>
      <c r="Z68" s="4375"/>
      <c r="AA68" s="4375"/>
      <c r="AB68" s="4379">
        <f>W68+SUM(X68:Y68)-SUM(Z68:AA68)</f>
        <v>0</v>
      </c>
      <c r="AC68" s="7323"/>
      <c r="AD68" s="108"/>
      <c r="AE68" s="935"/>
    </row>
    <row r="69" spans="1:31" s="6957" customFormat="1" ht="12.75">
      <c r="A69" s="935"/>
      <c r="B69" s="108"/>
      <c r="C69" s="4199"/>
      <c r="D69" s="3616"/>
      <c r="E69" s="3918" t="b">
        <v>1</v>
      </c>
      <c r="F69" s="4372"/>
      <c r="G69" s="4372"/>
      <c r="H69" s="4372"/>
      <c r="I69" s="4372"/>
      <c r="J69" s="4372"/>
      <c r="K69" s="4372"/>
      <c r="L69" s="4372"/>
      <c r="M69" s="4372"/>
      <c r="N69" s="4372"/>
      <c r="O69" s="4372"/>
      <c r="P69" s="4372"/>
      <c r="Q69" s="4373"/>
      <c r="R69" s="4374"/>
      <c r="S69" s="4375"/>
      <c r="T69" s="4375"/>
      <c r="U69" s="4375"/>
      <c r="V69" s="4376"/>
      <c r="W69" s="4377">
        <f t="shared" ref="W69:W88" si="6">SUM(M69:Q69)</f>
        <v>0</v>
      </c>
      <c r="X69" s="4378"/>
      <c r="Y69" s="4375"/>
      <c r="Z69" s="4375"/>
      <c r="AA69" s="4375"/>
      <c r="AB69" s="4379">
        <f t="shared" ref="AB69:AB88" si="7">W69+SUM(X69:Y69)-SUM(Z69:AA69)</f>
        <v>0</v>
      </c>
      <c r="AC69" s="7323"/>
      <c r="AD69" s="108"/>
      <c r="AE69" s="935"/>
    </row>
    <row r="70" spans="1:31" s="6957" customFormat="1" ht="12.75">
      <c r="A70" s="935"/>
      <c r="B70" s="108"/>
      <c r="C70" s="4199"/>
      <c r="D70" s="3616"/>
      <c r="E70" s="3918" t="b">
        <v>1</v>
      </c>
      <c r="F70" s="4372"/>
      <c r="G70" s="4372"/>
      <c r="H70" s="4372"/>
      <c r="I70" s="4372"/>
      <c r="J70" s="4372"/>
      <c r="K70" s="4372"/>
      <c r="L70" s="4372"/>
      <c r="M70" s="4372"/>
      <c r="N70" s="4372"/>
      <c r="O70" s="4372"/>
      <c r="P70" s="4372"/>
      <c r="Q70" s="4373"/>
      <c r="R70" s="4374"/>
      <c r="S70" s="4375"/>
      <c r="T70" s="4375"/>
      <c r="U70" s="4375"/>
      <c r="V70" s="4376"/>
      <c r="W70" s="4377">
        <f t="shared" si="6"/>
        <v>0</v>
      </c>
      <c r="X70" s="4378"/>
      <c r="Y70" s="4375"/>
      <c r="Z70" s="4375"/>
      <c r="AA70" s="4375"/>
      <c r="AB70" s="4379">
        <f t="shared" si="7"/>
        <v>0</v>
      </c>
      <c r="AC70" s="7323"/>
      <c r="AD70" s="108"/>
      <c r="AE70" s="935"/>
    </row>
    <row r="71" spans="1:31" s="6957" customFormat="1" ht="12.75">
      <c r="A71" s="935"/>
      <c r="B71" s="108"/>
      <c r="C71" s="4199"/>
      <c r="D71" s="3616"/>
      <c r="E71" s="3918" t="b">
        <v>1</v>
      </c>
      <c r="F71" s="4372"/>
      <c r="G71" s="4372"/>
      <c r="H71" s="4372"/>
      <c r="I71" s="4372"/>
      <c r="J71" s="4372"/>
      <c r="K71" s="4372"/>
      <c r="L71" s="4372"/>
      <c r="M71" s="4372"/>
      <c r="N71" s="4372"/>
      <c r="O71" s="4372"/>
      <c r="P71" s="4372"/>
      <c r="Q71" s="4373"/>
      <c r="R71" s="4374"/>
      <c r="S71" s="4375"/>
      <c r="T71" s="4375"/>
      <c r="U71" s="4375"/>
      <c r="V71" s="4376"/>
      <c r="W71" s="4377">
        <f t="shared" si="6"/>
        <v>0</v>
      </c>
      <c r="X71" s="4378"/>
      <c r="Y71" s="4375"/>
      <c r="Z71" s="4375"/>
      <c r="AA71" s="4375"/>
      <c r="AB71" s="4379">
        <f t="shared" si="7"/>
        <v>0</v>
      </c>
      <c r="AC71" s="7323"/>
      <c r="AD71" s="108"/>
      <c r="AE71" s="935"/>
    </row>
    <row r="72" spans="1:31" s="6957" customFormat="1" ht="12.75">
      <c r="A72" s="935"/>
      <c r="B72" s="108"/>
      <c r="C72" s="4199"/>
      <c r="D72" s="3616"/>
      <c r="E72" s="3918" t="b">
        <v>1</v>
      </c>
      <c r="F72" s="4372"/>
      <c r="G72" s="4372"/>
      <c r="H72" s="4372"/>
      <c r="I72" s="4372"/>
      <c r="J72" s="4372"/>
      <c r="K72" s="4372"/>
      <c r="L72" s="4372"/>
      <c r="M72" s="4372"/>
      <c r="N72" s="4372"/>
      <c r="O72" s="4372"/>
      <c r="P72" s="4372"/>
      <c r="Q72" s="4373"/>
      <c r="R72" s="4374"/>
      <c r="S72" s="4375"/>
      <c r="T72" s="4375"/>
      <c r="U72" s="4375"/>
      <c r="V72" s="4376"/>
      <c r="W72" s="4377">
        <f t="shared" si="6"/>
        <v>0</v>
      </c>
      <c r="X72" s="4378"/>
      <c r="Y72" s="4375"/>
      <c r="Z72" s="4375"/>
      <c r="AA72" s="4375"/>
      <c r="AB72" s="4379">
        <f t="shared" si="7"/>
        <v>0</v>
      </c>
      <c r="AC72" s="7323"/>
      <c r="AD72" s="108"/>
      <c r="AE72" s="935"/>
    </row>
    <row r="73" spans="1:31" s="6957" customFormat="1" ht="12.75">
      <c r="A73" s="935"/>
      <c r="B73" s="108"/>
      <c r="C73" s="4199"/>
      <c r="D73" s="3616"/>
      <c r="E73" s="3918" t="b">
        <v>1</v>
      </c>
      <c r="F73" s="4372"/>
      <c r="G73" s="4372"/>
      <c r="H73" s="4372"/>
      <c r="I73" s="4372"/>
      <c r="J73" s="4372"/>
      <c r="K73" s="4372"/>
      <c r="L73" s="4372"/>
      <c r="M73" s="4372"/>
      <c r="N73" s="4372"/>
      <c r="O73" s="4372"/>
      <c r="P73" s="4372"/>
      <c r="Q73" s="4373"/>
      <c r="R73" s="4374"/>
      <c r="S73" s="4375"/>
      <c r="T73" s="4375"/>
      <c r="U73" s="4375"/>
      <c r="V73" s="4376"/>
      <c r="W73" s="4377">
        <f t="shared" si="6"/>
        <v>0</v>
      </c>
      <c r="X73" s="4378"/>
      <c r="Y73" s="4375"/>
      <c r="Z73" s="4375"/>
      <c r="AA73" s="4375"/>
      <c r="AB73" s="4379">
        <f t="shared" si="7"/>
        <v>0</v>
      </c>
      <c r="AC73" s="7323"/>
      <c r="AD73" s="108"/>
      <c r="AE73" s="935"/>
    </row>
    <row r="74" spans="1:31" s="6957" customFormat="1" ht="12.75">
      <c r="A74" s="935"/>
      <c r="B74" s="108"/>
      <c r="C74" s="4199"/>
      <c r="D74" s="3616"/>
      <c r="E74" s="3918" t="b">
        <v>1</v>
      </c>
      <c r="F74" s="4372"/>
      <c r="G74" s="4372"/>
      <c r="H74" s="4372"/>
      <c r="I74" s="4372"/>
      <c r="J74" s="4372"/>
      <c r="K74" s="4372"/>
      <c r="L74" s="4372"/>
      <c r="M74" s="4372"/>
      <c r="N74" s="4372"/>
      <c r="O74" s="4372"/>
      <c r="P74" s="4372"/>
      <c r="Q74" s="4373"/>
      <c r="R74" s="4374"/>
      <c r="S74" s="4375"/>
      <c r="T74" s="4375"/>
      <c r="U74" s="4375"/>
      <c r="V74" s="4376"/>
      <c r="W74" s="4377">
        <f t="shared" si="6"/>
        <v>0</v>
      </c>
      <c r="X74" s="4378"/>
      <c r="Y74" s="4375"/>
      <c r="Z74" s="4375"/>
      <c r="AA74" s="4375"/>
      <c r="AB74" s="4379">
        <f t="shared" si="7"/>
        <v>0</v>
      </c>
      <c r="AC74" s="7323"/>
      <c r="AD74" s="108"/>
      <c r="AE74" s="935"/>
    </row>
    <row r="75" spans="1:31" s="6957" customFormat="1" ht="12.75">
      <c r="A75" s="935"/>
      <c r="B75" s="108"/>
      <c r="C75" s="4199"/>
      <c r="D75" s="3616"/>
      <c r="E75" s="3918" t="b">
        <v>1</v>
      </c>
      <c r="F75" s="4372"/>
      <c r="G75" s="4372"/>
      <c r="H75" s="4372"/>
      <c r="I75" s="4372"/>
      <c r="J75" s="4372"/>
      <c r="K75" s="4372"/>
      <c r="L75" s="4372"/>
      <c r="M75" s="4372"/>
      <c r="N75" s="4372"/>
      <c r="O75" s="4372"/>
      <c r="P75" s="4372"/>
      <c r="Q75" s="4373"/>
      <c r="R75" s="4374"/>
      <c r="S75" s="4375"/>
      <c r="T75" s="4375"/>
      <c r="U75" s="4375"/>
      <c r="V75" s="4376"/>
      <c r="W75" s="4377">
        <f t="shared" si="6"/>
        <v>0</v>
      </c>
      <c r="X75" s="4378"/>
      <c r="Y75" s="4375"/>
      <c r="Z75" s="4375"/>
      <c r="AA75" s="4375"/>
      <c r="AB75" s="4379">
        <f t="shared" si="7"/>
        <v>0</v>
      </c>
      <c r="AC75" s="7323"/>
      <c r="AD75" s="108"/>
      <c r="AE75" s="935"/>
    </row>
    <row r="76" spans="1:31" s="6957" customFormat="1" ht="12.75">
      <c r="A76" s="935"/>
      <c r="B76" s="108"/>
      <c r="C76" s="4199"/>
      <c r="D76" s="3616"/>
      <c r="E76" s="3918" t="b">
        <v>1</v>
      </c>
      <c r="F76" s="4372"/>
      <c r="G76" s="4372"/>
      <c r="H76" s="4372"/>
      <c r="I76" s="4372"/>
      <c r="J76" s="4372"/>
      <c r="K76" s="4372"/>
      <c r="L76" s="4372"/>
      <c r="M76" s="4372"/>
      <c r="N76" s="4372"/>
      <c r="O76" s="4372"/>
      <c r="P76" s="4372"/>
      <c r="Q76" s="4373"/>
      <c r="R76" s="4374"/>
      <c r="S76" s="4375"/>
      <c r="T76" s="4375"/>
      <c r="U76" s="4375"/>
      <c r="V76" s="4376"/>
      <c r="W76" s="4377">
        <f t="shared" si="6"/>
        <v>0</v>
      </c>
      <c r="X76" s="4378"/>
      <c r="Y76" s="4375"/>
      <c r="Z76" s="4375"/>
      <c r="AA76" s="4375"/>
      <c r="AB76" s="4379">
        <f t="shared" si="7"/>
        <v>0</v>
      </c>
      <c r="AC76" s="7323"/>
      <c r="AD76" s="108"/>
      <c r="AE76" s="935"/>
    </row>
    <row r="77" spans="1:31" s="6957" customFormat="1" ht="12.75">
      <c r="A77" s="935"/>
      <c r="B77" s="108"/>
      <c r="C77" s="4199"/>
      <c r="D77" s="3616"/>
      <c r="E77" s="3918" t="b">
        <v>1</v>
      </c>
      <c r="F77" s="4372"/>
      <c r="G77" s="4372"/>
      <c r="H77" s="4372"/>
      <c r="I77" s="4372"/>
      <c r="J77" s="4372"/>
      <c r="K77" s="4372"/>
      <c r="L77" s="4372"/>
      <c r="M77" s="4372"/>
      <c r="N77" s="4372"/>
      <c r="O77" s="4372"/>
      <c r="P77" s="4372"/>
      <c r="Q77" s="4373"/>
      <c r="R77" s="4374"/>
      <c r="S77" s="4375"/>
      <c r="T77" s="4375"/>
      <c r="U77" s="4375"/>
      <c r="V77" s="4376"/>
      <c r="W77" s="4377">
        <f t="shared" si="6"/>
        <v>0</v>
      </c>
      <c r="X77" s="4378"/>
      <c r="Y77" s="4375"/>
      <c r="Z77" s="4375"/>
      <c r="AA77" s="4375"/>
      <c r="AB77" s="4379">
        <f t="shared" si="7"/>
        <v>0</v>
      </c>
      <c r="AC77" s="7323"/>
      <c r="AD77" s="108"/>
      <c r="AE77" s="935"/>
    </row>
    <row r="78" spans="1:31" s="6957" customFormat="1" ht="12.75">
      <c r="A78" s="935"/>
      <c r="B78" s="108"/>
      <c r="C78" s="4199"/>
      <c r="D78" s="3616"/>
      <c r="E78" s="3918" t="b">
        <v>1</v>
      </c>
      <c r="F78" s="4372"/>
      <c r="G78" s="4372"/>
      <c r="H78" s="4372"/>
      <c r="I78" s="4372"/>
      <c r="J78" s="4372"/>
      <c r="K78" s="4372"/>
      <c r="L78" s="4372"/>
      <c r="M78" s="4372"/>
      <c r="N78" s="4372"/>
      <c r="O78" s="4372"/>
      <c r="P78" s="4372"/>
      <c r="Q78" s="4373"/>
      <c r="R78" s="4374"/>
      <c r="S78" s="4375"/>
      <c r="T78" s="4375"/>
      <c r="U78" s="4375"/>
      <c r="V78" s="4376"/>
      <c r="W78" s="4377">
        <f t="shared" si="6"/>
        <v>0</v>
      </c>
      <c r="X78" s="4378"/>
      <c r="Y78" s="4375"/>
      <c r="Z78" s="4375"/>
      <c r="AA78" s="4375"/>
      <c r="AB78" s="4379">
        <f t="shared" si="7"/>
        <v>0</v>
      </c>
      <c r="AC78" s="7323"/>
      <c r="AD78" s="108"/>
      <c r="AE78" s="935"/>
    </row>
    <row r="79" spans="1:31" s="6957" customFormat="1" ht="12.75">
      <c r="A79" s="935"/>
      <c r="B79" s="108"/>
      <c r="C79" s="4199"/>
      <c r="D79" s="3616"/>
      <c r="E79" s="3918" t="b">
        <v>1</v>
      </c>
      <c r="F79" s="4372"/>
      <c r="G79" s="4372"/>
      <c r="H79" s="4372"/>
      <c r="I79" s="4372"/>
      <c r="J79" s="4372"/>
      <c r="K79" s="4372"/>
      <c r="L79" s="4372"/>
      <c r="M79" s="4372"/>
      <c r="N79" s="4372"/>
      <c r="O79" s="4372"/>
      <c r="P79" s="4372"/>
      <c r="Q79" s="4373"/>
      <c r="R79" s="4374"/>
      <c r="S79" s="4375"/>
      <c r="T79" s="4375"/>
      <c r="U79" s="4375"/>
      <c r="V79" s="4376"/>
      <c r="W79" s="4377">
        <f t="shared" si="6"/>
        <v>0</v>
      </c>
      <c r="X79" s="4378"/>
      <c r="Y79" s="4375"/>
      <c r="Z79" s="4375"/>
      <c r="AA79" s="4375"/>
      <c r="AB79" s="4379">
        <f t="shared" si="7"/>
        <v>0</v>
      </c>
      <c r="AC79" s="7323"/>
      <c r="AD79" s="108"/>
      <c r="AE79" s="935"/>
    </row>
    <row r="80" spans="1:31" s="6957" customFormat="1" ht="12.75">
      <c r="A80" s="935"/>
      <c r="B80" s="108"/>
      <c r="C80" s="4199"/>
      <c r="D80" s="3616"/>
      <c r="E80" s="3918" t="b">
        <v>1</v>
      </c>
      <c r="F80" s="4372"/>
      <c r="G80" s="4372"/>
      <c r="H80" s="4372"/>
      <c r="I80" s="4372"/>
      <c r="J80" s="4372"/>
      <c r="K80" s="4372"/>
      <c r="L80" s="4372"/>
      <c r="M80" s="4372"/>
      <c r="N80" s="4372"/>
      <c r="O80" s="4372"/>
      <c r="P80" s="4372"/>
      <c r="Q80" s="4373"/>
      <c r="R80" s="4374"/>
      <c r="S80" s="4375"/>
      <c r="T80" s="4375"/>
      <c r="U80" s="4375"/>
      <c r="V80" s="4376"/>
      <c r="W80" s="4377">
        <f t="shared" si="6"/>
        <v>0</v>
      </c>
      <c r="X80" s="4378"/>
      <c r="Y80" s="4375"/>
      <c r="Z80" s="4375"/>
      <c r="AA80" s="4375"/>
      <c r="AB80" s="4379">
        <f t="shared" si="7"/>
        <v>0</v>
      </c>
      <c r="AC80" s="7323"/>
      <c r="AD80" s="108"/>
      <c r="AE80" s="935"/>
    </row>
    <row r="81" spans="1:31" s="6957" customFormat="1" ht="12.75">
      <c r="A81" s="935"/>
      <c r="B81" s="108"/>
      <c r="C81" s="4199"/>
      <c r="D81" s="3616"/>
      <c r="E81" s="3918" t="b">
        <v>1</v>
      </c>
      <c r="F81" s="4372"/>
      <c r="G81" s="4372"/>
      <c r="H81" s="4372"/>
      <c r="I81" s="4372"/>
      <c r="J81" s="4372"/>
      <c r="K81" s="4372"/>
      <c r="L81" s="4372"/>
      <c r="M81" s="4372"/>
      <c r="N81" s="4372"/>
      <c r="O81" s="4372"/>
      <c r="P81" s="4372"/>
      <c r="Q81" s="4373"/>
      <c r="R81" s="4374"/>
      <c r="S81" s="4375"/>
      <c r="T81" s="4375"/>
      <c r="U81" s="4375"/>
      <c r="V81" s="4376"/>
      <c r="W81" s="4377">
        <f t="shared" si="6"/>
        <v>0</v>
      </c>
      <c r="X81" s="4378"/>
      <c r="Y81" s="4375"/>
      <c r="Z81" s="4375"/>
      <c r="AA81" s="4375"/>
      <c r="AB81" s="4379">
        <f t="shared" si="7"/>
        <v>0</v>
      </c>
      <c r="AC81" s="7323"/>
      <c r="AD81" s="108"/>
      <c r="AE81" s="935"/>
    </row>
    <row r="82" spans="1:31" s="6957" customFormat="1" ht="12.75">
      <c r="A82" s="935"/>
      <c r="B82" s="108"/>
      <c r="C82" s="4199"/>
      <c r="D82" s="3616"/>
      <c r="E82" s="3918" t="b">
        <v>1</v>
      </c>
      <c r="F82" s="4372"/>
      <c r="G82" s="4372"/>
      <c r="H82" s="4372"/>
      <c r="I82" s="4372"/>
      <c r="J82" s="4372"/>
      <c r="K82" s="4372"/>
      <c r="L82" s="4372"/>
      <c r="M82" s="4372"/>
      <c r="N82" s="4372"/>
      <c r="O82" s="4372"/>
      <c r="P82" s="4372"/>
      <c r="Q82" s="4373"/>
      <c r="R82" s="4374"/>
      <c r="S82" s="4375"/>
      <c r="T82" s="4375"/>
      <c r="U82" s="4375"/>
      <c r="V82" s="4376"/>
      <c r="W82" s="4377">
        <f t="shared" si="6"/>
        <v>0</v>
      </c>
      <c r="X82" s="4378"/>
      <c r="Y82" s="4375"/>
      <c r="Z82" s="4375"/>
      <c r="AA82" s="4375"/>
      <c r="AB82" s="4379">
        <f t="shared" si="7"/>
        <v>0</v>
      </c>
      <c r="AC82" s="7323"/>
      <c r="AD82" s="108"/>
      <c r="AE82" s="935"/>
    </row>
    <row r="83" spans="1:31" s="6957" customFormat="1" ht="12.75">
      <c r="A83" s="935"/>
      <c r="B83" s="108"/>
      <c r="C83" s="4199"/>
      <c r="D83" s="3616"/>
      <c r="E83" s="3918" t="b">
        <v>1</v>
      </c>
      <c r="F83" s="4372"/>
      <c r="G83" s="4372"/>
      <c r="H83" s="4372"/>
      <c r="I83" s="4372"/>
      <c r="J83" s="4372"/>
      <c r="K83" s="4372"/>
      <c r="L83" s="4372"/>
      <c r="M83" s="4372"/>
      <c r="N83" s="4372"/>
      <c r="O83" s="4372"/>
      <c r="P83" s="4372"/>
      <c r="Q83" s="4373"/>
      <c r="R83" s="4374"/>
      <c r="S83" s="4375"/>
      <c r="T83" s="4375"/>
      <c r="U83" s="4375"/>
      <c r="V83" s="4376"/>
      <c r="W83" s="4377">
        <f t="shared" si="6"/>
        <v>0</v>
      </c>
      <c r="X83" s="4378"/>
      <c r="Y83" s="4375"/>
      <c r="Z83" s="4375"/>
      <c r="AA83" s="4375"/>
      <c r="AB83" s="4379">
        <f t="shared" si="7"/>
        <v>0</v>
      </c>
      <c r="AC83" s="7323"/>
      <c r="AD83" s="108"/>
      <c r="AE83" s="935"/>
    </row>
    <row r="84" spans="1:31" s="6957" customFormat="1" ht="12.75">
      <c r="A84" s="935"/>
      <c r="B84" s="108"/>
      <c r="C84" s="4199"/>
      <c r="D84" s="3616"/>
      <c r="E84" s="3918" t="b">
        <v>1</v>
      </c>
      <c r="F84" s="4372"/>
      <c r="G84" s="4372"/>
      <c r="H84" s="4372"/>
      <c r="I84" s="4372"/>
      <c r="J84" s="4372"/>
      <c r="K84" s="4372"/>
      <c r="L84" s="4372"/>
      <c r="M84" s="4372"/>
      <c r="N84" s="4372"/>
      <c r="O84" s="4372"/>
      <c r="P84" s="4372"/>
      <c r="Q84" s="4373"/>
      <c r="R84" s="4374"/>
      <c r="S84" s="4375"/>
      <c r="T84" s="4375"/>
      <c r="U84" s="4375"/>
      <c r="V84" s="4376"/>
      <c r="W84" s="4377">
        <f t="shared" si="6"/>
        <v>0</v>
      </c>
      <c r="X84" s="4378"/>
      <c r="Y84" s="4375"/>
      <c r="Z84" s="4375"/>
      <c r="AA84" s="4375"/>
      <c r="AB84" s="4379">
        <f t="shared" si="7"/>
        <v>0</v>
      </c>
      <c r="AC84" s="7323"/>
      <c r="AD84" s="108"/>
      <c r="AE84" s="935"/>
    </row>
    <row r="85" spans="1:31" s="6957" customFormat="1" ht="12.75">
      <c r="A85" s="935"/>
      <c r="B85" s="108"/>
      <c r="C85" s="4199"/>
      <c r="D85" s="3616"/>
      <c r="E85" s="3918" t="b">
        <v>1</v>
      </c>
      <c r="F85" s="4372"/>
      <c r="G85" s="4372"/>
      <c r="H85" s="4372"/>
      <c r="I85" s="4372"/>
      <c r="J85" s="4372"/>
      <c r="K85" s="4372"/>
      <c r="L85" s="4372"/>
      <c r="M85" s="4372"/>
      <c r="N85" s="4372"/>
      <c r="O85" s="4372"/>
      <c r="P85" s="4372"/>
      <c r="Q85" s="4373"/>
      <c r="R85" s="4374"/>
      <c r="S85" s="4375"/>
      <c r="T85" s="4375"/>
      <c r="U85" s="4375"/>
      <c r="V85" s="4376"/>
      <c r="W85" s="4377">
        <f t="shared" si="6"/>
        <v>0</v>
      </c>
      <c r="X85" s="4378"/>
      <c r="Y85" s="4375"/>
      <c r="Z85" s="4375"/>
      <c r="AA85" s="4375"/>
      <c r="AB85" s="4379">
        <f t="shared" si="7"/>
        <v>0</v>
      </c>
      <c r="AC85" s="7323"/>
      <c r="AD85" s="108"/>
      <c r="AE85" s="935"/>
    </row>
    <row r="86" spans="1:31" s="6957" customFormat="1" ht="12.75">
      <c r="A86" s="935"/>
      <c r="B86" s="108"/>
      <c r="C86" s="4199"/>
      <c r="D86" s="3616"/>
      <c r="E86" s="3918" t="b">
        <v>1</v>
      </c>
      <c r="F86" s="4372"/>
      <c r="G86" s="4372"/>
      <c r="H86" s="4372"/>
      <c r="I86" s="4372"/>
      <c r="J86" s="4372"/>
      <c r="K86" s="4372"/>
      <c r="L86" s="4372"/>
      <c r="M86" s="4372"/>
      <c r="N86" s="4372"/>
      <c r="O86" s="4372"/>
      <c r="P86" s="4372"/>
      <c r="Q86" s="4373"/>
      <c r="R86" s="4374"/>
      <c r="S86" s="4375"/>
      <c r="T86" s="4375"/>
      <c r="U86" s="4375"/>
      <c r="V86" s="4376"/>
      <c r="W86" s="4377">
        <f t="shared" si="6"/>
        <v>0</v>
      </c>
      <c r="X86" s="4378"/>
      <c r="Y86" s="4375"/>
      <c r="Z86" s="4375"/>
      <c r="AA86" s="4375"/>
      <c r="AB86" s="4379">
        <f t="shared" si="7"/>
        <v>0</v>
      </c>
      <c r="AC86" s="7323"/>
      <c r="AD86" s="108"/>
      <c r="AE86" s="935"/>
    </row>
    <row r="87" spans="1:31" s="6957" customFormat="1" ht="12.75">
      <c r="A87" s="935"/>
      <c r="B87" s="108"/>
      <c r="C87" s="4199"/>
      <c r="D87" s="3616"/>
      <c r="E87" s="3918" t="b">
        <v>1</v>
      </c>
      <c r="F87" s="4372"/>
      <c r="G87" s="4372"/>
      <c r="H87" s="4372"/>
      <c r="I87" s="4372"/>
      <c r="J87" s="4372"/>
      <c r="K87" s="4372"/>
      <c r="L87" s="4372"/>
      <c r="M87" s="4372"/>
      <c r="N87" s="4372"/>
      <c r="O87" s="4372"/>
      <c r="P87" s="4372"/>
      <c r="Q87" s="4373"/>
      <c r="R87" s="4374"/>
      <c r="S87" s="4375"/>
      <c r="T87" s="4375"/>
      <c r="U87" s="4375"/>
      <c r="V87" s="4376"/>
      <c r="W87" s="4377">
        <f t="shared" si="6"/>
        <v>0</v>
      </c>
      <c r="X87" s="4378"/>
      <c r="Y87" s="4375"/>
      <c r="Z87" s="4375"/>
      <c r="AA87" s="4375"/>
      <c r="AB87" s="4379">
        <f t="shared" si="7"/>
        <v>0</v>
      </c>
      <c r="AC87" s="7323"/>
      <c r="AD87" s="108"/>
      <c r="AE87" s="935"/>
    </row>
    <row r="88" spans="1:31" s="6957" customFormat="1" ht="12.75">
      <c r="A88" s="935"/>
      <c r="B88" s="108"/>
      <c r="C88" s="4199"/>
      <c r="D88" s="3616"/>
      <c r="E88" s="3918" t="b">
        <v>1</v>
      </c>
      <c r="F88" s="4372"/>
      <c r="G88" s="4372"/>
      <c r="H88" s="4372"/>
      <c r="I88" s="4372"/>
      <c r="J88" s="4372"/>
      <c r="K88" s="4372"/>
      <c r="L88" s="4372"/>
      <c r="M88" s="4372"/>
      <c r="N88" s="4372"/>
      <c r="O88" s="4372"/>
      <c r="P88" s="4372"/>
      <c r="Q88" s="4373"/>
      <c r="R88" s="4374"/>
      <c r="S88" s="4375"/>
      <c r="T88" s="4375"/>
      <c r="U88" s="4375"/>
      <c r="V88" s="4376"/>
      <c r="W88" s="4377">
        <f t="shared" si="6"/>
        <v>0</v>
      </c>
      <c r="X88" s="4378"/>
      <c r="Y88" s="4375"/>
      <c r="Z88" s="4375"/>
      <c r="AA88" s="4375"/>
      <c r="AB88" s="4379">
        <f t="shared" si="7"/>
        <v>0</v>
      </c>
      <c r="AC88" s="7323"/>
      <c r="AD88" s="108"/>
      <c r="AE88" s="935"/>
    </row>
    <row r="89" spans="1:31" s="6957" customFormat="1" ht="12.75">
      <c r="A89" s="935"/>
      <c r="B89" s="108"/>
      <c r="C89" s="1146" t="s">
        <v>2443</v>
      </c>
      <c r="D89" s="3616"/>
      <c r="E89" s="3918"/>
      <c r="F89" s="4372"/>
      <c r="G89" s="4399"/>
      <c r="H89" s="4375"/>
      <c r="I89" s="4400"/>
      <c r="J89" s="4400"/>
      <c r="K89" s="4400"/>
      <c r="L89" s="4381"/>
      <c r="M89" s="4401"/>
      <c r="N89" s="4401"/>
      <c r="O89" s="4401"/>
      <c r="P89" s="4401"/>
      <c r="Q89" s="4402"/>
      <c r="R89" s="4374"/>
      <c r="S89" s="4375"/>
      <c r="T89" s="4375"/>
      <c r="U89" s="4375"/>
      <c r="V89" s="4376"/>
      <c r="W89" s="4384"/>
      <c r="X89" s="4378"/>
      <c r="Y89" s="4375"/>
      <c r="Z89" s="4375"/>
      <c r="AA89" s="4375"/>
      <c r="AB89" s="4387"/>
      <c r="AC89" s="7323"/>
      <c r="AD89" s="108"/>
      <c r="AE89" s="935"/>
    </row>
    <row r="90" spans="1:31" s="6957" customFormat="1" ht="12.75">
      <c r="A90" s="935"/>
      <c r="B90" s="108"/>
      <c r="C90" s="4199"/>
      <c r="D90" s="3616"/>
      <c r="E90" s="3918" t="b">
        <v>0</v>
      </c>
      <c r="F90" s="4372"/>
      <c r="G90" s="4372"/>
      <c r="H90" s="4372"/>
      <c r="I90" s="4372"/>
      <c r="J90" s="4372"/>
      <c r="K90" s="4372"/>
      <c r="L90" s="4372"/>
      <c r="M90" s="4372"/>
      <c r="N90" s="4372"/>
      <c r="O90" s="4372"/>
      <c r="P90" s="4372"/>
      <c r="Q90" s="4373"/>
      <c r="R90" s="4374"/>
      <c r="S90" s="4375"/>
      <c r="T90" s="4375"/>
      <c r="U90" s="4375"/>
      <c r="V90" s="4376"/>
      <c r="W90" s="4377">
        <f>SUM(M90:Q90)</f>
        <v>0</v>
      </c>
      <c r="X90" s="4378"/>
      <c r="Y90" s="4375"/>
      <c r="Z90" s="4375"/>
      <c r="AA90" s="4375"/>
      <c r="AB90" s="4379">
        <f>W90+SUM(X90:Y90)-SUM(Z90:AA90)</f>
        <v>0</v>
      </c>
      <c r="AC90" s="7323"/>
      <c r="AD90" s="108"/>
      <c r="AE90" s="935"/>
    </row>
    <row r="91" spans="1:31" s="6957" customFormat="1" ht="12.75">
      <c r="A91" s="935"/>
      <c r="B91" s="108"/>
      <c r="C91" s="4199"/>
      <c r="D91" s="3616"/>
      <c r="E91" s="3918" t="b">
        <v>0</v>
      </c>
      <c r="F91" s="4372"/>
      <c r="G91" s="4372"/>
      <c r="H91" s="4372"/>
      <c r="I91" s="4372"/>
      <c r="J91" s="4372"/>
      <c r="K91" s="4372"/>
      <c r="L91" s="4372"/>
      <c r="M91" s="4372"/>
      <c r="N91" s="4372"/>
      <c r="O91" s="4372"/>
      <c r="P91" s="4372"/>
      <c r="Q91" s="4373"/>
      <c r="R91" s="4374"/>
      <c r="S91" s="4375"/>
      <c r="T91" s="4375"/>
      <c r="U91" s="4375"/>
      <c r="V91" s="4376"/>
      <c r="W91" s="4377">
        <f t="shared" ref="W91:W114" si="8">SUM(M91:Q91)</f>
        <v>0</v>
      </c>
      <c r="X91" s="4378"/>
      <c r="Y91" s="4375"/>
      <c r="Z91" s="4375"/>
      <c r="AA91" s="4375"/>
      <c r="AB91" s="4379">
        <f t="shared" ref="AB91:AB114" si="9">W91+SUM(X91:Y91)-SUM(Z91:AA91)</f>
        <v>0</v>
      </c>
      <c r="AC91" s="7323"/>
      <c r="AD91" s="108"/>
      <c r="AE91" s="935"/>
    </row>
    <row r="92" spans="1:31" s="6957" customFormat="1" ht="12.75">
      <c r="A92" s="935"/>
      <c r="B92" s="108"/>
      <c r="C92" s="4199"/>
      <c r="D92" s="3616"/>
      <c r="E92" s="3918" t="b">
        <v>0</v>
      </c>
      <c r="F92" s="4372"/>
      <c r="G92" s="4372"/>
      <c r="H92" s="4372"/>
      <c r="I92" s="4372"/>
      <c r="J92" s="4372"/>
      <c r="K92" s="4372"/>
      <c r="L92" s="4372"/>
      <c r="M92" s="4372"/>
      <c r="N92" s="4372"/>
      <c r="O92" s="4372"/>
      <c r="P92" s="4372"/>
      <c r="Q92" s="4373"/>
      <c r="R92" s="4374"/>
      <c r="S92" s="4375"/>
      <c r="T92" s="4375"/>
      <c r="U92" s="4375"/>
      <c r="V92" s="4376"/>
      <c r="W92" s="4377">
        <f t="shared" si="8"/>
        <v>0</v>
      </c>
      <c r="X92" s="4378"/>
      <c r="Y92" s="4375"/>
      <c r="Z92" s="4375"/>
      <c r="AA92" s="4375"/>
      <c r="AB92" s="4379">
        <f t="shared" si="9"/>
        <v>0</v>
      </c>
      <c r="AC92" s="7323"/>
      <c r="AD92" s="108"/>
      <c r="AE92" s="935"/>
    </row>
    <row r="93" spans="1:31" s="6957" customFormat="1" ht="12.75">
      <c r="A93" s="935"/>
      <c r="B93" s="108"/>
      <c r="C93" s="4199"/>
      <c r="D93" s="3616"/>
      <c r="E93" s="3918" t="b">
        <v>0</v>
      </c>
      <c r="F93" s="4372"/>
      <c r="G93" s="4372"/>
      <c r="H93" s="4372"/>
      <c r="I93" s="4372"/>
      <c r="J93" s="4372"/>
      <c r="K93" s="4372"/>
      <c r="L93" s="4372"/>
      <c r="M93" s="4372"/>
      <c r="N93" s="4372"/>
      <c r="O93" s="4372"/>
      <c r="P93" s="4372"/>
      <c r="Q93" s="4373"/>
      <c r="R93" s="4374"/>
      <c r="S93" s="4375"/>
      <c r="T93" s="4375"/>
      <c r="U93" s="4375"/>
      <c r="V93" s="4376"/>
      <c r="W93" s="4377">
        <f t="shared" si="8"/>
        <v>0</v>
      </c>
      <c r="X93" s="4378"/>
      <c r="Y93" s="4375"/>
      <c r="Z93" s="4375"/>
      <c r="AA93" s="4375"/>
      <c r="AB93" s="4379">
        <f t="shared" si="9"/>
        <v>0</v>
      </c>
      <c r="AC93" s="7323"/>
      <c r="AD93" s="108"/>
      <c r="AE93" s="935"/>
    </row>
    <row r="94" spans="1:31" s="6957" customFormat="1" ht="12.75">
      <c r="A94" s="935"/>
      <c r="B94" s="108"/>
      <c r="C94" s="4199"/>
      <c r="D94" s="3616"/>
      <c r="E94" s="3918" t="b">
        <v>0</v>
      </c>
      <c r="F94" s="4372"/>
      <c r="G94" s="4372"/>
      <c r="H94" s="4372"/>
      <c r="I94" s="4372"/>
      <c r="J94" s="4372"/>
      <c r="K94" s="4372"/>
      <c r="L94" s="4372"/>
      <c r="M94" s="4372"/>
      <c r="N94" s="4372"/>
      <c r="O94" s="4372"/>
      <c r="P94" s="4372"/>
      <c r="Q94" s="4373"/>
      <c r="R94" s="4374"/>
      <c r="S94" s="4375"/>
      <c r="T94" s="4375"/>
      <c r="U94" s="4375"/>
      <c r="V94" s="4376"/>
      <c r="W94" s="4377">
        <f t="shared" si="8"/>
        <v>0</v>
      </c>
      <c r="X94" s="4378"/>
      <c r="Y94" s="4375"/>
      <c r="Z94" s="4375"/>
      <c r="AA94" s="4375"/>
      <c r="AB94" s="4379">
        <f t="shared" si="9"/>
        <v>0</v>
      </c>
      <c r="AC94" s="7323"/>
      <c r="AD94" s="108"/>
      <c r="AE94" s="935"/>
    </row>
    <row r="95" spans="1:31" s="6957" customFormat="1" ht="12.75">
      <c r="A95" s="935"/>
      <c r="B95" s="108"/>
      <c r="C95" s="4199"/>
      <c r="D95" s="3616"/>
      <c r="E95" s="3918" t="b">
        <v>0</v>
      </c>
      <c r="F95" s="4372"/>
      <c r="G95" s="4372"/>
      <c r="H95" s="4372"/>
      <c r="I95" s="4372"/>
      <c r="J95" s="4372"/>
      <c r="K95" s="4372"/>
      <c r="L95" s="4372"/>
      <c r="M95" s="4372"/>
      <c r="N95" s="4372"/>
      <c r="O95" s="4372"/>
      <c r="P95" s="4372"/>
      <c r="Q95" s="4373"/>
      <c r="R95" s="4374"/>
      <c r="S95" s="4375"/>
      <c r="T95" s="4375"/>
      <c r="U95" s="4375"/>
      <c r="V95" s="4376"/>
      <c r="W95" s="4377">
        <f t="shared" si="8"/>
        <v>0</v>
      </c>
      <c r="X95" s="4378"/>
      <c r="Y95" s="4375"/>
      <c r="Z95" s="4375"/>
      <c r="AA95" s="4375"/>
      <c r="AB95" s="4379">
        <f t="shared" si="9"/>
        <v>0</v>
      </c>
      <c r="AC95" s="7323"/>
      <c r="AD95" s="108"/>
      <c r="AE95" s="935"/>
    </row>
    <row r="96" spans="1:31" s="6957" customFormat="1" ht="12.75">
      <c r="A96" s="935"/>
      <c r="B96" s="108"/>
      <c r="C96" s="4199"/>
      <c r="D96" s="3616"/>
      <c r="E96" s="3918" t="b">
        <v>0</v>
      </c>
      <c r="F96" s="4372"/>
      <c r="G96" s="4372"/>
      <c r="H96" s="4372"/>
      <c r="I96" s="4372"/>
      <c r="J96" s="4372"/>
      <c r="K96" s="4372"/>
      <c r="L96" s="4372"/>
      <c r="M96" s="4372"/>
      <c r="N96" s="4372"/>
      <c r="O96" s="4372"/>
      <c r="P96" s="4372"/>
      <c r="Q96" s="4373"/>
      <c r="R96" s="4374"/>
      <c r="S96" s="4375"/>
      <c r="T96" s="4375"/>
      <c r="U96" s="4375"/>
      <c r="V96" s="4376"/>
      <c r="W96" s="4377">
        <f t="shared" si="8"/>
        <v>0</v>
      </c>
      <c r="X96" s="4378"/>
      <c r="Y96" s="4375"/>
      <c r="Z96" s="4375"/>
      <c r="AA96" s="4375"/>
      <c r="AB96" s="4379">
        <f t="shared" si="9"/>
        <v>0</v>
      </c>
      <c r="AC96" s="7323"/>
      <c r="AD96" s="108"/>
      <c r="AE96" s="935"/>
    </row>
    <row r="97" spans="1:31" s="6957" customFormat="1" ht="12.75">
      <c r="A97" s="935"/>
      <c r="B97" s="108"/>
      <c r="C97" s="4199"/>
      <c r="D97" s="3616"/>
      <c r="E97" s="3918" t="b">
        <v>0</v>
      </c>
      <c r="F97" s="4372"/>
      <c r="G97" s="4372"/>
      <c r="H97" s="4372"/>
      <c r="I97" s="4372"/>
      <c r="J97" s="4372"/>
      <c r="K97" s="4372"/>
      <c r="L97" s="4372"/>
      <c r="M97" s="4372"/>
      <c r="N97" s="4372"/>
      <c r="O97" s="4372"/>
      <c r="P97" s="4372"/>
      <c r="Q97" s="4373"/>
      <c r="R97" s="4374"/>
      <c r="S97" s="4375"/>
      <c r="T97" s="4375"/>
      <c r="U97" s="4375"/>
      <c r="V97" s="4376"/>
      <c r="W97" s="4377">
        <f t="shared" si="8"/>
        <v>0</v>
      </c>
      <c r="X97" s="4378"/>
      <c r="Y97" s="4375"/>
      <c r="Z97" s="4375"/>
      <c r="AA97" s="4375"/>
      <c r="AB97" s="4379">
        <f t="shared" si="9"/>
        <v>0</v>
      </c>
      <c r="AC97" s="7323"/>
      <c r="AD97" s="108"/>
      <c r="AE97" s="935"/>
    </row>
    <row r="98" spans="1:31" s="6957" customFormat="1" ht="12.75">
      <c r="A98" s="935"/>
      <c r="B98" s="108"/>
      <c r="C98" s="4199"/>
      <c r="D98" s="3616"/>
      <c r="E98" s="3918" t="b">
        <v>0</v>
      </c>
      <c r="F98" s="4372"/>
      <c r="G98" s="4372"/>
      <c r="H98" s="4372"/>
      <c r="I98" s="4372"/>
      <c r="J98" s="4372"/>
      <c r="K98" s="4372"/>
      <c r="L98" s="4372"/>
      <c r="M98" s="4372"/>
      <c r="N98" s="4372"/>
      <c r="O98" s="4372"/>
      <c r="P98" s="4372"/>
      <c r="Q98" s="4373"/>
      <c r="R98" s="4374"/>
      <c r="S98" s="4375"/>
      <c r="T98" s="4375"/>
      <c r="U98" s="4375"/>
      <c r="V98" s="4376"/>
      <c r="W98" s="4377">
        <f t="shared" si="8"/>
        <v>0</v>
      </c>
      <c r="X98" s="4378"/>
      <c r="Y98" s="4375"/>
      <c r="Z98" s="4375"/>
      <c r="AA98" s="4375"/>
      <c r="AB98" s="4379">
        <f t="shared" si="9"/>
        <v>0</v>
      </c>
      <c r="AC98" s="7323"/>
      <c r="AD98" s="108"/>
      <c r="AE98" s="935"/>
    </row>
    <row r="99" spans="1:31" s="6957" customFormat="1" ht="12.75">
      <c r="A99" s="935"/>
      <c r="B99" s="108"/>
      <c r="C99" s="4199"/>
      <c r="D99" s="3616"/>
      <c r="E99" s="3918" t="b">
        <v>0</v>
      </c>
      <c r="F99" s="4372"/>
      <c r="G99" s="4372"/>
      <c r="H99" s="4372"/>
      <c r="I99" s="4372"/>
      <c r="J99" s="4372"/>
      <c r="K99" s="4372"/>
      <c r="L99" s="4372"/>
      <c r="M99" s="4372"/>
      <c r="N99" s="4372"/>
      <c r="O99" s="4372"/>
      <c r="P99" s="4372"/>
      <c r="Q99" s="4373"/>
      <c r="R99" s="4374"/>
      <c r="S99" s="4375"/>
      <c r="T99" s="4375"/>
      <c r="U99" s="4375"/>
      <c r="V99" s="4376"/>
      <c r="W99" s="4377">
        <f t="shared" si="8"/>
        <v>0</v>
      </c>
      <c r="X99" s="4378"/>
      <c r="Y99" s="4375"/>
      <c r="Z99" s="4375"/>
      <c r="AA99" s="4375"/>
      <c r="AB99" s="4379">
        <f t="shared" si="9"/>
        <v>0</v>
      </c>
      <c r="AC99" s="7323"/>
      <c r="AD99" s="108"/>
      <c r="AE99" s="935"/>
    </row>
    <row r="100" spans="1:31" s="6957" customFormat="1" ht="12.75">
      <c r="A100" s="935"/>
      <c r="B100" s="108"/>
      <c r="C100" s="4199"/>
      <c r="D100" s="3616"/>
      <c r="E100" s="3918" t="b">
        <v>0</v>
      </c>
      <c r="F100" s="4372"/>
      <c r="G100" s="4372"/>
      <c r="H100" s="4372"/>
      <c r="I100" s="4372"/>
      <c r="J100" s="4372"/>
      <c r="K100" s="4372"/>
      <c r="L100" s="4372"/>
      <c r="M100" s="4372"/>
      <c r="N100" s="4372"/>
      <c r="O100" s="4372"/>
      <c r="P100" s="4372"/>
      <c r="Q100" s="4373"/>
      <c r="R100" s="4374"/>
      <c r="S100" s="4375"/>
      <c r="T100" s="4375"/>
      <c r="U100" s="4375"/>
      <c r="V100" s="4376"/>
      <c r="W100" s="4377">
        <f t="shared" si="8"/>
        <v>0</v>
      </c>
      <c r="X100" s="4378"/>
      <c r="Y100" s="4375"/>
      <c r="Z100" s="4375"/>
      <c r="AA100" s="4375"/>
      <c r="AB100" s="4379">
        <f t="shared" si="9"/>
        <v>0</v>
      </c>
      <c r="AC100" s="7323"/>
      <c r="AD100" s="108"/>
      <c r="AE100" s="935"/>
    </row>
    <row r="101" spans="1:31" s="6957" customFormat="1" ht="12.75">
      <c r="A101" s="935"/>
      <c r="B101" s="108"/>
      <c r="C101" s="4199"/>
      <c r="D101" s="3616"/>
      <c r="E101" s="3918" t="b">
        <v>0</v>
      </c>
      <c r="F101" s="4372"/>
      <c r="G101" s="4372"/>
      <c r="H101" s="4372"/>
      <c r="I101" s="4372"/>
      <c r="J101" s="4372"/>
      <c r="K101" s="4372"/>
      <c r="L101" s="4372"/>
      <c r="M101" s="4372"/>
      <c r="N101" s="4372"/>
      <c r="O101" s="4372"/>
      <c r="P101" s="4372"/>
      <c r="Q101" s="4373"/>
      <c r="R101" s="4374"/>
      <c r="S101" s="4375"/>
      <c r="T101" s="4375"/>
      <c r="U101" s="4375"/>
      <c r="V101" s="4376"/>
      <c r="W101" s="4377">
        <f t="shared" si="8"/>
        <v>0</v>
      </c>
      <c r="X101" s="4378"/>
      <c r="Y101" s="4375"/>
      <c r="Z101" s="4375"/>
      <c r="AA101" s="4375"/>
      <c r="AB101" s="4379">
        <f t="shared" si="9"/>
        <v>0</v>
      </c>
      <c r="AC101" s="7323"/>
      <c r="AD101" s="108"/>
      <c r="AE101" s="935"/>
    </row>
    <row r="102" spans="1:31" s="6957" customFormat="1" ht="12.75">
      <c r="A102" s="935"/>
      <c r="B102" s="108"/>
      <c r="C102" s="4199"/>
      <c r="D102" s="3616"/>
      <c r="E102" s="3918" t="b">
        <v>0</v>
      </c>
      <c r="F102" s="4372"/>
      <c r="G102" s="4372"/>
      <c r="H102" s="4372"/>
      <c r="I102" s="4372"/>
      <c r="J102" s="4372"/>
      <c r="K102" s="4372"/>
      <c r="L102" s="4372"/>
      <c r="M102" s="4372"/>
      <c r="N102" s="4372"/>
      <c r="O102" s="4372"/>
      <c r="P102" s="4372"/>
      <c r="Q102" s="4373"/>
      <c r="R102" s="4374"/>
      <c r="S102" s="4375"/>
      <c r="T102" s="4375"/>
      <c r="U102" s="4375"/>
      <c r="V102" s="4376"/>
      <c r="W102" s="4377">
        <f t="shared" si="8"/>
        <v>0</v>
      </c>
      <c r="X102" s="4378"/>
      <c r="Y102" s="4375"/>
      <c r="Z102" s="4375"/>
      <c r="AA102" s="4375"/>
      <c r="AB102" s="4379">
        <f t="shared" si="9"/>
        <v>0</v>
      </c>
      <c r="AC102" s="7323"/>
      <c r="AD102" s="108"/>
      <c r="AE102" s="935"/>
    </row>
    <row r="103" spans="1:31" s="6957" customFormat="1" ht="12.75">
      <c r="A103" s="935"/>
      <c r="B103" s="108"/>
      <c r="C103" s="4199"/>
      <c r="D103" s="3616"/>
      <c r="E103" s="3918" t="b">
        <v>0</v>
      </c>
      <c r="F103" s="4372"/>
      <c r="G103" s="4372"/>
      <c r="H103" s="4372"/>
      <c r="I103" s="4372"/>
      <c r="J103" s="4372"/>
      <c r="K103" s="4372"/>
      <c r="L103" s="4372"/>
      <c r="M103" s="4372"/>
      <c r="N103" s="4372"/>
      <c r="O103" s="4372"/>
      <c r="P103" s="4372"/>
      <c r="Q103" s="4373"/>
      <c r="R103" s="4374"/>
      <c r="S103" s="4375"/>
      <c r="T103" s="4375"/>
      <c r="U103" s="4375"/>
      <c r="V103" s="4376"/>
      <c r="W103" s="4377">
        <f t="shared" si="8"/>
        <v>0</v>
      </c>
      <c r="X103" s="4378"/>
      <c r="Y103" s="4375"/>
      <c r="Z103" s="4375"/>
      <c r="AA103" s="4375"/>
      <c r="AB103" s="4379">
        <f t="shared" si="9"/>
        <v>0</v>
      </c>
      <c r="AC103" s="7323"/>
      <c r="AD103" s="108"/>
      <c r="AE103" s="935"/>
    </row>
    <row r="104" spans="1:31" s="6957" customFormat="1" ht="12.75">
      <c r="A104" s="935"/>
      <c r="B104" s="108"/>
      <c r="C104" s="4199"/>
      <c r="D104" s="3616"/>
      <c r="E104" s="3918" t="b">
        <v>0</v>
      </c>
      <c r="F104" s="4372"/>
      <c r="G104" s="4372"/>
      <c r="H104" s="4372"/>
      <c r="I104" s="4372"/>
      <c r="J104" s="4372"/>
      <c r="K104" s="4372"/>
      <c r="L104" s="4372"/>
      <c r="M104" s="4372"/>
      <c r="N104" s="4372"/>
      <c r="O104" s="4372"/>
      <c r="P104" s="4372"/>
      <c r="Q104" s="4373"/>
      <c r="R104" s="4374"/>
      <c r="S104" s="4375"/>
      <c r="T104" s="4375"/>
      <c r="U104" s="4375"/>
      <c r="V104" s="4376"/>
      <c r="W104" s="4377">
        <f t="shared" si="8"/>
        <v>0</v>
      </c>
      <c r="X104" s="4378"/>
      <c r="Y104" s="4375"/>
      <c r="Z104" s="4375"/>
      <c r="AA104" s="4375"/>
      <c r="AB104" s="4379">
        <f t="shared" si="9"/>
        <v>0</v>
      </c>
      <c r="AC104" s="7323"/>
      <c r="AD104" s="108"/>
      <c r="AE104" s="935"/>
    </row>
    <row r="105" spans="1:31" s="6957" customFormat="1" ht="12.75">
      <c r="A105" s="935"/>
      <c r="B105" s="108"/>
      <c r="C105" s="4199"/>
      <c r="D105" s="3616"/>
      <c r="E105" s="3918" t="b">
        <v>0</v>
      </c>
      <c r="F105" s="4372"/>
      <c r="G105" s="4372"/>
      <c r="H105" s="4372"/>
      <c r="I105" s="4372"/>
      <c r="J105" s="4372"/>
      <c r="K105" s="4372"/>
      <c r="L105" s="4372"/>
      <c r="M105" s="4372"/>
      <c r="N105" s="4372"/>
      <c r="O105" s="4372"/>
      <c r="P105" s="4372"/>
      <c r="Q105" s="4373"/>
      <c r="R105" s="4374"/>
      <c r="S105" s="4375"/>
      <c r="T105" s="4375"/>
      <c r="U105" s="4375"/>
      <c r="V105" s="4376"/>
      <c r="W105" s="4377">
        <f t="shared" si="8"/>
        <v>0</v>
      </c>
      <c r="X105" s="4378"/>
      <c r="Y105" s="4375"/>
      <c r="Z105" s="4375"/>
      <c r="AA105" s="4375"/>
      <c r="AB105" s="4379">
        <f t="shared" si="9"/>
        <v>0</v>
      </c>
      <c r="AC105" s="7323"/>
      <c r="AD105" s="108"/>
      <c r="AE105" s="935"/>
    </row>
    <row r="106" spans="1:31" s="6957" customFormat="1" ht="12.75">
      <c r="A106" s="935"/>
      <c r="B106" s="108"/>
      <c r="C106" s="4199"/>
      <c r="D106" s="3616"/>
      <c r="E106" s="3918" t="b">
        <v>0</v>
      </c>
      <c r="F106" s="4372"/>
      <c r="G106" s="4372"/>
      <c r="H106" s="4372"/>
      <c r="I106" s="4372"/>
      <c r="J106" s="4372"/>
      <c r="K106" s="4372"/>
      <c r="L106" s="4372"/>
      <c r="M106" s="4372"/>
      <c r="N106" s="4372"/>
      <c r="O106" s="4372"/>
      <c r="P106" s="4372"/>
      <c r="Q106" s="4373"/>
      <c r="R106" s="4374"/>
      <c r="S106" s="4375"/>
      <c r="T106" s="4375"/>
      <c r="U106" s="4375"/>
      <c r="V106" s="4376"/>
      <c r="W106" s="4377">
        <f t="shared" si="8"/>
        <v>0</v>
      </c>
      <c r="X106" s="4378"/>
      <c r="Y106" s="4375"/>
      <c r="Z106" s="4375"/>
      <c r="AA106" s="4375"/>
      <c r="AB106" s="4379">
        <f t="shared" si="9"/>
        <v>0</v>
      </c>
      <c r="AC106" s="7323"/>
      <c r="AD106" s="108"/>
      <c r="AE106" s="935"/>
    </row>
    <row r="107" spans="1:31" s="6957" customFormat="1" ht="12.75">
      <c r="A107" s="935"/>
      <c r="B107" s="108"/>
      <c r="C107" s="4199"/>
      <c r="D107" s="3616"/>
      <c r="E107" s="3918" t="b">
        <v>0</v>
      </c>
      <c r="F107" s="4372"/>
      <c r="G107" s="4372"/>
      <c r="H107" s="4372"/>
      <c r="I107" s="4372"/>
      <c r="J107" s="4372"/>
      <c r="K107" s="4372"/>
      <c r="L107" s="4372"/>
      <c r="M107" s="4372"/>
      <c r="N107" s="4372"/>
      <c r="O107" s="4372"/>
      <c r="P107" s="4372"/>
      <c r="Q107" s="4373"/>
      <c r="R107" s="4374"/>
      <c r="S107" s="4375"/>
      <c r="T107" s="4375"/>
      <c r="U107" s="4375"/>
      <c r="V107" s="4376"/>
      <c r="W107" s="4377">
        <f t="shared" si="8"/>
        <v>0</v>
      </c>
      <c r="X107" s="4378"/>
      <c r="Y107" s="4375"/>
      <c r="Z107" s="4375"/>
      <c r="AA107" s="4375"/>
      <c r="AB107" s="4379">
        <f t="shared" si="9"/>
        <v>0</v>
      </c>
      <c r="AC107" s="7323"/>
      <c r="AD107" s="108"/>
      <c r="AE107" s="935"/>
    </row>
    <row r="108" spans="1:31" s="6957" customFormat="1" ht="12.75">
      <c r="A108" s="935"/>
      <c r="B108" s="108"/>
      <c r="C108" s="4199"/>
      <c r="D108" s="3616"/>
      <c r="E108" s="3918" t="b">
        <v>0</v>
      </c>
      <c r="F108" s="4372"/>
      <c r="G108" s="4372"/>
      <c r="H108" s="4372"/>
      <c r="I108" s="4372"/>
      <c r="J108" s="4372"/>
      <c r="K108" s="4372"/>
      <c r="L108" s="4372"/>
      <c r="M108" s="4372"/>
      <c r="N108" s="4372"/>
      <c r="O108" s="4372"/>
      <c r="P108" s="4372"/>
      <c r="Q108" s="4373"/>
      <c r="R108" s="4374"/>
      <c r="S108" s="4375"/>
      <c r="T108" s="4375"/>
      <c r="U108" s="4375"/>
      <c r="V108" s="4376"/>
      <c r="W108" s="4377">
        <f t="shared" si="8"/>
        <v>0</v>
      </c>
      <c r="X108" s="4378"/>
      <c r="Y108" s="4375"/>
      <c r="Z108" s="4375"/>
      <c r="AA108" s="4375"/>
      <c r="AB108" s="4379">
        <f t="shared" si="9"/>
        <v>0</v>
      </c>
      <c r="AC108" s="7323"/>
      <c r="AD108" s="108"/>
      <c r="AE108" s="935"/>
    </row>
    <row r="109" spans="1:31" s="6957" customFormat="1" ht="12.75">
      <c r="A109" s="935"/>
      <c r="B109" s="108"/>
      <c r="C109" s="4199"/>
      <c r="D109" s="3616"/>
      <c r="E109" s="3918" t="b">
        <v>0</v>
      </c>
      <c r="F109" s="4372"/>
      <c r="G109" s="4372"/>
      <c r="H109" s="4372"/>
      <c r="I109" s="4372"/>
      <c r="J109" s="4372"/>
      <c r="K109" s="4372"/>
      <c r="L109" s="4372"/>
      <c r="M109" s="4372"/>
      <c r="N109" s="4372"/>
      <c r="O109" s="4372"/>
      <c r="P109" s="4372"/>
      <c r="Q109" s="4373"/>
      <c r="R109" s="4374"/>
      <c r="S109" s="4375"/>
      <c r="T109" s="4375"/>
      <c r="U109" s="4375"/>
      <c r="V109" s="4376"/>
      <c r="W109" s="4377">
        <f t="shared" si="8"/>
        <v>0</v>
      </c>
      <c r="X109" s="4378"/>
      <c r="Y109" s="4375"/>
      <c r="Z109" s="4375"/>
      <c r="AA109" s="4375"/>
      <c r="AB109" s="4379">
        <f t="shared" si="9"/>
        <v>0</v>
      </c>
      <c r="AC109" s="7323"/>
      <c r="AD109" s="108"/>
      <c r="AE109" s="935"/>
    </row>
    <row r="110" spans="1:31" s="6957" customFormat="1" ht="12.75">
      <c r="A110" s="935"/>
      <c r="B110" s="108"/>
      <c r="C110" s="4199"/>
      <c r="D110" s="3616"/>
      <c r="E110" s="3918" t="b">
        <v>0</v>
      </c>
      <c r="F110" s="4372"/>
      <c r="G110" s="4372"/>
      <c r="H110" s="4372"/>
      <c r="I110" s="4372"/>
      <c r="J110" s="4372"/>
      <c r="K110" s="4372"/>
      <c r="L110" s="4372"/>
      <c r="M110" s="4372"/>
      <c r="N110" s="4372"/>
      <c r="O110" s="4372"/>
      <c r="P110" s="4372"/>
      <c r="Q110" s="4373"/>
      <c r="R110" s="4374"/>
      <c r="S110" s="4375"/>
      <c r="T110" s="4375"/>
      <c r="U110" s="4375"/>
      <c r="V110" s="4376"/>
      <c r="W110" s="4377">
        <f t="shared" si="8"/>
        <v>0</v>
      </c>
      <c r="X110" s="4378"/>
      <c r="Y110" s="4375"/>
      <c r="Z110" s="4375"/>
      <c r="AA110" s="4375"/>
      <c r="AB110" s="4379">
        <f t="shared" si="9"/>
        <v>0</v>
      </c>
      <c r="AC110" s="7323"/>
      <c r="AD110" s="108"/>
      <c r="AE110" s="935"/>
    </row>
    <row r="111" spans="1:31" s="6957" customFormat="1" ht="12.75">
      <c r="A111" s="935"/>
      <c r="B111" s="108"/>
      <c r="C111" s="4199"/>
      <c r="D111" s="3616"/>
      <c r="E111" s="3918" t="b">
        <v>0</v>
      </c>
      <c r="F111" s="4372"/>
      <c r="G111" s="4372"/>
      <c r="H111" s="4372"/>
      <c r="I111" s="4372"/>
      <c r="J111" s="4372"/>
      <c r="K111" s="4372"/>
      <c r="L111" s="4372"/>
      <c r="M111" s="4372"/>
      <c r="N111" s="4372"/>
      <c r="O111" s="4372"/>
      <c r="P111" s="4372"/>
      <c r="Q111" s="4373"/>
      <c r="R111" s="4374"/>
      <c r="S111" s="4375"/>
      <c r="T111" s="4375"/>
      <c r="U111" s="4375"/>
      <c r="V111" s="4376"/>
      <c r="W111" s="4377">
        <f t="shared" si="8"/>
        <v>0</v>
      </c>
      <c r="X111" s="4378"/>
      <c r="Y111" s="4375"/>
      <c r="Z111" s="4375"/>
      <c r="AA111" s="4375"/>
      <c r="AB111" s="4379">
        <f t="shared" si="9"/>
        <v>0</v>
      </c>
      <c r="AC111" s="7323"/>
      <c r="AD111" s="108"/>
      <c r="AE111" s="935"/>
    </row>
    <row r="112" spans="1:31" s="6957" customFormat="1" ht="12.75">
      <c r="A112" s="935"/>
      <c r="B112" s="108"/>
      <c r="C112" s="4199"/>
      <c r="D112" s="3616"/>
      <c r="E112" s="3918" t="b">
        <v>0</v>
      </c>
      <c r="F112" s="4372"/>
      <c r="G112" s="4372"/>
      <c r="H112" s="4372"/>
      <c r="I112" s="4372"/>
      <c r="J112" s="4372"/>
      <c r="K112" s="4372"/>
      <c r="L112" s="4372"/>
      <c r="M112" s="4372"/>
      <c r="N112" s="4372"/>
      <c r="O112" s="4372"/>
      <c r="P112" s="4372"/>
      <c r="Q112" s="4373"/>
      <c r="R112" s="4374"/>
      <c r="S112" s="4375"/>
      <c r="T112" s="4375"/>
      <c r="U112" s="4375"/>
      <c r="V112" s="4376"/>
      <c r="W112" s="4377">
        <f t="shared" si="8"/>
        <v>0</v>
      </c>
      <c r="X112" s="4378"/>
      <c r="Y112" s="4375"/>
      <c r="Z112" s="4375"/>
      <c r="AA112" s="4375"/>
      <c r="AB112" s="4379">
        <f t="shared" si="9"/>
        <v>0</v>
      </c>
      <c r="AC112" s="7323"/>
      <c r="AD112" s="108"/>
      <c r="AE112" s="935"/>
    </row>
    <row r="113" spans="1:31" s="6957" customFormat="1" ht="12.75">
      <c r="A113" s="935"/>
      <c r="B113" s="108"/>
      <c r="C113" s="4199"/>
      <c r="D113" s="3616"/>
      <c r="E113" s="3918" t="b">
        <v>0</v>
      </c>
      <c r="F113" s="4372"/>
      <c r="G113" s="4372"/>
      <c r="H113" s="4372"/>
      <c r="I113" s="4372"/>
      <c r="J113" s="4372"/>
      <c r="K113" s="4372"/>
      <c r="L113" s="4372"/>
      <c r="M113" s="4372"/>
      <c r="N113" s="4372"/>
      <c r="O113" s="4372"/>
      <c r="P113" s="4372"/>
      <c r="Q113" s="4373"/>
      <c r="R113" s="4374"/>
      <c r="S113" s="4375"/>
      <c r="T113" s="4375"/>
      <c r="U113" s="4375"/>
      <c r="V113" s="4376"/>
      <c r="W113" s="4377">
        <f t="shared" si="8"/>
        <v>0</v>
      </c>
      <c r="X113" s="4378"/>
      <c r="Y113" s="4375"/>
      <c r="Z113" s="4375"/>
      <c r="AA113" s="4375"/>
      <c r="AB113" s="4379">
        <f t="shared" si="9"/>
        <v>0</v>
      </c>
      <c r="AC113" s="7323"/>
      <c r="AD113" s="108"/>
      <c r="AE113" s="935"/>
    </row>
    <row r="114" spans="1:31" s="6957" customFormat="1" ht="12.75">
      <c r="A114" s="935"/>
      <c r="B114" s="108"/>
      <c r="C114" s="4199"/>
      <c r="D114" s="3616"/>
      <c r="E114" s="3918" t="b">
        <v>0</v>
      </c>
      <c r="F114" s="4372"/>
      <c r="G114" s="4372"/>
      <c r="H114" s="4372"/>
      <c r="I114" s="4372"/>
      <c r="J114" s="4372"/>
      <c r="K114" s="4372"/>
      <c r="L114" s="4372"/>
      <c r="M114" s="4372"/>
      <c r="N114" s="4372"/>
      <c r="O114" s="4372"/>
      <c r="P114" s="4372"/>
      <c r="Q114" s="4373"/>
      <c r="R114" s="4374"/>
      <c r="S114" s="4375"/>
      <c r="T114" s="4375"/>
      <c r="U114" s="4375"/>
      <c r="V114" s="4376"/>
      <c r="W114" s="4377">
        <f t="shared" si="8"/>
        <v>0</v>
      </c>
      <c r="X114" s="4378"/>
      <c r="Y114" s="4375"/>
      <c r="Z114" s="4375"/>
      <c r="AA114" s="4375"/>
      <c r="AB114" s="4379">
        <f t="shared" si="9"/>
        <v>0</v>
      </c>
      <c r="AC114" s="7323"/>
      <c r="AD114" s="108"/>
      <c r="AE114" s="935"/>
    </row>
    <row r="115" spans="1:31" s="6955" customFormat="1" ht="12.75">
      <c r="A115" s="932"/>
      <c r="B115" s="5"/>
      <c r="C115" s="4232" t="s">
        <v>1314</v>
      </c>
      <c r="D115" s="4233"/>
      <c r="E115" s="4234"/>
      <c r="F115" s="4296">
        <f>SUMIF($E$67:$E$114,"TRUE",F67:F114)</f>
        <v>0</v>
      </c>
      <c r="G115" s="4296">
        <f t="shared" ref="G115:AB115" si="10">SUMIF($E$67:$E$114,"TRUE",G67:G114)</f>
        <v>0</v>
      </c>
      <c r="H115" s="4296">
        <f t="shared" si="10"/>
        <v>0</v>
      </c>
      <c r="I115" s="4296">
        <f t="shared" si="10"/>
        <v>0</v>
      </c>
      <c r="J115" s="4296">
        <f t="shared" si="10"/>
        <v>0</v>
      </c>
      <c r="K115" s="4296">
        <f t="shared" si="10"/>
        <v>0</v>
      </c>
      <c r="L115" s="4296">
        <f t="shared" si="10"/>
        <v>0</v>
      </c>
      <c r="M115" s="4296">
        <f t="shared" si="10"/>
        <v>0</v>
      </c>
      <c r="N115" s="4296">
        <f t="shared" si="10"/>
        <v>0</v>
      </c>
      <c r="O115" s="4296">
        <f t="shared" si="10"/>
        <v>0</v>
      </c>
      <c r="P115" s="4296">
        <f t="shared" si="10"/>
        <v>0</v>
      </c>
      <c r="Q115" s="4292">
        <f t="shared" si="10"/>
        <v>0</v>
      </c>
      <c r="R115" s="4293">
        <f t="shared" si="10"/>
        <v>0</v>
      </c>
      <c r="S115" s="4296">
        <f t="shared" si="10"/>
        <v>0</v>
      </c>
      <c r="T115" s="4296">
        <f t="shared" si="10"/>
        <v>0</v>
      </c>
      <c r="U115" s="4296">
        <f t="shared" si="10"/>
        <v>0</v>
      </c>
      <c r="V115" s="4312">
        <f t="shared" si="10"/>
        <v>0</v>
      </c>
      <c r="W115" s="4313">
        <f t="shared" si="10"/>
        <v>0</v>
      </c>
      <c r="X115" s="4296">
        <f t="shared" si="10"/>
        <v>0</v>
      </c>
      <c r="Y115" s="4296">
        <f t="shared" si="10"/>
        <v>0</v>
      </c>
      <c r="Z115" s="4296">
        <f t="shared" si="10"/>
        <v>0</v>
      </c>
      <c r="AA115" s="4296">
        <f t="shared" si="10"/>
        <v>0</v>
      </c>
      <c r="AB115" s="4312">
        <f t="shared" si="10"/>
        <v>0</v>
      </c>
      <c r="AC115" s="7324"/>
      <c r="AD115" s="5"/>
      <c r="AE115" s="932"/>
    </row>
    <row r="116" spans="1:31" s="6955" customFormat="1" ht="13.5" thickBot="1">
      <c r="A116" s="932"/>
      <c r="B116" s="5"/>
      <c r="C116" s="4240" t="s">
        <v>1315</v>
      </c>
      <c r="D116" s="4241"/>
      <c r="E116" s="4242"/>
      <c r="F116" s="4314">
        <f>SUM(F67:F114)</f>
        <v>0</v>
      </c>
      <c r="G116" s="4314">
        <f t="shared" ref="G116:AB116" si="11">SUM(G67:G114)</f>
        <v>0</v>
      </c>
      <c r="H116" s="4314">
        <f t="shared" si="11"/>
        <v>0</v>
      </c>
      <c r="I116" s="4314">
        <f t="shared" si="11"/>
        <v>0</v>
      </c>
      <c r="J116" s="4314">
        <f t="shared" si="11"/>
        <v>0</v>
      </c>
      <c r="K116" s="4314">
        <f t="shared" si="11"/>
        <v>0</v>
      </c>
      <c r="L116" s="4314">
        <f t="shared" si="11"/>
        <v>0</v>
      </c>
      <c r="M116" s="4314">
        <f t="shared" si="11"/>
        <v>0</v>
      </c>
      <c r="N116" s="4314">
        <f t="shared" si="11"/>
        <v>0</v>
      </c>
      <c r="O116" s="4314">
        <f t="shared" si="11"/>
        <v>0</v>
      </c>
      <c r="P116" s="4314">
        <f t="shared" si="11"/>
        <v>0</v>
      </c>
      <c r="Q116" s="4315">
        <f t="shared" si="11"/>
        <v>0</v>
      </c>
      <c r="R116" s="4316">
        <f t="shared" si="11"/>
        <v>0</v>
      </c>
      <c r="S116" s="4314">
        <f t="shared" si="11"/>
        <v>0</v>
      </c>
      <c r="T116" s="4314">
        <f t="shared" si="11"/>
        <v>0</v>
      </c>
      <c r="U116" s="4314">
        <f t="shared" si="11"/>
        <v>0</v>
      </c>
      <c r="V116" s="4317">
        <f t="shared" si="11"/>
        <v>0</v>
      </c>
      <c r="W116" s="4318">
        <f t="shared" si="11"/>
        <v>0</v>
      </c>
      <c r="X116" s="4314">
        <f t="shared" si="11"/>
        <v>0</v>
      </c>
      <c r="Y116" s="4314">
        <f t="shared" si="11"/>
        <v>0</v>
      </c>
      <c r="Z116" s="4314">
        <f t="shared" si="11"/>
        <v>0</v>
      </c>
      <c r="AA116" s="4314">
        <f t="shared" si="11"/>
        <v>0</v>
      </c>
      <c r="AB116" s="4317">
        <f t="shared" si="11"/>
        <v>0</v>
      </c>
      <c r="AC116" s="7325"/>
      <c r="AD116" s="5"/>
      <c r="AE116" s="932"/>
    </row>
    <row r="117" spans="1:31" s="6960" customFormat="1" ht="16.5" thickBot="1">
      <c r="A117" s="1058"/>
      <c r="B117" s="101"/>
      <c r="C117" s="286"/>
      <c r="D117" s="286"/>
      <c r="E117" s="286"/>
      <c r="F117" s="4403"/>
      <c r="G117" s="4403"/>
      <c r="H117" s="4403"/>
      <c r="I117" s="4403"/>
      <c r="J117" s="4403"/>
      <c r="K117" s="4403"/>
      <c r="L117" s="4404"/>
      <c r="M117" s="4404"/>
      <c r="N117" s="4404"/>
      <c r="O117" s="4404"/>
      <c r="P117" s="4403"/>
      <c r="Q117" s="4403"/>
      <c r="R117" s="4403"/>
      <c r="S117" s="4403"/>
      <c r="T117" s="4403"/>
      <c r="U117" s="4403"/>
      <c r="V117" s="4403"/>
      <c r="W117" s="4405"/>
      <c r="X117" s="4405"/>
      <c r="Y117" s="4405"/>
      <c r="Z117" s="4405"/>
      <c r="AA117" s="4405"/>
      <c r="AB117" s="4405"/>
      <c r="AC117" s="4405"/>
      <c r="AD117" s="101"/>
      <c r="AE117" s="1058"/>
    </row>
    <row r="118" spans="1:31" s="6955" customFormat="1" ht="12.75">
      <c r="A118" s="932"/>
      <c r="B118" s="5"/>
      <c r="C118" s="292" t="s">
        <v>1603</v>
      </c>
      <c r="D118" s="293"/>
      <c r="E118" s="2298"/>
      <c r="F118" s="4406">
        <f>F63+F115</f>
        <v>0</v>
      </c>
      <c r="G118" s="4406">
        <f t="shared" ref="G118:AB118" si="12">G63+G115</f>
        <v>0</v>
      </c>
      <c r="H118" s="4406">
        <f t="shared" si="12"/>
        <v>0</v>
      </c>
      <c r="I118" s="4406">
        <f t="shared" si="12"/>
        <v>0</v>
      </c>
      <c r="J118" s="4406">
        <f t="shared" si="12"/>
        <v>0</v>
      </c>
      <c r="K118" s="4406">
        <f t="shared" si="12"/>
        <v>0</v>
      </c>
      <c r="L118" s="4406">
        <f t="shared" si="12"/>
        <v>0</v>
      </c>
      <c r="M118" s="4406">
        <f t="shared" si="12"/>
        <v>0</v>
      </c>
      <c r="N118" s="4406">
        <f t="shared" si="12"/>
        <v>0</v>
      </c>
      <c r="O118" s="4406">
        <f t="shared" si="12"/>
        <v>0</v>
      </c>
      <c r="P118" s="4406">
        <f t="shared" si="12"/>
        <v>0</v>
      </c>
      <c r="Q118" s="4406">
        <f t="shared" si="12"/>
        <v>0</v>
      </c>
      <c r="R118" s="4406">
        <f t="shared" si="12"/>
        <v>0</v>
      </c>
      <c r="S118" s="4406">
        <f t="shared" si="12"/>
        <v>0</v>
      </c>
      <c r="T118" s="4406">
        <f t="shared" si="12"/>
        <v>0</v>
      </c>
      <c r="U118" s="4406">
        <f t="shared" si="12"/>
        <v>0</v>
      </c>
      <c r="V118" s="4406">
        <f t="shared" si="12"/>
        <v>0</v>
      </c>
      <c r="W118" s="4406">
        <f t="shared" si="12"/>
        <v>0</v>
      </c>
      <c r="X118" s="4406">
        <f t="shared" si="12"/>
        <v>0</v>
      </c>
      <c r="Y118" s="4406">
        <f t="shared" si="12"/>
        <v>0</v>
      </c>
      <c r="Z118" s="4406">
        <f t="shared" si="12"/>
        <v>0</v>
      </c>
      <c r="AA118" s="4406">
        <f t="shared" si="12"/>
        <v>0</v>
      </c>
      <c r="AB118" s="4407">
        <f t="shared" si="12"/>
        <v>0</v>
      </c>
      <c r="AC118" s="7326"/>
      <c r="AD118" s="5"/>
      <c r="AE118" s="932"/>
    </row>
    <row r="119" spans="1:31" s="6961" customFormat="1" ht="15.75" thickBot="1">
      <c r="A119" s="1059"/>
      <c r="B119" s="289"/>
      <c r="C119" s="294" t="s">
        <v>1870</v>
      </c>
      <c r="D119" s="295"/>
      <c r="E119" s="2291"/>
      <c r="F119" s="4408">
        <f>F64+F116</f>
        <v>0</v>
      </c>
      <c r="G119" s="4408">
        <f t="shared" ref="G119:AB119" si="13">G64+G116</f>
        <v>0</v>
      </c>
      <c r="H119" s="4408">
        <f t="shared" si="13"/>
        <v>0</v>
      </c>
      <c r="I119" s="4408">
        <f t="shared" si="13"/>
        <v>0</v>
      </c>
      <c r="J119" s="4408">
        <f t="shared" si="13"/>
        <v>0</v>
      </c>
      <c r="K119" s="4408">
        <f t="shared" si="13"/>
        <v>0</v>
      </c>
      <c r="L119" s="4408">
        <f t="shared" si="13"/>
        <v>0</v>
      </c>
      <c r="M119" s="4408">
        <f t="shared" si="13"/>
        <v>0</v>
      </c>
      <c r="N119" s="4408">
        <f t="shared" si="13"/>
        <v>0</v>
      </c>
      <c r="O119" s="4408">
        <f t="shared" si="13"/>
        <v>0</v>
      </c>
      <c r="P119" s="4408">
        <f t="shared" si="13"/>
        <v>0</v>
      </c>
      <c r="Q119" s="4408">
        <f t="shared" si="13"/>
        <v>0</v>
      </c>
      <c r="R119" s="4408">
        <f t="shared" si="13"/>
        <v>0</v>
      </c>
      <c r="S119" s="4408">
        <f t="shared" si="13"/>
        <v>0</v>
      </c>
      <c r="T119" s="4408">
        <f t="shared" si="13"/>
        <v>0</v>
      </c>
      <c r="U119" s="4408">
        <f t="shared" si="13"/>
        <v>0</v>
      </c>
      <c r="V119" s="4408">
        <f t="shared" si="13"/>
        <v>0</v>
      </c>
      <c r="W119" s="4408">
        <f t="shared" si="13"/>
        <v>0</v>
      </c>
      <c r="X119" s="4408">
        <f t="shared" si="13"/>
        <v>0</v>
      </c>
      <c r="Y119" s="4408">
        <f t="shared" si="13"/>
        <v>0</v>
      </c>
      <c r="Z119" s="4408">
        <f t="shared" si="13"/>
        <v>0</v>
      </c>
      <c r="AA119" s="4408">
        <f t="shared" si="13"/>
        <v>0</v>
      </c>
      <c r="AB119" s="4318">
        <f t="shared" si="13"/>
        <v>0</v>
      </c>
      <c r="AC119" s="7325"/>
      <c r="AD119" s="289"/>
      <c r="AE119" s="1059"/>
    </row>
    <row r="120" spans="1:31" ht="15.75" thickBot="1">
      <c r="A120" s="936"/>
      <c r="B120" s="3"/>
      <c r="C120" s="3"/>
      <c r="D120" s="69"/>
      <c r="E120" s="58" t="s">
        <v>56</v>
      </c>
      <c r="F120" s="3"/>
      <c r="G120" s="69"/>
      <c r="H120" s="69"/>
      <c r="I120" s="69"/>
      <c r="J120" s="69"/>
      <c r="K120" s="69"/>
      <c r="L120" s="69"/>
      <c r="M120" s="69"/>
      <c r="N120" s="69"/>
      <c r="O120" s="69"/>
      <c r="P120" s="69"/>
      <c r="Q120" s="69"/>
      <c r="R120" s="69"/>
      <c r="S120" s="69"/>
      <c r="T120" s="69"/>
      <c r="U120" s="69"/>
      <c r="V120" s="3"/>
      <c r="W120" s="3"/>
      <c r="X120" s="3"/>
      <c r="Y120" s="3"/>
      <c r="Z120" s="3"/>
      <c r="AA120" s="3"/>
      <c r="AB120" s="3"/>
      <c r="AC120" s="3"/>
      <c r="AD120" s="3"/>
      <c r="AE120" s="936"/>
    </row>
    <row r="121" spans="1:31">
      <c r="A121" s="936"/>
      <c r="B121" s="3"/>
      <c r="C121" s="3"/>
      <c r="D121" s="52"/>
      <c r="E121" s="100" t="s">
        <v>1330</v>
      </c>
      <c r="F121" s="3"/>
      <c r="G121" s="52"/>
      <c r="H121" s="52"/>
      <c r="I121" s="52"/>
      <c r="J121" s="52"/>
      <c r="K121" s="52"/>
      <c r="L121" s="3"/>
      <c r="M121" s="3"/>
      <c r="N121" s="3"/>
      <c r="O121" s="3"/>
      <c r="P121" s="3"/>
      <c r="Q121" s="3898"/>
      <c r="R121" s="3899" t="s">
        <v>60</v>
      </c>
      <c r="S121" s="3900"/>
      <c r="T121" s="3901" t="s">
        <v>1249</v>
      </c>
      <c r="U121" s="3902" t="s">
        <v>1250</v>
      </c>
      <c r="V121" s="3902" t="s">
        <v>4861</v>
      </c>
      <c r="W121" s="3903" t="s">
        <v>1262</v>
      </c>
      <c r="X121" s="3"/>
      <c r="Y121" s="60"/>
      <c r="Z121" s="60"/>
      <c r="AA121" s="3"/>
      <c r="AB121" s="3"/>
      <c r="AC121" s="3"/>
      <c r="AD121" s="3"/>
      <c r="AE121" s="936"/>
    </row>
    <row r="122" spans="1:31">
      <c r="A122" s="936"/>
      <c r="B122" s="3"/>
      <c r="C122" s="3"/>
      <c r="D122" s="52"/>
      <c r="E122" s="100" t="s">
        <v>1872</v>
      </c>
      <c r="F122" s="3"/>
      <c r="G122" s="52"/>
      <c r="H122" s="52"/>
      <c r="I122" s="52"/>
      <c r="J122" s="52"/>
      <c r="K122" s="52"/>
      <c r="L122" s="3"/>
      <c r="M122" s="3"/>
      <c r="N122" s="3"/>
      <c r="O122" s="3"/>
      <c r="P122" s="3"/>
      <c r="Q122" s="3904"/>
      <c r="R122" s="3905"/>
      <c r="S122" s="3906"/>
      <c r="T122" s="3907" t="s">
        <v>1261</v>
      </c>
      <c r="U122" s="3908" t="s">
        <v>1261</v>
      </c>
      <c r="V122" s="3909" t="s">
        <v>1262</v>
      </c>
      <c r="W122" s="3910" t="s">
        <v>1261</v>
      </c>
      <c r="X122" s="3"/>
      <c r="Y122" s="59"/>
      <c r="Z122" s="59"/>
      <c r="AA122" s="3"/>
      <c r="AB122" s="3"/>
      <c r="AC122" s="3"/>
      <c r="AD122" s="3"/>
      <c r="AE122" s="936"/>
    </row>
    <row r="123" spans="1:31">
      <c r="A123" s="936"/>
      <c r="B123" s="3"/>
      <c r="C123" s="3"/>
      <c r="D123" s="52"/>
      <c r="E123" s="878" t="s">
        <v>1873</v>
      </c>
      <c r="F123" s="3"/>
      <c r="G123" s="52"/>
      <c r="H123" s="52"/>
      <c r="I123" s="52"/>
      <c r="J123" s="52"/>
      <c r="K123" s="52"/>
      <c r="L123" s="3"/>
      <c r="M123" s="3"/>
      <c r="N123" s="3"/>
      <c r="O123" s="3"/>
      <c r="P123" s="3"/>
      <c r="Q123" s="3911" t="s">
        <v>2436</v>
      </c>
      <c r="R123" s="3912"/>
      <c r="S123" s="3913"/>
      <c r="T123" s="4319">
        <f>M119+O119</f>
        <v>0</v>
      </c>
      <c r="U123" s="4319">
        <f>X119</f>
        <v>0</v>
      </c>
      <c r="V123" s="4319">
        <f>Z119</f>
        <v>0</v>
      </c>
      <c r="W123" s="4320">
        <f>T123+U123-V123</f>
        <v>0</v>
      </c>
      <c r="X123" s="3"/>
      <c r="Y123" s="59"/>
      <c r="Z123" s="59"/>
      <c r="AA123" s="3"/>
      <c r="AB123" s="3"/>
      <c r="AC123" s="3"/>
      <c r="AD123" s="3"/>
      <c r="AE123" s="936"/>
    </row>
    <row r="124" spans="1:31">
      <c r="A124" s="936"/>
      <c r="B124" s="3"/>
      <c r="C124" s="3"/>
      <c r="D124" s="52"/>
      <c r="E124" s="878" t="s">
        <v>1874</v>
      </c>
      <c r="F124" s="3"/>
      <c r="G124" s="52"/>
      <c r="H124" s="52"/>
      <c r="I124" s="52"/>
      <c r="J124" s="52"/>
      <c r="K124" s="52"/>
      <c r="L124" s="3"/>
      <c r="M124" s="3"/>
      <c r="N124" s="3"/>
      <c r="O124" s="3"/>
      <c r="P124" s="3"/>
      <c r="Q124" s="3911" t="s">
        <v>2437</v>
      </c>
      <c r="R124" s="3913"/>
      <c r="S124" s="3914"/>
      <c r="T124" s="4321">
        <f>P119+N119</f>
        <v>0</v>
      </c>
      <c r="U124" s="4321">
        <f>Y119</f>
        <v>0</v>
      </c>
      <c r="V124" s="4321">
        <f>AA119</f>
        <v>0</v>
      </c>
      <c r="W124" s="4320">
        <f>T124+U124-V124</f>
        <v>0</v>
      </c>
      <c r="X124" s="16"/>
      <c r="Y124" s="59"/>
      <c r="Z124" s="59"/>
      <c r="AA124" s="3"/>
      <c r="AB124" s="3"/>
      <c r="AC124" s="3"/>
      <c r="AD124" s="3"/>
      <c r="AE124" s="936"/>
    </row>
    <row r="125" spans="1:31">
      <c r="A125" s="936"/>
      <c r="B125" s="3"/>
      <c r="C125" s="3"/>
      <c r="D125" s="52"/>
      <c r="E125" s="878" t="s">
        <v>1875</v>
      </c>
      <c r="F125" s="3"/>
      <c r="G125" s="52"/>
      <c r="H125" s="52"/>
      <c r="I125" s="52"/>
      <c r="J125" s="52"/>
      <c r="K125" s="52"/>
      <c r="L125" s="3"/>
      <c r="M125" s="3"/>
      <c r="N125" s="3"/>
      <c r="O125" s="3"/>
      <c r="P125" s="3"/>
      <c r="Q125" s="3915" t="s">
        <v>2438</v>
      </c>
      <c r="R125" s="3916"/>
      <c r="S125" s="3917"/>
      <c r="T125" s="4322">
        <f>Q119</f>
        <v>0</v>
      </c>
      <c r="U125" s="4323"/>
      <c r="V125" s="4323"/>
      <c r="W125" s="4320">
        <f>T125+U125-V125</f>
        <v>0</v>
      </c>
      <c r="X125" s="16"/>
      <c r="Y125" s="3"/>
      <c r="Z125" s="3"/>
      <c r="AA125" s="3"/>
      <c r="AB125" s="3"/>
      <c r="AC125" s="3"/>
      <c r="AD125" s="3"/>
      <c r="AE125" s="936"/>
    </row>
    <row r="126" spans="1:31" ht="15.75" thickBot="1">
      <c r="A126" s="936"/>
      <c r="B126" s="3"/>
      <c r="C126" s="3"/>
      <c r="D126" s="52"/>
      <c r="E126" s="878" t="s">
        <v>1876</v>
      </c>
      <c r="F126" s="3"/>
      <c r="G126" s="52"/>
      <c r="H126" s="52"/>
      <c r="I126" s="52"/>
      <c r="J126" s="52"/>
      <c r="K126" s="52"/>
      <c r="L126" s="3"/>
      <c r="M126" s="3"/>
      <c r="N126" s="3"/>
      <c r="O126" s="3"/>
      <c r="P126" s="3"/>
      <c r="Q126" s="8764" t="s">
        <v>1315</v>
      </c>
      <c r="R126" s="8765"/>
      <c r="S126" s="8766"/>
      <c r="T126" s="4324">
        <f>SUM(T123:T125)</f>
        <v>0</v>
      </c>
      <c r="U126" s="4324">
        <f>SUM(U123:U125)</f>
        <v>0</v>
      </c>
      <c r="V126" s="4324">
        <f>SUM(V123:V125)</f>
        <v>0</v>
      </c>
      <c r="W126" s="4325">
        <f>SUM(W123:W125)</f>
        <v>0</v>
      </c>
      <c r="X126" s="16"/>
      <c r="Y126" s="3"/>
      <c r="Z126" s="3"/>
      <c r="AA126" s="3"/>
      <c r="AB126" s="3"/>
      <c r="AC126" s="3"/>
      <c r="AD126" s="3"/>
      <c r="AE126" s="936"/>
    </row>
    <row r="127" spans="1:31">
      <c r="A127" s="936"/>
      <c r="B127" s="3"/>
      <c r="C127" s="3"/>
      <c r="D127" s="52"/>
      <c r="E127" s="878" t="s">
        <v>1877</v>
      </c>
      <c r="F127" s="3"/>
      <c r="G127" s="52"/>
      <c r="H127" s="52"/>
      <c r="I127" s="52"/>
      <c r="J127" s="52"/>
      <c r="K127" s="52"/>
      <c r="L127" s="3"/>
      <c r="M127" s="3"/>
      <c r="N127" s="3"/>
      <c r="O127" s="3"/>
      <c r="P127" s="3"/>
      <c r="Q127" s="2157"/>
      <c r="R127" s="1051"/>
      <c r="S127" s="1051"/>
      <c r="T127" s="1050" t="str">
        <f>IF(T126=W119,"","Check Error")</f>
        <v/>
      </c>
      <c r="U127" s="1050" t="str">
        <f>IF(U126=(X119+Y119),"","Check Error")</f>
        <v/>
      </c>
      <c r="V127" s="1050" t="str">
        <f>IF(V126=(Z119+AA119),"","Check Error")</f>
        <v/>
      </c>
      <c r="W127" s="1050" t="str">
        <f>IF(W126=(AB119),"","Check Error")</f>
        <v/>
      </c>
      <c r="X127" s="16"/>
      <c r="Y127" s="3"/>
      <c r="Z127" s="3"/>
      <c r="AA127" s="3"/>
      <c r="AB127" s="3"/>
      <c r="AC127" s="3"/>
      <c r="AD127" s="3"/>
      <c r="AE127" s="936"/>
    </row>
    <row r="128" spans="1:31" ht="15.75">
      <c r="A128" s="936"/>
      <c r="B128" s="3"/>
      <c r="C128" s="3"/>
      <c r="D128" s="52"/>
      <c r="E128" s="878" t="s">
        <v>1878</v>
      </c>
      <c r="F128" s="3"/>
      <c r="G128" s="52"/>
      <c r="H128" s="52"/>
      <c r="I128" s="52"/>
      <c r="J128" s="52"/>
      <c r="K128" s="52"/>
      <c r="L128" s="3"/>
      <c r="M128" s="3"/>
      <c r="N128" s="3"/>
      <c r="O128" s="3"/>
      <c r="P128" s="3"/>
      <c r="Q128" s="3"/>
      <c r="R128" s="3"/>
      <c r="S128" s="1060"/>
      <c r="T128" s="1060"/>
      <c r="U128" s="1060"/>
      <c r="V128" s="1060"/>
      <c r="W128" s="16"/>
      <c r="X128" s="16"/>
      <c r="Y128" s="3"/>
      <c r="Z128" s="3"/>
      <c r="AA128" s="3"/>
      <c r="AB128" s="3"/>
      <c r="AC128" s="3"/>
      <c r="AD128" s="3"/>
      <c r="AE128" s="936"/>
    </row>
    <row r="129" spans="1:31">
      <c r="A129" s="936"/>
      <c r="B129" s="3"/>
      <c r="C129" s="3"/>
      <c r="D129" s="52"/>
      <c r="E129" s="878" t="s">
        <v>1879</v>
      </c>
      <c r="F129" s="3"/>
      <c r="G129" s="52"/>
      <c r="H129" s="52"/>
      <c r="I129" s="52"/>
      <c r="J129" s="52"/>
      <c r="K129" s="52"/>
      <c r="L129" s="3"/>
      <c r="M129" s="3"/>
      <c r="N129" s="3"/>
      <c r="O129" s="3"/>
      <c r="P129" s="3"/>
      <c r="Q129" s="3"/>
      <c r="R129" s="3"/>
      <c r="S129" s="52"/>
      <c r="T129" s="52"/>
      <c r="U129" s="52"/>
      <c r="V129" s="3"/>
      <c r="W129" s="3"/>
      <c r="X129" s="3"/>
      <c r="Y129" s="3"/>
      <c r="Z129" s="3"/>
      <c r="AA129" s="3"/>
      <c r="AB129" s="3"/>
      <c r="AC129" s="3"/>
      <c r="AD129" s="3"/>
      <c r="AE129" s="936"/>
    </row>
    <row r="130" spans="1:31">
      <c r="A130" s="936"/>
      <c r="B130" s="3"/>
      <c r="C130" s="3"/>
      <c r="D130" s="52"/>
      <c r="E130" s="878" t="s">
        <v>1880</v>
      </c>
      <c r="F130" s="3"/>
      <c r="G130" s="52"/>
      <c r="H130" s="52"/>
      <c r="I130" s="52"/>
      <c r="J130" s="52"/>
      <c r="K130" s="52"/>
      <c r="L130" s="3"/>
      <c r="M130" s="3"/>
      <c r="N130" s="52"/>
      <c r="O130" s="52"/>
      <c r="P130" s="52"/>
      <c r="Q130" s="52"/>
      <c r="R130" s="52"/>
      <c r="S130" s="1049"/>
      <c r="T130" s="16"/>
      <c r="U130" s="54"/>
      <c r="V130" s="54"/>
      <c r="W130" s="16"/>
      <c r="X130" s="16"/>
      <c r="Y130" s="3"/>
      <c r="Z130" s="3"/>
      <c r="AA130" s="3"/>
      <c r="AB130" s="3"/>
      <c r="AC130" s="3"/>
      <c r="AD130" s="3"/>
      <c r="AE130" s="936"/>
    </row>
    <row r="131" spans="1:31">
      <c r="A131" s="936"/>
      <c r="B131" s="3"/>
      <c r="C131" s="3"/>
      <c r="D131" s="52"/>
      <c r="E131" s="878" t="s">
        <v>1881</v>
      </c>
      <c r="F131" s="3"/>
      <c r="G131" s="52"/>
      <c r="H131" s="52"/>
      <c r="I131" s="52"/>
      <c r="J131" s="52"/>
      <c r="K131" s="52"/>
      <c r="L131" s="52"/>
      <c r="M131" s="52"/>
      <c r="N131" s="52"/>
      <c r="O131" s="52"/>
      <c r="P131" s="3"/>
      <c r="Q131" s="3"/>
      <c r="R131" s="3"/>
      <c r="S131" s="1056"/>
      <c r="T131" s="1056"/>
      <c r="U131" s="1056"/>
      <c r="V131" s="1056"/>
      <c r="W131" s="16"/>
      <c r="X131" s="16"/>
      <c r="Y131" s="3"/>
      <c r="Z131" s="3"/>
      <c r="AA131" s="3"/>
      <c r="AB131" s="3"/>
      <c r="AC131" s="3"/>
      <c r="AD131" s="3"/>
      <c r="AE131" s="936"/>
    </row>
    <row r="132" spans="1:31">
      <c r="A132" s="936"/>
      <c r="B132" s="3"/>
      <c r="C132" s="3"/>
      <c r="D132" s="52"/>
      <c r="E132" s="100" t="s">
        <v>1882</v>
      </c>
      <c r="F132" s="3"/>
      <c r="G132" s="52"/>
      <c r="H132" s="52"/>
      <c r="I132" s="52"/>
      <c r="J132" s="52"/>
      <c r="K132" s="52"/>
      <c r="L132" s="52"/>
      <c r="M132" s="52"/>
      <c r="N132" s="52"/>
      <c r="O132" s="52"/>
      <c r="P132" s="3"/>
      <c r="Q132" s="3"/>
      <c r="R132" s="3"/>
      <c r="S132" s="1049"/>
      <c r="T132" s="16"/>
      <c r="U132" s="54"/>
      <c r="V132" s="54"/>
      <c r="W132" s="16"/>
      <c r="X132" s="16"/>
      <c r="Y132" s="3"/>
      <c r="Z132" s="3"/>
      <c r="AA132" s="3"/>
      <c r="AB132" s="3"/>
      <c r="AC132" s="3"/>
      <c r="AD132" s="3"/>
      <c r="AE132" s="936"/>
    </row>
    <row r="133" spans="1:31" ht="15.75">
      <c r="A133" s="936"/>
      <c r="B133" s="3"/>
      <c r="C133" s="3"/>
      <c r="D133" s="52"/>
      <c r="E133" s="100" t="s">
        <v>1907</v>
      </c>
      <c r="F133" s="3"/>
      <c r="G133" s="52"/>
      <c r="H133" s="52"/>
      <c r="I133" s="52"/>
      <c r="J133" s="52"/>
      <c r="K133" s="52"/>
      <c r="L133" s="52"/>
      <c r="M133" s="52"/>
      <c r="N133" s="52"/>
      <c r="O133" s="52"/>
      <c r="P133" s="3"/>
      <c r="Q133" s="3"/>
      <c r="R133" s="3"/>
      <c r="S133" s="1151"/>
      <c r="T133" s="1151"/>
      <c r="U133" s="1031"/>
      <c r="V133" s="1060"/>
      <c r="W133" s="16"/>
      <c r="X133" s="16"/>
      <c r="Y133" s="3"/>
      <c r="Z133" s="3"/>
      <c r="AA133" s="3"/>
      <c r="AB133" s="3"/>
      <c r="AC133" s="3"/>
      <c r="AD133" s="3"/>
      <c r="AE133" s="936"/>
    </row>
    <row r="134" spans="1:31" ht="15.75">
      <c r="A134" s="936"/>
      <c r="B134" s="3"/>
      <c r="C134" s="3"/>
      <c r="D134" s="52"/>
      <c r="E134" s="100" t="s">
        <v>1908</v>
      </c>
      <c r="F134" s="3"/>
      <c r="G134" s="52"/>
      <c r="H134" s="52"/>
      <c r="I134" s="52"/>
      <c r="J134" s="52"/>
      <c r="K134" s="52"/>
      <c r="L134" s="52"/>
      <c r="M134" s="52"/>
      <c r="N134" s="52"/>
      <c r="O134" s="52"/>
      <c r="P134" s="3"/>
      <c r="Q134" s="3"/>
      <c r="R134" s="3"/>
      <c r="S134" s="1151"/>
      <c r="T134" s="1151"/>
      <c r="U134" s="1031"/>
      <c r="V134" s="1060"/>
      <c r="W134" s="16"/>
      <c r="X134" s="16"/>
      <c r="Y134" s="3"/>
      <c r="Z134" s="3"/>
      <c r="AA134" s="3"/>
      <c r="AB134" s="3"/>
      <c r="AC134" s="3"/>
      <c r="AD134" s="3"/>
      <c r="AE134" s="936"/>
    </row>
    <row r="135" spans="1:31" ht="11.25" customHeight="1">
      <c r="A135" s="936"/>
      <c r="B135" s="3"/>
      <c r="C135" s="3"/>
      <c r="D135" s="3"/>
      <c r="E135" s="100" t="s">
        <v>1904</v>
      </c>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936"/>
    </row>
    <row r="136" spans="1:31" ht="11.25" customHeight="1">
      <c r="A136" s="936"/>
      <c r="B136" s="3"/>
      <c r="C136" s="3"/>
      <c r="D136" s="3"/>
      <c r="E136" s="100" t="s">
        <v>1905</v>
      </c>
      <c r="F136" s="3"/>
      <c r="G136" s="3"/>
      <c r="H136" s="3"/>
      <c r="I136" s="3"/>
      <c r="J136" s="3"/>
      <c r="K136" s="3"/>
      <c r="L136" s="3"/>
      <c r="M136" s="3"/>
      <c r="N136" s="3"/>
      <c r="O136" s="3"/>
      <c r="P136" s="3"/>
      <c r="Q136" s="3"/>
      <c r="R136" s="3"/>
      <c r="S136" s="3"/>
      <c r="T136" s="3"/>
      <c r="U136" s="3"/>
      <c r="V136" s="3"/>
      <c r="W136" s="3"/>
      <c r="X136" s="3"/>
      <c r="Y136" s="3"/>
      <c r="Z136" s="3"/>
      <c r="AA136" s="3"/>
      <c r="AB136" s="3427" t="s">
        <v>1279</v>
      </c>
      <c r="AC136" s="3427"/>
      <c r="AD136" s="3"/>
      <c r="AE136" s="936"/>
    </row>
    <row r="137" spans="1:31" ht="11.25" customHeight="1">
      <c r="A137" s="936"/>
      <c r="B137" s="3"/>
      <c r="C137" s="3"/>
      <c r="D137" s="3"/>
      <c r="E137" s="100" t="s">
        <v>1906</v>
      </c>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936"/>
    </row>
    <row r="138" spans="1:31">
      <c r="A138" s="936"/>
      <c r="B138" s="936"/>
      <c r="C138" s="936"/>
      <c r="D138" s="936"/>
      <c r="E138" s="936"/>
      <c r="F138" s="936"/>
      <c r="G138" s="936"/>
      <c r="H138" s="936"/>
      <c r="I138" s="936"/>
      <c r="J138" s="936"/>
      <c r="K138" s="936"/>
      <c r="L138" s="936"/>
      <c r="M138" s="936"/>
      <c r="N138" s="936"/>
      <c r="O138" s="936"/>
      <c r="P138" s="936"/>
      <c r="Q138" s="936"/>
      <c r="R138" s="936"/>
      <c r="S138" s="936"/>
      <c r="T138" s="936"/>
      <c r="U138" s="936"/>
      <c r="V138" s="936"/>
      <c r="W138" s="936"/>
      <c r="X138" s="936"/>
      <c r="Y138" s="936"/>
      <c r="Z138" s="936"/>
      <c r="AA138" s="936"/>
      <c r="AB138" s="936"/>
      <c r="AC138" s="936"/>
      <c r="AD138" s="936"/>
      <c r="AE138" s="936"/>
    </row>
  </sheetData>
  <sheetProtection formatCells="0" formatColumns="0" formatRows="0"/>
  <customSheetViews>
    <customSheetView guid="{CC70D5D3-3A1F-46AA-BDCE-F692C2C36BEE}" topLeftCell="L18">
      <selection activeCell="AB53" sqref="AB53"/>
      <pageMargins left="0.7" right="0.7" top="0.75" bottom="0.75" header="0.3" footer="0.3"/>
    </customSheetView>
    <customSheetView guid="{41E394DC-1FDD-4D1F-8620-137B7012DC10}" showGridLines="0" topLeftCell="A18">
      <selection activeCell="J28" sqref="J28"/>
      <pageMargins left="0.7" right="0.7" top="0.75" bottom="0.75" header="0.3" footer="0.3"/>
    </customSheetView>
    <customSheetView guid="{DD364770-73A1-4C6D-9516-629A57F0EB18}" showGridLines="0" hiddenColumns="1">
      <selection activeCell="A9" sqref="A9"/>
      <pageMargins left="0.7" right="0.7" top="0.75" bottom="0.75" header="0.3" footer="0.3"/>
    </customSheetView>
    <customSheetView guid="{E14211BF-3959-45CF-A937-AD36AACCEFAC}" showGridLines="0" topLeftCell="A18">
      <selection activeCell="J28" sqref="J28"/>
      <pageMargins left="0.7" right="0.7" top="0.75" bottom="0.75" header="0.3" footer="0.3"/>
    </customSheetView>
    <customSheetView guid="{F416BD5B-C3AD-4F61-AAB2-55950A9B7E72}">
      <selection activeCell="A18" sqref="A18"/>
      <pageMargins left="0.7" right="0.7" top="0.75" bottom="0.75" header="0.3" footer="0.3"/>
    </customSheetView>
  </customSheetViews>
  <mergeCells count="30">
    <mergeCell ref="Q126:S126"/>
    <mergeCell ref="X10:Y10"/>
    <mergeCell ref="X9:Y9"/>
    <mergeCell ref="Z10:AA10"/>
    <mergeCell ref="Z9:AA9"/>
    <mergeCell ref="X11:X14"/>
    <mergeCell ref="Y11:Y14"/>
    <mergeCell ref="Z11:Z14"/>
    <mergeCell ref="AA11:AA14"/>
    <mergeCell ref="I12:I15"/>
    <mergeCell ref="J12:J15"/>
    <mergeCell ref="K12:K15"/>
    <mergeCell ref="L12:L15"/>
    <mergeCell ref="M12:M15"/>
    <mergeCell ref="AC7:AC13"/>
    <mergeCell ref="D4:F4"/>
    <mergeCell ref="D5:F5"/>
    <mergeCell ref="I10:J11"/>
    <mergeCell ref="K10:L11"/>
    <mergeCell ref="M10:N11"/>
    <mergeCell ref="F7:Q7"/>
    <mergeCell ref="O10:P11"/>
    <mergeCell ref="N12:N15"/>
    <mergeCell ref="O12:O15"/>
    <mergeCell ref="P12:P15"/>
    <mergeCell ref="R7:V7"/>
    <mergeCell ref="G8:H8"/>
    <mergeCell ref="I8:L9"/>
    <mergeCell ref="M8:P9"/>
    <mergeCell ref="G9:H9"/>
  </mergeCells>
  <hyperlinks>
    <hyperlink ref="AB136" location="Index!A1" display="Index" xr:uid="{00000000-0004-0000-1D00-000000000000}"/>
  </hyperlinks>
  <pageMargins left="0.7" right="0.7" top="0.75" bottom="0.75" header="0.3" footer="0.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7">
    <tabColor rgb="FF7030A0"/>
  </sheetPr>
  <dimension ref="A1:AE71"/>
  <sheetViews>
    <sheetView workbookViewId="0"/>
  </sheetViews>
  <sheetFormatPr defaultColWidth="0" defaultRowHeight="15" zeroHeight="1"/>
  <cols>
    <col min="1" max="2" width="9.140625" style="3090" customWidth="1"/>
    <col min="3" max="3" width="34.7109375" style="3090" customWidth="1"/>
    <col min="4" max="4" width="12.140625" style="3090" customWidth="1"/>
    <col min="5" max="5" width="14.42578125" style="3090" customWidth="1"/>
    <col min="6" max="6" width="15.42578125" style="3090" customWidth="1"/>
    <col min="7" max="7" width="14.42578125" style="3090" customWidth="1"/>
    <col min="8" max="8" width="12.7109375" style="3090" customWidth="1"/>
    <col min="9" max="11" width="10.7109375" style="3090" customWidth="1"/>
    <col min="12" max="12" width="12.85546875" style="3090" customWidth="1"/>
    <col min="13" max="16" width="9.42578125" style="3090" customWidth="1"/>
    <col min="17" max="17" width="11.7109375" style="3090" customWidth="1"/>
    <col min="18" max="18" width="16.7109375" style="3090" customWidth="1"/>
    <col min="19" max="19" width="18.85546875" style="3090" customWidth="1"/>
    <col min="20" max="20" width="17.42578125" style="3090" customWidth="1"/>
    <col min="21" max="21" width="13.85546875" style="3090" customWidth="1"/>
    <col min="22" max="22" width="21.42578125" style="3090" customWidth="1"/>
    <col min="23" max="24" width="15.85546875" style="3090" customWidth="1"/>
    <col min="25" max="25" width="14" style="3090" customWidth="1"/>
    <col min="26" max="26" width="16.7109375" style="3090" customWidth="1"/>
    <col min="27" max="27" width="14.42578125" style="3090" customWidth="1"/>
    <col min="28" max="29" width="18.140625" style="3090" customWidth="1"/>
    <col min="30" max="31" width="9.140625" style="3090" customWidth="1"/>
    <col min="32" max="16384" width="9.140625" style="3090" hidden="1"/>
  </cols>
  <sheetData>
    <row r="1" spans="1:31">
      <c r="A1" s="936"/>
      <c r="B1" s="936"/>
      <c r="C1" s="936"/>
      <c r="D1" s="936"/>
      <c r="E1" s="936"/>
      <c r="F1" s="936"/>
      <c r="G1" s="936"/>
      <c r="H1" s="936"/>
      <c r="I1" s="936"/>
      <c r="J1" s="936"/>
      <c r="K1" s="936"/>
      <c r="L1" s="936"/>
      <c r="M1" s="936"/>
      <c r="N1" s="936"/>
      <c r="O1" s="936"/>
      <c r="P1" s="936"/>
      <c r="Q1" s="936"/>
      <c r="R1" s="936"/>
      <c r="S1" s="936"/>
      <c r="T1" s="936"/>
      <c r="U1" s="936"/>
      <c r="V1" s="936"/>
      <c r="W1" s="936"/>
      <c r="X1" s="936"/>
      <c r="Y1" s="936"/>
      <c r="Z1" s="936"/>
      <c r="AA1" s="936"/>
      <c r="AB1" s="936"/>
      <c r="AC1" s="936"/>
      <c r="AD1" s="936"/>
      <c r="AE1" s="936"/>
    </row>
    <row r="2" spans="1:31" ht="15.75" thickBot="1">
      <c r="A2" s="936"/>
      <c r="B2" s="3"/>
      <c r="C2" s="3"/>
      <c r="D2" s="3"/>
      <c r="E2" s="3"/>
      <c r="F2" s="3"/>
      <c r="G2" s="3"/>
      <c r="H2" s="3"/>
      <c r="I2" s="3"/>
      <c r="J2" s="3"/>
      <c r="K2" s="3"/>
      <c r="L2" s="3"/>
      <c r="M2" s="3"/>
      <c r="N2" s="3"/>
      <c r="O2" s="3"/>
      <c r="P2" s="3"/>
      <c r="Q2" s="3"/>
      <c r="R2" s="3"/>
      <c r="S2" s="3"/>
      <c r="T2" s="3"/>
      <c r="U2" s="3"/>
      <c r="V2" s="3"/>
      <c r="W2" s="3"/>
      <c r="X2" s="3"/>
      <c r="Y2" s="3"/>
      <c r="Z2" s="3"/>
      <c r="AA2" s="3"/>
      <c r="AB2" s="3"/>
      <c r="AC2" s="3"/>
      <c r="AD2" s="3"/>
      <c r="AE2" s="936"/>
    </row>
    <row r="3" spans="1:31" s="6955" customFormat="1" ht="17.25" thickBot="1">
      <c r="A3" s="932"/>
      <c r="B3" s="5"/>
      <c r="C3" s="2855" t="s">
        <v>2945</v>
      </c>
      <c r="D3" s="2856"/>
      <c r="E3" s="2856"/>
      <c r="F3" s="2857"/>
      <c r="G3" s="69"/>
      <c r="H3" s="69"/>
      <c r="I3" s="69"/>
      <c r="J3" s="280"/>
      <c r="K3" s="69"/>
      <c r="L3" s="69"/>
      <c r="M3" s="69"/>
      <c r="N3" s="69"/>
      <c r="O3" s="69"/>
      <c r="P3" s="192"/>
      <c r="Q3" s="192"/>
      <c r="R3" s="69"/>
      <c r="S3" s="192"/>
      <c r="T3" s="192"/>
      <c r="U3" s="69"/>
      <c r="V3" s="1"/>
      <c r="W3" s="5"/>
      <c r="X3" s="5"/>
      <c r="Y3" s="5"/>
      <c r="Z3" s="5"/>
      <c r="AA3" s="5"/>
      <c r="AB3" s="62"/>
      <c r="AC3" s="6111" t="s">
        <v>2826</v>
      </c>
      <c r="AD3" s="5"/>
      <c r="AE3" s="932"/>
    </row>
    <row r="4" spans="1:31" s="6955" customFormat="1" ht="16.5">
      <c r="A4" s="932"/>
      <c r="B4" s="5"/>
      <c r="C4" s="2853" t="s">
        <v>57</v>
      </c>
      <c r="D4" s="8622" t="str">
        <f>B.1!F4</f>
        <v>ABC Company</v>
      </c>
      <c r="E4" s="8623"/>
      <c r="F4" s="8624"/>
      <c r="G4" s="69"/>
      <c r="H4" s="69"/>
      <c r="I4" s="69"/>
      <c r="J4" s="280"/>
      <c r="K4" s="69"/>
      <c r="L4" s="69"/>
      <c r="M4" s="69"/>
      <c r="N4" s="69"/>
      <c r="O4" s="69"/>
      <c r="P4" s="69"/>
      <c r="Q4" s="69"/>
      <c r="R4" s="69"/>
      <c r="S4" s="69"/>
      <c r="T4" s="69"/>
      <c r="U4" s="69"/>
      <c r="V4" s="1"/>
      <c r="W4" s="5"/>
      <c r="X4" s="5"/>
      <c r="Y4" s="5"/>
      <c r="Z4" s="5"/>
      <c r="AA4" s="5"/>
      <c r="AB4" s="5"/>
      <c r="AC4" s="6187"/>
      <c r="AD4" s="5"/>
      <c r="AE4" s="932"/>
    </row>
    <row r="5" spans="1:31" s="6959" customFormat="1" ht="19.5" thickBot="1">
      <c r="A5" s="757"/>
      <c r="B5" s="283"/>
      <c r="C5" s="2836" t="s">
        <v>2719</v>
      </c>
      <c r="D5" s="8625">
        <f>B.1!F5</f>
        <v>44196</v>
      </c>
      <c r="E5" s="8626"/>
      <c r="F5" s="8627"/>
      <c r="G5" s="283"/>
      <c r="H5" s="283"/>
      <c r="I5" s="283"/>
      <c r="J5" s="280"/>
      <c r="K5" s="283"/>
      <c r="L5" s="311"/>
      <c r="M5" s="311"/>
      <c r="N5" s="283"/>
      <c r="O5" s="283"/>
      <c r="P5" s="283"/>
      <c r="Q5" s="283"/>
      <c r="R5" s="283"/>
      <c r="S5" s="283"/>
      <c r="T5" s="283"/>
      <c r="U5" s="283"/>
      <c r="V5" s="310"/>
      <c r="W5" s="283"/>
      <c r="X5" s="283"/>
      <c r="Y5" s="311"/>
      <c r="Z5" s="311"/>
      <c r="AA5" s="311"/>
      <c r="AB5" s="311"/>
      <c r="AC5" s="311"/>
      <c r="AD5" s="283"/>
      <c r="AE5" s="757"/>
    </row>
    <row r="6" spans="1:31" s="6955" customFormat="1" ht="16.5" thickBot="1">
      <c r="A6" s="932"/>
      <c r="B6" s="5"/>
      <c r="C6" s="280"/>
      <c r="D6" s="69"/>
      <c r="E6" s="69"/>
      <c r="F6" s="69"/>
      <c r="G6" s="69"/>
      <c r="H6" s="69"/>
      <c r="I6" s="69"/>
      <c r="J6" s="69"/>
      <c r="K6" s="69"/>
      <c r="L6" s="69"/>
      <c r="M6" s="69"/>
      <c r="N6" s="69"/>
      <c r="O6" s="69"/>
      <c r="P6" s="69"/>
      <c r="Q6" s="69"/>
      <c r="R6" s="69"/>
      <c r="S6" s="69"/>
      <c r="T6" s="69"/>
      <c r="U6" s="69"/>
      <c r="V6" s="69"/>
      <c r="W6" s="87"/>
      <c r="X6" s="87"/>
      <c r="Y6" s="87"/>
      <c r="Z6" s="87"/>
      <c r="AA6" s="87"/>
      <c r="AB6" s="87"/>
      <c r="AC6" s="87"/>
      <c r="AD6" s="5"/>
      <c r="AE6" s="932"/>
    </row>
    <row r="7" spans="1:31" s="6955" customFormat="1" ht="12.75">
      <c r="A7" s="932"/>
      <c r="B7" s="5"/>
      <c r="C7" s="317"/>
      <c r="D7" s="318"/>
      <c r="E7" s="2285"/>
      <c r="F7" s="8776" t="s">
        <v>1909</v>
      </c>
      <c r="G7" s="8777"/>
      <c r="H7" s="8777"/>
      <c r="I7" s="8777"/>
      <c r="J7" s="8777"/>
      <c r="K7" s="8777"/>
      <c r="L7" s="8777"/>
      <c r="M7" s="8777"/>
      <c r="N7" s="8777"/>
      <c r="O7" s="8777"/>
      <c r="P7" s="8777"/>
      <c r="Q7" s="8778"/>
      <c r="R7" s="8777" t="s">
        <v>1910</v>
      </c>
      <c r="S7" s="8779"/>
      <c r="T7" s="8779"/>
      <c r="U7" s="8779"/>
      <c r="V7" s="8777"/>
      <c r="W7" s="3876"/>
      <c r="X7" s="3924" t="s">
        <v>2074</v>
      </c>
      <c r="Y7" s="3879"/>
      <c r="Z7" s="3924" t="s">
        <v>4216</v>
      </c>
      <c r="AA7" s="3879"/>
      <c r="AB7" s="3881"/>
      <c r="AC7" s="4251"/>
      <c r="AD7" s="5"/>
      <c r="AE7" s="932"/>
    </row>
    <row r="8" spans="1:31" s="6955" customFormat="1" ht="12.75">
      <c r="A8" s="932"/>
      <c r="B8" s="5"/>
      <c r="C8" s="319"/>
      <c r="D8" s="312" t="s">
        <v>1911</v>
      </c>
      <c r="E8" s="2286" t="s">
        <v>1584</v>
      </c>
      <c r="F8" s="319" t="s">
        <v>644</v>
      </c>
      <c r="G8" s="3943" t="s">
        <v>1912</v>
      </c>
      <c r="H8" s="8780" t="s">
        <v>1913</v>
      </c>
      <c r="I8" s="8781"/>
      <c r="J8" s="8781"/>
      <c r="K8" s="8781"/>
      <c r="L8" s="8782"/>
      <c r="M8" s="8786" t="s">
        <v>1914</v>
      </c>
      <c r="N8" s="8787"/>
      <c r="O8" s="8787"/>
      <c r="P8" s="8787"/>
      <c r="Q8" s="3944"/>
      <c r="R8" s="3939" t="s">
        <v>1915</v>
      </c>
      <c r="S8" s="2292" t="s">
        <v>1848</v>
      </c>
      <c r="T8" s="2292" t="s">
        <v>1916</v>
      </c>
      <c r="U8" s="2292" t="s">
        <v>1917</v>
      </c>
      <c r="V8" s="3920" t="s">
        <v>1849</v>
      </c>
      <c r="W8" s="3877"/>
      <c r="X8" s="3925"/>
      <c r="Y8" s="3926"/>
      <c r="Z8" s="3925"/>
      <c r="AA8" s="3926"/>
      <c r="AB8" s="3857" t="s">
        <v>1262</v>
      </c>
      <c r="AC8" s="4252"/>
      <c r="AD8" s="5"/>
      <c r="AE8" s="932"/>
    </row>
    <row r="9" spans="1:31" s="6955" customFormat="1" ht="12.75">
      <c r="A9" s="932"/>
      <c r="B9" s="5"/>
      <c r="C9" s="319" t="s">
        <v>1839</v>
      </c>
      <c r="D9" s="273"/>
      <c r="E9" s="2286" t="s">
        <v>1590</v>
      </c>
      <c r="F9" s="319" t="s">
        <v>1850</v>
      </c>
      <c r="G9" s="3943" t="s">
        <v>1841</v>
      </c>
      <c r="H9" s="8783"/>
      <c r="I9" s="8784"/>
      <c r="J9" s="8784"/>
      <c r="K9" s="8784"/>
      <c r="L9" s="8785"/>
      <c r="M9" s="8709"/>
      <c r="N9" s="8788"/>
      <c r="O9" s="8789"/>
      <c r="P9" s="8789"/>
      <c r="Q9" s="2293" t="s">
        <v>1897</v>
      </c>
      <c r="R9" s="3939" t="s">
        <v>1838</v>
      </c>
      <c r="S9" s="2292" t="s">
        <v>1918</v>
      </c>
      <c r="T9" s="2292" t="s">
        <v>1855</v>
      </c>
      <c r="U9" s="2292" t="s">
        <v>1916</v>
      </c>
      <c r="V9" s="3920" t="s">
        <v>1919</v>
      </c>
      <c r="W9" s="308" t="s">
        <v>1249</v>
      </c>
      <c r="X9" s="3821"/>
      <c r="Y9" s="3822"/>
      <c r="Z9" s="3821"/>
      <c r="AA9" s="3822"/>
      <c r="AB9" s="3857" t="s">
        <v>1261</v>
      </c>
      <c r="AC9" s="8773" t="s">
        <v>4185</v>
      </c>
      <c r="AD9" s="5"/>
      <c r="AE9" s="932"/>
    </row>
    <row r="10" spans="1:31" s="6955" customFormat="1" ht="12.75">
      <c r="A10" s="932"/>
      <c r="B10" s="5"/>
      <c r="C10" s="319"/>
      <c r="D10" s="312"/>
      <c r="E10" s="2286" t="s">
        <v>1260</v>
      </c>
      <c r="F10" s="319" t="s">
        <v>1920</v>
      </c>
      <c r="G10" s="3920" t="s">
        <v>1851</v>
      </c>
      <c r="H10" s="8790" t="s">
        <v>1842</v>
      </c>
      <c r="I10" s="8791"/>
      <c r="J10" s="8790" t="s">
        <v>1843</v>
      </c>
      <c r="K10" s="8792"/>
      <c r="L10" s="8793" t="s">
        <v>1921</v>
      </c>
      <c r="M10" s="8792" t="s">
        <v>1922</v>
      </c>
      <c r="N10" s="8791"/>
      <c r="O10" s="8790" t="s">
        <v>1896</v>
      </c>
      <c r="P10" s="8792"/>
      <c r="Q10" s="2294" t="s">
        <v>1923</v>
      </c>
      <c r="R10" s="3939" t="s">
        <v>1924</v>
      </c>
      <c r="S10" s="2292" t="s">
        <v>785</v>
      </c>
      <c r="T10" s="2292" t="s">
        <v>1863</v>
      </c>
      <c r="U10" s="2292" t="s">
        <v>1925</v>
      </c>
      <c r="V10" s="3920" t="s">
        <v>1306</v>
      </c>
      <c r="W10" s="2323" t="s">
        <v>1261</v>
      </c>
      <c r="X10" s="3856" t="s">
        <v>1902</v>
      </c>
      <c r="Y10" s="2837" t="s">
        <v>1860</v>
      </c>
      <c r="Z10" s="3856" t="s">
        <v>1902</v>
      </c>
      <c r="AA10" s="2837" t="s">
        <v>1860</v>
      </c>
      <c r="AB10" s="3857"/>
      <c r="AC10" s="8773"/>
      <c r="AD10" s="5"/>
      <c r="AE10" s="932"/>
    </row>
    <row r="11" spans="1:31" s="6955" customFormat="1" ht="12.75">
      <c r="A11" s="932"/>
      <c r="B11" s="5"/>
      <c r="C11" s="320"/>
      <c r="D11" s="277" t="s">
        <v>390</v>
      </c>
      <c r="E11" s="2273" t="s">
        <v>344</v>
      </c>
      <c r="F11" s="3945" t="s">
        <v>1865</v>
      </c>
      <c r="G11" s="3946" t="s">
        <v>792</v>
      </c>
      <c r="H11" s="8774" t="s">
        <v>1859</v>
      </c>
      <c r="I11" s="8774" t="s">
        <v>1860</v>
      </c>
      <c r="J11" s="8774" t="s">
        <v>1859</v>
      </c>
      <c r="K11" s="8774" t="s">
        <v>1860</v>
      </c>
      <c r="L11" s="8706"/>
      <c r="M11" s="8774" t="s">
        <v>1859</v>
      </c>
      <c r="N11" s="8774" t="s">
        <v>1860</v>
      </c>
      <c r="O11" s="8774" t="s">
        <v>1859</v>
      </c>
      <c r="P11" s="8794" t="s">
        <v>1860</v>
      </c>
      <c r="Q11" s="2294" t="s">
        <v>1926</v>
      </c>
      <c r="R11" s="3940" t="s">
        <v>1306</v>
      </c>
      <c r="S11" s="2299"/>
      <c r="T11" s="2300" t="s">
        <v>1927</v>
      </c>
      <c r="U11" s="2299"/>
      <c r="V11" s="3921"/>
      <c r="W11" s="3807" t="s">
        <v>3853</v>
      </c>
      <c r="X11" s="3856"/>
      <c r="Y11" s="2837"/>
      <c r="Z11" s="3927"/>
      <c r="AA11" s="3808"/>
      <c r="AB11" s="3809" t="s">
        <v>1546</v>
      </c>
      <c r="AC11" s="4254"/>
      <c r="AD11" s="5"/>
      <c r="AE11" s="932"/>
    </row>
    <row r="12" spans="1:31" s="6955" customFormat="1" ht="12.75">
      <c r="A12" s="932"/>
      <c r="B12" s="5"/>
      <c r="C12" s="321" t="s">
        <v>392</v>
      </c>
      <c r="D12" s="313" t="s">
        <v>409</v>
      </c>
      <c r="E12" s="2287" t="s">
        <v>410</v>
      </c>
      <c r="F12" s="3947" t="s">
        <v>411</v>
      </c>
      <c r="G12" s="3948" t="s">
        <v>412</v>
      </c>
      <c r="H12" s="8775"/>
      <c r="I12" s="8775"/>
      <c r="J12" s="8775"/>
      <c r="K12" s="8775"/>
      <c r="L12" s="8706"/>
      <c r="M12" s="8775"/>
      <c r="N12" s="8775"/>
      <c r="O12" s="8775"/>
      <c r="P12" s="8795"/>
      <c r="Q12" s="3949"/>
      <c r="R12" s="3941" t="s">
        <v>418</v>
      </c>
      <c r="S12" s="2301" t="s">
        <v>419</v>
      </c>
      <c r="T12" s="2301" t="s">
        <v>420</v>
      </c>
      <c r="U12" s="2302" t="s">
        <v>421</v>
      </c>
      <c r="V12" s="3922" t="s">
        <v>422</v>
      </c>
      <c r="W12" s="3928" t="s">
        <v>1093</v>
      </c>
      <c r="X12" s="3929" t="s">
        <v>1094</v>
      </c>
      <c r="Y12" s="3930"/>
      <c r="Z12" s="3929" t="s">
        <v>1095</v>
      </c>
      <c r="AA12" s="3930"/>
      <c r="AB12" s="3931" t="s">
        <v>1096</v>
      </c>
      <c r="AC12" s="7327" t="s">
        <v>1097</v>
      </c>
      <c r="AD12" s="5"/>
      <c r="AE12" s="932"/>
    </row>
    <row r="13" spans="1:31" s="6955" customFormat="1" ht="12.75">
      <c r="A13" s="932"/>
      <c r="B13" s="5"/>
      <c r="C13" s="301" t="s">
        <v>1868</v>
      </c>
      <c r="D13" s="276"/>
      <c r="E13" s="2288"/>
      <c r="F13" s="2295"/>
      <c r="G13" s="3950"/>
      <c r="H13" s="3950"/>
      <c r="I13" s="3950"/>
      <c r="J13" s="3950"/>
      <c r="K13" s="3950"/>
      <c r="L13" s="3950"/>
      <c r="M13" s="3950"/>
      <c r="N13" s="3950"/>
      <c r="O13" s="3950"/>
      <c r="P13" s="3950"/>
      <c r="Q13" s="3951"/>
      <c r="R13" s="3942"/>
      <c r="S13" s="2296"/>
      <c r="T13" s="2296"/>
      <c r="U13" s="2296"/>
      <c r="V13" s="3923"/>
      <c r="W13" s="3932"/>
      <c r="X13" s="3933"/>
      <c r="Y13" s="2839"/>
      <c r="Z13" s="2839"/>
      <c r="AA13" s="2839"/>
      <c r="AB13" s="3934"/>
      <c r="AC13" s="7328"/>
      <c r="AD13" s="5"/>
      <c r="AE13" s="932"/>
    </row>
    <row r="14" spans="1:31" s="6957" customFormat="1" ht="12.75">
      <c r="A14" s="935"/>
      <c r="B14" s="108"/>
      <c r="C14" s="965"/>
      <c r="D14" s="966"/>
      <c r="E14" s="4260" t="b">
        <v>1</v>
      </c>
      <c r="F14" s="2297"/>
      <c r="G14" s="3874"/>
      <c r="H14" s="3874"/>
      <c r="I14" s="3874"/>
      <c r="J14" s="3874"/>
      <c r="K14" s="3874"/>
      <c r="L14" s="3874"/>
      <c r="M14" s="3874"/>
      <c r="N14" s="3874"/>
      <c r="O14" s="3874"/>
      <c r="P14" s="3874"/>
      <c r="Q14" s="3919"/>
      <c r="R14" s="3869"/>
      <c r="S14" s="2165"/>
      <c r="T14" s="2165"/>
      <c r="U14" s="2165"/>
      <c r="V14" s="3870"/>
      <c r="W14" s="3953">
        <f>H14+I14+J14+K14</f>
        <v>0</v>
      </c>
      <c r="X14" s="2840"/>
      <c r="Y14" s="2840"/>
      <c r="Z14" s="2840"/>
      <c r="AA14" s="2840"/>
      <c r="AB14" s="3952">
        <f>W14+Y14-AA14+X14-Z14</f>
        <v>0</v>
      </c>
      <c r="AC14" s="7329"/>
      <c r="AD14" s="108"/>
      <c r="AE14" s="935"/>
    </row>
    <row r="15" spans="1:31" s="6957" customFormat="1" ht="12.75">
      <c r="A15" s="935"/>
      <c r="B15" s="108"/>
      <c r="C15" s="965"/>
      <c r="D15" s="966"/>
      <c r="E15" s="4260" t="b">
        <v>1</v>
      </c>
      <c r="F15" s="2297"/>
      <c r="G15" s="3874"/>
      <c r="H15" s="3874"/>
      <c r="I15" s="3874"/>
      <c r="J15" s="3874"/>
      <c r="K15" s="3874"/>
      <c r="L15" s="3874"/>
      <c r="M15" s="3874"/>
      <c r="N15" s="3874"/>
      <c r="O15" s="3874"/>
      <c r="P15" s="3874"/>
      <c r="Q15" s="3919"/>
      <c r="R15" s="3869"/>
      <c r="S15" s="2165"/>
      <c r="T15" s="2165"/>
      <c r="U15" s="2165"/>
      <c r="V15" s="3870"/>
      <c r="W15" s="3953">
        <f>H15+I15+J15+K15</f>
        <v>0</v>
      </c>
      <c r="X15" s="2840"/>
      <c r="Y15" s="2840"/>
      <c r="Z15" s="2840"/>
      <c r="AA15" s="2840"/>
      <c r="AB15" s="3952">
        <f>W15+Y15-AA15+X15-Z15</f>
        <v>0</v>
      </c>
      <c r="AC15" s="7329"/>
      <c r="AD15" s="108"/>
      <c r="AE15" s="935"/>
    </row>
    <row r="16" spans="1:31" s="6957" customFormat="1" ht="12.75">
      <c r="A16" s="935"/>
      <c r="B16" s="108"/>
      <c r="C16" s="965"/>
      <c r="D16" s="3616"/>
      <c r="E16" s="4261" t="b">
        <v>0</v>
      </c>
      <c r="F16" s="2297"/>
      <c r="G16" s="3874"/>
      <c r="H16" s="3874"/>
      <c r="I16" s="3874"/>
      <c r="J16" s="3874"/>
      <c r="K16" s="3874"/>
      <c r="L16" s="3874"/>
      <c r="M16" s="3874"/>
      <c r="N16" s="3874"/>
      <c r="O16" s="3874"/>
      <c r="P16" s="3874"/>
      <c r="Q16" s="3919"/>
      <c r="R16" s="3869"/>
      <c r="S16" s="2165"/>
      <c r="T16" s="2165"/>
      <c r="U16" s="2165"/>
      <c r="V16" s="3870"/>
      <c r="W16" s="3953">
        <f>H16+I16+J16+K16</f>
        <v>0</v>
      </c>
      <c r="X16" s="2840"/>
      <c r="Y16" s="2840"/>
      <c r="Z16" s="2840"/>
      <c r="AA16" s="2840"/>
      <c r="AB16" s="3952">
        <f t="shared" ref="AB16:AB26" si="0">W16+Y16-AA16+X16-Z16</f>
        <v>0</v>
      </c>
      <c r="AC16" s="7329"/>
      <c r="AD16" s="108"/>
      <c r="AE16" s="935"/>
    </row>
    <row r="17" spans="1:31" s="6957" customFormat="1" ht="12.75">
      <c r="A17" s="935"/>
      <c r="B17" s="108"/>
      <c r="C17" s="965"/>
      <c r="D17" s="3616"/>
      <c r="E17" s="4261" t="b">
        <v>1</v>
      </c>
      <c r="F17" s="2297"/>
      <c r="G17" s="3874"/>
      <c r="H17" s="3874"/>
      <c r="I17" s="3874"/>
      <c r="J17" s="3874"/>
      <c r="K17" s="3874"/>
      <c r="L17" s="3874"/>
      <c r="M17" s="3874"/>
      <c r="N17" s="3874"/>
      <c r="O17" s="3874"/>
      <c r="P17" s="3874"/>
      <c r="Q17" s="3919"/>
      <c r="R17" s="3869"/>
      <c r="S17" s="2165"/>
      <c r="T17" s="2165"/>
      <c r="U17" s="2165"/>
      <c r="V17" s="3870"/>
      <c r="W17" s="3953">
        <f t="shared" ref="W17:W26" si="1">H17+I17+J17+K17</f>
        <v>0</v>
      </c>
      <c r="X17" s="2840"/>
      <c r="Y17" s="2840"/>
      <c r="Z17" s="2840"/>
      <c r="AA17" s="2840"/>
      <c r="AB17" s="3952">
        <f t="shared" si="0"/>
        <v>0</v>
      </c>
      <c r="AC17" s="7329"/>
      <c r="AD17" s="108"/>
      <c r="AE17" s="935"/>
    </row>
    <row r="18" spans="1:31" s="6957" customFormat="1" ht="12.75">
      <c r="A18" s="935"/>
      <c r="B18" s="108"/>
      <c r="C18" s="965"/>
      <c r="D18" s="3616"/>
      <c r="E18" s="4261" t="b">
        <v>0</v>
      </c>
      <c r="F18" s="2297"/>
      <c r="G18" s="3874"/>
      <c r="H18" s="3874"/>
      <c r="I18" s="3874"/>
      <c r="J18" s="3874"/>
      <c r="K18" s="3874"/>
      <c r="L18" s="3874"/>
      <c r="M18" s="3874"/>
      <c r="N18" s="3874"/>
      <c r="O18" s="3874"/>
      <c r="P18" s="3874"/>
      <c r="Q18" s="3919"/>
      <c r="R18" s="3869"/>
      <c r="S18" s="2165"/>
      <c r="T18" s="2165"/>
      <c r="U18" s="2165"/>
      <c r="V18" s="3870"/>
      <c r="W18" s="3953">
        <f t="shared" si="1"/>
        <v>0</v>
      </c>
      <c r="X18" s="2840"/>
      <c r="Y18" s="2840"/>
      <c r="Z18" s="2840"/>
      <c r="AA18" s="2840"/>
      <c r="AB18" s="3952">
        <f t="shared" si="0"/>
        <v>0</v>
      </c>
      <c r="AC18" s="7329"/>
      <c r="AD18" s="108"/>
      <c r="AE18" s="935"/>
    </row>
    <row r="19" spans="1:31" s="6957" customFormat="1" ht="12.75">
      <c r="A19" s="935"/>
      <c r="B19" s="108"/>
      <c r="C19" s="965"/>
      <c r="D19" s="3616"/>
      <c r="E19" s="4261" t="b">
        <v>0</v>
      </c>
      <c r="F19" s="2297"/>
      <c r="G19" s="3874"/>
      <c r="H19" s="3874"/>
      <c r="I19" s="3874"/>
      <c r="J19" s="3874"/>
      <c r="K19" s="3874"/>
      <c r="L19" s="3874"/>
      <c r="M19" s="3874"/>
      <c r="N19" s="3874"/>
      <c r="O19" s="3874"/>
      <c r="P19" s="3874"/>
      <c r="Q19" s="3919"/>
      <c r="R19" s="3869"/>
      <c r="S19" s="2165"/>
      <c r="T19" s="2165"/>
      <c r="U19" s="2165"/>
      <c r="V19" s="3870"/>
      <c r="W19" s="3953">
        <f t="shared" si="1"/>
        <v>0</v>
      </c>
      <c r="X19" s="2840"/>
      <c r="Y19" s="2840"/>
      <c r="Z19" s="2840"/>
      <c r="AA19" s="2840"/>
      <c r="AB19" s="3952">
        <f t="shared" si="0"/>
        <v>0</v>
      </c>
      <c r="AC19" s="7329"/>
      <c r="AD19" s="108"/>
      <c r="AE19" s="935"/>
    </row>
    <row r="20" spans="1:31" s="6957" customFormat="1" ht="12.75">
      <c r="A20" s="935"/>
      <c r="B20" s="108"/>
      <c r="C20" s="965"/>
      <c r="D20" s="3616"/>
      <c r="E20" s="4261" t="b">
        <v>0</v>
      </c>
      <c r="F20" s="2297"/>
      <c r="G20" s="3874"/>
      <c r="H20" s="3874"/>
      <c r="I20" s="3874"/>
      <c r="J20" s="3874"/>
      <c r="K20" s="3874"/>
      <c r="L20" s="3874"/>
      <c r="M20" s="3874"/>
      <c r="N20" s="3874"/>
      <c r="O20" s="3874"/>
      <c r="P20" s="3874"/>
      <c r="Q20" s="3919"/>
      <c r="R20" s="3869"/>
      <c r="S20" s="2165"/>
      <c r="T20" s="2165"/>
      <c r="U20" s="2165"/>
      <c r="V20" s="3870"/>
      <c r="W20" s="3953">
        <f t="shared" si="1"/>
        <v>0</v>
      </c>
      <c r="X20" s="2840"/>
      <c r="Y20" s="2840"/>
      <c r="Z20" s="2840"/>
      <c r="AA20" s="2840"/>
      <c r="AB20" s="3952">
        <f t="shared" si="0"/>
        <v>0</v>
      </c>
      <c r="AC20" s="7329"/>
      <c r="AD20" s="108"/>
      <c r="AE20" s="935"/>
    </row>
    <row r="21" spans="1:31" s="6957" customFormat="1" ht="12.75">
      <c r="A21" s="935"/>
      <c r="B21" s="108"/>
      <c r="C21" s="965"/>
      <c r="D21" s="3616"/>
      <c r="E21" s="4261" t="b">
        <v>0</v>
      </c>
      <c r="F21" s="2297"/>
      <c r="G21" s="3874"/>
      <c r="H21" s="3874"/>
      <c r="I21" s="3874"/>
      <c r="J21" s="3874"/>
      <c r="K21" s="3874"/>
      <c r="L21" s="3874"/>
      <c r="M21" s="3874"/>
      <c r="N21" s="3874"/>
      <c r="O21" s="3874"/>
      <c r="P21" s="3874"/>
      <c r="Q21" s="3919"/>
      <c r="R21" s="3869"/>
      <c r="S21" s="2165"/>
      <c r="T21" s="2165"/>
      <c r="U21" s="2165"/>
      <c r="V21" s="3870"/>
      <c r="W21" s="3953">
        <f t="shared" si="1"/>
        <v>0</v>
      </c>
      <c r="X21" s="2840"/>
      <c r="Y21" s="2840"/>
      <c r="Z21" s="2840"/>
      <c r="AA21" s="2840"/>
      <c r="AB21" s="3952">
        <f t="shared" si="0"/>
        <v>0</v>
      </c>
      <c r="AC21" s="7329"/>
      <c r="AD21" s="108"/>
      <c r="AE21" s="935"/>
    </row>
    <row r="22" spans="1:31" s="6957" customFormat="1" ht="12.75">
      <c r="A22" s="935"/>
      <c r="B22" s="108"/>
      <c r="C22" s="965"/>
      <c r="D22" s="3616"/>
      <c r="E22" s="4261" t="b">
        <v>0</v>
      </c>
      <c r="F22" s="2297"/>
      <c r="G22" s="3874"/>
      <c r="H22" s="3874"/>
      <c r="I22" s="3874"/>
      <c r="J22" s="3874"/>
      <c r="K22" s="3874"/>
      <c r="L22" s="3874"/>
      <c r="M22" s="3874"/>
      <c r="N22" s="3874"/>
      <c r="O22" s="3874"/>
      <c r="P22" s="3874"/>
      <c r="Q22" s="3919"/>
      <c r="R22" s="3869"/>
      <c r="S22" s="2165"/>
      <c r="T22" s="2165"/>
      <c r="U22" s="2165"/>
      <c r="V22" s="3870"/>
      <c r="W22" s="3953">
        <f t="shared" si="1"/>
        <v>0</v>
      </c>
      <c r="X22" s="2840"/>
      <c r="Y22" s="2840"/>
      <c r="Z22" s="2840"/>
      <c r="AA22" s="2840"/>
      <c r="AB22" s="3952">
        <f t="shared" si="0"/>
        <v>0</v>
      </c>
      <c r="AC22" s="7329"/>
      <c r="AD22" s="108"/>
      <c r="AE22" s="935"/>
    </row>
    <row r="23" spans="1:31" s="6957" customFormat="1" ht="12.75">
      <c r="A23" s="935"/>
      <c r="B23" s="108"/>
      <c r="C23" s="965"/>
      <c r="D23" s="3616"/>
      <c r="E23" s="4261" t="b">
        <v>0</v>
      </c>
      <c r="F23" s="2297"/>
      <c r="G23" s="3874"/>
      <c r="H23" s="3874"/>
      <c r="I23" s="3874"/>
      <c r="J23" s="3874"/>
      <c r="K23" s="3874"/>
      <c r="L23" s="3874"/>
      <c r="M23" s="3874"/>
      <c r="N23" s="3874"/>
      <c r="O23" s="3874"/>
      <c r="P23" s="3874"/>
      <c r="Q23" s="3919"/>
      <c r="R23" s="3869"/>
      <c r="S23" s="2165"/>
      <c r="T23" s="2165"/>
      <c r="U23" s="2165"/>
      <c r="V23" s="3870"/>
      <c r="W23" s="3953">
        <f t="shared" si="1"/>
        <v>0</v>
      </c>
      <c r="X23" s="2840"/>
      <c r="Y23" s="2840"/>
      <c r="Z23" s="2840"/>
      <c r="AA23" s="2840"/>
      <c r="AB23" s="3952">
        <f t="shared" si="0"/>
        <v>0</v>
      </c>
      <c r="AC23" s="7329"/>
      <c r="AD23" s="108"/>
      <c r="AE23" s="935"/>
    </row>
    <row r="24" spans="1:31" s="6957" customFormat="1" ht="12.75">
      <c r="A24" s="935"/>
      <c r="B24" s="108"/>
      <c r="C24" s="965"/>
      <c r="D24" s="3616"/>
      <c r="E24" s="4261" t="b">
        <v>0</v>
      </c>
      <c r="F24" s="2297"/>
      <c r="G24" s="3874"/>
      <c r="H24" s="3874"/>
      <c r="I24" s="3874"/>
      <c r="J24" s="3874"/>
      <c r="K24" s="3874"/>
      <c r="L24" s="3874"/>
      <c r="M24" s="3874"/>
      <c r="N24" s="3874"/>
      <c r="O24" s="3874"/>
      <c r="P24" s="3874"/>
      <c r="Q24" s="3919"/>
      <c r="R24" s="3869"/>
      <c r="S24" s="2165"/>
      <c r="T24" s="2165"/>
      <c r="U24" s="2165"/>
      <c r="V24" s="3870"/>
      <c r="W24" s="3953">
        <f t="shared" si="1"/>
        <v>0</v>
      </c>
      <c r="X24" s="2840"/>
      <c r="Y24" s="2840"/>
      <c r="Z24" s="2840"/>
      <c r="AA24" s="2840"/>
      <c r="AB24" s="3952">
        <f t="shared" si="0"/>
        <v>0</v>
      </c>
      <c r="AC24" s="7329"/>
      <c r="AD24" s="108"/>
      <c r="AE24" s="935"/>
    </row>
    <row r="25" spans="1:31" s="6957" customFormat="1" ht="12.75">
      <c r="A25" s="935"/>
      <c r="B25" s="108"/>
      <c r="C25" s="965"/>
      <c r="D25" s="3616"/>
      <c r="E25" s="4261" t="b">
        <v>0</v>
      </c>
      <c r="F25" s="2297"/>
      <c r="G25" s="3874"/>
      <c r="H25" s="3874"/>
      <c r="I25" s="3874"/>
      <c r="J25" s="3874"/>
      <c r="K25" s="3874"/>
      <c r="L25" s="3874"/>
      <c r="M25" s="3874"/>
      <c r="N25" s="3874"/>
      <c r="O25" s="3874"/>
      <c r="P25" s="3874"/>
      <c r="Q25" s="3919"/>
      <c r="R25" s="3869"/>
      <c r="S25" s="2165"/>
      <c r="T25" s="2165"/>
      <c r="U25" s="2165"/>
      <c r="V25" s="3870"/>
      <c r="W25" s="3953">
        <f t="shared" si="1"/>
        <v>0</v>
      </c>
      <c r="X25" s="2840"/>
      <c r="Y25" s="2840"/>
      <c r="Z25" s="2840"/>
      <c r="AA25" s="2840"/>
      <c r="AB25" s="3952">
        <f t="shared" si="0"/>
        <v>0</v>
      </c>
      <c r="AC25" s="7329"/>
      <c r="AD25" s="108"/>
      <c r="AE25" s="935"/>
    </row>
    <row r="26" spans="1:31" s="6957" customFormat="1" ht="12.75">
      <c r="A26" s="935"/>
      <c r="B26" s="108"/>
      <c r="C26" s="965"/>
      <c r="D26" s="3616"/>
      <c r="E26" s="4261" t="b">
        <v>0</v>
      </c>
      <c r="F26" s="2297"/>
      <c r="G26" s="3874"/>
      <c r="H26" s="3874"/>
      <c r="I26" s="3874"/>
      <c r="J26" s="3874"/>
      <c r="K26" s="3874"/>
      <c r="L26" s="3874"/>
      <c r="M26" s="3874"/>
      <c r="N26" s="3874"/>
      <c r="O26" s="3874"/>
      <c r="P26" s="3874"/>
      <c r="Q26" s="3919"/>
      <c r="R26" s="3869"/>
      <c r="S26" s="2165"/>
      <c r="T26" s="2165"/>
      <c r="U26" s="2165"/>
      <c r="V26" s="3870"/>
      <c r="W26" s="3953">
        <f t="shared" si="1"/>
        <v>0</v>
      </c>
      <c r="X26" s="2840"/>
      <c r="Y26" s="2840"/>
      <c r="Z26" s="2840"/>
      <c r="AA26" s="2840"/>
      <c r="AB26" s="3952">
        <f t="shared" si="0"/>
        <v>0</v>
      </c>
      <c r="AC26" s="7329"/>
      <c r="AD26" s="108"/>
      <c r="AE26" s="935"/>
    </row>
    <row r="27" spans="1:31" s="6957" customFormat="1" ht="12.75">
      <c r="A27" s="935"/>
      <c r="B27" s="108"/>
      <c r="C27" s="965"/>
      <c r="D27" s="966"/>
      <c r="E27" s="4261" t="b">
        <v>0</v>
      </c>
      <c r="F27" s="2297"/>
      <c r="G27" s="3874"/>
      <c r="H27" s="3874"/>
      <c r="I27" s="3874"/>
      <c r="J27" s="3874"/>
      <c r="K27" s="3874"/>
      <c r="L27" s="3874"/>
      <c r="M27" s="3874"/>
      <c r="N27" s="3874"/>
      <c r="O27" s="3874"/>
      <c r="P27" s="3874"/>
      <c r="Q27" s="3919"/>
      <c r="R27" s="3869"/>
      <c r="S27" s="2165"/>
      <c r="T27" s="2165"/>
      <c r="U27" s="2165"/>
      <c r="V27" s="3870"/>
      <c r="W27" s="3953">
        <f>H27+I27+J27+K27</f>
        <v>0</v>
      </c>
      <c r="X27" s="2840"/>
      <c r="Y27" s="2840"/>
      <c r="Z27" s="2840"/>
      <c r="AA27" s="2840"/>
      <c r="AB27" s="3952">
        <f>W27+Y27-AA27+X27-Z27</f>
        <v>0</v>
      </c>
      <c r="AC27" s="7329"/>
      <c r="AD27" s="108"/>
      <c r="AE27" s="935"/>
    </row>
    <row r="28" spans="1:31" s="6955" customFormat="1" ht="12.75">
      <c r="A28" s="932"/>
      <c r="B28" s="5"/>
      <c r="C28" s="302" t="s">
        <v>1314</v>
      </c>
      <c r="D28" s="303"/>
      <c r="E28" s="2289"/>
      <c r="F28" s="4262">
        <f>SUMIF($E$14:$E$27,TRUE,$F$14:$F$27)</f>
        <v>0</v>
      </c>
      <c r="G28" s="4196">
        <f>SUMIF($E$14:$E$27,TRUE,$G$14:$G$27)</f>
        <v>0</v>
      </c>
      <c r="H28" s="4196">
        <f>SUMIF($E$14:$E$27,TRUE,$H$14:$H$27)</f>
        <v>0</v>
      </c>
      <c r="I28" s="4196">
        <f>SUMIF($E$14:$E$27,TRUE,$I$14:$I$27)</f>
        <v>0</v>
      </c>
      <c r="J28" s="4196">
        <f>SUMIF($E$14:$E$27,TRUE,$J$14:$J$27)</f>
        <v>0</v>
      </c>
      <c r="K28" s="4196">
        <f t="shared" ref="K28:P28" si="2">SUMIF($E$14:$E$27,TRUE,K14:K27)</f>
        <v>0</v>
      </c>
      <c r="L28" s="4196">
        <f t="shared" si="2"/>
        <v>0</v>
      </c>
      <c r="M28" s="4196">
        <f t="shared" si="2"/>
        <v>0</v>
      </c>
      <c r="N28" s="4196">
        <f t="shared" si="2"/>
        <v>0</v>
      </c>
      <c r="O28" s="4196">
        <f t="shared" si="2"/>
        <v>0</v>
      </c>
      <c r="P28" s="4196">
        <f t="shared" si="2"/>
        <v>0</v>
      </c>
      <c r="Q28" s="4263">
        <f>SUMIF($E$14:$E$27,TRUE,$Q$14:$Q$27)</f>
        <v>0</v>
      </c>
      <c r="R28" s="4196">
        <f t="shared" ref="R28:AB28" si="3">SUMIF($E$14:$E$27,TRUE,R14:R27)</f>
        <v>0</v>
      </c>
      <c r="S28" s="4200">
        <f t="shared" si="3"/>
        <v>0</v>
      </c>
      <c r="T28" s="4200">
        <f t="shared" si="3"/>
        <v>0</v>
      </c>
      <c r="U28" s="4200">
        <f t="shared" si="3"/>
        <v>0</v>
      </c>
      <c r="V28" s="4264">
        <f t="shared" si="3"/>
        <v>0</v>
      </c>
      <c r="W28" s="4262">
        <f t="shared" si="3"/>
        <v>0</v>
      </c>
      <c r="X28" s="4196">
        <f t="shared" si="3"/>
        <v>0</v>
      </c>
      <c r="Y28" s="4196">
        <f t="shared" si="3"/>
        <v>0</v>
      </c>
      <c r="Z28" s="4196">
        <f t="shared" si="3"/>
        <v>0</v>
      </c>
      <c r="AA28" s="4196">
        <f t="shared" si="3"/>
        <v>0</v>
      </c>
      <c r="AB28" s="4263">
        <f t="shared" si="3"/>
        <v>0</v>
      </c>
      <c r="AC28" s="7330"/>
      <c r="AD28" s="5"/>
      <c r="AE28" s="932"/>
    </row>
    <row r="29" spans="1:31" s="6955" customFormat="1" ht="12.75">
      <c r="A29" s="932"/>
      <c r="B29" s="5"/>
      <c r="C29" s="304" t="s">
        <v>1315</v>
      </c>
      <c r="D29" s="305"/>
      <c r="E29" s="2290"/>
      <c r="F29" s="4307">
        <f>SUM(F14:F27)</f>
        <v>0</v>
      </c>
      <c r="G29" s="4308">
        <f t="shared" ref="G29:AB29" si="4">SUM(G14:G27)</f>
        <v>0</v>
      </c>
      <c r="H29" s="4308">
        <f t="shared" si="4"/>
        <v>0</v>
      </c>
      <c r="I29" s="4308">
        <f t="shared" si="4"/>
        <v>0</v>
      </c>
      <c r="J29" s="4308">
        <f t="shared" si="4"/>
        <v>0</v>
      </c>
      <c r="K29" s="4308">
        <f t="shared" si="4"/>
        <v>0</v>
      </c>
      <c r="L29" s="4308">
        <f t="shared" si="4"/>
        <v>0</v>
      </c>
      <c r="M29" s="4308">
        <f t="shared" si="4"/>
        <v>0</v>
      </c>
      <c r="N29" s="4308">
        <f t="shared" si="4"/>
        <v>0</v>
      </c>
      <c r="O29" s="4308">
        <f t="shared" si="4"/>
        <v>0</v>
      </c>
      <c r="P29" s="4308">
        <f t="shared" si="4"/>
        <v>0</v>
      </c>
      <c r="Q29" s="4309">
        <f t="shared" si="4"/>
        <v>0</v>
      </c>
      <c r="R29" s="4310">
        <f t="shared" si="4"/>
        <v>0</v>
      </c>
      <c r="S29" s="4290">
        <f t="shared" si="4"/>
        <v>0</v>
      </c>
      <c r="T29" s="4290">
        <f t="shared" si="4"/>
        <v>0</v>
      </c>
      <c r="U29" s="4290">
        <f t="shared" si="4"/>
        <v>0</v>
      </c>
      <c r="V29" s="4311">
        <f t="shared" si="4"/>
        <v>0</v>
      </c>
      <c r="W29" s="4307">
        <f>SUM(W14:W27)</f>
        <v>0</v>
      </c>
      <c r="X29" s="4308">
        <f t="shared" si="4"/>
        <v>0</v>
      </c>
      <c r="Y29" s="4308">
        <f t="shared" si="4"/>
        <v>0</v>
      </c>
      <c r="Z29" s="4308">
        <f t="shared" si="4"/>
        <v>0</v>
      </c>
      <c r="AA29" s="4308">
        <f t="shared" si="4"/>
        <v>0</v>
      </c>
      <c r="AB29" s="4309">
        <f t="shared" si="4"/>
        <v>0</v>
      </c>
      <c r="AC29" s="7324"/>
      <c r="AD29" s="5"/>
      <c r="AE29" s="932"/>
    </row>
    <row r="30" spans="1:31" s="6955" customFormat="1" ht="12.75">
      <c r="A30" s="932"/>
      <c r="B30" s="5"/>
      <c r="C30" s="301" t="s">
        <v>1869</v>
      </c>
      <c r="D30" s="276"/>
      <c r="E30" s="2288"/>
      <c r="F30" s="2295"/>
      <c r="G30" s="3950"/>
      <c r="H30" s="3950"/>
      <c r="I30" s="3950"/>
      <c r="J30" s="3950"/>
      <c r="K30" s="3950"/>
      <c r="L30" s="3950"/>
      <c r="M30" s="3950"/>
      <c r="N30" s="3950"/>
      <c r="O30" s="3950"/>
      <c r="P30" s="3950"/>
      <c r="Q30" s="3951"/>
      <c r="R30" s="3942"/>
      <c r="S30" s="2296"/>
      <c r="T30" s="2296"/>
      <c r="U30" s="2296"/>
      <c r="V30" s="3923"/>
      <c r="W30" s="3932"/>
      <c r="X30" s="2839"/>
      <c r="Y30" s="2839"/>
      <c r="Z30" s="2839"/>
      <c r="AA30" s="2839"/>
      <c r="AB30" s="3934"/>
      <c r="AC30" s="7328"/>
      <c r="AD30" s="5"/>
      <c r="AE30" s="932"/>
    </row>
    <row r="31" spans="1:31" s="6957" customFormat="1" ht="12.75">
      <c r="A31" s="935"/>
      <c r="B31" s="108"/>
      <c r="C31" s="1149"/>
      <c r="D31" s="966"/>
      <c r="E31" s="4261" t="b">
        <v>0</v>
      </c>
      <c r="F31" s="2297"/>
      <c r="G31" s="3874"/>
      <c r="H31" s="3874"/>
      <c r="I31" s="3874"/>
      <c r="J31" s="3874"/>
      <c r="K31" s="3874"/>
      <c r="L31" s="3874"/>
      <c r="M31" s="3874"/>
      <c r="N31" s="3874"/>
      <c r="O31" s="3874"/>
      <c r="P31" s="3874"/>
      <c r="Q31" s="3919"/>
      <c r="R31" s="3869"/>
      <c r="S31" s="2165"/>
      <c r="T31" s="2165"/>
      <c r="U31" s="2165"/>
      <c r="V31" s="3870"/>
      <c r="W31" s="3953">
        <f>H31+I31+J31+K31</f>
        <v>0</v>
      </c>
      <c r="X31" s="2840"/>
      <c r="Y31" s="2840"/>
      <c r="Z31" s="2840"/>
      <c r="AA31" s="2840"/>
      <c r="AB31" s="3952">
        <f>W31+Y31-AA31+X31-Z31</f>
        <v>0</v>
      </c>
      <c r="AC31" s="7329"/>
      <c r="AD31" s="108"/>
      <c r="AE31" s="935"/>
    </row>
    <row r="32" spans="1:31" s="6957" customFormat="1" ht="12.75">
      <c r="A32" s="935"/>
      <c r="B32" s="108"/>
      <c r="C32" s="1149"/>
      <c r="D32" s="3616"/>
      <c r="E32" s="4261" t="b">
        <v>0</v>
      </c>
      <c r="F32" s="2297"/>
      <c r="G32" s="3874"/>
      <c r="H32" s="3874"/>
      <c r="I32" s="3874"/>
      <c r="J32" s="3874"/>
      <c r="K32" s="3874"/>
      <c r="L32" s="3874"/>
      <c r="M32" s="3874"/>
      <c r="N32" s="3874"/>
      <c r="O32" s="3874"/>
      <c r="P32" s="3874"/>
      <c r="Q32" s="3919"/>
      <c r="R32" s="3869"/>
      <c r="S32" s="2165"/>
      <c r="T32" s="2165"/>
      <c r="U32" s="2165"/>
      <c r="V32" s="3870"/>
      <c r="W32" s="3953">
        <f t="shared" ref="W32:W43" si="5">H32+I32+J32+K32</f>
        <v>0</v>
      </c>
      <c r="X32" s="2840"/>
      <c r="Y32" s="2840"/>
      <c r="Z32" s="2840"/>
      <c r="AA32" s="2840"/>
      <c r="AB32" s="3952">
        <f t="shared" ref="AB32:AB43" si="6">W32+Y32-AA32+X32-Z32</f>
        <v>0</v>
      </c>
      <c r="AC32" s="7329"/>
      <c r="AD32" s="108"/>
      <c r="AE32" s="935"/>
    </row>
    <row r="33" spans="1:31" s="6957" customFormat="1" ht="12.75">
      <c r="A33" s="935"/>
      <c r="B33" s="108"/>
      <c r="C33" s="1149"/>
      <c r="D33" s="3616"/>
      <c r="E33" s="4261" t="b">
        <v>0</v>
      </c>
      <c r="F33" s="2297"/>
      <c r="G33" s="3874"/>
      <c r="H33" s="3874"/>
      <c r="I33" s="3874"/>
      <c r="J33" s="3874"/>
      <c r="K33" s="3874"/>
      <c r="L33" s="3874"/>
      <c r="M33" s="3874"/>
      <c r="N33" s="3874"/>
      <c r="O33" s="3874"/>
      <c r="P33" s="3874"/>
      <c r="Q33" s="3919"/>
      <c r="R33" s="3869"/>
      <c r="S33" s="2165"/>
      <c r="T33" s="2165"/>
      <c r="U33" s="2165"/>
      <c r="V33" s="3870"/>
      <c r="W33" s="3953">
        <f t="shared" si="5"/>
        <v>0</v>
      </c>
      <c r="X33" s="2840"/>
      <c r="Y33" s="2840"/>
      <c r="Z33" s="2840"/>
      <c r="AA33" s="2840"/>
      <c r="AB33" s="3952">
        <f t="shared" si="6"/>
        <v>0</v>
      </c>
      <c r="AC33" s="7329"/>
      <c r="AD33" s="108"/>
      <c r="AE33" s="935"/>
    </row>
    <row r="34" spans="1:31" s="6957" customFormat="1" ht="12.75">
      <c r="A34" s="935"/>
      <c r="B34" s="108"/>
      <c r="C34" s="1149"/>
      <c r="D34" s="3616"/>
      <c r="E34" s="4261" t="b">
        <v>0</v>
      </c>
      <c r="F34" s="2297"/>
      <c r="G34" s="3874"/>
      <c r="H34" s="3874"/>
      <c r="I34" s="3874"/>
      <c r="J34" s="3874"/>
      <c r="K34" s="3874"/>
      <c r="L34" s="3874"/>
      <c r="M34" s="3874"/>
      <c r="N34" s="3874"/>
      <c r="O34" s="3874"/>
      <c r="P34" s="3874"/>
      <c r="Q34" s="3919"/>
      <c r="R34" s="3869"/>
      <c r="S34" s="2165"/>
      <c r="T34" s="2165"/>
      <c r="U34" s="2165"/>
      <c r="V34" s="3870"/>
      <c r="W34" s="3953">
        <f t="shared" si="5"/>
        <v>0</v>
      </c>
      <c r="X34" s="2840"/>
      <c r="Y34" s="2840"/>
      <c r="Z34" s="2840"/>
      <c r="AA34" s="2840"/>
      <c r="AB34" s="3952">
        <f t="shared" si="6"/>
        <v>0</v>
      </c>
      <c r="AC34" s="7329"/>
      <c r="AD34" s="108"/>
      <c r="AE34" s="935"/>
    </row>
    <row r="35" spans="1:31" s="6957" customFormat="1" ht="12.75">
      <c r="A35" s="935"/>
      <c r="B35" s="108"/>
      <c r="C35" s="1149"/>
      <c r="D35" s="3616"/>
      <c r="E35" s="4261" t="b">
        <v>1</v>
      </c>
      <c r="F35" s="2297"/>
      <c r="G35" s="3874"/>
      <c r="H35" s="3874"/>
      <c r="I35" s="3874"/>
      <c r="J35" s="3874"/>
      <c r="K35" s="3874"/>
      <c r="L35" s="3874"/>
      <c r="M35" s="3874"/>
      <c r="N35" s="3874"/>
      <c r="O35" s="3874"/>
      <c r="P35" s="3874"/>
      <c r="Q35" s="3919"/>
      <c r="R35" s="3869"/>
      <c r="S35" s="2165"/>
      <c r="T35" s="2165"/>
      <c r="U35" s="2165"/>
      <c r="V35" s="3870"/>
      <c r="W35" s="3953">
        <f t="shared" si="5"/>
        <v>0</v>
      </c>
      <c r="X35" s="2840"/>
      <c r="Y35" s="2840"/>
      <c r="Z35" s="2840"/>
      <c r="AA35" s="2840"/>
      <c r="AB35" s="3952">
        <f t="shared" si="6"/>
        <v>0</v>
      </c>
      <c r="AC35" s="7329"/>
      <c r="AD35" s="108"/>
      <c r="AE35" s="935"/>
    </row>
    <row r="36" spans="1:31" s="6957" customFormat="1" ht="12.75">
      <c r="A36" s="935"/>
      <c r="B36" s="108"/>
      <c r="C36" s="1149"/>
      <c r="D36" s="3616"/>
      <c r="E36" s="4261" t="b">
        <v>0</v>
      </c>
      <c r="F36" s="2297"/>
      <c r="G36" s="3874"/>
      <c r="H36" s="3874"/>
      <c r="I36" s="3874"/>
      <c r="J36" s="3874"/>
      <c r="K36" s="3874"/>
      <c r="L36" s="3874"/>
      <c r="M36" s="3874"/>
      <c r="N36" s="3874"/>
      <c r="O36" s="3874"/>
      <c r="P36" s="3874"/>
      <c r="Q36" s="3919"/>
      <c r="R36" s="3869"/>
      <c r="S36" s="2165"/>
      <c r="T36" s="2165"/>
      <c r="U36" s="2165"/>
      <c r="V36" s="3870"/>
      <c r="W36" s="3953">
        <f t="shared" si="5"/>
        <v>0</v>
      </c>
      <c r="X36" s="2840"/>
      <c r="Y36" s="2840"/>
      <c r="Z36" s="2840"/>
      <c r="AA36" s="2840"/>
      <c r="AB36" s="3952">
        <f t="shared" si="6"/>
        <v>0</v>
      </c>
      <c r="AC36" s="7329"/>
      <c r="AD36" s="108"/>
      <c r="AE36" s="935"/>
    </row>
    <row r="37" spans="1:31" s="6957" customFormat="1" ht="12.75">
      <c r="A37" s="935"/>
      <c r="B37" s="108"/>
      <c r="C37" s="1149"/>
      <c r="D37" s="3616"/>
      <c r="E37" s="4261" t="b">
        <v>0</v>
      </c>
      <c r="F37" s="2297"/>
      <c r="G37" s="3874"/>
      <c r="H37" s="3874"/>
      <c r="I37" s="3874"/>
      <c r="J37" s="3874"/>
      <c r="K37" s="3874"/>
      <c r="L37" s="3874"/>
      <c r="M37" s="3874"/>
      <c r="N37" s="3874"/>
      <c r="O37" s="3874"/>
      <c r="P37" s="3874"/>
      <c r="Q37" s="3919"/>
      <c r="R37" s="3869"/>
      <c r="S37" s="2165"/>
      <c r="T37" s="2165"/>
      <c r="U37" s="2165"/>
      <c r="V37" s="3870"/>
      <c r="W37" s="3953">
        <f t="shared" si="5"/>
        <v>0</v>
      </c>
      <c r="X37" s="2840"/>
      <c r="Y37" s="2840"/>
      <c r="Z37" s="2840"/>
      <c r="AA37" s="2840"/>
      <c r="AB37" s="3952">
        <f t="shared" si="6"/>
        <v>0</v>
      </c>
      <c r="AC37" s="7329"/>
      <c r="AD37" s="108"/>
      <c r="AE37" s="935"/>
    </row>
    <row r="38" spans="1:31" s="6957" customFormat="1" ht="12.75">
      <c r="A38" s="935"/>
      <c r="B38" s="108"/>
      <c r="C38" s="1149"/>
      <c r="D38" s="3616"/>
      <c r="E38" s="4261" t="b">
        <v>0</v>
      </c>
      <c r="F38" s="2297"/>
      <c r="G38" s="3874"/>
      <c r="H38" s="3874"/>
      <c r="I38" s="3874"/>
      <c r="J38" s="3874"/>
      <c r="K38" s="3874"/>
      <c r="L38" s="3874"/>
      <c r="M38" s="3874"/>
      <c r="N38" s="3874"/>
      <c r="O38" s="3874"/>
      <c r="P38" s="3874"/>
      <c r="Q38" s="3919"/>
      <c r="R38" s="3869"/>
      <c r="S38" s="2165"/>
      <c r="T38" s="2165"/>
      <c r="U38" s="2165"/>
      <c r="V38" s="3870"/>
      <c r="W38" s="3953">
        <f t="shared" si="5"/>
        <v>0</v>
      </c>
      <c r="X38" s="2840"/>
      <c r="Y38" s="2840"/>
      <c r="Z38" s="2840"/>
      <c r="AA38" s="2840"/>
      <c r="AB38" s="3952">
        <f t="shared" si="6"/>
        <v>0</v>
      </c>
      <c r="AC38" s="7329"/>
      <c r="AD38" s="108"/>
      <c r="AE38" s="935"/>
    </row>
    <row r="39" spans="1:31" s="6957" customFormat="1" ht="12.75">
      <c r="A39" s="935"/>
      <c r="B39" s="108"/>
      <c r="C39" s="1149"/>
      <c r="D39" s="3616"/>
      <c r="E39" s="4261" t="b">
        <v>0</v>
      </c>
      <c r="F39" s="2297"/>
      <c r="G39" s="3874"/>
      <c r="H39" s="3874"/>
      <c r="I39" s="3874"/>
      <c r="J39" s="3874"/>
      <c r="K39" s="3874"/>
      <c r="L39" s="3874"/>
      <c r="M39" s="3874"/>
      <c r="N39" s="3874"/>
      <c r="O39" s="3874"/>
      <c r="P39" s="3874"/>
      <c r="Q39" s="3919"/>
      <c r="R39" s="3869"/>
      <c r="S39" s="2165"/>
      <c r="T39" s="2165"/>
      <c r="U39" s="2165"/>
      <c r="V39" s="3870"/>
      <c r="W39" s="3953">
        <f t="shared" si="5"/>
        <v>0</v>
      </c>
      <c r="X39" s="2840"/>
      <c r="Y39" s="2840"/>
      <c r="Z39" s="2840"/>
      <c r="AA39" s="2840"/>
      <c r="AB39" s="3952">
        <f t="shared" si="6"/>
        <v>0</v>
      </c>
      <c r="AC39" s="7329"/>
      <c r="AD39" s="108"/>
      <c r="AE39" s="935"/>
    </row>
    <row r="40" spans="1:31" s="6957" customFormat="1" ht="12.75">
      <c r="A40" s="935"/>
      <c r="B40" s="108"/>
      <c r="C40" s="1149"/>
      <c r="D40" s="3616"/>
      <c r="E40" s="4261" t="b">
        <v>0</v>
      </c>
      <c r="F40" s="2297"/>
      <c r="G40" s="3874"/>
      <c r="H40" s="3874"/>
      <c r="I40" s="3874"/>
      <c r="J40" s="3874"/>
      <c r="K40" s="3874"/>
      <c r="L40" s="3874"/>
      <c r="M40" s="3874"/>
      <c r="N40" s="3874"/>
      <c r="O40" s="3874"/>
      <c r="P40" s="3874"/>
      <c r="Q40" s="3919"/>
      <c r="R40" s="3869"/>
      <c r="S40" s="2165"/>
      <c r="T40" s="2165"/>
      <c r="U40" s="2165"/>
      <c r="V40" s="3870"/>
      <c r="W40" s="3953">
        <f t="shared" si="5"/>
        <v>0</v>
      </c>
      <c r="X40" s="2840"/>
      <c r="Y40" s="2840"/>
      <c r="Z40" s="2840"/>
      <c r="AA40" s="2840"/>
      <c r="AB40" s="3952">
        <f t="shared" si="6"/>
        <v>0</v>
      </c>
      <c r="AC40" s="7329"/>
      <c r="AD40" s="108"/>
      <c r="AE40" s="935"/>
    </row>
    <row r="41" spans="1:31" s="6957" customFormat="1" ht="12.75">
      <c r="A41" s="935"/>
      <c r="B41" s="108"/>
      <c r="C41" s="1149"/>
      <c r="D41" s="3616"/>
      <c r="E41" s="4261" t="b">
        <v>0</v>
      </c>
      <c r="F41" s="2297"/>
      <c r="G41" s="3874"/>
      <c r="H41" s="3874"/>
      <c r="I41" s="3874"/>
      <c r="J41" s="3874"/>
      <c r="K41" s="3874"/>
      <c r="L41" s="3874"/>
      <c r="M41" s="3874"/>
      <c r="N41" s="3874"/>
      <c r="O41" s="3874"/>
      <c r="P41" s="3874"/>
      <c r="Q41" s="3919"/>
      <c r="R41" s="3869"/>
      <c r="S41" s="2165"/>
      <c r="T41" s="2165"/>
      <c r="U41" s="2165"/>
      <c r="V41" s="3870"/>
      <c r="W41" s="3953">
        <f t="shared" si="5"/>
        <v>0</v>
      </c>
      <c r="X41" s="2840"/>
      <c r="Y41" s="2840"/>
      <c r="Z41" s="2840"/>
      <c r="AA41" s="2840"/>
      <c r="AB41" s="3952">
        <f t="shared" si="6"/>
        <v>0</v>
      </c>
      <c r="AC41" s="7329"/>
      <c r="AD41" s="108"/>
      <c r="AE41" s="935"/>
    </row>
    <row r="42" spans="1:31" s="6957" customFormat="1" ht="12.75">
      <c r="A42" s="935"/>
      <c r="B42" s="108"/>
      <c r="C42" s="1149"/>
      <c r="D42" s="3616"/>
      <c r="E42" s="4261" t="b">
        <v>0</v>
      </c>
      <c r="F42" s="2297"/>
      <c r="G42" s="3874"/>
      <c r="H42" s="3874"/>
      <c r="I42" s="3874"/>
      <c r="J42" s="3874"/>
      <c r="K42" s="3874"/>
      <c r="L42" s="3874"/>
      <c r="M42" s="3874"/>
      <c r="N42" s="3874"/>
      <c r="O42" s="3874"/>
      <c r="P42" s="3874"/>
      <c r="Q42" s="3919"/>
      <c r="R42" s="3869"/>
      <c r="S42" s="2165"/>
      <c r="T42" s="2165"/>
      <c r="U42" s="2165"/>
      <c r="V42" s="3870"/>
      <c r="W42" s="3953">
        <f t="shared" si="5"/>
        <v>0</v>
      </c>
      <c r="X42" s="2840"/>
      <c r="Y42" s="2840"/>
      <c r="Z42" s="2840"/>
      <c r="AA42" s="2840"/>
      <c r="AB42" s="3952">
        <f t="shared" si="6"/>
        <v>0</v>
      </c>
      <c r="AC42" s="7329"/>
      <c r="AD42" s="108"/>
      <c r="AE42" s="935"/>
    </row>
    <row r="43" spans="1:31" s="6957" customFormat="1" ht="12.75">
      <c r="A43" s="935"/>
      <c r="B43" s="108"/>
      <c r="C43" s="1149"/>
      <c r="D43" s="3616"/>
      <c r="E43" s="4261" t="b">
        <v>0</v>
      </c>
      <c r="F43" s="2297"/>
      <c r="G43" s="3874"/>
      <c r="H43" s="3874"/>
      <c r="I43" s="3874"/>
      <c r="J43" s="3874"/>
      <c r="K43" s="3874"/>
      <c r="L43" s="3874"/>
      <c r="M43" s="3874"/>
      <c r="N43" s="3874"/>
      <c r="O43" s="3874"/>
      <c r="P43" s="3874"/>
      <c r="Q43" s="3919"/>
      <c r="R43" s="3869"/>
      <c r="S43" s="2165"/>
      <c r="T43" s="2165"/>
      <c r="U43" s="2165"/>
      <c r="V43" s="3870"/>
      <c r="W43" s="3953">
        <f t="shared" si="5"/>
        <v>0</v>
      </c>
      <c r="X43" s="2840"/>
      <c r="Y43" s="2840"/>
      <c r="Z43" s="2840"/>
      <c r="AA43" s="2840"/>
      <c r="AB43" s="3952">
        <f t="shared" si="6"/>
        <v>0</v>
      </c>
      <c r="AC43" s="7329"/>
      <c r="AD43" s="108"/>
      <c r="AE43" s="935"/>
    </row>
    <row r="44" spans="1:31" s="6957" customFormat="1" ht="12.75">
      <c r="A44" s="935"/>
      <c r="B44" s="108"/>
      <c r="C44" s="1149"/>
      <c r="D44" s="966"/>
      <c r="E44" s="4261" t="b">
        <v>0</v>
      </c>
      <c r="F44" s="2297"/>
      <c r="G44" s="3874"/>
      <c r="H44" s="3874"/>
      <c r="I44" s="3874"/>
      <c r="J44" s="3874"/>
      <c r="K44" s="3874"/>
      <c r="L44" s="3874"/>
      <c r="M44" s="3874"/>
      <c r="N44" s="3874"/>
      <c r="O44" s="3874"/>
      <c r="P44" s="3874"/>
      <c r="Q44" s="3919"/>
      <c r="R44" s="3869"/>
      <c r="S44" s="2165"/>
      <c r="T44" s="2165"/>
      <c r="U44" s="2165"/>
      <c r="V44" s="3870"/>
      <c r="W44" s="3953">
        <f>H44+I44+J44+K44</f>
        <v>0</v>
      </c>
      <c r="X44" s="2840"/>
      <c r="Y44" s="2840"/>
      <c r="Z44" s="2840"/>
      <c r="AA44" s="2840"/>
      <c r="AB44" s="3952">
        <f>W44+Y44-AA44+X44-Z44</f>
        <v>0</v>
      </c>
      <c r="AC44" s="7329"/>
      <c r="AD44" s="108"/>
      <c r="AE44" s="935"/>
    </row>
    <row r="45" spans="1:31" s="6955" customFormat="1" ht="12.75">
      <c r="A45" s="932"/>
      <c r="B45" s="5"/>
      <c r="C45" s="302" t="s">
        <v>1314</v>
      </c>
      <c r="D45" s="303"/>
      <c r="E45" s="2289"/>
      <c r="F45" s="4262">
        <f>SUMIF($E$31:$E$44,TRUE,F31:F44)</f>
        <v>0</v>
      </c>
      <c r="G45" s="4196">
        <f t="shared" ref="G45:AB45" si="7">SUMIF($E$31:$E$44,TRUE,G31:G44)</f>
        <v>0</v>
      </c>
      <c r="H45" s="4196">
        <f t="shared" si="7"/>
        <v>0</v>
      </c>
      <c r="I45" s="4196">
        <f t="shared" si="7"/>
        <v>0</v>
      </c>
      <c r="J45" s="4196">
        <f t="shared" si="7"/>
        <v>0</v>
      </c>
      <c r="K45" s="4196">
        <f t="shared" si="7"/>
        <v>0</v>
      </c>
      <c r="L45" s="4196">
        <f t="shared" si="7"/>
        <v>0</v>
      </c>
      <c r="M45" s="4196">
        <f t="shared" si="7"/>
        <v>0</v>
      </c>
      <c r="N45" s="4196">
        <f t="shared" si="7"/>
        <v>0</v>
      </c>
      <c r="O45" s="4196">
        <f t="shared" si="7"/>
        <v>0</v>
      </c>
      <c r="P45" s="4196">
        <f t="shared" si="7"/>
        <v>0</v>
      </c>
      <c r="Q45" s="4263">
        <f t="shared" si="7"/>
        <v>0</v>
      </c>
      <c r="R45" s="4196">
        <f t="shared" si="7"/>
        <v>0</v>
      </c>
      <c r="S45" s="4200">
        <f t="shared" si="7"/>
        <v>0</v>
      </c>
      <c r="T45" s="4200">
        <f t="shared" si="7"/>
        <v>0</v>
      </c>
      <c r="U45" s="4200">
        <f t="shared" si="7"/>
        <v>0</v>
      </c>
      <c r="V45" s="4264">
        <f t="shared" si="7"/>
        <v>0</v>
      </c>
      <c r="W45" s="4262">
        <f t="shared" si="7"/>
        <v>0</v>
      </c>
      <c r="X45" s="4196">
        <f t="shared" si="7"/>
        <v>0</v>
      </c>
      <c r="Y45" s="4196">
        <f t="shared" si="7"/>
        <v>0</v>
      </c>
      <c r="Z45" s="4196">
        <f t="shared" si="7"/>
        <v>0</v>
      </c>
      <c r="AA45" s="4196">
        <f t="shared" si="7"/>
        <v>0</v>
      </c>
      <c r="AB45" s="4263">
        <f t="shared" si="7"/>
        <v>0</v>
      </c>
      <c r="AC45" s="7330"/>
      <c r="AD45" s="5"/>
      <c r="AE45" s="932"/>
    </row>
    <row r="46" spans="1:31" s="6955" customFormat="1" ht="13.5" thickBot="1">
      <c r="A46" s="932"/>
      <c r="B46" s="5"/>
      <c r="C46" s="306" t="s">
        <v>1315</v>
      </c>
      <c r="D46" s="295"/>
      <c r="E46" s="2291"/>
      <c r="F46" s="4301">
        <f>SUM(F31:F44)</f>
        <v>0</v>
      </c>
      <c r="G46" s="4302">
        <f t="shared" ref="G46:AB46" si="8">SUM(G31:G44)</f>
        <v>0</v>
      </c>
      <c r="H46" s="4302">
        <f t="shared" si="8"/>
        <v>0</v>
      </c>
      <c r="I46" s="4302">
        <f t="shared" si="8"/>
        <v>0</v>
      </c>
      <c r="J46" s="4302">
        <f t="shared" si="8"/>
        <v>0</v>
      </c>
      <c r="K46" s="4302">
        <f t="shared" si="8"/>
        <v>0</v>
      </c>
      <c r="L46" s="4302">
        <f t="shared" si="8"/>
        <v>0</v>
      </c>
      <c r="M46" s="4302">
        <f t="shared" si="8"/>
        <v>0</v>
      </c>
      <c r="N46" s="4302">
        <f t="shared" si="8"/>
        <v>0</v>
      </c>
      <c r="O46" s="4302">
        <f t="shared" si="8"/>
        <v>0</v>
      </c>
      <c r="P46" s="4302">
        <f t="shared" si="8"/>
        <v>0</v>
      </c>
      <c r="Q46" s="4303">
        <f t="shared" si="8"/>
        <v>0</v>
      </c>
      <c r="R46" s="4304">
        <f t="shared" si="8"/>
        <v>0</v>
      </c>
      <c r="S46" s="4305">
        <f t="shared" si="8"/>
        <v>0</v>
      </c>
      <c r="T46" s="4305">
        <f t="shared" si="8"/>
        <v>0</v>
      </c>
      <c r="U46" s="4305">
        <f t="shared" si="8"/>
        <v>0</v>
      </c>
      <c r="V46" s="4306">
        <f t="shared" si="8"/>
        <v>0</v>
      </c>
      <c r="W46" s="4301">
        <f t="shared" si="8"/>
        <v>0</v>
      </c>
      <c r="X46" s="4302">
        <f t="shared" si="8"/>
        <v>0</v>
      </c>
      <c r="Y46" s="4302">
        <f t="shared" si="8"/>
        <v>0</v>
      </c>
      <c r="Z46" s="4302">
        <f t="shared" si="8"/>
        <v>0</v>
      </c>
      <c r="AA46" s="4302">
        <f t="shared" si="8"/>
        <v>0</v>
      </c>
      <c r="AB46" s="4303">
        <f t="shared" si="8"/>
        <v>0</v>
      </c>
      <c r="AC46" s="7325"/>
      <c r="AD46" s="5"/>
      <c r="AE46" s="932"/>
    </row>
    <row r="47" spans="1:31" ht="15.75" thickBot="1">
      <c r="A47" s="936"/>
      <c r="B47" s="3"/>
      <c r="C47" s="288"/>
      <c r="D47" s="288"/>
      <c r="E47" s="288"/>
      <c r="F47" s="288"/>
      <c r="G47" s="288"/>
      <c r="H47" s="288"/>
      <c r="I47" s="288"/>
      <c r="J47" s="288"/>
      <c r="K47" s="288"/>
      <c r="L47" s="288"/>
      <c r="M47" s="288"/>
      <c r="N47" s="288"/>
      <c r="O47" s="288"/>
      <c r="P47" s="288"/>
      <c r="Q47" s="288"/>
      <c r="R47" s="288"/>
      <c r="S47" s="288"/>
      <c r="T47" s="288"/>
      <c r="U47" s="288"/>
      <c r="V47" s="288"/>
      <c r="W47" s="288"/>
      <c r="X47" s="288"/>
      <c r="Y47" s="288"/>
      <c r="Z47" s="288"/>
      <c r="AA47" s="288"/>
      <c r="AB47" s="288"/>
      <c r="AC47" s="288"/>
      <c r="AD47" s="3"/>
      <c r="AE47" s="936"/>
    </row>
    <row r="48" spans="1:31" s="6955" customFormat="1" ht="12.75">
      <c r="A48" s="932"/>
      <c r="B48" s="5"/>
      <c r="C48" s="292" t="s">
        <v>1603</v>
      </c>
      <c r="D48" s="293"/>
      <c r="E48" s="2298"/>
      <c r="F48" s="4265">
        <f>F28+F45</f>
        <v>0</v>
      </c>
      <c r="G48" s="4266">
        <f t="shared" ref="G48:L48" si="9">G28+G45</f>
        <v>0</v>
      </c>
      <c r="H48" s="4266">
        <f t="shared" si="9"/>
        <v>0</v>
      </c>
      <c r="I48" s="4266">
        <f t="shared" si="9"/>
        <v>0</v>
      </c>
      <c r="J48" s="4266">
        <f t="shared" si="9"/>
        <v>0</v>
      </c>
      <c r="K48" s="4266">
        <f t="shared" si="9"/>
        <v>0</v>
      </c>
      <c r="L48" s="4266">
        <f t="shared" si="9"/>
        <v>0</v>
      </c>
      <c r="M48" s="4266">
        <f t="shared" ref="M48:AA48" si="10">M28+M45</f>
        <v>0</v>
      </c>
      <c r="N48" s="4266">
        <f t="shared" si="10"/>
        <v>0</v>
      </c>
      <c r="O48" s="4266">
        <f t="shared" si="10"/>
        <v>0</v>
      </c>
      <c r="P48" s="4266">
        <f t="shared" si="10"/>
        <v>0</v>
      </c>
      <c r="Q48" s="4267">
        <f t="shared" si="10"/>
        <v>0</v>
      </c>
      <c r="R48" s="4265">
        <f t="shared" si="10"/>
        <v>0</v>
      </c>
      <c r="S48" s="4266">
        <f t="shared" si="10"/>
        <v>0</v>
      </c>
      <c r="T48" s="4266">
        <f t="shared" si="10"/>
        <v>0</v>
      </c>
      <c r="U48" s="4266">
        <f t="shared" si="10"/>
        <v>0</v>
      </c>
      <c r="V48" s="4267">
        <f t="shared" si="10"/>
        <v>0</v>
      </c>
      <c r="W48" s="4266">
        <f t="shared" si="10"/>
        <v>0</v>
      </c>
      <c r="X48" s="4268">
        <f t="shared" si="10"/>
        <v>0</v>
      </c>
      <c r="Y48" s="4268">
        <f t="shared" si="10"/>
        <v>0</v>
      </c>
      <c r="Z48" s="4268">
        <f t="shared" si="10"/>
        <v>0</v>
      </c>
      <c r="AA48" s="4268">
        <f t="shared" si="10"/>
        <v>0</v>
      </c>
      <c r="AB48" s="4269">
        <f>AB28+AB45</f>
        <v>0</v>
      </c>
      <c r="AC48" s="7331"/>
      <c r="AD48" s="5"/>
      <c r="AE48" s="932"/>
    </row>
    <row r="49" spans="1:31" ht="15.75" thickBot="1">
      <c r="A49" s="936"/>
      <c r="B49" s="3"/>
      <c r="C49" s="294" t="s">
        <v>1870</v>
      </c>
      <c r="D49" s="295"/>
      <c r="E49" s="2291"/>
      <c r="F49" s="4270">
        <f>F29+F46</f>
        <v>0</v>
      </c>
      <c r="G49" s="4271">
        <f>G29+G46</f>
        <v>0</v>
      </c>
      <c r="H49" s="4271">
        <f t="shared" ref="H49:AA49" si="11">H29+H46</f>
        <v>0</v>
      </c>
      <c r="I49" s="4271">
        <f t="shared" si="11"/>
        <v>0</v>
      </c>
      <c r="J49" s="4271">
        <f t="shared" si="11"/>
        <v>0</v>
      </c>
      <c r="K49" s="4271">
        <f t="shared" si="11"/>
        <v>0</v>
      </c>
      <c r="L49" s="4271">
        <f t="shared" si="11"/>
        <v>0</v>
      </c>
      <c r="M49" s="4271">
        <f t="shared" si="11"/>
        <v>0</v>
      </c>
      <c r="N49" s="4271">
        <f t="shared" si="11"/>
        <v>0</v>
      </c>
      <c r="O49" s="4271">
        <f t="shared" si="11"/>
        <v>0</v>
      </c>
      <c r="P49" s="4271">
        <f t="shared" si="11"/>
        <v>0</v>
      </c>
      <c r="Q49" s="4272">
        <f t="shared" si="11"/>
        <v>0</v>
      </c>
      <c r="R49" s="4270">
        <f t="shared" si="11"/>
        <v>0</v>
      </c>
      <c r="S49" s="4271">
        <f t="shared" si="11"/>
        <v>0</v>
      </c>
      <c r="T49" s="4271">
        <f t="shared" si="11"/>
        <v>0</v>
      </c>
      <c r="U49" s="4271">
        <f t="shared" si="11"/>
        <v>0</v>
      </c>
      <c r="V49" s="4272">
        <f t="shared" si="11"/>
        <v>0</v>
      </c>
      <c r="W49" s="4273">
        <f t="shared" si="11"/>
        <v>0</v>
      </c>
      <c r="X49" s="4274">
        <f t="shared" si="11"/>
        <v>0</v>
      </c>
      <c r="Y49" s="4274">
        <f t="shared" si="11"/>
        <v>0</v>
      </c>
      <c r="Z49" s="4274">
        <f t="shared" si="11"/>
        <v>0</v>
      </c>
      <c r="AA49" s="4274">
        <f t="shared" si="11"/>
        <v>0</v>
      </c>
      <c r="AB49" s="4275">
        <f>AB29+AB46</f>
        <v>0</v>
      </c>
      <c r="AC49" s="7332"/>
      <c r="AD49" s="3"/>
      <c r="AE49" s="936"/>
    </row>
    <row r="50" spans="1:31" ht="15.75" thickBot="1">
      <c r="A50" s="936"/>
      <c r="B50" s="3"/>
      <c r="C50" s="314"/>
      <c r="D50" s="315"/>
      <c r="E50" s="315"/>
      <c r="F50" s="316"/>
      <c r="G50" s="316"/>
      <c r="H50" s="316"/>
      <c r="I50" s="316"/>
      <c r="J50" s="316"/>
      <c r="K50" s="316"/>
      <c r="L50" s="316"/>
      <c r="M50" s="316"/>
      <c r="N50" s="316"/>
      <c r="O50" s="316"/>
      <c r="P50" s="316"/>
      <c r="Q50" s="316"/>
      <c r="R50" s="316"/>
      <c r="S50" s="316"/>
      <c r="T50" s="316"/>
      <c r="U50" s="316"/>
      <c r="V50" s="316"/>
      <c r="W50" s="316"/>
      <c r="X50" s="316"/>
      <c r="Y50" s="316"/>
      <c r="Z50" s="316"/>
      <c r="AA50" s="316"/>
      <c r="AB50" s="316"/>
      <c r="AC50" s="316"/>
      <c r="AD50" s="3"/>
      <c r="AE50" s="936"/>
    </row>
    <row r="51" spans="1:31">
      <c r="A51" s="936"/>
      <c r="B51" s="3"/>
      <c r="C51" s="3"/>
      <c r="D51" s="69"/>
      <c r="E51" s="58" t="s">
        <v>56</v>
      </c>
      <c r="F51" s="287"/>
      <c r="G51" s="287"/>
      <c r="H51" s="287"/>
      <c r="I51" s="287"/>
      <c r="J51" s="287"/>
      <c r="K51" s="287"/>
      <c r="L51" s="287"/>
      <c r="M51" s="69"/>
      <c r="N51" s="240"/>
      <c r="O51" s="240"/>
      <c r="P51" s="240"/>
      <c r="Q51" s="240"/>
      <c r="R51" s="240"/>
      <c r="S51" s="240"/>
      <c r="T51" s="3798"/>
      <c r="U51" s="3790" t="s">
        <v>60</v>
      </c>
      <c r="V51" s="3799"/>
      <c r="W51" s="3791" t="s">
        <v>1249</v>
      </c>
      <c r="X51" s="3851" t="s">
        <v>1250</v>
      </c>
      <c r="Y51" s="3851" t="s">
        <v>4861</v>
      </c>
      <c r="Z51" s="3852" t="s">
        <v>1262</v>
      </c>
      <c r="AA51" s="240"/>
      <c r="AB51" s="3"/>
      <c r="AC51" s="3"/>
      <c r="AD51" s="3"/>
      <c r="AE51" s="936"/>
    </row>
    <row r="52" spans="1:31">
      <c r="A52" s="936"/>
      <c r="B52" s="3"/>
      <c r="C52" s="3"/>
      <c r="D52" s="52"/>
      <c r="E52" s="100" t="s">
        <v>1330</v>
      </c>
      <c r="F52" s="3221"/>
      <c r="G52" s="3221"/>
      <c r="H52" s="3221"/>
      <c r="I52" s="3221"/>
      <c r="J52" s="3221"/>
      <c r="K52" s="3221"/>
      <c r="L52" s="100" t="s">
        <v>1928</v>
      </c>
      <c r="M52" s="52"/>
      <c r="N52" s="240"/>
      <c r="O52" s="240"/>
      <c r="P52" s="240"/>
      <c r="Q52" s="240"/>
      <c r="R52" s="240"/>
      <c r="S52" s="240"/>
      <c r="T52" s="3878"/>
      <c r="U52" s="3854"/>
      <c r="V52" s="3935"/>
      <c r="W52" s="3856" t="s">
        <v>1261</v>
      </c>
      <c r="X52" s="2837" t="s">
        <v>1261</v>
      </c>
      <c r="Y52" s="3822" t="s">
        <v>1262</v>
      </c>
      <c r="Z52" s="3857" t="s">
        <v>1261</v>
      </c>
      <c r="AA52" s="60"/>
      <c r="AB52" s="3"/>
      <c r="AC52" s="3"/>
      <c r="AD52" s="3"/>
      <c r="AE52" s="936"/>
    </row>
    <row r="53" spans="1:31">
      <c r="A53" s="936"/>
      <c r="B53" s="3"/>
      <c r="C53" s="3"/>
      <c r="D53" s="52"/>
      <c r="E53" s="100" t="s">
        <v>1872</v>
      </c>
      <c r="F53" s="3221"/>
      <c r="G53" s="3221"/>
      <c r="H53" s="3221"/>
      <c r="I53" s="3221"/>
      <c r="J53" s="3221"/>
      <c r="K53" s="3221"/>
      <c r="L53" s="3283" t="s">
        <v>1929</v>
      </c>
      <c r="M53" s="52"/>
      <c r="N53" s="240"/>
      <c r="O53" s="240"/>
      <c r="P53" s="240"/>
      <c r="Q53" s="240"/>
      <c r="R53" s="240"/>
      <c r="S53" s="240"/>
      <c r="T53" s="3936" t="s">
        <v>92</v>
      </c>
      <c r="U53" s="3937"/>
      <c r="V53" s="3938"/>
      <c r="W53" s="4326"/>
      <c r="X53" s="4327"/>
      <c r="Y53" s="4327"/>
      <c r="Z53" s="4328">
        <f>W53+X53-Y53</f>
        <v>0</v>
      </c>
      <c r="AA53" s="59"/>
      <c r="AB53" s="3"/>
      <c r="AC53" s="3"/>
      <c r="AD53" s="3"/>
      <c r="AE53" s="936"/>
    </row>
    <row r="54" spans="1:31">
      <c r="A54" s="936"/>
      <c r="B54" s="3"/>
      <c r="C54" s="3"/>
      <c r="D54" s="3"/>
      <c r="E54" s="878" t="s">
        <v>1930</v>
      </c>
      <c r="F54" s="3284"/>
      <c r="G54" s="3284"/>
      <c r="H54" s="3284"/>
      <c r="I54" s="3284"/>
      <c r="J54" s="3284"/>
      <c r="K54" s="3284"/>
      <c r="L54" s="3283" t="s">
        <v>2936</v>
      </c>
      <c r="M54" s="3"/>
      <c r="N54" s="240"/>
      <c r="O54" s="240"/>
      <c r="P54" s="240"/>
      <c r="Q54" s="240"/>
      <c r="R54" s="240"/>
      <c r="S54" s="240"/>
      <c r="T54" s="3936" t="s">
        <v>93</v>
      </c>
      <c r="U54" s="3937"/>
      <c r="V54" s="3938"/>
      <c r="W54" s="4326">
        <f>H49</f>
        <v>0</v>
      </c>
      <c r="X54" s="4327"/>
      <c r="Y54" s="4327"/>
      <c r="Z54" s="4328">
        <f>W54+X54-Y54</f>
        <v>0</v>
      </c>
      <c r="AA54" s="59"/>
      <c r="AB54" s="3"/>
      <c r="AC54" s="3"/>
      <c r="AD54" s="3"/>
      <c r="AE54" s="936"/>
    </row>
    <row r="55" spans="1:31">
      <c r="A55" s="936"/>
      <c r="B55" s="3"/>
      <c r="C55" s="3"/>
      <c r="D55" s="3"/>
      <c r="E55" s="878" t="s">
        <v>1931</v>
      </c>
      <c r="F55" s="3284"/>
      <c r="G55" s="3284"/>
      <c r="H55" s="3284"/>
      <c r="I55" s="3284"/>
      <c r="J55" s="3284"/>
      <c r="K55" s="3284"/>
      <c r="L55" s="3283" t="s">
        <v>2937</v>
      </c>
      <c r="M55" s="3"/>
      <c r="N55" s="240"/>
      <c r="O55" s="240"/>
      <c r="P55" s="240"/>
      <c r="Q55" s="240"/>
      <c r="R55" s="240"/>
      <c r="S55" s="240"/>
      <c r="T55" s="3936" t="s">
        <v>94</v>
      </c>
      <c r="U55" s="3937"/>
      <c r="V55" s="3938"/>
      <c r="W55" s="4326">
        <f>K49</f>
        <v>0</v>
      </c>
      <c r="X55" s="4327"/>
      <c r="Y55" s="4327"/>
      <c r="Z55" s="4328">
        <f>W55+X55-Y55</f>
        <v>0</v>
      </c>
      <c r="AA55" s="59"/>
      <c r="AB55" s="3"/>
      <c r="AC55" s="3"/>
      <c r="AD55" s="3"/>
      <c r="AE55" s="936"/>
    </row>
    <row r="56" spans="1:31">
      <c r="A56" s="936"/>
      <c r="B56" s="3"/>
      <c r="C56" s="3"/>
      <c r="D56" s="3"/>
      <c r="E56" s="878" t="s">
        <v>1932</v>
      </c>
      <c r="F56" s="3284"/>
      <c r="G56" s="3284"/>
      <c r="H56" s="3284"/>
      <c r="I56" s="3284"/>
      <c r="J56" s="3284"/>
      <c r="K56" s="3284"/>
      <c r="L56" s="3284"/>
      <c r="M56" s="3"/>
      <c r="N56" s="240"/>
      <c r="O56" s="240"/>
      <c r="P56" s="240"/>
      <c r="Q56" s="240"/>
      <c r="R56" s="240"/>
      <c r="S56" s="240"/>
      <c r="T56" s="3936" t="s">
        <v>95</v>
      </c>
      <c r="U56" s="3937"/>
      <c r="V56" s="3938"/>
      <c r="W56" s="4326">
        <f>J49</f>
        <v>0</v>
      </c>
      <c r="X56" s="4327"/>
      <c r="Y56" s="4327"/>
      <c r="Z56" s="4328">
        <f>W56+X56-Y56</f>
        <v>0</v>
      </c>
      <c r="AA56" s="240"/>
      <c r="AB56" s="3"/>
      <c r="AC56" s="3"/>
      <c r="AD56" s="3"/>
      <c r="AE56" s="936"/>
    </row>
    <row r="57" spans="1:31">
      <c r="A57" s="936"/>
      <c r="B57" s="3"/>
      <c r="C57" s="3"/>
      <c r="D57" s="3"/>
      <c r="E57" s="878" t="s">
        <v>1933</v>
      </c>
      <c r="F57" s="3284"/>
      <c r="G57" s="3284"/>
      <c r="H57" s="3284"/>
      <c r="I57" s="3284"/>
      <c r="J57" s="3284"/>
      <c r="K57" s="3284"/>
      <c r="L57" s="3284"/>
      <c r="M57" s="3"/>
      <c r="N57" s="3"/>
      <c r="O57" s="3"/>
      <c r="P57" s="3"/>
      <c r="Q57" s="3"/>
      <c r="R57" s="3"/>
      <c r="S57" s="3"/>
      <c r="T57" s="3936" t="s">
        <v>88</v>
      </c>
      <c r="U57" s="3937"/>
      <c r="V57" s="3938"/>
      <c r="W57" s="4326">
        <f>L49</f>
        <v>0</v>
      </c>
      <c r="X57" s="4327"/>
      <c r="Y57" s="4327"/>
      <c r="Z57" s="4328">
        <f>W57+X57-Y57</f>
        <v>0</v>
      </c>
      <c r="AA57" s="3"/>
      <c r="AB57" s="3"/>
      <c r="AC57" s="3"/>
      <c r="AD57" s="3"/>
      <c r="AE57" s="936"/>
    </row>
    <row r="58" spans="1:31" ht="15.75" thickBot="1">
      <c r="A58" s="936"/>
      <c r="B58" s="3"/>
      <c r="C58" s="3"/>
      <c r="D58" s="3"/>
      <c r="E58" s="878" t="s">
        <v>1934</v>
      </c>
      <c r="F58" s="3284"/>
      <c r="G58" s="3284"/>
      <c r="H58" s="3284"/>
      <c r="I58" s="3284"/>
      <c r="J58" s="3284"/>
      <c r="K58" s="3284"/>
      <c r="L58" s="3284"/>
      <c r="M58" s="3"/>
      <c r="N58" s="3"/>
      <c r="O58" s="3"/>
      <c r="P58" s="3"/>
      <c r="Q58" s="3"/>
      <c r="R58" s="3"/>
      <c r="S58" s="3"/>
      <c r="T58" s="8711" t="s">
        <v>1315</v>
      </c>
      <c r="U58" s="8712"/>
      <c r="V58" s="8713"/>
      <c r="W58" s="4329">
        <f>W53+W54+W55+W56-W57</f>
        <v>0</v>
      </c>
      <c r="X58" s="4329">
        <f>X53+X54+X55+X56-X57</f>
        <v>0</v>
      </c>
      <c r="Y58" s="4329">
        <f>Y53+Y54+Y55+Y56-Y57</f>
        <v>0</v>
      </c>
      <c r="Z58" s="4330">
        <f>Z53+Z54+Z55+Z56-Z57</f>
        <v>0</v>
      </c>
      <c r="AA58" s="3"/>
      <c r="AB58" s="3"/>
      <c r="AC58" s="3"/>
      <c r="AD58" s="3"/>
      <c r="AE58" s="936"/>
    </row>
    <row r="59" spans="1:31">
      <c r="A59" s="936"/>
      <c r="B59" s="3"/>
      <c r="C59" s="3"/>
      <c r="D59" s="3"/>
      <c r="E59" s="878" t="s">
        <v>1935</v>
      </c>
      <c r="F59" s="3284"/>
      <c r="G59" s="3284"/>
      <c r="H59" s="3284"/>
      <c r="I59" s="3284"/>
      <c r="J59" s="3284"/>
      <c r="K59" s="3284"/>
      <c r="L59" s="3284"/>
      <c r="M59" s="3"/>
      <c r="N59" s="3"/>
      <c r="O59" s="3"/>
      <c r="P59" s="3"/>
      <c r="Q59" s="3"/>
      <c r="R59" s="3"/>
      <c r="S59" s="3"/>
      <c r="T59" s="2157"/>
      <c r="U59" s="1051"/>
      <c r="V59" s="1051"/>
      <c r="W59" s="1050" t="str">
        <f>IF(SUM(W53:W56)=W49,"","Check Error")</f>
        <v/>
      </c>
      <c r="X59" s="1050" t="str">
        <f>IF(X58=(X49+Y49),"","Check Error")</f>
        <v/>
      </c>
      <c r="Y59" s="1050" t="str">
        <f>IF(Y58=(Z49+AA49),"","Check Error")</f>
        <v/>
      </c>
      <c r="Z59" s="1050" t="str">
        <f>IF(SUM(Z53:Z56)=(AB49),"","Check Error")</f>
        <v/>
      </c>
      <c r="AA59" s="3"/>
      <c r="AB59" s="3"/>
      <c r="AC59" s="3"/>
      <c r="AD59" s="3"/>
      <c r="AE59" s="936"/>
    </row>
    <row r="60" spans="1:31" ht="15.75" thickBot="1">
      <c r="A60" s="936"/>
      <c r="B60" s="3"/>
      <c r="C60" s="3"/>
      <c r="D60" s="3"/>
      <c r="E60" s="878" t="s">
        <v>1936</v>
      </c>
      <c r="F60" s="3284"/>
      <c r="G60" s="3284"/>
      <c r="H60" s="3284"/>
      <c r="I60" s="3284"/>
      <c r="J60" s="3284"/>
      <c r="K60" s="3284"/>
      <c r="L60" s="3284"/>
      <c r="M60" s="3"/>
      <c r="N60" s="3"/>
      <c r="O60" s="3"/>
      <c r="P60" s="3"/>
      <c r="Q60" s="3"/>
      <c r="R60" s="3"/>
      <c r="S60" s="3"/>
      <c r="T60" s="1031"/>
      <c r="U60" s="1031"/>
      <c r="V60" s="1031"/>
      <c r="W60" s="1031"/>
      <c r="X60" s="1031"/>
      <c r="Y60" s="16"/>
      <c r="Z60" s="16"/>
      <c r="AA60" s="3"/>
      <c r="AB60" s="3"/>
      <c r="AC60" s="3"/>
      <c r="AD60" s="3"/>
      <c r="AE60" s="936"/>
    </row>
    <row r="61" spans="1:31">
      <c r="A61" s="936"/>
      <c r="B61" s="3"/>
      <c r="C61" s="3"/>
      <c r="D61" s="3"/>
      <c r="E61" s="878" t="s">
        <v>1937</v>
      </c>
      <c r="F61" s="3284"/>
      <c r="G61" s="3284"/>
      <c r="H61" s="3284"/>
      <c r="I61" s="3284"/>
      <c r="J61" s="3284"/>
      <c r="K61" s="3284"/>
      <c r="L61" s="3284"/>
      <c r="M61" s="3"/>
      <c r="N61" s="3"/>
      <c r="O61" s="3"/>
      <c r="P61" s="3"/>
      <c r="Q61" s="3"/>
      <c r="R61" s="3"/>
      <c r="S61" s="68"/>
      <c r="T61" s="3798"/>
      <c r="U61" s="3790" t="s">
        <v>60</v>
      </c>
      <c r="V61" s="3799"/>
      <c r="W61" s="3791" t="s">
        <v>1249</v>
      </c>
      <c r="X61" s="3851" t="s">
        <v>1250</v>
      </c>
      <c r="Y61" s="3851" t="s">
        <v>4861</v>
      </c>
      <c r="Z61" s="3852" t="s">
        <v>1262</v>
      </c>
      <c r="AA61" s="3"/>
      <c r="AB61" s="3"/>
      <c r="AC61" s="3"/>
      <c r="AD61" s="3"/>
      <c r="AE61" s="936"/>
    </row>
    <row r="62" spans="1:31">
      <c r="A62" s="936"/>
      <c r="B62" s="3"/>
      <c r="C62" s="3"/>
      <c r="D62" s="3"/>
      <c r="E62" s="878" t="s">
        <v>1938</v>
      </c>
      <c r="F62" s="3284"/>
      <c r="G62" s="3284"/>
      <c r="H62" s="3284"/>
      <c r="I62" s="3284"/>
      <c r="J62" s="3284"/>
      <c r="K62" s="3284"/>
      <c r="L62" s="3284"/>
      <c r="M62" s="3"/>
      <c r="N62" s="3"/>
      <c r="O62" s="3"/>
      <c r="P62" s="3"/>
      <c r="Q62" s="3"/>
      <c r="R62" s="3"/>
      <c r="S62" s="3"/>
      <c r="T62" s="3878"/>
      <c r="U62" s="3854"/>
      <c r="V62" s="3935"/>
      <c r="W62" s="3856" t="s">
        <v>1639</v>
      </c>
      <c r="X62" s="2837" t="s">
        <v>1639</v>
      </c>
      <c r="Y62" s="3822" t="s">
        <v>1262</v>
      </c>
      <c r="Z62" s="3857" t="s">
        <v>1261</v>
      </c>
      <c r="AA62" s="812"/>
      <c r="AB62" s="812"/>
      <c r="AC62" s="812"/>
      <c r="AD62" s="3"/>
      <c r="AE62" s="936"/>
    </row>
    <row r="63" spans="1:31">
      <c r="A63" s="936"/>
      <c r="B63" s="3"/>
      <c r="C63" s="3"/>
      <c r="D63" s="3"/>
      <c r="E63" s="878" t="s">
        <v>1939</v>
      </c>
      <c r="F63" s="3284"/>
      <c r="G63" s="3284"/>
      <c r="H63" s="3284"/>
      <c r="I63" s="3284"/>
      <c r="J63" s="3284"/>
      <c r="K63" s="3284"/>
      <c r="L63" s="3284"/>
      <c r="M63" s="3"/>
      <c r="N63" s="3"/>
      <c r="O63" s="3"/>
      <c r="P63" s="3"/>
      <c r="Q63" s="3"/>
      <c r="R63" s="3"/>
      <c r="S63" s="3"/>
      <c r="T63" s="3936" t="s">
        <v>2938</v>
      </c>
      <c r="U63" s="3937"/>
      <c r="V63" s="3938"/>
      <c r="W63" s="4326">
        <f>N49+P49</f>
        <v>0</v>
      </c>
      <c r="X63" s="4327"/>
      <c r="Y63" s="4327"/>
      <c r="Z63" s="4328">
        <f>W63+X63-Y63</f>
        <v>0</v>
      </c>
      <c r="AA63" s="3"/>
      <c r="AB63" s="3"/>
      <c r="AC63" s="3"/>
      <c r="AD63" s="3"/>
      <c r="AE63" s="936"/>
    </row>
    <row r="64" spans="1:31">
      <c r="A64" s="936"/>
      <c r="B64" s="3"/>
      <c r="C64" s="3"/>
      <c r="D64" s="3"/>
      <c r="E64" s="100" t="s">
        <v>1940</v>
      </c>
      <c r="F64" s="3284"/>
      <c r="G64" s="3284"/>
      <c r="H64" s="3284"/>
      <c r="I64" s="3284"/>
      <c r="J64" s="3284"/>
      <c r="K64" s="3284"/>
      <c r="L64" s="3284"/>
      <c r="M64" s="3"/>
      <c r="N64" s="3"/>
      <c r="O64" s="3"/>
      <c r="P64" s="3"/>
      <c r="Q64" s="3"/>
      <c r="R64" s="3"/>
      <c r="S64" s="3"/>
      <c r="T64" s="3936" t="s">
        <v>2939</v>
      </c>
      <c r="U64" s="3937"/>
      <c r="V64" s="3938"/>
      <c r="W64" s="4326">
        <f>M49+O49</f>
        <v>0</v>
      </c>
      <c r="X64" s="4327"/>
      <c r="Y64" s="4327"/>
      <c r="Z64" s="4328">
        <f>W64+X64-Y64</f>
        <v>0</v>
      </c>
      <c r="AA64" s="3"/>
      <c r="AB64" s="3"/>
      <c r="AC64" s="3"/>
      <c r="AD64" s="3"/>
      <c r="AE64" s="936"/>
    </row>
    <row r="65" spans="1:31">
      <c r="A65" s="936"/>
      <c r="B65" s="3"/>
      <c r="C65" s="3"/>
      <c r="D65" s="52"/>
      <c r="E65" s="3284"/>
      <c r="F65" s="3221"/>
      <c r="G65" s="3221"/>
      <c r="H65" s="3221"/>
      <c r="I65" s="3221"/>
      <c r="J65" s="3221"/>
      <c r="K65" s="3221"/>
      <c r="L65" s="3221"/>
      <c r="M65" s="52"/>
      <c r="N65" s="52"/>
      <c r="O65" s="52"/>
      <c r="P65" s="52"/>
      <c r="Q65" s="52"/>
      <c r="R65" s="52"/>
      <c r="S65" s="52"/>
      <c r="T65" s="3936" t="s">
        <v>241</v>
      </c>
      <c r="U65" s="3937"/>
      <c r="V65" s="3938"/>
      <c r="W65" s="4326">
        <f>Q49</f>
        <v>0</v>
      </c>
      <c r="X65" s="4327"/>
      <c r="Y65" s="4327"/>
      <c r="Z65" s="4328">
        <f>W65+X65-Y65</f>
        <v>0</v>
      </c>
      <c r="AA65" s="3"/>
      <c r="AB65" s="3"/>
      <c r="AC65" s="3"/>
      <c r="AD65" s="3"/>
      <c r="AE65" s="936"/>
    </row>
    <row r="66" spans="1:31" ht="15.75" thickBot="1">
      <c r="A66" s="936"/>
      <c r="B66" s="1150"/>
      <c r="C66" s="1150"/>
      <c r="D66" s="1150"/>
      <c r="E66" s="1150"/>
      <c r="F66" s="1150"/>
      <c r="G66" s="1150"/>
      <c r="H66" s="1150"/>
      <c r="I66" s="1150"/>
      <c r="J66" s="1150"/>
      <c r="K66" s="1150"/>
      <c r="L66" s="1150"/>
      <c r="M66" s="1150"/>
      <c r="N66" s="1150"/>
      <c r="O66" s="1150"/>
      <c r="P66" s="1150"/>
      <c r="Q66" s="1150"/>
      <c r="R66" s="1150"/>
      <c r="S66" s="1150"/>
      <c r="T66" s="8711" t="s">
        <v>1315</v>
      </c>
      <c r="U66" s="8712"/>
      <c r="V66" s="8713"/>
      <c r="W66" s="4329">
        <f>SUM(W63:W65)</f>
        <v>0</v>
      </c>
      <c r="X66" s="4329">
        <f>SUM(X63:X65)</f>
        <v>0</v>
      </c>
      <c r="Y66" s="4329">
        <f>SUM(Y63:Y65)</f>
        <v>0</v>
      </c>
      <c r="Z66" s="4329">
        <f>SUM(Z63:Z65)</f>
        <v>0</v>
      </c>
      <c r="AA66" s="16"/>
      <c r="AB66" s="16"/>
      <c r="AC66" s="16"/>
      <c r="AD66" s="16"/>
      <c r="AE66" s="936"/>
    </row>
    <row r="67" spans="1:31">
      <c r="A67" s="936"/>
      <c r="B67" s="1150"/>
      <c r="C67" s="1150"/>
      <c r="D67" s="1150"/>
      <c r="E67" s="1150"/>
      <c r="F67" s="1150"/>
      <c r="G67" s="1150"/>
      <c r="H67" s="1150"/>
      <c r="I67" s="1150"/>
      <c r="J67" s="1150"/>
      <c r="K67" s="1150"/>
      <c r="L67" s="1150"/>
      <c r="M67" s="1150"/>
      <c r="N67" s="1150"/>
      <c r="O67" s="1150"/>
      <c r="P67" s="1150"/>
      <c r="Q67" s="1150"/>
      <c r="R67" s="1150"/>
      <c r="S67" s="1150"/>
      <c r="T67" s="2157"/>
      <c r="U67" s="1051"/>
      <c r="V67" s="1051"/>
      <c r="W67" s="1050" t="str">
        <f>IF(W66=SUM(M49:Q49),"","Check Error")</f>
        <v/>
      </c>
      <c r="X67" s="1050"/>
      <c r="Y67" s="1050"/>
      <c r="Z67" s="1050"/>
      <c r="AA67" s="16"/>
      <c r="AB67" s="16"/>
      <c r="AC67" s="16"/>
      <c r="AD67" s="16"/>
      <c r="AE67" s="936"/>
    </row>
    <row r="68" spans="1:31">
      <c r="A68" s="936"/>
      <c r="B68" s="1150"/>
      <c r="C68" s="1150"/>
      <c r="D68" s="1150"/>
      <c r="E68" s="1150"/>
      <c r="F68" s="1150"/>
      <c r="G68" s="1150"/>
      <c r="H68" s="1150"/>
      <c r="I68" s="1150"/>
      <c r="J68" s="1150"/>
      <c r="K68" s="1150"/>
      <c r="L68" s="1150"/>
      <c r="M68" s="1150"/>
      <c r="N68" s="1150"/>
      <c r="O68" s="1150"/>
      <c r="P68" s="1150"/>
      <c r="Q68" s="1150"/>
      <c r="R68" s="1150"/>
      <c r="S68" s="1150"/>
      <c r="T68" s="1150"/>
      <c r="U68" s="1151"/>
      <c r="V68" s="1151"/>
      <c r="W68" s="1061"/>
      <c r="X68" s="1061"/>
      <c r="Y68" s="16"/>
      <c r="Z68" s="16"/>
      <c r="AA68" s="16"/>
      <c r="AB68" s="3427" t="s">
        <v>1279</v>
      </c>
      <c r="AC68" s="3427"/>
      <c r="AD68" s="16"/>
      <c r="AE68" s="936"/>
    </row>
    <row r="69" spans="1:31">
      <c r="A69" s="936"/>
      <c r="B69" s="1150"/>
      <c r="C69" s="1150"/>
      <c r="D69" s="1150"/>
      <c r="E69" s="1150"/>
      <c r="F69" s="1150"/>
      <c r="G69" s="1150"/>
      <c r="H69" s="1150"/>
      <c r="I69" s="1150"/>
      <c r="J69" s="1150"/>
      <c r="K69" s="1150"/>
      <c r="L69" s="1150"/>
      <c r="M69" s="1150"/>
      <c r="N69" s="1150"/>
      <c r="O69" s="1150"/>
      <c r="P69" s="1150"/>
      <c r="Q69" s="1150"/>
      <c r="R69" s="1150"/>
      <c r="S69" s="1150"/>
      <c r="T69" s="1150"/>
      <c r="U69" s="1151"/>
      <c r="V69" s="1151"/>
      <c r="W69" s="1061"/>
      <c r="X69" s="1061"/>
      <c r="Y69" s="16"/>
      <c r="Z69" s="16"/>
      <c r="AA69" s="16"/>
      <c r="AB69" s="16"/>
      <c r="AC69" s="16"/>
      <c r="AD69" s="16"/>
      <c r="AE69" s="936"/>
    </row>
    <row r="70" spans="1:31">
      <c r="A70" s="936"/>
      <c r="B70" s="936"/>
      <c r="C70" s="936"/>
      <c r="D70" s="936"/>
      <c r="E70" s="936"/>
      <c r="F70" s="936"/>
      <c r="G70" s="936"/>
      <c r="H70" s="936"/>
      <c r="I70" s="936"/>
      <c r="J70" s="936"/>
      <c r="K70" s="936"/>
      <c r="L70" s="936"/>
      <c r="M70" s="936"/>
      <c r="N70" s="936"/>
      <c r="O70" s="936"/>
      <c r="P70" s="936"/>
      <c r="Q70" s="936"/>
      <c r="R70" s="936"/>
      <c r="S70" s="936"/>
      <c r="T70" s="936"/>
      <c r="U70" s="936"/>
      <c r="V70" s="936"/>
      <c r="W70" s="936"/>
      <c r="X70" s="936"/>
      <c r="Y70" s="936"/>
      <c r="Z70" s="936"/>
      <c r="AA70" s="936"/>
      <c r="AB70" s="936"/>
      <c r="AC70" s="936"/>
      <c r="AD70" s="936"/>
      <c r="AE70" s="936"/>
    </row>
    <row r="71" spans="1:31">
      <c r="A71" s="936"/>
      <c r="B71" s="936"/>
      <c r="C71" s="936"/>
      <c r="D71" s="936"/>
      <c r="E71" s="936"/>
      <c r="F71" s="936"/>
      <c r="G71" s="936"/>
      <c r="H71" s="936"/>
      <c r="I71" s="936"/>
      <c r="J71" s="936"/>
      <c r="K71" s="936"/>
      <c r="L71" s="936"/>
      <c r="M71" s="936"/>
      <c r="N71" s="936"/>
      <c r="O71" s="936"/>
      <c r="P71" s="936"/>
      <c r="Q71" s="936"/>
      <c r="R71" s="936"/>
      <c r="S71" s="936"/>
      <c r="T71" s="936"/>
      <c r="U71" s="936"/>
      <c r="V71" s="936"/>
      <c r="W71" s="936"/>
      <c r="X71" s="936"/>
      <c r="Y71" s="936"/>
      <c r="Z71" s="936"/>
      <c r="AA71" s="936"/>
      <c r="AB71" s="936"/>
      <c r="AC71" s="936"/>
      <c r="AD71" s="936"/>
      <c r="AE71" s="936"/>
    </row>
  </sheetData>
  <sheetProtection formatCells="0" formatColumns="0" formatRows="0"/>
  <customSheetViews>
    <customSheetView guid="{CC70D5D3-3A1F-46AA-BDCE-F692C2C36BEE}" topLeftCell="K16">
      <selection activeCell="AB45" sqref="AB45"/>
      <pageMargins left="0.7" right="0.7" top="0.75" bottom="0.75" header="0.3" footer="0.3"/>
    </customSheetView>
    <customSheetView guid="{41E394DC-1FDD-4D1F-8620-137B7012DC10}" showGridLines="0">
      <selection sqref="A1:A3"/>
      <pageMargins left="0.7" right="0.7" top="0.75" bottom="0.75" header="0.3" footer="0.3"/>
    </customSheetView>
    <customSheetView guid="{DD364770-73A1-4C6D-9516-629A57F0EB18}" showGridLines="0" hiddenColumns="1">
      <selection activeCell="A3" sqref="A3"/>
      <pageMargins left="0.7" right="0.7" top="0.75" bottom="0.75" header="0.3" footer="0.3"/>
    </customSheetView>
    <customSheetView guid="{E14211BF-3959-45CF-A937-AD36AACCEFAC}" showGridLines="0">
      <selection sqref="A1:A3"/>
      <pageMargins left="0.7" right="0.7" top="0.75" bottom="0.75" header="0.3" footer="0.3"/>
    </customSheetView>
    <customSheetView guid="{F416BD5B-C3AD-4F61-AAB2-55950A9B7E72}">
      <selection sqref="A1:A3"/>
      <pageMargins left="0.7" right="0.7" top="0.75" bottom="0.75" header="0.3" footer="0.3"/>
    </customSheetView>
  </customSheetViews>
  <mergeCells count="22">
    <mergeCell ref="P11:P12"/>
    <mergeCell ref="I11:I12"/>
    <mergeCell ref="J11:J12"/>
    <mergeCell ref="K11:K12"/>
    <mergeCell ref="M11:M12"/>
    <mergeCell ref="N11:N12"/>
    <mergeCell ref="AC9:AC10"/>
    <mergeCell ref="T58:V58"/>
    <mergeCell ref="T66:V66"/>
    <mergeCell ref="D4:F4"/>
    <mergeCell ref="D5:F5"/>
    <mergeCell ref="O11:O12"/>
    <mergeCell ref="F7:Q7"/>
    <mergeCell ref="R7:V7"/>
    <mergeCell ref="H8:L9"/>
    <mergeCell ref="M8:P9"/>
    <mergeCell ref="H10:I10"/>
    <mergeCell ref="J10:K10"/>
    <mergeCell ref="L10:L12"/>
    <mergeCell ref="M10:N10"/>
    <mergeCell ref="O10:P10"/>
    <mergeCell ref="H11:H12"/>
  </mergeCells>
  <hyperlinks>
    <hyperlink ref="AB68" location="Index!A1" display="Index" xr:uid="{00000000-0004-0000-1E00-000000000000}"/>
  </hyperlinks>
  <pageMargins left="0.7" right="0.7" top="0.75" bottom="0.75" header="0.3" footer="0.3"/>
  <legacy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8">
    <tabColor rgb="FF7030A0"/>
  </sheetPr>
  <dimension ref="A1:AF142"/>
  <sheetViews>
    <sheetView topLeftCell="W67" workbookViewId="0">
      <selection activeCell="AA75" sqref="AA75"/>
    </sheetView>
  </sheetViews>
  <sheetFormatPr defaultColWidth="0" defaultRowHeight="15" zeroHeight="1"/>
  <cols>
    <col min="1" max="2" width="9.140625" style="3090" customWidth="1"/>
    <col min="3" max="3" width="31.85546875" style="3090" customWidth="1"/>
    <col min="4" max="4" width="11.42578125" style="3090" customWidth="1"/>
    <col min="5" max="5" width="15.7109375" style="3090" customWidth="1"/>
    <col min="6" max="6" width="17.140625" style="3090" customWidth="1"/>
    <col min="7" max="7" width="13.140625" style="3090" customWidth="1"/>
    <col min="8" max="9" width="15.42578125" style="3090" customWidth="1"/>
    <col min="10" max="11" width="14.7109375" style="3090" customWidth="1"/>
    <col min="12" max="13" width="15.85546875" style="3090" customWidth="1"/>
    <col min="14" max="16" width="15.140625" style="3090" customWidth="1"/>
    <col min="17" max="18" width="13.7109375" style="3090" customWidth="1"/>
    <col min="19" max="19" width="17.85546875" style="3090" customWidth="1"/>
    <col min="20" max="20" width="17" style="3090" customWidth="1"/>
    <col min="21" max="23" width="18.140625" style="3090" customWidth="1"/>
    <col min="24" max="25" width="15.85546875" style="3090" customWidth="1"/>
    <col min="26" max="27" width="14" style="3090" customWidth="1"/>
    <col min="28" max="28" width="14.42578125" style="3090" customWidth="1"/>
    <col min="29" max="30" width="17.28515625" style="3090" customWidth="1"/>
    <col min="31" max="32" width="9.140625" style="3090" customWidth="1"/>
    <col min="33" max="16384" width="9.140625" style="3090" hidden="1"/>
  </cols>
  <sheetData>
    <row r="1" spans="1:32">
      <c r="A1" s="936"/>
      <c r="B1" s="936"/>
      <c r="C1" s="936"/>
      <c r="D1" s="936"/>
      <c r="E1" s="936"/>
      <c r="F1" s="936"/>
      <c r="G1" s="936"/>
      <c r="H1" s="936"/>
      <c r="I1" s="936"/>
      <c r="J1" s="936"/>
      <c r="K1" s="936"/>
      <c r="L1" s="936"/>
      <c r="M1" s="936"/>
      <c r="N1" s="936"/>
      <c r="O1" s="936"/>
      <c r="P1" s="936"/>
      <c r="Q1" s="936"/>
      <c r="R1" s="936"/>
      <c r="S1" s="936"/>
      <c r="T1" s="936"/>
      <c r="U1" s="936"/>
      <c r="V1" s="936"/>
      <c r="W1" s="936"/>
      <c r="X1" s="936"/>
      <c r="Y1" s="936"/>
      <c r="Z1" s="936"/>
      <c r="AA1" s="936"/>
      <c r="AB1" s="936"/>
      <c r="AC1" s="936"/>
      <c r="AD1" s="936"/>
      <c r="AE1" s="936"/>
      <c r="AF1" s="936"/>
    </row>
    <row r="2" spans="1:32" ht="15.75" thickBot="1">
      <c r="A2" s="936"/>
      <c r="B2" s="3"/>
      <c r="C2" s="3"/>
      <c r="D2" s="3"/>
      <c r="E2" s="3"/>
      <c r="F2" s="3"/>
      <c r="G2" s="3"/>
      <c r="H2" s="3"/>
      <c r="I2" s="3"/>
      <c r="J2" s="3"/>
      <c r="K2" s="3"/>
      <c r="L2" s="3"/>
      <c r="M2" s="3"/>
      <c r="N2" s="3"/>
      <c r="O2" s="3"/>
      <c r="P2" s="3"/>
      <c r="Q2" s="3"/>
      <c r="R2" s="3"/>
      <c r="S2" s="3"/>
      <c r="T2" s="3"/>
      <c r="U2" s="3"/>
      <c r="V2" s="3"/>
      <c r="W2" s="3"/>
      <c r="X2" s="3"/>
      <c r="Y2" s="3"/>
      <c r="Z2" s="3"/>
      <c r="AA2" s="3"/>
      <c r="AB2" s="3"/>
      <c r="AC2" s="3"/>
      <c r="AD2" s="3"/>
      <c r="AE2" s="3"/>
      <c r="AF2" s="936"/>
    </row>
    <row r="3" spans="1:32" s="6955" customFormat="1" ht="17.25" thickBot="1">
      <c r="A3" s="932"/>
      <c r="B3" s="5"/>
      <c r="C3" s="2855" t="s">
        <v>2946</v>
      </c>
      <c r="D3" s="2856"/>
      <c r="E3" s="2856"/>
      <c r="F3" s="2857"/>
      <c r="G3" s="69"/>
      <c r="H3" s="69"/>
      <c r="I3" s="69"/>
      <c r="J3" s="280"/>
      <c r="K3" s="69"/>
      <c r="L3" s="69"/>
      <c r="M3" s="69"/>
      <c r="N3" s="192"/>
      <c r="O3" s="192"/>
      <c r="P3" s="192"/>
      <c r="Q3" s="69"/>
      <c r="R3" s="69"/>
      <c r="S3" s="192"/>
      <c r="T3" s="1"/>
      <c r="U3" s="69"/>
      <c r="V3" s="1"/>
      <c r="W3" s="1"/>
      <c r="X3" s="5"/>
      <c r="Y3" s="5"/>
      <c r="Z3" s="5"/>
      <c r="AA3" s="5"/>
      <c r="AB3" s="5"/>
      <c r="AC3" s="62"/>
      <c r="AD3" s="6111" t="s">
        <v>2827</v>
      </c>
      <c r="AE3" s="5"/>
      <c r="AF3" s="932"/>
    </row>
    <row r="4" spans="1:32" s="6955" customFormat="1" ht="16.5">
      <c r="A4" s="932"/>
      <c r="B4" s="5"/>
      <c r="C4" s="2853" t="s">
        <v>57</v>
      </c>
      <c r="D4" s="8622" t="str">
        <f>B.1!F4</f>
        <v>ABC Company</v>
      </c>
      <c r="E4" s="8623"/>
      <c r="F4" s="8624"/>
      <c r="G4" s="69"/>
      <c r="H4" s="69"/>
      <c r="I4" s="69"/>
      <c r="J4" s="280"/>
      <c r="K4" s="69"/>
      <c r="L4" s="69"/>
      <c r="M4" s="69"/>
      <c r="N4" s="69"/>
      <c r="O4" s="69"/>
      <c r="P4" s="69"/>
      <c r="Q4" s="69"/>
      <c r="R4" s="69"/>
      <c r="S4" s="69"/>
      <c r="T4" s="1"/>
      <c r="U4" s="69"/>
      <c r="V4" s="1"/>
      <c r="W4" s="69"/>
      <c r="X4" s="5"/>
      <c r="Y4" s="5"/>
      <c r="Z4" s="5"/>
      <c r="AA4" s="5"/>
      <c r="AB4" s="5"/>
      <c r="AC4" s="5"/>
      <c r="AD4" s="6187"/>
      <c r="AE4" s="5"/>
      <c r="AF4" s="932"/>
    </row>
    <row r="5" spans="1:32" s="6959" customFormat="1" ht="19.5" thickBot="1">
      <c r="A5" s="757"/>
      <c r="B5" s="283"/>
      <c r="C5" s="2836" t="s">
        <v>2719</v>
      </c>
      <c r="D5" s="8625">
        <f>B.1!F5</f>
        <v>44196</v>
      </c>
      <c r="E5" s="8626"/>
      <c r="F5" s="8627"/>
      <c r="G5" s="90"/>
      <c r="H5" s="90"/>
      <c r="I5" s="90"/>
      <c r="J5" s="280"/>
      <c r="K5" s="322"/>
      <c r="L5" s="90"/>
      <c r="M5" s="90"/>
      <c r="N5" s="90"/>
      <c r="O5" s="90"/>
      <c r="P5" s="90"/>
      <c r="Q5" s="90"/>
      <c r="R5" s="90"/>
      <c r="S5" s="90"/>
      <c r="T5" s="90"/>
      <c r="U5" s="90"/>
      <c r="V5" s="90"/>
      <c r="W5" s="90"/>
      <c r="X5" s="90"/>
      <c r="Y5" s="90"/>
      <c r="Z5" s="90"/>
      <c r="AA5" s="90"/>
      <c r="AB5" s="322"/>
      <c r="AC5" s="322"/>
      <c r="AD5" s="6497"/>
      <c r="AE5" s="90"/>
      <c r="AF5" s="1062"/>
    </row>
    <row r="6" spans="1:32" s="6955" customFormat="1" ht="13.5" thickBot="1">
      <c r="A6" s="932"/>
      <c r="B6" s="5"/>
      <c r="C6" s="69"/>
      <c r="D6" s="69"/>
      <c r="E6" s="69"/>
      <c r="F6" s="69"/>
      <c r="G6" s="69"/>
      <c r="H6" s="69"/>
      <c r="I6" s="69"/>
      <c r="J6" s="69"/>
      <c r="K6" s="69"/>
      <c r="L6" s="69"/>
      <c r="M6" s="69"/>
      <c r="N6" s="69"/>
      <c r="O6" s="69"/>
      <c r="P6" s="69"/>
      <c r="Q6" s="69"/>
      <c r="R6" s="69"/>
      <c r="S6" s="69"/>
      <c r="T6" s="69"/>
      <c r="U6" s="69"/>
      <c r="V6" s="69"/>
      <c r="W6" s="69"/>
      <c r="X6" s="87"/>
      <c r="Y6" s="87"/>
      <c r="Z6" s="87"/>
      <c r="AA6" s="87"/>
      <c r="AB6" s="87"/>
      <c r="AC6" s="87"/>
      <c r="AD6" s="87"/>
      <c r="AE6" s="5"/>
      <c r="AF6" s="932"/>
    </row>
    <row r="7" spans="1:32" s="6955" customFormat="1" ht="12.75">
      <c r="A7" s="932"/>
      <c r="B7" s="5"/>
      <c r="C7" s="325"/>
      <c r="D7" s="617"/>
      <c r="E7" s="2324"/>
      <c r="F7" s="8813" t="s">
        <v>1909</v>
      </c>
      <c r="G7" s="8814"/>
      <c r="H7" s="8814"/>
      <c r="I7" s="8815"/>
      <c r="J7" s="8815"/>
      <c r="K7" s="8815"/>
      <c r="L7" s="8815"/>
      <c r="M7" s="8815"/>
      <c r="N7" s="8814"/>
      <c r="O7" s="8814"/>
      <c r="P7" s="8814"/>
      <c r="Q7" s="8816"/>
      <c r="R7" s="326"/>
      <c r="S7" s="8817" t="s">
        <v>1910</v>
      </c>
      <c r="T7" s="8818"/>
      <c r="U7" s="8818"/>
      <c r="V7" s="8818"/>
      <c r="W7" s="8819"/>
      <c r="X7" s="2841"/>
      <c r="Y7" s="2844"/>
      <c r="Z7" s="2845"/>
      <c r="AA7" s="2844"/>
      <c r="AB7" s="2845"/>
      <c r="AC7" s="296"/>
      <c r="AD7" s="4251"/>
      <c r="AE7" s="5"/>
      <c r="AF7" s="932"/>
    </row>
    <row r="8" spans="1:32" s="6955" customFormat="1" ht="12.75">
      <c r="A8" s="932"/>
      <c r="B8" s="5"/>
      <c r="C8" s="327"/>
      <c r="D8" s="2325"/>
      <c r="E8" s="2326"/>
      <c r="F8" s="308"/>
      <c r="G8" s="8820" t="s">
        <v>2203</v>
      </c>
      <c r="H8" s="8820"/>
      <c r="I8" s="8821" t="s">
        <v>1941</v>
      </c>
      <c r="J8" s="8822"/>
      <c r="K8" s="8822"/>
      <c r="L8" s="8822"/>
      <c r="M8" s="8823"/>
      <c r="N8" s="8824" t="s">
        <v>1942</v>
      </c>
      <c r="O8" s="8824"/>
      <c r="P8" s="8824"/>
      <c r="Q8" s="8825"/>
      <c r="R8" s="2156"/>
      <c r="S8" s="308"/>
      <c r="T8" s="270"/>
      <c r="U8" s="270"/>
      <c r="V8" s="270"/>
      <c r="W8" s="2258"/>
      <c r="X8" s="2842"/>
      <c r="Y8" s="2847" t="s">
        <v>1250</v>
      </c>
      <c r="Z8" s="2159"/>
      <c r="AA8" s="2847" t="s">
        <v>4162</v>
      </c>
      <c r="AB8" s="2159"/>
      <c r="AC8" s="297"/>
      <c r="AD8" s="4252"/>
      <c r="AE8" s="5"/>
      <c r="AF8" s="932"/>
    </row>
    <row r="9" spans="1:32" s="6955" customFormat="1" ht="12.75">
      <c r="A9" s="932"/>
      <c r="B9" s="5"/>
      <c r="C9" s="328" t="s">
        <v>1839</v>
      </c>
      <c r="D9" s="2310" t="s">
        <v>1840</v>
      </c>
      <c r="E9" s="2311" t="s">
        <v>1584</v>
      </c>
      <c r="F9" s="308" t="s">
        <v>1943</v>
      </c>
      <c r="G9" s="683" t="s">
        <v>1335</v>
      </c>
      <c r="H9" s="2163" t="s">
        <v>1892</v>
      </c>
      <c r="I9" s="8798" t="s">
        <v>1893</v>
      </c>
      <c r="J9" s="8799"/>
      <c r="K9" s="8798" t="s">
        <v>1894</v>
      </c>
      <c r="L9" s="8799"/>
      <c r="M9" s="323"/>
      <c r="N9" s="8798" t="s">
        <v>1944</v>
      </c>
      <c r="O9" s="8799"/>
      <c r="P9" s="8798" t="s">
        <v>1945</v>
      </c>
      <c r="Q9" s="8802"/>
      <c r="R9" s="285"/>
      <c r="S9" s="308" t="s">
        <v>1946</v>
      </c>
      <c r="T9" s="270" t="s">
        <v>1848</v>
      </c>
      <c r="U9" s="270" t="s">
        <v>1916</v>
      </c>
      <c r="V9" s="270" t="s">
        <v>631</v>
      </c>
      <c r="W9" s="2258" t="s">
        <v>1849</v>
      </c>
      <c r="X9" s="323" t="s">
        <v>1249</v>
      </c>
      <c r="Y9" s="2848" t="s">
        <v>1261</v>
      </c>
      <c r="Z9" s="2821"/>
      <c r="AA9" s="2849" t="s">
        <v>1261</v>
      </c>
      <c r="AB9" s="2821"/>
      <c r="AC9" s="298" t="s">
        <v>1262</v>
      </c>
      <c r="AD9" s="8773" t="s">
        <v>4185</v>
      </c>
      <c r="AE9" s="5"/>
      <c r="AF9" s="932"/>
    </row>
    <row r="10" spans="1:32" s="6955" customFormat="1" ht="12.75">
      <c r="A10" s="932"/>
      <c r="B10" s="5"/>
      <c r="C10" s="327"/>
      <c r="D10" s="2310"/>
      <c r="E10" s="2311" t="s">
        <v>1590</v>
      </c>
      <c r="F10" s="308" t="s">
        <v>1947</v>
      </c>
      <c r="G10" s="270" t="s">
        <v>1587</v>
      </c>
      <c r="H10" s="271" t="s">
        <v>1335</v>
      </c>
      <c r="I10" s="8800"/>
      <c r="J10" s="8801"/>
      <c r="K10" s="8800"/>
      <c r="L10" s="8801"/>
      <c r="M10" s="323" t="s">
        <v>1948</v>
      </c>
      <c r="N10" s="8800"/>
      <c r="O10" s="8801"/>
      <c r="P10" s="8800"/>
      <c r="Q10" s="8803"/>
      <c r="R10" s="285" t="s">
        <v>1897</v>
      </c>
      <c r="S10" s="308" t="s">
        <v>1915</v>
      </c>
      <c r="T10" s="270" t="s">
        <v>1918</v>
      </c>
      <c r="U10" s="270" t="s">
        <v>18</v>
      </c>
      <c r="V10" s="270" t="s">
        <v>1916</v>
      </c>
      <c r="W10" s="2258" t="s">
        <v>1949</v>
      </c>
      <c r="X10" s="1752" t="s">
        <v>1261</v>
      </c>
      <c r="Y10" s="2820"/>
      <c r="Z10" s="2846"/>
      <c r="AA10" s="2820"/>
      <c r="AB10" s="2846"/>
      <c r="AC10" s="298" t="s">
        <v>1261</v>
      </c>
      <c r="AD10" s="8773"/>
      <c r="AE10" s="5"/>
      <c r="AF10" s="932"/>
    </row>
    <row r="11" spans="1:32" s="6955" customFormat="1" ht="12.75">
      <c r="A11" s="932"/>
      <c r="B11" s="5"/>
      <c r="C11" s="327"/>
      <c r="D11" s="2310"/>
      <c r="E11" s="2311" t="s">
        <v>1260</v>
      </c>
      <c r="F11" s="308" t="s">
        <v>1865</v>
      </c>
      <c r="G11" s="268"/>
      <c r="H11" s="270" t="s">
        <v>1587</v>
      </c>
      <c r="I11" s="8804" t="s">
        <v>1859</v>
      </c>
      <c r="J11" s="8810" t="s">
        <v>1860</v>
      </c>
      <c r="K11" s="8810" t="s">
        <v>1859</v>
      </c>
      <c r="L11" s="8810" t="s">
        <v>1860</v>
      </c>
      <c r="M11" s="324" t="s">
        <v>1461</v>
      </c>
      <c r="N11" s="8804" t="s">
        <v>1859</v>
      </c>
      <c r="O11" s="8810" t="s">
        <v>1860</v>
      </c>
      <c r="P11" s="8804" t="s">
        <v>1859</v>
      </c>
      <c r="Q11" s="8807" t="s">
        <v>1860</v>
      </c>
      <c r="R11" s="2162" t="s">
        <v>1950</v>
      </c>
      <c r="S11" s="308" t="s">
        <v>1946</v>
      </c>
      <c r="T11" s="270" t="s">
        <v>785</v>
      </c>
      <c r="U11" s="270" t="s">
        <v>1951</v>
      </c>
      <c r="V11" s="270" t="s">
        <v>1952</v>
      </c>
      <c r="W11" s="2258" t="s">
        <v>1306</v>
      </c>
      <c r="X11" s="2155"/>
      <c r="Y11" s="2155"/>
      <c r="Z11" s="272"/>
      <c r="AA11" s="2837"/>
      <c r="AB11" s="272"/>
      <c r="AC11" s="299"/>
      <c r="AD11" s="4254"/>
      <c r="AE11" s="5"/>
      <c r="AF11" s="932"/>
    </row>
    <row r="12" spans="1:32" s="6955" customFormat="1" ht="12.75">
      <c r="A12" s="932"/>
      <c r="B12" s="5"/>
      <c r="C12" s="327"/>
      <c r="D12" s="2310"/>
      <c r="E12" s="2311"/>
      <c r="F12" s="581"/>
      <c r="G12" s="268"/>
      <c r="H12" s="268"/>
      <c r="I12" s="8805"/>
      <c r="J12" s="8811"/>
      <c r="K12" s="8811"/>
      <c r="L12" s="8811"/>
      <c r="M12" s="324"/>
      <c r="N12" s="8805"/>
      <c r="O12" s="8811"/>
      <c r="P12" s="8805"/>
      <c r="Q12" s="8808"/>
      <c r="R12" s="2162" t="s">
        <v>1926</v>
      </c>
      <c r="S12" s="308" t="s">
        <v>1953</v>
      </c>
      <c r="T12" s="268"/>
      <c r="U12" s="270" t="s">
        <v>1863</v>
      </c>
      <c r="V12" s="270"/>
      <c r="W12" s="2259"/>
      <c r="X12" s="2155"/>
      <c r="Y12" s="2155" t="s">
        <v>1902</v>
      </c>
      <c r="Z12" s="272" t="s">
        <v>1860</v>
      </c>
      <c r="AA12" s="2837" t="s">
        <v>1902</v>
      </c>
      <c r="AB12" s="272" t="s">
        <v>1860</v>
      </c>
      <c r="AC12" s="299"/>
      <c r="AD12" s="4254"/>
      <c r="AE12" s="5"/>
      <c r="AF12" s="932"/>
    </row>
    <row r="13" spans="1:32" s="6955" customFormat="1" ht="12.75">
      <c r="A13" s="932"/>
      <c r="B13" s="5"/>
      <c r="C13" s="327"/>
      <c r="D13" s="2325"/>
      <c r="E13" s="2326"/>
      <c r="F13" s="307"/>
      <c r="G13" s="268"/>
      <c r="H13" s="268"/>
      <c r="I13" s="8805"/>
      <c r="J13" s="8811"/>
      <c r="K13" s="8811"/>
      <c r="L13" s="8811"/>
      <c r="M13" s="324"/>
      <c r="N13" s="8805"/>
      <c r="O13" s="8811"/>
      <c r="P13" s="8805"/>
      <c r="Q13" s="8808"/>
      <c r="R13" s="2162"/>
      <c r="S13" s="308" t="s">
        <v>1297</v>
      </c>
      <c r="T13" s="267"/>
      <c r="U13" s="267"/>
      <c r="V13" s="267"/>
      <c r="W13" s="2259"/>
      <c r="X13" s="2155"/>
      <c r="Y13" s="2155"/>
      <c r="Z13" s="272"/>
      <c r="AA13" s="2837"/>
      <c r="AB13" s="272"/>
      <c r="AC13" s="299"/>
      <c r="AD13" s="4254"/>
      <c r="AE13" s="5"/>
      <c r="AF13" s="932"/>
    </row>
    <row r="14" spans="1:32" s="6955" customFormat="1" ht="12.75">
      <c r="A14" s="932"/>
      <c r="B14" s="5"/>
      <c r="C14" s="2327"/>
      <c r="D14" s="2300" t="s">
        <v>390</v>
      </c>
      <c r="E14" s="2312" t="s">
        <v>344</v>
      </c>
      <c r="F14" s="2277" t="s">
        <v>792</v>
      </c>
      <c r="G14" s="2278"/>
      <c r="H14" s="2278"/>
      <c r="I14" s="8805"/>
      <c r="J14" s="8811"/>
      <c r="K14" s="8811"/>
      <c r="L14" s="8811"/>
      <c r="M14" s="2279"/>
      <c r="N14" s="8805"/>
      <c r="O14" s="8811"/>
      <c r="P14" s="8805"/>
      <c r="Q14" s="8808"/>
      <c r="R14" s="2162"/>
      <c r="S14" s="2260" t="s">
        <v>1263</v>
      </c>
      <c r="T14" s="2261"/>
      <c r="U14" s="2261"/>
      <c r="V14" s="2262"/>
      <c r="W14" s="2263"/>
      <c r="X14" s="2256"/>
      <c r="Y14" s="2155"/>
      <c r="Z14" s="2837"/>
      <c r="AA14" s="2838"/>
      <c r="AB14" s="278"/>
      <c r="AC14" s="300" t="s">
        <v>1092</v>
      </c>
      <c r="AD14" s="4254"/>
      <c r="AE14" s="5"/>
      <c r="AF14" s="932"/>
    </row>
    <row r="15" spans="1:32" s="6956" customFormat="1" ht="12.75">
      <c r="A15" s="934"/>
      <c r="B15" s="1030"/>
      <c r="C15" s="2264" t="s">
        <v>392</v>
      </c>
      <c r="D15" s="2313" t="s">
        <v>409</v>
      </c>
      <c r="E15" s="2314" t="s">
        <v>410</v>
      </c>
      <c r="F15" s="2264" t="s">
        <v>411</v>
      </c>
      <c r="G15" s="2265" t="s">
        <v>412</v>
      </c>
      <c r="H15" s="2265" t="s">
        <v>413</v>
      </c>
      <c r="I15" s="8806"/>
      <c r="J15" s="8812"/>
      <c r="K15" s="8812"/>
      <c r="L15" s="8812"/>
      <c r="M15" s="2265" t="s">
        <v>416</v>
      </c>
      <c r="N15" s="8806"/>
      <c r="O15" s="8812"/>
      <c r="P15" s="8806"/>
      <c r="Q15" s="8809"/>
      <c r="R15" s="2274"/>
      <c r="S15" s="2264" t="s">
        <v>419</v>
      </c>
      <c r="T15" s="2265" t="s">
        <v>420</v>
      </c>
      <c r="U15" s="2265" t="s">
        <v>421</v>
      </c>
      <c r="V15" s="2265" t="s">
        <v>422</v>
      </c>
      <c r="W15" s="2266" t="s">
        <v>1093</v>
      </c>
      <c r="X15" s="2850" t="s">
        <v>1094</v>
      </c>
      <c r="Y15" s="2851"/>
      <c r="Z15" s="2852" t="s">
        <v>1095</v>
      </c>
      <c r="AA15" s="2851"/>
      <c r="AB15" s="2852" t="s">
        <v>1096</v>
      </c>
      <c r="AC15" s="334" t="s">
        <v>1097</v>
      </c>
      <c r="AD15" s="7333"/>
      <c r="AE15" s="1030"/>
      <c r="AF15" s="934"/>
    </row>
    <row r="16" spans="1:32" s="6955" customFormat="1" ht="12.75">
      <c r="A16" s="932"/>
      <c r="B16" s="5"/>
      <c r="C16" s="301" t="s">
        <v>1868</v>
      </c>
      <c r="D16" s="2315"/>
      <c r="E16" s="2328"/>
      <c r="F16" s="2280"/>
      <c r="G16" s="2281"/>
      <c r="H16" s="2281"/>
      <c r="I16" s="2281"/>
      <c r="J16" s="2281"/>
      <c r="K16" s="2281"/>
      <c r="L16" s="2281"/>
      <c r="M16" s="2281"/>
      <c r="N16" s="2281"/>
      <c r="O16" s="2281"/>
      <c r="P16" s="2281"/>
      <c r="Q16" s="2282"/>
      <c r="R16" s="2275"/>
      <c r="S16" s="2267"/>
      <c r="T16" s="332"/>
      <c r="U16" s="332"/>
      <c r="V16" s="332"/>
      <c r="W16" s="2268"/>
      <c r="X16" s="2257"/>
      <c r="Y16" s="2257"/>
      <c r="Z16" s="331"/>
      <c r="AA16" s="2843"/>
      <c r="AB16" s="331"/>
      <c r="AC16" s="333"/>
      <c r="AD16" s="7322"/>
      <c r="AE16" s="5"/>
      <c r="AF16" s="932"/>
    </row>
    <row r="17" spans="1:32" s="6957" customFormat="1" ht="12.75">
      <c r="A17" s="935"/>
      <c r="B17" s="108"/>
      <c r="C17" s="1146" t="s">
        <v>2440</v>
      </c>
      <c r="D17" s="2160"/>
      <c r="E17" s="2283"/>
      <c r="F17" s="2269"/>
      <c r="G17" s="2158"/>
      <c r="H17" s="2158"/>
      <c r="I17" s="2158"/>
      <c r="J17" s="2158"/>
      <c r="K17" s="2158"/>
      <c r="L17" s="2158"/>
      <c r="M17" s="2158"/>
      <c r="N17" s="2158"/>
      <c r="O17" s="2158"/>
      <c r="P17" s="2158"/>
      <c r="Q17" s="2283"/>
      <c r="R17" s="1153"/>
      <c r="S17" s="2269"/>
      <c r="T17" s="1147"/>
      <c r="U17" s="1147"/>
      <c r="V17" s="1147"/>
      <c r="W17" s="2270"/>
      <c r="X17" s="1155"/>
      <c r="Y17" s="1155"/>
      <c r="Z17" s="1147"/>
      <c r="AA17" s="2840"/>
      <c r="AB17" s="1147"/>
      <c r="AC17" s="4277">
        <f>+X17+Y17+Z17-AA17-AB17</f>
        <v>0</v>
      </c>
      <c r="AD17" s="4259"/>
      <c r="AE17" s="108"/>
      <c r="AF17" s="935"/>
    </row>
    <row r="18" spans="1:32" s="6957" customFormat="1" ht="12.75">
      <c r="A18" s="935"/>
      <c r="B18" s="108"/>
      <c r="C18" s="5880" t="s">
        <v>2441</v>
      </c>
      <c r="D18" s="2160"/>
      <c r="E18" s="4276" t="b">
        <v>1</v>
      </c>
      <c r="F18" s="2269"/>
      <c r="G18" s="2158"/>
      <c r="H18" s="2158"/>
      <c r="I18" s="2158"/>
      <c r="J18" s="2158"/>
      <c r="K18" s="2158"/>
      <c r="L18" s="2158"/>
      <c r="M18" s="2158"/>
      <c r="N18" s="2158"/>
      <c r="O18" s="2158"/>
      <c r="P18" s="2158"/>
      <c r="Q18" s="2283"/>
      <c r="R18" s="1153"/>
      <c r="S18" s="2269"/>
      <c r="T18" s="1147"/>
      <c r="U18" s="1147"/>
      <c r="V18" s="1147"/>
      <c r="W18" s="2270"/>
      <c r="X18" s="3875">
        <f>SUM(I18:L18)</f>
        <v>0</v>
      </c>
      <c r="Y18" s="1155"/>
      <c r="Z18" s="1155"/>
      <c r="AA18" s="1155"/>
      <c r="AB18" s="1155"/>
      <c r="AC18" s="3875">
        <f t="shared" ref="AC18:AC68" si="0">+X18+Y18+Z18-AA18-AB18</f>
        <v>0</v>
      </c>
      <c r="AD18" s="7334"/>
      <c r="AE18" s="108"/>
      <c r="AF18" s="935"/>
    </row>
    <row r="19" spans="1:32" s="6957" customFormat="1" ht="12.75">
      <c r="A19" s="935"/>
      <c r="B19" s="108"/>
      <c r="C19" s="5880" t="s">
        <v>2441</v>
      </c>
      <c r="D19" s="2160"/>
      <c r="E19" s="4276" t="b">
        <v>1</v>
      </c>
      <c r="F19" s="2269"/>
      <c r="G19" s="2158"/>
      <c r="H19" s="2158"/>
      <c r="I19" s="2158"/>
      <c r="J19" s="2158"/>
      <c r="K19" s="2158"/>
      <c r="L19" s="2158"/>
      <c r="M19" s="2158"/>
      <c r="N19" s="2158"/>
      <c r="O19" s="2158"/>
      <c r="P19" s="2158"/>
      <c r="Q19" s="2283"/>
      <c r="R19" s="1153"/>
      <c r="S19" s="2269"/>
      <c r="T19" s="1147"/>
      <c r="U19" s="1147"/>
      <c r="V19" s="1147"/>
      <c r="W19" s="2270"/>
      <c r="X19" s="3875">
        <f t="shared" ref="X19:X68" si="1">SUM(I19:L19)</f>
        <v>0</v>
      </c>
      <c r="Y19" s="1155"/>
      <c r="Z19" s="1155"/>
      <c r="AA19" s="1155"/>
      <c r="AB19" s="1155"/>
      <c r="AC19" s="3875">
        <f t="shared" si="0"/>
        <v>0</v>
      </c>
      <c r="AD19" s="7334"/>
      <c r="AE19" s="108"/>
      <c r="AF19" s="935"/>
    </row>
    <row r="20" spans="1:32" s="6957" customFormat="1" ht="12.75">
      <c r="A20" s="935"/>
      <c r="B20" s="108"/>
      <c r="C20" s="5880" t="s">
        <v>2441</v>
      </c>
      <c r="D20" s="2160"/>
      <c r="E20" s="4276" t="b">
        <v>1</v>
      </c>
      <c r="F20" s="2269"/>
      <c r="G20" s="2158"/>
      <c r="H20" s="2158"/>
      <c r="I20" s="2158"/>
      <c r="J20" s="2158"/>
      <c r="K20" s="2158"/>
      <c r="L20" s="2158"/>
      <c r="M20" s="2158"/>
      <c r="N20" s="2158"/>
      <c r="O20" s="2158"/>
      <c r="P20" s="2158"/>
      <c r="Q20" s="2283"/>
      <c r="R20" s="1153"/>
      <c r="S20" s="2269"/>
      <c r="T20" s="1147"/>
      <c r="U20" s="1147"/>
      <c r="V20" s="1147"/>
      <c r="W20" s="2270"/>
      <c r="X20" s="3875">
        <f t="shared" si="1"/>
        <v>0</v>
      </c>
      <c r="Y20" s="1155"/>
      <c r="Z20" s="1155"/>
      <c r="AA20" s="1155"/>
      <c r="AB20" s="1155"/>
      <c r="AC20" s="3875">
        <f t="shared" si="0"/>
        <v>0</v>
      </c>
      <c r="AD20" s="7334"/>
      <c r="AE20" s="108"/>
      <c r="AF20" s="935"/>
    </row>
    <row r="21" spans="1:32" s="6957" customFormat="1" ht="12.75">
      <c r="A21" s="935"/>
      <c r="B21" s="108"/>
      <c r="C21" s="5880" t="s">
        <v>2441</v>
      </c>
      <c r="D21" s="3616"/>
      <c r="E21" s="4276" t="b">
        <v>1</v>
      </c>
      <c r="F21" s="2269"/>
      <c r="G21" s="2158"/>
      <c r="H21" s="2158"/>
      <c r="I21" s="2158"/>
      <c r="J21" s="2158"/>
      <c r="K21" s="2158"/>
      <c r="L21" s="2158"/>
      <c r="M21" s="2158"/>
      <c r="N21" s="2158"/>
      <c r="O21" s="2158"/>
      <c r="P21" s="2158"/>
      <c r="Q21" s="2283"/>
      <c r="R21" s="1153"/>
      <c r="S21" s="2269"/>
      <c r="T21" s="1147"/>
      <c r="U21" s="1147"/>
      <c r="V21" s="1147"/>
      <c r="W21" s="2270"/>
      <c r="X21" s="3875">
        <f t="shared" si="1"/>
        <v>0</v>
      </c>
      <c r="Y21" s="1155"/>
      <c r="Z21" s="1155"/>
      <c r="AA21" s="1155"/>
      <c r="AB21" s="1155"/>
      <c r="AC21" s="3885">
        <f t="shared" si="0"/>
        <v>0</v>
      </c>
      <c r="AD21" s="7334"/>
      <c r="AE21" s="108"/>
      <c r="AF21" s="935"/>
    </row>
    <row r="22" spans="1:32" s="6957" customFormat="1" ht="12.75">
      <c r="A22" s="935"/>
      <c r="B22" s="108"/>
      <c r="C22" s="5880" t="s">
        <v>2441</v>
      </c>
      <c r="D22" s="3616"/>
      <c r="E22" s="4276" t="b">
        <v>1</v>
      </c>
      <c r="F22" s="2269"/>
      <c r="G22" s="2158"/>
      <c r="H22" s="2158"/>
      <c r="I22" s="2158"/>
      <c r="J22" s="2158"/>
      <c r="K22" s="2158"/>
      <c r="L22" s="2158"/>
      <c r="M22" s="2158"/>
      <c r="N22" s="2158"/>
      <c r="O22" s="2158"/>
      <c r="P22" s="2158"/>
      <c r="Q22" s="2283"/>
      <c r="R22" s="1153"/>
      <c r="S22" s="2269"/>
      <c r="T22" s="1147"/>
      <c r="U22" s="1147"/>
      <c r="V22" s="1147"/>
      <c r="W22" s="2270"/>
      <c r="X22" s="3875">
        <f t="shared" si="1"/>
        <v>0</v>
      </c>
      <c r="Y22" s="1155"/>
      <c r="Z22" s="1155"/>
      <c r="AA22" s="1155"/>
      <c r="AB22" s="1155"/>
      <c r="AC22" s="3885">
        <f t="shared" si="0"/>
        <v>0</v>
      </c>
      <c r="AD22" s="7334"/>
      <c r="AE22" s="108"/>
      <c r="AF22" s="935"/>
    </row>
    <row r="23" spans="1:32" s="6957" customFormat="1" ht="12.75">
      <c r="A23" s="935"/>
      <c r="B23" s="108"/>
      <c r="C23" s="5880" t="s">
        <v>2441</v>
      </c>
      <c r="D23" s="3616"/>
      <c r="E23" s="4276" t="b">
        <v>1</v>
      </c>
      <c r="F23" s="2269"/>
      <c r="G23" s="2158"/>
      <c r="H23" s="2158"/>
      <c r="I23" s="2158"/>
      <c r="J23" s="2158"/>
      <c r="K23" s="2158"/>
      <c r="L23" s="2158"/>
      <c r="M23" s="2158"/>
      <c r="N23" s="2158"/>
      <c r="O23" s="2158"/>
      <c r="P23" s="2158"/>
      <c r="Q23" s="2283"/>
      <c r="R23" s="1153"/>
      <c r="S23" s="2269"/>
      <c r="T23" s="1147"/>
      <c r="U23" s="1147"/>
      <c r="V23" s="1147"/>
      <c r="W23" s="2270"/>
      <c r="X23" s="3875">
        <f t="shared" si="1"/>
        <v>0</v>
      </c>
      <c r="Y23" s="1155"/>
      <c r="Z23" s="1155"/>
      <c r="AA23" s="1155"/>
      <c r="AB23" s="1155"/>
      <c r="AC23" s="3885">
        <f t="shared" si="0"/>
        <v>0</v>
      </c>
      <c r="AD23" s="7334"/>
      <c r="AE23" s="108"/>
      <c r="AF23" s="935"/>
    </row>
    <row r="24" spans="1:32" s="6957" customFormat="1" ht="12.75">
      <c r="A24" s="935"/>
      <c r="B24" s="108"/>
      <c r="C24" s="5880" t="s">
        <v>2441</v>
      </c>
      <c r="D24" s="3616"/>
      <c r="E24" s="4276" t="b">
        <v>1</v>
      </c>
      <c r="F24" s="2269"/>
      <c r="G24" s="2158"/>
      <c r="H24" s="2158"/>
      <c r="I24" s="2158"/>
      <c r="J24" s="2158"/>
      <c r="K24" s="2158"/>
      <c r="L24" s="2158"/>
      <c r="M24" s="2158"/>
      <c r="N24" s="2158"/>
      <c r="O24" s="2158"/>
      <c r="P24" s="2158"/>
      <c r="Q24" s="2283"/>
      <c r="R24" s="1153"/>
      <c r="S24" s="2269"/>
      <c r="T24" s="1147"/>
      <c r="U24" s="1147"/>
      <c r="V24" s="1147"/>
      <c r="W24" s="2270"/>
      <c r="X24" s="3875">
        <f t="shared" si="1"/>
        <v>0</v>
      </c>
      <c r="Y24" s="1155"/>
      <c r="Z24" s="1155"/>
      <c r="AA24" s="1155"/>
      <c r="AB24" s="1155"/>
      <c r="AC24" s="3885">
        <f t="shared" si="0"/>
        <v>0</v>
      </c>
      <c r="AD24" s="7334"/>
      <c r="AE24" s="108"/>
      <c r="AF24" s="935"/>
    </row>
    <row r="25" spans="1:32" s="6957" customFormat="1" ht="12.75">
      <c r="A25" s="935"/>
      <c r="B25" s="108"/>
      <c r="C25" s="5880" t="s">
        <v>2441</v>
      </c>
      <c r="D25" s="3616"/>
      <c r="E25" s="4276" t="b">
        <v>1</v>
      </c>
      <c r="F25" s="2269"/>
      <c r="G25" s="2158"/>
      <c r="H25" s="2158"/>
      <c r="I25" s="2158"/>
      <c r="J25" s="2158"/>
      <c r="K25" s="2158"/>
      <c r="L25" s="2158"/>
      <c r="M25" s="2158"/>
      <c r="N25" s="2158"/>
      <c r="O25" s="2158"/>
      <c r="P25" s="2158"/>
      <c r="Q25" s="2283"/>
      <c r="R25" s="1153"/>
      <c r="S25" s="2269"/>
      <c r="T25" s="1147"/>
      <c r="U25" s="1147"/>
      <c r="V25" s="1147"/>
      <c r="W25" s="2270"/>
      <c r="X25" s="3875">
        <f t="shared" si="1"/>
        <v>0</v>
      </c>
      <c r="Y25" s="1155"/>
      <c r="Z25" s="1155"/>
      <c r="AA25" s="1155"/>
      <c r="AB25" s="1155"/>
      <c r="AC25" s="3885">
        <f t="shared" si="0"/>
        <v>0</v>
      </c>
      <c r="AD25" s="7334"/>
      <c r="AE25" s="108"/>
      <c r="AF25" s="935"/>
    </row>
    <row r="26" spans="1:32" s="6957" customFormat="1" ht="12.75">
      <c r="A26" s="935"/>
      <c r="B26" s="108"/>
      <c r="C26" s="5880" t="s">
        <v>2441</v>
      </c>
      <c r="D26" s="3616"/>
      <c r="E26" s="4276" t="b">
        <v>1</v>
      </c>
      <c r="F26" s="2269"/>
      <c r="G26" s="2158"/>
      <c r="H26" s="2158"/>
      <c r="I26" s="2158"/>
      <c r="J26" s="2158"/>
      <c r="K26" s="2158"/>
      <c r="L26" s="2158"/>
      <c r="M26" s="2158"/>
      <c r="N26" s="2158"/>
      <c r="O26" s="2158"/>
      <c r="P26" s="2158"/>
      <c r="Q26" s="2283"/>
      <c r="R26" s="1153"/>
      <c r="S26" s="2269"/>
      <c r="T26" s="1147"/>
      <c r="U26" s="1147"/>
      <c r="V26" s="1147"/>
      <c r="W26" s="2270"/>
      <c r="X26" s="3875">
        <f t="shared" si="1"/>
        <v>0</v>
      </c>
      <c r="Y26" s="1155"/>
      <c r="Z26" s="1155"/>
      <c r="AA26" s="1155"/>
      <c r="AB26" s="1155"/>
      <c r="AC26" s="3885">
        <f t="shared" si="0"/>
        <v>0</v>
      </c>
      <c r="AD26" s="7334"/>
      <c r="AE26" s="108"/>
      <c r="AF26" s="935"/>
    </row>
    <row r="27" spans="1:32" s="6957" customFormat="1" ht="12.75">
      <c r="A27" s="935"/>
      <c r="B27" s="108"/>
      <c r="C27" s="5880" t="s">
        <v>2441</v>
      </c>
      <c r="D27" s="3616"/>
      <c r="E27" s="4276" t="b">
        <v>1</v>
      </c>
      <c r="F27" s="2269"/>
      <c r="G27" s="2158"/>
      <c r="H27" s="2158"/>
      <c r="I27" s="2158"/>
      <c r="J27" s="2158"/>
      <c r="K27" s="2158"/>
      <c r="L27" s="2158"/>
      <c r="M27" s="2158"/>
      <c r="N27" s="2158"/>
      <c r="O27" s="2158"/>
      <c r="P27" s="2158"/>
      <c r="Q27" s="2283"/>
      <c r="R27" s="1153"/>
      <c r="S27" s="2269"/>
      <c r="T27" s="1147"/>
      <c r="U27" s="1147"/>
      <c r="V27" s="1147"/>
      <c r="W27" s="2270"/>
      <c r="X27" s="3875">
        <f t="shared" si="1"/>
        <v>0</v>
      </c>
      <c r="Y27" s="1155"/>
      <c r="Z27" s="1155"/>
      <c r="AA27" s="1155"/>
      <c r="AB27" s="1155"/>
      <c r="AC27" s="3885">
        <f t="shared" si="0"/>
        <v>0</v>
      </c>
      <c r="AD27" s="7334"/>
      <c r="AE27" s="108"/>
      <c r="AF27" s="935"/>
    </row>
    <row r="28" spans="1:32" s="6957" customFormat="1" ht="12.75">
      <c r="A28" s="935"/>
      <c r="B28" s="108"/>
      <c r="C28" s="5880" t="s">
        <v>2441</v>
      </c>
      <c r="D28" s="3616"/>
      <c r="E28" s="4276" t="b">
        <v>1</v>
      </c>
      <c r="F28" s="2269"/>
      <c r="G28" s="2158"/>
      <c r="H28" s="2158"/>
      <c r="I28" s="2158"/>
      <c r="J28" s="2158"/>
      <c r="K28" s="2158"/>
      <c r="L28" s="2158"/>
      <c r="M28" s="2158"/>
      <c r="N28" s="2158"/>
      <c r="O28" s="2158"/>
      <c r="P28" s="2158"/>
      <c r="Q28" s="2283"/>
      <c r="R28" s="1153"/>
      <c r="S28" s="2269"/>
      <c r="T28" s="1147"/>
      <c r="U28" s="1147"/>
      <c r="V28" s="1147"/>
      <c r="W28" s="2270"/>
      <c r="X28" s="3875">
        <f t="shared" si="1"/>
        <v>0</v>
      </c>
      <c r="Y28" s="1155"/>
      <c r="Z28" s="1155"/>
      <c r="AA28" s="1155"/>
      <c r="AB28" s="1155"/>
      <c r="AC28" s="3885">
        <f t="shared" si="0"/>
        <v>0</v>
      </c>
      <c r="AD28" s="7334"/>
      <c r="AE28" s="108"/>
      <c r="AF28" s="935"/>
    </row>
    <row r="29" spans="1:32" s="6957" customFormat="1" ht="12.75">
      <c r="A29" s="935"/>
      <c r="B29" s="108"/>
      <c r="C29" s="5880" t="s">
        <v>2441</v>
      </c>
      <c r="D29" s="3616"/>
      <c r="E29" s="4276" t="b">
        <v>1</v>
      </c>
      <c r="F29" s="2269"/>
      <c r="G29" s="2158"/>
      <c r="H29" s="2158"/>
      <c r="I29" s="2158"/>
      <c r="J29" s="2158"/>
      <c r="K29" s="2158"/>
      <c r="L29" s="2158"/>
      <c r="M29" s="2158"/>
      <c r="N29" s="2158"/>
      <c r="O29" s="2158"/>
      <c r="P29" s="2158"/>
      <c r="Q29" s="2283"/>
      <c r="R29" s="1153"/>
      <c r="S29" s="2269"/>
      <c r="T29" s="1147"/>
      <c r="U29" s="1147"/>
      <c r="V29" s="1147"/>
      <c r="W29" s="2270"/>
      <c r="X29" s="3875">
        <f t="shared" si="1"/>
        <v>0</v>
      </c>
      <c r="Y29" s="1155"/>
      <c r="Z29" s="1155"/>
      <c r="AA29" s="1155"/>
      <c r="AB29" s="1155"/>
      <c r="AC29" s="3885">
        <f t="shared" si="0"/>
        <v>0</v>
      </c>
      <c r="AD29" s="7334"/>
      <c r="AE29" s="108"/>
      <c r="AF29" s="935"/>
    </row>
    <row r="30" spans="1:32" s="6957" customFormat="1" ht="12.75">
      <c r="A30" s="935"/>
      <c r="B30" s="108"/>
      <c r="C30" s="5880" t="s">
        <v>2441</v>
      </c>
      <c r="D30" s="3616"/>
      <c r="E30" s="4276" t="b">
        <v>1</v>
      </c>
      <c r="F30" s="2269"/>
      <c r="G30" s="2158"/>
      <c r="H30" s="2158"/>
      <c r="I30" s="2158"/>
      <c r="J30" s="2158"/>
      <c r="K30" s="2158"/>
      <c r="L30" s="2158"/>
      <c r="M30" s="2158"/>
      <c r="N30" s="2158"/>
      <c r="O30" s="2158"/>
      <c r="P30" s="2158"/>
      <c r="Q30" s="2283"/>
      <c r="R30" s="1153"/>
      <c r="S30" s="2269"/>
      <c r="T30" s="1147"/>
      <c r="U30" s="1147"/>
      <c r="V30" s="1147"/>
      <c r="W30" s="2270"/>
      <c r="X30" s="3875">
        <f t="shared" si="1"/>
        <v>0</v>
      </c>
      <c r="Y30" s="1155"/>
      <c r="Z30" s="1155"/>
      <c r="AA30" s="1155"/>
      <c r="AB30" s="1155"/>
      <c r="AC30" s="3885">
        <f t="shared" si="0"/>
        <v>0</v>
      </c>
      <c r="AD30" s="7334"/>
      <c r="AE30" s="108"/>
      <c r="AF30" s="935"/>
    </row>
    <row r="31" spans="1:32" s="6957" customFormat="1" ht="12.75">
      <c r="A31" s="935"/>
      <c r="B31" s="108"/>
      <c r="C31" s="5880" t="s">
        <v>2441</v>
      </c>
      <c r="D31" s="3616"/>
      <c r="E31" s="4276" t="b">
        <v>1</v>
      </c>
      <c r="F31" s="2269"/>
      <c r="G31" s="2158"/>
      <c r="H31" s="2158"/>
      <c r="I31" s="2158"/>
      <c r="J31" s="2158"/>
      <c r="K31" s="2158"/>
      <c r="L31" s="2158"/>
      <c r="M31" s="2158"/>
      <c r="N31" s="2158"/>
      <c r="O31" s="2158"/>
      <c r="P31" s="2158"/>
      <c r="Q31" s="2283"/>
      <c r="R31" s="1153"/>
      <c r="S31" s="2269"/>
      <c r="T31" s="1147"/>
      <c r="U31" s="1147"/>
      <c r="V31" s="1147"/>
      <c r="W31" s="2270"/>
      <c r="X31" s="3875">
        <f t="shared" si="1"/>
        <v>0</v>
      </c>
      <c r="Y31" s="1155"/>
      <c r="Z31" s="1155"/>
      <c r="AA31" s="1155"/>
      <c r="AB31" s="1155"/>
      <c r="AC31" s="3885">
        <f t="shared" si="0"/>
        <v>0</v>
      </c>
      <c r="AD31" s="7334"/>
      <c r="AE31" s="108"/>
      <c r="AF31" s="935"/>
    </row>
    <row r="32" spans="1:32" s="6957" customFormat="1" ht="12.75">
      <c r="A32" s="935"/>
      <c r="B32" s="108"/>
      <c r="C32" s="5880" t="s">
        <v>2441</v>
      </c>
      <c r="D32" s="3616"/>
      <c r="E32" s="4276" t="b">
        <v>1</v>
      </c>
      <c r="F32" s="2269"/>
      <c r="G32" s="2158"/>
      <c r="H32" s="2158"/>
      <c r="I32" s="2158"/>
      <c r="J32" s="2158"/>
      <c r="K32" s="2158"/>
      <c r="L32" s="2158"/>
      <c r="M32" s="2158"/>
      <c r="N32" s="2158"/>
      <c r="O32" s="2158"/>
      <c r="P32" s="2158"/>
      <c r="Q32" s="2283"/>
      <c r="R32" s="1153"/>
      <c r="S32" s="2269"/>
      <c r="T32" s="1147"/>
      <c r="U32" s="1147"/>
      <c r="V32" s="1147"/>
      <c r="W32" s="2270"/>
      <c r="X32" s="3875">
        <f t="shared" si="1"/>
        <v>0</v>
      </c>
      <c r="Y32" s="1155"/>
      <c r="Z32" s="1155"/>
      <c r="AA32" s="1155"/>
      <c r="AB32" s="1155"/>
      <c r="AC32" s="3885">
        <f t="shared" si="0"/>
        <v>0</v>
      </c>
      <c r="AD32" s="7334"/>
      <c r="AE32" s="108"/>
      <c r="AF32" s="935"/>
    </row>
    <row r="33" spans="1:32" s="6957" customFormat="1" ht="12.75">
      <c r="A33" s="935"/>
      <c r="B33" s="108"/>
      <c r="C33" s="5880" t="s">
        <v>2441</v>
      </c>
      <c r="D33" s="3616"/>
      <c r="E33" s="4276" t="b">
        <v>1</v>
      </c>
      <c r="F33" s="2269"/>
      <c r="G33" s="2158"/>
      <c r="H33" s="2158"/>
      <c r="I33" s="2158"/>
      <c r="J33" s="2158"/>
      <c r="K33" s="2158"/>
      <c r="L33" s="2158"/>
      <c r="M33" s="2158"/>
      <c r="N33" s="2158"/>
      <c r="O33" s="2158"/>
      <c r="P33" s="2158"/>
      <c r="Q33" s="2283"/>
      <c r="R33" s="1153"/>
      <c r="S33" s="2269"/>
      <c r="T33" s="1147"/>
      <c r="U33" s="1147"/>
      <c r="V33" s="1147"/>
      <c r="W33" s="2270"/>
      <c r="X33" s="3875">
        <f t="shared" si="1"/>
        <v>0</v>
      </c>
      <c r="Y33" s="1155"/>
      <c r="Z33" s="1155"/>
      <c r="AA33" s="1155"/>
      <c r="AB33" s="1155"/>
      <c r="AC33" s="3885">
        <f t="shared" si="0"/>
        <v>0</v>
      </c>
      <c r="AD33" s="7334"/>
      <c r="AE33" s="108"/>
      <c r="AF33" s="935"/>
    </row>
    <row r="34" spans="1:32" s="6957" customFormat="1" ht="12.75">
      <c r="A34" s="935"/>
      <c r="B34" s="108"/>
      <c r="C34" s="5880" t="s">
        <v>2441</v>
      </c>
      <c r="D34" s="3616"/>
      <c r="E34" s="4276" t="b">
        <v>1</v>
      </c>
      <c r="F34" s="2269"/>
      <c r="G34" s="2158"/>
      <c r="H34" s="2158"/>
      <c r="I34" s="2158"/>
      <c r="J34" s="2158"/>
      <c r="K34" s="2158"/>
      <c r="L34" s="2158"/>
      <c r="M34" s="2158"/>
      <c r="N34" s="2158"/>
      <c r="O34" s="2158"/>
      <c r="P34" s="2158"/>
      <c r="Q34" s="2283"/>
      <c r="R34" s="1153"/>
      <c r="S34" s="2269"/>
      <c r="T34" s="1147"/>
      <c r="U34" s="1147"/>
      <c r="V34" s="1147"/>
      <c r="W34" s="2270"/>
      <c r="X34" s="3875">
        <f t="shared" si="1"/>
        <v>0</v>
      </c>
      <c r="Y34" s="1155"/>
      <c r="Z34" s="1155"/>
      <c r="AA34" s="1155"/>
      <c r="AB34" s="1155"/>
      <c r="AC34" s="3885">
        <f t="shared" si="0"/>
        <v>0</v>
      </c>
      <c r="AD34" s="7334"/>
      <c r="AE34" s="108"/>
      <c r="AF34" s="935"/>
    </row>
    <row r="35" spans="1:32" s="6957" customFormat="1" ht="12.75">
      <c r="A35" s="935"/>
      <c r="B35" s="108"/>
      <c r="C35" s="5880" t="s">
        <v>2441</v>
      </c>
      <c r="D35" s="3616"/>
      <c r="E35" s="4276" t="b">
        <v>1</v>
      </c>
      <c r="F35" s="2269"/>
      <c r="G35" s="2158"/>
      <c r="H35" s="2158"/>
      <c r="I35" s="2158"/>
      <c r="J35" s="2158"/>
      <c r="K35" s="2158"/>
      <c r="L35" s="2158"/>
      <c r="M35" s="2158"/>
      <c r="N35" s="2158"/>
      <c r="O35" s="2158"/>
      <c r="P35" s="2158"/>
      <c r="Q35" s="2283"/>
      <c r="R35" s="1153"/>
      <c r="S35" s="2269"/>
      <c r="T35" s="1147"/>
      <c r="U35" s="1147"/>
      <c r="V35" s="1147"/>
      <c r="W35" s="2270"/>
      <c r="X35" s="3875">
        <f t="shared" si="1"/>
        <v>0</v>
      </c>
      <c r="Y35" s="1155"/>
      <c r="Z35" s="1155"/>
      <c r="AA35" s="1155"/>
      <c r="AB35" s="1155"/>
      <c r="AC35" s="3885">
        <f t="shared" si="0"/>
        <v>0</v>
      </c>
      <c r="AD35" s="7334"/>
      <c r="AE35" s="108"/>
      <c r="AF35" s="935"/>
    </row>
    <row r="36" spans="1:32" s="6957" customFormat="1" ht="12.75">
      <c r="A36" s="935"/>
      <c r="B36" s="108"/>
      <c r="C36" s="5880" t="s">
        <v>2441</v>
      </c>
      <c r="D36" s="3616"/>
      <c r="E36" s="4276" t="b">
        <v>1</v>
      </c>
      <c r="F36" s="2269"/>
      <c r="G36" s="2158"/>
      <c r="H36" s="2158"/>
      <c r="I36" s="2158"/>
      <c r="J36" s="2158"/>
      <c r="K36" s="2158"/>
      <c r="L36" s="2158"/>
      <c r="M36" s="2158"/>
      <c r="N36" s="2158"/>
      <c r="O36" s="2158"/>
      <c r="P36" s="2158"/>
      <c r="Q36" s="2283"/>
      <c r="R36" s="1153"/>
      <c r="S36" s="2269"/>
      <c r="T36" s="1147"/>
      <c r="U36" s="1147"/>
      <c r="V36" s="1147"/>
      <c r="W36" s="2270"/>
      <c r="X36" s="3875">
        <f t="shared" si="1"/>
        <v>0</v>
      </c>
      <c r="Y36" s="1155"/>
      <c r="Z36" s="1155"/>
      <c r="AA36" s="1155"/>
      <c r="AB36" s="1155"/>
      <c r="AC36" s="3885">
        <f t="shared" si="0"/>
        <v>0</v>
      </c>
      <c r="AD36" s="7334"/>
      <c r="AE36" s="108"/>
      <c r="AF36" s="935"/>
    </row>
    <row r="37" spans="1:32" s="6957" customFormat="1" ht="12.75">
      <c r="A37" s="935"/>
      <c r="B37" s="108"/>
      <c r="C37" s="5880" t="s">
        <v>2441</v>
      </c>
      <c r="D37" s="3616"/>
      <c r="E37" s="4276" t="b">
        <v>1</v>
      </c>
      <c r="F37" s="2269"/>
      <c r="G37" s="2158"/>
      <c r="H37" s="2158"/>
      <c r="I37" s="2158"/>
      <c r="J37" s="2158"/>
      <c r="K37" s="2158"/>
      <c r="L37" s="2158"/>
      <c r="M37" s="2158"/>
      <c r="N37" s="2158"/>
      <c r="O37" s="2158"/>
      <c r="P37" s="2158"/>
      <c r="Q37" s="2283"/>
      <c r="R37" s="1153"/>
      <c r="S37" s="2269"/>
      <c r="T37" s="1147"/>
      <c r="U37" s="1147"/>
      <c r="V37" s="1147"/>
      <c r="W37" s="2270"/>
      <c r="X37" s="3875">
        <f t="shared" si="1"/>
        <v>0</v>
      </c>
      <c r="Y37" s="1155"/>
      <c r="Z37" s="1155"/>
      <c r="AA37" s="1155"/>
      <c r="AB37" s="1155"/>
      <c r="AC37" s="3885">
        <f t="shared" si="0"/>
        <v>0</v>
      </c>
      <c r="AD37" s="7334"/>
      <c r="AE37" s="108"/>
      <c r="AF37" s="935"/>
    </row>
    <row r="38" spans="1:32" s="6957" customFormat="1" ht="12.75">
      <c r="A38" s="935"/>
      <c r="B38" s="108"/>
      <c r="C38" s="5880" t="s">
        <v>2441</v>
      </c>
      <c r="D38" s="3616"/>
      <c r="E38" s="4276" t="b">
        <v>1</v>
      </c>
      <c r="F38" s="2269"/>
      <c r="G38" s="2158"/>
      <c r="H38" s="2158"/>
      <c r="I38" s="2158"/>
      <c r="J38" s="2158"/>
      <c r="K38" s="2158"/>
      <c r="L38" s="2158"/>
      <c r="M38" s="2158"/>
      <c r="N38" s="2158"/>
      <c r="O38" s="2158"/>
      <c r="P38" s="2158"/>
      <c r="Q38" s="2283"/>
      <c r="R38" s="1153"/>
      <c r="S38" s="2269"/>
      <c r="T38" s="1147"/>
      <c r="U38" s="1147"/>
      <c r="V38" s="1147"/>
      <c r="W38" s="2270"/>
      <c r="X38" s="3875">
        <f t="shared" si="1"/>
        <v>0</v>
      </c>
      <c r="Y38" s="1155"/>
      <c r="Z38" s="1155"/>
      <c r="AA38" s="1155"/>
      <c r="AB38" s="1155"/>
      <c r="AC38" s="3885">
        <f t="shared" si="0"/>
        <v>0</v>
      </c>
      <c r="AD38" s="7334"/>
      <c r="AE38" s="108"/>
      <c r="AF38" s="935"/>
    </row>
    <row r="39" spans="1:32" s="6957" customFormat="1" ht="12.75">
      <c r="A39" s="935"/>
      <c r="B39" s="108"/>
      <c r="C39" s="5880" t="s">
        <v>2441</v>
      </c>
      <c r="D39" s="3616"/>
      <c r="E39" s="4276" t="b">
        <v>1</v>
      </c>
      <c r="F39" s="2269"/>
      <c r="G39" s="2158"/>
      <c r="H39" s="2158"/>
      <c r="I39" s="2158"/>
      <c r="J39" s="2158"/>
      <c r="K39" s="2158"/>
      <c r="L39" s="2158"/>
      <c r="M39" s="2158"/>
      <c r="N39" s="2158"/>
      <c r="O39" s="2158"/>
      <c r="P39" s="2158"/>
      <c r="Q39" s="2283"/>
      <c r="R39" s="1153"/>
      <c r="S39" s="2269"/>
      <c r="T39" s="1147"/>
      <c r="U39" s="1147"/>
      <c r="V39" s="1147"/>
      <c r="W39" s="2270"/>
      <c r="X39" s="3875">
        <f t="shared" si="1"/>
        <v>0</v>
      </c>
      <c r="Y39" s="1155"/>
      <c r="Z39" s="1155"/>
      <c r="AA39" s="1155"/>
      <c r="AB39" s="1155"/>
      <c r="AC39" s="3885">
        <f t="shared" si="0"/>
        <v>0</v>
      </c>
      <c r="AD39" s="7334"/>
      <c r="AE39" s="108"/>
      <c r="AF39" s="935"/>
    </row>
    <row r="40" spans="1:32" s="6957" customFormat="1" ht="12.75">
      <c r="A40" s="935"/>
      <c r="B40" s="108"/>
      <c r="C40" s="5880" t="s">
        <v>2441</v>
      </c>
      <c r="D40" s="3616"/>
      <c r="E40" s="4276" t="b">
        <v>1</v>
      </c>
      <c r="F40" s="2269"/>
      <c r="G40" s="2158"/>
      <c r="H40" s="2158"/>
      <c r="I40" s="2158"/>
      <c r="J40" s="2158"/>
      <c r="K40" s="2158"/>
      <c r="L40" s="2158"/>
      <c r="M40" s="2158"/>
      <c r="N40" s="2158"/>
      <c r="O40" s="2158"/>
      <c r="P40" s="2158"/>
      <c r="Q40" s="2283"/>
      <c r="R40" s="1153"/>
      <c r="S40" s="2269"/>
      <c r="T40" s="1147"/>
      <c r="U40" s="1147"/>
      <c r="V40" s="1147"/>
      <c r="W40" s="2270"/>
      <c r="X40" s="3875">
        <f t="shared" si="1"/>
        <v>0</v>
      </c>
      <c r="Y40" s="1155"/>
      <c r="Z40" s="1155"/>
      <c r="AA40" s="1155"/>
      <c r="AB40" s="1155"/>
      <c r="AC40" s="3885">
        <f t="shared" si="0"/>
        <v>0</v>
      </c>
      <c r="AD40" s="7334"/>
      <c r="AE40" s="108"/>
      <c r="AF40" s="935"/>
    </row>
    <row r="41" spans="1:32" s="6957" customFormat="1" ht="12.75">
      <c r="A41" s="935"/>
      <c r="B41" s="108"/>
      <c r="C41" s="5880" t="s">
        <v>2441</v>
      </c>
      <c r="D41" s="3616"/>
      <c r="E41" s="4276" t="b">
        <v>1</v>
      </c>
      <c r="F41" s="2269"/>
      <c r="G41" s="2158"/>
      <c r="H41" s="2158"/>
      <c r="I41" s="2158"/>
      <c r="J41" s="2158"/>
      <c r="K41" s="2158"/>
      <c r="L41" s="2158"/>
      <c r="M41" s="2158"/>
      <c r="N41" s="2158"/>
      <c r="O41" s="2158"/>
      <c r="P41" s="2158"/>
      <c r="Q41" s="2283"/>
      <c r="R41" s="1153"/>
      <c r="S41" s="2269"/>
      <c r="T41" s="1147"/>
      <c r="U41" s="1147"/>
      <c r="V41" s="1147"/>
      <c r="W41" s="2270"/>
      <c r="X41" s="3875">
        <f t="shared" si="1"/>
        <v>0</v>
      </c>
      <c r="Y41" s="1155"/>
      <c r="Z41" s="1155"/>
      <c r="AA41" s="1155"/>
      <c r="AB41" s="1155"/>
      <c r="AC41" s="3885">
        <f t="shared" si="0"/>
        <v>0</v>
      </c>
      <c r="AD41" s="7334"/>
      <c r="AE41" s="108"/>
      <c r="AF41" s="935"/>
    </row>
    <row r="42" spans="1:32" s="6957" customFormat="1" ht="12.75">
      <c r="A42" s="935"/>
      <c r="B42" s="108"/>
      <c r="C42" s="5880" t="s">
        <v>2441</v>
      </c>
      <c r="D42" s="3616"/>
      <c r="E42" s="4276" t="b">
        <v>1</v>
      </c>
      <c r="F42" s="2269"/>
      <c r="G42" s="2158"/>
      <c r="H42" s="2158"/>
      <c r="I42" s="2158"/>
      <c r="J42" s="2158"/>
      <c r="K42" s="2158"/>
      <c r="L42" s="2158"/>
      <c r="M42" s="2158"/>
      <c r="N42" s="2158"/>
      <c r="O42" s="2158"/>
      <c r="P42" s="2158"/>
      <c r="Q42" s="2283"/>
      <c r="R42" s="1153"/>
      <c r="S42" s="2269"/>
      <c r="T42" s="1147"/>
      <c r="U42" s="1147"/>
      <c r="V42" s="1147"/>
      <c r="W42" s="2270"/>
      <c r="X42" s="3875">
        <f t="shared" si="1"/>
        <v>0</v>
      </c>
      <c r="Y42" s="1155"/>
      <c r="Z42" s="1155"/>
      <c r="AA42" s="1155"/>
      <c r="AB42" s="1155"/>
      <c r="AC42" s="3885">
        <f t="shared" si="0"/>
        <v>0</v>
      </c>
      <c r="AD42" s="7334"/>
      <c r="AE42" s="108"/>
      <c r="AF42" s="935"/>
    </row>
    <row r="43" spans="1:32" s="6957" customFormat="1" ht="12.75">
      <c r="A43" s="935"/>
      <c r="B43" s="108"/>
      <c r="C43" s="5880" t="s">
        <v>2441</v>
      </c>
      <c r="D43" s="3616"/>
      <c r="E43" s="4276" t="b">
        <v>1</v>
      </c>
      <c r="F43" s="2269"/>
      <c r="G43" s="2158"/>
      <c r="H43" s="2158"/>
      <c r="I43" s="2158"/>
      <c r="J43" s="2158"/>
      <c r="K43" s="2158"/>
      <c r="L43" s="2158"/>
      <c r="M43" s="2158"/>
      <c r="N43" s="2158"/>
      <c r="O43" s="2158"/>
      <c r="P43" s="2158"/>
      <c r="Q43" s="2283"/>
      <c r="R43" s="1153"/>
      <c r="S43" s="2269"/>
      <c r="T43" s="1147"/>
      <c r="U43" s="1147"/>
      <c r="V43" s="1147"/>
      <c r="W43" s="2270"/>
      <c r="X43" s="3875">
        <f t="shared" si="1"/>
        <v>0</v>
      </c>
      <c r="Y43" s="1155"/>
      <c r="Z43" s="1155"/>
      <c r="AA43" s="1155"/>
      <c r="AB43" s="1155"/>
      <c r="AC43" s="3885">
        <f t="shared" si="0"/>
        <v>0</v>
      </c>
      <c r="AD43" s="7334"/>
      <c r="AE43" s="108"/>
      <c r="AF43" s="935"/>
    </row>
    <row r="44" spans="1:32" s="6957" customFormat="1" ht="12.75">
      <c r="A44" s="935"/>
      <c r="B44" s="108"/>
      <c r="C44" s="1146" t="s">
        <v>2443</v>
      </c>
      <c r="D44" s="2160"/>
      <c r="E44" s="2283"/>
      <c r="F44" s="2269"/>
      <c r="G44" s="2158"/>
      <c r="H44" s="2158"/>
      <c r="I44" s="2158"/>
      <c r="J44" s="2158"/>
      <c r="K44" s="2158"/>
      <c r="L44" s="2158"/>
      <c r="M44" s="2158"/>
      <c r="N44" s="2158"/>
      <c r="O44" s="2158"/>
      <c r="P44" s="2158"/>
      <c r="Q44" s="2283"/>
      <c r="R44" s="1153"/>
      <c r="S44" s="2269"/>
      <c r="T44" s="1147"/>
      <c r="U44" s="1147"/>
      <c r="V44" s="1147"/>
      <c r="W44" s="2270"/>
      <c r="X44" s="3875"/>
      <c r="Y44" s="1155"/>
      <c r="Z44" s="2158"/>
      <c r="AA44" s="2840"/>
      <c r="AB44" s="2158"/>
      <c r="AC44" s="3875">
        <f t="shared" si="0"/>
        <v>0</v>
      </c>
      <c r="AD44" s="7334"/>
      <c r="AE44" s="108"/>
      <c r="AF44" s="935"/>
    </row>
    <row r="45" spans="1:32" s="6957" customFormat="1" ht="12.75">
      <c r="A45" s="935"/>
      <c r="B45" s="108"/>
      <c r="C45" s="5880" t="s">
        <v>2441</v>
      </c>
      <c r="D45" s="2160"/>
      <c r="E45" s="4276" t="b">
        <v>1</v>
      </c>
      <c r="F45" s="2269"/>
      <c r="G45" s="2158"/>
      <c r="H45" s="2158"/>
      <c r="I45" s="2158"/>
      <c r="J45" s="2158"/>
      <c r="K45" s="2158"/>
      <c r="L45" s="2158"/>
      <c r="M45" s="2158"/>
      <c r="N45" s="2158"/>
      <c r="O45" s="2158"/>
      <c r="P45" s="2158"/>
      <c r="Q45" s="2283"/>
      <c r="R45" s="1153"/>
      <c r="S45" s="2269"/>
      <c r="T45" s="1147"/>
      <c r="U45" s="1147"/>
      <c r="V45" s="1147"/>
      <c r="W45" s="2270"/>
      <c r="X45" s="3875">
        <f t="shared" si="1"/>
        <v>0</v>
      </c>
      <c r="Y45" s="1155"/>
      <c r="Z45" s="1155"/>
      <c r="AA45" s="1155"/>
      <c r="AB45" s="1155"/>
      <c r="AC45" s="3875">
        <f t="shared" si="0"/>
        <v>0</v>
      </c>
      <c r="AD45" s="7334"/>
      <c r="AE45" s="108"/>
      <c r="AF45" s="935"/>
    </row>
    <row r="46" spans="1:32" s="6957" customFormat="1" ht="12.75">
      <c r="A46" s="935"/>
      <c r="B46" s="108"/>
      <c r="C46" s="5880" t="s">
        <v>2441</v>
      </c>
      <c r="D46" s="2160"/>
      <c r="E46" s="4276" t="b">
        <v>1</v>
      </c>
      <c r="F46" s="2269"/>
      <c r="G46" s="2158"/>
      <c r="H46" s="2158"/>
      <c r="I46" s="2158"/>
      <c r="J46" s="2158"/>
      <c r="K46" s="2158"/>
      <c r="L46" s="2158"/>
      <c r="M46" s="2158"/>
      <c r="N46" s="2158"/>
      <c r="O46" s="2158"/>
      <c r="P46" s="2158"/>
      <c r="Q46" s="2283"/>
      <c r="R46" s="1153"/>
      <c r="S46" s="2269"/>
      <c r="T46" s="1147"/>
      <c r="U46" s="1147"/>
      <c r="V46" s="1147"/>
      <c r="W46" s="2270"/>
      <c r="X46" s="3875">
        <f t="shared" si="1"/>
        <v>0</v>
      </c>
      <c r="Y46" s="1155"/>
      <c r="Z46" s="1155"/>
      <c r="AA46" s="1155"/>
      <c r="AB46" s="1155"/>
      <c r="AC46" s="3875">
        <f t="shared" si="0"/>
        <v>0</v>
      </c>
      <c r="AD46" s="7334"/>
      <c r="AE46" s="108"/>
      <c r="AF46" s="935"/>
    </row>
    <row r="47" spans="1:32" s="6957" customFormat="1" ht="12.75">
      <c r="A47" s="935"/>
      <c r="B47" s="108"/>
      <c r="C47" s="5880" t="s">
        <v>2441</v>
      </c>
      <c r="D47" s="2160"/>
      <c r="E47" s="4276" t="b">
        <v>1</v>
      </c>
      <c r="F47" s="2269"/>
      <c r="G47" s="2158"/>
      <c r="H47" s="2158"/>
      <c r="I47" s="2158"/>
      <c r="J47" s="2158"/>
      <c r="K47" s="2158"/>
      <c r="L47" s="2158"/>
      <c r="M47" s="2158"/>
      <c r="N47" s="2158"/>
      <c r="O47" s="2158"/>
      <c r="P47" s="2158"/>
      <c r="Q47" s="2283"/>
      <c r="R47" s="1153"/>
      <c r="S47" s="2269"/>
      <c r="T47" s="1147"/>
      <c r="U47" s="1147"/>
      <c r="V47" s="1147"/>
      <c r="W47" s="2270"/>
      <c r="X47" s="3875">
        <f t="shared" si="1"/>
        <v>0</v>
      </c>
      <c r="Y47" s="1155"/>
      <c r="Z47" s="1155"/>
      <c r="AA47" s="1155"/>
      <c r="AB47" s="1155"/>
      <c r="AC47" s="3875">
        <f t="shared" si="0"/>
        <v>0</v>
      </c>
      <c r="AD47" s="7334"/>
      <c r="AE47" s="108"/>
      <c r="AF47" s="935"/>
    </row>
    <row r="48" spans="1:32" s="6957" customFormat="1" ht="12.75">
      <c r="A48" s="935"/>
      <c r="B48" s="108"/>
      <c r="C48" s="5880" t="s">
        <v>2441</v>
      </c>
      <c r="D48" s="3616"/>
      <c r="E48" s="4276" t="b">
        <v>1</v>
      </c>
      <c r="F48" s="2269"/>
      <c r="G48" s="2158"/>
      <c r="H48" s="2158"/>
      <c r="I48" s="2158"/>
      <c r="J48" s="2158"/>
      <c r="K48" s="2158"/>
      <c r="L48" s="2158"/>
      <c r="M48" s="2158"/>
      <c r="N48" s="2158"/>
      <c r="O48" s="2158"/>
      <c r="P48" s="2158"/>
      <c r="Q48" s="2283"/>
      <c r="R48" s="1153"/>
      <c r="S48" s="2269"/>
      <c r="T48" s="1147"/>
      <c r="U48" s="1147"/>
      <c r="V48" s="1147"/>
      <c r="W48" s="2270"/>
      <c r="X48" s="3875">
        <f t="shared" si="1"/>
        <v>0</v>
      </c>
      <c r="Y48" s="1155"/>
      <c r="Z48" s="1155"/>
      <c r="AA48" s="1155"/>
      <c r="AB48" s="1155"/>
      <c r="AC48" s="3875">
        <f t="shared" si="0"/>
        <v>0</v>
      </c>
      <c r="AD48" s="7334"/>
      <c r="AE48" s="108"/>
      <c r="AF48" s="935"/>
    </row>
    <row r="49" spans="1:32" s="6957" customFormat="1" ht="12.75">
      <c r="A49" s="935"/>
      <c r="B49" s="108"/>
      <c r="C49" s="5880" t="s">
        <v>2441</v>
      </c>
      <c r="D49" s="3616"/>
      <c r="E49" s="4276" t="b">
        <v>1</v>
      </c>
      <c r="F49" s="2269"/>
      <c r="G49" s="2158"/>
      <c r="H49" s="2158"/>
      <c r="I49" s="2158"/>
      <c r="J49" s="2158"/>
      <c r="K49" s="2158"/>
      <c r="L49" s="2158"/>
      <c r="M49" s="2158"/>
      <c r="N49" s="2158"/>
      <c r="O49" s="2158"/>
      <c r="P49" s="2158"/>
      <c r="Q49" s="2283"/>
      <c r="R49" s="1153"/>
      <c r="S49" s="2269"/>
      <c r="T49" s="1147"/>
      <c r="U49" s="1147"/>
      <c r="V49" s="1147"/>
      <c r="W49" s="2270"/>
      <c r="X49" s="3875">
        <f t="shared" si="1"/>
        <v>0</v>
      </c>
      <c r="Y49" s="1155"/>
      <c r="Z49" s="1155"/>
      <c r="AA49" s="1155"/>
      <c r="AB49" s="1155"/>
      <c r="AC49" s="3875">
        <f t="shared" si="0"/>
        <v>0</v>
      </c>
      <c r="AD49" s="7334"/>
      <c r="AE49" s="108"/>
      <c r="AF49" s="935"/>
    </row>
    <row r="50" spans="1:32" s="6957" customFormat="1" ht="12.75">
      <c r="A50" s="935"/>
      <c r="B50" s="108"/>
      <c r="C50" s="5880" t="s">
        <v>2441</v>
      </c>
      <c r="D50" s="3616"/>
      <c r="E50" s="4276" t="b">
        <v>1</v>
      </c>
      <c r="F50" s="2269"/>
      <c r="G50" s="2158"/>
      <c r="H50" s="2158"/>
      <c r="I50" s="2158"/>
      <c r="J50" s="2158"/>
      <c r="K50" s="2158"/>
      <c r="L50" s="2158"/>
      <c r="M50" s="2158"/>
      <c r="N50" s="2158"/>
      <c r="O50" s="2158"/>
      <c r="P50" s="2158"/>
      <c r="Q50" s="2283"/>
      <c r="R50" s="1153"/>
      <c r="S50" s="2269"/>
      <c r="T50" s="1147"/>
      <c r="U50" s="1147"/>
      <c r="V50" s="1147"/>
      <c r="W50" s="2270"/>
      <c r="X50" s="3875">
        <f t="shared" si="1"/>
        <v>0</v>
      </c>
      <c r="Y50" s="1155"/>
      <c r="Z50" s="1155"/>
      <c r="AA50" s="1155"/>
      <c r="AB50" s="1155"/>
      <c r="AC50" s="3875">
        <f t="shared" si="0"/>
        <v>0</v>
      </c>
      <c r="AD50" s="7334"/>
      <c r="AE50" s="108"/>
      <c r="AF50" s="935"/>
    </row>
    <row r="51" spans="1:32" s="6957" customFormat="1" ht="12.75">
      <c r="A51" s="935"/>
      <c r="B51" s="108"/>
      <c r="C51" s="5880" t="s">
        <v>2441</v>
      </c>
      <c r="D51" s="3616"/>
      <c r="E51" s="4276" t="b">
        <v>1</v>
      </c>
      <c r="F51" s="2269"/>
      <c r="G51" s="2158"/>
      <c r="H51" s="2158"/>
      <c r="I51" s="2158"/>
      <c r="J51" s="2158"/>
      <c r="K51" s="2158"/>
      <c r="L51" s="2158"/>
      <c r="M51" s="2158"/>
      <c r="N51" s="2158"/>
      <c r="O51" s="2158"/>
      <c r="P51" s="2158"/>
      <c r="Q51" s="2283"/>
      <c r="R51" s="1153"/>
      <c r="S51" s="2269"/>
      <c r="T51" s="1147"/>
      <c r="U51" s="1147"/>
      <c r="V51" s="1147"/>
      <c r="W51" s="2270"/>
      <c r="X51" s="3875">
        <f t="shared" si="1"/>
        <v>0</v>
      </c>
      <c r="Y51" s="1155"/>
      <c r="Z51" s="1155"/>
      <c r="AA51" s="1155"/>
      <c r="AB51" s="1155"/>
      <c r="AC51" s="3875">
        <f t="shared" si="0"/>
        <v>0</v>
      </c>
      <c r="AD51" s="7334"/>
      <c r="AE51" s="108"/>
      <c r="AF51" s="935"/>
    </row>
    <row r="52" spans="1:32" s="6957" customFormat="1" ht="12.75">
      <c r="A52" s="935"/>
      <c r="B52" s="108"/>
      <c r="C52" s="5880" t="s">
        <v>2441</v>
      </c>
      <c r="D52" s="3616"/>
      <c r="E52" s="4276" t="b">
        <v>1</v>
      </c>
      <c r="F52" s="2269"/>
      <c r="G52" s="2158"/>
      <c r="H52" s="2158"/>
      <c r="I52" s="2158"/>
      <c r="J52" s="2158"/>
      <c r="K52" s="2158"/>
      <c r="L52" s="2158"/>
      <c r="M52" s="2158"/>
      <c r="N52" s="2158"/>
      <c r="O52" s="2158"/>
      <c r="P52" s="2158"/>
      <c r="Q52" s="2283"/>
      <c r="R52" s="1153"/>
      <c r="S52" s="2269"/>
      <c r="T52" s="1147"/>
      <c r="U52" s="1147"/>
      <c r="V52" s="1147"/>
      <c r="W52" s="2270"/>
      <c r="X52" s="3875">
        <f t="shared" si="1"/>
        <v>0</v>
      </c>
      <c r="Y52" s="1155"/>
      <c r="Z52" s="1155"/>
      <c r="AA52" s="1155"/>
      <c r="AB52" s="1155"/>
      <c r="AC52" s="3875">
        <f t="shared" si="0"/>
        <v>0</v>
      </c>
      <c r="AD52" s="7334"/>
      <c r="AE52" s="108"/>
      <c r="AF52" s="935"/>
    </row>
    <row r="53" spans="1:32" s="6957" customFormat="1" ht="12.75">
      <c r="A53" s="935"/>
      <c r="B53" s="108"/>
      <c r="C53" s="5880" t="s">
        <v>2441</v>
      </c>
      <c r="D53" s="3616"/>
      <c r="E53" s="4276" t="b">
        <v>1</v>
      </c>
      <c r="F53" s="2269"/>
      <c r="G53" s="2158"/>
      <c r="H53" s="2158"/>
      <c r="I53" s="2158"/>
      <c r="J53" s="2158"/>
      <c r="K53" s="2158"/>
      <c r="L53" s="2158"/>
      <c r="M53" s="2158"/>
      <c r="N53" s="2158"/>
      <c r="O53" s="2158"/>
      <c r="P53" s="2158"/>
      <c r="Q53" s="2283"/>
      <c r="R53" s="1153"/>
      <c r="S53" s="2269"/>
      <c r="T53" s="1147"/>
      <c r="U53" s="1147"/>
      <c r="V53" s="1147"/>
      <c r="W53" s="2270"/>
      <c r="X53" s="3875">
        <f t="shared" si="1"/>
        <v>0</v>
      </c>
      <c r="Y53" s="1155"/>
      <c r="Z53" s="1155"/>
      <c r="AA53" s="1155"/>
      <c r="AB53" s="1155"/>
      <c r="AC53" s="3875">
        <f t="shared" si="0"/>
        <v>0</v>
      </c>
      <c r="AD53" s="7334"/>
      <c r="AE53" s="108"/>
      <c r="AF53" s="935"/>
    </row>
    <row r="54" spans="1:32" s="6957" customFormat="1" ht="12.75">
      <c r="A54" s="935"/>
      <c r="B54" s="108"/>
      <c r="C54" s="5880" t="s">
        <v>2441</v>
      </c>
      <c r="D54" s="3616"/>
      <c r="E54" s="4276" t="b">
        <v>1</v>
      </c>
      <c r="F54" s="2269"/>
      <c r="G54" s="2158"/>
      <c r="H54" s="2158"/>
      <c r="I54" s="2158"/>
      <c r="J54" s="2158"/>
      <c r="K54" s="2158"/>
      <c r="L54" s="2158"/>
      <c r="M54" s="2158"/>
      <c r="N54" s="2158"/>
      <c r="O54" s="2158"/>
      <c r="P54" s="2158"/>
      <c r="Q54" s="2283"/>
      <c r="R54" s="1153"/>
      <c r="S54" s="2269"/>
      <c r="T54" s="1147"/>
      <c r="U54" s="1147"/>
      <c r="V54" s="1147"/>
      <c r="W54" s="2270"/>
      <c r="X54" s="3875">
        <f t="shared" si="1"/>
        <v>0</v>
      </c>
      <c r="Y54" s="1155"/>
      <c r="Z54" s="1155"/>
      <c r="AA54" s="1155"/>
      <c r="AB54" s="1155"/>
      <c r="AC54" s="3875">
        <f t="shared" si="0"/>
        <v>0</v>
      </c>
      <c r="AD54" s="7334"/>
      <c r="AE54" s="108"/>
      <c r="AF54" s="935"/>
    </row>
    <row r="55" spans="1:32" s="6957" customFormat="1" ht="12.75">
      <c r="A55" s="935"/>
      <c r="B55" s="108"/>
      <c r="C55" s="5880" t="s">
        <v>2441</v>
      </c>
      <c r="D55" s="3616"/>
      <c r="E55" s="4276" t="b">
        <v>1</v>
      </c>
      <c r="F55" s="2269"/>
      <c r="G55" s="2158"/>
      <c r="H55" s="2158"/>
      <c r="I55" s="2158"/>
      <c r="J55" s="2158"/>
      <c r="K55" s="2158"/>
      <c r="L55" s="2158"/>
      <c r="M55" s="2158"/>
      <c r="N55" s="2158"/>
      <c r="O55" s="2158"/>
      <c r="P55" s="2158"/>
      <c r="Q55" s="2283"/>
      <c r="R55" s="1153"/>
      <c r="S55" s="2269"/>
      <c r="T55" s="1147"/>
      <c r="U55" s="1147"/>
      <c r="V55" s="1147"/>
      <c r="W55" s="2270"/>
      <c r="X55" s="3875">
        <f t="shared" si="1"/>
        <v>0</v>
      </c>
      <c r="Y55" s="1155"/>
      <c r="Z55" s="1155"/>
      <c r="AA55" s="1155"/>
      <c r="AB55" s="1155"/>
      <c r="AC55" s="3875">
        <f t="shared" si="0"/>
        <v>0</v>
      </c>
      <c r="AD55" s="7334"/>
      <c r="AE55" s="108"/>
      <c r="AF55" s="935"/>
    </row>
    <row r="56" spans="1:32" s="6957" customFormat="1" ht="12.75">
      <c r="A56" s="935"/>
      <c r="B56" s="108"/>
      <c r="C56" s="5880" t="s">
        <v>2441</v>
      </c>
      <c r="D56" s="3616"/>
      <c r="E56" s="4276" t="b">
        <v>1</v>
      </c>
      <c r="F56" s="2269"/>
      <c r="G56" s="2158"/>
      <c r="H56" s="2158"/>
      <c r="I56" s="2158"/>
      <c r="J56" s="2158"/>
      <c r="K56" s="2158"/>
      <c r="L56" s="2158"/>
      <c r="M56" s="2158"/>
      <c r="N56" s="2158"/>
      <c r="O56" s="2158"/>
      <c r="P56" s="2158"/>
      <c r="Q56" s="2283"/>
      <c r="R56" s="1153"/>
      <c r="S56" s="2269"/>
      <c r="T56" s="1147"/>
      <c r="U56" s="1147"/>
      <c r="V56" s="1147"/>
      <c r="W56" s="2270"/>
      <c r="X56" s="3875">
        <f t="shared" si="1"/>
        <v>0</v>
      </c>
      <c r="Y56" s="1155"/>
      <c r="Z56" s="1155"/>
      <c r="AA56" s="1155"/>
      <c r="AB56" s="1155"/>
      <c r="AC56" s="3875">
        <f t="shared" si="0"/>
        <v>0</v>
      </c>
      <c r="AD56" s="7334"/>
      <c r="AE56" s="108"/>
      <c r="AF56" s="935"/>
    </row>
    <row r="57" spans="1:32" s="6957" customFormat="1" ht="12.75">
      <c r="A57" s="935"/>
      <c r="B57" s="108"/>
      <c r="C57" s="5880" t="s">
        <v>2441</v>
      </c>
      <c r="D57" s="3616"/>
      <c r="E57" s="4276" t="b">
        <v>1</v>
      </c>
      <c r="F57" s="2269"/>
      <c r="G57" s="2158"/>
      <c r="H57" s="2158"/>
      <c r="I57" s="2158"/>
      <c r="J57" s="2158"/>
      <c r="K57" s="2158"/>
      <c r="L57" s="2158"/>
      <c r="M57" s="2158"/>
      <c r="N57" s="2158"/>
      <c r="O57" s="2158"/>
      <c r="P57" s="2158"/>
      <c r="Q57" s="2283"/>
      <c r="R57" s="1153"/>
      <c r="S57" s="2269"/>
      <c r="T57" s="1147"/>
      <c r="U57" s="1147"/>
      <c r="V57" s="1147"/>
      <c r="W57" s="2270"/>
      <c r="X57" s="3875">
        <f t="shared" si="1"/>
        <v>0</v>
      </c>
      <c r="Y57" s="1155"/>
      <c r="Z57" s="1155"/>
      <c r="AA57" s="1155"/>
      <c r="AB57" s="1155"/>
      <c r="AC57" s="3875">
        <f t="shared" si="0"/>
        <v>0</v>
      </c>
      <c r="AD57" s="7334"/>
      <c r="AE57" s="108"/>
      <c r="AF57" s="935"/>
    </row>
    <row r="58" spans="1:32" s="6957" customFormat="1" ht="12.75">
      <c r="A58" s="935"/>
      <c r="B58" s="108"/>
      <c r="C58" s="5880" t="s">
        <v>2441</v>
      </c>
      <c r="D58" s="3616"/>
      <c r="E58" s="4276" t="b">
        <v>1</v>
      </c>
      <c r="F58" s="2269"/>
      <c r="G58" s="2158"/>
      <c r="H58" s="2158"/>
      <c r="I58" s="2158"/>
      <c r="J58" s="2158"/>
      <c r="K58" s="2158"/>
      <c r="L58" s="2158"/>
      <c r="M58" s="2158"/>
      <c r="N58" s="2158"/>
      <c r="O58" s="2158"/>
      <c r="P58" s="2158"/>
      <c r="Q58" s="2283"/>
      <c r="R58" s="1153"/>
      <c r="S58" s="2269"/>
      <c r="T58" s="1147"/>
      <c r="U58" s="1147"/>
      <c r="V58" s="1147"/>
      <c r="W58" s="2270"/>
      <c r="X58" s="3875">
        <f t="shared" si="1"/>
        <v>0</v>
      </c>
      <c r="Y58" s="1155"/>
      <c r="Z58" s="1155"/>
      <c r="AA58" s="1155"/>
      <c r="AB58" s="1155"/>
      <c r="AC58" s="3875">
        <f t="shared" si="0"/>
        <v>0</v>
      </c>
      <c r="AD58" s="7334"/>
      <c r="AE58" s="108"/>
      <c r="AF58" s="935"/>
    </row>
    <row r="59" spans="1:32" s="6957" customFormat="1" ht="12.75">
      <c r="A59" s="935"/>
      <c r="B59" s="108"/>
      <c r="C59" s="5880" t="s">
        <v>2441</v>
      </c>
      <c r="D59" s="3616"/>
      <c r="E59" s="4276" t="b">
        <v>1</v>
      </c>
      <c r="F59" s="2269"/>
      <c r="G59" s="2158"/>
      <c r="H59" s="2158"/>
      <c r="I59" s="2158"/>
      <c r="J59" s="2158"/>
      <c r="K59" s="2158"/>
      <c r="L59" s="2158"/>
      <c r="M59" s="2158"/>
      <c r="N59" s="2158"/>
      <c r="O59" s="2158"/>
      <c r="P59" s="2158"/>
      <c r="Q59" s="2283"/>
      <c r="R59" s="1153"/>
      <c r="S59" s="2269"/>
      <c r="T59" s="1147"/>
      <c r="U59" s="1147"/>
      <c r="V59" s="1147"/>
      <c r="W59" s="2270"/>
      <c r="X59" s="3875">
        <f t="shared" si="1"/>
        <v>0</v>
      </c>
      <c r="Y59" s="1155"/>
      <c r="Z59" s="1155"/>
      <c r="AA59" s="1155"/>
      <c r="AB59" s="1155"/>
      <c r="AC59" s="3875">
        <f t="shared" si="0"/>
        <v>0</v>
      </c>
      <c r="AD59" s="7334"/>
      <c r="AE59" s="108"/>
      <c r="AF59" s="935"/>
    </row>
    <row r="60" spans="1:32" s="6957" customFormat="1" ht="12.75">
      <c r="A60" s="935"/>
      <c r="B60" s="108"/>
      <c r="C60" s="5880" t="s">
        <v>2441</v>
      </c>
      <c r="D60" s="3616"/>
      <c r="E60" s="4276" t="b">
        <v>1</v>
      </c>
      <c r="F60" s="2269"/>
      <c r="G60" s="2158"/>
      <c r="H60" s="2158"/>
      <c r="I60" s="2158"/>
      <c r="J60" s="2158"/>
      <c r="K60" s="2158"/>
      <c r="L60" s="2158"/>
      <c r="M60" s="2158"/>
      <c r="N60" s="2158"/>
      <c r="O60" s="2158"/>
      <c r="P60" s="2158"/>
      <c r="Q60" s="2283"/>
      <c r="R60" s="1153"/>
      <c r="S60" s="2269"/>
      <c r="T60" s="1147"/>
      <c r="U60" s="1147"/>
      <c r="V60" s="1147"/>
      <c r="W60" s="2270"/>
      <c r="X60" s="3875">
        <f t="shared" si="1"/>
        <v>0</v>
      </c>
      <c r="Y60" s="1155"/>
      <c r="Z60" s="1155"/>
      <c r="AA60" s="1155"/>
      <c r="AB60" s="1155"/>
      <c r="AC60" s="3875">
        <f t="shared" si="0"/>
        <v>0</v>
      </c>
      <c r="AD60" s="7334"/>
      <c r="AE60" s="108"/>
      <c r="AF60" s="935"/>
    </row>
    <row r="61" spans="1:32" s="6957" customFormat="1" ht="12.75">
      <c r="A61" s="935"/>
      <c r="B61" s="108"/>
      <c r="C61" s="5880" t="s">
        <v>2441</v>
      </c>
      <c r="D61" s="3616"/>
      <c r="E61" s="4276" t="b">
        <v>1</v>
      </c>
      <c r="F61" s="2269"/>
      <c r="G61" s="2158"/>
      <c r="H61" s="2158"/>
      <c r="I61" s="2158"/>
      <c r="J61" s="2158"/>
      <c r="K61" s="2158"/>
      <c r="L61" s="2158"/>
      <c r="M61" s="2158"/>
      <c r="N61" s="2158"/>
      <c r="O61" s="2158"/>
      <c r="P61" s="2158"/>
      <c r="Q61" s="2283"/>
      <c r="R61" s="1153"/>
      <c r="S61" s="2269"/>
      <c r="T61" s="1147"/>
      <c r="U61" s="1147"/>
      <c r="V61" s="1147"/>
      <c r="W61" s="2270"/>
      <c r="X61" s="3875">
        <f t="shared" si="1"/>
        <v>0</v>
      </c>
      <c r="Y61" s="1155"/>
      <c r="Z61" s="1155"/>
      <c r="AA61" s="1155"/>
      <c r="AB61" s="1155"/>
      <c r="AC61" s="3875">
        <f t="shared" si="0"/>
        <v>0</v>
      </c>
      <c r="AD61" s="7334"/>
      <c r="AE61" s="108"/>
      <c r="AF61" s="935"/>
    </row>
    <row r="62" spans="1:32" s="6957" customFormat="1" ht="12.75">
      <c r="A62" s="935"/>
      <c r="B62" s="108"/>
      <c r="C62" s="5880" t="s">
        <v>2441</v>
      </c>
      <c r="D62" s="3616"/>
      <c r="E62" s="4276" t="b">
        <v>1</v>
      </c>
      <c r="F62" s="2269"/>
      <c r="G62" s="2158"/>
      <c r="H62" s="2158"/>
      <c r="I62" s="2158"/>
      <c r="J62" s="2158"/>
      <c r="K62" s="2158"/>
      <c r="L62" s="2158"/>
      <c r="M62" s="2158"/>
      <c r="N62" s="2158"/>
      <c r="O62" s="2158"/>
      <c r="P62" s="2158"/>
      <c r="Q62" s="2283"/>
      <c r="R62" s="1153"/>
      <c r="S62" s="2269"/>
      <c r="T62" s="1147"/>
      <c r="U62" s="1147"/>
      <c r="V62" s="1147"/>
      <c r="W62" s="2270"/>
      <c r="X62" s="3875">
        <f t="shared" si="1"/>
        <v>0</v>
      </c>
      <c r="Y62" s="1155"/>
      <c r="Z62" s="1155"/>
      <c r="AA62" s="1155"/>
      <c r="AB62" s="1155"/>
      <c r="AC62" s="3875">
        <f t="shared" si="0"/>
        <v>0</v>
      </c>
      <c r="AD62" s="7334"/>
      <c r="AE62" s="108"/>
      <c r="AF62" s="935"/>
    </row>
    <row r="63" spans="1:32" s="6957" customFormat="1" ht="12.75">
      <c r="A63" s="935"/>
      <c r="B63" s="108"/>
      <c r="C63" s="5880" t="s">
        <v>2441</v>
      </c>
      <c r="D63" s="3616"/>
      <c r="E63" s="4276" t="b">
        <v>1</v>
      </c>
      <c r="F63" s="2269"/>
      <c r="G63" s="2158"/>
      <c r="H63" s="2158"/>
      <c r="I63" s="2158"/>
      <c r="J63" s="2158"/>
      <c r="K63" s="2158"/>
      <c r="L63" s="2158"/>
      <c r="M63" s="2158"/>
      <c r="N63" s="2158"/>
      <c r="O63" s="2158"/>
      <c r="P63" s="2158"/>
      <c r="Q63" s="2283"/>
      <c r="R63" s="1153"/>
      <c r="S63" s="2269"/>
      <c r="T63" s="1147"/>
      <c r="U63" s="1147"/>
      <c r="V63" s="1147"/>
      <c r="W63" s="2270"/>
      <c r="X63" s="3875">
        <f t="shared" si="1"/>
        <v>0</v>
      </c>
      <c r="Y63" s="1155"/>
      <c r="Z63" s="1155"/>
      <c r="AA63" s="1155"/>
      <c r="AB63" s="1155"/>
      <c r="AC63" s="3875">
        <f t="shared" si="0"/>
        <v>0</v>
      </c>
      <c r="AD63" s="7334"/>
      <c r="AE63" s="108"/>
      <c r="AF63" s="935"/>
    </row>
    <row r="64" spans="1:32" s="6957" customFormat="1" ht="12.75">
      <c r="A64" s="935"/>
      <c r="B64" s="108"/>
      <c r="C64" s="5880" t="s">
        <v>2441</v>
      </c>
      <c r="D64" s="3616"/>
      <c r="E64" s="4276" t="b">
        <v>1</v>
      </c>
      <c r="F64" s="2269"/>
      <c r="G64" s="2158"/>
      <c r="H64" s="2158"/>
      <c r="I64" s="2158"/>
      <c r="J64" s="2158"/>
      <c r="K64" s="2158"/>
      <c r="L64" s="2158"/>
      <c r="M64" s="2158"/>
      <c r="N64" s="2158"/>
      <c r="O64" s="2158"/>
      <c r="P64" s="2158"/>
      <c r="Q64" s="2283"/>
      <c r="R64" s="1153"/>
      <c r="S64" s="2269"/>
      <c r="T64" s="1147"/>
      <c r="U64" s="1147"/>
      <c r="V64" s="1147"/>
      <c r="W64" s="2270"/>
      <c r="X64" s="3875">
        <f t="shared" si="1"/>
        <v>0</v>
      </c>
      <c r="Y64" s="1155"/>
      <c r="Z64" s="1155"/>
      <c r="AA64" s="1155"/>
      <c r="AB64" s="1155"/>
      <c r="AC64" s="3875">
        <f t="shared" si="0"/>
        <v>0</v>
      </c>
      <c r="AD64" s="7334"/>
      <c r="AE64" s="108"/>
      <c r="AF64" s="935"/>
    </row>
    <row r="65" spans="1:32" s="6957" customFormat="1" ht="12.75">
      <c r="A65" s="935"/>
      <c r="B65" s="108"/>
      <c r="C65" s="5880" t="s">
        <v>2441</v>
      </c>
      <c r="D65" s="3616"/>
      <c r="E65" s="4276" t="b">
        <v>1</v>
      </c>
      <c r="F65" s="2269"/>
      <c r="G65" s="2158"/>
      <c r="H65" s="2158"/>
      <c r="I65" s="2158"/>
      <c r="J65" s="2158"/>
      <c r="K65" s="2158"/>
      <c r="L65" s="2158"/>
      <c r="M65" s="2158"/>
      <c r="N65" s="2158"/>
      <c r="O65" s="2158"/>
      <c r="P65" s="2158"/>
      <c r="Q65" s="2283"/>
      <c r="R65" s="1153"/>
      <c r="S65" s="2269"/>
      <c r="T65" s="1147"/>
      <c r="U65" s="1147"/>
      <c r="V65" s="1147"/>
      <c r="W65" s="2270"/>
      <c r="X65" s="3875">
        <f t="shared" si="1"/>
        <v>0</v>
      </c>
      <c r="Y65" s="1155"/>
      <c r="Z65" s="1155"/>
      <c r="AA65" s="1155"/>
      <c r="AB65" s="1155"/>
      <c r="AC65" s="3875">
        <f t="shared" si="0"/>
        <v>0</v>
      </c>
      <c r="AD65" s="7334"/>
      <c r="AE65" s="108"/>
      <c r="AF65" s="935"/>
    </row>
    <row r="66" spans="1:32" s="6957" customFormat="1" ht="12.75">
      <c r="A66" s="935"/>
      <c r="B66" s="108"/>
      <c r="C66" s="5880" t="s">
        <v>2441</v>
      </c>
      <c r="D66" s="3616"/>
      <c r="E66" s="4276" t="b">
        <v>1</v>
      </c>
      <c r="F66" s="2269"/>
      <c r="G66" s="2158"/>
      <c r="H66" s="2158"/>
      <c r="I66" s="2158"/>
      <c r="J66" s="2158"/>
      <c r="K66" s="2158"/>
      <c r="L66" s="2158"/>
      <c r="M66" s="2158"/>
      <c r="N66" s="2158"/>
      <c r="O66" s="2158"/>
      <c r="P66" s="2158"/>
      <c r="Q66" s="2283"/>
      <c r="R66" s="1153"/>
      <c r="S66" s="2269"/>
      <c r="T66" s="1147"/>
      <c r="U66" s="1147"/>
      <c r="V66" s="1147"/>
      <c r="W66" s="2270"/>
      <c r="X66" s="3875">
        <f t="shared" si="1"/>
        <v>0</v>
      </c>
      <c r="Y66" s="1155"/>
      <c r="Z66" s="1155"/>
      <c r="AA66" s="1155"/>
      <c r="AB66" s="1155"/>
      <c r="AC66" s="3875">
        <f t="shared" si="0"/>
        <v>0</v>
      </c>
      <c r="AD66" s="7334"/>
      <c r="AE66" s="108"/>
      <c r="AF66" s="935"/>
    </row>
    <row r="67" spans="1:32" s="6957" customFormat="1" ht="12.75">
      <c r="A67" s="935"/>
      <c r="B67" s="108"/>
      <c r="C67" s="5880" t="s">
        <v>2441</v>
      </c>
      <c r="D67" s="3616"/>
      <c r="E67" s="4276" t="b">
        <v>1</v>
      </c>
      <c r="F67" s="2269"/>
      <c r="G67" s="2158"/>
      <c r="H67" s="2158"/>
      <c r="I67" s="2158"/>
      <c r="J67" s="2158"/>
      <c r="K67" s="2158"/>
      <c r="L67" s="2158"/>
      <c r="M67" s="2158"/>
      <c r="N67" s="2158"/>
      <c r="O67" s="2158"/>
      <c r="P67" s="2158"/>
      <c r="Q67" s="2283"/>
      <c r="R67" s="1153"/>
      <c r="S67" s="2269"/>
      <c r="T67" s="1147"/>
      <c r="U67" s="1147"/>
      <c r="V67" s="1147"/>
      <c r="W67" s="2270"/>
      <c r="X67" s="3875">
        <f t="shared" si="1"/>
        <v>0</v>
      </c>
      <c r="Y67" s="1155"/>
      <c r="Z67" s="1155"/>
      <c r="AA67" s="1155"/>
      <c r="AB67" s="1155"/>
      <c r="AC67" s="3875">
        <f t="shared" si="0"/>
        <v>0</v>
      </c>
      <c r="AD67" s="7334"/>
      <c r="AE67" s="108"/>
      <c r="AF67" s="935"/>
    </row>
    <row r="68" spans="1:32" s="6957" customFormat="1" ht="12.75">
      <c r="A68" s="935"/>
      <c r="B68" s="108"/>
      <c r="C68" s="5880" t="s">
        <v>2441</v>
      </c>
      <c r="D68" s="3957"/>
      <c r="E68" s="4276" t="b">
        <v>1</v>
      </c>
      <c r="F68" s="2269"/>
      <c r="G68" s="2158"/>
      <c r="H68" s="2158"/>
      <c r="I68" s="2158"/>
      <c r="J68" s="2158"/>
      <c r="K68" s="2158"/>
      <c r="L68" s="2158"/>
      <c r="M68" s="2158"/>
      <c r="N68" s="2158"/>
      <c r="O68" s="2158"/>
      <c r="P68" s="2158"/>
      <c r="Q68" s="2283"/>
      <c r="R68" s="1153"/>
      <c r="S68" s="2269"/>
      <c r="T68" s="1147"/>
      <c r="U68" s="1147"/>
      <c r="V68" s="1147"/>
      <c r="W68" s="2270"/>
      <c r="X68" s="3875">
        <f t="shared" si="1"/>
        <v>0</v>
      </c>
      <c r="Y68" s="1155"/>
      <c r="Z68" s="1155"/>
      <c r="AA68" s="1155"/>
      <c r="AB68" s="1155"/>
      <c r="AC68" s="3875">
        <f t="shared" si="0"/>
        <v>0</v>
      </c>
      <c r="AD68" s="7334"/>
      <c r="AE68" s="108"/>
      <c r="AF68" s="935"/>
    </row>
    <row r="69" spans="1:32">
      <c r="A69" s="936"/>
      <c r="B69" s="3"/>
      <c r="C69" s="302" t="s">
        <v>1314</v>
      </c>
      <c r="D69" s="2329"/>
      <c r="E69" s="2317"/>
      <c r="F69" s="4278">
        <f>SUMIF($E$17:$E$68,TRUE,F17:F68)</f>
        <v>0</v>
      </c>
      <c r="G69" s="4200">
        <f t="shared" ref="G69:AC69" si="2">SUMIF($E$17:$E$68,TRUE,G17:G68)</f>
        <v>0</v>
      </c>
      <c r="H69" s="4200">
        <f t="shared" si="2"/>
        <v>0</v>
      </c>
      <c r="I69" s="4200">
        <f t="shared" si="2"/>
        <v>0</v>
      </c>
      <c r="J69" s="4200">
        <f t="shared" si="2"/>
        <v>0</v>
      </c>
      <c r="K69" s="4200">
        <f t="shared" si="2"/>
        <v>0</v>
      </c>
      <c r="L69" s="4200">
        <f t="shared" si="2"/>
        <v>0</v>
      </c>
      <c r="M69" s="4200">
        <f t="shared" si="2"/>
        <v>0</v>
      </c>
      <c r="N69" s="4200">
        <f t="shared" si="2"/>
        <v>0</v>
      </c>
      <c r="O69" s="4200">
        <f t="shared" si="2"/>
        <v>0</v>
      </c>
      <c r="P69" s="4200">
        <f t="shared" si="2"/>
        <v>0</v>
      </c>
      <c r="Q69" s="4279">
        <f t="shared" si="2"/>
        <v>0</v>
      </c>
      <c r="R69" s="4244">
        <f t="shared" si="2"/>
        <v>0</v>
      </c>
      <c r="S69" s="4248">
        <f t="shared" si="2"/>
        <v>0</v>
      </c>
      <c r="T69" s="4235">
        <f t="shared" si="2"/>
        <v>0</v>
      </c>
      <c r="U69" s="4235">
        <f t="shared" si="2"/>
        <v>0</v>
      </c>
      <c r="V69" s="4235">
        <f t="shared" si="2"/>
        <v>0</v>
      </c>
      <c r="W69" s="4236">
        <f t="shared" si="2"/>
        <v>0</v>
      </c>
      <c r="X69" s="4280">
        <f>SUMIF($E$17:$E$68,TRUE,X17:X68)</f>
        <v>0</v>
      </c>
      <c r="Y69" s="4200">
        <f t="shared" si="2"/>
        <v>0</v>
      </c>
      <c r="Z69" s="4200">
        <f t="shared" si="2"/>
        <v>0</v>
      </c>
      <c r="AA69" s="4200">
        <f t="shared" si="2"/>
        <v>0</v>
      </c>
      <c r="AB69" s="4200">
        <f t="shared" si="2"/>
        <v>0</v>
      </c>
      <c r="AC69" s="4280">
        <f t="shared" si="2"/>
        <v>0</v>
      </c>
      <c r="AD69" s="7330"/>
      <c r="AE69" s="3"/>
      <c r="AF69" s="936"/>
    </row>
    <row r="70" spans="1:32" s="6955" customFormat="1" ht="12.75">
      <c r="A70" s="932"/>
      <c r="B70" s="5"/>
      <c r="C70" s="329" t="s">
        <v>1954</v>
      </c>
      <c r="D70" s="305"/>
      <c r="E70" s="2318"/>
      <c r="F70" s="4290">
        <f>SUM(F17:F68)</f>
        <v>0</v>
      </c>
      <c r="G70" s="4290">
        <f t="shared" ref="G70:AC70" si="3">SUM(G17:G68)</f>
        <v>0</v>
      </c>
      <c r="H70" s="4290">
        <f t="shared" si="3"/>
        <v>0</v>
      </c>
      <c r="I70" s="4290">
        <f t="shared" si="3"/>
        <v>0</v>
      </c>
      <c r="J70" s="4290">
        <f t="shared" si="3"/>
        <v>0</v>
      </c>
      <c r="K70" s="4290">
        <f t="shared" si="3"/>
        <v>0</v>
      </c>
      <c r="L70" s="4290">
        <f t="shared" si="3"/>
        <v>0</v>
      </c>
      <c r="M70" s="4290">
        <f t="shared" si="3"/>
        <v>0</v>
      </c>
      <c r="N70" s="4290">
        <f t="shared" si="3"/>
        <v>0</v>
      </c>
      <c r="O70" s="4290">
        <f t="shared" si="3"/>
        <v>0</v>
      </c>
      <c r="P70" s="4290">
        <f t="shared" si="3"/>
        <v>0</v>
      </c>
      <c r="Q70" s="4291">
        <f t="shared" si="3"/>
        <v>0</v>
      </c>
      <c r="R70" s="4292">
        <f t="shared" si="3"/>
        <v>0</v>
      </c>
      <c r="S70" s="4293">
        <f t="shared" si="3"/>
        <v>0</v>
      </c>
      <c r="T70" s="4294">
        <f t="shared" si="3"/>
        <v>0</v>
      </c>
      <c r="U70" s="4294">
        <f t="shared" si="3"/>
        <v>0</v>
      </c>
      <c r="V70" s="4294">
        <f t="shared" si="3"/>
        <v>0</v>
      </c>
      <c r="W70" s="4295">
        <f t="shared" si="3"/>
        <v>0</v>
      </c>
      <c r="X70" s="4298">
        <f>SUM(X17:X68)</f>
        <v>0</v>
      </c>
      <c r="Y70" s="4297">
        <f t="shared" si="3"/>
        <v>0</v>
      </c>
      <c r="Z70" s="4290">
        <f t="shared" si="3"/>
        <v>0</v>
      </c>
      <c r="AA70" s="4290">
        <f t="shared" si="3"/>
        <v>0</v>
      </c>
      <c r="AB70" s="4290">
        <f t="shared" si="3"/>
        <v>0</v>
      </c>
      <c r="AC70" s="4298">
        <f t="shared" si="3"/>
        <v>0</v>
      </c>
      <c r="AD70" s="7324"/>
      <c r="AE70" s="5"/>
      <c r="AF70" s="932"/>
    </row>
    <row r="71" spans="1:32" s="6955" customFormat="1" ht="12.75">
      <c r="A71" s="932"/>
      <c r="B71" s="5"/>
      <c r="C71" s="301" t="s">
        <v>1869</v>
      </c>
      <c r="D71" s="2315"/>
      <c r="E71" s="2328"/>
      <c r="F71" s="2280"/>
      <c r="G71" s="2281"/>
      <c r="H71" s="2281"/>
      <c r="I71" s="2281"/>
      <c r="J71" s="2281"/>
      <c r="K71" s="2281"/>
      <c r="L71" s="2281"/>
      <c r="M71" s="2281"/>
      <c r="N71" s="2281"/>
      <c r="O71" s="2281"/>
      <c r="P71" s="2281"/>
      <c r="Q71" s="2282"/>
      <c r="R71" s="2275"/>
      <c r="S71" s="2267"/>
      <c r="T71" s="332"/>
      <c r="U71" s="332"/>
      <c r="V71" s="332"/>
      <c r="W71" s="2268"/>
      <c r="X71" s="333"/>
      <c r="Y71" s="2257"/>
      <c r="Z71" s="331"/>
      <c r="AA71" s="2843"/>
      <c r="AB71" s="331"/>
      <c r="AC71" s="333"/>
      <c r="AD71" s="7322"/>
      <c r="AE71" s="5"/>
      <c r="AF71" s="932"/>
    </row>
    <row r="72" spans="1:32" s="6957" customFormat="1" ht="12.75">
      <c r="A72" s="935"/>
      <c r="B72" s="108"/>
      <c r="C72" s="1146" t="s">
        <v>2440</v>
      </c>
      <c r="D72" s="2160"/>
      <c r="E72" s="2316"/>
      <c r="F72" s="2269"/>
      <c r="G72" s="2161"/>
      <c r="H72" s="2161"/>
      <c r="I72" s="2161"/>
      <c r="J72" s="2161"/>
      <c r="K72" s="2161"/>
      <c r="L72" s="2161"/>
      <c r="M72" s="2161"/>
      <c r="N72" s="2161"/>
      <c r="O72" s="2161"/>
      <c r="P72" s="2161"/>
      <c r="Q72" s="2284"/>
      <c r="R72" s="2276"/>
      <c r="S72" s="2271"/>
      <c r="T72" s="1148"/>
      <c r="U72" s="1148"/>
      <c r="V72" s="1148"/>
      <c r="W72" s="2272"/>
      <c r="X72" s="4277"/>
      <c r="Y72" s="1155"/>
      <c r="Z72" s="1147"/>
      <c r="AA72" s="2840"/>
      <c r="AB72" s="1147"/>
      <c r="AC72" s="4277"/>
      <c r="AD72" s="4259"/>
      <c r="AE72" s="108"/>
      <c r="AF72" s="935"/>
    </row>
    <row r="73" spans="1:32" s="6957" customFormat="1" ht="12.75">
      <c r="A73" s="935"/>
      <c r="B73" s="108"/>
      <c r="C73" s="4199" t="s">
        <v>2441</v>
      </c>
      <c r="D73" s="3616"/>
      <c r="E73" s="4276" t="b">
        <v>1</v>
      </c>
      <c r="F73" s="2269"/>
      <c r="G73" s="2158"/>
      <c r="H73" s="2158"/>
      <c r="I73" s="2158"/>
      <c r="J73" s="2158"/>
      <c r="K73" s="2158"/>
      <c r="L73" s="2158"/>
      <c r="M73" s="2158"/>
      <c r="N73" s="2158"/>
      <c r="O73" s="2158"/>
      <c r="P73" s="2158"/>
      <c r="Q73" s="2283"/>
      <c r="R73" s="1153"/>
      <c r="S73" s="2269"/>
      <c r="T73" s="1147"/>
      <c r="U73" s="1147"/>
      <c r="V73" s="1147"/>
      <c r="W73" s="2270"/>
      <c r="X73" s="3875">
        <f t="shared" ref="X73:X93" si="4">SUM(I73:L73)</f>
        <v>0</v>
      </c>
      <c r="Y73" s="1155"/>
      <c r="Z73" s="1155"/>
      <c r="AA73" s="1155"/>
      <c r="AB73" s="1155"/>
      <c r="AC73" s="3875">
        <f t="shared" ref="AC73:AC116" si="5">+X73+Y73+Z73-AA73-AB73</f>
        <v>0</v>
      </c>
      <c r="AD73" s="7334"/>
      <c r="AE73" s="108"/>
      <c r="AF73" s="935"/>
    </row>
    <row r="74" spans="1:32" s="6957" customFormat="1" ht="12.75">
      <c r="A74" s="935"/>
      <c r="B74" s="108"/>
      <c r="C74" s="4199" t="s">
        <v>2441</v>
      </c>
      <c r="D74" s="3616"/>
      <c r="E74" s="4276" t="b">
        <v>1</v>
      </c>
      <c r="F74" s="2269"/>
      <c r="G74" s="2158"/>
      <c r="H74" s="2158"/>
      <c r="I74" s="2158"/>
      <c r="J74" s="2158"/>
      <c r="K74" s="2158"/>
      <c r="L74" s="2158"/>
      <c r="M74" s="2158"/>
      <c r="N74" s="2158"/>
      <c r="O74" s="2158"/>
      <c r="P74" s="2158"/>
      <c r="Q74" s="2283"/>
      <c r="R74" s="1153"/>
      <c r="S74" s="2269"/>
      <c r="T74" s="1147"/>
      <c r="U74" s="1147"/>
      <c r="V74" s="1147"/>
      <c r="W74" s="2270"/>
      <c r="X74" s="3875">
        <f t="shared" si="4"/>
        <v>0</v>
      </c>
      <c r="Y74" s="1155"/>
      <c r="Z74" s="1155"/>
      <c r="AA74" s="1155"/>
      <c r="AB74" s="1155"/>
      <c r="AC74" s="3875">
        <f t="shared" si="5"/>
        <v>0</v>
      </c>
      <c r="AD74" s="7334"/>
      <c r="AE74" s="108"/>
      <c r="AF74" s="935"/>
    </row>
    <row r="75" spans="1:32" s="6957" customFormat="1" ht="12.75">
      <c r="A75" s="935"/>
      <c r="B75" s="108"/>
      <c r="C75" s="4199" t="s">
        <v>2441</v>
      </c>
      <c r="D75" s="3616"/>
      <c r="E75" s="4276" t="b">
        <v>1</v>
      </c>
      <c r="F75" s="2269"/>
      <c r="G75" s="2158"/>
      <c r="H75" s="2158"/>
      <c r="I75" s="2158"/>
      <c r="J75" s="2158"/>
      <c r="K75" s="2158"/>
      <c r="L75" s="2158"/>
      <c r="M75" s="2158"/>
      <c r="N75" s="2158"/>
      <c r="O75" s="2158"/>
      <c r="P75" s="2158"/>
      <c r="Q75" s="2283"/>
      <c r="R75" s="1153"/>
      <c r="S75" s="2269"/>
      <c r="T75" s="1147"/>
      <c r="U75" s="1147"/>
      <c r="V75" s="1147"/>
      <c r="W75" s="2270"/>
      <c r="X75" s="3875">
        <f t="shared" si="4"/>
        <v>0</v>
      </c>
      <c r="Y75" s="1155"/>
      <c r="Z75" s="1155"/>
      <c r="AA75" s="1155"/>
      <c r="AB75" s="1155"/>
      <c r="AC75" s="3875">
        <f t="shared" si="5"/>
        <v>0</v>
      </c>
      <c r="AD75" s="7334"/>
      <c r="AE75" s="108"/>
      <c r="AF75" s="935"/>
    </row>
    <row r="76" spans="1:32" s="6957" customFormat="1" ht="12.75">
      <c r="A76" s="935"/>
      <c r="B76" s="108"/>
      <c r="C76" s="4199" t="s">
        <v>2441</v>
      </c>
      <c r="D76" s="3616"/>
      <c r="E76" s="4276" t="b">
        <v>1</v>
      </c>
      <c r="F76" s="2269"/>
      <c r="G76" s="2158"/>
      <c r="H76" s="2158"/>
      <c r="I76" s="2158"/>
      <c r="J76" s="2158"/>
      <c r="K76" s="2158"/>
      <c r="L76" s="2158"/>
      <c r="M76" s="2158"/>
      <c r="N76" s="2158"/>
      <c r="O76" s="2158"/>
      <c r="P76" s="2158"/>
      <c r="Q76" s="2283"/>
      <c r="R76" s="1153"/>
      <c r="S76" s="2269"/>
      <c r="T76" s="1147"/>
      <c r="U76" s="1147"/>
      <c r="V76" s="1147"/>
      <c r="W76" s="2270"/>
      <c r="X76" s="3875">
        <f t="shared" si="4"/>
        <v>0</v>
      </c>
      <c r="Y76" s="1155"/>
      <c r="Z76" s="1155"/>
      <c r="AA76" s="1155"/>
      <c r="AB76" s="1155"/>
      <c r="AC76" s="3875">
        <f t="shared" si="5"/>
        <v>0</v>
      </c>
      <c r="AD76" s="7334"/>
      <c r="AE76" s="108"/>
      <c r="AF76" s="935"/>
    </row>
    <row r="77" spans="1:32" s="6957" customFormat="1" ht="12.75">
      <c r="A77" s="935"/>
      <c r="B77" s="108"/>
      <c r="C77" s="4199" t="s">
        <v>2441</v>
      </c>
      <c r="D77" s="3616"/>
      <c r="E77" s="4276" t="b">
        <v>1</v>
      </c>
      <c r="F77" s="2269"/>
      <c r="G77" s="2158"/>
      <c r="H77" s="2158"/>
      <c r="I77" s="2158"/>
      <c r="J77" s="2158"/>
      <c r="K77" s="2158"/>
      <c r="L77" s="2158"/>
      <c r="M77" s="2158"/>
      <c r="N77" s="2158"/>
      <c r="O77" s="2158"/>
      <c r="P77" s="2158"/>
      <c r="Q77" s="2283"/>
      <c r="R77" s="1153"/>
      <c r="S77" s="2269"/>
      <c r="T77" s="1147"/>
      <c r="U77" s="1147"/>
      <c r="V77" s="1147"/>
      <c r="W77" s="2270"/>
      <c r="X77" s="3875">
        <f t="shared" si="4"/>
        <v>0</v>
      </c>
      <c r="Y77" s="1155"/>
      <c r="Z77" s="1155"/>
      <c r="AA77" s="1155"/>
      <c r="AB77" s="1155"/>
      <c r="AC77" s="3875">
        <f t="shared" si="5"/>
        <v>0</v>
      </c>
      <c r="AD77" s="7334"/>
      <c r="AE77" s="108"/>
      <c r="AF77" s="935"/>
    </row>
    <row r="78" spans="1:32" s="6957" customFormat="1" ht="12.75">
      <c r="A78" s="935"/>
      <c r="B78" s="108"/>
      <c r="C78" s="4199" t="s">
        <v>2441</v>
      </c>
      <c r="D78" s="3616"/>
      <c r="E78" s="4276" t="b">
        <v>1</v>
      </c>
      <c r="F78" s="2269"/>
      <c r="G78" s="2158"/>
      <c r="H78" s="2158"/>
      <c r="I78" s="2158"/>
      <c r="J78" s="2158"/>
      <c r="K78" s="2158"/>
      <c r="L78" s="2158"/>
      <c r="M78" s="2158"/>
      <c r="N78" s="2158"/>
      <c r="O78" s="2158"/>
      <c r="P78" s="2158"/>
      <c r="Q78" s="2283"/>
      <c r="R78" s="1153"/>
      <c r="S78" s="2269"/>
      <c r="T78" s="1147"/>
      <c r="U78" s="1147"/>
      <c r="V78" s="1147"/>
      <c r="W78" s="2270"/>
      <c r="X78" s="3875">
        <f t="shared" si="4"/>
        <v>0</v>
      </c>
      <c r="Y78" s="1155"/>
      <c r="Z78" s="1155"/>
      <c r="AA78" s="1155"/>
      <c r="AB78" s="1155"/>
      <c r="AC78" s="3875">
        <f t="shared" si="5"/>
        <v>0</v>
      </c>
      <c r="AD78" s="7334"/>
      <c r="AE78" s="108"/>
      <c r="AF78" s="935"/>
    </row>
    <row r="79" spans="1:32" s="6957" customFormat="1" ht="12.75">
      <c r="A79" s="935"/>
      <c r="B79" s="108"/>
      <c r="C79" s="4199" t="s">
        <v>2441</v>
      </c>
      <c r="D79" s="3616"/>
      <c r="E79" s="4276" t="b">
        <v>1</v>
      </c>
      <c r="F79" s="2269"/>
      <c r="G79" s="2158"/>
      <c r="H79" s="2158"/>
      <c r="I79" s="2158"/>
      <c r="J79" s="2158"/>
      <c r="K79" s="2158"/>
      <c r="L79" s="2158"/>
      <c r="M79" s="2158"/>
      <c r="N79" s="2158"/>
      <c r="O79" s="2158"/>
      <c r="P79" s="2158"/>
      <c r="Q79" s="2283"/>
      <c r="R79" s="1153"/>
      <c r="S79" s="2269"/>
      <c r="T79" s="1147"/>
      <c r="U79" s="1147"/>
      <c r="V79" s="1147"/>
      <c r="W79" s="2270"/>
      <c r="X79" s="3875">
        <f t="shared" si="4"/>
        <v>0</v>
      </c>
      <c r="Y79" s="1155"/>
      <c r="Z79" s="1155"/>
      <c r="AA79" s="1155"/>
      <c r="AB79" s="1155"/>
      <c r="AC79" s="3875">
        <f t="shared" si="5"/>
        <v>0</v>
      </c>
      <c r="AD79" s="7334"/>
      <c r="AE79" s="108"/>
      <c r="AF79" s="935"/>
    </row>
    <row r="80" spans="1:32" s="6957" customFormat="1" ht="12.75">
      <c r="A80" s="935"/>
      <c r="B80" s="108"/>
      <c r="C80" s="4199" t="s">
        <v>2441</v>
      </c>
      <c r="D80" s="3616"/>
      <c r="E80" s="4276" t="b">
        <v>1</v>
      </c>
      <c r="F80" s="2269"/>
      <c r="G80" s="2158"/>
      <c r="H80" s="2158"/>
      <c r="I80" s="2158"/>
      <c r="J80" s="2158"/>
      <c r="K80" s="2158"/>
      <c r="L80" s="2158"/>
      <c r="M80" s="2158"/>
      <c r="N80" s="2158"/>
      <c r="O80" s="2158"/>
      <c r="P80" s="2158"/>
      <c r="Q80" s="2283"/>
      <c r="R80" s="1153"/>
      <c r="S80" s="2269"/>
      <c r="T80" s="1147"/>
      <c r="U80" s="1147"/>
      <c r="V80" s="1147"/>
      <c r="W80" s="2270"/>
      <c r="X80" s="3875">
        <f t="shared" si="4"/>
        <v>0</v>
      </c>
      <c r="Y80" s="1155"/>
      <c r="Z80" s="1155"/>
      <c r="AA80" s="1155"/>
      <c r="AB80" s="1155"/>
      <c r="AC80" s="3875">
        <f t="shared" si="5"/>
        <v>0</v>
      </c>
      <c r="AD80" s="7334"/>
      <c r="AE80" s="108"/>
      <c r="AF80" s="935"/>
    </row>
    <row r="81" spans="1:32" s="6957" customFormat="1" ht="12.75">
      <c r="A81" s="935"/>
      <c r="B81" s="108"/>
      <c r="C81" s="4199" t="s">
        <v>2441</v>
      </c>
      <c r="D81" s="3616"/>
      <c r="E81" s="4276" t="b">
        <v>1</v>
      </c>
      <c r="F81" s="2269"/>
      <c r="G81" s="2158"/>
      <c r="H81" s="2158"/>
      <c r="I81" s="2158"/>
      <c r="J81" s="2158"/>
      <c r="K81" s="2158"/>
      <c r="L81" s="2158"/>
      <c r="M81" s="2158"/>
      <c r="N81" s="2158"/>
      <c r="O81" s="2158"/>
      <c r="P81" s="2158"/>
      <c r="Q81" s="2283"/>
      <c r="R81" s="1153"/>
      <c r="S81" s="2269"/>
      <c r="T81" s="1147"/>
      <c r="U81" s="1147"/>
      <c r="V81" s="1147"/>
      <c r="W81" s="2270"/>
      <c r="X81" s="3875">
        <f t="shared" si="4"/>
        <v>0</v>
      </c>
      <c r="Y81" s="1155"/>
      <c r="Z81" s="1155"/>
      <c r="AA81" s="1155"/>
      <c r="AB81" s="1155"/>
      <c r="AC81" s="3875">
        <f t="shared" si="5"/>
        <v>0</v>
      </c>
      <c r="AD81" s="7334"/>
      <c r="AE81" s="108"/>
      <c r="AF81" s="935"/>
    </row>
    <row r="82" spans="1:32" s="6957" customFormat="1" ht="12.75">
      <c r="A82" s="935"/>
      <c r="B82" s="108"/>
      <c r="C82" s="4199" t="s">
        <v>2441</v>
      </c>
      <c r="D82" s="3616"/>
      <c r="E82" s="4276" t="b">
        <v>1</v>
      </c>
      <c r="F82" s="2269"/>
      <c r="G82" s="2158"/>
      <c r="H82" s="2158"/>
      <c r="I82" s="2158"/>
      <c r="J82" s="2158"/>
      <c r="K82" s="2158"/>
      <c r="L82" s="2158"/>
      <c r="M82" s="2158"/>
      <c r="N82" s="2158"/>
      <c r="O82" s="2158"/>
      <c r="P82" s="2158"/>
      <c r="Q82" s="2283"/>
      <c r="R82" s="1153"/>
      <c r="S82" s="2269"/>
      <c r="T82" s="1147"/>
      <c r="U82" s="1147"/>
      <c r="V82" s="1147"/>
      <c r="W82" s="2270"/>
      <c r="X82" s="3875">
        <f t="shared" si="4"/>
        <v>0</v>
      </c>
      <c r="Y82" s="1155"/>
      <c r="Z82" s="1155"/>
      <c r="AA82" s="1155"/>
      <c r="AB82" s="1155"/>
      <c r="AC82" s="3875">
        <f t="shared" si="5"/>
        <v>0</v>
      </c>
      <c r="AD82" s="7334"/>
      <c r="AE82" s="108"/>
      <c r="AF82" s="935"/>
    </row>
    <row r="83" spans="1:32" s="6957" customFormat="1" ht="12.75">
      <c r="A83" s="935"/>
      <c r="B83" s="108"/>
      <c r="C83" s="4199" t="s">
        <v>2441</v>
      </c>
      <c r="D83" s="3616"/>
      <c r="E83" s="4276" t="b">
        <v>1</v>
      </c>
      <c r="F83" s="2269"/>
      <c r="G83" s="2158"/>
      <c r="H83" s="2158"/>
      <c r="I83" s="2158"/>
      <c r="J83" s="2158"/>
      <c r="K83" s="2158"/>
      <c r="L83" s="2158"/>
      <c r="M83" s="2158"/>
      <c r="N83" s="2158"/>
      <c r="O83" s="2158"/>
      <c r="P83" s="2158"/>
      <c r="Q83" s="2283"/>
      <c r="R83" s="1153"/>
      <c r="S83" s="2269"/>
      <c r="T83" s="1147"/>
      <c r="U83" s="1147"/>
      <c r="V83" s="1147"/>
      <c r="W83" s="2270"/>
      <c r="X83" s="3875">
        <f t="shared" si="4"/>
        <v>0</v>
      </c>
      <c r="Y83" s="1155"/>
      <c r="Z83" s="1155"/>
      <c r="AA83" s="1155"/>
      <c r="AB83" s="1155"/>
      <c r="AC83" s="3875">
        <f t="shared" si="5"/>
        <v>0</v>
      </c>
      <c r="AD83" s="7334"/>
      <c r="AE83" s="108"/>
      <c r="AF83" s="935"/>
    </row>
    <row r="84" spans="1:32" s="6957" customFormat="1" ht="12.75">
      <c r="A84" s="935"/>
      <c r="B84" s="108"/>
      <c r="C84" s="4199" t="s">
        <v>2441</v>
      </c>
      <c r="D84" s="3616"/>
      <c r="E84" s="4276" t="b">
        <v>1</v>
      </c>
      <c r="F84" s="2269"/>
      <c r="G84" s="2158"/>
      <c r="H84" s="2158"/>
      <c r="I84" s="2158"/>
      <c r="J84" s="2158"/>
      <c r="K84" s="2158"/>
      <c r="L84" s="2158"/>
      <c r="M84" s="2158"/>
      <c r="N84" s="2158"/>
      <c r="O84" s="2158"/>
      <c r="P84" s="2158"/>
      <c r="Q84" s="2283"/>
      <c r="R84" s="1153"/>
      <c r="S84" s="2269"/>
      <c r="T84" s="1147"/>
      <c r="U84" s="1147"/>
      <c r="V84" s="1147"/>
      <c r="W84" s="2270"/>
      <c r="X84" s="3875">
        <f t="shared" si="4"/>
        <v>0</v>
      </c>
      <c r="Y84" s="1155"/>
      <c r="Z84" s="1155"/>
      <c r="AA84" s="1155"/>
      <c r="AB84" s="1155"/>
      <c r="AC84" s="3875">
        <f t="shared" si="5"/>
        <v>0</v>
      </c>
      <c r="AD84" s="7334"/>
      <c r="AE84" s="108"/>
      <c r="AF84" s="935"/>
    </row>
    <row r="85" spans="1:32" s="6957" customFormat="1" ht="12.75">
      <c r="A85" s="935"/>
      <c r="B85" s="108"/>
      <c r="C85" s="4199" t="s">
        <v>2441</v>
      </c>
      <c r="D85" s="3616"/>
      <c r="E85" s="4276" t="b">
        <v>1</v>
      </c>
      <c r="F85" s="2269"/>
      <c r="G85" s="2158"/>
      <c r="H85" s="2158"/>
      <c r="I85" s="2158"/>
      <c r="J85" s="2158"/>
      <c r="K85" s="2158"/>
      <c r="L85" s="2158"/>
      <c r="M85" s="2158"/>
      <c r="N85" s="2158"/>
      <c r="O85" s="2158"/>
      <c r="P85" s="2158"/>
      <c r="Q85" s="2283"/>
      <c r="R85" s="1153"/>
      <c r="S85" s="2269"/>
      <c r="T85" s="1147"/>
      <c r="U85" s="1147"/>
      <c r="V85" s="1147"/>
      <c r="W85" s="2270"/>
      <c r="X85" s="3875">
        <f t="shared" si="4"/>
        <v>0</v>
      </c>
      <c r="Y85" s="1155"/>
      <c r="Z85" s="1155"/>
      <c r="AA85" s="1155"/>
      <c r="AB85" s="1155"/>
      <c r="AC85" s="3875">
        <f t="shared" si="5"/>
        <v>0</v>
      </c>
      <c r="AD85" s="7334"/>
      <c r="AE85" s="108"/>
      <c r="AF85" s="935"/>
    </row>
    <row r="86" spans="1:32" s="6957" customFormat="1" ht="12.75">
      <c r="A86" s="935"/>
      <c r="B86" s="108"/>
      <c r="C86" s="4199" t="s">
        <v>2441</v>
      </c>
      <c r="D86" s="3616"/>
      <c r="E86" s="4276" t="b">
        <v>1</v>
      </c>
      <c r="F86" s="2269"/>
      <c r="G86" s="2158"/>
      <c r="H86" s="2158"/>
      <c r="I86" s="2158"/>
      <c r="J86" s="2158"/>
      <c r="K86" s="2158"/>
      <c r="L86" s="2158"/>
      <c r="M86" s="2158"/>
      <c r="N86" s="2158"/>
      <c r="O86" s="2158"/>
      <c r="P86" s="2158"/>
      <c r="Q86" s="2283"/>
      <c r="R86" s="1153"/>
      <c r="S86" s="2269"/>
      <c r="T86" s="1147"/>
      <c r="U86" s="1147"/>
      <c r="V86" s="1147"/>
      <c r="W86" s="2270"/>
      <c r="X86" s="3875">
        <f t="shared" si="4"/>
        <v>0</v>
      </c>
      <c r="Y86" s="1155"/>
      <c r="Z86" s="1155"/>
      <c r="AA86" s="1155"/>
      <c r="AB86" s="1155"/>
      <c r="AC86" s="3875">
        <f t="shared" si="5"/>
        <v>0</v>
      </c>
      <c r="AD86" s="7334"/>
      <c r="AE86" s="108"/>
      <c r="AF86" s="935"/>
    </row>
    <row r="87" spans="1:32" s="6957" customFormat="1" ht="12.75">
      <c r="A87" s="935"/>
      <c r="B87" s="108"/>
      <c r="C87" s="4199" t="s">
        <v>2441</v>
      </c>
      <c r="D87" s="3616"/>
      <c r="E87" s="4276" t="b">
        <v>1</v>
      </c>
      <c r="F87" s="2269"/>
      <c r="G87" s="2158"/>
      <c r="H87" s="2158"/>
      <c r="I87" s="2158"/>
      <c r="J87" s="2158"/>
      <c r="K87" s="2158"/>
      <c r="L87" s="2158"/>
      <c r="M87" s="2158"/>
      <c r="N87" s="2158"/>
      <c r="O87" s="2158"/>
      <c r="P87" s="2158"/>
      <c r="Q87" s="2283"/>
      <c r="R87" s="1153"/>
      <c r="S87" s="2269"/>
      <c r="T87" s="1147"/>
      <c r="U87" s="1147"/>
      <c r="V87" s="1147"/>
      <c r="W87" s="2270"/>
      <c r="X87" s="3875">
        <f t="shared" si="4"/>
        <v>0</v>
      </c>
      <c r="Y87" s="1155"/>
      <c r="Z87" s="1155"/>
      <c r="AA87" s="1155"/>
      <c r="AB87" s="1155"/>
      <c r="AC87" s="3875">
        <f t="shared" si="5"/>
        <v>0</v>
      </c>
      <c r="AD87" s="7334"/>
      <c r="AE87" s="108"/>
      <c r="AF87" s="935"/>
    </row>
    <row r="88" spans="1:32" s="6957" customFormat="1" ht="12.75">
      <c r="A88" s="935"/>
      <c r="B88" s="108"/>
      <c r="C88" s="4199" t="s">
        <v>2441</v>
      </c>
      <c r="D88" s="3616"/>
      <c r="E88" s="4276" t="b">
        <v>1</v>
      </c>
      <c r="F88" s="2269"/>
      <c r="G88" s="2158"/>
      <c r="H88" s="2158"/>
      <c r="I88" s="2158"/>
      <c r="J88" s="2158"/>
      <c r="K88" s="2158"/>
      <c r="L88" s="2158"/>
      <c r="M88" s="2158"/>
      <c r="N88" s="2158"/>
      <c r="O88" s="2158"/>
      <c r="P88" s="2158"/>
      <c r="Q88" s="2283"/>
      <c r="R88" s="1153"/>
      <c r="S88" s="2269"/>
      <c r="T88" s="1147"/>
      <c r="U88" s="1147"/>
      <c r="V88" s="1147"/>
      <c r="W88" s="2270"/>
      <c r="X88" s="3875">
        <f t="shared" si="4"/>
        <v>0</v>
      </c>
      <c r="Y88" s="1155"/>
      <c r="Z88" s="1155"/>
      <c r="AA88" s="1155"/>
      <c r="AB88" s="1155"/>
      <c r="AC88" s="3875">
        <f t="shared" si="5"/>
        <v>0</v>
      </c>
      <c r="AD88" s="7334"/>
      <c r="AE88" s="108"/>
      <c r="AF88" s="935"/>
    </row>
    <row r="89" spans="1:32" s="6957" customFormat="1" ht="12.75">
      <c r="A89" s="935"/>
      <c r="B89" s="108"/>
      <c r="C89" s="4199" t="s">
        <v>2441</v>
      </c>
      <c r="D89" s="3616"/>
      <c r="E89" s="4276" t="b">
        <v>1</v>
      </c>
      <c r="F89" s="2269"/>
      <c r="G89" s="2158"/>
      <c r="H89" s="2158"/>
      <c r="I89" s="2158"/>
      <c r="J89" s="2158"/>
      <c r="K89" s="2158"/>
      <c r="L89" s="2158"/>
      <c r="M89" s="2158"/>
      <c r="N89" s="2158"/>
      <c r="O89" s="2158"/>
      <c r="P89" s="2158"/>
      <c r="Q89" s="2283"/>
      <c r="R89" s="1153"/>
      <c r="S89" s="2269"/>
      <c r="T89" s="1147"/>
      <c r="U89" s="1147"/>
      <c r="V89" s="1147"/>
      <c r="W89" s="2270"/>
      <c r="X89" s="3875">
        <f t="shared" si="4"/>
        <v>0</v>
      </c>
      <c r="Y89" s="1155"/>
      <c r="Z89" s="1155"/>
      <c r="AA89" s="1155"/>
      <c r="AB89" s="1155"/>
      <c r="AC89" s="3875">
        <f t="shared" si="5"/>
        <v>0</v>
      </c>
      <c r="AD89" s="7334"/>
      <c r="AE89" s="108"/>
      <c r="AF89" s="935"/>
    </row>
    <row r="90" spans="1:32" s="6957" customFormat="1" ht="12.75">
      <c r="A90" s="935"/>
      <c r="B90" s="108"/>
      <c r="C90" s="4199" t="s">
        <v>2441</v>
      </c>
      <c r="D90" s="3616"/>
      <c r="E90" s="4276" t="b">
        <v>1</v>
      </c>
      <c r="F90" s="2269"/>
      <c r="G90" s="2158"/>
      <c r="H90" s="2158"/>
      <c r="I90" s="2158"/>
      <c r="J90" s="2158"/>
      <c r="K90" s="2158"/>
      <c r="L90" s="2158"/>
      <c r="M90" s="2158"/>
      <c r="N90" s="2158"/>
      <c r="O90" s="2158"/>
      <c r="P90" s="2158"/>
      <c r="Q90" s="2283"/>
      <c r="R90" s="1153"/>
      <c r="S90" s="2269"/>
      <c r="T90" s="1147"/>
      <c r="U90" s="1147"/>
      <c r="V90" s="1147"/>
      <c r="W90" s="2270"/>
      <c r="X90" s="3875">
        <f t="shared" si="4"/>
        <v>0</v>
      </c>
      <c r="Y90" s="1155"/>
      <c r="Z90" s="1155"/>
      <c r="AA90" s="1155"/>
      <c r="AB90" s="1155"/>
      <c r="AC90" s="3875">
        <f t="shared" si="5"/>
        <v>0</v>
      </c>
      <c r="AD90" s="7334"/>
      <c r="AE90" s="108"/>
      <c r="AF90" s="935"/>
    </row>
    <row r="91" spans="1:32" s="6957" customFormat="1" ht="12.75">
      <c r="A91" s="935"/>
      <c r="B91" s="108"/>
      <c r="C91" s="4199" t="s">
        <v>2441</v>
      </c>
      <c r="D91" s="3616"/>
      <c r="E91" s="4276" t="b">
        <v>1</v>
      </c>
      <c r="F91" s="2269"/>
      <c r="G91" s="2158"/>
      <c r="H91" s="2158"/>
      <c r="I91" s="2158"/>
      <c r="J91" s="2158"/>
      <c r="K91" s="2158"/>
      <c r="L91" s="2158"/>
      <c r="M91" s="2158"/>
      <c r="N91" s="2158"/>
      <c r="O91" s="2158"/>
      <c r="P91" s="2158"/>
      <c r="Q91" s="2283"/>
      <c r="R91" s="1153"/>
      <c r="S91" s="2269"/>
      <c r="T91" s="1147"/>
      <c r="U91" s="1147"/>
      <c r="V91" s="1147"/>
      <c r="W91" s="2270"/>
      <c r="X91" s="3875">
        <f t="shared" si="4"/>
        <v>0</v>
      </c>
      <c r="Y91" s="1155"/>
      <c r="Z91" s="1155"/>
      <c r="AA91" s="1155"/>
      <c r="AB91" s="1155"/>
      <c r="AC91" s="3875">
        <f t="shared" si="5"/>
        <v>0</v>
      </c>
      <c r="AD91" s="7334"/>
      <c r="AE91" s="108"/>
      <c r="AF91" s="935"/>
    </row>
    <row r="92" spans="1:32" s="6957" customFormat="1" ht="12.75">
      <c r="A92" s="935"/>
      <c r="B92" s="108"/>
      <c r="C92" s="4199" t="s">
        <v>2441</v>
      </c>
      <c r="D92" s="3616"/>
      <c r="E92" s="4276" t="b">
        <v>1</v>
      </c>
      <c r="F92" s="2269"/>
      <c r="G92" s="2158"/>
      <c r="H92" s="2158"/>
      <c r="I92" s="2158"/>
      <c r="J92" s="2158"/>
      <c r="K92" s="2158"/>
      <c r="L92" s="2158"/>
      <c r="M92" s="2158"/>
      <c r="N92" s="2158"/>
      <c r="O92" s="2158"/>
      <c r="P92" s="2158"/>
      <c r="Q92" s="2283"/>
      <c r="R92" s="1153"/>
      <c r="S92" s="2269"/>
      <c r="T92" s="1147"/>
      <c r="U92" s="1147"/>
      <c r="V92" s="1147"/>
      <c r="W92" s="2270"/>
      <c r="X92" s="3875">
        <f t="shared" si="4"/>
        <v>0</v>
      </c>
      <c r="Y92" s="1155"/>
      <c r="Z92" s="1155"/>
      <c r="AA92" s="1155"/>
      <c r="AB92" s="1155"/>
      <c r="AC92" s="3875">
        <f t="shared" si="5"/>
        <v>0</v>
      </c>
      <c r="AD92" s="7334"/>
      <c r="AE92" s="108"/>
      <c r="AF92" s="935"/>
    </row>
    <row r="93" spans="1:32" s="6957" customFormat="1" ht="12.75">
      <c r="A93" s="935"/>
      <c r="B93" s="108"/>
      <c r="C93" s="4199" t="s">
        <v>2441</v>
      </c>
      <c r="D93" s="3616"/>
      <c r="E93" s="4276" t="b">
        <v>1</v>
      </c>
      <c r="F93" s="2269"/>
      <c r="G93" s="2158"/>
      <c r="H93" s="2158"/>
      <c r="I93" s="2158"/>
      <c r="J93" s="2158"/>
      <c r="K93" s="2158"/>
      <c r="L93" s="2158"/>
      <c r="M93" s="2158"/>
      <c r="N93" s="2158"/>
      <c r="O93" s="2158"/>
      <c r="P93" s="2158"/>
      <c r="Q93" s="2283"/>
      <c r="R93" s="1153"/>
      <c r="S93" s="2269"/>
      <c r="T93" s="1147"/>
      <c r="U93" s="1147"/>
      <c r="V93" s="1147"/>
      <c r="W93" s="2270"/>
      <c r="X93" s="3875">
        <f t="shared" si="4"/>
        <v>0</v>
      </c>
      <c r="Y93" s="1155"/>
      <c r="Z93" s="1155"/>
      <c r="AA93" s="1155"/>
      <c r="AB93" s="1155"/>
      <c r="AC93" s="3875">
        <f t="shared" si="5"/>
        <v>0</v>
      </c>
      <c r="AD93" s="7334"/>
      <c r="AE93" s="108"/>
      <c r="AF93" s="935"/>
    </row>
    <row r="94" spans="1:32" s="6957" customFormat="1" ht="12.75">
      <c r="A94" s="935"/>
      <c r="B94" s="108"/>
      <c r="C94" s="4199" t="s">
        <v>2441</v>
      </c>
      <c r="D94" s="3616"/>
      <c r="E94" s="4276" t="b">
        <v>1</v>
      </c>
      <c r="F94" s="2269"/>
      <c r="G94" s="2158"/>
      <c r="H94" s="2158"/>
      <c r="I94" s="2158"/>
      <c r="J94" s="2158"/>
      <c r="K94" s="2158"/>
      <c r="L94" s="2158"/>
      <c r="M94" s="2158"/>
      <c r="N94" s="2158"/>
      <c r="O94" s="2158"/>
      <c r="P94" s="2158"/>
      <c r="Q94" s="2283"/>
      <c r="R94" s="1153"/>
      <c r="S94" s="2269"/>
      <c r="T94" s="1147"/>
      <c r="U94" s="1147"/>
      <c r="V94" s="1147"/>
      <c r="W94" s="2270"/>
      <c r="X94" s="3875">
        <f>SUM(I94:L94)</f>
        <v>0</v>
      </c>
      <c r="Y94" s="1155"/>
      <c r="Z94" s="1155"/>
      <c r="AA94" s="1155"/>
      <c r="AB94" s="1155"/>
      <c r="AC94" s="3875">
        <f t="shared" si="5"/>
        <v>0</v>
      </c>
      <c r="AD94" s="7334"/>
      <c r="AE94" s="108"/>
      <c r="AF94" s="935"/>
    </row>
    <row r="95" spans="1:32" s="6957" customFormat="1" ht="12.75">
      <c r="A95" s="935"/>
      <c r="B95" s="108"/>
      <c r="C95" s="1146" t="s">
        <v>2443</v>
      </c>
      <c r="D95" s="2160"/>
      <c r="E95" s="2316"/>
      <c r="F95" s="2269"/>
      <c r="G95" s="2161"/>
      <c r="H95" s="2161"/>
      <c r="I95" s="2161"/>
      <c r="J95" s="2161"/>
      <c r="K95" s="2161"/>
      <c r="L95" s="2161"/>
      <c r="M95" s="2161"/>
      <c r="N95" s="2161"/>
      <c r="O95" s="2161"/>
      <c r="P95" s="2161"/>
      <c r="Q95" s="2284"/>
      <c r="R95" s="2276"/>
      <c r="S95" s="2271"/>
      <c r="T95" s="1148"/>
      <c r="U95" s="1148"/>
      <c r="V95" s="1148"/>
      <c r="W95" s="2272"/>
      <c r="X95" s="4277"/>
      <c r="Y95" s="1155"/>
      <c r="Z95" s="2158"/>
      <c r="AA95" s="2840"/>
      <c r="AB95" s="2158"/>
      <c r="AC95" s="4277"/>
      <c r="AD95" s="7334"/>
      <c r="AE95" s="108"/>
      <c r="AF95" s="935"/>
    </row>
    <row r="96" spans="1:32" s="6957" customFormat="1" ht="12.75">
      <c r="A96" s="935"/>
      <c r="B96" s="108"/>
      <c r="C96" s="4199" t="s">
        <v>2441</v>
      </c>
      <c r="D96" s="3616"/>
      <c r="E96" s="4276" t="b">
        <v>1</v>
      </c>
      <c r="F96" s="2269"/>
      <c r="G96" s="2158"/>
      <c r="H96" s="2158"/>
      <c r="I96" s="2158"/>
      <c r="J96" s="2158"/>
      <c r="K96" s="2158"/>
      <c r="L96" s="2158"/>
      <c r="M96" s="2158"/>
      <c r="N96" s="2158"/>
      <c r="O96" s="2158"/>
      <c r="P96" s="2158"/>
      <c r="Q96" s="2283"/>
      <c r="R96" s="1153"/>
      <c r="S96" s="2269"/>
      <c r="T96" s="1147"/>
      <c r="U96" s="1147"/>
      <c r="V96" s="1147"/>
      <c r="W96" s="2270"/>
      <c r="X96" s="3875">
        <f t="shared" ref="X96:X116" si="6">SUM(I96:L96)</f>
        <v>0</v>
      </c>
      <c r="Y96" s="1155"/>
      <c r="Z96" s="1155"/>
      <c r="AA96" s="1155"/>
      <c r="AB96" s="1155"/>
      <c r="AC96" s="3875">
        <f t="shared" si="5"/>
        <v>0</v>
      </c>
      <c r="AD96" s="7334"/>
      <c r="AE96" s="108"/>
      <c r="AF96" s="935"/>
    </row>
    <row r="97" spans="1:32" s="6957" customFormat="1" ht="12.75">
      <c r="A97" s="935"/>
      <c r="B97" s="108"/>
      <c r="C97" s="4199" t="s">
        <v>2441</v>
      </c>
      <c r="D97" s="3616"/>
      <c r="E97" s="4276" t="b">
        <v>1</v>
      </c>
      <c r="F97" s="2269"/>
      <c r="G97" s="2158"/>
      <c r="H97" s="2158"/>
      <c r="I97" s="2158"/>
      <c r="J97" s="2158"/>
      <c r="K97" s="2158"/>
      <c r="L97" s="2158"/>
      <c r="M97" s="2158"/>
      <c r="N97" s="2158"/>
      <c r="O97" s="2158"/>
      <c r="P97" s="2158"/>
      <c r="Q97" s="2283"/>
      <c r="R97" s="1153"/>
      <c r="S97" s="2269"/>
      <c r="T97" s="1147"/>
      <c r="U97" s="1147"/>
      <c r="V97" s="1147"/>
      <c r="W97" s="2270"/>
      <c r="X97" s="3875">
        <f t="shared" si="6"/>
        <v>0</v>
      </c>
      <c r="Y97" s="1155"/>
      <c r="Z97" s="1155"/>
      <c r="AA97" s="1155"/>
      <c r="AB97" s="1155"/>
      <c r="AC97" s="3875">
        <f t="shared" si="5"/>
        <v>0</v>
      </c>
      <c r="AD97" s="7334"/>
      <c r="AE97" s="108"/>
      <c r="AF97" s="935"/>
    </row>
    <row r="98" spans="1:32" s="6957" customFormat="1" ht="12.75">
      <c r="A98" s="935"/>
      <c r="B98" s="108"/>
      <c r="C98" s="4199" t="s">
        <v>2441</v>
      </c>
      <c r="D98" s="3616"/>
      <c r="E98" s="4276" t="b">
        <v>1</v>
      </c>
      <c r="F98" s="2269"/>
      <c r="G98" s="2158"/>
      <c r="H98" s="2158"/>
      <c r="I98" s="2158"/>
      <c r="J98" s="2158"/>
      <c r="K98" s="2158"/>
      <c r="L98" s="2158"/>
      <c r="M98" s="2158"/>
      <c r="N98" s="2158"/>
      <c r="O98" s="2158"/>
      <c r="P98" s="2158"/>
      <c r="Q98" s="2283"/>
      <c r="R98" s="1153"/>
      <c r="S98" s="2269"/>
      <c r="T98" s="1147"/>
      <c r="U98" s="1147"/>
      <c r="V98" s="1147"/>
      <c r="W98" s="2270"/>
      <c r="X98" s="3875">
        <f t="shared" si="6"/>
        <v>0</v>
      </c>
      <c r="Y98" s="1155"/>
      <c r="Z98" s="1155"/>
      <c r="AA98" s="1155"/>
      <c r="AB98" s="1155"/>
      <c r="AC98" s="3875">
        <f t="shared" si="5"/>
        <v>0</v>
      </c>
      <c r="AD98" s="7334"/>
      <c r="AE98" s="108"/>
      <c r="AF98" s="935"/>
    </row>
    <row r="99" spans="1:32" s="6957" customFormat="1" ht="12.75">
      <c r="A99" s="935"/>
      <c r="B99" s="108"/>
      <c r="C99" s="4199" t="s">
        <v>2441</v>
      </c>
      <c r="D99" s="3616"/>
      <c r="E99" s="4276" t="b">
        <v>1</v>
      </c>
      <c r="F99" s="2269"/>
      <c r="G99" s="2158"/>
      <c r="H99" s="2158"/>
      <c r="I99" s="2158"/>
      <c r="J99" s="2158"/>
      <c r="K99" s="2158"/>
      <c r="L99" s="2158"/>
      <c r="M99" s="2158"/>
      <c r="N99" s="2158"/>
      <c r="O99" s="2158"/>
      <c r="P99" s="2158"/>
      <c r="Q99" s="2283"/>
      <c r="R99" s="1153"/>
      <c r="S99" s="2269"/>
      <c r="T99" s="1147"/>
      <c r="U99" s="1147"/>
      <c r="V99" s="1147"/>
      <c r="W99" s="2270"/>
      <c r="X99" s="3875">
        <f t="shared" si="6"/>
        <v>0</v>
      </c>
      <c r="Y99" s="1155"/>
      <c r="Z99" s="1155"/>
      <c r="AA99" s="1155"/>
      <c r="AB99" s="1155"/>
      <c r="AC99" s="3875">
        <f t="shared" si="5"/>
        <v>0</v>
      </c>
      <c r="AD99" s="7334"/>
      <c r="AE99" s="108"/>
      <c r="AF99" s="935"/>
    </row>
    <row r="100" spans="1:32" s="6957" customFormat="1" ht="12.75">
      <c r="A100" s="935"/>
      <c r="B100" s="108"/>
      <c r="C100" s="4199" t="s">
        <v>2441</v>
      </c>
      <c r="D100" s="3616"/>
      <c r="E100" s="4276" t="b">
        <v>1</v>
      </c>
      <c r="F100" s="2269"/>
      <c r="G100" s="2158"/>
      <c r="H100" s="2158"/>
      <c r="I100" s="2158"/>
      <c r="J100" s="2158"/>
      <c r="K100" s="2158"/>
      <c r="L100" s="2158"/>
      <c r="M100" s="2158"/>
      <c r="N100" s="2158"/>
      <c r="O100" s="2158"/>
      <c r="P100" s="2158"/>
      <c r="Q100" s="2283"/>
      <c r="R100" s="1153"/>
      <c r="S100" s="2269"/>
      <c r="T100" s="1147"/>
      <c r="U100" s="1147"/>
      <c r="V100" s="1147"/>
      <c r="W100" s="2270"/>
      <c r="X100" s="3875">
        <f t="shared" si="6"/>
        <v>0</v>
      </c>
      <c r="Y100" s="1155"/>
      <c r="Z100" s="1155"/>
      <c r="AA100" s="1155"/>
      <c r="AB100" s="1155"/>
      <c r="AC100" s="3875">
        <f t="shared" si="5"/>
        <v>0</v>
      </c>
      <c r="AD100" s="7334"/>
      <c r="AE100" s="108"/>
      <c r="AF100" s="935"/>
    </row>
    <row r="101" spans="1:32" s="6957" customFormat="1" ht="12.75">
      <c r="A101" s="935"/>
      <c r="B101" s="108"/>
      <c r="C101" s="4199" t="s">
        <v>2441</v>
      </c>
      <c r="D101" s="3616"/>
      <c r="E101" s="4276" t="b">
        <v>1</v>
      </c>
      <c r="F101" s="2269"/>
      <c r="G101" s="2158"/>
      <c r="H101" s="2158"/>
      <c r="I101" s="2158"/>
      <c r="J101" s="2158"/>
      <c r="K101" s="2158"/>
      <c r="L101" s="2158"/>
      <c r="M101" s="2158"/>
      <c r="N101" s="2158"/>
      <c r="O101" s="2158"/>
      <c r="P101" s="2158"/>
      <c r="Q101" s="2283"/>
      <c r="R101" s="1153"/>
      <c r="S101" s="2269"/>
      <c r="T101" s="1147"/>
      <c r="U101" s="1147"/>
      <c r="V101" s="1147"/>
      <c r="W101" s="2270"/>
      <c r="X101" s="3875">
        <f t="shared" si="6"/>
        <v>0</v>
      </c>
      <c r="Y101" s="1155"/>
      <c r="Z101" s="1155"/>
      <c r="AA101" s="1155"/>
      <c r="AB101" s="1155"/>
      <c r="AC101" s="3875">
        <f t="shared" si="5"/>
        <v>0</v>
      </c>
      <c r="AD101" s="7334"/>
      <c r="AE101" s="108"/>
      <c r="AF101" s="935"/>
    </row>
    <row r="102" spans="1:32" s="6957" customFormat="1" ht="12.75">
      <c r="A102" s="935"/>
      <c r="B102" s="108"/>
      <c r="C102" s="4199" t="s">
        <v>2441</v>
      </c>
      <c r="D102" s="3616"/>
      <c r="E102" s="4276" t="b">
        <v>1</v>
      </c>
      <c r="F102" s="2269"/>
      <c r="G102" s="2158"/>
      <c r="H102" s="2158"/>
      <c r="I102" s="2158"/>
      <c r="J102" s="2158"/>
      <c r="K102" s="2158"/>
      <c r="L102" s="2158"/>
      <c r="M102" s="2158"/>
      <c r="N102" s="2158"/>
      <c r="O102" s="2158"/>
      <c r="P102" s="2158"/>
      <c r="Q102" s="2283"/>
      <c r="R102" s="1153"/>
      <c r="S102" s="2269"/>
      <c r="T102" s="1147"/>
      <c r="U102" s="1147"/>
      <c r="V102" s="1147"/>
      <c r="W102" s="2270"/>
      <c r="X102" s="3875">
        <f t="shared" si="6"/>
        <v>0</v>
      </c>
      <c r="Y102" s="1155"/>
      <c r="Z102" s="1155"/>
      <c r="AA102" s="1155"/>
      <c r="AB102" s="1155"/>
      <c r="AC102" s="3875">
        <f t="shared" si="5"/>
        <v>0</v>
      </c>
      <c r="AD102" s="7334"/>
      <c r="AE102" s="108"/>
      <c r="AF102" s="935"/>
    </row>
    <row r="103" spans="1:32" s="6957" customFormat="1" ht="12.75">
      <c r="A103" s="935"/>
      <c r="B103" s="108"/>
      <c r="C103" s="4199" t="s">
        <v>2441</v>
      </c>
      <c r="D103" s="3616"/>
      <c r="E103" s="4276" t="b">
        <v>1</v>
      </c>
      <c r="F103" s="2269"/>
      <c r="G103" s="2158"/>
      <c r="H103" s="2158"/>
      <c r="I103" s="2158"/>
      <c r="J103" s="2158"/>
      <c r="K103" s="2158"/>
      <c r="L103" s="2158"/>
      <c r="M103" s="2158"/>
      <c r="N103" s="2158"/>
      <c r="O103" s="2158"/>
      <c r="P103" s="2158"/>
      <c r="Q103" s="2283"/>
      <c r="R103" s="1153"/>
      <c r="S103" s="2269"/>
      <c r="T103" s="1147"/>
      <c r="U103" s="1147"/>
      <c r="V103" s="1147"/>
      <c r="W103" s="2270"/>
      <c r="X103" s="3875">
        <f t="shared" si="6"/>
        <v>0</v>
      </c>
      <c r="Y103" s="1155"/>
      <c r="Z103" s="1155"/>
      <c r="AA103" s="1155"/>
      <c r="AB103" s="1155"/>
      <c r="AC103" s="3875">
        <f t="shared" si="5"/>
        <v>0</v>
      </c>
      <c r="AD103" s="7334"/>
      <c r="AE103" s="108"/>
      <c r="AF103" s="935"/>
    </row>
    <row r="104" spans="1:32" s="6957" customFormat="1" ht="12.75">
      <c r="A104" s="935"/>
      <c r="B104" s="108"/>
      <c r="C104" s="4199" t="s">
        <v>2441</v>
      </c>
      <c r="D104" s="3616"/>
      <c r="E104" s="4276" t="b">
        <v>1</v>
      </c>
      <c r="F104" s="2269"/>
      <c r="G104" s="2158"/>
      <c r="H104" s="2158"/>
      <c r="I104" s="2158"/>
      <c r="J104" s="2158"/>
      <c r="K104" s="2158"/>
      <c r="L104" s="2158"/>
      <c r="M104" s="2158"/>
      <c r="N104" s="2158"/>
      <c r="O104" s="2158"/>
      <c r="P104" s="2158"/>
      <c r="Q104" s="2283"/>
      <c r="R104" s="1153"/>
      <c r="S104" s="2269"/>
      <c r="T104" s="1147"/>
      <c r="U104" s="1147"/>
      <c r="V104" s="1147"/>
      <c r="W104" s="2270"/>
      <c r="X104" s="3875">
        <f t="shared" si="6"/>
        <v>0</v>
      </c>
      <c r="Y104" s="1155"/>
      <c r="Z104" s="1155"/>
      <c r="AA104" s="1155"/>
      <c r="AB104" s="1155"/>
      <c r="AC104" s="3875">
        <f t="shared" si="5"/>
        <v>0</v>
      </c>
      <c r="AD104" s="7334"/>
      <c r="AE104" s="108"/>
      <c r="AF104" s="935"/>
    </row>
    <row r="105" spans="1:32" s="6957" customFormat="1" ht="12.75">
      <c r="A105" s="935"/>
      <c r="B105" s="108"/>
      <c r="C105" s="4199" t="s">
        <v>2441</v>
      </c>
      <c r="D105" s="3616"/>
      <c r="E105" s="4276" t="b">
        <v>1</v>
      </c>
      <c r="F105" s="2269"/>
      <c r="G105" s="2158"/>
      <c r="H105" s="2158"/>
      <c r="I105" s="2158"/>
      <c r="J105" s="2158"/>
      <c r="K105" s="2158"/>
      <c r="L105" s="2158"/>
      <c r="M105" s="2158"/>
      <c r="N105" s="2158"/>
      <c r="O105" s="2158"/>
      <c r="P105" s="2158"/>
      <c r="Q105" s="2283"/>
      <c r="R105" s="1153"/>
      <c r="S105" s="2269"/>
      <c r="T105" s="1147"/>
      <c r="U105" s="1147"/>
      <c r="V105" s="1147"/>
      <c r="W105" s="2270"/>
      <c r="X105" s="3875">
        <f t="shared" si="6"/>
        <v>0</v>
      </c>
      <c r="Y105" s="1155"/>
      <c r="Z105" s="1155"/>
      <c r="AA105" s="1155"/>
      <c r="AB105" s="1155"/>
      <c r="AC105" s="3875">
        <f t="shared" si="5"/>
        <v>0</v>
      </c>
      <c r="AD105" s="7334"/>
      <c r="AE105" s="108"/>
      <c r="AF105" s="935"/>
    </row>
    <row r="106" spans="1:32" s="6957" customFormat="1" ht="12.75">
      <c r="A106" s="935"/>
      <c r="B106" s="108"/>
      <c r="C106" s="4199" t="s">
        <v>2441</v>
      </c>
      <c r="D106" s="3616"/>
      <c r="E106" s="4276" t="b">
        <v>1</v>
      </c>
      <c r="F106" s="2269"/>
      <c r="G106" s="2158"/>
      <c r="H106" s="2158"/>
      <c r="I106" s="2158"/>
      <c r="J106" s="2158"/>
      <c r="K106" s="2158"/>
      <c r="L106" s="2158"/>
      <c r="M106" s="2158"/>
      <c r="N106" s="2158"/>
      <c r="O106" s="2158"/>
      <c r="P106" s="2158"/>
      <c r="Q106" s="2283"/>
      <c r="R106" s="1153"/>
      <c r="S106" s="2269"/>
      <c r="T106" s="1147"/>
      <c r="U106" s="1147"/>
      <c r="V106" s="1147"/>
      <c r="W106" s="2270"/>
      <c r="X106" s="3875">
        <f t="shared" si="6"/>
        <v>0</v>
      </c>
      <c r="Y106" s="1155"/>
      <c r="Z106" s="1155"/>
      <c r="AA106" s="1155"/>
      <c r="AB106" s="1155"/>
      <c r="AC106" s="3875">
        <f t="shared" si="5"/>
        <v>0</v>
      </c>
      <c r="AD106" s="7334"/>
      <c r="AE106" s="108"/>
      <c r="AF106" s="935"/>
    </row>
    <row r="107" spans="1:32" s="6957" customFormat="1" ht="12.75">
      <c r="A107" s="935"/>
      <c r="B107" s="108"/>
      <c r="C107" s="4199" t="s">
        <v>2441</v>
      </c>
      <c r="D107" s="3616"/>
      <c r="E107" s="4276" t="b">
        <v>1</v>
      </c>
      <c r="F107" s="2269"/>
      <c r="G107" s="2158"/>
      <c r="H107" s="2158"/>
      <c r="I107" s="2158"/>
      <c r="J107" s="2158"/>
      <c r="K107" s="2158"/>
      <c r="L107" s="2158"/>
      <c r="M107" s="2158"/>
      <c r="N107" s="2158"/>
      <c r="O107" s="2158"/>
      <c r="P107" s="2158"/>
      <c r="Q107" s="2283"/>
      <c r="R107" s="1153"/>
      <c r="S107" s="2269"/>
      <c r="T107" s="1147"/>
      <c r="U107" s="1147"/>
      <c r="V107" s="1147"/>
      <c r="W107" s="2270"/>
      <c r="X107" s="3875">
        <f t="shared" si="6"/>
        <v>0</v>
      </c>
      <c r="Y107" s="1155"/>
      <c r="Z107" s="1155"/>
      <c r="AA107" s="1155"/>
      <c r="AB107" s="1155"/>
      <c r="AC107" s="3875">
        <f t="shared" si="5"/>
        <v>0</v>
      </c>
      <c r="AD107" s="7334"/>
      <c r="AE107" s="108"/>
      <c r="AF107" s="935"/>
    </row>
    <row r="108" spans="1:32" s="6957" customFormat="1" ht="12.75">
      <c r="A108" s="935"/>
      <c r="B108" s="108"/>
      <c r="C108" s="4199" t="s">
        <v>2441</v>
      </c>
      <c r="D108" s="3616"/>
      <c r="E108" s="4276" t="b">
        <v>1</v>
      </c>
      <c r="F108" s="2269"/>
      <c r="G108" s="2158"/>
      <c r="H108" s="2158"/>
      <c r="I108" s="2158"/>
      <c r="J108" s="2158"/>
      <c r="K108" s="2158"/>
      <c r="L108" s="2158"/>
      <c r="M108" s="2158"/>
      <c r="N108" s="2158"/>
      <c r="O108" s="2158"/>
      <c r="P108" s="2158"/>
      <c r="Q108" s="2283"/>
      <c r="R108" s="1153"/>
      <c r="S108" s="2269"/>
      <c r="T108" s="1147"/>
      <c r="U108" s="1147"/>
      <c r="V108" s="1147"/>
      <c r="W108" s="2270"/>
      <c r="X108" s="3875">
        <f t="shared" si="6"/>
        <v>0</v>
      </c>
      <c r="Y108" s="1155"/>
      <c r="Z108" s="1155"/>
      <c r="AA108" s="1155"/>
      <c r="AB108" s="1155"/>
      <c r="AC108" s="3875">
        <f t="shared" si="5"/>
        <v>0</v>
      </c>
      <c r="AD108" s="7334"/>
      <c r="AE108" s="108"/>
      <c r="AF108" s="935"/>
    </row>
    <row r="109" spans="1:32" s="6957" customFormat="1" ht="12.75">
      <c r="A109" s="935"/>
      <c r="B109" s="108"/>
      <c r="C109" s="4199" t="s">
        <v>2441</v>
      </c>
      <c r="D109" s="3616"/>
      <c r="E109" s="4276" t="b">
        <v>1</v>
      </c>
      <c r="F109" s="2269"/>
      <c r="G109" s="2158"/>
      <c r="H109" s="2158"/>
      <c r="I109" s="2158"/>
      <c r="J109" s="2158"/>
      <c r="K109" s="2158"/>
      <c r="L109" s="2158"/>
      <c r="M109" s="2158"/>
      <c r="N109" s="2158"/>
      <c r="O109" s="2158"/>
      <c r="P109" s="2158"/>
      <c r="Q109" s="2283"/>
      <c r="R109" s="1153"/>
      <c r="S109" s="2269"/>
      <c r="T109" s="1147"/>
      <c r="U109" s="1147"/>
      <c r="V109" s="1147"/>
      <c r="W109" s="2270"/>
      <c r="X109" s="3875">
        <f t="shared" si="6"/>
        <v>0</v>
      </c>
      <c r="Y109" s="1155"/>
      <c r="Z109" s="1155"/>
      <c r="AA109" s="1155"/>
      <c r="AB109" s="1155"/>
      <c r="AC109" s="3875">
        <f t="shared" si="5"/>
        <v>0</v>
      </c>
      <c r="AD109" s="7334"/>
      <c r="AE109" s="108"/>
      <c r="AF109" s="935"/>
    </row>
    <row r="110" spans="1:32" s="6957" customFormat="1" ht="12.75">
      <c r="A110" s="935"/>
      <c r="B110" s="108"/>
      <c r="C110" s="4199" t="s">
        <v>2441</v>
      </c>
      <c r="D110" s="3616"/>
      <c r="E110" s="4276" t="b">
        <v>1</v>
      </c>
      <c r="F110" s="2269"/>
      <c r="G110" s="2158"/>
      <c r="H110" s="2158"/>
      <c r="I110" s="2158"/>
      <c r="J110" s="2158"/>
      <c r="K110" s="2158"/>
      <c r="L110" s="2158"/>
      <c r="M110" s="2158"/>
      <c r="N110" s="2158"/>
      <c r="O110" s="2158"/>
      <c r="P110" s="2158"/>
      <c r="Q110" s="2283"/>
      <c r="R110" s="1153"/>
      <c r="S110" s="2269"/>
      <c r="T110" s="1147"/>
      <c r="U110" s="1147"/>
      <c r="V110" s="1147"/>
      <c r="W110" s="2270"/>
      <c r="X110" s="3875">
        <f t="shared" si="6"/>
        <v>0</v>
      </c>
      <c r="Y110" s="1155"/>
      <c r="Z110" s="1155"/>
      <c r="AA110" s="1155"/>
      <c r="AB110" s="1155"/>
      <c r="AC110" s="3875">
        <f t="shared" si="5"/>
        <v>0</v>
      </c>
      <c r="AD110" s="7334"/>
      <c r="AE110" s="108"/>
      <c r="AF110" s="935"/>
    </row>
    <row r="111" spans="1:32" s="6957" customFormat="1" ht="12.75">
      <c r="A111" s="935"/>
      <c r="B111" s="108"/>
      <c r="C111" s="4199" t="s">
        <v>2441</v>
      </c>
      <c r="D111" s="3616"/>
      <c r="E111" s="4276" t="b">
        <v>1</v>
      </c>
      <c r="F111" s="2269"/>
      <c r="G111" s="2158"/>
      <c r="H111" s="2158"/>
      <c r="I111" s="2158"/>
      <c r="J111" s="2158"/>
      <c r="K111" s="2158"/>
      <c r="L111" s="2158"/>
      <c r="M111" s="2158"/>
      <c r="N111" s="2158"/>
      <c r="O111" s="2158"/>
      <c r="P111" s="2158"/>
      <c r="Q111" s="2283"/>
      <c r="R111" s="1153"/>
      <c r="S111" s="2269"/>
      <c r="T111" s="1147"/>
      <c r="U111" s="1147"/>
      <c r="V111" s="1147"/>
      <c r="W111" s="2270"/>
      <c r="X111" s="3875">
        <f t="shared" si="6"/>
        <v>0</v>
      </c>
      <c r="Y111" s="1155"/>
      <c r="Z111" s="1155"/>
      <c r="AA111" s="1155"/>
      <c r="AB111" s="1155"/>
      <c r="AC111" s="3875">
        <f t="shared" si="5"/>
        <v>0</v>
      </c>
      <c r="AD111" s="7334"/>
      <c r="AE111" s="108"/>
      <c r="AF111" s="935"/>
    </row>
    <row r="112" spans="1:32" s="6957" customFormat="1" ht="12.75">
      <c r="A112" s="935"/>
      <c r="B112" s="108"/>
      <c r="C112" s="4199" t="s">
        <v>2441</v>
      </c>
      <c r="D112" s="3616"/>
      <c r="E112" s="4276" t="b">
        <v>1</v>
      </c>
      <c r="F112" s="2269"/>
      <c r="G112" s="2158"/>
      <c r="H112" s="2158"/>
      <c r="I112" s="2158"/>
      <c r="J112" s="2158"/>
      <c r="K112" s="2158"/>
      <c r="L112" s="2158"/>
      <c r="M112" s="2158"/>
      <c r="N112" s="2158"/>
      <c r="O112" s="2158"/>
      <c r="P112" s="2158"/>
      <c r="Q112" s="2283"/>
      <c r="R112" s="1153"/>
      <c r="S112" s="2269"/>
      <c r="T112" s="1147"/>
      <c r="U112" s="1147"/>
      <c r="V112" s="1147"/>
      <c r="W112" s="2270"/>
      <c r="X112" s="3875">
        <f t="shared" si="6"/>
        <v>0</v>
      </c>
      <c r="Y112" s="1155"/>
      <c r="Z112" s="1155"/>
      <c r="AA112" s="1155"/>
      <c r="AB112" s="1155"/>
      <c r="AC112" s="3875">
        <f t="shared" si="5"/>
        <v>0</v>
      </c>
      <c r="AD112" s="7334"/>
      <c r="AE112" s="108"/>
      <c r="AF112" s="935"/>
    </row>
    <row r="113" spans="1:32" s="6957" customFormat="1" ht="12.75">
      <c r="A113" s="935"/>
      <c r="B113" s="108"/>
      <c r="C113" s="4199" t="s">
        <v>2441</v>
      </c>
      <c r="D113" s="3616"/>
      <c r="E113" s="4276" t="b">
        <v>1</v>
      </c>
      <c r="F113" s="2269"/>
      <c r="G113" s="2158"/>
      <c r="H113" s="2158"/>
      <c r="I113" s="2158"/>
      <c r="J113" s="2158"/>
      <c r="K113" s="2158"/>
      <c r="L113" s="2158"/>
      <c r="M113" s="2158"/>
      <c r="N113" s="2158"/>
      <c r="O113" s="2158"/>
      <c r="P113" s="2158"/>
      <c r="Q113" s="2283"/>
      <c r="R113" s="1153"/>
      <c r="S113" s="2269"/>
      <c r="T113" s="1147"/>
      <c r="U113" s="1147"/>
      <c r="V113" s="1147"/>
      <c r="W113" s="2270"/>
      <c r="X113" s="3875">
        <f t="shared" si="6"/>
        <v>0</v>
      </c>
      <c r="Y113" s="1155"/>
      <c r="Z113" s="1155"/>
      <c r="AA113" s="1155"/>
      <c r="AB113" s="1155"/>
      <c r="AC113" s="3875">
        <f t="shared" si="5"/>
        <v>0</v>
      </c>
      <c r="AD113" s="7334"/>
      <c r="AE113" s="108"/>
      <c r="AF113" s="935"/>
    </row>
    <row r="114" spans="1:32" s="6957" customFormat="1" ht="12.75">
      <c r="A114" s="935"/>
      <c r="B114" s="108"/>
      <c r="C114" s="4199" t="s">
        <v>2441</v>
      </c>
      <c r="D114" s="3616"/>
      <c r="E114" s="4276" t="b">
        <v>1</v>
      </c>
      <c r="F114" s="2269"/>
      <c r="G114" s="2158"/>
      <c r="H114" s="2158"/>
      <c r="I114" s="2158"/>
      <c r="J114" s="2158"/>
      <c r="K114" s="2158"/>
      <c r="L114" s="2158"/>
      <c r="M114" s="2158"/>
      <c r="N114" s="2158"/>
      <c r="O114" s="2158"/>
      <c r="P114" s="2158"/>
      <c r="Q114" s="2283"/>
      <c r="R114" s="1153"/>
      <c r="S114" s="2269"/>
      <c r="T114" s="1147"/>
      <c r="U114" s="1147"/>
      <c r="V114" s="1147"/>
      <c r="W114" s="2270"/>
      <c r="X114" s="3875">
        <f t="shared" si="6"/>
        <v>0</v>
      </c>
      <c r="Y114" s="1155"/>
      <c r="Z114" s="1155"/>
      <c r="AA114" s="1155"/>
      <c r="AB114" s="1155"/>
      <c r="AC114" s="3875">
        <f t="shared" si="5"/>
        <v>0</v>
      </c>
      <c r="AD114" s="7334"/>
      <c r="AE114" s="108"/>
      <c r="AF114" s="935"/>
    </row>
    <row r="115" spans="1:32" s="6957" customFormat="1" ht="12.75">
      <c r="A115" s="935"/>
      <c r="B115" s="108"/>
      <c r="C115" s="4199" t="s">
        <v>2441</v>
      </c>
      <c r="D115" s="3616"/>
      <c r="E115" s="4276" t="b">
        <v>1</v>
      </c>
      <c r="F115" s="2269"/>
      <c r="G115" s="2158"/>
      <c r="H115" s="2158"/>
      <c r="I115" s="2158"/>
      <c r="J115" s="2158"/>
      <c r="K115" s="2158"/>
      <c r="L115" s="2158"/>
      <c r="M115" s="2158"/>
      <c r="N115" s="2158"/>
      <c r="O115" s="2158"/>
      <c r="P115" s="2158"/>
      <c r="Q115" s="2283"/>
      <c r="R115" s="1153"/>
      <c r="S115" s="2269"/>
      <c r="T115" s="1147"/>
      <c r="U115" s="1147"/>
      <c r="V115" s="1147"/>
      <c r="W115" s="2270"/>
      <c r="X115" s="3875">
        <f t="shared" si="6"/>
        <v>0</v>
      </c>
      <c r="Y115" s="1155"/>
      <c r="Z115" s="1155"/>
      <c r="AA115" s="1155"/>
      <c r="AB115" s="1155"/>
      <c r="AC115" s="3875">
        <f t="shared" si="5"/>
        <v>0</v>
      </c>
      <c r="AD115" s="7334"/>
      <c r="AE115" s="108"/>
      <c r="AF115" s="935"/>
    </row>
    <row r="116" spans="1:32" s="6957" customFormat="1" ht="12.75">
      <c r="A116" s="935"/>
      <c r="B116" s="108"/>
      <c r="C116" s="4199" t="s">
        <v>2441</v>
      </c>
      <c r="D116" s="4281"/>
      <c r="E116" s="4276" t="b">
        <v>1</v>
      </c>
      <c r="F116" s="2269"/>
      <c r="G116" s="2158"/>
      <c r="H116" s="2158"/>
      <c r="I116" s="2158"/>
      <c r="J116" s="2158"/>
      <c r="K116" s="2158"/>
      <c r="L116" s="2158"/>
      <c r="M116" s="2158"/>
      <c r="N116" s="2158"/>
      <c r="O116" s="2158"/>
      <c r="P116" s="2158"/>
      <c r="Q116" s="2283"/>
      <c r="R116" s="1153"/>
      <c r="S116" s="2269"/>
      <c r="T116" s="1147"/>
      <c r="U116" s="1147"/>
      <c r="V116" s="1147"/>
      <c r="W116" s="2270"/>
      <c r="X116" s="3875">
        <f t="shared" si="6"/>
        <v>0</v>
      </c>
      <c r="Y116" s="1155"/>
      <c r="Z116" s="1155"/>
      <c r="AA116" s="1155"/>
      <c r="AB116" s="1155"/>
      <c r="AC116" s="3875">
        <f t="shared" si="5"/>
        <v>0</v>
      </c>
      <c r="AD116" s="7334"/>
      <c r="AE116" s="108"/>
      <c r="AF116" s="935"/>
    </row>
    <row r="117" spans="1:32">
      <c r="A117" s="936"/>
      <c r="B117" s="3"/>
      <c r="C117" s="302" t="s">
        <v>1314</v>
      </c>
      <c r="D117" s="2329"/>
      <c r="E117" s="2317"/>
      <c r="F117" s="4278">
        <f>SUMIF($E$73:$E$116,TRUE,F73:F116)</f>
        <v>0</v>
      </c>
      <c r="G117" s="4200">
        <f t="shared" ref="G117:AB117" si="7">SUMIF($E$73:$E$116,TRUE,G73:G116)</f>
        <v>0</v>
      </c>
      <c r="H117" s="4200">
        <f t="shared" si="7"/>
        <v>0</v>
      </c>
      <c r="I117" s="4200">
        <f t="shared" si="7"/>
        <v>0</v>
      </c>
      <c r="J117" s="4200">
        <f t="shared" si="7"/>
        <v>0</v>
      </c>
      <c r="K117" s="4200">
        <f t="shared" si="7"/>
        <v>0</v>
      </c>
      <c r="L117" s="4200">
        <f t="shared" si="7"/>
        <v>0</v>
      </c>
      <c r="M117" s="4200">
        <f t="shared" si="7"/>
        <v>0</v>
      </c>
      <c r="N117" s="4200">
        <f t="shared" si="7"/>
        <v>0</v>
      </c>
      <c r="O117" s="4200">
        <f t="shared" si="7"/>
        <v>0</v>
      </c>
      <c r="P117" s="4200">
        <f t="shared" si="7"/>
        <v>0</v>
      </c>
      <c r="Q117" s="4279">
        <f t="shared" si="7"/>
        <v>0</v>
      </c>
      <c r="R117" s="4244">
        <f t="shared" si="7"/>
        <v>0</v>
      </c>
      <c r="S117" s="4248">
        <f t="shared" si="7"/>
        <v>0</v>
      </c>
      <c r="T117" s="4235">
        <f t="shared" si="7"/>
        <v>0</v>
      </c>
      <c r="U117" s="4235">
        <f t="shared" si="7"/>
        <v>0</v>
      </c>
      <c r="V117" s="4235">
        <f t="shared" si="7"/>
        <v>0</v>
      </c>
      <c r="W117" s="4236">
        <f t="shared" si="7"/>
        <v>0</v>
      </c>
      <c r="X117" s="4280">
        <f t="shared" si="7"/>
        <v>0</v>
      </c>
      <c r="Y117" s="4200">
        <f t="shared" si="7"/>
        <v>0</v>
      </c>
      <c r="Z117" s="4200">
        <f t="shared" si="7"/>
        <v>0</v>
      </c>
      <c r="AA117" s="4200">
        <f t="shared" si="7"/>
        <v>0</v>
      </c>
      <c r="AB117" s="4200">
        <f t="shared" si="7"/>
        <v>0</v>
      </c>
      <c r="AC117" s="4280">
        <f>SUMIF($E$73:$E$116,TRUE,AC73:AC116)</f>
        <v>0</v>
      </c>
      <c r="AD117" s="7330"/>
      <c r="AE117" s="3"/>
      <c r="AF117" s="936"/>
    </row>
    <row r="118" spans="1:32" s="6955" customFormat="1" ht="13.5" thickBot="1">
      <c r="A118" s="932"/>
      <c r="B118" s="5"/>
      <c r="C118" s="330" t="s">
        <v>1954</v>
      </c>
      <c r="D118" s="2319"/>
      <c r="E118" s="2320"/>
      <c r="F118" s="4270">
        <f>SUM(F73:F116)</f>
        <v>0</v>
      </c>
      <c r="G118" s="4271">
        <f t="shared" ref="G118:AC118" si="8">SUM(G73:G116)</f>
        <v>0</v>
      </c>
      <c r="H118" s="4271">
        <f t="shared" si="8"/>
        <v>0</v>
      </c>
      <c r="I118" s="4271">
        <f t="shared" si="8"/>
        <v>0</v>
      </c>
      <c r="J118" s="4271">
        <f t="shared" si="8"/>
        <v>0</v>
      </c>
      <c r="K118" s="4271">
        <f t="shared" si="8"/>
        <v>0</v>
      </c>
      <c r="L118" s="4271">
        <f t="shared" si="8"/>
        <v>0</v>
      </c>
      <c r="M118" s="4271">
        <f t="shared" si="8"/>
        <v>0</v>
      </c>
      <c r="N118" s="4271">
        <f t="shared" si="8"/>
        <v>0</v>
      </c>
      <c r="O118" s="4271">
        <f t="shared" si="8"/>
        <v>0</v>
      </c>
      <c r="P118" s="4271">
        <f t="shared" si="8"/>
        <v>0</v>
      </c>
      <c r="Q118" s="4272">
        <f t="shared" si="8"/>
        <v>0</v>
      </c>
      <c r="R118" s="4286">
        <f t="shared" si="8"/>
        <v>0</v>
      </c>
      <c r="S118" s="4287">
        <f t="shared" si="8"/>
        <v>0</v>
      </c>
      <c r="T118" s="4288">
        <f t="shared" si="8"/>
        <v>0</v>
      </c>
      <c r="U118" s="4288">
        <f t="shared" si="8"/>
        <v>0</v>
      </c>
      <c r="V118" s="4288">
        <f t="shared" si="8"/>
        <v>0</v>
      </c>
      <c r="W118" s="4289">
        <f t="shared" si="8"/>
        <v>0</v>
      </c>
      <c r="X118" s="4275">
        <f t="shared" si="8"/>
        <v>0</v>
      </c>
      <c r="Y118" s="4273">
        <f t="shared" si="8"/>
        <v>0</v>
      </c>
      <c r="Z118" s="4274">
        <f t="shared" si="8"/>
        <v>0</v>
      </c>
      <c r="AA118" s="4271">
        <f t="shared" si="8"/>
        <v>0</v>
      </c>
      <c r="AB118" s="4274">
        <f t="shared" si="8"/>
        <v>0</v>
      </c>
      <c r="AC118" s="4275">
        <f t="shared" si="8"/>
        <v>0</v>
      </c>
      <c r="AD118" s="7332"/>
      <c r="AE118" s="5"/>
      <c r="AF118" s="932"/>
    </row>
    <row r="119" spans="1:32" s="6955" customFormat="1" ht="13.5" thickBot="1">
      <c r="A119" s="932"/>
      <c r="B119" s="5"/>
      <c r="C119" s="5"/>
      <c r="D119" s="5"/>
      <c r="E119" s="5"/>
      <c r="F119" s="3282"/>
      <c r="G119" s="3282"/>
      <c r="H119" s="3282"/>
      <c r="I119" s="3282"/>
      <c r="J119" s="3282"/>
      <c r="K119" s="3282"/>
      <c r="L119" s="3282"/>
      <c r="M119" s="3282"/>
      <c r="N119" s="3282"/>
      <c r="O119" s="3282"/>
      <c r="P119" s="3282"/>
      <c r="Q119" s="3282"/>
      <c r="R119" s="3282"/>
      <c r="S119" s="3282"/>
      <c r="T119" s="3282"/>
      <c r="U119" s="3282"/>
      <c r="V119" s="3282"/>
      <c r="W119" s="3282"/>
      <c r="X119" s="4282"/>
      <c r="Y119" s="4282"/>
      <c r="Z119" s="4282"/>
      <c r="AA119" s="4282"/>
      <c r="AB119" s="4282"/>
      <c r="AC119" s="4282"/>
      <c r="AD119" s="4282"/>
      <c r="AE119" s="5"/>
      <c r="AF119" s="932"/>
    </row>
    <row r="120" spans="1:32" s="6955" customFormat="1" ht="12.75">
      <c r="A120" s="932"/>
      <c r="B120" s="5"/>
      <c r="C120" s="292" t="s">
        <v>1603</v>
      </c>
      <c r="D120" s="293"/>
      <c r="E120" s="2298"/>
      <c r="F120" s="4265">
        <f>F69+F117</f>
        <v>0</v>
      </c>
      <c r="G120" s="4266">
        <f>G69+G117</f>
        <v>0</v>
      </c>
      <c r="H120" s="4266">
        <f>H69+H117</f>
        <v>0</v>
      </c>
      <c r="I120" s="4266">
        <f t="shared" ref="I120:AC120" si="9">I69+I117</f>
        <v>0</v>
      </c>
      <c r="J120" s="4266">
        <f t="shared" si="9"/>
        <v>0</v>
      </c>
      <c r="K120" s="4266">
        <f t="shared" si="9"/>
        <v>0</v>
      </c>
      <c r="L120" s="4266">
        <f t="shared" si="9"/>
        <v>0</v>
      </c>
      <c r="M120" s="4266">
        <f t="shared" si="9"/>
        <v>0</v>
      </c>
      <c r="N120" s="4266">
        <f t="shared" si="9"/>
        <v>0</v>
      </c>
      <c r="O120" s="4266">
        <f t="shared" si="9"/>
        <v>0</v>
      </c>
      <c r="P120" s="4266">
        <f t="shared" si="9"/>
        <v>0</v>
      </c>
      <c r="Q120" s="4267">
        <f t="shared" si="9"/>
        <v>0</v>
      </c>
      <c r="R120" s="4283">
        <f t="shared" si="9"/>
        <v>0</v>
      </c>
      <c r="S120" s="4265">
        <f t="shared" si="9"/>
        <v>0</v>
      </c>
      <c r="T120" s="4266">
        <f t="shared" si="9"/>
        <v>0</v>
      </c>
      <c r="U120" s="4266">
        <f t="shared" si="9"/>
        <v>0</v>
      </c>
      <c r="V120" s="4266">
        <f t="shared" si="9"/>
        <v>0</v>
      </c>
      <c r="W120" s="4267">
        <f t="shared" si="9"/>
        <v>0</v>
      </c>
      <c r="X120" s="4269">
        <f t="shared" si="9"/>
        <v>0</v>
      </c>
      <c r="Y120" s="4284">
        <f t="shared" si="9"/>
        <v>0</v>
      </c>
      <c r="Z120" s="4268">
        <f t="shared" si="9"/>
        <v>0</v>
      </c>
      <c r="AA120" s="4284">
        <f t="shared" si="9"/>
        <v>0</v>
      </c>
      <c r="AB120" s="4268">
        <f t="shared" si="9"/>
        <v>0</v>
      </c>
      <c r="AC120" s="4269">
        <f t="shared" si="9"/>
        <v>0</v>
      </c>
      <c r="AD120" s="7331"/>
      <c r="AE120" s="5"/>
      <c r="AF120" s="932"/>
    </row>
    <row r="121" spans="1:32" ht="15.75" thickBot="1">
      <c r="A121" s="936"/>
      <c r="B121" s="3"/>
      <c r="C121" s="294" t="s">
        <v>1870</v>
      </c>
      <c r="D121" s="295"/>
      <c r="E121" s="2291"/>
      <c r="F121" s="4270">
        <f>F70+F118</f>
        <v>0</v>
      </c>
      <c r="G121" s="4271">
        <f t="shared" ref="G121:AC121" si="10">G70+G118</f>
        <v>0</v>
      </c>
      <c r="H121" s="4271">
        <f t="shared" si="10"/>
        <v>0</v>
      </c>
      <c r="I121" s="4271">
        <f t="shared" si="10"/>
        <v>0</v>
      </c>
      <c r="J121" s="4271">
        <f t="shared" si="10"/>
        <v>0</v>
      </c>
      <c r="K121" s="4271">
        <f t="shared" si="10"/>
        <v>0</v>
      </c>
      <c r="L121" s="4271">
        <f t="shared" si="10"/>
        <v>0</v>
      </c>
      <c r="M121" s="4271">
        <f t="shared" si="10"/>
        <v>0</v>
      </c>
      <c r="N121" s="4271">
        <f t="shared" si="10"/>
        <v>0</v>
      </c>
      <c r="O121" s="4271">
        <f t="shared" si="10"/>
        <v>0</v>
      </c>
      <c r="P121" s="4271">
        <f t="shared" si="10"/>
        <v>0</v>
      </c>
      <c r="Q121" s="4272">
        <f t="shared" si="10"/>
        <v>0</v>
      </c>
      <c r="R121" s="4285">
        <f t="shared" si="10"/>
        <v>0</v>
      </c>
      <c r="S121" s="4270">
        <f t="shared" si="10"/>
        <v>0</v>
      </c>
      <c r="T121" s="4271">
        <f t="shared" si="10"/>
        <v>0</v>
      </c>
      <c r="U121" s="4271">
        <f t="shared" si="10"/>
        <v>0</v>
      </c>
      <c r="V121" s="4271">
        <f t="shared" si="10"/>
        <v>0</v>
      </c>
      <c r="W121" s="4272">
        <f t="shared" si="10"/>
        <v>0</v>
      </c>
      <c r="X121" s="4275">
        <f t="shared" si="10"/>
        <v>0</v>
      </c>
      <c r="Y121" s="4273">
        <f>Y70+Y118</f>
        <v>0</v>
      </c>
      <c r="Z121" s="4274">
        <f>Z70+Z118</f>
        <v>0</v>
      </c>
      <c r="AA121" s="4271">
        <f t="shared" si="10"/>
        <v>0</v>
      </c>
      <c r="AB121" s="4274">
        <f t="shared" si="10"/>
        <v>0</v>
      </c>
      <c r="AC121" s="4275">
        <f t="shared" si="10"/>
        <v>0</v>
      </c>
      <c r="AD121" s="7332"/>
      <c r="AE121" s="3"/>
      <c r="AF121" s="936"/>
    </row>
    <row r="122" spans="1:32">
      <c r="A122" s="936"/>
      <c r="B122" s="3"/>
      <c r="C122" s="3"/>
      <c r="D122" s="69"/>
      <c r="E122" s="58" t="s">
        <v>56</v>
      </c>
      <c r="F122" s="3"/>
      <c r="G122" s="69"/>
      <c r="H122" s="69"/>
      <c r="I122" s="69"/>
      <c r="J122" s="100" t="s">
        <v>1955</v>
      </c>
      <c r="K122" s="60"/>
      <c r="L122" s="3"/>
      <c r="M122" s="3"/>
      <c r="N122" s="3"/>
      <c r="O122" s="60"/>
      <c r="P122" s="3"/>
      <c r="Q122" s="3"/>
      <c r="R122" s="3"/>
      <c r="S122" s="3"/>
      <c r="T122" s="3"/>
      <c r="U122" s="3"/>
      <c r="V122" s="3"/>
      <c r="W122" s="3"/>
      <c r="X122" s="3"/>
      <c r="Y122" s="3"/>
      <c r="Z122" s="3"/>
      <c r="AA122" s="3"/>
      <c r="AB122" s="3"/>
      <c r="AC122" s="3"/>
      <c r="AD122" s="3"/>
      <c r="AE122" s="3"/>
      <c r="AF122" s="936"/>
    </row>
    <row r="123" spans="1:32" ht="15.75" thickBot="1">
      <c r="A123" s="936"/>
      <c r="B123" s="3"/>
      <c r="C123" s="3"/>
      <c r="D123" s="52"/>
      <c r="E123" s="100" t="s">
        <v>1330</v>
      </c>
      <c r="F123" s="3"/>
      <c r="G123" s="52"/>
      <c r="H123" s="52"/>
      <c r="I123" s="52"/>
      <c r="J123" s="100" t="s">
        <v>1956</v>
      </c>
      <c r="K123" s="239"/>
      <c r="L123" s="16"/>
      <c r="M123" s="16"/>
      <c r="N123" s="3"/>
      <c r="O123" s="60"/>
      <c r="P123" s="3"/>
      <c r="Q123" s="14"/>
      <c r="R123" s="3"/>
      <c r="S123" s="60"/>
      <c r="T123" s="3"/>
      <c r="U123" s="3"/>
      <c r="V123" s="3"/>
      <c r="W123" s="3"/>
      <c r="X123" s="3"/>
      <c r="Y123" s="3"/>
      <c r="Z123" s="3"/>
      <c r="AA123" s="3"/>
      <c r="AB123" s="3"/>
      <c r="AC123" s="3"/>
      <c r="AD123" s="3"/>
      <c r="AE123" s="3"/>
      <c r="AF123" s="936"/>
    </row>
    <row r="124" spans="1:32">
      <c r="A124" s="936"/>
      <c r="B124" s="3"/>
      <c r="C124" s="3"/>
      <c r="D124" s="52"/>
      <c r="E124" s="100" t="s">
        <v>1872</v>
      </c>
      <c r="F124" s="3"/>
      <c r="G124" s="52"/>
      <c r="H124" s="52"/>
      <c r="I124" s="52"/>
      <c r="J124" s="100" t="s">
        <v>1957</v>
      </c>
      <c r="K124" s="60"/>
      <c r="L124" s="3"/>
      <c r="M124" s="3"/>
      <c r="N124" s="3"/>
      <c r="O124" s="1049"/>
      <c r="P124" s="88"/>
      <c r="Q124" s="88"/>
      <c r="R124" s="3798"/>
      <c r="S124" s="3790" t="s">
        <v>60</v>
      </c>
      <c r="T124" s="3799"/>
      <c r="U124" s="3791" t="s">
        <v>1249</v>
      </c>
      <c r="V124" s="3851" t="s">
        <v>1250</v>
      </c>
      <c r="W124" s="3851" t="s">
        <v>4861</v>
      </c>
      <c r="X124" s="3852" t="s">
        <v>1262</v>
      </c>
      <c r="Y124" s="3"/>
      <c r="Z124" s="3"/>
      <c r="AA124" s="3"/>
      <c r="AB124" s="3"/>
      <c r="AC124" s="3"/>
      <c r="AD124" s="3"/>
      <c r="AE124" s="3"/>
      <c r="AF124" s="936"/>
    </row>
    <row r="125" spans="1:32">
      <c r="A125" s="936"/>
      <c r="B125" s="3"/>
      <c r="C125" s="3"/>
      <c r="D125" s="53"/>
      <c r="E125" s="878" t="s">
        <v>1930</v>
      </c>
      <c r="F125" s="3"/>
      <c r="G125" s="53"/>
      <c r="H125" s="53"/>
      <c r="I125" s="53"/>
      <c r="J125" s="3283" t="s">
        <v>2940</v>
      </c>
      <c r="K125" s="60"/>
      <c r="L125" s="3"/>
      <c r="M125" s="3"/>
      <c r="N125" s="3"/>
      <c r="O125" s="1054"/>
      <c r="P125" s="1054"/>
      <c r="Q125" s="1055"/>
      <c r="R125" s="3878"/>
      <c r="S125" s="3854"/>
      <c r="T125" s="3935"/>
      <c r="U125" s="3856" t="s">
        <v>1261</v>
      </c>
      <c r="V125" s="2837" t="s">
        <v>1261</v>
      </c>
      <c r="W125" s="3822" t="s">
        <v>1262</v>
      </c>
      <c r="X125" s="3857" t="s">
        <v>1261</v>
      </c>
      <c r="Y125" s="3"/>
      <c r="Z125" s="3"/>
      <c r="AA125" s="3"/>
      <c r="AB125" s="3"/>
      <c r="AC125" s="3"/>
      <c r="AD125" s="3"/>
      <c r="AE125" s="3"/>
      <c r="AF125" s="936"/>
    </row>
    <row r="126" spans="1:32">
      <c r="A126" s="936"/>
      <c r="B126" s="3"/>
      <c r="C126" s="3"/>
      <c r="D126" s="53"/>
      <c r="E126" s="878" t="s">
        <v>1958</v>
      </c>
      <c r="F126" s="3"/>
      <c r="G126" s="53"/>
      <c r="H126" s="53"/>
      <c r="I126" s="53"/>
      <c r="J126" s="3283" t="s">
        <v>2937</v>
      </c>
      <c r="K126" s="3"/>
      <c r="L126" s="3"/>
      <c r="M126" s="3"/>
      <c r="N126" s="3"/>
      <c r="O126" s="1054"/>
      <c r="P126" s="1054"/>
      <c r="Q126" s="1054"/>
      <c r="R126" s="3936" t="s">
        <v>92</v>
      </c>
      <c r="S126" s="3937"/>
      <c r="T126" s="3938"/>
      <c r="U126" s="3861">
        <f>J121</f>
        <v>0</v>
      </c>
      <c r="V126" s="3956"/>
      <c r="W126" s="3956"/>
      <c r="X126" s="4191">
        <f>U126+V126-W126</f>
        <v>0</v>
      </c>
      <c r="Y126" s="3"/>
      <c r="Z126" s="3"/>
      <c r="AA126" s="3"/>
      <c r="AB126" s="3"/>
      <c r="AC126" s="3"/>
      <c r="AD126" s="3"/>
      <c r="AE126" s="3"/>
      <c r="AF126" s="936"/>
    </row>
    <row r="127" spans="1:32">
      <c r="A127" s="936"/>
      <c r="B127" s="3"/>
      <c r="C127" s="3"/>
      <c r="D127" s="53"/>
      <c r="E127" s="878" t="s">
        <v>1933</v>
      </c>
      <c r="F127" s="3"/>
      <c r="G127" s="53"/>
      <c r="H127" s="53"/>
      <c r="I127" s="53"/>
      <c r="J127" s="100"/>
      <c r="K127" s="3"/>
      <c r="L127" s="3"/>
      <c r="M127" s="3"/>
      <c r="N127" s="3"/>
      <c r="O127" s="1061"/>
      <c r="P127" s="1061"/>
      <c r="Q127" s="1061"/>
      <c r="R127" s="3936" t="s">
        <v>93</v>
      </c>
      <c r="S127" s="3937"/>
      <c r="T127" s="3938"/>
      <c r="U127" s="3861">
        <f>I121</f>
        <v>0</v>
      </c>
      <c r="V127" s="3956"/>
      <c r="W127" s="3956"/>
      <c r="X127" s="4191">
        <f>U127+V127-W127</f>
        <v>0</v>
      </c>
      <c r="Y127" s="3"/>
      <c r="Z127" s="3"/>
      <c r="AA127" s="3"/>
      <c r="AB127" s="3"/>
      <c r="AC127" s="3"/>
      <c r="AD127" s="3"/>
      <c r="AE127" s="3"/>
      <c r="AF127" s="936"/>
    </row>
    <row r="128" spans="1:32">
      <c r="A128" s="936"/>
      <c r="B128" s="3"/>
      <c r="C128" s="3"/>
      <c r="D128" s="53"/>
      <c r="E128" s="878" t="s">
        <v>1935</v>
      </c>
      <c r="F128" s="3"/>
      <c r="G128" s="53"/>
      <c r="H128" s="53"/>
      <c r="I128" s="53"/>
      <c r="J128" s="53"/>
      <c r="K128" s="53"/>
      <c r="L128" s="60"/>
      <c r="M128" s="60"/>
      <c r="N128" s="3"/>
      <c r="O128" s="1051"/>
      <c r="P128" s="1051"/>
      <c r="Q128" s="1050"/>
      <c r="R128" s="3936" t="s">
        <v>94</v>
      </c>
      <c r="S128" s="3937"/>
      <c r="T128" s="3938"/>
      <c r="U128" s="3861">
        <f>L121</f>
        <v>0</v>
      </c>
      <c r="V128" s="3956"/>
      <c r="W128" s="3956"/>
      <c r="X128" s="4191">
        <f>U128+V128-W128</f>
        <v>0</v>
      </c>
      <c r="Y128" s="3"/>
      <c r="Z128" s="3"/>
      <c r="AA128" s="3"/>
      <c r="AB128" s="3"/>
      <c r="AC128" s="3"/>
      <c r="AD128" s="3"/>
      <c r="AE128" s="3"/>
      <c r="AF128" s="936"/>
    </row>
    <row r="129" spans="1:32">
      <c r="A129" s="936"/>
      <c r="B129" s="3"/>
      <c r="C129" s="3"/>
      <c r="D129" s="53"/>
      <c r="E129" s="878" t="s">
        <v>1936</v>
      </c>
      <c r="F129" s="3"/>
      <c r="G129" s="53"/>
      <c r="H129" s="53"/>
      <c r="I129" s="53"/>
      <c r="J129" s="53"/>
      <c r="K129" s="53"/>
      <c r="L129" s="53"/>
      <c r="M129" s="53"/>
      <c r="N129" s="3"/>
      <c r="O129" s="1049"/>
      <c r="P129" s="1051"/>
      <c r="Q129" s="1051"/>
      <c r="R129" s="3936" t="s">
        <v>95</v>
      </c>
      <c r="S129" s="3937"/>
      <c r="T129" s="3938"/>
      <c r="U129" s="3861">
        <f>K121</f>
        <v>0</v>
      </c>
      <c r="V129" s="3956"/>
      <c r="W129" s="3956"/>
      <c r="X129" s="4191">
        <f>U129+V129-W129</f>
        <v>0</v>
      </c>
      <c r="Y129" s="3"/>
      <c r="Z129" s="3"/>
      <c r="AA129" s="3"/>
      <c r="AB129" s="3"/>
      <c r="AC129" s="3"/>
      <c r="AD129" s="3"/>
      <c r="AE129" s="3"/>
      <c r="AF129" s="936"/>
    </row>
    <row r="130" spans="1:32">
      <c r="A130" s="936"/>
      <c r="B130" s="3"/>
      <c r="C130" s="3"/>
      <c r="D130" s="53"/>
      <c r="E130" s="878" t="s">
        <v>1937</v>
      </c>
      <c r="F130" s="3"/>
      <c r="G130" s="53"/>
      <c r="H130" s="53"/>
      <c r="I130" s="53"/>
      <c r="J130" s="53"/>
      <c r="K130" s="53"/>
      <c r="L130" s="53"/>
      <c r="M130" s="53"/>
      <c r="N130" s="3"/>
      <c r="O130" s="1056"/>
      <c r="P130" s="1056"/>
      <c r="Q130" s="1056"/>
      <c r="R130" s="3936" t="s">
        <v>88</v>
      </c>
      <c r="S130" s="3937"/>
      <c r="T130" s="3938"/>
      <c r="U130" s="3861">
        <f>M121</f>
        <v>0</v>
      </c>
      <c r="V130" s="3956"/>
      <c r="W130" s="3956"/>
      <c r="X130" s="4191">
        <f>U130+V130-W130</f>
        <v>0</v>
      </c>
      <c r="Y130" s="3"/>
      <c r="Z130" s="3"/>
      <c r="AA130" s="3"/>
      <c r="AB130" s="3"/>
      <c r="AC130" s="3"/>
      <c r="AD130" s="3"/>
      <c r="AE130" s="3"/>
      <c r="AF130" s="936"/>
    </row>
    <row r="131" spans="1:32" ht="15.75" thickBot="1">
      <c r="A131" s="936"/>
      <c r="B131" s="3"/>
      <c r="C131" s="3"/>
      <c r="D131" s="53"/>
      <c r="E131" s="878" t="s">
        <v>1938</v>
      </c>
      <c r="F131" s="3"/>
      <c r="G131" s="53"/>
      <c r="H131" s="53"/>
      <c r="I131" s="53"/>
      <c r="J131" s="53"/>
      <c r="K131" s="53"/>
      <c r="L131" s="53"/>
      <c r="M131" s="53"/>
      <c r="N131" s="3"/>
      <c r="O131" s="1049"/>
      <c r="P131" s="1052"/>
      <c r="Q131" s="1052"/>
      <c r="R131" s="8711" t="s">
        <v>1315</v>
      </c>
      <c r="S131" s="8796"/>
      <c r="T131" s="8797"/>
      <c r="U131" s="3959">
        <f>U126+U127+U128+U129-U130</f>
        <v>0</v>
      </c>
      <c r="V131" s="3959">
        <f>V126+V127+V128+V129-V130</f>
        <v>0</v>
      </c>
      <c r="W131" s="3959">
        <f>W126+W127+W128+W129-W130</f>
        <v>0</v>
      </c>
      <c r="X131" s="3958">
        <f>X126+X127+X128+X129-X130</f>
        <v>0</v>
      </c>
      <c r="Y131" s="3"/>
      <c r="Z131" s="3"/>
      <c r="AA131" s="3"/>
      <c r="AB131" s="3"/>
      <c r="AC131" s="3"/>
      <c r="AD131" s="3"/>
      <c r="AE131" s="3"/>
      <c r="AF131" s="936"/>
    </row>
    <row r="132" spans="1:32">
      <c r="A132" s="936"/>
      <c r="B132" s="3"/>
      <c r="C132" s="3"/>
      <c r="D132" s="52"/>
      <c r="E132" s="100" t="s">
        <v>1940</v>
      </c>
      <c r="F132" s="3"/>
      <c r="G132" s="52"/>
      <c r="H132" s="52"/>
      <c r="I132" s="52"/>
      <c r="J132" s="52"/>
      <c r="K132" s="52"/>
      <c r="L132" s="52"/>
      <c r="M132" s="52"/>
      <c r="N132" s="52"/>
      <c r="O132" s="57"/>
      <c r="P132" s="57"/>
      <c r="Q132" s="586"/>
      <c r="R132" s="2157"/>
      <c r="S132" s="1051"/>
      <c r="T132" s="1051"/>
      <c r="U132" s="1050" t="str">
        <f>IF(SUM(U126:U129)=X121,"","Check Error")</f>
        <v/>
      </c>
      <c r="V132" s="1050" t="str">
        <f>IF(V131=(Y121+Z121),"","Check Error")</f>
        <v/>
      </c>
      <c r="W132" s="1050" t="str">
        <f>IF(W131=(AA121+AB121),"","Check Error")</f>
        <v/>
      </c>
      <c r="X132" s="1050" t="str">
        <f>IF(SUM(X126:X129)=(AC121),"","Check Error")</f>
        <v/>
      </c>
      <c r="Y132" s="3"/>
      <c r="Z132" s="3"/>
      <c r="AA132" s="3"/>
      <c r="AB132" s="3"/>
      <c r="AC132" s="3"/>
      <c r="AD132" s="3"/>
      <c r="AE132" s="3"/>
      <c r="AF132" s="936"/>
    </row>
    <row r="133" spans="1:32" s="6955" customFormat="1" ht="15.75" thickBot="1">
      <c r="A133" s="932"/>
      <c r="B133" s="5"/>
      <c r="C133" s="5"/>
      <c r="D133" s="69"/>
      <c r="E133" s="3282"/>
      <c r="F133" s="5"/>
      <c r="G133" s="69"/>
      <c r="H133" s="69"/>
      <c r="I133" s="69"/>
      <c r="J133" s="69"/>
      <c r="K133" s="69"/>
      <c r="L133" s="69"/>
      <c r="M133" s="69"/>
      <c r="N133" s="69"/>
      <c r="O133" s="137"/>
      <c r="P133" s="137"/>
      <c r="Q133" s="1031"/>
      <c r="R133" s="1031"/>
      <c r="S133" s="1031"/>
      <c r="T133" s="1031"/>
      <c r="U133" s="4300"/>
      <c r="V133" s="1031"/>
      <c r="W133" s="16"/>
      <c r="X133" s="16"/>
      <c r="Y133" s="3"/>
      <c r="Z133" s="3"/>
      <c r="AA133" s="3"/>
      <c r="AB133" s="3"/>
      <c r="AC133" s="3"/>
      <c r="AD133" s="3"/>
      <c r="AE133" s="5"/>
      <c r="AF133" s="932"/>
    </row>
    <row r="134" spans="1:32">
      <c r="A134" s="936"/>
      <c r="B134" s="3"/>
      <c r="C134" s="3"/>
      <c r="D134" s="3"/>
      <c r="E134" s="3"/>
      <c r="F134" s="3"/>
      <c r="G134" s="3"/>
      <c r="H134" s="3"/>
      <c r="I134" s="3"/>
      <c r="J134" s="3"/>
      <c r="K134" s="3"/>
      <c r="L134" s="3"/>
      <c r="M134" s="3"/>
      <c r="N134" s="3"/>
      <c r="O134" s="3"/>
      <c r="P134" s="3"/>
      <c r="Q134" s="3"/>
      <c r="R134" s="3798"/>
      <c r="S134" s="3790" t="s">
        <v>60</v>
      </c>
      <c r="T134" s="3799"/>
      <c r="U134" s="3791" t="s">
        <v>1249</v>
      </c>
      <c r="V134" s="3851" t="s">
        <v>1250</v>
      </c>
      <c r="W134" s="3851" t="s">
        <v>4861</v>
      </c>
      <c r="X134" s="3852" t="s">
        <v>1262</v>
      </c>
      <c r="Y134" s="3"/>
      <c r="Z134" s="3"/>
      <c r="AA134" s="3"/>
      <c r="AB134" s="3"/>
      <c r="AC134" s="3"/>
      <c r="AD134" s="3"/>
      <c r="AE134" s="3"/>
      <c r="AF134" s="936"/>
    </row>
    <row r="135" spans="1:32">
      <c r="A135" s="936"/>
      <c r="B135" s="3"/>
      <c r="C135" s="3"/>
      <c r="D135" s="3"/>
      <c r="E135" s="3"/>
      <c r="F135" s="3"/>
      <c r="G135" s="3"/>
      <c r="H135" s="3"/>
      <c r="I135" s="3"/>
      <c r="J135" s="3"/>
      <c r="K135" s="3"/>
      <c r="L135" s="3"/>
      <c r="M135" s="3"/>
      <c r="N135" s="3"/>
      <c r="O135" s="3"/>
      <c r="P135" s="3"/>
      <c r="Q135" s="3"/>
      <c r="R135" s="3878"/>
      <c r="S135" s="3854"/>
      <c r="T135" s="3935"/>
      <c r="U135" s="3856" t="s">
        <v>1639</v>
      </c>
      <c r="V135" s="2837" t="s">
        <v>1639</v>
      </c>
      <c r="W135" s="3822" t="s">
        <v>1262</v>
      </c>
      <c r="X135" s="3857" t="s">
        <v>1261</v>
      </c>
      <c r="Y135" s="3"/>
      <c r="Z135" s="3"/>
      <c r="AA135" s="3"/>
      <c r="AB135" s="3"/>
      <c r="AC135" s="3"/>
      <c r="AD135" s="3"/>
      <c r="AE135" s="3"/>
      <c r="AF135" s="936"/>
    </row>
    <row r="136" spans="1:32">
      <c r="A136" s="936"/>
      <c r="B136" s="3"/>
      <c r="C136" s="3"/>
      <c r="D136" s="3"/>
      <c r="E136" s="3"/>
      <c r="F136" s="3"/>
      <c r="G136" s="3"/>
      <c r="H136" s="3"/>
      <c r="I136" s="3"/>
      <c r="J136" s="3"/>
      <c r="K136" s="3"/>
      <c r="L136" s="3"/>
      <c r="M136" s="3"/>
      <c r="N136" s="3"/>
      <c r="O136" s="3"/>
      <c r="P136" s="3"/>
      <c r="Q136" s="3"/>
      <c r="R136" s="3936" t="s">
        <v>2938</v>
      </c>
      <c r="S136" s="3937"/>
      <c r="T136" s="3938"/>
      <c r="U136" s="3954">
        <f>O121+Q121</f>
        <v>0</v>
      </c>
      <c r="V136" s="3955"/>
      <c r="W136" s="3955"/>
      <c r="X136" s="4299">
        <f>U136+V136-W136</f>
        <v>0</v>
      </c>
      <c r="Y136" s="3"/>
      <c r="Z136" s="3"/>
      <c r="AA136" s="3"/>
      <c r="AB136" s="3"/>
      <c r="AC136" s="3"/>
      <c r="AD136" s="3"/>
      <c r="AE136" s="3"/>
      <c r="AF136" s="936"/>
    </row>
    <row r="137" spans="1:32">
      <c r="A137" s="936"/>
      <c r="B137" s="3"/>
      <c r="C137" s="3"/>
      <c r="D137" s="3"/>
      <c r="E137" s="3"/>
      <c r="F137" s="3"/>
      <c r="G137" s="3"/>
      <c r="H137" s="3"/>
      <c r="I137" s="3"/>
      <c r="J137" s="3"/>
      <c r="K137" s="3"/>
      <c r="L137" s="3"/>
      <c r="M137" s="3"/>
      <c r="N137" s="3"/>
      <c r="O137" s="3"/>
      <c r="P137" s="3"/>
      <c r="Q137" s="3"/>
      <c r="R137" s="3936" t="s">
        <v>2939</v>
      </c>
      <c r="S137" s="3937"/>
      <c r="T137" s="3938"/>
      <c r="U137" s="3954">
        <f>N121+P121</f>
        <v>0</v>
      </c>
      <c r="V137" s="3955"/>
      <c r="W137" s="3955"/>
      <c r="X137" s="4299">
        <f>U137+V137-W137</f>
        <v>0</v>
      </c>
      <c r="Y137" s="3"/>
      <c r="Z137" s="3"/>
      <c r="AA137" s="3"/>
      <c r="AB137" s="3"/>
      <c r="AC137" s="3"/>
      <c r="AD137" s="3"/>
      <c r="AE137" s="3"/>
      <c r="AF137" s="936"/>
    </row>
    <row r="138" spans="1:32">
      <c r="A138" s="936"/>
      <c r="B138" s="3"/>
      <c r="C138" s="3"/>
      <c r="D138" s="3"/>
      <c r="E138" s="3"/>
      <c r="F138" s="3"/>
      <c r="G138" s="3"/>
      <c r="H138" s="3"/>
      <c r="I138" s="3"/>
      <c r="J138" s="3"/>
      <c r="K138" s="3"/>
      <c r="L138" s="3"/>
      <c r="M138" s="3"/>
      <c r="N138" s="3"/>
      <c r="O138" s="3"/>
      <c r="P138" s="3"/>
      <c r="Q138" s="3"/>
      <c r="R138" s="3936" t="s">
        <v>241</v>
      </c>
      <c r="S138" s="3937"/>
      <c r="T138" s="3938"/>
      <c r="U138" s="3954">
        <f>R121</f>
        <v>0</v>
      </c>
      <c r="V138" s="3955"/>
      <c r="W138" s="3955"/>
      <c r="X138" s="4299">
        <f>U138+V138-W138</f>
        <v>0</v>
      </c>
      <c r="Y138" s="3"/>
      <c r="Z138" s="3"/>
      <c r="AA138" s="3"/>
      <c r="AB138" s="3"/>
      <c r="AC138" s="3"/>
      <c r="AD138" s="3"/>
      <c r="AE138" s="3"/>
      <c r="AF138" s="936"/>
    </row>
    <row r="139" spans="1:32" ht="15.75" thickBot="1">
      <c r="A139" s="936"/>
      <c r="B139" s="3"/>
      <c r="C139" s="3"/>
      <c r="D139" s="3"/>
      <c r="E139" s="3"/>
      <c r="F139" s="3"/>
      <c r="G139" s="3"/>
      <c r="H139" s="3"/>
      <c r="I139" s="3"/>
      <c r="J139" s="3"/>
      <c r="K139" s="3"/>
      <c r="L139" s="3"/>
      <c r="M139" s="3"/>
      <c r="N139" s="3"/>
      <c r="O139" s="3"/>
      <c r="P139" s="3"/>
      <c r="Q139" s="3"/>
      <c r="R139" s="8711" t="s">
        <v>1315</v>
      </c>
      <c r="S139" s="8796"/>
      <c r="T139" s="8797"/>
      <c r="U139" s="3959">
        <f>SUM(U136:U138)</f>
        <v>0</v>
      </c>
      <c r="V139" s="3959">
        <f>SUM(V136:V138)</f>
        <v>0</v>
      </c>
      <c r="W139" s="3959">
        <f>SUM(W136:W138)</f>
        <v>0</v>
      </c>
      <c r="X139" s="3958">
        <f>SUM(X136:X138)</f>
        <v>0</v>
      </c>
      <c r="Y139" s="3"/>
      <c r="Z139" s="3"/>
      <c r="AA139" s="3"/>
      <c r="AB139" s="3"/>
      <c r="AC139" s="3427" t="s">
        <v>1279</v>
      </c>
      <c r="AD139" s="3427"/>
      <c r="AE139" s="3"/>
      <c r="AF139" s="936"/>
    </row>
    <row r="140" spans="1:32">
      <c r="A140" s="936"/>
      <c r="B140" s="3"/>
      <c r="C140" s="3"/>
      <c r="D140" s="3"/>
      <c r="E140" s="3"/>
      <c r="F140" s="3"/>
      <c r="G140" s="3"/>
      <c r="H140" s="3"/>
      <c r="I140" s="3"/>
      <c r="J140" s="3"/>
      <c r="K140" s="3"/>
      <c r="L140" s="3"/>
      <c r="M140" s="3"/>
      <c r="N140" s="3"/>
      <c r="O140" s="3"/>
      <c r="P140" s="3"/>
      <c r="Q140" s="3"/>
      <c r="R140" s="2157"/>
      <c r="S140" s="1051"/>
      <c r="T140" s="1051"/>
      <c r="U140" s="1050" t="str">
        <f>IF(U139=SUM(N121:R121),"","Check Error")</f>
        <v/>
      </c>
      <c r="V140" s="1050"/>
      <c r="W140" s="1050"/>
      <c r="X140" s="1050"/>
      <c r="Y140" s="3"/>
      <c r="Z140" s="3"/>
      <c r="AA140" s="3"/>
      <c r="AB140" s="3"/>
      <c r="AC140" s="3"/>
      <c r="AD140" s="3"/>
      <c r="AE140" s="3"/>
      <c r="AF140" s="936"/>
    </row>
    <row r="141" spans="1:32">
      <c r="A141" s="936"/>
      <c r="B141" s="936"/>
      <c r="C141" s="936"/>
      <c r="D141" s="936"/>
      <c r="E141" s="936"/>
      <c r="F141" s="936"/>
      <c r="G141" s="936"/>
      <c r="H141" s="936"/>
      <c r="I141" s="936"/>
      <c r="J141" s="936"/>
      <c r="K141" s="936"/>
      <c r="L141" s="936"/>
      <c r="M141" s="936"/>
      <c r="N141" s="936"/>
      <c r="O141" s="936"/>
      <c r="P141" s="936"/>
      <c r="Q141" s="936"/>
      <c r="R141" s="936"/>
      <c r="S141" s="936"/>
      <c r="T141" s="936"/>
      <c r="U141" s="936"/>
      <c r="V141" s="936"/>
      <c r="W141" s="936"/>
      <c r="X141" s="936"/>
      <c r="Y141" s="936"/>
      <c r="Z141" s="936"/>
      <c r="AA141" s="936"/>
      <c r="AB141" s="936"/>
      <c r="AC141" s="936"/>
      <c r="AD141" s="936"/>
      <c r="AE141" s="936"/>
      <c r="AF141" s="936"/>
    </row>
    <row r="142" spans="1:32">
      <c r="A142" s="936"/>
      <c r="B142" s="936"/>
      <c r="C142" s="936"/>
      <c r="D142" s="936"/>
      <c r="E142" s="936"/>
      <c r="F142" s="936"/>
      <c r="G142" s="936"/>
      <c r="H142" s="936"/>
      <c r="I142" s="936"/>
      <c r="J142" s="936"/>
      <c r="K142" s="936"/>
      <c r="L142" s="936"/>
      <c r="M142" s="936"/>
      <c r="N142" s="936"/>
      <c r="O142" s="936"/>
      <c r="P142" s="936"/>
      <c r="Q142" s="936"/>
      <c r="R142" s="936"/>
      <c r="S142" s="936"/>
      <c r="T142" s="936"/>
      <c r="U142" s="936"/>
      <c r="V142" s="936"/>
      <c r="W142" s="936"/>
      <c r="X142" s="936"/>
      <c r="Y142" s="936"/>
      <c r="Z142" s="936"/>
      <c r="AA142" s="936"/>
      <c r="AB142" s="936"/>
      <c r="AC142" s="936"/>
      <c r="AD142" s="936"/>
      <c r="AE142" s="936"/>
      <c r="AF142" s="936"/>
    </row>
  </sheetData>
  <sheetProtection formatCells="0" formatColumns="0" formatRows="0"/>
  <customSheetViews>
    <customSheetView guid="{CC70D5D3-3A1F-46AA-BDCE-F692C2C36BEE}" scale="86" topLeftCell="L19">
      <selection activeCell="AC57" sqref="AC57"/>
      <pageMargins left="0.7" right="0.7" top="0.75" bottom="0.75" header="0.3" footer="0.3"/>
    </customSheetView>
    <customSheetView guid="{41E394DC-1FDD-4D1F-8620-137B7012DC10}" showGridLines="0">
      <selection sqref="A1:A3"/>
      <pageMargins left="0.7" right="0.7" top="0.75" bottom="0.75" header="0.3" footer="0.3"/>
    </customSheetView>
    <customSheetView guid="{DD364770-73A1-4C6D-9516-629A57F0EB18}" showGridLines="0" hiddenColumns="1">
      <selection activeCell="A3" sqref="A3"/>
      <pageMargins left="0.7" right="0.7" top="0.75" bottom="0.75" header="0.3" footer="0.3"/>
    </customSheetView>
    <customSheetView guid="{E14211BF-3959-45CF-A937-AD36AACCEFAC}" showGridLines="0">
      <selection sqref="A1:A3"/>
      <pageMargins left="0.7" right="0.7" top="0.75" bottom="0.75" header="0.3" footer="0.3"/>
    </customSheetView>
    <customSheetView guid="{F416BD5B-C3AD-4F61-AAB2-55950A9B7E72}">
      <selection sqref="A1:A3"/>
      <pageMargins left="0.7" right="0.7" top="0.75" bottom="0.75" header="0.3" footer="0.3"/>
    </customSheetView>
  </customSheetViews>
  <mergeCells count="22">
    <mergeCell ref="O11:O15"/>
    <mergeCell ref="F7:Q7"/>
    <mergeCell ref="S7:W7"/>
    <mergeCell ref="G8:H8"/>
    <mergeCell ref="I8:M8"/>
    <mergeCell ref="N8:Q8"/>
    <mergeCell ref="AD9:AD10"/>
    <mergeCell ref="R131:T131"/>
    <mergeCell ref="R139:T139"/>
    <mergeCell ref="D4:F4"/>
    <mergeCell ref="D5:F5"/>
    <mergeCell ref="I9:J10"/>
    <mergeCell ref="K9:L10"/>
    <mergeCell ref="N9:O10"/>
    <mergeCell ref="P9:Q10"/>
    <mergeCell ref="P11:P15"/>
    <mergeCell ref="Q11:Q15"/>
    <mergeCell ref="I11:I15"/>
    <mergeCell ref="J11:J15"/>
    <mergeCell ref="K11:K15"/>
    <mergeCell ref="L11:L15"/>
    <mergeCell ref="N11:N15"/>
  </mergeCells>
  <hyperlinks>
    <hyperlink ref="AC139" location="Index!A1" display="Index" xr:uid="{00000000-0004-0000-1F00-000000000000}"/>
  </hyperlink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9">
    <tabColor rgb="FF7030A0"/>
    <pageSetUpPr fitToPage="1"/>
  </sheetPr>
  <dimension ref="A1:U308"/>
  <sheetViews>
    <sheetView workbookViewId="0"/>
  </sheetViews>
  <sheetFormatPr defaultColWidth="0" defaultRowHeight="12.75" zeroHeight="1"/>
  <cols>
    <col min="1" max="2" width="9.140625" style="230" customWidth="1"/>
    <col min="3" max="3" width="4.85546875" style="6964" customWidth="1"/>
    <col min="4" max="4" width="31.85546875" style="230" customWidth="1"/>
    <col min="5" max="5" width="13.140625" style="230" bestFit="1" customWidth="1"/>
    <col min="6" max="6" width="14.85546875" style="230" customWidth="1"/>
    <col min="7" max="7" width="14.7109375" style="230" customWidth="1"/>
    <col min="8" max="8" width="17.28515625" style="230" bestFit="1" customWidth="1"/>
    <col min="9" max="9" width="9.140625" style="6985" customWidth="1"/>
    <col min="10" max="10" width="12.42578125" style="230" customWidth="1"/>
    <col min="11" max="11" width="19.28515625" style="230" customWidth="1"/>
    <col min="12" max="13" width="18.85546875" style="230" customWidth="1"/>
    <col min="14" max="14" width="18.140625" style="230" bestFit="1" customWidth="1"/>
    <col min="15" max="15" width="18.140625" style="230" customWidth="1"/>
    <col min="16" max="16" width="20.42578125" style="230" customWidth="1"/>
    <col min="17" max="17" width="13.42578125" style="230" customWidth="1"/>
    <col min="18" max="18" width="15.42578125" style="230" customWidth="1"/>
    <col min="19" max="19" width="13.7109375" style="230" customWidth="1"/>
    <col min="20" max="20" width="11.7109375" style="230" bestFit="1" customWidth="1"/>
    <col min="21" max="21" width="9.140625" style="230" customWidth="1"/>
    <col min="22" max="16384" width="9.140625" style="230" hidden="1"/>
  </cols>
  <sheetData>
    <row r="1" spans="1:21">
      <c r="A1" s="1063"/>
      <c r="B1" s="1063"/>
      <c r="C1" s="1064"/>
      <c r="D1" s="1063"/>
      <c r="E1" s="1063"/>
      <c r="F1" s="1063"/>
      <c r="G1" s="1063"/>
      <c r="H1" s="1063"/>
      <c r="I1" s="1065"/>
      <c r="J1" s="1063"/>
      <c r="K1" s="1063"/>
      <c r="L1" s="1063"/>
      <c r="M1" s="1063"/>
      <c r="N1" s="1063"/>
      <c r="O1" s="1063"/>
      <c r="P1" s="1063"/>
      <c r="Q1" s="1063"/>
      <c r="R1" s="1063"/>
      <c r="S1" s="1063"/>
      <c r="T1" s="1063"/>
      <c r="U1" s="1063"/>
    </row>
    <row r="2" spans="1:21" ht="13.5" thickBot="1">
      <c r="A2" s="1063"/>
      <c r="B2" s="1081"/>
      <c r="C2" s="1082"/>
      <c r="D2" s="1081"/>
      <c r="E2" s="1081"/>
      <c r="F2" s="1081"/>
      <c r="G2" s="1081"/>
      <c r="H2" s="1081"/>
      <c r="I2" s="1083"/>
      <c r="J2" s="1081"/>
      <c r="K2" s="1081"/>
      <c r="L2" s="1081"/>
      <c r="M2" s="1081"/>
      <c r="N2" s="1081"/>
      <c r="O2" s="1081"/>
      <c r="P2" s="1081"/>
      <c r="Q2" s="1081"/>
      <c r="R2" s="1081"/>
      <c r="S2" s="1081"/>
      <c r="T2" s="1081"/>
      <c r="U2" s="1063"/>
    </row>
    <row r="3" spans="1:21" s="6962" customFormat="1" ht="16.5" thickBot="1">
      <c r="A3" s="1066"/>
      <c r="B3" s="1084"/>
      <c r="C3" s="280"/>
      <c r="D3" s="2858" t="s">
        <v>2947</v>
      </c>
      <c r="E3" s="2856"/>
      <c r="F3" s="2856"/>
      <c r="G3" s="2857"/>
      <c r="H3" s="1084"/>
      <c r="I3" s="1084"/>
      <c r="J3" s="1084"/>
      <c r="K3" s="1084"/>
      <c r="L3" s="1084"/>
      <c r="M3" s="1084"/>
      <c r="N3" s="1084"/>
      <c r="O3" s="1084"/>
      <c r="P3" s="1084"/>
      <c r="Q3" s="1084"/>
      <c r="R3" s="1084"/>
      <c r="S3" s="62" t="s">
        <v>2828</v>
      </c>
      <c r="T3" s="1084"/>
      <c r="U3" s="1066"/>
    </row>
    <row r="4" spans="1:21" s="6962" customFormat="1" ht="15.75">
      <c r="A4" s="1066"/>
      <c r="B4" s="1084"/>
      <c r="C4" s="280"/>
      <c r="D4" s="2853" t="s">
        <v>57</v>
      </c>
      <c r="E4" s="8622" t="str">
        <f>G!D4</f>
        <v>ABC Company</v>
      </c>
      <c r="F4" s="8623"/>
      <c r="G4" s="8624"/>
      <c r="H4" s="1084"/>
      <c r="I4" s="1084"/>
      <c r="J4" s="1084"/>
      <c r="K4" s="1084"/>
      <c r="L4" s="1084"/>
      <c r="M4" s="1084"/>
      <c r="N4" s="1084"/>
      <c r="O4" s="1084"/>
      <c r="P4" s="1084"/>
      <c r="Q4" s="1084"/>
      <c r="R4" s="1084"/>
      <c r="S4" s="1084"/>
      <c r="T4" s="1084"/>
      <c r="U4" s="1066"/>
    </row>
    <row r="5" spans="1:21" s="6962" customFormat="1" ht="16.5" thickBot="1">
      <c r="A5" s="1066"/>
      <c r="B5" s="1084"/>
      <c r="C5" s="280"/>
      <c r="D5" s="2836" t="s">
        <v>2719</v>
      </c>
      <c r="E5" s="8625">
        <f>G!D5</f>
        <v>44196</v>
      </c>
      <c r="F5" s="8626"/>
      <c r="G5" s="8627"/>
      <c r="H5" s="1084"/>
      <c r="I5" s="1084"/>
      <c r="J5" s="1084"/>
      <c r="K5" s="1084"/>
      <c r="L5" s="1084"/>
      <c r="M5" s="1084"/>
      <c r="N5" s="1084"/>
      <c r="O5" s="1084"/>
      <c r="P5" s="1084"/>
      <c r="Q5" s="1084"/>
      <c r="R5" s="1084"/>
      <c r="S5" s="1084"/>
      <c r="T5" s="1084"/>
      <c r="U5" s="1066"/>
    </row>
    <row r="6" spans="1:21" s="209" customFormat="1">
      <c r="A6" s="714"/>
      <c r="B6" s="883"/>
      <c r="C6" s="884"/>
      <c r="D6" s="883"/>
      <c r="E6" s="883"/>
      <c r="F6" s="883"/>
      <c r="G6" s="883"/>
      <c r="H6" s="883"/>
      <c r="I6" s="883"/>
      <c r="J6" s="883"/>
      <c r="K6" s="883"/>
      <c r="L6" s="883"/>
      <c r="M6" s="883"/>
      <c r="N6" s="883"/>
      <c r="O6" s="883"/>
      <c r="P6" s="883"/>
      <c r="Q6" s="883"/>
      <c r="R6" s="883"/>
      <c r="S6" s="883"/>
      <c r="T6" s="883"/>
      <c r="U6" s="714"/>
    </row>
    <row r="7" spans="1:21" s="209" customFormat="1" ht="13.5" thickBot="1">
      <c r="A7" s="714"/>
      <c r="B7" s="883"/>
      <c r="C7" s="884"/>
      <c r="D7" s="888"/>
      <c r="E7" s="888"/>
      <c r="F7" s="888"/>
      <c r="G7" s="888"/>
      <c r="H7" s="888"/>
      <c r="I7" s="883"/>
      <c r="J7" s="888"/>
      <c r="K7" s="888"/>
      <c r="L7" s="888"/>
      <c r="M7" s="888"/>
      <c r="N7" s="888"/>
      <c r="O7" s="888"/>
      <c r="P7" s="888"/>
      <c r="Q7" s="888"/>
      <c r="R7" s="888"/>
      <c r="S7" s="888"/>
      <c r="T7" s="883"/>
      <c r="U7" s="714"/>
    </row>
    <row r="8" spans="1:21" s="149" customFormat="1">
      <c r="A8" s="738"/>
      <c r="B8" s="661"/>
      <c r="C8" s="822"/>
      <c r="D8" s="337"/>
      <c r="E8" s="338"/>
      <c r="F8" s="338"/>
      <c r="G8" s="338"/>
      <c r="H8" s="339"/>
      <c r="J8" s="8826" t="s">
        <v>1148</v>
      </c>
      <c r="K8" s="8827"/>
      <c r="L8" s="8827"/>
      <c r="M8" s="8827"/>
      <c r="N8" s="8827"/>
      <c r="O8" s="8828"/>
      <c r="P8" s="8828"/>
      <c r="Q8" s="8827"/>
      <c r="R8" s="8827"/>
      <c r="S8" s="8829"/>
      <c r="T8" s="150"/>
      <c r="U8" s="738"/>
    </row>
    <row r="9" spans="1:21" s="149" customFormat="1">
      <c r="A9" s="738"/>
      <c r="B9" s="661"/>
      <c r="C9" s="822"/>
      <c r="D9" s="340"/>
      <c r="E9" s="341"/>
      <c r="F9" s="341"/>
      <c r="G9" s="341"/>
      <c r="H9" s="342"/>
      <c r="I9" s="661"/>
      <c r="J9" s="361" t="s">
        <v>1238</v>
      </c>
      <c r="K9" s="362" t="s">
        <v>1239</v>
      </c>
      <c r="L9" s="362" t="s">
        <v>1240</v>
      </c>
      <c r="M9" s="362" t="s">
        <v>1239</v>
      </c>
      <c r="N9" s="363" t="s">
        <v>1241</v>
      </c>
      <c r="O9" s="8830" t="s">
        <v>1087</v>
      </c>
      <c r="P9" s="8830" t="s">
        <v>1088</v>
      </c>
      <c r="Q9" s="363"/>
      <c r="R9" s="363"/>
      <c r="S9" s="364" t="s">
        <v>1242</v>
      </c>
      <c r="T9" s="908"/>
      <c r="U9" s="738"/>
    </row>
    <row r="10" spans="1:21" s="149" customFormat="1">
      <c r="A10" s="738"/>
      <c r="B10" s="661"/>
      <c r="C10" s="822"/>
      <c r="D10" s="340" t="s">
        <v>1391</v>
      </c>
      <c r="E10" s="341" t="s">
        <v>1249</v>
      </c>
      <c r="F10" s="341" t="s">
        <v>1250</v>
      </c>
      <c r="G10" s="341" t="s">
        <v>4861</v>
      </c>
      <c r="H10" s="342" t="s">
        <v>1262</v>
      </c>
      <c r="I10" s="661"/>
      <c r="J10" s="365" t="s">
        <v>1251</v>
      </c>
      <c r="K10" s="350" t="s">
        <v>1252</v>
      </c>
      <c r="L10" s="350" t="s">
        <v>1253</v>
      </c>
      <c r="M10" s="350" t="s">
        <v>1254</v>
      </c>
      <c r="N10" s="351" t="s">
        <v>1255</v>
      </c>
      <c r="O10" s="8831"/>
      <c r="P10" s="8831"/>
      <c r="Q10" s="341" t="s">
        <v>4862</v>
      </c>
      <c r="R10" s="341" t="s">
        <v>4863</v>
      </c>
      <c r="S10" s="366" t="s">
        <v>1256</v>
      </c>
      <c r="T10" s="661"/>
      <c r="U10" s="738"/>
    </row>
    <row r="11" spans="1:21" s="149" customFormat="1">
      <c r="A11" s="738"/>
      <c r="B11" s="661"/>
      <c r="C11" s="822"/>
      <c r="D11" s="340"/>
      <c r="E11" s="341" t="s">
        <v>1261</v>
      </c>
      <c r="F11" s="341" t="s">
        <v>1261</v>
      </c>
      <c r="G11" s="341" t="s">
        <v>1262</v>
      </c>
      <c r="H11" s="342" t="s">
        <v>1261</v>
      </c>
      <c r="I11" s="661"/>
      <c r="J11" s="365" t="s">
        <v>1263</v>
      </c>
      <c r="K11" s="350" t="s">
        <v>1264</v>
      </c>
      <c r="L11" s="350" t="s">
        <v>1264</v>
      </c>
      <c r="M11" s="351" t="s">
        <v>1265</v>
      </c>
      <c r="N11" s="351" t="s">
        <v>1265</v>
      </c>
      <c r="O11" s="8831"/>
      <c r="P11" s="8831"/>
      <c r="Q11" s="341" t="s">
        <v>4863</v>
      </c>
      <c r="R11" s="341" t="s">
        <v>68</v>
      </c>
      <c r="S11" s="366" t="s">
        <v>1263</v>
      </c>
      <c r="T11" s="661"/>
      <c r="U11" s="738"/>
    </row>
    <row r="12" spans="1:21" s="149" customFormat="1">
      <c r="A12" s="738"/>
      <c r="B12" s="661"/>
      <c r="C12" s="822"/>
      <c r="D12" s="352"/>
      <c r="E12" s="353"/>
      <c r="F12" s="353"/>
      <c r="G12" s="353" t="s">
        <v>1261</v>
      </c>
      <c r="H12" s="354" t="s">
        <v>1812</v>
      </c>
      <c r="I12" s="661"/>
      <c r="J12" s="365" t="s">
        <v>1813</v>
      </c>
      <c r="K12" s="350"/>
      <c r="L12" s="350"/>
      <c r="M12" s="3259"/>
      <c r="N12" s="350"/>
      <c r="O12" s="350"/>
      <c r="P12" s="350"/>
      <c r="Q12" s="350" t="s">
        <v>68</v>
      </c>
      <c r="R12" s="350" t="s">
        <v>1599</v>
      </c>
      <c r="S12" s="366" t="s">
        <v>3995</v>
      </c>
      <c r="T12" s="661"/>
      <c r="U12" s="738"/>
    </row>
    <row r="13" spans="1:21" s="149" customFormat="1">
      <c r="A13" s="738"/>
      <c r="B13" s="661"/>
      <c r="C13" s="822"/>
      <c r="D13" s="355" t="s">
        <v>392</v>
      </c>
      <c r="E13" s="356" t="s">
        <v>409</v>
      </c>
      <c r="F13" s="356" t="s">
        <v>410</v>
      </c>
      <c r="G13" s="356" t="s">
        <v>411</v>
      </c>
      <c r="H13" s="357" t="s">
        <v>412</v>
      </c>
      <c r="I13" s="661"/>
      <c r="J13" s="367" t="s">
        <v>414</v>
      </c>
      <c r="K13" s="358" t="s">
        <v>415</v>
      </c>
      <c r="L13" s="358" t="s">
        <v>416</v>
      </c>
      <c r="M13" s="358" t="s">
        <v>417</v>
      </c>
      <c r="N13" s="358" t="s">
        <v>418</v>
      </c>
      <c r="O13" s="358" t="s">
        <v>419</v>
      </c>
      <c r="P13" s="358" t="s">
        <v>420</v>
      </c>
      <c r="Q13" s="368" t="s">
        <v>421</v>
      </c>
      <c r="R13" s="358" t="s">
        <v>422</v>
      </c>
      <c r="S13" s="368" t="s">
        <v>1093</v>
      </c>
      <c r="T13" s="661"/>
      <c r="U13" s="738"/>
    </row>
    <row r="14" spans="1:21" s="198" customFormat="1">
      <c r="A14" s="703"/>
      <c r="B14" s="219"/>
      <c r="C14" s="1086" t="s">
        <v>98</v>
      </c>
      <c r="D14" s="343" t="s">
        <v>108</v>
      </c>
      <c r="E14" s="220"/>
      <c r="F14" s="220"/>
      <c r="G14" s="225"/>
      <c r="H14" s="344"/>
      <c r="I14" s="219"/>
      <c r="J14" s="369"/>
      <c r="K14" s="227"/>
      <c r="L14" s="227"/>
      <c r="M14" s="227"/>
      <c r="N14" s="227"/>
      <c r="O14" s="5929"/>
      <c r="P14" s="5929"/>
      <c r="Q14" s="227"/>
      <c r="R14" s="227"/>
      <c r="S14" s="370"/>
      <c r="T14" s="219"/>
      <c r="U14" s="703"/>
    </row>
    <row r="15" spans="1:21" s="198" customFormat="1">
      <c r="A15" s="703"/>
      <c r="B15" s="219"/>
      <c r="C15" s="1086"/>
      <c r="D15" s="2565" t="s">
        <v>580</v>
      </c>
      <c r="E15" s="2859">
        <f>K!T362</f>
        <v>0</v>
      </c>
      <c r="F15" s="2859">
        <f>K!U362</f>
        <v>0</v>
      </c>
      <c r="G15" s="2859">
        <f>K!V362</f>
        <v>0</v>
      </c>
      <c r="H15" s="359">
        <f>E15+F15-G15</f>
        <v>0</v>
      </c>
      <c r="I15" s="219"/>
      <c r="J15" s="371">
        <f>K15+L15</f>
        <v>0</v>
      </c>
      <c r="K15" s="2859">
        <f>K!AB362</f>
        <v>0</v>
      </c>
      <c r="L15" s="2859">
        <f>K!AC362</f>
        <v>0</v>
      </c>
      <c r="M15" s="2859">
        <f>K!AD362</f>
        <v>0</v>
      </c>
      <c r="N15" s="2859">
        <f>K!AE362</f>
        <v>0</v>
      </c>
      <c r="O15" s="2859">
        <f>K!AF362</f>
        <v>0</v>
      </c>
      <c r="P15" s="2859">
        <f>K!AG362</f>
        <v>0</v>
      </c>
      <c r="Q15" s="2859">
        <f>K!AH362</f>
        <v>0</v>
      </c>
      <c r="R15" s="1145"/>
      <c r="S15" s="372">
        <f>L15+N15</f>
        <v>0</v>
      </c>
      <c r="T15" s="219"/>
      <c r="U15" s="703"/>
    </row>
    <row r="16" spans="1:21" s="198" customFormat="1">
      <c r="A16" s="703"/>
      <c r="B16" s="219"/>
      <c r="C16" s="1086"/>
      <c r="D16" s="2565" t="s">
        <v>1814</v>
      </c>
      <c r="E16" s="2859">
        <f>K!T363</f>
        <v>0</v>
      </c>
      <c r="F16" s="2859">
        <f>K!U363</f>
        <v>0</v>
      </c>
      <c r="G16" s="2859">
        <f>K!V363</f>
        <v>0</v>
      </c>
      <c r="H16" s="359">
        <f>E16+F16-G16</f>
        <v>0</v>
      </c>
      <c r="I16" s="219"/>
      <c r="J16" s="371">
        <f>K16+L16</f>
        <v>0</v>
      </c>
      <c r="K16" s="2859">
        <f>K!AB363</f>
        <v>0</v>
      </c>
      <c r="L16" s="2859">
        <f>K!AC363</f>
        <v>0</v>
      </c>
      <c r="M16" s="2859">
        <f>K!AD363</f>
        <v>0</v>
      </c>
      <c r="N16" s="2859">
        <f>K!AE363</f>
        <v>0</v>
      </c>
      <c r="O16" s="2859">
        <f>K!AF363</f>
        <v>0</v>
      </c>
      <c r="P16" s="2859">
        <f>K!AG363</f>
        <v>0</v>
      </c>
      <c r="Q16" s="2859">
        <f>K!AH363</f>
        <v>0</v>
      </c>
      <c r="R16" s="1145">
        <f>O16+P16-Q16</f>
        <v>0</v>
      </c>
      <c r="S16" s="372">
        <f>L16+N16</f>
        <v>0</v>
      </c>
      <c r="T16" s="219"/>
      <c r="U16" s="703"/>
    </row>
    <row r="17" spans="1:21" s="198" customFormat="1">
      <c r="A17" s="703"/>
      <c r="B17" s="219"/>
      <c r="C17" s="1086" t="s">
        <v>100</v>
      </c>
      <c r="D17" s="343" t="s">
        <v>110</v>
      </c>
      <c r="E17" s="228"/>
      <c r="F17" s="228"/>
      <c r="G17" s="229"/>
      <c r="H17" s="344"/>
      <c r="I17" s="219"/>
      <c r="J17" s="369"/>
      <c r="K17" s="227"/>
      <c r="L17" s="227"/>
      <c r="M17" s="227"/>
      <c r="N17" s="227"/>
      <c r="O17" s="5929"/>
      <c r="P17" s="5929"/>
      <c r="Q17" s="227"/>
      <c r="R17" s="227"/>
      <c r="S17" s="370"/>
      <c r="T17" s="219"/>
      <c r="U17" s="703"/>
    </row>
    <row r="18" spans="1:21" s="198" customFormat="1">
      <c r="A18" s="703"/>
      <c r="B18" s="219"/>
      <c r="C18" s="1086"/>
      <c r="D18" s="2565" t="s">
        <v>580</v>
      </c>
      <c r="E18" s="2859">
        <f>K!T366</f>
        <v>0</v>
      </c>
      <c r="F18" s="2859">
        <f>K!U366</f>
        <v>0</v>
      </c>
      <c r="G18" s="2859">
        <f>K!V366</f>
        <v>0</v>
      </c>
      <c r="H18" s="359">
        <f>E18+F18-G18</f>
        <v>0</v>
      </c>
      <c r="I18" s="219"/>
      <c r="J18" s="371">
        <f>K18+L18</f>
        <v>0</v>
      </c>
      <c r="K18" s="2859">
        <f>K!AB366</f>
        <v>0</v>
      </c>
      <c r="L18" s="2859">
        <f>K!AC366</f>
        <v>0</v>
      </c>
      <c r="M18" s="2859">
        <f>K!AD366</f>
        <v>0</v>
      </c>
      <c r="N18" s="2859">
        <f>K!AE366</f>
        <v>0</v>
      </c>
      <c r="O18" s="2859">
        <f>K!AF366</f>
        <v>0</v>
      </c>
      <c r="P18" s="2859">
        <f>K!AG366</f>
        <v>0</v>
      </c>
      <c r="Q18" s="2859">
        <f>K!AH366</f>
        <v>0</v>
      </c>
      <c r="R18" s="1145">
        <f>O18+P18-Q18</f>
        <v>0</v>
      </c>
      <c r="S18" s="372">
        <f>L18+N18</f>
        <v>0</v>
      </c>
      <c r="T18" s="219"/>
      <c r="U18" s="703"/>
    </row>
    <row r="19" spans="1:21" s="198" customFormat="1">
      <c r="A19" s="703"/>
      <c r="B19" s="219"/>
      <c r="C19" s="1086"/>
      <c r="D19" s="2565" t="s">
        <v>1814</v>
      </c>
      <c r="E19" s="2859">
        <f>K!T367</f>
        <v>0</v>
      </c>
      <c r="F19" s="2859">
        <f>K!U367</f>
        <v>0</v>
      </c>
      <c r="G19" s="2859">
        <f>K!V367</f>
        <v>0</v>
      </c>
      <c r="H19" s="359">
        <f>E19+F19-G19</f>
        <v>0</v>
      </c>
      <c r="I19" s="219"/>
      <c r="J19" s="371">
        <f>K19+L19</f>
        <v>0</v>
      </c>
      <c r="K19" s="2859">
        <f>K!AB367</f>
        <v>0</v>
      </c>
      <c r="L19" s="2859">
        <f>K!AC367</f>
        <v>0</v>
      </c>
      <c r="M19" s="2859">
        <f>K!AD367</f>
        <v>0</v>
      </c>
      <c r="N19" s="2859">
        <f>K!AE367</f>
        <v>0</v>
      </c>
      <c r="O19" s="2859">
        <f>K!AF367</f>
        <v>0</v>
      </c>
      <c r="P19" s="2859">
        <f>K!AG367</f>
        <v>0</v>
      </c>
      <c r="Q19" s="2859">
        <f>K!AH367</f>
        <v>0</v>
      </c>
      <c r="R19" s="1145">
        <f>O19+P19-Q19</f>
        <v>0</v>
      </c>
      <c r="S19" s="372">
        <f>L19+N19</f>
        <v>0</v>
      </c>
      <c r="T19" s="219"/>
      <c r="U19" s="703"/>
    </row>
    <row r="20" spans="1:21" s="198" customFormat="1">
      <c r="A20" s="703"/>
      <c r="B20" s="219"/>
      <c r="C20" s="1086" t="s">
        <v>102</v>
      </c>
      <c r="D20" s="343" t="s">
        <v>2925</v>
      </c>
      <c r="E20" s="228"/>
      <c r="F20" s="228"/>
      <c r="G20" s="229"/>
      <c r="H20" s="344"/>
      <c r="I20" s="219"/>
      <c r="J20" s="369"/>
      <c r="K20" s="227"/>
      <c r="L20" s="227"/>
      <c r="M20" s="227"/>
      <c r="N20" s="227"/>
      <c r="O20" s="227"/>
      <c r="P20" s="227"/>
      <c r="Q20" s="227"/>
      <c r="R20" s="227"/>
      <c r="S20" s="370"/>
      <c r="T20" s="219"/>
      <c r="U20" s="703"/>
    </row>
    <row r="21" spans="1:21" s="198" customFormat="1">
      <c r="A21" s="703"/>
      <c r="B21" s="219"/>
      <c r="C21" s="1086"/>
      <c r="D21" s="2565" t="s">
        <v>580</v>
      </c>
      <c r="E21" s="2859">
        <f>L!R316</f>
        <v>0</v>
      </c>
      <c r="F21" s="2859">
        <f>L!S316</f>
        <v>0</v>
      </c>
      <c r="G21" s="2859">
        <f>L!T316</f>
        <v>0</v>
      </c>
      <c r="H21" s="359">
        <f>E21+F21-G21</f>
        <v>0</v>
      </c>
      <c r="I21" s="219"/>
      <c r="J21" s="371">
        <f>K21+L21</f>
        <v>0</v>
      </c>
      <c r="K21" s="2859">
        <f>L!X316</f>
        <v>0</v>
      </c>
      <c r="L21" s="2859">
        <f>L!Y316</f>
        <v>0</v>
      </c>
      <c r="M21" s="2859">
        <f>L!Z316</f>
        <v>0</v>
      </c>
      <c r="N21" s="2859">
        <f>L!AA316</f>
        <v>0</v>
      </c>
      <c r="O21" s="2859">
        <f>L!AB316</f>
        <v>0</v>
      </c>
      <c r="P21" s="2859">
        <f>L!AC316</f>
        <v>0</v>
      </c>
      <c r="Q21" s="2859">
        <f>L!AD316</f>
        <v>0</v>
      </c>
      <c r="R21" s="1145">
        <f>O21+P21-Q21</f>
        <v>0</v>
      </c>
      <c r="S21" s="372">
        <f>L21+N21</f>
        <v>0</v>
      </c>
      <c r="T21" s="219"/>
      <c r="U21" s="703"/>
    </row>
    <row r="22" spans="1:21" s="198" customFormat="1">
      <c r="A22" s="703"/>
      <c r="B22" s="219"/>
      <c r="C22" s="1086"/>
      <c r="D22" s="2565" t="s">
        <v>1814</v>
      </c>
      <c r="E22" s="2859">
        <f>L!R317</f>
        <v>0</v>
      </c>
      <c r="F22" s="2859">
        <f>L!S317</f>
        <v>0</v>
      </c>
      <c r="G22" s="2859">
        <f>L!T317</f>
        <v>0</v>
      </c>
      <c r="H22" s="359">
        <f>E22+F22-G22</f>
        <v>0</v>
      </c>
      <c r="I22" s="219"/>
      <c r="J22" s="371">
        <f>K22+L22</f>
        <v>0</v>
      </c>
      <c r="K22" s="2859">
        <f>L!X317</f>
        <v>0</v>
      </c>
      <c r="L22" s="2859">
        <f>L!Y317</f>
        <v>0</v>
      </c>
      <c r="M22" s="2859">
        <f>L!Z317</f>
        <v>0</v>
      </c>
      <c r="N22" s="2859">
        <f>L!AA317</f>
        <v>0</v>
      </c>
      <c r="O22" s="2859">
        <f>L!AB317</f>
        <v>0</v>
      </c>
      <c r="P22" s="2859">
        <f>L!AC317</f>
        <v>0</v>
      </c>
      <c r="Q22" s="2859">
        <f>L!AD317</f>
        <v>0</v>
      </c>
      <c r="R22" s="1145">
        <f>O22+P22-Q22</f>
        <v>0</v>
      </c>
      <c r="S22" s="372">
        <f>L22+N22</f>
        <v>0</v>
      </c>
      <c r="T22" s="219"/>
      <c r="U22" s="703"/>
    </row>
    <row r="23" spans="1:21" s="198" customFormat="1">
      <c r="A23" s="703"/>
      <c r="B23" s="219"/>
      <c r="C23" s="1086" t="s">
        <v>104</v>
      </c>
      <c r="D23" s="343" t="s">
        <v>1815</v>
      </c>
      <c r="E23" s="228"/>
      <c r="F23" s="228"/>
      <c r="G23" s="229"/>
      <c r="H23" s="344"/>
      <c r="I23" s="219"/>
      <c r="J23" s="369"/>
      <c r="K23" s="3960"/>
      <c r="L23" s="3960"/>
      <c r="M23" s="3960"/>
      <c r="N23" s="3960"/>
      <c r="O23" s="5930"/>
      <c r="P23" s="5930"/>
      <c r="Q23" s="3960"/>
      <c r="R23" s="227"/>
      <c r="S23" s="370"/>
      <c r="T23" s="219"/>
      <c r="U23" s="703"/>
    </row>
    <row r="24" spans="1:21" s="198" customFormat="1">
      <c r="A24" s="703"/>
      <c r="B24" s="219"/>
      <c r="C24" s="1086"/>
      <c r="D24" s="2565" t="s">
        <v>580</v>
      </c>
      <c r="E24" s="2859">
        <f>M!W22</f>
        <v>0</v>
      </c>
      <c r="F24" s="2859">
        <f>M!X22</f>
        <v>0</v>
      </c>
      <c r="G24" s="2859">
        <f>M!Y22</f>
        <v>0</v>
      </c>
      <c r="H24" s="359">
        <f>E24+F24-G24</f>
        <v>0</v>
      </c>
      <c r="I24" s="219"/>
      <c r="J24" s="371">
        <f>K24+L24</f>
        <v>0</v>
      </c>
      <c r="K24" s="2859">
        <f>M!AC22</f>
        <v>0</v>
      </c>
      <c r="L24" s="2859">
        <f>M!AD22</f>
        <v>0</v>
      </c>
      <c r="M24" s="2859">
        <f>M!AE22</f>
        <v>0</v>
      </c>
      <c r="N24" s="2859">
        <f>M!AF22</f>
        <v>0</v>
      </c>
      <c r="O24" s="2859">
        <f>M!AG22</f>
        <v>0</v>
      </c>
      <c r="P24" s="2859">
        <f>M!AH22</f>
        <v>0</v>
      </c>
      <c r="Q24" s="2859">
        <f>M!AI22</f>
        <v>0</v>
      </c>
      <c r="R24" s="1145">
        <f>O24+P24-Q24</f>
        <v>0</v>
      </c>
      <c r="S24" s="372">
        <f>L24+N24</f>
        <v>0</v>
      </c>
      <c r="T24" s="219"/>
      <c r="U24" s="703"/>
    </row>
    <row r="25" spans="1:21" s="198" customFormat="1">
      <c r="A25" s="703"/>
      <c r="B25" s="219"/>
      <c r="C25" s="1086"/>
      <c r="D25" s="2565" t="s">
        <v>1814</v>
      </c>
      <c r="E25" s="2859">
        <f>M!W23</f>
        <v>0</v>
      </c>
      <c r="F25" s="2859">
        <f>M!X23</f>
        <v>0</v>
      </c>
      <c r="G25" s="2859">
        <f>M!Y23</f>
        <v>0</v>
      </c>
      <c r="H25" s="359">
        <f>E25+F25-G25</f>
        <v>0</v>
      </c>
      <c r="I25" s="219"/>
      <c r="J25" s="371">
        <f>K25+L25</f>
        <v>0</v>
      </c>
      <c r="K25" s="2859">
        <f>M!AC23</f>
        <v>0</v>
      </c>
      <c r="L25" s="2859">
        <f>M!AD23</f>
        <v>0</v>
      </c>
      <c r="M25" s="2859">
        <f>M!AE23</f>
        <v>0</v>
      </c>
      <c r="N25" s="2859">
        <f>M!AF23</f>
        <v>0</v>
      </c>
      <c r="O25" s="2859">
        <f>M!AG23</f>
        <v>0</v>
      </c>
      <c r="P25" s="2859">
        <f>M!AH23</f>
        <v>0</v>
      </c>
      <c r="Q25" s="2859">
        <f>M!AI23</f>
        <v>0</v>
      </c>
      <c r="R25" s="1145">
        <f>O25+P25-Q25</f>
        <v>0</v>
      </c>
      <c r="S25" s="372">
        <f>L25+N25</f>
        <v>0</v>
      </c>
      <c r="T25" s="219"/>
      <c r="U25" s="703"/>
    </row>
    <row r="26" spans="1:21" s="198" customFormat="1">
      <c r="A26" s="703"/>
      <c r="B26" s="219"/>
      <c r="C26" s="1086" t="s">
        <v>1816</v>
      </c>
      <c r="D26" s="343" t="s">
        <v>1805</v>
      </c>
      <c r="E26" s="228"/>
      <c r="F26" s="228"/>
      <c r="G26" s="229"/>
      <c r="H26" s="344"/>
      <c r="I26" s="219"/>
      <c r="J26" s="369"/>
      <c r="K26" s="3960"/>
      <c r="L26" s="3960"/>
      <c r="M26" s="3960"/>
      <c r="N26" s="3960"/>
      <c r="O26" s="3960"/>
      <c r="P26" s="3960"/>
      <c r="Q26" s="3960"/>
      <c r="R26" s="227"/>
      <c r="S26" s="370"/>
      <c r="T26" s="219"/>
      <c r="U26" s="703"/>
    </row>
    <row r="27" spans="1:21" s="198" customFormat="1">
      <c r="A27" s="703"/>
      <c r="B27" s="219"/>
      <c r="C27" s="1086"/>
      <c r="D27" s="2565" t="s">
        <v>580</v>
      </c>
      <c r="E27" s="2859">
        <f>M!W28</f>
        <v>0</v>
      </c>
      <c r="F27" s="2859">
        <f>M!X28</f>
        <v>0</v>
      </c>
      <c r="G27" s="2859">
        <f>M!Y28</f>
        <v>0</v>
      </c>
      <c r="H27" s="359">
        <f>E27+F27-G27</f>
        <v>0</v>
      </c>
      <c r="I27" s="219"/>
      <c r="J27" s="371">
        <f>K27+L27</f>
        <v>0</v>
      </c>
      <c r="K27" s="2859">
        <f>M!AC28</f>
        <v>0</v>
      </c>
      <c r="L27" s="2859">
        <f>M!AD28</f>
        <v>0</v>
      </c>
      <c r="M27" s="2859">
        <f>M!AE28</f>
        <v>0</v>
      </c>
      <c r="N27" s="2859">
        <f>M!AF28</f>
        <v>0</v>
      </c>
      <c r="O27" s="2859">
        <f>M!AG28</f>
        <v>0</v>
      </c>
      <c r="P27" s="2859">
        <f>M!AH28</f>
        <v>0</v>
      </c>
      <c r="Q27" s="2859">
        <f>M!AI28</f>
        <v>0</v>
      </c>
      <c r="R27" s="1145">
        <f>O27+P27-Q27</f>
        <v>0</v>
      </c>
      <c r="S27" s="372">
        <f>L27+N27</f>
        <v>0</v>
      </c>
      <c r="T27" s="219"/>
      <c r="U27" s="703"/>
    </row>
    <row r="28" spans="1:21" s="198" customFormat="1">
      <c r="A28" s="703"/>
      <c r="B28" s="219"/>
      <c r="C28" s="1086"/>
      <c r="D28" s="2565" t="s">
        <v>1814</v>
      </c>
      <c r="E28" s="2859">
        <f>M!W29</f>
        <v>0</v>
      </c>
      <c r="F28" s="2859">
        <f>M!X29</f>
        <v>0</v>
      </c>
      <c r="G28" s="2859">
        <f>M!Y29</f>
        <v>0</v>
      </c>
      <c r="H28" s="359">
        <f>E28+F28-G28</f>
        <v>0</v>
      </c>
      <c r="I28" s="219"/>
      <c r="J28" s="371">
        <f>K28+L28</f>
        <v>0</v>
      </c>
      <c r="K28" s="2859">
        <f>M!AC29</f>
        <v>0</v>
      </c>
      <c r="L28" s="2859">
        <f>M!AD29</f>
        <v>0</v>
      </c>
      <c r="M28" s="2859">
        <f>M!AE29</f>
        <v>0</v>
      </c>
      <c r="N28" s="2859">
        <f>M!AF29</f>
        <v>0</v>
      </c>
      <c r="O28" s="2859">
        <f>M!AG29</f>
        <v>0</v>
      </c>
      <c r="P28" s="2859">
        <f>M!AH29</f>
        <v>0</v>
      </c>
      <c r="Q28" s="2859">
        <f>M!AI29</f>
        <v>0</v>
      </c>
      <c r="R28" s="1145">
        <f>O28+P28-Q28</f>
        <v>0</v>
      </c>
      <c r="S28" s="372">
        <f>L28+N28</f>
        <v>0</v>
      </c>
      <c r="T28" s="219"/>
      <c r="U28" s="703"/>
    </row>
    <row r="29" spans="1:21" s="198" customFormat="1">
      <c r="A29" s="703"/>
      <c r="B29" s="219"/>
      <c r="C29" s="1086" t="s">
        <v>1817</v>
      </c>
      <c r="D29" s="343" t="s">
        <v>116</v>
      </c>
      <c r="E29" s="228"/>
      <c r="F29" s="228"/>
      <c r="G29" s="229"/>
      <c r="H29" s="344"/>
      <c r="I29" s="219"/>
      <c r="J29" s="369"/>
      <c r="K29" s="227"/>
      <c r="L29" s="227"/>
      <c r="M29" s="227"/>
      <c r="N29" s="227"/>
      <c r="O29" s="227"/>
      <c r="P29" s="227"/>
      <c r="Q29" s="227"/>
      <c r="R29" s="227"/>
      <c r="S29" s="370"/>
      <c r="T29" s="219"/>
      <c r="U29" s="703"/>
    </row>
    <row r="30" spans="1:21" s="198" customFormat="1">
      <c r="A30" s="703"/>
      <c r="B30" s="219"/>
      <c r="C30" s="1086"/>
      <c r="D30" s="2565" t="s">
        <v>580</v>
      </c>
      <c r="E30" s="2859">
        <f>M!W34</f>
        <v>0</v>
      </c>
      <c r="F30" s="2859">
        <f>M!X34</f>
        <v>0</v>
      </c>
      <c r="G30" s="2859">
        <f>M!Y34</f>
        <v>0</v>
      </c>
      <c r="H30" s="359">
        <f>E30+F30-G30</f>
        <v>0</v>
      </c>
      <c r="I30" s="219"/>
      <c r="J30" s="371">
        <f>K30+L30</f>
        <v>0</v>
      </c>
      <c r="K30" s="2859">
        <f>M!AC34</f>
        <v>0</v>
      </c>
      <c r="L30" s="2859">
        <f>M!AD34</f>
        <v>0</v>
      </c>
      <c r="M30" s="2859">
        <f>M!AE34</f>
        <v>0</v>
      </c>
      <c r="N30" s="2859">
        <f>M!AF34</f>
        <v>0</v>
      </c>
      <c r="O30" s="2859">
        <f>M!AG34</f>
        <v>0</v>
      </c>
      <c r="P30" s="2859">
        <f>M!AH34</f>
        <v>0</v>
      </c>
      <c r="Q30" s="2859">
        <f>M!AI34</f>
        <v>0</v>
      </c>
      <c r="R30" s="1145">
        <f>O30+P30-Q30</f>
        <v>0</v>
      </c>
      <c r="S30" s="372">
        <f>L30+N30</f>
        <v>0</v>
      </c>
      <c r="T30" s="219"/>
      <c r="U30" s="703"/>
    </row>
    <row r="31" spans="1:21" s="198" customFormat="1">
      <c r="A31" s="703"/>
      <c r="B31" s="219"/>
      <c r="C31" s="1086"/>
      <c r="D31" s="2565" t="s">
        <v>1814</v>
      </c>
      <c r="E31" s="2859">
        <f>M!W35</f>
        <v>0</v>
      </c>
      <c r="F31" s="2859">
        <f>M!X35</f>
        <v>0</v>
      </c>
      <c r="G31" s="2859">
        <f>M!Y35</f>
        <v>0</v>
      </c>
      <c r="H31" s="359">
        <f>E31+F31-G31</f>
        <v>0</v>
      </c>
      <c r="I31" s="219"/>
      <c r="J31" s="371">
        <f>K31+L31</f>
        <v>0</v>
      </c>
      <c r="K31" s="2859">
        <f>M!AC35</f>
        <v>0</v>
      </c>
      <c r="L31" s="2859">
        <f>M!AD35</f>
        <v>0</v>
      </c>
      <c r="M31" s="2859">
        <f>M!AE35</f>
        <v>0</v>
      </c>
      <c r="N31" s="2859">
        <f>M!AF35</f>
        <v>0</v>
      </c>
      <c r="O31" s="2859">
        <f>M!AG35</f>
        <v>0</v>
      </c>
      <c r="P31" s="2859">
        <f>M!AH35</f>
        <v>0</v>
      </c>
      <c r="Q31" s="2859">
        <f>M!AI35</f>
        <v>0</v>
      </c>
      <c r="R31" s="1145">
        <f>O31+P31-Q31</f>
        <v>0</v>
      </c>
      <c r="S31" s="372">
        <f>L31+N31</f>
        <v>0</v>
      </c>
      <c r="T31" s="219"/>
      <c r="U31" s="703"/>
    </row>
    <row r="32" spans="1:21" s="198" customFormat="1">
      <c r="A32" s="703"/>
      <c r="B32" s="219"/>
      <c r="C32" s="1086" t="s">
        <v>1818</v>
      </c>
      <c r="D32" s="343" t="s">
        <v>75</v>
      </c>
      <c r="E32" s="228"/>
      <c r="F32" s="228"/>
      <c r="G32" s="229"/>
      <c r="H32" s="344"/>
      <c r="I32" s="219"/>
      <c r="J32" s="369"/>
      <c r="K32" s="3960"/>
      <c r="L32" s="3960"/>
      <c r="M32" s="3960"/>
      <c r="N32" s="3960"/>
      <c r="O32" s="5930"/>
      <c r="P32" s="5930"/>
      <c r="Q32" s="3960"/>
      <c r="R32" s="227"/>
      <c r="S32" s="370"/>
      <c r="T32" s="219"/>
      <c r="U32" s="703"/>
    </row>
    <row r="33" spans="1:21" s="198" customFormat="1">
      <c r="A33" s="703"/>
      <c r="B33" s="219"/>
      <c r="C33" s="1086"/>
      <c r="D33" s="2565" t="s">
        <v>580</v>
      </c>
      <c r="E33" s="2859">
        <f>M!W41+M!W47</f>
        <v>0</v>
      </c>
      <c r="F33" s="2859">
        <f>M!X41+M!X47</f>
        <v>0</v>
      </c>
      <c r="G33" s="2859">
        <f>M!Y41+M!Y47</f>
        <v>0</v>
      </c>
      <c r="H33" s="359">
        <f>E33+F33-G33</f>
        <v>0</v>
      </c>
      <c r="I33" s="219"/>
      <c r="J33" s="371">
        <f>K33+L33</f>
        <v>0</v>
      </c>
      <c r="K33" s="2859">
        <f>M!AC41+M!AC47</f>
        <v>0</v>
      </c>
      <c r="L33" s="2859">
        <f>M!AD41+M!AD47</f>
        <v>0</v>
      </c>
      <c r="M33" s="2859">
        <f>M!AE41+M!AE47</f>
        <v>0</v>
      </c>
      <c r="N33" s="2859">
        <f>M!AF41+M!AF47</f>
        <v>0</v>
      </c>
      <c r="O33" s="2859">
        <f>M!AG41+M!AG47</f>
        <v>0</v>
      </c>
      <c r="P33" s="2859">
        <f>M!AH41+M!AH47</f>
        <v>0</v>
      </c>
      <c r="Q33" s="2859">
        <f>M!AI41+M!AI47</f>
        <v>0</v>
      </c>
      <c r="R33" s="1145">
        <f>O33+P33-Q33</f>
        <v>0</v>
      </c>
      <c r="S33" s="372">
        <f>L33+N33</f>
        <v>0</v>
      </c>
      <c r="T33" s="219"/>
      <c r="U33" s="703"/>
    </row>
    <row r="34" spans="1:21" s="198" customFormat="1">
      <c r="A34" s="703"/>
      <c r="B34" s="219"/>
      <c r="C34" s="1086"/>
      <c r="D34" s="2565" t="s">
        <v>1814</v>
      </c>
      <c r="E34" s="2859">
        <f>M!W42+M!W48</f>
        <v>0</v>
      </c>
      <c r="F34" s="2859">
        <f>M!X42+M!X48</f>
        <v>0</v>
      </c>
      <c r="G34" s="2859">
        <f>M!Y42+M!Y48</f>
        <v>0</v>
      </c>
      <c r="H34" s="359">
        <f>E34+F34-G34</f>
        <v>0</v>
      </c>
      <c r="I34" s="219"/>
      <c r="J34" s="371">
        <f>K34+L34</f>
        <v>0</v>
      </c>
      <c r="K34" s="2859">
        <f>M!AC42+M!AC48</f>
        <v>0</v>
      </c>
      <c r="L34" s="2859">
        <f>M!AD42+M!AD48</f>
        <v>0</v>
      </c>
      <c r="M34" s="2859">
        <f>M!AE42+M!AE48</f>
        <v>0</v>
      </c>
      <c r="N34" s="2859">
        <f>M!AF42+M!AF48</f>
        <v>0</v>
      </c>
      <c r="O34" s="2859">
        <f>M!AG42+M!AG48</f>
        <v>0</v>
      </c>
      <c r="P34" s="2859">
        <f>M!AH42+M!AH48</f>
        <v>0</v>
      </c>
      <c r="Q34" s="2859">
        <f>M!AI42+M!AI48</f>
        <v>0</v>
      </c>
      <c r="R34" s="1145">
        <f>O34+P34-Q34</f>
        <v>0</v>
      </c>
      <c r="S34" s="372">
        <f>L34+N34</f>
        <v>0</v>
      </c>
      <c r="T34" s="219"/>
      <c r="U34" s="703"/>
    </row>
    <row r="35" spans="1:21" s="1195" customFormat="1">
      <c r="A35" s="760"/>
      <c r="B35" s="1087"/>
      <c r="C35" s="1088">
        <v>8.1</v>
      </c>
      <c r="D35" s="345" t="s">
        <v>97</v>
      </c>
      <c r="E35" s="175"/>
      <c r="F35" s="175"/>
      <c r="G35" s="231"/>
      <c r="H35" s="346"/>
      <c r="I35" s="1087"/>
      <c r="J35" s="373"/>
      <c r="K35" s="3961"/>
      <c r="L35" s="3961"/>
      <c r="M35" s="3961"/>
      <c r="N35" s="3961"/>
      <c r="O35" s="5931"/>
      <c r="P35" s="5931"/>
      <c r="Q35" s="3961"/>
      <c r="R35" s="232"/>
      <c r="S35" s="374"/>
      <c r="T35" s="1087"/>
      <c r="U35" s="760"/>
    </row>
    <row r="36" spans="1:21" s="1195" customFormat="1">
      <c r="A36" s="760"/>
      <c r="B36" s="1087"/>
      <c r="C36" s="1088"/>
      <c r="D36" s="2567" t="s">
        <v>580</v>
      </c>
      <c r="E36" s="728">
        <f t="shared" ref="E36:H37" si="0">E15+E18+E21+E24+E27+E30+E33</f>
        <v>0</v>
      </c>
      <c r="F36" s="728">
        <f t="shared" si="0"/>
        <v>0</v>
      </c>
      <c r="G36" s="728">
        <f t="shared" si="0"/>
        <v>0</v>
      </c>
      <c r="H36" s="360">
        <f t="shared" si="0"/>
        <v>0</v>
      </c>
      <c r="I36" s="1087"/>
      <c r="J36" s="375">
        <f>J15+J18+J21+J24+J27+J30+J33</f>
        <v>0</v>
      </c>
      <c r="K36" s="728">
        <f>K15+K18+K21+K24+K27+K30+K33</f>
        <v>0</v>
      </c>
      <c r="L36" s="728">
        <f t="shared" ref="L36:S36" si="1">L15+L18+L21+L24+L27+L30+L33</f>
        <v>0</v>
      </c>
      <c r="M36" s="728">
        <f t="shared" si="1"/>
        <v>0</v>
      </c>
      <c r="N36" s="728">
        <f t="shared" si="1"/>
        <v>0</v>
      </c>
      <c r="O36" s="728">
        <f>O15+O18+O21+O24+O27+O30+O33</f>
        <v>0</v>
      </c>
      <c r="P36" s="728">
        <f>P15+P18+P21+P24+P27+P30+P33</f>
        <v>0</v>
      </c>
      <c r="Q36" s="728">
        <f t="shared" si="1"/>
        <v>0</v>
      </c>
      <c r="R36" s="1145">
        <f>O36+P36-Q36</f>
        <v>0</v>
      </c>
      <c r="S36" s="360">
        <f t="shared" si="1"/>
        <v>0</v>
      </c>
      <c r="T36" s="1087"/>
      <c r="U36" s="760"/>
    </row>
    <row r="37" spans="1:21" s="1195" customFormat="1">
      <c r="A37" s="760"/>
      <c r="B37" s="1087"/>
      <c r="C37" s="1088"/>
      <c r="D37" s="2567" t="s">
        <v>1814</v>
      </c>
      <c r="E37" s="728">
        <f t="shared" si="0"/>
        <v>0</v>
      </c>
      <c r="F37" s="728">
        <f t="shared" si="0"/>
        <v>0</v>
      </c>
      <c r="G37" s="728">
        <f t="shared" si="0"/>
        <v>0</v>
      </c>
      <c r="H37" s="360">
        <f t="shared" si="0"/>
        <v>0</v>
      </c>
      <c r="I37" s="1087"/>
      <c r="J37" s="375">
        <f t="shared" ref="J37:S37" si="2">J16+J19+J22+J25+J28+J31+J34</f>
        <v>0</v>
      </c>
      <c r="K37" s="728">
        <f t="shared" si="2"/>
        <v>0</v>
      </c>
      <c r="L37" s="728">
        <f t="shared" si="2"/>
        <v>0</v>
      </c>
      <c r="M37" s="728">
        <f t="shared" si="2"/>
        <v>0</v>
      </c>
      <c r="N37" s="728">
        <f t="shared" si="2"/>
        <v>0</v>
      </c>
      <c r="O37" s="728">
        <f>O16+O19+O22+O25+O28+O31+O34</f>
        <v>0</v>
      </c>
      <c r="P37" s="728">
        <f>P16+P19+P22+P25+P28+P31+P34</f>
        <v>0</v>
      </c>
      <c r="Q37" s="728">
        <f t="shared" si="2"/>
        <v>0</v>
      </c>
      <c r="R37" s="1145">
        <f>O37+P37-Q37</f>
        <v>0</v>
      </c>
      <c r="S37" s="360">
        <f t="shared" si="2"/>
        <v>0</v>
      </c>
      <c r="T37" s="1087"/>
      <c r="U37" s="760"/>
    </row>
    <row r="38" spans="1:21" s="198" customFormat="1">
      <c r="A38" s="703"/>
      <c r="B38" s="219"/>
      <c r="C38" s="1086" t="s">
        <v>107</v>
      </c>
      <c r="D38" s="343" t="s">
        <v>108</v>
      </c>
      <c r="E38" s="228"/>
      <c r="F38" s="228"/>
      <c r="G38" s="229"/>
      <c r="H38" s="344"/>
      <c r="I38" s="219"/>
      <c r="J38" s="369"/>
      <c r="K38" s="227"/>
      <c r="L38" s="227"/>
      <c r="M38" s="227"/>
      <c r="N38" s="227"/>
      <c r="O38" s="227"/>
      <c r="P38" s="227"/>
      <c r="Q38" s="227"/>
      <c r="R38" s="227"/>
      <c r="S38" s="370"/>
      <c r="T38" s="219"/>
      <c r="U38" s="703"/>
    </row>
    <row r="39" spans="1:21" s="198" customFormat="1">
      <c r="A39" s="703"/>
      <c r="B39" s="219"/>
      <c r="C39" s="1086"/>
      <c r="D39" s="2565" t="s">
        <v>580</v>
      </c>
      <c r="E39" s="2859">
        <f>K!T372</f>
        <v>0</v>
      </c>
      <c r="F39" s="2859">
        <f>K!U372</f>
        <v>0</v>
      </c>
      <c r="G39" s="2859">
        <f>K!V372</f>
        <v>0</v>
      </c>
      <c r="H39" s="359">
        <f>E39+F39-G39</f>
        <v>0</v>
      </c>
      <c r="I39" s="219"/>
      <c r="J39" s="371">
        <f>K39+L39</f>
        <v>0</v>
      </c>
      <c r="K39" s="2859">
        <f>K!AB372</f>
        <v>0</v>
      </c>
      <c r="L39" s="2859">
        <f>K!AC372</f>
        <v>0</v>
      </c>
      <c r="M39" s="2859">
        <f>K!AD372</f>
        <v>0</v>
      </c>
      <c r="N39" s="2859">
        <f>K!AE372</f>
        <v>0</v>
      </c>
      <c r="O39" s="2859">
        <f>K!AF372</f>
        <v>0</v>
      </c>
      <c r="P39" s="2859">
        <f>K!AG372</f>
        <v>0</v>
      </c>
      <c r="Q39" s="2859">
        <f>K!AH372</f>
        <v>0</v>
      </c>
      <c r="R39" s="1145">
        <f>O39+P39-Q39</f>
        <v>0</v>
      </c>
      <c r="S39" s="372">
        <f>L39+N39</f>
        <v>0</v>
      </c>
      <c r="T39" s="219"/>
      <c r="U39" s="703"/>
    </row>
    <row r="40" spans="1:21" s="198" customFormat="1">
      <c r="A40" s="703"/>
      <c r="B40" s="219"/>
      <c r="C40" s="1086"/>
      <c r="D40" s="2565" t="s">
        <v>1814</v>
      </c>
      <c r="E40" s="2859">
        <f>K!T373</f>
        <v>0</v>
      </c>
      <c r="F40" s="2859">
        <f>K!U373</f>
        <v>0</v>
      </c>
      <c r="G40" s="2859">
        <f>K!V373</f>
        <v>0</v>
      </c>
      <c r="H40" s="359">
        <f>E40+F40-G40</f>
        <v>0</v>
      </c>
      <c r="I40" s="219"/>
      <c r="J40" s="371">
        <f>K40+L40</f>
        <v>0</v>
      </c>
      <c r="K40" s="2859">
        <f>K!AB373</f>
        <v>0</v>
      </c>
      <c r="L40" s="2859">
        <f>K!AC373</f>
        <v>0</v>
      </c>
      <c r="M40" s="2859">
        <f>K!AD373</f>
        <v>0</v>
      </c>
      <c r="N40" s="2859">
        <f>K!AE373</f>
        <v>0</v>
      </c>
      <c r="O40" s="2859">
        <f>K!AF373</f>
        <v>0</v>
      </c>
      <c r="P40" s="2859">
        <f>K!AG373</f>
        <v>0</v>
      </c>
      <c r="Q40" s="2859">
        <f>K!AH373</f>
        <v>0</v>
      </c>
      <c r="R40" s="1145">
        <f>O40+P40-Q40</f>
        <v>0</v>
      </c>
      <c r="S40" s="372">
        <f>L40+N40</f>
        <v>0</v>
      </c>
      <c r="T40" s="219"/>
      <c r="U40" s="703"/>
    </row>
    <row r="41" spans="1:21" s="198" customFormat="1">
      <c r="A41" s="703"/>
      <c r="B41" s="219"/>
      <c r="C41" s="1086" t="s">
        <v>109</v>
      </c>
      <c r="D41" s="343" t="s">
        <v>110</v>
      </c>
      <c r="E41" s="228"/>
      <c r="F41" s="228"/>
      <c r="G41" s="229"/>
      <c r="H41" s="344"/>
      <c r="I41" s="219"/>
      <c r="J41" s="369"/>
      <c r="K41" s="227"/>
      <c r="L41" s="227"/>
      <c r="M41" s="227"/>
      <c r="N41" s="227"/>
      <c r="O41" s="227"/>
      <c r="P41" s="227"/>
      <c r="Q41" s="227"/>
      <c r="R41" s="227"/>
      <c r="S41" s="370"/>
      <c r="T41" s="219"/>
      <c r="U41" s="703"/>
    </row>
    <row r="42" spans="1:21" s="198" customFormat="1">
      <c r="A42" s="703"/>
      <c r="B42" s="219"/>
      <c r="C42" s="1086"/>
      <c r="D42" s="2565" t="s">
        <v>580</v>
      </c>
      <c r="E42" s="2859">
        <f>K!T376</f>
        <v>0</v>
      </c>
      <c r="F42" s="2859">
        <f>K!U376</f>
        <v>0</v>
      </c>
      <c r="G42" s="2859">
        <f>K!V376</f>
        <v>0</v>
      </c>
      <c r="H42" s="359">
        <f>E42+F42-G42</f>
        <v>0</v>
      </c>
      <c r="I42" s="219"/>
      <c r="J42" s="371">
        <f>K42+L42</f>
        <v>0</v>
      </c>
      <c r="K42" s="2859">
        <f>K!AB376</f>
        <v>0</v>
      </c>
      <c r="L42" s="2859">
        <f>K!AC376</f>
        <v>0</v>
      </c>
      <c r="M42" s="2859">
        <f>K!AD376</f>
        <v>0</v>
      </c>
      <c r="N42" s="2859">
        <f>K!AE376</f>
        <v>0</v>
      </c>
      <c r="O42" s="2859">
        <f>K!AF376</f>
        <v>0</v>
      </c>
      <c r="P42" s="2859">
        <f>K!AG376</f>
        <v>0</v>
      </c>
      <c r="Q42" s="2859">
        <f>K!AH376</f>
        <v>0</v>
      </c>
      <c r="R42" s="1145">
        <f>O42+P42-Q42</f>
        <v>0</v>
      </c>
      <c r="S42" s="372">
        <f>L42+N42</f>
        <v>0</v>
      </c>
      <c r="T42" s="219"/>
      <c r="U42" s="703"/>
    </row>
    <row r="43" spans="1:21" s="198" customFormat="1">
      <c r="A43" s="703"/>
      <c r="B43" s="219"/>
      <c r="C43" s="1086"/>
      <c r="D43" s="2565" t="s">
        <v>1814</v>
      </c>
      <c r="E43" s="2859">
        <f>K!T377</f>
        <v>0</v>
      </c>
      <c r="F43" s="2859">
        <f>K!U377</f>
        <v>0</v>
      </c>
      <c r="G43" s="2859">
        <f>K!V377</f>
        <v>0</v>
      </c>
      <c r="H43" s="359">
        <f>E43+F43-G43</f>
        <v>0</v>
      </c>
      <c r="I43" s="219"/>
      <c r="J43" s="371">
        <f>K43+L43</f>
        <v>0</v>
      </c>
      <c r="K43" s="2859">
        <f>K!AB377</f>
        <v>0</v>
      </c>
      <c r="L43" s="2859">
        <f>K!AC377</f>
        <v>0</v>
      </c>
      <c r="M43" s="2859">
        <f>K!AD377</f>
        <v>0</v>
      </c>
      <c r="N43" s="2859">
        <f>K!AE377</f>
        <v>0</v>
      </c>
      <c r="O43" s="2859">
        <f>K!AF377</f>
        <v>0</v>
      </c>
      <c r="P43" s="2859">
        <f>K!AG377</f>
        <v>0</v>
      </c>
      <c r="Q43" s="2859">
        <f>K!AH377</f>
        <v>0</v>
      </c>
      <c r="R43" s="1145">
        <f>O43+P43-Q43</f>
        <v>0</v>
      </c>
      <c r="S43" s="372">
        <f>L43+N43</f>
        <v>0</v>
      </c>
      <c r="T43" s="219"/>
      <c r="U43" s="703"/>
    </row>
    <row r="44" spans="1:21" s="1195" customFormat="1">
      <c r="A44" s="760"/>
      <c r="B44" s="1087"/>
      <c r="C44" s="1086" t="s">
        <v>111</v>
      </c>
      <c r="D44" s="343" t="s">
        <v>112</v>
      </c>
      <c r="E44" s="228"/>
      <c r="F44" s="228"/>
      <c r="G44" s="229"/>
      <c r="H44" s="344"/>
      <c r="I44" s="219"/>
      <c r="J44" s="369"/>
      <c r="K44" s="227"/>
      <c r="L44" s="227"/>
      <c r="M44" s="227"/>
      <c r="N44" s="227"/>
      <c r="O44" s="227"/>
      <c r="P44" s="227"/>
      <c r="Q44" s="227"/>
      <c r="R44" s="227"/>
      <c r="S44" s="370"/>
      <c r="T44" s="1087"/>
      <c r="U44" s="760"/>
    </row>
    <row r="45" spans="1:21" s="1195" customFormat="1">
      <c r="A45" s="760"/>
      <c r="B45" s="1087"/>
      <c r="C45" s="1086"/>
      <c r="D45" s="2565" t="s">
        <v>580</v>
      </c>
      <c r="E45" s="2859">
        <f>L!R320</f>
        <v>0</v>
      </c>
      <c r="F45" s="2859">
        <f>L!S320</f>
        <v>0</v>
      </c>
      <c r="G45" s="2859">
        <f>L!T320</f>
        <v>0</v>
      </c>
      <c r="H45" s="359">
        <f>E45+F45-G45</f>
        <v>0</v>
      </c>
      <c r="I45" s="219"/>
      <c r="J45" s="371">
        <f>K45+L45</f>
        <v>0</v>
      </c>
      <c r="K45" s="2859">
        <f>L!X320</f>
        <v>0</v>
      </c>
      <c r="L45" s="2859">
        <f>L!Y320</f>
        <v>0</v>
      </c>
      <c r="M45" s="2859">
        <f>L!Z320</f>
        <v>0</v>
      </c>
      <c r="N45" s="2859">
        <f>L!AA320</f>
        <v>0</v>
      </c>
      <c r="O45" s="2859">
        <f>L!AB320</f>
        <v>0</v>
      </c>
      <c r="P45" s="2859">
        <f>L!AC320</f>
        <v>0</v>
      </c>
      <c r="Q45" s="2859">
        <f>L!AD320</f>
        <v>0</v>
      </c>
      <c r="R45" s="1145">
        <f>O45+P45-Q45</f>
        <v>0</v>
      </c>
      <c r="S45" s="372">
        <f>L45+N45</f>
        <v>0</v>
      </c>
      <c r="T45" s="1087"/>
      <c r="U45" s="760"/>
    </row>
    <row r="46" spans="1:21" s="1195" customFormat="1">
      <c r="A46" s="760"/>
      <c r="B46" s="1087"/>
      <c r="C46" s="1086"/>
      <c r="D46" s="2565" t="s">
        <v>1814</v>
      </c>
      <c r="E46" s="2859">
        <f>L!R321</f>
        <v>0</v>
      </c>
      <c r="F46" s="2859">
        <f>L!S321</f>
        <v>0</v>
      </c>
      <c r="G46" s="2859">
        <f>L!T321</f>
        <v>0</v>
      </c>
      <c r="H46" s="359">
        <f>E46+F46-G46</f>
        <v>0</v>
      </c>
      <c r="I46" s="219"/>
      <c r="J46" s="371">
        <f>K46+L46</f>
        <v>0</v>
      </c>
      <c r="K46" s="2859">
        <f>L!X321</f>
        <v>0</v>
      </c>
      <c r="L46" s="2859">
        <f>L!Y321</f>
        <v>0</v>
      </c>
      <c r="M46" s="2859">
        <f>L!Z321</f>
        <v>0</v>
      </c>
      <c r="N46" s="2859">
        <f>L!AA321</f>
        <v>0</v>
      </c>
      <c r="O46" s="2859">
        <f>L!AB321</f>
        <v>0</v>
      </c>
      <c r="P46" s="2859">
        <f>L!AC321</f>
        <v>0</v>
      </c>
      <c r="Q46" s="2859">
        <f>L!AD321</f>
        <v>0</v>
      </c>
      <c r="R46" s="1145">
        <f>O46+P46-Q46</f>
        <v>0</v>
      </c>
      <c r="S46" s="372">
        <f>L46+N46</f>
        <v>0</v>
      </c>
      <c r="T46" s="1087"/>
      <c r="U46" s="760"/>
    </row>
    <row r="47" spans="1:21" s="1195" customFormat="1">
      <c r="A47" s="760"/>
      <c r="B47" s="1087"/>
      <c r="C47" s="1086" t="s">
        <v>113</v>
      </c>
      <c r="D47" s="343" t="s">
        <v>1815</v>
      </c>
      <c r="E47" s="228"/>
      <c r="F47" s="228"/>
      <c r="G47" s="229"/>
      <c r="H47" s="344"/>
      <c r="I47" s="219"/>
      <c r="J47" s="369"/>
      <c r="K47" s="3960"/>
      <c r="L47" s="3960"/>
      <c r="M47" s="3960"/>
      <c r="N47" s="3960"/>
      <c r="O47" s="5930"/>
      <c r="P47" s="5930"/>
      <c r="Q47" s="3960"/>
      <c r="R47" s="227"/>
      <c r="S47" s="370"/>
      <c r="T47" s="1087"/>
      <c r="U47" s="760"/>
    </row>
    <row r="48" spans="1:21" s="1195" customFormat="1">
      <c r="A48" s="760"/>
      <c r="B48" s="1087"/>
      <c r="C48" s="1086"/>
      <c r="D48" s="2565" t="s">
        <v>580</v>
      </c>
      <c r="E48" s="2859">
        <f>M!W57</f>
        <v>0</v>
      </c>
      <c r="F48" s="2859">
        <f>M!X57</f>
        <v>0</v>
      </c>
      <c r="G48" s="2859">
        <f>M!Y57</f>
        <v>0</v>
      </c>
      <c r="H48" s="359">
        <f>E48+F48-G48</f>
        <v>0</v>
      </c>
      <c r="I48" s="219"/>
      <c r="J48" s="371">
        <f>K48+L48</f>
        <v>0</v>
      </c>
      <c r="K48" s="2859">
        <f>M!AC57</f>
        <v>0</v>
      </c>
      <c r="L48" s="2859">
        <f>M!AD57</f>
        <v>0</v>
      </c>
      <c r="M48" s="2859">
        <f>M!AE57</f>
        <v>0</v>
      </c>
      <c r="N48" s="2859">
        <f>M!AF57</f>
        <v>0</v>
      </c>
      <c r="O48" s="2859">
        <f>M!AG57</f>
        <v>0</v>
      </c>
      <c r="P48" s="2859">
        <f>M!AH57</f>
        <v>0</v>
      </c>
      <c r="Q48" s="2859">
        <f>M!AI57</f>
        <v>0</v>
      </c>
      <c r="R48" s="1145">
        <f>O48+P48-Q48</f>
        <v>0</v>
      </c>
      <c r="S48" s="372">
        <f>L48+N48</f>
        <v>0</v>
      </c>
      <c r="T48" s="1087"/>
      <c r="U48" s="760"/>
    </row>
    <row r="49" spans="1:21" s="1195" customFormat="1">
      <c r="A49" s="760"/>
      <c r="B49" s="1087"/>
      <c r="C49" s="1086"/>
      <c r="D49" s="2565" t="s">
        <v>1814</v>
      </c>
      <c r="E49" s="2859">
        <f>M!W58</f>
        <v>0</v>
      </c>
      <c r="F49" s="2859">
        <f>M!X58</f>
        <v>0</v>
      </c>
      <c r="G49" s="2859">
        <f>M!Y58</f>
        <v>0</v>
      </c>
      <c r="H49" s="359">
        <f>E49+F49-G49</f>
        <v>0</v>
      </c>
      <c r="I49" s="219"/>
      <c r="J49" s="371">
        <f>K49+L49</f>
        <v>0</v>
      </c>
      <c r="K49" s="2859">
        <f>M!AC58</f>
        <v>0</v>
      </c>
      <c r="L49" s="2859">
        <f>M!AD58</f>
        <v>0</v>
      </c>
      <c r="M49" s="2859">
        <f>M!AE58</f>
        <v>0</v>
      </c>
      <c r="N49" s="2859">
        <f>M!AF58</f>
        <v>0</v>
      </c>
      <c r="O49" s="2859">
        <f>M!AG58</f>
        <v>0</v>
      </c>
      <c r="P49" s="2859">
        <f>M!AH58</f>
        <v>0</v>
      </c>
      <c r="Q49" s="2859">
        <f>M!AI58</f>
        <v>0</v>
      </c>
      <c r="R49" s="1145">
        <f>O49+P49-Q49</f>
        <v>0</v>
      </c>
      <c r="S49" s="372">
        <f>L49+N49</f>
        <v>0</v>
      </c>
      <c r="T49" s="1087"/>
      <c r="U49" s="760"/>
    </row>
    <row r="50" spans="1:21" s="198" customFormat="1">
      <c r="A50" s="703"/>
      <c r="B50" s="219"/>
      <c r="C50" s="1086" t="s">
        <v>115</v>
      </c>
      <c r="D50" s="343" t="s">
        <v>1805</v>
      </c>
      <c r="E50" s="228"/>
      <c r="F50" s="228"/>
      <c r="G50" s="229"/>
      <c r="H50" s="344"/>
      <c r="I50" s="219"/>
      <c r="J50" s="369"/>
      <c r="K50" s="227"/>
      <c r="L50" s="227"/>
      <c r="M50" s="227"/>
      <c r="N50" s="227"/>
      <c r="O50" s="227"/>
      <c r="P50" s="227"/>
      <c r="Q50" s="227"/>
      <c r="R50" s="227"/>
      <c r="S50" s="370"/>
      <c r="T50" s="219"/>
      <c r="U50" s="703"/>
    </row>
    <row r="51" spans="1:21" s="198" customFormat="1">
      <c r="A51" s="703"/>
      <c r="B51" s="219"/>
      <c r="C51" s="1086"/>
      <c r="D51" s="2565" t="s">
        <v>580</v>
      </c>
      <c r="E51" s="2859">
        <f>M!W63</f>
        <v>0</v>
      </c>
      <c r="F51" s="2859">
        <f>M!X63</f>
        <v>0</v>
      </c>
      <c r="G51" s="2859">
        <f>M!Y63</f>
        <v>0</v>
      </c>
      <c r="H51" s="359">
        <f>E51+F51-G51</f>
        <v>0</v>
      </c>
      <c r="I51" s="219"/>
      <c r="J51" s="371">
        <f>K51+L51</f>
        <v>0</v>
      </c>
      <c r="K51" s="2859">
        <f>M!AC63</f>
        <v>0</v>
      </c>
      <c r="L51" s="2859">
        <f>M!AD63</f>
        <v>0</v>
      </c>
      <c r="M51" s="2859">
        <f>M!AE63</f>
        <v>0</v>
      </c>
      <c r="N51" s="2859">
        <f>M!AF63</f>
        <v>0</v>
      </c>
      <c r="O51" s="2859">
        <f>M!AG63</f>
        <v>0</v>
      </c>
      <c r="P51" s="2859">
        <f>M!AH63</f>
        <v>0</v>
      </c>
      <c r="Q51" s="2859">
        <f>M!AI63</f>
        <v>0</v>
      </c>
      <c r="R51" s="1145">
        <f>O51+P51-Q51</f>
        <v>0</v>
      </c>
      <c r="S51" s="372">
        <f>L51+N51</f>
        <v>0</v>
      </c>
      <c r="T51" s="219"/>
      <c r="U51" s="703"/>
    </row>
    <row r="52" spans="1:21" s="198" customFormat="1">
      <c r="A52" s="703"/>
      <c r="B52" s="219"/>
      <c r="C52" s="1086"/>
      <c r="D52" s="2565" t="s">
        <v>1814</v>
      </c>
      <c r="E52" s="2859">
        <f>M!W64</f>
        <v>0</v>
      </c>
      <c r="F52" s="2859">
        <f>M!X64</f>
        <v>0</v>
      </c>
      <c r="G52" s="2859">
        <f>M!Y64</f>
        <v>0</v>
      </c>
      <c r="H52" s="359">
        <f>E52+F52-G52</f>
        <v>0</v>
      </c>
      <c r="I52" s="219"/>
      <c r="J52" s="371">
        <f>K52+L52</f>
        <v>0</v>
      </c>
      <c r="K52" s="2859">
        <f>M!AC64</f>
        <v>0</v>
      </c>
      <c r="L52" s="2859">
        <f>M!AD64</f>
        <v>0</v>
      </c>
      <c r="M52" s="2859">
        <f>M!AE64</f>
        <v>0</v>
      </c>
      <c r="N52" s="2859">
        <f>M!AF64</f>
        <v>0</v>
      </c>
      <c r="O52" s="2859">
        <f>M!AG64</f>
        <v>0</v>
      </c>
      <c r="P52" s="2859">
        <f>M!AH64</f>
        <v>0</v>
      </c>
      <c r="Q52" s="2859">
        <f>M!AI64</f>
        <v>0</v>
      </c>
      <c r="R52" s="1145">
        <f>O52+P52-Q52</f>
        <v>0</v>
      </c>
      <c r="S52" s="372">
        <f>L52+N52</f>
        <v>0</v>
      </c>
      <c r="T52" s="219"/>
      <c r="U52" s="703"/>
    </row>
    <row r="53" spans="1:21" s="198" customFormat="1">
      <c r="A53" s="703"/>
      <c r="B53" s="219"/>
      <c r="C53" s="1086" t="s">
        <v>117</v>
      </c>
      <c r="D53" s="343" t="s">
        <v>116</v>
      </c>
      <c r="E53" s="228"/>
      <c r="F53" s="228"/>
      <c r="G53" s="229"/>
      <c r="H53" s="344"/>
      <c r="I53" s="219"/>
      <c r="J53" s="369"/>
      <c r="K53" s="227"/>
      <c r="L53" s="227"/>
      <c r="M53" s="227"/>
      <c r="N53" s="227"/>
      <c r="O53" s="227"/>
      <c r="P53" s="227"/>
      <c r="Q53" s="227"/>
      <c r="R53" s="227"/>
      <c r="S53" s="370"/>
      <c r="T53" s="219"/>
      <c r="U53" s="703"/>
    </row>
    <row r="54" spans="1:21" s="198" customFormat="1">
      <c r="A54" s="703"/>
      <c r="B54" s="219"/>
      <c r="C54" s="1086"/>
      <c r="D54" s="2565" t="s">
        <v>580</v>
      </c>
      <c r="E54" s="2859">
        <f>M!W69</f>
        <v>0</v>
      </c>
      <c r="F54" s="2859">
        <f>M!X69</f>
        <v>0</v>
      </c>
      <c r="G54" s="2859">
        <f>M!Y69</f>
        <v>0</v>
      </c>
      <c r="H54" s="359">
        <f>E54+F54-G54</f>
        <v>0</v>
      </c>
      <c r="I54" s="219"/>
      <c r="J54" s="371">
        <f>K54+L54</f>
        <v>0</v>
      </c>
      <c r="K54" s="2859">
        <f>M!AC69</f>
        <v>0</v>
      </c>
      <c r="L54" s="2859">
        <f>M!AD69</f>
        <v>0</v>
      </c>
      <c r="M54" s="2859">
        <f>M!AE69</f>
        <v>0</v>
      </c>
      <c r="N54" s="2859">
        <f>M!AF69</f>
        <v>0</v>
      </c>
      <c r="O54" s="2859">
        <f>M!AG69</f>
        <v>0</v>
      </c>
      <c r="P54" s="2859">
        <f>M!AH69</f>
        <v>0</v>
      </c>
      <c r="Q54" s="2859">
        <f>M!AI69</f>
        <v>0</v>
      </c>
      <c r="R54" s="1145">
        <f>O54+P54-Q54</f>
        <v>0</v>
      </c>
      <c r="S54" s="372">
        <f>L54+N54</f>
        <v>0</v>
      </c>
      <c r="T54" s="219"/>
      <c r="U54" s="703"/>
    </row>
    <row r="55" spans="1:21" s="198" customFormat="1">
      <c r="A55" s="703"/>
      <c r="B55" s="219"/>
      <c r="C55" s="1086"/>
      <c r="D55" s="2565" t="s">
        <v>1814</v>
      </c>
      <c r="E55" s="2859">
        <f>M!W70</f>
        <v>0</v>
      </c>
      <c r="F55" s="2859">
        <f>M!X70</f>
        <v>0</v>
      </c>
      <c r="G55" s="2859">
        <f>M!Y70</f>
        <v>0</v>
      </c>
      <c r="H55" s="359">
        <f>E55+F55-G55</f>
        <v>0</v>
      </c>
      <c r="I55" s="219"/>
      <c r="J55" s="371">
        <f>K55+L55</f>
        <v>0</v>
      </c>
      <c r="K55" s="2859">
        <f>M!AC70</f>
        <v>0</v>
      </c>
      <c r="L55" s="2859">
        <f>M!AD70</f>
        <v>0</v>
      </c>
      <c r="M55" s="2859">
        <f>M!AE70</f>
        <v>0</v>
      </c>
      <c r="N55" s="2859">
        <f>M!AF70</f>
        <v>0</v>
      </c>
      <c r="O55" s="2859">
        <f>M!AG70</f>
        <v>0</v>
      </c>
      <c r="P55" s="2859">
        <f>M!AH70</f>
        <v>0</v>
      </c>
      <c r="Q55" s="2859">
        <f>M!AI70</f>
        <v>0</v>
      </c>
      <c r="R55" s="1145">
        <f>O55+P55-Q55</f>
        <v>0</v>
      </c>
      <c r="S55" s="372">
        <f>L55+N55</f>
        <v>0</v>
      </c>
      <c r="T55" s="219"/>
      <c r="U55" s="703"/>
    </row>
    <row r="56" spans="1:21" s="198" customFormat="1">
      <c r="A56" s="703"/>
      <c r="B56" s="219"/>
      <c r="C56" s="1086" t="s">
        <v>1819</v>
      </c>
      <c r="D56" s="343" t="s">
        <v>75</v>
      </c>
      <c r="E56" s="228"/>
      <c r="F56" s="228"/>
      <c r="G56" s="229"/>
      <c r="H56" s="344"/>
      <c r="I56" s="219"/>
      <c r="J56" s="369"/>
      <c r="K56" s="3960"/>
      <c r="L56" s="3960"/>
      <c r="M56" s="3960"/>
      <c r="N56" s="3960"/>
      <c r="O56" s="3960"/>
      <c r="P56" s="3960"/>
      <c r="Q56" s="3960"/>
      <c r="R56" s="227"/>
      <c r="S56" s="370"/>
      <c r="T56" s="219"/>
      <c r="U56" s="703"/>
    </row>
    <row r="57" spans="1:21" s="198" customFormat="1">
      <c r="A57" s="703"/>
      <c r="B57" s="219"/>
      <c r="C57" s="1086"/>
      <c r="D57" s="2565" t="s">
        <v>580</v>
      </c>
      <c r="E57" s="2859">
        <f>M!W76+M!W82</f>
        <v>0</v>
      </c>
      <c r="F57" s="2859">
        <f>M!X76+M!X82</f>
        <v>0</v>
      </c>
      <c r="G57" s="2859">
        <f>M!Y76+M!Y82</f>
        <v>0</v>
      </c>
      <c r="H57" s="359">
        <f>E57+F57-G57</f>
        <v>0</v>
      </c>
      <c r="I57" s="219"/>
      <c r="J57" s="371">
        <f>K57+L57</f>
        <v>0</v>
      </c>
      <c r="K57" s="2859">
        <f>M!AC76+M!AC82</f>
        <v>0</v>
      </c>
      <c r="L57" s="2859">
        <f>M!AD76+M!AD82</f>
        <v>0</v>
      </c>
      <c r="M57" s="2859">
        <f>M!AE76+M!AE82</f>
        <v>0</v>
      </c>
      <c r="N57" s="2859">
        <f>M!AF76+M!AF82</f>
        <v>0</v>
      </c>
      <c r="O57" s="2859">
        <f>M!AG76+M!AG82</f>
        <v>0</v>
      </c>
      <c r="P57" s="2859">
        <f>M!AH76+M!AH82</f>
        <v>0</v>
      </c>
      <c r="Q57" s="2859">
        <f>M!AI76+M!AI82</f>
        <v>0</v>
      </c>
      <c r="R57" s="1145">
        <f>O57+P57-Q57</f>
        <v>0</v>
      </c>
      <c r="S57" s="372">
        <f>L57+N57</f>
        <v>0</v>
      </c>
      <c r="T57" s="219"/>
      <c r="U57" s="703"/>
    </row>
    <row r="58" spans="1:21" s="198" customFormat="1">
      <c r="A58" s="703"/>
      <c r="B58" s="219"/>
      <c r="C58" s="1086"/>
      <c r="D58" s="2565" t="s">
        <v>1814</v>
      </c>
      <c r="E58" s="2859">
        <f>M!W77+M!W83</f>
        <v>0</v>
      </c>
      <c r="F58" s="2859">
        <f>M!X77+M!X83</f>
        <v>0</v>
      </c>
      <c r="G58" s="2859">
        <f>M!Y77+M!Y83</f>
        <v>0</v>
      </c>
      <c r="H58" s="359">
        <f>E58+F58-G58</f>
        <v>0</v>
      </c>
      <c r="I58" s="219"/>
      <c r="J58" s="371">
        <f>K58+L58</f>
        <v>0</v>
      </c>
      <c r="K58" s="2859">
        <f>M!AC77+M!AC83</f>
        <v>0</v>
      </c>
      <c r="L58" s="2859">
        <f>M!AD77+M!AD83</f>
        <v>0</v>
      </c>
      <c r="M58" s="2859">
        <f>M!AE77+M!AE83</f>
        <v>0</v>
      </c>
      <c r="N58" s="2859">
        <f>M!AF77+M!AF83</f>
        <v>0</v>
      </c>
      <c r="O58" s="2859">
        <f>M!AG77+M!AG83</f>
        <v>0</v>
      </c>
      <c r="P58" s="2859">
        <f>M!AH77+M!AH83</f>
        <v>0</v>
      </c>
      <c r="Q58" s="2859">
        <f>M!AI77+M!AI83</f>
        <v>0</v>
      </c>
      <c r="R58" s="1145">
        <f>O58+P58-Q58</f>
        <v>0</v>
      </c>
      <c r="S58" s="372">
        <f>L58+N58</f>
        <v>0</v>
      </c>
      <c r="T58" s="219"/>
      <c r="U58" s="703"/>
    </row>
    <row r="59" spans="1:21" s="1195" customFormat="1">
      <c r="A59" s="760"/>
      <c r="B59" s="1087"/>
      <c r="C59" s="1086">
        <v>8.1999999999999993</v>
      </c>
      <c r="D59" s="345" t="s">
        <v>106</v>
      </c>
      <c r="E59" s="175"/>
      <c r="F59" s="175"/>
      <c r="G59" s="231"/>
      <c r="H59" s="346"/>
      <c r="I59" s="1087"/>
      <c r="J59" s="373"/>
      <c r="K59" s="3961"/>
      <c r="L59" s="3961"/>
      <c r="M59" s="3961"/>
      <c r="N59" s="3961"/>
      <c r="O59" s="3961"/>
      <c r="P59" s="3961"/>
      <c r="Q59" s="3961"/>
      <c r="R59" s="232"/>
      <c r="S59" s="374"/>
      <c r="T59" s="1087"/>
      <c r="U59" s="760"/>
    </row>
    <row r="60" spans="1:21" s="1195" customFormat="1">
      <c r="A60" s="760"/>
      <c r="B60" s="1087"/>
      <c r="C60" s="1086"/>
      <c r="D60" s="2566" t="s">
        <v>580</v>
      </c>
      <c r="E60" s="728">
        <f>SUMIF(D38:D58,D60,E38:E58)</f>
        <v>0</v>
      </c>
      <c r="F60" s="728">
        <f t="shared" ref="F60:H61" si="3">F39+F42+F45+F48+F51+F54+F57</f>
        <v>0</v>
      </c>
      <c r="G60" s="728">
        <f t="shared" si="3"/>
        <v>0</v>
      </c>
      <c r="H60" s="360">
        <f t="shared" si="3"/>
        <v>0</v>
      </c>
      <c r="I60" s="1087"/>
      <c r="J60" s="375">
        <f>J39+J42+J45+J48+J51+J54+J57</f>
        <v>0</v>
      </c>
      <c r="K60" s="728">
        <f>K39+K42+K45+K48+K51+K54+K57</f>
        <v>0</v>
      </c>
      <c r="L60" s="728">
        <f t="shared" ref="L60:S60" si="4">L39+L42+L45+L48+L51+L54+L57</f>
        <v>0</v>
      </c>
      <c r="M60" s="728">
        <f t="shared" si="4"/>
        <v>0</v>
      </c>
      <c r="N60" s="728">
        <f t="shared" si="4"/>
        <v>0</v>
      </c>
      <c r="O60" s="728">
        <f>O39+O42+O45+O48+O51+O54+O57</f>
        <v>0</v>
      </c>
      <c r="P60" s="728">
        <f>P39+P42+P45+P48+P51+P54+P57</f>
        <v>0</v>
      </c>
      <c r="Q60" s="728">
        <f t="shared" si="4"/>
        <v>0</v>
      </c>
      <c r="R60" s="728">
        <f>R39+R42+R45+R48+R51+R54+R57</f>
        <v>0</v>
      </c>
      <c r="S60" s="360">
        <f t="shared" si="4"/>
        <v>0</v>
      </c>
      <c r="T60" s="1087"/>
      <c r="U60" s="760"/>
    </row>
    <row r="61" spans="1:21" s="1195" customFormat="1">
      <c r="A61" s="760"/>
      <c r="B61" s="1087"/>
      <c r="C61" s="1086"/>
      <c r="D61" s="2566" t="s">
        <v>1814</v>
      </c>
      <c r="E61" s="728">
        <f>E40+E43+E46+E49+E52+E55+E58</f>
        <v>0</v>
      </c>
      <c r="F61" s="728">
        <f t="shared" si="3"/>
        <v>0</v>
      </c>
      <c r="G61" s="728">
        <f t="shared" si="3"/>
        <v>0</v>
      </c>
      <c r="H61" s="360">
        <f t="shared" si="3"/>
        <v>0</v>
      </c>
      <c r="I61" s="1087"/>
      <c r="J61" s="375">
        <f t="shared" ref="J61:S61" si="5">J40+J43+J46+J49+J52+J55+J58</f>
        <v>0</v>
      </c>
      <c r="K61" s="728">
        <f t="shared" si="5"/>
        <v>0</v>
      </c>
      <c r="L61" s="728">
        <f t="shared" si="5"/>
        <v>0</v>
      </c>
      <c r="M61" s="728">
        <f t="shared" si="5"/>
        <v>0</v>
      </c>
      <c r="N61" s="728">
        <f t="shared" si="5"/>
        <v>0</v>
      </c>
      <c r="O61" s="728">
        <f>O40+O43+O46+O49+O52+O55+O58</f>
        <v>0</v>
      </c>
      <c r="P61" s="728">
        <f>P40+P43+P46+P49+P52+P55+P58</f>
        <v>0</v>
      </c>
      <c r="Q61" s="728">
        <f t="shared" si="5"/>
        <v>0</v>
      </c>
      <c r="R61" s="728">
        <f>R40+R43+R46+R49+R52+R55+R58</f>
        <v>0</v>
      </c>
      <c r="S61" s="360">
        <f t="shared" si="5"/>
        <v>0</v>
      </c>
      <c r="T61" s="1087"/>
      <c r="U61" s="760"/>
    </row>
    <row r="62" spans="1:21" s="198" customFormat="1">
      <c r="A62" s="703"/>
      <c r="B62" s="219"/>
      <c r="C62" s="1088">
        <v>8.3000000000000007</v>
      </c>
      <c r="D62" s="345" t="s">
        <v>1820</v>
      </c>
      <c r="E62" s="228"/>
      <c r="F62" s="228"/>
      <c r="G62" s="229"/>
      <c r="H62" s="344"/>
      <c r="I62" s="219"/>
      <c r="J62" s="369"/>
      <c r="K62" s="3960"/>
      <c r="L62" s="3960"/>
      <c r="M62" s="3960"/>
      <c r="N62" s="3960"/>
      <c r="O62" s="3960"/>
      <c r="P62" s="3960"/>
      <c r="Q62" s="3960"/>
      <c r="R62" s="227"/>
      <c r="S62" s="370"/>
      <c r="T62" s="219"/>
      <c r="U62" s="703"/>
    </row>
    <row r="63" spans="1:21" s="198" customFormat="1">
      <c r="A63" s="703"/>
      <c r="B63" s="219"/>
      <c r="C63" s="1088"/>
      <c r="D63" s="2566" t="s">
        <v>580</v>
      </c>
      <c r="E63" s="2859">
        <f>N!N31</f>
        <v>0</v>
      </c>
      <c r="F63" s="2859">
        <f>N!O31</f>
        <v>0</v>
      </c>
      <c r="G63" s="2859">
        <f>N!P31</f>
        <v>0</v>
      </c>
      <c r="H63" s="359">
        <f>E63+F63-G63</f>
        <v>0</v>
      </c>
      <c r="I63" s="219"/>
      <c r="J63" s="371">
        <f>K63+L63</f>
        <v>0</v>
      </c>
      <c r="K63" s="2859">
        <f>N!T31</f>
        <v>0</v>
      </c>
      <c r="L63" s="2859">
        <f>N!U31</f>
        <v>0</v>
      </c>
      <c r="M63" s="2859">
        <f>N!V31</f>
        <v>0</v>
      </c>
      <c r="N63" s="2859">
        <f>N!W31</f>
        <v>0</v>
      </c>
      <c r="O63" s="2859">
        <f>N!X31</f>
        <v>0</v>
      </c>
      <c r="P63" s="2859">
        <f>N!Y31</f>
        <v>0</v>
      </c>
      <c r="Q63" s="2859">
        <f>N!Z31</f>
        <v>0</v>
      </c>
      <c r="R63" s="1145">
        <f>O63+P63-Q63</f>
        <v>0</v>
      </c>
      <c r="S63" s="372">
        <f>L63+N63</f>
        <v>0</v>
      </c>
      <c r="T63" s="219"/>
      <c r="U63" s="703"/>
    </row>
    <row r="64" spans="1:21" s="198" customFormat="1">
      <c r="A64" s="703"/>
      <c r="B64" s="219"/>
      <c r="C64" s="1088"/>
      <c r="D64" s="2566" t="s">
        <v>1814</v>
      </c>
      <c r="E64" s="2859">
        <f>N!N32</f>
        <v>0</v>
      </c>
      <c r="F64" s="2859">
        <f>N!O32</f>
        <v>0</v>
      </c>
      <c r="G64" s="2859">
        <f>N!P32</f>
        <v>0</v>
      </c>
      <c r="H64" s="359">
        <f>E64+F64-G64</f>
        <v>0</v>
      </c>
      <c r="I64" s="219"/>
      <c r="J64" s="371">
        <f>K64+L64</f>
        <v>0</v>
      </c>
      <c r="K64" s="2859">
        <f>N!T32</f>
        <v>0</v>
      </c>
      <c r="L64" s="2859">
        <f>N!U32</f>
        <v>0</v>
      </c>
      <c r="M64" s="2859">
        <f>N!V32</f>
        <v>0</v>
      </c>
      <c r="N64" s="2859">
        <f>N!W32</f>
        <v>0</v>
      </c>
      <c r="O64" s="2859">
        <f>N!X32</f>
        <v>0</v>
      </c>
      <c r="P64" s="2859">
        <f>N!Y32</f>
        <v>0</v>
      </c>
      <c r="Q64" s="2859">
        <f>N!Z32</f>
        <v>0</v>
      </c>
      <c r="R64" s="1145">
        <f>O64+P64-Q64</f>
        <v>0</v>
      </c>
      <c r="S64" s="372">
        <f>L64+N64</f>
        <v>0</v>
      </c>
      <c r="T64" s="219"/>
      <c r="U64" s="703"/>
    </row>
    <row r="65" spans="1:21" s="1195" customFormat="1">
      <c r="A65" s="760"/>
      <c r="B65" s="1087"/>
      <c r="C65" s="1088"/>
      <c r="D65" s="347"/>
      <c r="E65" s="228"/>
      <c r="F65" s="228"/>
      <c r="G65" s="229"/>
      <c r="H65" s="344"/>
      <c r="I65" s="219"/>
      <c r="J65" s="369"/>
      <c r="K65" s="3960"/>
      <c r="L65" s="3960"/>
      <c r="M65" s="3960"/>
      <c r="N65" s="3960"/>
      <c r="O65" s="3960"/>
      <c r="P65" s="3960"/>
      <c r="Q65" s="3960"/>
      <c r="R65" s="227"/>
      <c r="S65" s="370"/>
      <c r="T65" s="1087"/>
      <c r="U65" s="760"/>
    </row>
    <row r="66" spans="1:21">
      <c r="A66" s="1063"/>
      <c r="B66" s="1081"/>
      <c r="C66" s="1082"/>
      <c r="D66" s="347" t="s">
        <v>1821</v>
      </c>
      <c r="E66" s="1109">
        <f t="shared" ref="E66:H67" si="6">E36+E60+E63</f>
        <v>0</v>
      </c>
      <c r="F66" s="1109">
        <f t="shared" si="6"/>
        <v>0</v>
      </c>
      <c r="G66" s="1109">
        <f t="shared" si="6"/>
        <v>0</v>
      </c>
      <c r="H66" s="1110">
        <f t="shared" si="6"/>
        <v>0</v>
      </c>
      <c r="I66" s="219"/>
      <c r="J66" s="1127">
        <f>J36+J60+J63</f>
        <v>0</v>
      </c>
      <c r="K66" s="1109">
        <f>K36+K60+K63</f>
        <v>0</v>
      </c>
      <c r="L66" s="1109">
        <f t="shared" ref="L66:S66" si="7">L36+L60+L63</f>
        <v>0</v>
      </c>
      <c r="M66" s="1109">
        <f t="shared" si="7"/>
        <v>0</v>
      </c>
      <c r="N66" s="1109">
        <f t="shared" si="7"/>
        <v>0</v>
      </c>
      <c r="O66" s="1109">
        <f>O36+O60+O63</f>
        <v>0</v>
      </c>
      <c r="P66" s="1109">
        <f>P36+P60+P63</f>
        <v>0</v>
      </c>
      <c r="Q66" s="1109">
        <f t="shared" si="7"/>
        <v>0</v>
      </c>
      <c r="R66" s="1109">
        <f>R36+R60+R63</f>
        <v>0</v>
      </c>
      <c r="S66" s="1110">
        <f t="shared" si="7"/>
        <v>0</v>
      </c>
      <c r="T66" s="1081"/>
      <c r="U66" s="1063"/>
    </row>
    <row r="67" spans="1:21" ht="13.5" thickBot="1">
      <c r="A67" s="1063"/>
      <c r="B67" s="1081"/>
      <c r="C67" s="1082"/>
      <c r="D67" s="561" t="s">
        <v>1822</v>
      </c>
      <c r="E67" s="1111">
        <f t="shared" si="6"/>
        <v>0</v>
      </c>
      <c r="F67" s="1111">
        <f t="shared" si="6"/>
        <v>0</v>
      </c>
      <c r="G67" s="1111">
        <f t="shared" si="6"/>
        <v>0</v>
      </c>
      <c r="H67" s="1112">
        <f t="shared" si="6"/>
        <v>0</v>
      </c>
      <c r="I67" s="219"/>
      <c r="J67" s="1128">
        <f t="shared" ref="J67:S67" si="8">J37+J61+J64</f>
        <v>0</v>
      </c>
      <c r="K67" s="1111">
        <f t="shared" si="8"/>
        <v>0</v>
      </c>
      <c r="L67" s="1111">
        <f t="shared" si="8"/>
        <v>0</v>
      </c>
      <c r="M67" s="1111">
        <f t="shared" si="8"/>
        <v>0</v>
      </c>
      <c r="N67" s="1111">
        <f t="shared" si="8"/>
        <v>0</v>
      </c>
      <c r="O67" s="1111">
        <f>O37+O61+O64</f>
        <v>0</v>
      </c>
      <c r="P67" s="1111">
        <f>P37+P61+P64</f>
        <v>0</v>
      </c>
      <c r="Q67" s="1111">
        <f t="shared" si="8"/>
        <v>0</v>
      </c>
      <c r="R67" s="1111">
        <f t="shared" si="8"/>
        <v>0</v>
      </c>
      <c r="S67" s="1112">
        <f t="shared" si="8"/>
        <v>0</v>
      </c>
      <c r="T67" s="1081"/>
      <c r="U67" s="1063"/>
    </row>
    <row r="68" spans="1:21">
      <c r="A68" s="1063"/>
      <c r="B68" s="1081"/>
      <c r="C68" s="1082"/>
      <c r="D68" s="1089"/>
      <c r="E68" s="1090"/>
      <c r="F68" s="1090"/>
      <c r="G68" s="1090"/>
      <c r="H68" s="1090"/>
      <c r="I68" s="1081"/>
      <c r="J68" s="1090"/>
      <c r="K68" s="1090"/>
      <c r="L68" s="1090"/>
      <c r="M68" s="1090"/>
      <c r="N68" s="1090"/>
      <c r="O68" s="1090"/>
      <c r="P68" s="1090"/>
      <c r="Q68" s="1090"/>
      <c r="R68" s="1090"/>
      <c r="S68" s="1090"/>
      <c r="T68" s="1081"/>
      <c r="U68" s="1063"/>
    </row>
    <row r="69" spans="1:21" ht="14.25">
      <c r="A69" s="1063"/>
      <c r="B69" s="1081"/>
      <c r="C69" s="1082"/>
      <c r="D69" s="237"/>
      <c r="E69" s="100"/>
      <c r="F69" s="1090"/>
      <c r="G69" s="1090"/>
      <c r="H69" s="1090"/>
      <c r="I69" s="1081"/>
      <c r="J69" s="1090"/>
      <c r="K69" s="1090"/>
      <c r="L69" s="1090"/>
      <c r="M69" s="1090"/>
      <c r="N69" s="1090"/>
      <c r="O69" s="1090"/>
      <c r="P69" s="1090"/>
      <c r="Q69" s="1090"/>
      <c r="R69" s="1090"/>
      <c r="S69" s="3427" t="s">
        <v>1279</v>
      </c>
      <c r="T69" s="1081"/>
      <c r="U69" s="1063"/>
    </row>
    <row r="70" spans="1:21">
      <c r="A70" s="1063"/>
      <c r="B70" s="1081"/>
      <c r="C70" s="1082"/>
      <c r="D70" s="1089"/>
      <c r="E70" s="1090"/>
      <c r="F70" s="1090"/>
      <c r="G70" s="1090"/>
      <c r="H70" s="1090"/>
      <c r="I70" s="1081"/>
      <c r="J70" s="1090"/>
      <c r="K70" s="1090"/>
      <c r="L70" s="1090"/>
      <c r="M70" s="1090"/>
      <c r="N70" s="1090"/>
      <c r="O70" s="1090"/>
      <c r="P70" s="1090"/>
      <c r="Q70" s="1090"/>
      <c r="R70" s="1090"/>
      <c r="S70" s="1090"/>
      <c r="T70" s="1081"/>
      <c r="U70" s="1063"/>
    </row>
    <row r="71" spans="1:21">
      <c r="A71" s="1063"/>
      <c r="B71" s="1063"/>
      <c r="C71" s="1064"/>
      <c r="D71" s="1068"/>
      <c r="E71" s="1069"/>
      <c r="F71" s="1069"/>
      <c r="G71" s="1069"/>
      <c r="H71" s="1069"/>
      <c r="I71" s="1063"/>
      <c r="J71" s="1069"/>
      <c r="K71" s="1069"/>
      <c r="L71" s="1069"/>
      <c r="M71" s="1069"/>
      <c r="N71" s="1069"/>
      <c r="O71" s="1069"/>
      <c r="P71" s="1069"/>
      <c r="Q71" s="1069"/>
      <c r="R71" s="1069"/>
      <c r="S71" s="1069"/>
      <c r="T71" s="1063"/>
      <c r="U71" s="1063"/>
    </row>
    <row r="72" spans="1:21" s="6963" customFormat="1" hidden="1">
      <c r="C72" s="6964"/>
      <c r="D72" s="6965"/>
      <c r="E72" s="6966"/>
      <c r="F72" s="6966"/>
      <c r="G72" s="6966"/>
      <c r="H72" s="6966"/>
      <c r="J72" s="6966"/>
      <c r="K72" s="6966"/>
      <c r="L72" s="6966"/>
      <c r="M72" s="6966"/>
      <c r="N72" s="6966"/>
      <c r="O72" s="6966"/>
      <c r="P72" s="6966"/>
      <c r="Q72" s="6966"/>
      <c r="R72" s="6966"/>
      <c r="S72" s="6966"/>
    </row>
    <row r="73" spans="1:21" s="6963" customFormat="1" hidden="1">
      <c r="C73" s="6964"/>
      <c r="D73" s="6965"/>
      <c r="E73" s="6966"/>
      <c r="F73" s="6966"/>
      <c r="G73" s="6966"/>
      <c r="H73" s="6966"/>
      <c r="J73" s="6966"/>
      <c r="K73" s="6966"/>
      <c r="L73" s="6966"/>
      <c r="M73" s="6966"/>
      <c r="N73" s="6966"/>
      <c r="O73" s="6966"/>
      <c r="P73" s="6966"/>
      <c r="Q73" s="6966"/>
      <c r="R73" s="6966"/>
      <c r="S73" s="6966"/>
    </row>
    <row r="74" spans="1:21" s="6963" customFormat="1" hidden="1">
      <c r="C74" s="6964"/>
      <c r="D74" s="6965"/>
      <c r="E74" s="6966"/>
      <c r="F74" s="6966"/>
      <c r="G74" s="6966"/>
      <c r="H74" s="6966"/>
      <c r="J74" s="6966"/>
      <c r="K74" s="6966"/>
      <c r="L74" s="6966"/>
      <c r="M74" s="6966"/>
      <c r="N74" s="6966"/>
      <c r="O74" s="6966"/>
      <c r="P74" s="6966"/>
      <c r="Q74" s="6966"/>
      <c r="R74" s="6966"/>
      <c r="S74" s="6966"/>
    </row>
    <row r="75" spans="1:21" hidden="1">
      <c r="D75" s="6967"/>
      <c r="E75" s="6968"/>
      <c r="F75" s="6968"/>
      <c r="G75" s="6968"/>
      <c r="H75" s="6969"/>
      <c r="I75" s="230"/>
      <c r="J75" s="6969"/>
      <c r="K75" s="6969"/>
      <c r="L75" s="6969"/>
      <c r="M75" s="6969"/>
      <c r="N75" s="6969"/>
      <c r="O75" s="6969"/>
      <c r="P75" s="6969"/>
      <c r="Q75" s="6969"/>
      <c r="R75" s="6969"/>
      <c r="S75" s="6969"/>
    </row>
    <row r="76" spans="1:21" hidden="1">
      <c r="D76" s="6967"/>
      <c r="E76" s="6968"/>
      <c r="F76" s="6968"/>
      <c r="G76" s="6968"/>
      <c r="H76" s="6969"/>
      <c r="I76" s="230"/>
      <c r="J76" s="6969"/>
      <c r="K76" s="6969"/>
      <c r="L76" s="6969"/>
      <c r="M76" s="6969"/>
      <c r="N76" s="6969"/>
      <c r="O76" s="6969"/>
      <c r="P76" s="6969"/>
      <c r="Q76" s="6969"/>
      <c r="R76" s="6969"/>
      <c r="S76" s="6969"/>
    </row>
    <row r="77" spans="1:21" hidden="1">
      <c r="D77" s="6970"/>
      <c r="E77" s="6968"/>
      <c r="F77" s="6968"/>
      <c r="G77" s="6968"/>
      <c r="H77" s="6969"/>
      <c r="I77" s="230"/>
      <c r="J77" s="6969"/>
      <c r="K77" s="6969"/>
      <c r="L77" s="6969"/>
      <c r="M77" s="6969"/>
      <c r="N77" s="6969"/>
      <c r="O77" s="6969"/>
      <c r="P77" s="6969"/>
      <c r="Q77" s="6969"/>
      <c r="R77" s="6969"/>
      <c r="S77" s="6969"/>
    </row>
    <row r="78" spans="1:21" hidden="1">
      <c r="D78" s="6971"/>
      <c r="E78" s="6972"/>
      <c r="F78" s="6972"/>
      <c r="G78" s="6972"/>
      <c r="H78" s="6972"/>
      <c r="I78" s="230"/>
      <c r="J78" s="6972"/>
      <c r="K78" s="6972"/>
      <c r="L78" s="6972"/>
      <c r="M78" s="6972"/>
      <c r="N78" s="6972"/>
      <c r="O78" s="6972"/>
      <c r="P78" s="6972"/>
      <c r="Q78" s="6972"/>
      <c r="R78" s="6972"/>
      <c r="S78" s="6972"/>
    </row>
    <row r="79" spans="1:21" hidden="1">
      <c r="D79" s="6971"/>
      <c r="E79" s="6972"/>
      <c r="F79" s="6972"/>
      <c r="G79" s="6972"/>
      <c r="H79" s="6972"/>
      <c r="I79" s="230"/>
      <c r="J79" s="6972"/>
      <c r="K79" s="6972"/>
      <c r="L79" s="6972"/>
      <c r="M79" s="6972"/>
      <c r="N79" s="6972"/>
      <c r="O79" s="6972"/>
      <c r="P79" s="6972"/>
      <c r="Q79" s="6972"/>
      <c r="R79" s="6972"/>
      <c r="S79" s="6972"/>
    </row>
    <row r="80" spans="1:21" hidden="1">
      <c r="D80" s="6971"/>
      <c r="E80" s="6972"/>
      <c r="F80" s="6972"/>
      <c r="G80" s="6972"/>
      <c r="H80" s="6972"/>
      <c r="I80" s="230"/>
      <c r="J80" s="6972"/>
      <c r="K80" s="6972"/>
      <c r="L80" s="6972"/>
      <c r="M80" s="6972"/>
      <c r="N80" s="6972"/>
      <c r="O80" s="6972"/>
      <c r="P80" s="6972"/>
      <c r="Q80" s="6972"/>
      <c r="R80" s="6972"/>
      <c r="S80" s="6972"/>
    </row>
    <row r="81" spans="3:19" hidden="1">
      <c r="D81" s="6967"/>
      <c r="E81" s="6966"/>
      <c r="F81" s="6966"/>
      <c r="G81" s="6966"/>
      <c r="H81" s="6966"/>
      <c r="I81" s="230"/>
      <c r="J81" s="6966"/>
      <c r="K81" s="6966"/>
      <c r="L81" s="6966"/>
      <c r="M81" s="6966"/>
      <c r="N81" s="6966"/>
      <c r="O81" s="6966"/>
      <c r="P81" s="6966"/>
      <c r="Q81" s="6966"/>
      <c r="R81" s="6966"/>
      <c r="S81" s="6966"/>
    </row>
    <row r="82" spans="3:19" s="6963" customFormat="1" hidden="1">
      <c r="C82" s="6964"/>
      <c r="D82" s="6965"/>
      <c r="E82" s="6966"/>
      <c r="F82" s="6966"/>
      <c r="G82" s="6966"/>
      <c r="H82" s="6966"/>
      <c r="J82" s="6966"/>
      <c r="K82" s="6966"/>
      <c r="L82" s="6966"/>
      <c r="M82" s="6966"/>
      <c r="N82" s="6966"/>
      <c r="O82" s="6966"/>
      <c r="P82" s="6966"/>
      <c r="Q82" s="6966"/>
      <c r="R82" s="6966"/>
      <c r="S82" s="6966"/>
    </row>
    <row r="83" spans="3:19" hidden="1">
      <c r="D83" s="6970"/>
      <c r="E83" s="6969"/>
      <c r="F83" s="6969"/>
      <c r="G83" s="6969"/>
      <c r="H83" s="6969"/>
      <c r="I83" s="230"/>
      <c r="J83" s="6969"/>
      <c r="K83" s="6969"/>
      <c r="L83" s="6969"/>
      <c r="M83" s="6969"/>
      <c r="N83" s="6969"/>
      <c r="O83" s="6969"/>
      <c r="P83" s="6969"/>
      <c r="Q83" s="6969"/>
      <c r="R83" s="6969"/>
      <c r="S83" s="6969"/>
    </row>
    <row r="84" spans="3:19" hidden="1">
      <c r="D84" s="6971"/>
      <c r="E84" s="6972"/>
      <c r="F84" s="6972"/>
      <c r="G84" s="6972"/>
      <c r="H84" s="6972"/>
      <c r="I84" s="230"/>
      <c r="J84" s="6972"/>
      <c r="K84" s="6972"/>
      <c r="L84" s="6972"/>
      <c r="M84" s="6972"/>
      <c r="N84" s="6972"/>
      <c r="O84" s="6972"/>
      <c r="P84" s="6972"/>
      <c r="Q84" s="6972"/>
      <c r="R84" s="6972"/>
      <c r="S84" s="6972"/>
    </row>
    <row r="85" spans="3:19" hidden="1">
      <c r="D85" s="6971"/>
      <c r="E85" s="6972"/>
      <c r="F85" s="6972"/>
      <c r="G85" s="6972"/>
      <c r="H85" s="6972"/>
      <c r="I85" s="230"/>
      <c r="J85" s="6972"/>
      <c r="K85" s="6972"/>
      <c r="L85" s="6972"/>
      <c r="M85" s="6972"/>
      <c r="N85" s="6972"/>
      <c r="O85" s="6972"/>
      <c r="P85" s="6972"/>
      <c r="Q85" s="6972"/>
      <c r="R85" s="6972"/>
      <c r="S85" s="6972"/>
    </row>
    <row r="86" spans="3:19" hidden="1">
      <c r="D86" s="6971"/>
      <c r="E86" s="6972"/>
      <c r="F86" s="6972"/>
      <c r="G86" s="6972"/>
      <c r="H86" s="6972"/>
      <c r="I86" s="230"/>
      <c r="J86" s="6972"/>
      <c r="K86" s="6972"/>
      <c r="L86" s="6972"/>
      <c r="M86" s="6972"/>
      <c r="N86" s="6972"/>
      <c r="O86" s="6972"/>
      <c r="P86" s="6972"/>
      <c r="Q86" s="6972"/>
      <c r="R86" s="6972"/>
      <c r="S86" s="6972"/>
    </row>
    <row r="87" spans="3:19" hidden="1">
      <c r="D87" s="6967"/>
      <c r="E87" s="6966"/>
      <c r="F87" s="6966"/>
      <c r="G87" s="6966"/>
      <c r="H87" s="6966"/>
      <c r="I87" s="230"/>
      <c r="J87" s="6966"/>
      <c r="K87" s="6966"/>
      <c r="L87" s="6966"/>
      <c r="M87" s="6966"/>
      <c r="N87" s="6966"/>
      <c r="O87" s="6966"/>
      <c r="P87" s="6966"/>
      <c r="Q87" s="6966"/>
      <c r="R87" s="6966"/>
      <c r="S87" s="6966"/>
    </row>
    <row r="88" spans="3:19" s="6963" customFormat="1" hidden="1">
      <c r="C88" s="6964"/>
      <c r="D88" s="6965"/>
      <c r="E88" s="6966"/>
      <c r="F88" s="6966"/>
      <c r="G88" s="6966"/>
      <c r="H88" s="6966"/>
      <c r="J88" s="6966"/>
      <c r="K88" s="6966"/>
      <c r="L88" s="6966"/>
      <c r="M88" s="6966"/>
      <c r="N88" s="6966"/>
      <c r="O88" s="6966"/>
      <c r="P88" s="6966"/>
      <c r="Q88" s="6966"/>
      <c r="R88" s="6966"/>
      <c r="S88" s="6966"/>
    </row>
    <row r="89" spans="3:19" s="6963" customFormat="1" hidden="1">
      <c r="C89" s="6964"/>
      <c r="D89" s="6965"/>
      <c r="E89" s="6966"/>
      <c r="F89" s="6966"/>
      <c r="G89" s="6966"/>
      <c r="H89" s="6966"/>
      <c r="J89" s="6966"/>
      <c r="K89" s="6966"/>
      <c r="L89" s="6966"/>
      <c r="M89" s="6966"/>
      <c r="N89" s="6966"/>
      <c r="O89" s="6966"/>
      <c r="P89" s="6966"/>
      <c r="Q89" s="6966"/>
      <c r="R89" s="6966"/>
      <c r="S89" s="6966"/>
    </row>
    <row r="90" spans="3:19" hidden="1">
      <c r="D90" s="6967"/>
      <c r="E90" s="6969"/>
      <c r="F90" s="6969"/>
      <c r="G90" s="6969"/>
      <c r="H90" s="6969"/>
      <c r="I90" s="230"/>
      <c r="J90" s="6969"/>
      <c r="K90" s="6969"/>
      <c r="L90" s="6969"/>
      <c r="M90" s="6969"/>
      <c r="N90" s="6969"/>
      <c r="O90" s="6969"/>
      <c r="P90" s="6969"/>
      <c r="Q90" s="6969"/>
      <c r="R90" s="6969"/>
      <c r="S90" s="6969"/>
    </row>
    <row r="91" spans="3:19" hidden="1">
      <c r="D91" s="6970"/>
      <c r="E91" s="6969"/>
      <c r="F91" s="6969"/>
      <c r="G91" s="6969"/>
      <c r="H91" s="6969"/>
      <c r="I91" s="230"/>
      <c r="J91" s="6969"/>
      <c r="K91" s="6969"/>
      <c r="L91" s="6969"/>
      <c r="M91" s="6969"/>
      <c r="N91" s="6969"/>
      <c r="O91" s="6969"/>
      <c r="P91" s="6969"/>
      <c r="Q91" s="6969"/>
      <c r="R91" s="6969"/>
      <c r="S91" s="6969"/>
    </row>
    <row r="92" spans="3:19" hidden="1">
      <c r="D92" s="6971"/>
      <c r="E92" s="6972"/>
      <c r="F92" s="6972"/>
      <c r="G92" s="6972"/>
      <c r="H92" s="6972"/>
      <c r="I92" s="230"/>
      <c r="J92" s="6972"/>
      <c r="K92" s="6972"/>
      <c r="L92" s="6972"/>
      <c r="M92" s="6972"/>
      <c r="N92" s="6972"/>
      <c r="O92" s="6972"/>
      <c r="P92" s="6972"/>
      <c r="Q92" s="6972"/>
      <c r="R92" s="6972"/>
      <c r="S92" s="6972"/>
    </row>
    <row r="93" spans="3:19" hidden="1">
      <c r="D93" s="6971"/>
      <c r="E93" s="6972"/>
      <c r="F93" s="6972"/>
      <c r="G93" s="6972"/>
      <c r="H93" s="6972"/>
      <c r="I93" s="230"/>
      <c r="J93" s="6972"/>
      <c r="K93" s="6972"/>
      <c r="L93" s="6972"/>
      <c r="M93" s="6972"/>
      <c r="N93" s="6972"/>
      <c r="O93" s="6972"/>
      <c r="P93" s="6972"/>
      <c r="Q93" s="6972"/>
      <c r="R93" s="6972"/>
      <c r="S93" s="6972"/>
    </row>
    <row r="94" spans="3:19" hidden="1">
      <c r="D94" s="6971"/>
      <c r="E94" s="6972"/>
      <c r="F94" s="6972"/>
      <c r="G94" s="6972"/>
      <c r="H94" s="6972"/>
      <c r="I94" s="230"/>
      <c r="J94" s="6972"/>
      <c r="K94" s="6972"/>
      <c r="L94" s="6972"/>
      <c r="M94" s="6972"/>
      <c r="N94" s="6972"/>
      <c r="O94" s="6972"/>
      <c r="P94" s="6972"/>
      <c r="Q94" s="6972"/>
      <c r="R94" s="6972"/>
      <c r="S94" s="6972"/>
    </row>
    <row r="95" spans="3:19" hidden="1">
      <c r="D95" s="6967"/>
      <c r="E95" s="6966"/>
      <c r="F95" s="6966"/>
      <c r="G95" s="6966"/>
      <c r="H95" s="6966"/>
      <c r="I95" s="230"/>
      <c r="J95" s="6966"/>
      <c r="K95" s="6966"/>
      <c r="L95" s="6966"/>
      <c r="M95" s="6966"/>
      <c r="N95" s="6966"/>
      <c r="O95" s="6966"/>
      <c r="P95" s="6966"/>
      <c r="Q95" s="6966"/>
      <c r="R95" s="6966"/>
      <c r="S95" s="6966"/>
    </row>
    <row r="96" spans="3:19" s="6963" customFormat="1" hidden="1">
      <c r="C96" s="6964"/>
      <c r="D96" s="6965"/>
      <c r="E96" s="6966"/>
      <c r="F96" s="6966"/>
      <c r="G96" s="6966"/>
      <c r="H96" s="6966"/>
      <c r="J96" s="6966"/>
      <c r="K96" s="6966"/>
      <c r="L96" s="6966"/>
      <c r="M96" s="6966"/>
      <c r="N96" s="6966"/>
      <c r="O96" s="6966"/>
      <c r="P96" s="6966"/>
      <c r="Q96" s="6966"/>
      <c r="R96" s="6966"/>
      <c r="S96" s="6966"/>
    </row>
    <row r="97" spans="3:19" hidden="1">
      <c r="D97" s="6970"/>
      <c r="E97" s="6969"/>
      <c r="F97" s="6969"/>
      <c r="G97" s="6969"/>
      <c r="H97" s="6969"/>
      <c r="I97" s="230"/>
      <c r="J97" s="6969"/>
      <c r="K97" s="6969"/>
      <c r="L97" s="6969"/>
      <c r="M97" s="6969"/>
      <c r="N97" s="6969"/>
      <c r="O97" s="6969"/>
      <c r="P97" s="6969"/>
      <c r="Q97" s="6969"/>
      <c r="R97" s="6969"/>
      <c r="S97" s="6969"/>
    </row>
    <row r="98" spans="3:19" hidden="1">
      <c r="D98" s="6971"/>
      <c r="E98" s="6972"/>
      <c r="F98" s="6972"/>
      <c r="G98" s="6972"/>
      <c r="H98" s="6972"/>
      <c r="I98" s="230"/>
      <c r="J98" s="6972"/>
      <c r="K98" s="6972"/>
      <c r="L98" s="6972"/>
      <c r="M98" s="6972"/>
      <c r="N98" s="6972"/>
      <c r="O98" s="6972"/>
      <c r="P98" s="6972"/>
      <c r="Q98" s="6972"/>
      <c r="R98" s="6972"/>
      <c r="S98" s="6972"/>
    </row>
    <row r="99" spans="3:19" hidden="1">
      <c r="D99" s="6971"/>
      <c r="E99" s="6972"/>
      <c r="F99" s="6972"/>
      <c r="G99" s="6972"/>
      <c r="H99" s="6972"/>
      <c r="I99" s="230"/>
      <c r="J99" s="6972"/>
      <c r="K99" s="6972"/>
      <c r="L99" s="6972"/>
      <c r="M99" s="6972"/>
      <c r="N99" s="6972"/>
      <c r="O99" s="6972"/>
      <c r="P99" s="6972"/>
      <c r="Q99" s="6972"/>
      <c r="R99" s="6972"/>
      <c r="S99" s="6972"/>
    </row>
    <row r="100" spans="3:19" hidden="1">
      <c r="D100" s="6971"/>
      <c r="E100" s="6972"/>
      <c r="F100" s="6972"/>
      <c r="G100" s="6972"/>
      <c r="H100" s="6972"/>
      <c r="I100" s="230"/>
      <c r="J100" s="6972"/>
      <c r="K100" s="6972"/>
      <c r="L100" s="6972"/>
      <c r="M100" s="6972"/>
      <c r="N100" s="6972"/>
      <c r="O100" s="6972"/>
      <c r="P100" s="6972"/>
      <c r="Q100" s="6972"/>
      <c r="R100" s="6972"/>
      <c r="S100" s="6972"/>
    </row>
    <row r="101" spans="3:19" hidden="1">
      <c r="D101" s="6967"/>
      <c r="E101" s="6966"/>
      <c r="F101" s="6966"/>
      <c r="G101" s="6966"/>
      <c r="H101" s="6966"/>
      <c r="I101" s="230"/>
      <c r="J101" s="6966"/>
      <c r="K101" s="6966"/>
      <c r="L101" s="6966"/>
      <c r="M101" s="6966"/>
      <c r="N101" s="6966"/>
      <c r="O101" s="6966"/>
      <c r="P101" s="6966"/>
      <c r="Q101" s="6966"/>
      <c r="R101" s="6966"/>
      <c r="S101" s="6966"/>
    </row>
    <row r="102" spans="3:19" s="6963" customFormat="1" hidden="1">
      <c r="C102" s="6964"/>
      <c r="D102" s="6965"/>
      <c r="E102" s="6966"/>
      <c r="F102" s="6966"/>
      <c r="G102" s="6966"/>
      <c r="H102" s="6966"/>
      <c r="J102" s="6966"/>
      <c r="K102" s="6966"/>
      <c r="L102" s="6966"/>
      <c r="M102" s="6966"/>
      <c r="N102" s="6966"/>
      <c r="O102" s="6966"/>
      <c r="P102" s="6966"/>
      <c r="Q102" s="6966"/>
      <c r="R102" s="6966"/>
      <c r="S102" s="6966"/>
    </row>
    <row r="103" spans="3:19" s="6963" customFormat="1" hidden="1">
      <c r="C103" s="6964"/>
      <c r="D103" s="6965"/>
      <c r="E103" s="6966"/>
      <c r="F103" s="6966"/>
      <c r="G103" s="6966"/>
      <c r="H103" s="6966"/>
      <c r="J103" s="6966"/>
      <c r="K103" s="6966"/>
      <c r="L103" s="6966"/>
      <c r="M103" s="6966"/>
      <c r="N103" s="6966"/>
      <c r="O103" s="6966"/>
      <c r="P103" s="6966"/>
      <c r="Q103" s="6966"/>
      <c r="R103" s="6966"/>
      <c r="S103" s="6966"/>
    </row>
    <row r="104" spans="3:19" s="6963" customFormat="1" hidden="1">
      <c r="C104" s="6964"/>
      <c r="D104" s="6965"/>
      <c r="E104" s="6966"/>
      <c r="F104" s="6966"/>
      <c r="G104" s="6966"/>
      <c r="H104" s="6966"/>
      <c r="J104" s="6966"/>
      <c r="K104" s="6966"/>
      <c r="L104" s="6966"/>
      <c r="M104" s="6966"/>
      <c r="N104" s="6966"/>
      <c r="O104" s="6966"/>
      <c r="P104" s="6966"/>
      <c r="Q104" s="6966"/>
      <c r="R104" s="6966"/>
      <c r="S104" s="6966"/>
    </row>
    <row r="105" spans="3:19" s="6963" customFormat="1" hidden="1">
      <c r="C105" s="6964"/>
      <c r="D105" s="6973"/>
      <c r="E105" s="6966"/>
      <c r="F105" s="6966"/>
      <c r="G105" s="6966"/>
      <c r="H105" s="6966"/>
      <c r="J105" s="6966"/>
      <c r="K105" s="6966"/>
      <c r="L105" s="6966"/>
      <c r="M105" s="6966"/>
      <c r="N105" s="6966"/>
      <c r="O105" s="6966"/>
      <c r="P105" s="6966"/>
      <c r="Q105" s="6966"/>
      <c r="R105" s="6966"/>
      <c r="S105" s="6966"/>
    </row>
    <row r="106" spans="3:19" s="6963" customFormat="1" hidden="1">
      <c r="C106" s="6964"/>
      <c r="D106" s="6967"/>
      <c r="E106" s="6966"/>
      <c r="F106" s="6966"/>
      <c r="G106" s="6966"/>
      <c r="H106" s="6966"/>
      <c r="J106" s="6966"/>
      <c r="K106" s="6966"/>
      <c r="L106" s="6966"/>
      <c r="M106" s="6966"/>
      <c r="N106" s="6966"/>
      <c r="O106" s="6966"/>
      <c r="P106" s="6966"/>
      <c r="Q106" s="6966"/>
      <c r="R106" s="6966"/>
      <c r="S106" s="6966"/>
    </row>
    <row r="107" spans="3:19" hidden="1">
      <c r="D107" s="6967"/>
      <c r="E107" s="6974"/>
      <c r="F107" s="6974"/>
      <c r="G107" s="6974"/>
      <c r="H107" s="6974"/>
      <c r="I107" s="230"/>
      <c r="J107" s="6974"/>
      <c r="K107" s="6974"/>
      <c r="L107" s="6974"/>
      <c r="M107" s="6974"/>
      <c r="N107" s="6974"/>
      <c r="O107" s="6974"/>
      <c r="P107" s="6974"/>
      <c r="Q107" s="6974"/>
      <c r="R107" s="6974"/>
      <c r="S107" s="6974"/>
    </row>
    <row r="108" spans="3:19" hidden="1">
      <c r="D108" s="6975"/>
      <c r="E108" s="6974"/>
      <c r="F108" s="6974"/>
      <c r="G108" s="6974"/>
      <c r="H108" s="6974"/>
      <c r="I108" s="230"/>
      <c r="J108" s="6974"/>
      <c r="K108" s="6974"/>
      <c r="L108" s="6974"/>
      <c r="M108" s="6974"/>
      <c r="N108" s="6974"/>
      <c r="O108" s="6974"/>
      <c r="P108" s="6974"/>
      <c r="Q108" s="6974"/>
      <c r="R108" s="6974"/>
      <c r="S108" s="6974"/>
    </row>
    <row r="109" spans="3:19" hidden="1">
      <c r="D109" s="6967"/>
      <c r="E109" s="6974"/>
      <c r="F109" s="6974"/>
      <c r="G109" s="6974"/>
      <c r="H109" s="6974"/>
      <c r="I109" s="230"/>
      <c r="J109" s="6974"/>
      <c r="K109" s="6974"/>
      <c r="L109" s="6974"/>
      <c r="M109" s="6974"/>
      <c r="N109" s="6974"/>
      <c r="O109" s="6974"/>
      <c r="P109" s="6974"/>
      <c r="Q109" s="6974"/>
      <c r="R109" s="6974"/>
      <c r="S109" s="6974"/>
    </row>
    <row r="110" spans="3:19" hidden="1">
      <c r="D110" s="6967"/>
      <c r="E110" s="6974"/>
      <c r="F110" s="6974"/>
      <c r="G110" s="6974"/>
      <c r="H110" s="6974"/>
      <c r="I110" s="230"/>
      <c r="J110" s="6974"/>
      <c r="K110" s="6974"/>
      <c r="L110" s="6974"/>
      <c r="M110" s="6974"/>
      <c r="N110" s="6974"/>
      <c r="O110" s="6974"/>
      <c r="P110" s="6974"/>
      <c r="Q110" s="6974"/>
      <c r="R110" s="6974"/>
      <c r="S110" s="6974"/>
    </row>
    <row r="111" spans="3:19" hidden="1">
      <c r="D111" s="6970"/>
      <c r="E111" s="6974"/>
      <c r="F111" s="6974"/>
      <c r="G111" s="6974"/>
      <c r="H111" s="6974"/>
      <c r="I111" s="230"/>
      <c r="J111" s="6974"/>
      <c r="K111" s="6974"/>
      <c r="L111" s="6974"/>
      <c r="M111" s="6974"/>
      <c r="N111" s="6974"/>
      <c r="O111" s="6974"/>
      <c r="P111" s="6974"/>
      <c r="Q111" s="6974"/>
      <c r="R111" s="6974"/>
      <c r="S111" s="6974"/>
    </row>
    <row r="112" spans="3:19" hidden="1">
      <c r="D112" s="6971"/>
      <c r="E112" s="6972"/>
      <c r="F112" s="6972"/>
      <c r="G112" s="6972"/>
      <c r="H112" s="6972"/>
      <c r="I112" s="230"/>
      <c r="J112" s="6972"/>
      <c r="K112" s="6972"/>
      <c r="L112" s="6972"/>
      <c r="M112" s="6972"/>
      <c r="N112" s="6972"/>
      <c r="O112" s="6972"/>
      <c r="P112" s="6972"/>
      <c r="Q112" s="6972"/>
      <c r="R112" s="6972"/>
      <c r="S112" s="6972"/>
    </row>
    <row r="113" spans="4:19" hidden="1">
      <c r="D113" s="6971"/>
      <c r="E113" s="6972"/>
      <c r="F113" s="6972"/>
      <c r="G113" s="6972"/>
      <c r="H113" s="6972"/>
      <c r="I113" s="230"/>
      <c r="J113" s="6972"/>
      <c r="K113" s="6972"/>
      <c r="L113" s="6972"/>
      <c r="M113" s="6972"/>
      <c r="N113" s="6972"/>
      <c r="O113" s="6972"/>
      <c r="P113" s="6972"/>
      <c r="Q113" s="6972"/>
      <c r="R113" s="6972"/>
      <c r="S113" s="6972"/>
    </row>
    <row r="114" spans="4:19" hidden="1">
      <c r="D114" s="6971"/>
      <c r="E114" s="6972"/>
      <c r="F114" s="6972"/>
      <c r="G114" s="6972"/>
      <c r="H114" s="6972"/>
      <c r="I114" s="230"/>
      <c r="J114" s="6972"/>
      <c r="K114" s="6972"/>
      <c r="L114" s="6972"/>
      <c r="M114" s="6972"/>
      <c r="N114" s="6972"/>
      <c r="O114" s="6972"/>
      <c r="P114" s="6972"/>
      <c r="Q114" s="6972"/>
      <c r="R114" s="6972"/>
      <c r="S114" s="6972"/>
    </row>
    <row r="115" spans="4:19" hidden="1">
      <c r="D115" s="6967"/>
      <c r="E115" s="6966"/>
      <c r="F115" s="6966"/>
      <c r="G115" s="6966"/>
      <c r="H115" s="6966"/>
      <c r="I115" s="230"/>
      <c r="J115" s="6966"/>
      <c r="K115" s="6966"/>
      <c r="L115" s="6966"/>
      <c r="M115" s="6966"/>
      <c r="N115" s="6966"/>
      <c r="O115" s="6966"/>
      <c r="P115" s="6966"/>
      <c r="Q115" s="6966"/>
      <c r="R115" s="6966"/>
      <c r="S115" s="6966"/>
    </row>
    <row r="116" spans="4:19" hidden="1">
      <c r="D116" s="6965"/>
      <c r="E116" s="6966"/>
      <c r="F116" s="6966"/>
      <c r="G116" s="6966"/>
      <c r="H116" s="6966"/>
      <c r="I116" s="6963"/>
      <c r="J116" s="6966"/>
      <c r="K116" s="6966"/>
      <c r="L116" s="6966"/>
      <c r="M116" s="6966"/>
      <c r="N116" s="6966"/>
      <c r="O116" s="6966"/>
      <c r="P116" s="6966"/>
      <c r="Q116" s="6966"/>
      <c r="R116" s="6966"/>
      <c r="S116" s="6966"/>
    </row>
    <row r="117" spans="4:19" hidden="1">
      <c r="D117" s="6970"/>
      <c r="E117" s="6976"/>
      <c r="F117" s="6976"/>
      <c r="G117" s="6976"/>
      <c r="H117" s="6976"/>
      <c r="I117" s="230"/>
      <c r="J117" s="6976"/>
      <c r="K117" s="6976"/>
      <c r="L117" s="6976"/>
      <c r="M117" s="6976"/>
      <c r="N117" s="6976"/>
      <c r="O117" s="6976"/>
      <c r="P117" s="6976"/>
      <c r="Q117" s="6976"/>
      <c r="R117" s="6976"/>
      <c r="S117" s="6976"/>
    </row>
    <row r="118" spans="4:19" hidden="1">
      <c r="D118" s="6971"/>
      <c r="E118" s="6972"/>
      <c r="F118" s="6972"/>
      <c r="G118" s="6972"/>
      <c r="H118" s="6972"/>
      <c r="I118" s="230"/>
      <c r="J118" s="6972"/>
      <c r="K118" s="6972"/>
      <c r="L118" s="6972"/>
      <c r="M118" s="6972"/>
      <c r="N118" s="6972"/>
      <c r="O118" s="6972"/>
      <c r="P118" s="6972"/>
      <c r="Q118" s="6972"/>
      <c r="R118" s="6972"/>
      <c r="S118" s="6972"/>
    </row>
    <row r="119" spans="4:19" hidden="1">
      <c r="D119" s="6971"/>
      <c r="E119" s="6972"/>
      <c r="F119" s="6972"/>
      <c r="G119" s="6972"/>
      <c r="H119" s="6972"/>
      <c r="I119" s="230"/>
      <c r="J119" s="6972"/>
      <c r="K119" s="6972"/>
      <c r="L119" s="6972"/>
      <c r="M119" s="6972"/>
      <c r="N119" s="6972"/>
      <c r="O119" s="6972"/>
      <c r="P119" s="6972"/>
      <c r="Q119" s="6972"/>
      <c r="R119" s="6972"/>
      <c r="S119" s="6972"/>
    </row>
    <row r="120" spans="4:19" hidden="1">
      <c r="D120" s="6971"/>
      <c r="E120" s="6972"/>
      <c r="F120" s="6972"/>
      <c r="G120" s="6972"/>
      <c r="H120" s="6972"/>
      <c r="I120" s="230"/>
      <c r="J120" s="6972"/>
      <c r="K120" s="6972"/>
      <c r="L120" s="6972"/>
      <c r="M120" s="6972"/>
      <c r="N120" s="6972"/>
      <c r="O120" s="6972"/>
      <c r="P120" s="6972"/>
      <c r="Q120" s="6972"/>
      <c r="R120" s="6972"/>
      <c r="S120" s="6972"/>
    </row>
    <row r="121" spans="4:19" hidden="1">
      <c r="D121" s="6967"/>
      <c r="E121" s="6966"/>
      <c r="F121" s="6966"/>
      <c r="G121" s="6966"/>
      <c r="H121" s="6966"/>
      <c r="I121" s="230"/>
      <c r="J121" s="6966"/>
      <c r="K121" s="6966"/>
      <c r="L121" s="6966"/>
      <c r="M121" s="6966"/>
      <c r="N121" s="6966"/>
      <c r="O121" s="6966"/>
      <c r="P121" s="6966"/>
      <c r="Q121" s="6966"/>
      <c r="R121" s="6966"/>
      <c r="S121" s="6966"/>
    </row>
    <row r="122" spans="4:19" hidden="1">
      <c r="D122" s="6965"/>
      <c r="E122" s="6966"/>
      <c r="F122" s="6966"/>
      <c r="G122" s="6966"/>
      <c r="H122" s="6966"/>
      <c r="I122" s="6963"/>
      <c r="J122" s="6966"/>
      <c r="K122" s="6966"/>
      <c r="L122" s="6966"/>
      <c r="M122" s="6966"/>
      <c r="N122" s="6966"/>
      <c r="O122" s="6966"/>
      <c r="P122" s="6966"/>
      <c r="Q122" s="6966"/>
      <c r="R122" s="6966"/>
      <c r="S122" s="6966"/>
    </row>
    <row r="123" spans="4:19" hidden="1">
      <c r="D123" s="6965"/>
      <c r="E123" s="6966"/>
      <c r="F123" s="6966"/>
      <c r="G123" s="6966"/>
      <c r="H123" s="6966"/>
      <c r="I123" s="6963"/>
      <c r="J123" s="6966"/>
      <c r="K123" s="6966"/>
      <c r="L123" s="6966"/>
      <c r="M123" s="6966"/>
      <c r="N123" s="6966"/>
      <c r="O123" s="6966"/>
      <c r="P123" s="6966"/>
      <c r="Q123" s="6966"/>
      <c r="R123" s="6966"/>
      <c r="S123" s="6966"/>
    </row>
    <row r="124" spans="4:19" hidden="1">
      <c r="D124" s="6967"/>
      <c r="E124" s="6972"/>
      <c r="F124" s="6972"/>
      <c r="G124" s="6972"/>
      <c r="H124" s="6972"/>
      <c r="I124" s="230"/>
      <c r="J124" s="6972"/>
      <c r="K124" s="6972"/>
      <c r="L124" s="6972"/>
      <c r="M124" s="6972"/>
      <c r="N124" s="6972"/>
      <c r="O124" s="6972"/>
      <c r="P124" s="6972"/>
      <c r="Q124" s="6972"/>
      <c r="R124" s="6972"/>
      <c r="S124" s="6972"/>
    </row>
    <row r="125" spans="4:19" hidden="1">
      <c r="D125" s="6970"/>
      <c r="E125" s="6972"/>
      <c r="F125" s="6972"/>
      <c r="G125" s="6972"/>
      <c r="H125" s="6972"/>
      <c r="I125" s="230"/>
      <c r="J125" s="6972"/>
      <c r="K125" s="6972"/>
      <c r="L125" s="6972"/>
      <c r="M125" s="6972"/>
      <c r="N125" s="6972"/>
      <c r="O125" s="6972"/>
      <c r="P125" s="6972"/>
      <c r="Q125" s="6972"/>
      <c r="R125" s="6972"/>
      <c r="S125" s="6972"/>
    </row>
    <row r="126" spans="4:19" hidden="1">
      <c r="D126" s="6971"/>
      <c r="E126" s="6972"/>
      <c r="F126" s="6972"/>
      <c r="G126" s="6972"/>
      <c r="H126" s="6972"/>
      <c r="I126" s="230"/>
      <c r="J126" s="6972"/>
      <c r="K126" s="6972"/>
      <c r="L126" s="6972"/>
      <c r="M126" s="6972"/>
      <c r="N126" s="6972"/>
      <c r="O126" s="6972"/>
      <c r="P126" s="6972"/>
      <c r="Q126" s="6972"/>
      <c r="R126" s="6972"/>
      <c r="S126" s="6972"/>
    </row>
    <row r="127" spans="4:19" hidden="1">
      <c r="D127" s="6971"/>
      <c r="E127" s="6972"/>
      <c r="F127" s="6972"/>
      <c r="G127" s="6972"/>
      <c r="H127" s="6972"/>
      <c r="I127" s="230"/>
      <c r="J127" s="6972"/>
      <c r="K127" s="6972"/>
      <c r="L127" s="6972"/>
      <c r="M127" s="6972"/>
      <c r="N127" s="6972"/>
      <c r="O127" s="6972"/>
      <c r="P127" s="6972"/>
      <c r="Q127" s="6972"/>
      <c r="R127" s="6972"/>
      <c r="S127" s="6972"/>
    </row>
    <row r="128" spans="4:19" hidden="1">
      <c r="D128" s="6971"/>
      <c r="E128" s="6972"/>
      <c r="F128" s="6972"/>
      <c r="G128" s="6972"/>
      <c r="H128" s="6972"/>
      <c r="I128" s="230"/>
      <c r="J128" s="6972"/>
      <c r="K128" s="6972"/>
      <c r="L128" s="6972"/>
      <c r="M128" s="6972"/>
      <c r="N128" s="6972"/>
      <c r="O128" s="6972"/>
      <c r="P128" s="6972"/>
      <c r="Q128" s="6972"/>
      <c r="R128" s="6972"/>
      <c r="S128" s="6972"/>
    </row>
    <row r="129" spans="4:19" hidden="1">
      <c r="D129" s="6967"/>
      <c r="E129" s="6966"/>
      <c r="F129" s="6966"/>
      <c r="G129" s="6966"/>
      <c r="H129" s="6966"/>
      <c r="I129" s="230"/>
      <c r="J129" s="6966"/>
      <c r="K129" s="6966"/>
      <c r="L129" s="6966"/>
      <c r="M129" s="6966"/>
      <c r="N129" s="6966"/>
      <c r="O129" s="6966"/>
      <c r="P129" s="6966"/>
      <c r="Q129" s="6966"/>
      <c r="R129" s="6966"/>
      <c r="S129" s="6966"/>
    </row>
    <row r="130" spans="4:19" hidden="1">
      <c r="D130" s="6965"/>
      <c r="E130" s="6966"/>
      <c r="F130" s="6966"/>
      <c r="G130" s="6966"/>
      <c r="H130" s="6966"/>
      <c r="I130" s="6963"/>
      <c r="J130" s="6966"/>
      <c r="K130" s="6966"/>
      <c r="L130" s="6966"/>
      <c r="M130" s="6966"/>
      <c r="N130" s="6966"/>
      <c r="O130" s="6966"/>
      <c r="P130" s="6966"/>
      <c r="Q130" s="6966"/>
      <c r="R130" s="6966"/>
      <c r="S130" s="6966"/>
    </row>
    <row r="131" spans="4:19" hidden="1">
      <c r="D131" s="6970"/>
      <c r="E131" s="6972"/>
      <c r="F131" s="6972"/>
      <c r="G131" s="6972"/>
      <c r="H131" s="6972"/>
      <c r="I131" s="230"/>
      <c r="J131" s="6972"/>
      <c r="K131" s="6972"/>
      <c r="L131" s="6972"/>
      <c r="M131" s="6972"/>
      <c r="N131" s="6972"/>
      <c r="O131" s="6972"/>
      <c r="P131" s="6972"/>
      <c r="Q131" s="6972"/>
      <c r="R131" s="6972"/>
      <c r="S131" s="6972"/>
    </row>
    <row r="132" spans="4:19" hidden="1">
      <c r="D132" s="6971"/>
      <c r="E132" s="6972"/>
      <c r="F132" s="6972"/>
      <c r="G132" s="6972"/>
      <c r="H132" s="6972"/>
      <c r="I132" s="230"/>
      <c r="J132" s="6972"/>
      <c r="K132" s="6972"/>
      <c r="L132" s="6972"/>
      <c r="M132" s="6972"/>
      <c r="N132" s="6972"/>
      <c r="O132" s="6972"/>
      <c r="P132" s="6972"/>
      <c r="Q132" s="6972"/>
      <c r="R132" s="6972"/>
      <c r="S132" s="6972"/>
    </row>
    <row r="133" spans="4:19" hidden="1">
      <c r="D133" s="6971"/>
      <c r="E133" s="6972"/>
      <c r="F133" s="6972"/>
      <c r="G133" s="6972"/>
      <c r="H133" s="6972"/>
      <c r="I133" s="230"/>
      <c r="J133" s="6972"/>
      <c r="K133" s="6972"/>
      <c r="L133" s="6972"/>
      <c r="M133" s="6972"/>
      <c r="N133" s="6972"/>
      <c r="O133" s="6972"/>
      <c r="P133" s="6972"/>
      <c r="Q133" s="6972"/>
      <c r="R133" s="6972"/>
      <c r="S133" s="6972"/>
    </row>
    <row r="134" spans="4:19" hidden="1">
      <c r="D134" s="6971"/>
      <c r="E134" s="6972"/>
      <c r="F134" s="6972"/>
      <c r="G134" s="6972"/>
      <c r="H134" s="6972"/>
      <c r="I134" s="230"/>
      <c r="J134" s="6972"/>
      <c r="K134" s="6972"/>
      <c r="L134" s="6972"/>
      <c r="M134" s="6972"/>
      <c r="N134" s="6972"/>
      <c r="O134" s="6972"/>
      <c r="P134" s="6972"/>
      <c r="Q134" s="6972"/>
      <c r="R134" s="6972"/>
      <c r="S134" s="6972"/>
    </row>
    <row r="135" spans="4:19" hidden="1">
      <c r="D135" s="6967"/>
      <c r="E135" s="6966"/>
      <c r="F135" s="6966"/>
      <c r="G135" s="6966"/>
      <c r="H135" s="6966"/>
      <c r="I135" s="230"/>
      <c r="J135" s="6966"/>
      <c r="K135" s="6966"/>
      <c r="L135" s="6966"/>
      <c r="M135" s="6966"/>
      <c r="N135" s="6966"/>
      <c r="O135" s="6966"/>
      <c r="P135" s="6966"/>
      <c r="Q135" s="6966"/>
      <c r="R135" s="6966"/>
      <c r="S135" s="6966"/>
    </row>
    <row r="136" spans="4:19" hidden="1">
      <c r="D136" s="6965"/>
      <c r="E136" s="6966"/>
      <c r="F136" s="6966"/>
      <c r="G136" s="6966"/>
      <c r="H136" s="6966"/>
      <c r="I136" s="6963"/>
      <c r="J136" s="6966"/>
      <c r="K136" s="6966"/>
      <c r="L136" s="6966"/>
      <c r="M136" s="6966"/>
      <c r="N136" s="6966"/>
      <c r="O136" s="6966"/>
      <c r="P136" s="6966"/>
      <c r="Q136" s="6966"/>
      <c r="R136" s="6966"/>
      <c r="S136" s="6966"/>
    </row>
    <row r="137" spans="4:19" hidden="1">
      <c r="D137" s="6965"/>
      <c r="E137" s="6966"/>
      <c r="F137" s="6966"/>
      <c r="G137" s="6966"/>
      <c r="H137" s="6966"/>
      <c r="I137" s="6963"/>
      <c r="J137" s="6966"/>
      <c r="K137" s="6966"/>
      <c r="L137" s="6966"/>
      <c r="M137" s="6966"/>
      <c r="N137" s="6966"/>
      <c r="O137" s="6966"/>
      <c r="P137" s="6966"/>
      <c r="Q137" s="6966"/>
      <c r="R137" s="6966"/>
      <c r="S137" s="6966"/>
    </row>
    <row r="138" spans="4:19" hidden="1">
      <c r="D138" s="6965"/>
      <c r="E138" s="6966"/>
      <c r="F138" s="6966"/>
      <c r="G138" s="6966"/>
      <c r="H138" s="6966"/>
      <c r="I138" s="6963"/>
      <c r="J138" s="6966"/>
      <c r="K138" s="6966"/>
      <c r="L138" s="6966"/>
      <c r="M138" s="6966"/>
      <c r="N138" s="6966"/>
      <c r="O138" s="6966"/>
      <c r="P138" s="6966"/>
      <c r="Q138" s="6966"/>
      <c r="R138" s="6966"/>
      <c r="S138" s="6966"/>
    </row>
    <row r="139" spans="4:19" hidden="1">
      <c r="D139" s="6967"/>
      <c r="E139" s="6969"/>
      <c r="F139" s="6969"/>
      <c r="G139" s="6969"/>
      <c r="H139" s="6969"/>
      <c r="I139" s="230"/>
      <c r="J139" s="6969"/>
      <c r="K139" s="6969"/>
      <c r="L139" s="6969"/>
      <c r="M139" s="6969"/>
      <c r="N139" s="6969"/>
      <c r="O139" s="6969"/>
      <c r="P139" s="6969"/>
      <c r="Q139" s="6969"/>
      <c r="R139" s="6969"/>
      <c r="S139" s="6969"/>
    </row>
    <row r="140" spans="4:19" hidden="1">
      <c r="D140" s="6967"/>
      <c r="E140" s="6969"/>
      <c r="F140" s="6969"/>
      <c r="G140" s="6969"/>
      <c r="H140" s="6969"/>
      <c r="I140" s="230"/>
      <c r="J140" s="6969"/>
      <c r="K140" s="6969"/>
      <c r="L140" s="6969"/>
      <c r="M140" s="6969"/>
      <c r="N140" s="6969"/>
      <c r="O140" s="6969"/>
      <c r="P140" s="6969"/>
      <c r="Q140" s="6969"/>
      <c r="R140" s="6969"/>
      <c r="S140" s="6969"/>
    </row>
    <row r="141" spans="4:19" hidden="1">
      <c r="D141" s="6970"/>
      <c r="E141" s="6969"/>
      <c r="F141" s="6969"/>
      <c r="G141" s="6969"/>
      <c r="H141" s="6969"/>
      <c r="I141" s="230"/>
      <c r="J141" s="6969"/>
      <c r="K141" s="6969"/>
      <c r="L141" s="6969"/>
      <c r="M141" s="6969"/>
      <c r="N141" s="6969"/>
      <c r="O141" s="6969"/>
      <c r="P141" s="6969"/>
      <c r="Q141" s="6969"/>
      <c r="R141" s="6969"/>
      <c r="S141" s="6969"/>
    </row>
    <row r="142" spans="4:19" hidden="1">
      <c r="D142" s="6971"/>
      <c r="E142" s="6972"/>
      <c r="F142" s="6972"/>
      <c r="G142" s="6972"/>
      <c r="H142" s="6972"/>
      <c r="I142" s="230"/>
      <c r="J142" s="6972"/>
      <c r="K142" s="6972"/>
      <c r="L142" s="6972"/>
      <c r="M142" s="6972"/>
      <c r="N142" s="6972"/>
      <c r="O142" s="6972"/>
      <c r="P142" s="6972"/>
      <c r="Q142" s="6972"/>
      <c r="R142" s="6972"/>
      <c r="S142" s="6972"/>
    </row>
    <row r="143" spans="4:19" hidden="1">
      <c r="D143" s="6971"/>
      <c r="E143" s="6972"/>
      <c r="F143" s="6972"/>
      <c r="G143" s="6972"/>
      <c r="H143" s="6972"/>
      <c r="I143" s="230"/>
      <c r="J143" s="6972"/>
      <c r="K143" s="6972"/>
      <c r="L143" s="6972"/>
      <c r="M143" s="6972"/>
      <c r="N143" s="6972"/>
      <c r="O143" s="6972"/>
      <c r="P143" s="6972"/>
      <c r="Q143" s="6972"/>
      <c r="R143" s="6972"/>
      <c r="S143" s="6972"/>
    </row>
    <row r="144" spans="4:19" hidden="1">
      <c r="D144" s="6971"/>
      <c r="E144" s="6972"/>
      <c r="F144" s="6972"/>
      <c r="G144" s="6972"/>
      <c r="H144" s="6972"/>
      <c r="I144" s="230"/>
      <c r="J144" s="6972"/>
      <c r="K144" s="6972"/>
      <c r="L144" s="6972"/>
      <c r="M144" s="6972"/>
      <c r="N144" s="6972"/>
      <c r="O144" s="6972"/>
      <c r="P144" s="6972"/>
      <c r="Q144" s="6972"/>
      <c r="R144" s="6972"/>
      <c r="S144" s="6972"/>
    </row>
    <row r="145" spans="4:19" hidden="1">
      <c r="D145" s="6967"/>
      <c r="E145" s="6966"/>
      <c r="F145" s="6966"/>
      <c r="G145" s="6966"/>
      <c r="H145" s="6966"/>
      <c r="I145" s="230"/>
      <c r="J145" s="6966"/>
      <c r="K145" s="6966"/>
      <c r="L145" s="6966"/>
      <c r="M145" s="6966"/>
      <c r="N145" s="6966"/>
      <c r="O145" s="6966"/>
      <c r="P145" s="6966"/>
      <c r="Q145" s="6966"/>
      <c r="R145" s="6966"/>
      <c r="S145" s="6966"/>
    </row>
    <row r="146" spans="4:19" hidden="1">
      <c r="D146" s="6965"/>
      <c r="E146" s="6966"/>
      <c r="F146" s="6966"/>
      <c r="G146" s="6966"/>
      <c r="H146" s="6966"/>
      <c r="I146" s="6963"/>
      <c r="J146" s="6966"/>
      <c r="K146" s="6966"/>
      <c r="L146" s="6966"/>
      <c r="M146" s="6966"/>
      <c r="N146" s="6966"/>
      <c r="O146" s="6966"/>
      <c r="P146" s="6966"/>
      <c r="Q146" s="6966"/>
      <c r="R146" s="6966"/>
      <c r="S146" s="6966"/>
    </row>
    <row r="147" spans="4:19" hidden="1">
      <c r="D147" s="6970"/>
      <c r="E147" s="6969"/>
      <c r="F147" s="6969"/>
      <c r="G147" s="6969"/>
      <c r="H147" s="6969"/>
      <c r="I147" s="230"/>
      <c r="J147" s="6969"/>
      <c r="K147" s="6969"/>
      <c r="L147" s="6969"/>
      <c r="M147" s="6969"/>
      <c r="N147" s="6969"/>
      <c r="O147" s="6969"/>
      <c r="P147" s="6969"/>
      <c r="Q147" s="6969"/>
      <c r="R147" s="6969"/>
      <c r="S147" s="6969"/>
    </row>
    <row r="148" spans="4:19" hidden="1">
      <c r="D148" s="6971"/>
      <c r="E148" s="6972"/>
      <c r="F148" s="6972"/>
      <c r="G148" s="6972"/>
      <c r="H148" s="6972"/>
      <c r="I148" s="230"/>
      <c r="J148" s="6972"/>
      <c r="K148" s="6972"/>
      <c r="L148" s="6972"/>
      <c r="M148" s="6972"/>
      <c r="N148" s="6972"/>
      <c r="O148" s="6972"/>
      <c r="P148" s="6972"/>
      <c r="Q148" s="6972"/>
      <c r="R148" s="6972"/>
      <c r="S148" s="6972"/>
    </row>
    <row r="149" spans="4:19" hidden="1">
      <c r="D149" s="6971"/>
      <c r="E149" s="6972"/>
      <c r="F149" s="6972"/>
      <c r="G149" s="6972"/>
      <c r="H149" s="6972"/>
      <c r="I149" s="230"/>
      <c r="J149" s="6972"/>
      <c r="K149" s="6972"/>
      <c r="L149" s="6972"/>
      <c r="M149" s="6972"/>
      <c r="N149" s="6972"/>
      <c r="O149" s="6972"/>
      <c r="P149" s="6972"/>
      <c r="Q149" s="6972"/>
      <c r="R149" s="6972"/>
      <c r="S149" s="6972"/>
    </row>
    <row r="150" spans="4:19" hidden="1">
      <c r="D150" s="6971"/>
      <c r="E150" s="6972"/>
      <c r="F150" s="6972"/>
      <c r="G150" s="6972"/>
      <c r="H150" s="6972"/>
      <c r="I150" s="230"/>
      <c r="J150" s="6972"/>
      <c r="K150" s="6972"/>
      <c r="L150" s="6972"/>
      <c r="M150" s="6972"/>
      <c r="N150" s="6972"/>
      <c r="O150" s="6972"/>
      <c r="P150" s="6972"/>
      <c r="Q150" s="6972"/>
      <c r="R150" s="6972"/>
      <c r="S150" s="6972"/>
    </row>
    <row r="151" spans="4:19" hidden="1">
      <c r="D151" s="6967"/>
      <c r="E151" s="6966"/>
      <c r="F151" s="6966"/>
      <c r="G151" s="6966"/>
      <c r="H151" s="6966"/>
      <c r="I151" s="230"/>
      <c r="J151" s="6966"/>
      <c r="K151" s="6966"/>
      <c r="L151" s="6966"/>
      <c r="M151" s="6966"/>
      <c r="N151" s="6966"/>
      <c r="O151" s="6966"/>
      <c r="P151" s="6966"/>
      <c r="Q151" s="6966"/>
      <c r="R151" s="6966"/>
      <c r="S151" s="6966"/>
    </row>
    <row r="152" spans="4:19" hidden="1">
      <c r="D152" s="6965"/>
      <c r="E152" s="6966"/>
      <c r="F152" s="6966"/>
      <c r="G152" s="6966"/>
      <c r="H152" s="6966"/>
      <c r="I152" s="6963"/>
      <c r="J152" s="6966"/>
      <c r="K152" s="6966"/>
      <c r="L152" s="6966"/>
      <c r="M152" s="6966"/>
      <c r="N152" s="6966"/>
      <c r="O152" s="6966"/>
      <c r="P152" s="6966"/>
      <c r="Q152" s="6966"/>
      <c r="R152" s="6966"/>
      <c r="S152" s="6966"/>
    </row>
    <row r="153" spans="4:19" hidden="1">
      <c r="D153" s="6965"/>
      <c r="E153" s="6966"/>
      <c r="F153" s="6966"/>
      <c r="G153" s="6966"/>
      <c r="H153" s="6966"/>
      <c r="I153" s="6963"/>
      <c r="J153" s="6966"/>
      <c r="K153" s="6966"/>
      <c r="L153" s="6966"/>
      <c r="M153" s="6966"/>
      <c r="N153" s="6966"/>
      <c r="O153" s="6966"/>
      <c r="P153" s="6966"/>
      <c r="Q153" s="6966"/>
      <c r="R153" s="6966"/>
      <c r="S153" s="6966"/>
    </row>
    <row r="154" spans="4:19" hidden="1">
      <c r="D154" s="6967"/>
      <c r="E154" s="6969"/>
      <c r="F154" s="6969"/>
      <c r="G154" s="6969"/>
      <c r="H154" s="6969"/>
      <c r="I154" s="230"/>
      <c r="J154" s="6969"/>
      <c r="K154" s="6969"/>
      <c r="L154" s="6969"/>
      <c r="M154" s="6969"/>
      <c r="N154" s="6969"/>
      <c r="O154" s="6969"/>
      <c r="P154" s="6969"/>
      <c r="Q154" s="6969"/>
      <c r="R154" s="6969"/>
      <c r="S154" s="6969"/>
    </row>
    <row r="155" spans="4:19" hidden="1">
      <c r="D155" s="6970"/>
      <c r="E155" s="6969"/>
      <c r="F155" s="6969"/>
      <c r="G155" s="6969"/>
      <c r="H155" s="6969"/>
      <c r="I155" s="230"/>
      <c r="J155" s="6969"/>
      <c r="K155" s="6969"/>
      <c r="L155" s="6969"/>
      <c r="M155" s="6969"/>
      <c r="N155" s="6969"/>
      <c r="O155" s="6969"/>
      <c r="P155" s="6969"/>
      <c r="Q155" s="6969"/>
      <c r="R155" s="6969"/>
      <c r="S155" s="6969"/>
    </row>
    <row r="156" spans="4:19" hidden="1">
      <c r="D156" s="6971"/>
      <c r="E156" s="6972"/>
      <c r="F156" s="6972"/>
      <c r="G156" s="6972"/>
      <c r="H156" s="6972"/>
      <c r="I156" s="230"/>
      <c r="J156" s="6972"/>
      <c r="K156" s="6972"/>
      <c r="L156" s="6972"/>
      <c r="M156" s="6972"/>
      <c r="N156" s="6972"/>
      <c r="O156" s="6972"/>
      <c r="P156" s="6972"/>
      <c r="Q156" s="6972"/>
      <c r="R156" s="6972"/>
      <c r="S156" s="6972"/>
    </row>
    <row r="157" spans="4:19" hidden="1">
      <c r="D157" s="6971"/>
      <c r="E157" s="6972"/>
      <c r="F157" s="6972"/>
      <c r="G157" s="6972"/>
      <c r="H157" s="6972"/>
      <c r="I157" s="230"/>
      <c r="J157" s="6972"/>
      <c r="K157" s="6972"/>
      <c r="L157" s="6972"/>
      <c r="M157" s="6972"/>
      <c r="N157" s="6972"/>
      <c r="O157" s="6972"/>
      <c r="P157" s="6972"/>
      <c r="Q157" s="6972"/>
      <c r="R157" s="6972"/>
      <c r="S157" s="6972"/>
    </row>
    <row r="158" spans="4:19" hidden="1">
      <c r="D158" s="6971"/>
      <c r="E158" s="6972"/>
      <c r="F158" s="6972"/>
      <c r="G158" s="6972"/>
      <c r="H158" s="6972"/>
      <c r="I158" s="230"/>
      <c r="J158" s="6972"/>
      <c r="K158" s="6972"/>
      <c r="L158" s="6972"/>
      <c r="M158" s="6972"/>
      <c r="N158" s="6972"/>
      <c r="O158" s="6972"/>
      <c r="P158" s="6972"/>
      <c r="Q158" s="6972"/>
      <c r="R158" s="6972"/>
      <c r="S158" s="6972"/>
    </row>
    <row r="159" spans="4:19" hidden="1">
      <c r="D159" s="6967"/>
      <c r="E159" s="6966"/>
      <c r="F159" s="6966"/>
      <c r="G159" s="6966"/>
      <c r="H159" s="6966"/>
      <c r="I159" s="230"/>
      <c r="J159" s="6966"/>
      <c r="K159" s="6966"/>
      <c r="L159" s="6966"/>
      <c r="M159" s="6966"/>
      <c r="N159" s="6966"/>
      <c r="O159" s="6966"/>
      <c r="P159" s="6966"/>
      <c r="Q159" s="6966"/>
      <c r="R159" s="6966"/>
      <c r="S159" s="6966"/>
    </row>
    <row r="160" spans="4:19" hidden="1">
      <c r="D160" s="6965"/>
      <c r="E160" s="6966"/>
      <c r="F160" s="6966"/>
      <c r="G160" s="6966"/>
      <c r="H160" s="6966"/>
      <c r="I160" s="6963"/>
      <c r="J160" s="6966"/>
      <c r="K160" s="6966"/>
      <c r="L160" s="6966"/>
      <c r="M160" s="6966"/>
      <c r="N160" s="6966"/>
      <c r="O160" s="6966"/>
      <c r="P160" s="6966"/>
      <c r="Q160" s="6966"/>
      <c r="R160" s="6966"/>
      <c r="S160" s="6966"/>
    </row>
    <row r="161" spans="4:19" hidden="1">
      <c r="D161" s="6970"/>
      <c r="E161" s="6969"/>
      <c r="F161" s="6969"/>
      <c r="G161" s="6969"/>
      <c r="H161" s="6969"/>
      <c r="I161" s="230"/>
      <c r="J161" s="6969"/>
      <c r="K161" s="6969"/>
      <c r="L161" s="6969"/>
      <c r="M161" s="6969"/>
      <c r="N161" s="6969"/>
      <c r="O161" s="6969"/>
      <c r="P161" s="6969"/>
      <c r="Q161" s="6969"/>
      <c r="R161" s="6969"/>
      <c r="S161" s="6969"/>
    </row>
    <row r="162" spans="4:19" hidden="1">
      <c r="D162" s="6971"/>
      <c r="E162" s="6972"/>
      <c r="F162" s="6972"/>
      <c r="G162" s="6972"/>
      <c r="H162" s="6972"/>
      <c r="I162" s="230"/>
      <c r="J162" s="6972"/>
      <c r="K162" s="6972"/>
      <c r="L162" s="6972"/>
      <c r="M162" s="6972"/>
      <c r="N162" s="6972"/>
      <c r="O162" s="6972"/>
      <c r="P162" s="6972"/>
      <c r="Q162" s="6972"/>
      <c r="R162" s="6972"/>
      <c r="S162" s="6972"/>
    </row>
    <row r="163" spans="4:19" hidden="1">
      <c r="D163" s="6971"/>
      <c r="E163" s="6972"/>
      <c r="F163" s="6972"/>
      <c r="G163" s="6972"/>
      <c r="H163" s="6972"/>
      <c r="I163" s="230"/>
      <c r="J163" s="6972"/>
      <c r="K163" s="6972"/>
      <c r="L163" s="6972"/>
      <c r="M163" s="6972"/>
      <c r="N163" s="6972"/>
      <c r="O163" s="6972"/>
      <c r="P163" s="6972"/>
      <c r="Q163" s="6972"/>
      <c r="R163" s="6972"/>
      <c r="S163" s="6972"/>
    </row>
    <row r="164" spans="4:19" hidden="1">
      <c r="D164" s="6971"/>
      <c r="E164" s="6972"/>
      <c r="F164" s="6972"/>
      <c r="G164" s="6972"/>
      <c r="H164" s="6972"/>
      <c r="I164" s="230"/>
      <c r="J164" s="6972"/>
      <c r="K164" s="6972"/>
      <c r="L164" s="6972"/>
      <c r="M164" s="6972"/>
      <c r="N164" s="6972"/>
      <c r="O164" s="6972"/>
      <c r="P164" s="6972"/>
      <c r="Q164" s="6972"/>
      <c r="R164" s="6972"/>
      <c r="S164" s="6972"/>
    </row>
    <row r="165" spans="4:19" hidden="1">
      <c r="D165" s="6967"/>
      <c r="E165" s="6966"/>
      <c r="F165" s="6966"/>
      <c r="G165" s="6966"/>
      <c r="H165" s="6966"/>
      <c r="I165" s="230"/>
      <c r="J165" s="6966"/>
      <c r="K165" s="6966"/>
      <c r="L165" s="6966"/>
      <c r="M165" s="6966"/>
      <c r="N165" s="6966"/>
      <c r="O165" s="6966"/>
      <c r="P165" s="6966"/>
      <c r="Q165" s="6966"/>
      <c r="R165" s="6966"/>
      <c r="S165" s="6966"/>
    </row>
    <row r="166" spans="4:19" hidden="1">
      <c r="D166" s="6965"/>
      <c r="E166" s="6966"/>
      <c r="F166" s="6966"/>
      <c r="G166" s="6966"/>
      <c r="H166" s="6966"/>
      <c r="I166" s="6963"/>
      <c r="J166" s="6966"/>
      <c r="K166" s="6966"/>
      <c r="L166" s="6966"/>
      <c r="M166" s="6966"/>
      <c r="N166" s="6966"/>
      <c r="O166" s="6966"/>
      <c r="P166" s="6966"/>
      <c r="Q166" s="6966"/>
      <c r="R166" s="6966"/>
      <c r="S166" s="6966"/>
    </row>
    <row r="167" spans="4:19" hidden="1">
      <c r="D167" s="6965"/>
      <c r="E167" s="6966"/>
      <c r="F167" s="6966"/>
      <c r="G167" s="6966"/>
      <c r="H167" s="6966"/>
      <c r="I167" s="6963"/>
      <c r="J167" s="6966"/>
      <c r="K167" s="6966"/>
      <c r="L167" s="6966"/>
      <c r="M167" s="6966"/>
      <c r="N167" s="6966"/>
      <c r="O167" s="6966"/>
      <c r="P167" s="6966"/>
      <c r="Q167" s="6966"/>
      <c r="R167" s="6966"/>
      <c r="S167" s="6966"/>
    </row>
    <row r="168" spans="4:19" hidden="1">
      <c r="D168" s="6965"/>
      <c r="E168" s="6966"/>
      <c r="F168" s="6966"/>
      <c r="G168" s="6966"/>
      <c r="H168" s="6966"/>
      <c r="I168" s="6963"/>
      <c r="J168" s="6966"/>
      <c r="K168" s="6966"/>
      <c r="L168" s="6966"/>
      <c r="M168" s="6966"/>
      <c r="N168" s="6966"/>
      <c r="O168" s="6966"/>
      <c r="P168" s="6966"/>
      <c r="Q168" s="6966"/>
      <c r="R168" s="6966"/>
      <c r="S168" s="6966"/>
    </row>
    <row r="169" spans="4:19" hidden="1">
      <c r="D169" s="6973"/>
      <c r="E169" s="6966"/>
      <c r="F169" s="6966"/>
      <c r="G169" s="6966"/>
      <c r="H169" s="6966"/>
      <c r="I169" s="6963"/>
      <c r="J169" s="6966"/>
      <c r="K169" s="6966"/>
      <c r="L169" s="6966"/>
      <c r="M169" s="6966"/>
      <c r="N169" s="6966"/>
      <c r="O169" s="6966"/>
      <c r="P169" s="6966"/>
      <c r="Q169" s="6966"/>
      <c r="R169" s="6966"/>
      <c r="S169" s="6966"/>
    </row>
    <row r="170" spans="4:19" hidden="1">
      <c r="D170" s="6967"/>
      <c r="E170" s="6966"/>
      <c r="F170" s="6966"/>
      <c r="G170" s="6966"/>
      <c r="H170" s="6966"/>
      <c r="I170" s="6963"/>
      <c r="J170" s="6966"/>
      <c r="K170" s="6966"/>
      <c r="L170" s="6966"/>
      <c r="M170" s="6966"/>
      <c r="N170" s="6966"/>
      <c r="O170" s="6966"/>
      <c r="P170" s="6966"/>
      <c r="Q170" s="6966"/>
      <c r="R170" s="6966"/>
      <c r="S170" s="6966"/>
    </row>
    <row r="171" spans="4:19" hidden="1">
      <c r="D171" s="6967"/>
      <c r="E171" s="6974"/>
      <c r="F171" s="6974"/>
      <c r="G171" s="6974"/>
      <c r="H171" s="6974"/>
      <c r="I171" s="230"/>
      <c r="J171" s="6974"/>
      <c r="K171" s="6974"/>
      <c r="L171" s="6974"/>
      <c r="M171" s="6974"/>
      <c r="N171" s="6974"/>
      <c r="O171" s="6974"/>
      <c r="P171" s="6974"/>
      <c r="Q171" s="6974"/>
      <c r="R171" s="6974"/>
      <c r="S171" s="6974"/>
    </row>
    <row r="172" spans="4:19" hidden="1">
      <c r="D172" s="6967"/>
      <c r="E172" s="6974"/>
      <c r="F172" s="6974"/>
      <c r="G172" s="6974"/>
      <c r="H172" s="6974"/>
      <c r="I172" s="230"/>
      <c r="J172" s="6974"/>
      <c r="K172" s="6974"/>
      <c r="L172" s="6974"/>
      <c r="M172" s="6974"/>
      <c r="N172" s="6974"/>
      <c r="O172" s="6974"/>
      <c r="P172" s="6974"/>
      <c r="Q172" s="6974"/>
      <c r="R172" s="6974"/>
      <c r="S172" s="6974"/>
    </row>
    <row r="173" spans="4:19" hidden="1">
      <c r="D173" s="6967"/>
      <c r="E173" s="6974"/>
      <c r="F173" s="6974"/>
      <c r="G173" s="6974"/>
      <c r="H173" s="6974"/>
      <c r="I173" s="230"/>
      <c r="J173" s="6974"/>
      <c r="K173" s="6974"/>
      <c r="L173" s="6974"/>
      <c r="M173" s="6974"/>
      <c r="N173" s="6974"/>
      <c r="O173" s="6974"/>
      <c r="P173" s="6974"/>
      <c r="Q173" s="6974"/>
      <c r="R173" s="6974"/>
      <c r="S173" s="6974"/>
    </row>
    <row r="174" spans="4:19" hidden="1">
      <c r="D174" s="6967"/>
      <c r="E174" s="6974"/>
      <c r="F174" s="6974"/>
      <c r="G174" s="6974"/>
      <c r="H174" s="6974"/>
      <c r="I174" s="230"/>
      <c r="J174" s="6974"/>
      <c r="K174" s="6974"/>
      <c r="L174" s="6974"/>
      <c r="M174" s="6974"/>
      <c r="N174" s="6974"/>
      <c r="O174" s="6974"/>
      <c r="P174" s="6974"/>
      <c r="Q174" s="6974"/>
      <c r="R174" s="6974"/>
      <c r="S174" s="6974"/>
    </row>
    <row r="175" spans="4:19" hidden="1">
      <c r="D175" s="6967"/>
      <c r="E175" s="6974"/>
      <c r="F175" s="6974"/>
      <c r="G175" s="6974"/>
      <c r="H175" s="6974"/>
      <c r="I175" s="230"/>
      <c r="J175" s="6974"/>
      <c r="K175" s="6974"/>
      <c r="L175" s="6974"/>
      <c r="M175" s="6974"/>
      <c r="N175" s="6974"/>
      <c r="O175" s="6974"/>
      <c r="P175" s="6974"/>
      <c r="Q175" s="6974"/>
      <c r="R175" s="6974"/>
      <c r="S175" s="6974"/>
    </row>
    <row r="176" spans="4:19" hidden="1">
      <c r="D176" s="6967"/>
      <c r="E176" s="6974"/>
      <c r="F176" s="6974"/>
      <c r="G176" s="6974"/>
      <c r="H176" s="6974"/>
      <c r="I176" s="230"/>
      <c r="J176" s="6974"/>
      <c r="K176" s="6974"/>
      <c r="L176" s="6974"/>
      <c r="M176" s="6974"/>
      <c r="N176" s="6974"/>
      <c r="O176" s="6974"/>
      <c r="P176" s="6974"/>
      <c r="Q176" s="6974"/>
      <c r="R176" s="6974"/>
      <c r="S176" s="6974"/>
    </row>
    <row r="177" spans="4:19" hidden="1">
      <c r="D177" s="6967"/>
      <c r="E177" s="6974"/>
      <c r="F177" s="6974"/>
      <c r="G177" s="6974"/>
      <c r="H177" s="6974"/>
      <c r="I177" s="230"/>
      <c r="J177" s="6974"/>
      <c r="K177" s="6974"/>
      <c r="L177" s="6974"/>
      <c r="M177" s="6974"/>
      <c r="N177" s="6974"/>
      <c r="O177" s="6974"/>
      <c r="P177" s="6974"/>
      <c r="Q177" s="6974"/>
      <c r="R177" s="6974"/>
      <c r="S177" s="6974"/>
    </row>
    <row r="178" spans="4:19" hidden="1">
      <c r="D178" s="6967"/>
      <c r="E178" s="6974"/>
      <c r="F178" s="6974"/>
      <c r="G178" s="6974"/>
      <c r="H178" s="6974"/>
      <c r="I178" s="230"/>
      <c r="J178" s="6974"/>
      <c r="K178" s="6974"/>
      <c r="L178" s="6974"/>
      <c r="M178" s="6974"/>
      <c r="N178" s="6974"/>
      <c r="O178" s="6974"/>
      <c r="P178" s="6974"/>
      <c r="Q178" s="6974"/>
      <c r="R178" s="6974"/>
      <c r="S178" s="6974"/>
    </row>
    <row r="179" spans="4:19" hidden="1">
      <c r="D179" s="6967"/>
      <c r="E179" s="6974"/>
      <c r="F179" s="6974"/>
      <c r="G179" s="6974"/>
      <c r="H179" s="6974"/>
      <c r="I179" s="230"/>
      <c r="J179" s="6974"/>
      <c r="K179" s="6974"/>
      <c r="L179" s="6974"/>
      <c r="M179" s="6974"/>
      <c r="N179" s="6974"/>
      <c r="O179" s="6974"/>
      <c r="P179" s="6974"/>
      <c r="Q179" s="6974"/>
      <c r="R179" s="6974"/>
      <c r="S179" s="6974"/>
    </row>
    <row r="180" spans="4:19" hidden="1">
      <c r="D180" s="6967"/>
      <c r="E180" s="6974"/>
      <c r="F180" s="6974"/>
      <c r="G180" s="6974"/>
      <c r="H180" s="6974"/>
      <c r="I180" s="230"/>
      <c r="J180" s="6974"/>
      <c r="K180" s="6974"/>
      <c r="L180" s="6974"/>
      <c r="M180" s="6974"/>
      <c r="N180" s="6974"/>
      <c r="O180" s="6974"/>
      <c r="P180" s="6974"/>
      <c r="Q180" s="6974"/>
      <c r="R180" s="6974"/>
      <c r="S180" s="6974"/>
    </row>
    <row r="181" spans="4:19" hidden="1">
      <c r="D181" s="6967"/>
      <c r="E181" s="6974"/>
      <c r="F181" s="6974"/>
      <c r="G181" s="6974"/>
      <c r="H181" s="6974"/>
      <c r="I181" s="230"/>
      <c r="J181" s="6974"/>
      <c r="K181" s="6974"/>
      <c r="L181" s="6974"/>
      <c r="M181" s="6974"/>
      <c r="N181" s="6974"/>
      <c r="O181" s="6974"/>
      <c r="P181" s="6974"/>
      <c r="Q181" s="6974"/>
      <c r="R181" s="6974"/>
      <c r="S181" s="6974"/>
    </row>
    <row r="182" spans="4:19" hidden="1">
      <c r="D182" s="6967"/>
      <c r="E182" s="6974"/>
      <c r="F182" s="6974"/>
      <c r="G182" s="6974"/>
      <c r="H182" s="6974"/>
      <c r="I182" s="230"/>
      <c r="J182" s="6974"/>
      <c r="K182" s="6974"/>
      <c r="L182" s="6974"/>
      <c r="M182" s="6974"/>
      <c r="N182" s="6974"/>
      <c r="O182" s="6974"/>
      <c r="P182" s="6974"/>
      <c r="Q182" s="6974"/>
      <c r="R182" s="6974"/>
      <c r="S182" s="6974"/>
    </row>
    <row r="183" spans="4:19" hidden="1">
      <c r="D183" s="6967"/>
      <c r="E183" s="6974"/>
      <c r="F183" s="6974"/>
      <c r="G183" s="6974"/>
      <c r="H183" s="6974"/>
      <c r="I183" s="230"/>
      <c r="J183" s="6974"/>
      <c r="K183" s="6974"/>
      <c r="L183" s="6974"/>
      <c r="M183" s="6974"/>
      <c r="N183" s="6974"/>
      <c r="O183" s="6974"/>
      <c r="P183" s="6974"/>
      <c r="Q183" s="6974"/>
      <c r="R183" s="6974"/>
      <c r="S183" s="6974"/>
    </row>
    <row r="184" spans="4:19" hidden="1">
      <c r="D184" s="6967"/>
      <c r="E184" s="6974"/>
      <c r="F184" s="6974"/>
      <c r="G184" s="6974"/>
      <c r="H184" s="6974"/>
      <c r="I184" s="230"/>
      <c r="J184" s="6974"/>
      <c r="K184" s="6974"/>
      <c r="L184" s="6974"/>
      <c r="M184" s="6974"/>
      <c r="N184" s="6974"/>
      <c r="O184" s="6974"/>
      <c r="P184" s="6974"/>
      <c r="Q184" s="6974"/>
      <c r="R184" s="6974"/>
      <c r="S184" s="6974"/>
    </row>
    <row r="185" spans="4:19" hidden="1">
      <c r="D185" s="6967"/>
      <c r="E185" s="6974"/>
      <c r="F185" s="6974"/>
      <c r="G185" s="6974"/>
      <c r="H185" s="6974"/>
      <c r="I185" s="230"/>
      <c r="J185" s="6974"/>
      <c r="K185" s="6974"/>
      <c r="L185" s="6974"/>
      <c r="M185" s="6974"/>
      <c r="N185" s="6974"/>
      <c r="O185" s="6974"/>
      <c r="P185" s="6974"/>
      <c r="Q185" s="6974"/>
      <c r="R185" s="6974"/>
      <c r="S185" s="6974"/>
    </row>
    <row r="186" spans="4:19" hidden="1">
      <c r="D186" s="6967"/>
      <c r="E186" s="6974"/>
      <c r="F186" s="6974"/>
      <c r="G186" s="6974"/>
      <c r="H186" s="6974"/>
      <c r="I186" s="230"/>
      <c r="J186" s="6974"/>
      <c r="K186" s="6974"/>
      <c r="L186" s="6974"/>
      <c r="M186" s="6974"/>
      <c r="N186" s="6974"/>
      <c r="O186" s="6974"/>
      <c r="P186" s="6974"/>
      <c r="Q186" s="6974"/>
      <c r="R186" s="6974"/>
      <c r="S186" s="6974"/>
    </row>
    <row r="187" spans="4:19" hidden="1">
      <c r="D187" s="6967"/>
      <c r="E187" s="6974"/>
      <c r="F187" s="6974"/>
      <c r="G187" s="6974"/>
      <c r="H187" s="6974"/>
      <c r="I187" s="230"/>
      <c r="J187" s="6974"/>
      <c r="K187" s="6974"/>
      <c r="L187" s="6974"/>
      <c r="M187" s="6974"/>
      <c r="N187" s="6974"/>
      <c r="O187" s="6974"/>
      <c r="P187" s="6974"/>
      <c r="Q187" s="6974"/>
      <c r="R187" s="6974"/>
      <c r="S187" s="6974"/>
    </row>
    <row r="188" spans="4:19" hidden="1">
      <c r="D188" s="6967"/>
      <c r="E188" s="6974"/>
      <c r="F188" s="6974"/>
      <c r="G188" s="6974"/>
      <c r="H188" s="6974"/>
      <c r="I188" s="230"/>
      <c r="J188" s="6974"/>
      <c r="K188" s="6974"/>
      <c r="L188" s="6974"/>
      <c r="M188" s="6974"/>
      <c r="N188" s="6974"/>
      <c r="O188" s="6974"/>
      <c r="P188" s="6974"/>
      <c r="Q188" s="6974"/>
      <c r="R188" s="6974"/>
      <c r="S188" s="6974"/>
    </row>
    <row r="189" spans="4:19" hidden="1">
      <c r="D189" s="6967"/>
      <c r="E189" s="6974"/>
      <c r="F189" s="6974"/>
      <c r="G189" s="6974"/>
      <c r="H189" s="6974"/>
      <c r="I189" s="230"/>
      <c r="J189" s="6974"/>
      <c r="K189" s="6974"/>
      <c r="L189" s="6974"/>
      <c r="M189" s="6974"/>
      <c r="N189" s="6974"/>
      <c r="O189" s="6974"/>
      <c r="P189" s="6974"/>
      <c r="Q189" s="6974"/>
      <c r="R189" s="6974"/>
      <c r="S189" s="6974"/>
    </row>
    <row r="190" spans="4:19" hidden="1">
      <c r="D190" s="6967"/>
      <c r="E190" s="6974"/>
      <c r="F190" s="6974"/>
      <c r="G190" s="6974"/>
      <c r="H190" s="6974"/>
      <c r="I190" s="230"/>
      <c r="J190" s="6974"/>
      <c r="K190" s="6974"/>
      <c r="L190" s="6974"/>
      <c r="M190" s="6974"/>
      <c r="N190" s="6974"/>
      <c r="O190" s="6974"/>
      <c r="P190" s="6974"/>
      <c r="Q190" s="6974"/>
      <c r="R190" s="6974"/>
      <c r="S190" s="6974"/>
    </row>
    <row r="191" spans="4:19" hidden="1">
      <c r="D191" s="6967"/>
      <c r="E191" s="6974"/>
      <c r="F191" s="6974"/>
      <c r="G191" s="6974"/>
      <c r="H191" s="6974"/>
      <c r="I191" s="230"/>
      <c r="J191" s="6974"/>
      <c r="K191" s="6974"/>
      <c r="L191" s="6974"/>
      <c r="M191" s="6974"/>
      <c r="N191" s="6974"/>
      <c r="O191" s="6974"/>
      <c r="P191" s="6974"/>
      <c r="Q191" s="6974"/>
      <c r="R191" s="6974"/>
      <c r="S191" s="6974"/>
    </row>
    <row r="192" spans="4:19" hidden="1">
      <c r="D192" s="6967"/>
      <c r="E192" s="6974"/>
      <c r="F192" s="6974"/>
      <c r="G192" s="6974"/>
      <c r="H192" s="6974"/>
      <c r="I192" s="230"/>
      <c r="J192" s="6974"/>
      <c r="K192" s="6974"/>
      <c r="L192" s="6974"/>
      <c r="M192" s="6974"/>
      <c r="N192" s="6974"/>
      <c r="O192" s="6974"/>
      <c r="P192" s="6974"/>
      <c r="Q192" s="6974"/>
      <c r="R192" s="6974"/>
      <c r="S192" s="6974"/>
    </row>
    <row r="193" spans="4:19" hidden="1">
      <c r="D193" s="6967"/>
      <c r="E193" s="6974"/>
      <c r="F193" s="6974"/>
      <c r="G193" s="6974"/>
      <c r="H193" s="6974"/>
      <c r="I193" s="230"/>
      <c r="J193" s="6974"/>
      <c r="K193" s="6974"/>
      <c r="L193" s="6974"/>
      <c r="M193" s="6974"/>
      <c r="N193" s="6974"/>
      <c r="O193" s="6974"/>
      <c r="P193" s="6974"/>
      <c r="Q193" s="6974"/>
      <c r="R193" s="6974"/>
      <c r="S193" s="6974"/>
    </row>
    <row r="194" spans="4:19" hidden="1">
      <c r="D194" s="6967"/>
      <c r="E194" s="6974"/>
      <c r="F194" s="6974"/>
      <c r="G194" s="6974"/>
      <c r="H194" s="6974"/>
      <c r="I194" s="230"/>
      <c r="J194" s="6974"/>
      <c r="K194" s="6974"/>
      <c r="L194" s="6974"/>
      <c r="M194" s="6974"/>
      <c r="N194" s="6974"/>
      <c r="O194" s="6974"/>
      <c r="P194" s="6974"/>
      <c r="Q194" s="6974"/>
      <c r="R194" s="6974"/>
      <c r="S194" s="6974"/>
    </row>
    <row r="195" spans="4:19" hidden="1">
      <c r="D195" s="6967"/>
      <c r="E195" s="6974"/>
      <c r="F195" s="6974"/>
      <c r="G195" s="6974"/>
      <c r="H195" s="6974"/>
      <c r="I195" s="230"/>
      <c r="J195" s="6974"/>
      <c r="K195" s="6974"/>
      <c r="L195" s="6974"/>
      <c r="M195" s="6974"/>
      <c r="N195" s="6974"/>
      <c r="O195" s="6974"/>
      <c r="P195" s="6974"/>
      <c r="Q195" s="6974"/>
      <c r="R195" s="6974"/>
      <c r="S195" s="6974"/>
    </row>
    <row r="196" spans="4:19" hidden="1">
      <c r="D196" s="6967"/>
      <c r="E196" s="6974"/>
      <c r="F196" s="6974"/>
      <c r="G196" s="6974"/>
      <c r="H196" s="6974"/>
      <c r="I196" s="230"/>
      <c r="J196" s="6974"/>
      <c r="K196" s="6974"/>
      <c r="L196" s="6974"/>
      <c r="M196" s="6974"/>
      <c r="N196" s="6974"/>
      <c r="O196" s="6974"/>
      <c r="P196" s="6974"/>
      <c r="Q196" s="6974"/>
      <c r="R196" s="6974"/>
      <c r="S196" s="6974"/>
    </row>
    <row r="197" spans="4:19" hidden="1">
      <c r="D197" s="6967"/>
      <c r="E197" s="6974"/>
      <c r="F197" s="6974"/>
      <c r="G197" s="6974"/>
      <c r="H197" s="6974"/>
      <c r="I197" s="230"/>
      <c r="J197" s="6974"/>
      <c r="K197" s="6974"/>
      <c r="L197" s="6974"/>
      <c r="M197" s="6974"/>
      <c r="N197" s="6974"/>
      <c r="O197" s="6974"/>
      <c r="P197" s="6974"/>
      <c r="Q197" s="6974"/>
      <c r="R197" s="6974"/>
      <c r="S197" s="6974"/>
    </row>
    <row r="198" spans="4:19" hidden="1">
      <c r="D198" s="6967"/>
      <c r="E198" s="6974"/>
      <c r="F198" s="6974"/>
      <c r="G198" s="6974"/>
      <c r="H198" s="6974"/>
      <c r="I198" s="230"/>
      <c r="J198" s="6974"/>
      <c r="K198" s="6974"/>
      <c r="L198" s="6974"/>
      <c r="M198" s="6974"/>
      <c r="N198" s="6974"/>
      <c r="O198" s="6974"/>
      <c r="P198" s="6974"/>
      <c r="Q198" s="6974"/>
      <c r="R198" s="6974"/>
      <c r="S198" s="6974"/>
    </row>
    <row r="199" spans="4:19" hidden="1">
      <c r="D199" s="6967"/>
      <c r="E199" s="6974"/>
      <c r="F199" s="6974"/>
      <c r="G199" s="6974"/>
      <c r="H199" s="6974"/>
      <c r="I199" s="230"/>
      <c r="J199" s="6974"/>
      <c r="K199" s="6974"/>
      <c r="L199" s="6974"/>
      <c r="M199" s="6974"/>
      <c r="N199" s="6974"/>
      <c r="O199" s="6974"/>
      <c r="P199" s="6974"/>
      <c r="Q199" s="6974"/>
      <c r="R199" s="6974"/>
      <c r="S199" s="6974"/>
    </row>
    <row r="200" spans="4:19" hidden="1">
      <c r="D200" s="6967"/>
      <c r="E200" s="6974"/>
      <c r="F200" s="6974"/>
      <c r="G200" s="6974"/>
      <c r="H200" s="6974"/>
      <c r="I200" s="230"/>
      <c r="J200" s="6974"/>
      <c r="K200" s="6974"/>
      <c r="L200" s="6974"/>
      <c r="M200" s="6974"/>
      <c r="N200" s="6974"/>
      <c r="O200" s="6974"/>
      <c r="P200" s="6974"/>
      <c r="Q200" s="6974"/>
      <c r="R200" s="6974"/>
      <c r="S200" s="6974"/>
    </row>
    <row r="201" spans="4:19" hidden="1">
      <c r="D201" s="6967"/>
      <c r="E201" s="6974"/>
      <c r="F201" s="6974"/>
      <c r="G201" s="6974"/>
      <c r="H201" s="6974"/>
      <c r="I201" s="230"/>
      <c r="J201" s="6974"/>
      <c r="K201" s="6974"/>
      <c r="L201" s="6974"/>
      <c r="M201" s="6974"/>
      <c r="N201" s="6974"/>
      <c r="O201" s="6974"/>
      <c r="P201" s="6974"/>
      <c r="Q201" s="6974"/>
      <c r="R201" s="6974"/>
      <c r="S201" s="6974"/>
    </row>
    <row r="202" spans="4:19" hidden="1">
      <c r="D202" s="6967"/>
      <c r="E202" s="6974"/>
      <c r="F202" s="6974"/>
      <c r="G202" s="6974"/>
      <c r="H202" s="6974"/>
      <c r="I202" s="230"/>
      <c r="J202" s="6974"/>
      <c r="K202" s="6974"/>
      <c r="L202" s="6974"/>
      <c r="M202" s="6974"/>
      <c r="N202" s="6974"/>
      <c r="O202" s="6974"/>
      <c r="P202" s="6974"/>
      <c r="Q202" s="6974"/>
      <c r="R202" s="6974"/>
      <c r="S202" s="6974"/>
    </row>
    <row r="203" spans="4:19" hidden="1">
      <c r="D203" s="6967"/>
      <c r="E203" s="6974"/>
      <c r="F203" s="6974"/>
      <c r="G203" s="6974"/>
      <c r="H203" s="6974"/>
      <c r="I203" s="230"/>
      <c r="J203" s="6974"/>
      <c r="K203" s="6974"/>
      <c r="L203" s="6974"/>
      <c r="M203" s="6974"/>
      <c r="N203" s="6974"/>
      <c r="O203" s="6974"/>
      <c r="P203" s="6974"/>
      <c r="Q203" s="6974"/>
      <c r="R203" s="6974"/>
      <c r="S203" s="6974"/>
    </row>
    <row r="204" spans="4:19" hidden="1">
      <c r="D204" s="6967"/>
      <c r="E204" s="6974"/>
      <c r="F204" s="6974"/>
      <c r="G204" s="6974"/>
      <c r="H204" s="6974"/>
      <c r="I204" s="230"/>
      <c r="J204" s="6974"/>
      <c r="K204" s="6974"/>
      <c r="L204" s="6974"/>
      <c r="M204" s="6974"/>
      <c r="N204" s="6974"/>
      <c r="O204" s="6974"/>
      <c r="P204" s="6974"/>
      <c r="Q204" s="6974"/>
      <c r="R204" s="6974"/>
      <c r="S204" s="6974"/>
    </row>
    <row r="205" spans="4:19" hidden="1">
      <c r="D205" s="6967"/>
      <c r="E205" s="6974"/>
      <c r="F205" s="6974"/>
      <c r="G205" s="6974"/>
      <c r="H205" s="6974"/>
      <c r="I205" s="230"/>
      <c r="J205" s="6974"/>
      <c r="K205" s="6974"/>
      <c r="L205" s="6974"/>
      <c r="M205" s="6974"/>
      <c r="N205" s="6974"/>
      <c r="O205" s="6974"/>
      <c r="P205" s="6974"/>
      <c r="Q205" s="6974"/>
      <c r="R205" s="6974"/>
      <c r="S205" s="6974"/>
    </row>
    <row r="206" spans="4:19" hidden="1">
      <c r="D206" s="6967"/>
      <c r="E206" s="6974"/>
      <c r="F206" s="6974"/>
      <c r="G206" s="6974"/>
      <c r="H206" s="6974"/>
      <c r="I206" s="230"/>
      <c r="J206" s="6974"/>
      <c r="K206" s="6974"/>
      <c r="L206" s="6974"/>
      <c r="M206" s="6974"/>
      <c r="N206" s="6974"/>
      <c r="O206" s="6974"/>
      <c r="P206" s="6974"/>
      <c r="Q206" s="6974"/>
      <c r="R206" s="6974"/>
      <c r="S206" s="6974"/>
    </row>
    <row r="207" spans="4:19" hidden="1">
      <c r="D207" s="6967"/>
      <c r="E207" s="6974"/>
      <c r="F207" s="6974"/>
      <c r="G207" s="6974"/>
      <c r="H207" s="6974"/>
      <c r="I207" s="230"/>
      <c r="J207" s="6974"/>
      <c r="K207" s="6974"/>
      <c r="L207" s="6974"/>
      <c r="M207" s="6974"/>
      <c r="N207" s="6974"/>
      <c r="O207" s="6974"/>
      <c r="P207" s="6974"/>
      <c r="Q207" s="6974"/>
      <c r="R207" s="6974"/>
      <c r="S207" s="6974"/>
    </row>
    <row r="208" spans="4:19" hidden="1">
      <c r="D208" s="6967"/>
      <c r="E208" s="6974"/>
      <c r="F208" s="6974"/>
      <c r="G208" s="6974"/>
      <c r="H208" s="6974"/>
      <c r="I208" s="230"/>
      <c r="J208" s="6974"/>
      <c r="K208" s="6974"/>
      <c r="L208" s="6974"/>
      <c r="M208" s="6974"/>
      <c r="N208" s="6974"/>
      <c r="O208" s="6974"/>
      <c r="P208" s="6974"/>
      <c r="Q208" s="6974"/>
      <c r="R208" s="6974"/>
      <c r="S208" s="6974"/>
    </row>
    <row r="209" spans="4:19" hidden="1">
      <c r="D209" s="6967"/>
      <c r="E209" s="6974"/>
      <c r="F209" s="6974"/>
      <c r="G209" s="6974"/>
      <c r="H209" s="6974"/>
      <c r="I209" s="230"/>
      <c r="J209" s="6974"/>
      <c r="K209" s="6974"/>
      <c r="L209" s="6974"/>
      <c r="M209" s="6974"/>
      <c r="N209" s="6974"/>
      <c r="O209" s="6974"/>
      <c r="P209" s="6974"/>
      <c r="Q209" s="6974"/>
      <c r="R209" s="6974"/>
      <c r="S209" s="6974"/>
    </row>
    <row r="210" spans="4:19" hidden="1">
      <c r="D210" s="6967"/>
      <c r="E210" s="6974"/>
      <c r="F210" s="6974"/>
      <c r="G210" s="6974"/>
      <c r="H210" s="6974"/>
      <c r="I210" s="230"/>
      <c r="J210" s="6974"/>
      <c r="K210" s="6974"/>
      <c r="L210" s="6974"/>
      <c r="M210" s="6974"/>
      <c r="N210" s="6974"/>
      <c r="O210" s="6974"/>
      <c r="P210" s="6974"/>
      <c r="Q210" s="6974"/>
      <c r="R210" s="6974"/>
      <c r="S210" s="6974"/>
    </row>
    <row r="211" spans="4:19" hidden="1">
      <c r="D211" s="6967"/>
      <c r="E211" s="6974"/>
      <c r="F211" s="6974"/>
      <c r="G211" s="6974"/>
      <c r="H211" s="6974"/>
      <c r="I211" s="230"/>
      <c r="J211" s="6974"/>
      <c r="K211" s="6974"/>
      <c r="L211" s="6974"/>
      <c r="M211" s="6974"/>
      <c r="N211" s="6974"/>
      <c r="O211" s="6974"/>
      <c r="P211" s="6974"/>
      <c r="Q211" s="6974"/>
      <c r="R211" s="6974"/>
      <c r="S211" s="6974"/>
    </row>
    <row r="212" spans="4:19" hidden="1">
      <c r="D212" s="6967"/>
      <c r="E212" s="6974"/>
      <c r="F212" s="6974"/>
      <c r="G212" s="6974"/>
      <c r="H212" s="6974"/>
      <c r="I212" s="230"/>
      <c r="J212" s="6974"/>
      <c r="K212" s="6974"/>
      <c r="L212" s="6974"/>
      <c r="M212" s="6974"/>
      <c r="N212" s="6974"/>
      <c r="O212" s="6974"/>
      <c r="P212" s="6974"/>
      <c r="Q212" s="6974"/>
      <c r="R212" s="6974"/>
      <c r="S212" s="6974"/>
    </row>
    <row r="213" spans="4:19" hidden="1">
      <c r="D213" s="6967"/>
      <c r="E213" s="6974"/>
      <c r="F213" s="6974"/>
      <c r="G213" s="6974"/>
      <c r="H213" s="6974"/>
      <c r="I213" s="230"/>
      <c r="J213" s="6974"/>
      <c r="K213" s="6974"/>
      <c r="L213" s="6974"/>
      <c r="M213" s="6974"/>
      <c r="N213" s="6974"/>
      <c r="O213" s="6974"/>
      <c r="P213" s="6974"/>
      <c r="Q213" s="6974"/>
      <c r="R213" s="6974"/>
      <c r="S213" s="6974"/>
    </row>
    <row r="214" spans="4:19" hidden="1">
      <c r="D214" s="6967"/>
      <c r="E214" s="6974"/>
      <c r="F214" s="6974"/>
      <c r="G214" s="6974"/>
      <c r="H214" s="6974"/>
      <c r="I214" s="230"/>
      <c r="J214" s="6974"/>
      <c r="K214" s="6974"/>
      <c r="L214" s="6974"/>
      <c r="M214" s="6974"/>
      <c r="N214" s="6974"/>
      <c r="O214" s="6974"/>
      <c r="P214" s="6974"/>
      <c r="Q214" s="6974"/>
      <c r="R214" s="6974"/>
      <c r="S214" s="6974"/>
    </row>
    <row r="215" spans="4:19" hidden="1">
      <c r="D215" s="6967"/>
      <c r="E215" s="6974"/>
      <c r="F215" s="6974"/>
      <c r="G215" s="6974"/>
      <c r="H215" s="6974"/>
      <c r="I215" s="230"/>
      <c r="J215" s="6974"/>
      <c r="K215" s="6974"/>
      <c r="L215" s="6974"/>
      <c r="M215" s="6974"/>
      <c r="N215" s="6974"/>
      <c r="O215" s="6974"/>
      <c r="P215" s="6974"/>
      <c r="Q215" s="6974"/>
      <c r="R215" s="6974"/>
      <c r="S215" s="6974"/>
    </row>
    <row r="216" spans="4:19" hidden="1">
      <c r="D216" s="6967"/>
      <c r="E216" s="6974"/>
      <c r="F216" s="6974"/>
      <c r="G216" s="6974"/>
      <c r="H216" s="6974"/>
      <c r="I216" s="230"/>
      <c r="J216" s="6974"/>
      <c r="K216" s="6974"/>
      <c r="L216" s="6974"/>
      <c r="M216" s="6974"/>
      <c r="N216" s="6974"/>
      <c r="O216" s="6974"/>
      <c r="P216" s="6974"/>
      <c r="Q216" s="6974"/>
      <c r="R216" s="6974"/>
      <c r="S216" s="6974"/>
    </row>
    <row r="217" spans="4:19" hidden="1">
      <c r="D217" s="6967"/>
      <c r="E217" s="6974"/>
      <c r="F217" s="6974"/>
      <c r="G217" s="6974"/>
      <c r="H217" s="6974"/>
      <c r="I217" s="230"/>
      <c r="J217" s="6974"/>
      <c r="K217" s="6974"/>
      <c r="L217" s="6974"/>
      <c r="M217" s="6974"/>
      <c r="N217" s="6974"/>
      <c r="O217" s="6974"/>
      <c r="P217" s="6974"/>
      <c r="Q217" s="6974"/>
      <c r="R217" s="6974"/>
      <c r="S217" s="6974"/>
    </row>
    <row r="218" spans="4:19" hidden="1">
      <c r="D218" s="6967"/>
      <c r="E218" s="6974"/>
      <c r="F218" s="6974"/>
      <c r="G218" s="6974"/>
      <c r="H218" s="6974"/>
      <c r="I218" s="230"/>
      <c r="J218" s="6974"/>
      <c r="K218" s="6974"/>
      <c r="L218" s="6974"/>
      <c r="M218" s="6974"/>
      <c r="N218" s="6974"/>
      <c r="O218" s="6974"/>
      <c r="P218" s="6974"/>
      <c r="Q218" s="6974"/>
      <c r="R218" s="6974"/>
      <c r="S218" s="6974"/>
    </row>
    <row r="219" spans="4:19" hidden="1">
      <c r="D219" s="6967"/>
      <c r="E219" s="6974"/>
      <c r="F219" s="6974"/>
      <c r="G219" s="6974"/>
      <c r="H219" s="6974"/>
      <c r="I219" s="230"/>
      <c r="J219" s="6974"/>
      <c r="K219" s="6974"/>
      <c r="L219" s="6974"/>
      <c r="M219" s="6974"/>
      <c r="N219" s="6974"/>
      <c r="O219" s="6974"/>
      <c r="P219" s="6974"/>
      <c r="Q219" s="6974"/>
      <c r="R219" s="6974"/>
      <c r="S219" s="6974"/>
    </row>
    <row r="220" spans="4:19" hidden="1">
      <c r="D220" s="6967"/>
      <c r="E220" s="6974"/>
      <c r="F220" s="6974"/>
      <c r="G220" s="6974"/>
      <c r="H220" s="6974"/>
      <c r="I220" s="230"/>
      <c r="J220" s="6974"/>
      <c r="K220" s="6974"/>
      <c r="L220" s="6974"/>
      <c r="M220" s="6974"/>
      <c r="N220" s="6974"/>
      <c r="O220" s="6974"/>
      <c r="P220" s="6974"/>
      <c r="Q220" s="6974"/>
      <c r="R220" s="6974"/>
      <c r="S220" s="6974"/>
    </row>
    <row r="221" spans="4:19" hidden="1">
      <c r="D221" s="6967"/>
      <c r="E221" s="6974"/>
      <c r="F221" s="6974"/>
      <c r="G221" s="6974"/>
      <c r="H221" s="6974"/>
      <c r="I221" s="230"/>
      <c r="J221" s="6974"/>
      <c r="K221" s="6974"/>
      <c r="L221" s="6974"/>
      <c r="M221" s="6974"/>
      <c r="N221" s="6974"/>
      <c r="O221" s="6974"/>
      <c r="P221" s="6974"/>
      <c r="Q221" s="6974"/>
      <c r="R221" s="6974"/>
      <c r="S221" s="6974"/>
    </row>
    <row r="222" spans="4:19" hidden="1">
      <c r="D222" s="6967"/>
      <c r="E222" s="6974"/>
      <c r="F222" s="6974"/>
      <c r="G222" s="6974"/>
      <c r="H222" s="6974"/>
      <c r="I222" s="230"/>
      <c r="J222" s="6974"/>
      <c r="K222" s="6974"/>
      <c r="L222" s="6974"/>
      <c r="M222" s="6974"/>
      <c r="N222" s="6974"/>
      <c r="O222" s="6974"/>
      <c r="P222" s="6974"/>
      <c r="Q222" s="6974"/>
      <c r="R222" s="6974"/>
      <c r="S222" s="6974"/>
    </row>
    <row r="223" spans="4:19" hidden="1">
      <c r="D223" s="6967"/>
      <c r="E223" s="6974"/>
      <c r="F223" s="6974"/>
      <c r="G223" s="6974"/>
      <c r="H223" s="6974"/>
      <c r="I223" s="230"/>
      <c r="J223" s="6974"/>
      <c r="K223" s="6974"/>
      <c r="L223" s="6974"/>
      <c r="M223" s="6974"/>
      <c r="N223" s="6974"/>
      <c r="O223" s="6974"/>
      <c r="P223" s="6974"/>
      <c r="Q223" s="6974"/>
      <c r="R223" s="6974"/>
      <c r="S223" s="6974"/>
    </row>
    <row r="224" spans="4:19" hidden="1">
      <c r="D224" s="6967"/>
      <c r="E224" s="6974"/>
      <c r="F224" s="6974"/>
      <c r="G224" s="6974"/>
      <c r="H224" s="6974"/>
      <c r="I224" s="230"/>
      <c r="J224" s="6974"/>
      <c r="K224" s="6974"/>
      <c r="L224" s="6974"/>
      <c r="M224" s="6974"/>
      <c r="N224" s="6974"/>
      <c r="O224" s="6974"/>
      <c r="P224" s="6974"/>
      <c r="Q224" s="6974"/>
      <c r="R224" s="6974"/>
      <c r="S224" s="6974"/>
    </row>
    <row r="225" spans="4:19" hidden="1">
      <c r="D225" s="6967"/>
      <c r="E225" s="6974"/>
      <c r="F225" s="6974"/>
      <c r="G225" s="6974"/>
      <c r="H225" s="6974"/>
      <c r="I225" s="230"/>
      <c r="J225" s="6974"/>
      <c r="K225" s="6974"/>
      <c r="L225" s="6974"/>
      <c r="M225" s="6974"/>
      <c r="N225" s="6974"/>
      <c r="O225" s="6974"/>
      <c r="P225" s="6974"/>
      <c r="Q225" s="6974"/>
      <c r="R225" s="6974"/>
      <c r="S225" s="6974"/>
    </row>
    <row r="226" spans="4:19" hidden="1">
      <c r="D226" s="6967"/>
      <c r="E226" s="6974"/>
      <c r="F226" s="6974"/>
      <c r="G226" s="6974"/>
      <c r="H226" s="6974"/>
      <c r="I226" s="230"/>
      <c r="J226" s="6974"/>
      <c r="K226" s="6974"/>
      <c r="L226" s="6974"/>
      <c r="M226" s="6974"/>
      <c r="N226" s="6974"/>
      <c r="O226" s="6974"/>
      <c r="P226" s="6974"/>
      <c r="Q226" s="6974"/>
      <c r="R226" s="6974"/>
      <c r="S226" s="6974"/>
    </row>
    <row r="227" spans="4:19" hidden="1">
      <c r="D227" s="6967"/>
      <c r="E227" s="6974"/>
      <c r="F227" s="6974"/>
      <c r="G227" s="6974"/>
      <c r="H227" s="6974"/>
      <c r="I227" s="230"/>
      <c r="J227" s="6974"/>
      <c r="K227" s="6974"/>
      <c r="L227" s="6974"/>
      <c r="M227" s="6974"/>
      <c r="N227" s="6974"/>
      <c r="O227" s="6974"/>
      <c r="P227" s="6974"/>
      <c r="Q227" s="6974"/>
      <c r="R227" s="6974"/>
      <c r="S227" s="6974"/>
    </row>
    <row r="228" spans="4:19" hidden="1">
      <c r="D228" s="6967"/>
      <c r="E228" s="6974"/>
      <c r="F228" s="6974"/>
      <c r="G228" s="6974"/>
      <c r="H228" s="6974"/>
      <c r="I228" s="230"/>
      <c r="J228" s="6974"/>
      <c r="K228" s="6974"/>
      <c r="L228" s="6974"/>
      <c r="M228" s="6974"/>
      <c r="N228" s="6974"/>
      <c r="O228" s="6974"/>
      <c r="P228" s="6974"/>
      <c r="Q228" s="6974"/>
      <c r="R228" s="6974"/>
      <c r="S228" s="6974"/>
    </row>
    <row r="229" spans="4:19" hidden="1">
      <c r="D229" s="6967"/>
      <c r="E229" s="6974"/>
      <c r="F229" s="6974"/>
      <c r="G229" s="6974"/>
      <c r="H229" s="6974"/>
      <c r="I229" s="230"/>
      <c r="J229" s="6974"/>
      <c r="K229" s="6974"/>
      <c r="L229" s="6974"/>
      <c r="M229" s="6974"/>
      <c r="N229" s="6974"/>
      <c r="O229" s="6974"/>
      <c r="P229" s="6974"/>
      <c r="Q229" s="6974"/>
      <c r="R229" s="6974"/>
      <c r="S229" s="6974"/>
    </row>
    <row r="230" spans="4:19" hidden="1">
      <c r="D230" s="6967"/>
      <c r="E230" s="6974"/>
      <c r="F230" s="6974"/>
      <c r="G230" s="6974"/>
      <c r="H230" s="6974"/>
      <c r="I230" s="230"/>
      <c r="J230" s="6974"/>
      <c r="K230" s="6974"/>
      <c r="L230" s="6974"/>
      <c r="M230" s="6974"/>
      <c r="N230" s="6974"/>
      <c r="O230" s="6974"/>
      <c r="P230" s="6974"/>
      <c r="Q230" s="6974"/>
      <c r="R230" s="6974"/>
      <c r="S230" s="6974"/>
    </row>
    <row r="231" spans="4:19" hidden="1">
      <c r="D231" s="6967"/>
      <c r="E231" s="6974"/>
      <c r="F231" s="6974"/>
      <c r="G231" s="6974"/>
      <c r="H231" s="6974"/>
      <c r="I231" s="230"/>
      <c r="J231" s="6974"/>
      <c r="K231" s="6974"/>
      <c r="L231" s="6974"/>
      <c r="M231" s="6974"/>
      <c r="N231" s="6974"/>
      <c r="O231" s="6974"/>
      <c r="P231" s="6974"/>
      <c r="Q231" s="6974"/>
      <c r="R231" s="6974"/>
      <c r="S231" s="6974"/>
    </row>
    <row r="232" spans="4:19" hidden="1">
      <c r="D232" s="6967"/>
      <c r="E232" s="6974"/>
      <c r="F232" s="6974"/>
      <c r="G232" s="6974"/>
      <c r="H232" s="6974"/>
      <c r="I232" s="230"/>
      <c r="J232" s="6974"/>
      <c r="K232" s="6974"/>
      <c r="L232" s="6974"/>
      <c r="M232" s="6974"/>
      <c r="N232" s="6974"/>
      <c r="O232" s="6974"/>
      <c r="P232" s="6974"/>
      <c r="Q232" s="6974"/>
      <c r="R232" s="6974"/>
      <c r="S232" s="6974"/>
    </row>
    <row r="233" spans="4:19" hidden="1">
      <c r="D233" s="6967"/>
      <c r="E233" s="6974"/>
      <c r="F233" s="6974"/>
      <c r="G233" s="6974"/>
      <c r="H233" s="6974"/>
      <c r="I233" s="230"/>
      <c r="J233" s="6974"/>
      <c r="K233" s="6974"/>
      <c r="L233" s="6974"/>
      <c r="M233" s="6974"/>
      <c r="N233" s="6974"/>
      <c r="O233" s="6974"/>
      <c r="P233" s="6974"/>
      <c r="Q233" s="6974"/>
      <c r="R233" s="6974"/>
      <c r="S233" s="6974"/>
    </row>
    <row r="234" spans="4:19" hidden="1">
      <c r="D234" s="6967"/>
      <c r="E234" s="6974"/>
      <c r="F234" s="6974"/>
      <c r="G234" s="6974"/>
      <c r="H234" s="6974"/>
      <c r="I234" s="230"/>
      <c r="J234" s="6974"/>
      <c r="K234" s="6974"/>
      <c r="L234" s="6974"/>
      <c r="M234" s="6974"/>
      <c r="N234" s="6974"/>
      <c r="O234" s="6974"/>
      <c r="P234" s="6974"/>
      <c r="Q234" s="6974"/>
      <c r="R234" s="6974"/>
      <c r="S234" s="6974"/>
    </row>
    <row r="235" spans="4:19" hidden="1">
      <c r="D235" s="6967"/>
      <c r="E235" s="6974"/>
      <c r="F235" s="6974"/>
      <c r="G235" s="6974"/>
      <c r="H235" s="6974"/>
      <c r="I235" s="230"/>
      <c r="J235" s="6974"/>
      <c r="K235" s="6974"/>
      <c r="L235" s="6974"/>
      <c r="M235" s="6974"/>
      <c r="N235" s="6974"/>
      <c r="O235" s="6974"/>
      <c r="P235" s="6974"/>
      <c r="Q235" s="6974"/>
      <c r="R235" s="6974"/>
      <c r="S235" s="6974"/>
    </row>
    <row r="236" spans="4:19" hidden="1">
      <c r="D236" s="6967"/>
      <c r="E236" s="6974"/>
      <c r="F236" s="6974"/>
      <c r="G236" s="6974"/>
      <c r="H236" s="6974"/>
      <c r="I236" s="230"/>
      <c r="J236" s="6974"/>
      <c r="K236" s="6974"/>
      <c r="L236" s="6974"/>
      <c r="M236" s="6974"/>
      <c r="N236" s="6974"/>
      <c r="O236" s="6974"/>
      <c r="P236" s="6974"/>
      <c r="Q236" s="6974"/>
      <c r="R236" s="6974"/>
      <c r="S236" s="6974"/>
    </row>
    <row r="237" spans="4:19" hidden="1">
      <c r="D237" s="6967"/>
      <c r="E237" s="6974"/>
      <c r="F237" s="6974"/>
      <c r="G237" s="6974"/>
      <c r="H237" s="6974"/>
      <c r="I237" s="230"/>
      <c r="J237" s="6974"/>
      <c r="K237" s="6974"/>
      <c r="L237" s="6974"/>
      <c r="M237" s="6974"/>
      <c r="N237" s="6974"/>
      <c r="O237" s="6974"/>
      <c r="P237" s="6974"/>
      <c r="Q237" s="6974"/>
      <c r="R237" s="6974"/>
      <c r="S237" s="6974"/>
    </row>
    <row r="238" spans="4:19" hidden="1">
      <c r="D238" s="6967"/>
      <c r="E238" s="6974"/>
      <c r="F238" s="6974"/>
      <c r="G238" s="6974"/>
      <c r="H238" s="6974"/>
      <c r="I238" s="230"/>
      <c r="J238" s="6974"/>
      <c r="K238" s="6974"/>
      <c r="L238" s="6974"/>
      <c r="M238" s="6974"/>
      <c r="N238" s="6974"/>
      <c r="O238" s="6974"/>
      <c r="P238" s="6974"/>
      <c r="Q238" s="6974"/>
      <c r="R238" s="6974"/>
      <c r="S238" s="6974"/>
    </row>
    <row r="239" spans="4:19" hidden="1">
      <c r="D239" s="6967"/>
      <c r="E239" s="6974"/>
      <c r="F239" s="6974"/>
      <c r="G239" s="6974"/>
      <c r="H239" s="6974"/>
      <c r="I239" s="230"/>
      <c r="J239" s="6974"/>
      <c r="K239" s="6974"/>
      <c r="L239" s="6974"/>
      <c r="M239" s="6974"/>
      <c r="N239" s="6974"/>
      <c r="O239" s="6974"/>
      <c r="P239" s="6974"/>
      <c r="Q239" s="6974"/>
      <c r="R239" s="6974"/>
      <c r="S239" s="6974"/>
    </row>
    <row r="240" spans="4:19" hidden="1">
      <c r="D240" s="6967"/>
      <c r="E240" s="6974"/>
      <c r="F240" s="6974"/>
      <c r="G240" s="6974"/>
      <c r="H240" s="6974"/>
      <c r="I240" s="230"/>
      <c r="J240" s="6974"/>
      <c r="K240" s="6974"/>
      <c r="L240" s="6974"/>
      <c r="M240" s="6974"/>
      <c r="N240" s="6974"/>
      <c r="O240" s="6974"/>
      <c r="P240" s="6974"/>
      <c r="Q240" s="6974"/>
      <c r="R240" s="6974"/>
      <c r="S240" s="6974"/>
    </row>
    <row r="241" spans="4:19" hidden="1">
      <c r="D241" s="6967"/>
      <c r="E241" s="6974"/>
      <c r="F241" s="6974"/>
      <c r="G241" s="6974"/>
      <c r="H241" s="6974"/>
      <c r="I241" s="230"/>
      <c r="J241" s="6974"/>
      <c r="K241" s="6974"/>
      <c r="L241" s="6974"/>
      <c r="M241" s="6974"/>
      <c r="N241" s="6974"/>
      <c r="O241" s="6974"/>
      <c r="P241" s="6974"/>
      <c r="Q241" s="6974"/>
      <c r="R241" s="6974"/>
      <c r="S241" s="6974"/>
    </row>
    <row r="242" spans="4:19" hidden="1">
      <c r="D242" s="6967"/>
      <c r="E242" s="6974"/>
      <c r="F242" s="6974"/>
      <c r="G242" s="6974"/>
      <c r="H242" s="6974"/>
      <c r="I242" s="230"/>
      <c r="J242" s="6974"/>
      <c r="K242" s="6974"/>
      <c r="L242" s="6974"/>
      <c r="M242" s="6974"/>
      <c r="N242" s="6974"/>
      <c r="O242" s="6974"/>
      <c r="P242" s="6974"/>
      <c r="Q242" s="6974"/>
      <c r="R242" s="6974"/>
      <c r="S242" s="6974"/>
    </row>
    <row r="243" spans="4:19" hidden="1">
      <c r="D243" s="6967"/>
      <c r="E243" s="6974"/>
      <c r="F243" s="6974"/>
      <c r="G243" s="6974"/>
      <c r="H243" s="6974"/>
      <c r="I243" s="230"/>
      <c r="J243" s="6974"/>
      <c r="K243" s="6974"/>
      <c r="L243" s="6974"/>
      <c r="M243" s="6974"/>
      <c r="N243" s="6974"/>
      <c r="O243" s="6974"/>
      <c r="P243" s="6974"/>
      <c r="Q243" s="6974"/>
      <c r="R243" s="6974"/>
      <c r="S243" s="6974"/>
    </row>
    <row r="244" spans="4:19" hidden="1">
      <c r="D244" s="6967"/>
      <c r="E244" s="6974"/>
      <c r="F244" s="6974"/>
      <c r="G244" s="6974"/>
      <c r="H244" s="6974"/>
      <c r="I244" s="230"/>
      <c r="J244" s="6974"/>
      <c r="K244" s="6974"/>
      <c r="L244" s="6974"/>
      <c r="M244" s="6974"/>
      <c r="N244" s="6974"/>
      <c r="O244" s="6974"/>
      <c r="P244" s="6974"/>
      <c r="Q244" s="6974"/>
      <c r="R244" s="6974"/>
      <c r="S244" s="6974"/>
    </row>
    <row r="245" spans="4:19" hidden="1">
      <c r="D245" s="6967"/>
      <c r="E245" s="6974"/>
      <c r="F245" s="6974"/>
      <c r="G245" s="6974"/>
      <c r="H245" s="6974"/>
      <c r="I245" s="230"/>
      <c r="J245" s="6974"/>
      <c r="K245" s="6974"/>
      <c r="L245" s="6974"/>
      <c r="M245" s="6974"/>
      <c r="N245" s="6974"/>
      <c r="O245" s="6974"/>
      <c r="P245" s="6974"/>
      <c r="Q245" s="6974"/>
      <c r="R245" s="6974"/>
      <c r="S245" s="6974"/>
    </row>
    <row r="246" spans="4:19" hidden="1">
      <c r="D246" s="6967"/>
      <c r="E246" s="6974"/>
      <c r="F246" s="6974"/>
      <c r="G246" s="6974"/>
      <c r="H246" s="6974"/>
      <c r="I246" s="230"/>
      <c r="J246" s="6974"/>
      <c r="K246" s="6974"/>
      <c r="L246" s="6974"/>
      <c r="M246" s="6974"/>
      <c r="N246" s="6974"/>
      <c r="O246" s="6974"/>
      <c r="P246" s="6974"/>
      <c r="Q246" s="6974"/>
      <c r="R246" s="6974"/>
      <c r="S246" s="6974"/>
    </row>
    <row r="247" spans="4:19" hidden="1">
      <c r="D247" s="6967"/>
      <c r="E247" s="6974"/>
      <c r="F247" s="6974"/>
      <c r="G247" s="6974"/>
      <c r="H247" s="6974"/>
      <c r="I247" s="230"/>
      <c r="J247" s="6974"/>
      <c r="K247" s="6974"/>
      <c r="L247" s="6974"/>
      <c r="M247" s="6974"/>
      <c r="N247" s="6974"/>
      <c r="O247" s="6974"/>
      <c r="P247" s="6974"/>
      <c r="Q247" s="6974"/>
      <c r="R247" s="6974"/>
      <c r="S247" s="6974"/>
    </row>
    <row r="248" spans="4:19" hidden="1">
      <c r="D248" s="6967"/>
      <c r="E248" s="6974"/>
      <c r="F248" s="6974"/>
      <c r="G248" s="6974"/>
      <c r="H248" s="6974"/>
      <c r="I248" s="230"/>
      <c r="J248" s="6974"/>
      <c r="K248" s="6974"/>
      <c r="L248" s="6974"/>
      <c r="M248" s="6974"/>
      <c r="N248" s="6974"/>
      <c r="O248" s="6974"/>
      <c r="P248" s="6974"/>
      <c r="Q248" s="6974"/>
      <c r="R248" s="6974"/>
      <c r="S248" s="6974"/>
    </row>
    <row r="249" spans="4:19" hidden="1">
      <c r="D249" s="6967"/>
      <c r="E249" s="6974"/>
      <c r="F249" s="6974"/>
      <c r="G249" s="6974"/>
      <c r="H249" s="6974"/>
      <c r="I249" s="230"/>
      <c r="J249" s="6974"/>
      <c r="K249" s="6974"/>
      <c r="L249" s="6974"/>
      <c r="M249" s="6974"/>
      <c r="N249" s="6974"/>
      <c r="O249" s="6974"/>
      <c r="P249" s="6974"/>
      <c r="Q249" s="6974"/>
      <c r="R249" s="6974"/>
      <c r="S249" s="6974"/>
    </row>
    <row r="250" spans="4:19" hidden="1">
      <c r="D250" s="6967"/>
      <c r="E250" s="6974"/>
      <c r="F250" s="6974"/>
      <c r="G250" s="6974"/>
      <c r="H250" s="6974"/>
      <c r="I250" s="230"/>
      <c r="J250" s="6974"/>
      <c r="K250" s="6974"/>
      <c r="L250" s="6974"/>
      <c r="M250" s="6974"/>
      <c r="N250" s="6974"/>
      <c r="O250" s="6974"/>
      <c r="P250" s="6974"/>
      <c r="Q250" s="6974"/>
      <c r="R250" s="6974"/>
      <c r="S250" s="6974"/>
    </row>
    <row r="251" spans="4:19" hidden="1">
      <c r="D251" s="6967"/>
      <c r="E251" s="6974"/>
      <c r="F251" s="6974"/>
      <c r="G251" s="6974"/>
      <c r="H251" s="6974"/>
      <c r="I251" s="230"/>
      <c r="J251" s="6974"/>
      <c r="K251" s="6974"/>
      <c r="L251" s="6974"/>
      <c r="M251" s="6974"/>
      <c r="N251" s="6974"/>
      <c r="O251" s="6974"/>
      <c r="P251" s="6974"/>
      <c r="Q251" s="6974"/>
      <c r="R251" s="6974"/>
      <c r="S251" s="6974"/>
    </row>
    <row r="252" spans="4:19" hidden="1">
      <c r="D252" s="6967"/>
      <c r="E252" s="6974"/>
      <c r="F252" s="6974"/>
      <c r="G252" s="6974"/>
      <c r="H252" s="6974"/>
      <c r="I252" s="230"/>
      <c r="J252" s="6974"/>
      <c r="K252" s="6974"/>
      <c r="L252" s="6974"/>
      <c r="M252" s="6974"/>
      <c r="N252" s="6974"/>
      <c r="O252" s="6974"/>
      <c r="P252" s="6974"/>
      <c r="Q252" s="6974"/>
      <c r="R252" s="6974"/>
      <c r="S252" s="6974"/>
    </row>
    <row r="253" spans="4:19" hidden="1">
      <c r="D253" s="6967"/>
      <c r="E253" s="6974"/>
      <c r="F253" s="6974"/>
      <c r="G253" s="6974"/>
      <c r="H253" s="6974"/>
      <c r="I253" s="230"/>
      <c r="J253" s="6974"/>
      <c r="K253" s="6974"/>
      <c r="L253" s="6974"/>
      <c r="M253" s="6974"/>
      <c r="N253" s="6974"/>
      <c r="O253" s="6974"/>
      <c r="P253" s="6974"/>
      <c r="Q253" s="6974"/>
      <c r="R253" s="6974"/>
      <c r="S253" s="6974"/>
    </row>
    <row r="254" spans="4:19" hidden="1">
      <c r="D254" s="6967"/>
      <c r="E254" s="6974"/>
      <c r="F254" s="6974"/>
      <c r="G254" s="6974"/>
      <c r="H254" s="6974"/>
      <c r="I254" s="230"/>
      <c r="J254" s="6974"/>
      <c r="K254" s="6974"/>
      <c r="L254" s="6974"/>
      <c r="M254" s="6974"/>
      <c r="N254" s="6974"/>
      <c r="O254" s="6974"/>
      <c r="P254" s="6974"/>
      <c r="Q254" s="6974"/>
      <c r="R254" s="6974"/>
      <c r="S254" s="6974"/>
    </row>
    <row r="255" spans="4:19" hidden="1">
      <c r="D255" s="6967"/>
      <c r="E255" s="6974"/>
      <c r="F255" s="6974"/>
      <c r="G255" s="6974"/>
      <c r="H255" s="6974"/>
      <c r="I255" s="230"/>
      <c r="J255" s="6974"/>
      <c r="K255" s="6974"/>
      <c r="L255" s="6974"/>
      <c r="M255" s="6974"/>
      <c r="N255" s="6974"/>
      <c r="O255" s="6974"/>
      <c r="P255" s="6974"/>
      <c r="Q255" s="6974"/>
      <c r="R255" s="6974"/>
      <c r="S255" s="6974"/>
    </row>
    <row r="256" spans="4:19" hidden="1">
      <c r="D256" s="6967"/>
      <c r="E256" s="6974"/>
      <c r="F256" s="6974"/>
      <c r="G256" s="6974"/>
      <c r="H256" s="6974"/>
      <c r="I256" s="230"/>
      <c r="J256" s="6974"/>
      <c r="K256" s="6974"/>
      <c r="L256" s="6974"/>
      <c r="M256" s="6974"/>
      <c r="N256" s="6974"/>
      <c r="O256" s="6974"/>
      <c r="P256" s="6974"/>
      <c r="Q256" s="6974"/>
      <c r="R256" s="6974"/>
      <c r="S256" s="6974"/>
    </row>
    <row r="257" spans="4:19" hidden="1">
      <c r="D257" s="6967"/>
      <c r="E257" s="6974"/>
      <c r="F257" s="6974"/>
      <c r="G257" s="6974"/>
      <c r="H257" s="6974"/>
      <c r="I257" s="230"/>
      <c r="J257" s="6974"/>
      <c r="K257" s="6974"/>
      <c r="L257" s="6974"/>
      <c r="M257" s="6974"/>
      <c r="N257" s="6974"/>
      <c r="O257" s="6974"/>
      <c r="P257" s="6974"/>
      <c r="Q257" s="6974"/>
      <c r="R257" s="6974"/>
      <c r="S257" s="6974"/>
    </row>
    <row r="258" spans="4:19" hidden="1">
      <c r="D258" s="6967"/>
      <c r="E258" s="6974"/>
      <c r="F258" s="6974"/>
      <c r="G258" s="6974"/>
      <c r="H258" s="6974"/>
      <c r="I258" s="230"/>
      <c r="J258" s="6974"/>
      <c r="K258" s="6974"/>
      <c r="L258" s="6974"/>
      <c r="M258" s="6974"/>
      <c r="N258" s="6974"/>
      <c r="O258" s="6974"/>
      <c r="P258" s="6974"/>
      <c r="Q258" s="6974"/>
      <c r="R258" s="6974"/>
      <c r="S258" s="6974"/>
    </row>
    <row r="259" spans="4:19" hidden="1">
      <c r="D259" s="6967"/>
      <c r="E259" s="6974"/>
      <c r="F259" s="6974"/>
      <c r="G259" s="6974"/>
      <c r="H259" s="6974"/>
      <c r="I259" s="230"/>
      <c r="J259" s="6974"/>
      <c r="K259" s="6974"/>
      <c r="L259" s="6974"/>
      <c r="M259" s="6974"/>
      <c r="N259" s="6974"/>
      <c r="O259" s="6974"/>
      <c r="P259" s="6974"/>
      <c r="Q259" s="6974"/>
      <c r="R259" s="6974"/>
      <c r="S259" s="6974"/>
    </row>
    <row r="260" spans="4:19" hidden="1">
      <c r="D260" s="6967"/>
      <c r="E260" s="6974"/>
      <c r="F260" s="6974"/>
      <c r="G260" s="6974"/>
      <c r="H260" s="6974"/>
      <c r="I260" s="230"/>
      <c r="J260" s="6974"/>
      <c r="K260" s="6974"/>
      <c r="L260" s="6974"/>
      <c r="M260" s="6974"/>
      <c r="N260" s="6974"/>
      <c r="O260" s="6974"/>
      <c r="P260" s="6974"/>
      <c r="Q260" s="6974"/>
      <c r="R260" s="6974"/>
      <c r="S260" s="6974"/>
    </row>
    <row r="261" spans="4:19" hidden="1">
      <c r="D261" s="6967"/>
      <c r="E261" s="6974"/>
      <c r="F261" s="6974"/>
      <c r="G261" s="6974"/>
      <c r="H261" s="6974"/>
      <c r="I261" s="230"/>
      <c r="J261" s="6974"/>
      <c r="K261" s="6974"/>
      <c r="L261" s="6974"/>
      <c r="M261" s="6974"/>
      <c r="N261" s="6974"/>
      <c r="O261" s="6974"/>
      <c r="P261" s="6974"/>
      <c r="Q261" s="6974"/>
      <c r="R261" s="6974"/>
      <c r="S261" s="6974"/>
    </row>
    <row r="262" spans="4:19" hidden="1">
      <c r="D262" s="6967"/>
      <c r="E262" s="6974"/>
      <c r="F262" s="6974"/>
      <c r="G262" s="6974"/>
      <c r="H262" s="6974"/>
      <c r="I262" s="230"/>
      <c r="J262" s="6974"/>
      <c r="K262" s="6974"/>
      <c r="L262" s="6974"/>
      <c r="M262" s="6974"/>
      <c r="N262" s="6974"/>
      <c r="O262" s="6974"/>
      <c r="P262" s="6974"/>
      <c r="Q262" s="6974"/>
      <c r="R262" s="6974"/>
      <c r="S262" s="6974"/>
    </row>
    <row r="263" spans="4:19" hidden="1">
      <c r="D263" s="6977"/>
      <c r="I263" s="230"/>
    </row>
    <row r="264" spans="4:19" hidden="1">
      <c r="D264" s="6975"/>
      <c r="E264" s="6978"/>
      <c r="F264" s="6978"/>
      <c r="G264" s="6978"/>
      <c r="H264" s="6978"/>
      <c r="I264" s="6963"/>
      <c r="J264" s="6978"/>
      <c r="K264" s="6978"/>
      <c r="L264" s="6978"/>
      <c r="M264" s="6978"/>
      <c r="N264" s="6978"/>
      <c r="O264" s="6978"/>
      <c r="P264" s="6978"/>
      <c r="Q264" s="6978"/>
      <c r="R264" s="6978"/>
      <c r="S264" s="6978"/>
    </row>
    <row r="265" spans="4:19" hidden="1">
      <c r="D265" s="6975"/>
      <c r="E265" s="6978"/>
      <c r="F265" s="6978"/>
      <c r="G265" s="6978"/>
      <c r="H265" s="6978"/>
      <c r="I265" s="6963"/>
      <c r="J265" s="6978"/>
      <c r="K265" s="6978"/>
      <c r="L265" s="6978"/>
      <c r="M265" s="6978"/>
      <c r="N265" s="6978"/>
      <c r="O265" s="6978"/>
      <c r="P265" s="6978"/>
      <c r="Q265" s="6978"/>
      <c r="R265" s="6978"/>
      <c r="S265" s="6978"/>
    </row>
    <row r="266" spans="4:19" hidden="1">
      <c r="D266" s="6975"/>
      <c r="E266" s="6978"/>
      <c r="F266" s="6978"/>
      <c r="G266" s="6978"/>
      <c r="H266" s="6978"/>
      <c r="I266" s="6963"/>
      <c r="J266" s="6978"/>
      <c r="K266" s="6978"/>
      <c r="L266" s="6978"/>
      <c r="M266" s="6978"/>
      <c r="N266" s="6978"/>
      <c r="O266" s="6978"/>
      <c r="P266" s="6978"/>
      <c r="Q266" s="6978"/>
      <c r="R266" s="6978"/>
      <c r="S266" s="6978"/>
    </row>
    <row r="267" spans="4:19" hidden="1">
      <c r="D267" s="6975"/>
      <c r="E267" s="6978"/>
      <c r="F267" s="6978"/>
      <c r="G267" s="6978"/>
      <c r="H267" s="6978"/>
      <c r="I267" s="6963"/>
      <c r="J267" s="6978"/>
      <c r="K267" s="6978"/>
      <c r="L267" s="6978"/>
      <c r="M267" s="6978"/>
      <c r="N267" s="6978"/>
      <c r="O267" s="6978"/>
      <c r="P267" s="6978"/>
      <c r="Q267" s="6978"/>
      <c r="R267" s="6978"/>
      <c r="S267" s="6978"/>
    </row>
    <row r="268" spans="4:19" hidden="1">
      <c r="D268" s="6975"/>
      <c r="E268" s="6978"/>
      <c r="F268" s="6978"/>
      <c r="G268" s="6978"/>
      <c r="H268" s="6978"/>
      <c r="I268" s="6963"/>
      <c r="J268" s="6978"/>
      <c r="K268" s="6978"/>
      <c r="L268" s="6978"/>
      <c r="M268" s="6978"/>
      <c r="N268" s="6978"/>
      <c r="O268" s="6978"/>
      <c r="P268" s="6978"/>
      <c r="Q268" s="6978"/>
      <c r="R268" s="6978"/>
      <c r="S268" s="6978"/>
    </row>
    <row r="269" spans="4:19" hidden="1">
      <c r="D269" s="6975"/>
      <c r="E269" s="6978"/>
      <c r="F269" s="6978"/>
      <c r="G269" s="6978"/>
      <c r="H269" s="6978"/>
      <c r="I269" s="6963"/>
      <c r="J269" s="6978"/>
      <c r="K269" s="6978"/>
      <c r="L269" s="6978"/>
      <c r="M269" s="6978"/>
      <c r="N269" s="6978"/>
      <c r="O269" s="6978"/>
      <c r="P269" s="6978"/>
      <c r="Q269" s="6978"/>
      <c r="R269" s="6978"/>
      <c r="S269" s="6978"/>
    </row>
    <row r="270" spans="4:19" hidden="1">
      <c r="D270" s="6975"/>
      <c r="E270" s="6978"/>
      <c r="F270" s="6978"/>
      <c r="G270" s="6978"/>
      <c r="H270" s="6978"/>
      <c r="I270" s="6963"/>
      <c r="J270" s="6978"/>
      <c r="K270" s="6978"/>
      <c r="L270" s="6978"/>
      <c r="M270" s="6978"/>
      <c r="N270" s="6978"/>
      <c r="O270" s="6978"/>
      <c r="P270" s="6978"/>
      <c r="Q270" s="6978"/>
      <c r="R270" s="6978"/>
      <c r="S270" s="6978"/>
    </row>
    <row r="271" spans="4:19" hidden="1">
      <c r="D271" s="6975"/>
      <c r="E271" s="6978"/>
      <c r="F271" s="6978"/>
      <c r="G271" s="6978"/>
      <c r="H271" s="6978"/>
      <c r="I271" s="6963"/>
      <c r="J271" s="6978"/>
      <c r="K271" s="6978"/>
      <c r="L271" s="6978"/>
      <c r="M271" s="6978"/>
      <c r="N271" s="6978"/>
      <c r="O271" s="6978"/>
      <c r="P271" s="6978"/>
      <c r="Q271" s="6978"/>
      <c r="R271" s="6978"/>
      <c r="S271" s="6978"/>
    </row>
    <row r="272" spans="4:19" hidden="1">
      <c r="D272" s="6975"/>
      <c r="E272" s="6978"/>
      <c r="F272" s="6978"/>
      <c r="G272" s="6978"/>
      <c r="H272" s="6978"/>
      <c r="I272" s="6963"/>
      <c r="J272" s="6978"/>
      <c r="K272" s="6978"/>
      <c r="L272" s="6978"/>
      <c r="M272" s="6978"/>
      <c r="N272" s="6978"/>
      <c r="O272" s="6978"/>
      <c r="P272" s="6978"/>
      <c r="Q272" s="6978"/>
      <c r="R272" s="6978"/>
      <c r="S272" s="6978"/>
    </row>
    <row r="273" spans="4:19" hidden="1">
      <c r="D273" s="6975"/>
      <c r="E273" s="6979"/>
      <c r="F273" s="6979"/>
      <c r="G273" s="6979"/>
      <c r="H273" s="6979"/>
      <c r="I273" s="6963"/>
      <c r="J273" s="6979"/>
      <c r="K273" s="6979"/>
      <c r="L273" s="6979"/>
      <c r="M273" s="6979"/>
      <c r="N273" s="6979"/>
      <c r="O273" s="6979"/>
      <c r="P273" s="6979"/>
      <c r="Q273" s="6979"/>
      <c r="R273" s="6979"/>
      <c r="S273" s="6979"/>
    </row>
    <row r="274" spans="4:19" hidden="1">
      <c r="D274" s="6975"/>
      <c r="E274" s="6979"/>
      <c r="F274" s="6979"/>
      <c r="G274" s="6979"/>
      <c r="H274" s="6979"/>
      <c r="I274" s="6963"/>
      <c r="J274" s="6979"/>
      <c r="K274" s="6979"/>
      <c r="L274" s="6979"/>
      <c r="M274" s="6979"/>
      <c r="N274" s="6979"/>
      <c r="O274" s="6979"/>
      <c r="P274" s="6979"/>
      <c r="Q274" s="6979"/>
      <c r="R274" s="6979"/>
      <c r="S274" s="6979"/>
    </row>
    <row r="275" spans="4:19" hidden="1">
      <c r="D275" s="6975"/>
      <c r="E275" s="6979"/>
      <c r="F275" s="6979"/>
      <c r="G275" s="6979"/>
      <c r="H275" s="6979"/>
      <c r="I275" s="6963"/>
      <c r="J275" s="6979"/>
      <c r="K275" s="6979"/>
      <c r="L275" s="6979"/>
      <c r="M275" s="6979"/>
      <c r="N275" s="6979"/>
      <c r="O275" s="6979"/>
      <c r="P275" s="6979"/>
      <c r="Q275" s="6979"/>
      <c r="R275" s="6979"/>
      <c r="S275" s="6979"/>
    </row>
    <row r="276" spans="4:19" hidden="1">
      <c r="D276" s="6975"/>
      <c r="E276" s="6979"/>
      <c r="F276" s="6979"/>
      <c r="G276" s="6979"/>
      <c r="H276" s="6979"/>
      <c r="I276" s="6963"/>
      <c r="J276" s="6979"/>
      <c r="K276" s="6979"/>
      <c r="L276" s="6979"/>
      <c r="M276" s="6979"/>
      <c r="N276" s="6979"/>
      <c r="O276" s="6979"/>
      <c r="P276" s="6979"/>
      <c r="Q276" s="6979"/>
      <c r="R276" s="6979"/>
      <c r="S276" s="6979"/>
    </row>
    <row r="277" spans="4:19" hidden="1">
      <c r="D277" s="6975"/>
      <c r="E277" s="6979"/>
      <c r="F277" s="6979"/>
      <c r="G277" s="6979"/>
      <c r="H277" s="6979"/>
      <c r="I277" s="6963"/>
      <c r="J277" s="6979"/>
      <c r="K277" s="6979"/>
      <c r="L277" s="6979"/>
      <c r="M277" s="6979"/>
      <c r="N277" s="6979"/>
      <c r="O277" s="6979"/>
      <c r="P277" s="6979"/>
      <c r="Q277" s="6979"/>
      <c r="R277" s="6979"/>
      <c r="S277" s="6979"/>
    </row>
    <row r="278" spans="4:19" hidden="1">
      <c r="D278" s="6975"/>
      <c r="E278" s="6979"/>
      <c r="F278" s="6979"/>
      <c r="G278" s="6979"/>
      <c r="H278" s="6979"/>
      <c r="I278" s="6963"/>
      <c r="J278" s="6979"/>
      <c r="K278" s="6979"/>
      <c r="L278" s="6979"/>
      <c r="M278" s="6979"/>
      <c r="N278" s="6979"/>
      <c r="O278" s="6979"/>
      <c r="P278" s="6979"/>
      <c r="Q278" s="6979"/>
      <c r="R278" s="6979"/>
      <c r="S278" s="6979"/>
    </row>
    <row r="279" spans="4:19" hidden="1">
      <c r="D279" s="6975"/>
      <c r="E279" s="6979"/>
      <c r="F279" s="6979"/>
      <c r="G279" s="6979"/>
      <c r="H279" s="6979"/>
      <c r="I279" s="6963"/>
      <c r="J279" s="6979"/>
      <c r="K279" s="6979"/>
      <c r="L279" s="6979"/>
      <c r="M279" s="6979"/>
      <c r="N279" s="6979"/>
      <c r="O279" s="6979"/>
      <c r="P279" s="6979"/>
      <c r="Q279" s="6979"/>
      <c r="R279" s="6979"/>
      <c r="S279" s="6979"/>
    </row>
    <row r="280" spans="4:19" hidden="1">
      <c r="D280" s="6975"/>
      <c r="E280" s="6979"/>
      <c r="F280" s="6979"/>
      <c r="G280" s="6979"/>
      <c r="H280" s="6979"/>
      <c r="I280" s="6963"/>
      <c r="J280" s="6979"/>
      <c r="K280" s="6979"/>
      <c r="L280" s="6979"/>
      <c r="M280" s="6979"/>
      <c r="N280" s="6979"/>
      <c r="O280" s="6979"/>
      <c r="P280" s="6979"/>
      <c r="Q280" s="6979"/>
      <c r="R280" s="6979"/>
      <c r="S280" s="6979"/>
    </row>
    <row r="281" spans="4:19" hidden="1">
      <c r="D281" s="6975"/>
      <c r="E281" s="6979"/>
      <c r="F281" s="6979"/>
      <c r="G281" s="6979"/>
      <c r="H281" s="6979"/>
      <c r="I281" s="6963"/>
      <c r="J281" s="6979"/>
      <c r="K281" s="6979"/>
      <c r="L281" s="6979"/>
      <c r="M281" s="6979"/>
      <c r="N281" s="6979"/>
      <c r="O281" s="6979"/>
      <c r="P281" s="6979"/>
      <c r="Q281" s="6979"/>
      <c r="R281" s="6979"/>
      <c r="S281" s="6979"/>
    </row>
    <row r="282" spans="4:19" hidden="1">
      <c r="D282" s="6975"/>
      <c r="E282" s="6979"/>
      <c r="F282" s="6979"/>
      <c r="G282" s="6979"/>
      <c r="H282" s="6979"/>
      <c r="I282" s="6963"/>
      <c r="J282" s="6979"/>
      <c r="K282" s="6979"/>
      <c r="L282" s="6979"/>
      <c r="M282" s="6979"/>
      <c r="N282" s="6979"/>
      <c r="O282" s="6979"/>
      <c r="P282" s="6979"/>
      <c r="Q282" s="6979"/>
      <c r="R282" s="6979"/>
      <c r="S282" s="6979"/>
    </row>
    <row r="283" spans="4:19" hidden="1">
      <c r="D283" s="6975"/>
      <c r="E283" s="6979"/>
      <c r="F283" s="6979"/>
      <c r="G283" s="6979"/>
      <c r="H283" s="6979"/>
      <c r="I283" s="6963"/>
      <c r="J283" s="6979"/>
      <c r="K283" s="6979"/>
      <c r="L283" s="6979"/>
      <c r="M283" s="6979"/>
      <c r="N283" s="6979"/>
      <c r="O283" s="6979"/>
      <c r="P283" s="6979"/>
      <c r="Q283" s="6979"/>
      <c r="R283" s="6979"/>
      <c r="S283" s="6979"/>
    </row>
    <row r="284" spans="4:19" hidden="1">
      <c r="D284" s="6975"/>
      <c r="E284" s="6979"/>
      <c r="F284" s="6979"/>
      <c r="G284" s="6979"/>
      <c r="H284" s="6979"/>
      <c r="I284" s="6963"/>
      <c r="J284" s="6979"/>
      <c r="K284" s="6979"/>
      <c r="L284" s="6979"/>
      <c r="M284" s="6979"/>
      <c r="N284" s="6979"/>
      <c r="O284" s="6979"/>
      <c r="P284" s="6979"/>
      <c r="Q284" s="6979"/>
      <c r="R284" s="6979"/>
      <c r="S284" s="6979"/>
    </row>
    <row r="285" spans="4:19" hidden="1">
      <c r="D285" s="6975"/>
      <c r="E285" s="6979"/>
      <c r="F285" s="6979"/>
      <c r="G285" s="6979"/>
      <c r="H285" s="6979"/>
      <c r="I285" s="6963"/>
      <c r="J285" s="6979"/>
      <c r="K285" s="6979"/>
      <c r="L285" s="6979"/>
      <c r="M285" s="6979"/>
      <c r="N285" s="6979"/>
      <c r="O285" s="6979"/>
      <c r="P285" s="6979"/>
      <c r="Q285" s="6979"/>
      <c r="R285" s="6979"/>
      <c r="S285" s="6979"/>
    </row>
    <row r="286" spans="4:19" hidden="1">
      <c r="D286" s="6975"/>
      <c r="E286" s="6979"/>
      <c r="F286" s="6979"/>
      <c r="G286" s="6979"/>
      <c r="H286" s="6979"/>
      <c r="I286" s="6963"/>
      <c r="J286" s="6979"/>
      <c r="K286" s="6979"/>
      <c r="L286" s="6979"/>
      <c r="M286" s="6979"/>
      <c r="N286" s="6979"/>
      <c r="O286" s="6979"/>
      <c r="P286" s="6979"/>
      <c r="Q286" s="6979"/>
      <c r="R286" s="6979"/>
      <c r="S286" s="6979"/>
    </row>
    <row r="287" spans="4:19" hidden="1">
      <c r="D287" s="6975"/>
      <c r="E287" s="6979"/>
      <c r="F287" s="6979"/>
      <c r="G287" s="6979"/>
      <c r="H287" s="6979"/>
      <c r="I287" s="6963"/>
      <c r="J287" s="6979"/>
      <c r="K287" s="6979"/>
      <c r="L287" s="6979"/>
      <c r="M287" s="6979"/>
      <c r="N287" s="6979"/>
      <c r="O287" s="6979"/>
      <c r="P287" s="6979"/>
      <c r="Q287" s="6979"/>
      <c r="R287" s="6979"/>
      <c r="S287" s="6979"/>
    </row>
    <row r="288" spans="4:19" hidden="1">
      <c r="D288" s="6975"/>
      <c r="E288" s="6979"/>
      <c r="F288" s="6979"/>
      <c r="G288" s="6979"/>
      <c r="H288" s="6979"/>
      <c r="I288" s="6963"/>
      <c r="J288" s="6979"/>
      <c r="K288" s="6979"/>
      <c r="L288" s="6979"/>
      <c r="M288" s="6979"/>
      <c r="N288" s="6979"/>
      <c r="O288" s="6979"/>
      <c r="P288" s="6979"/>
      <c r="Q288" s="6979"/>
      <c r="R288" s="6979"/>
      <c r="S288" s="6979"/>
    </row>
    <row r="289" spans="4:19" hidden="1">
      <c r="D289" s="6975"/>
      <c r="E289" s="6979"/>
      <c r="F289" s="6979"/>
      <c r="G289" s="6979"/>
      <c r="H289" s="6979"/>
      <c r="I289" s="6963"/>
      <c r="J289" s="6979"/>
      <c r="K289" s="6979"/>
      <c r="L289" s="6979"/>
      <c r="M289" s="6979"/>
      <c r="N289" s="6979"/>
      <c r="O289" s="6979"/>
      <c r="P289" s="6979"/>
      <c r="Q289" s="6979"/>
      <c r="R289" s="6979"/>
      <c r="S289" s="6979"/>
    </row>
    <row r="290" spans="4:19" hidden="1">
      <c r="D290" s="6975"/>
      <c r="E290" s="6979"/>
      <c r="F290" s="6979"/>
      <c r="G290" s="6979"/>
      <c r="H290" s="6979"/>
      <c r="I290" s="6963"/>
      <c r="J290" s="6979"/>
      <c r="K290" s="6979"/>
      <c r="L290" s="6979"/>
      <c r="M290" s="6979"/>
      <c r="N290" s="6979"/>
      <c r="O290" s="6979"/>
      <c r="P290" s="6979"/>
      <c r="Q290" s="6979"/>
      <c r="R290" s="6979"/>
      <c r="S290" s="6979"/>
    </row>
    <row r="291" spans="4:19" hidden="1">
      <c r="D291" s="6975"/>
      <c r="E291" s="6979"/>
      <c r="F291" s="6979"/>
      <c r="G291" s="6979"/>
      <c r="H291" s="6979"/>
      <c r="I291" s="6963"/>
      <c r="J291" s="6979"/>
      <c r="K291" s="6979"/>
      <c r="L291" s="6979"/>
      <c r="M291" s="6979"/>
      <c r="N291" s="6979"/>
      <c r="O291" s="6979"/>
      <c r="P291" s="6979"/>
      <c r="Q291" s="6979"/>
      <c r="R291" s="6979"/>
      <c r="S291" s="6979"/>
    </row>
    <row r="292" spans="4:19" hidden="1">
      <c r="D292" s="6975"/>
      <c r="E292" s="6979"/>
      <c r="F292" s="6979"/>
      <c r="G292" s="6979"/>
      <c r="H292" s="6979"/>
      <c r="I292" s="6963"/>
      <c r="J292" s="6979"/>
      <c r="K292" s="6979"/>
      <c r="L292" s="6979"/>
      <c r="M292" s="6979"/>
      <c r="N292" s="6979"/>
      <c r="O292" s="6979"/>
      <c r="P292" s="6979"/>
      <c r="Q292" s="6979"/>
      <c r="R292" s="6979"/>
      <c r="S292" s="6979"/>
    </row>
    <row r="293" spans="4:19" hidden="1">
      <c r="D293" s="6975"/>
      <c r="E293" s="6979"/>
      <c r="F293" s="6979"/>
      <c r="G293" s="6979"/>
      <c r="H293" s="6979"/>
      <c r="I293" s="6963"/>
      <c r="J293" s="6979"/>
      <c r="K293" s="6979"/>
      <c r="L293" s="6979"/>
      <c r="M293" s="6979"/>
      <c r="N293" s="6979"/>
      <c r="O293" s="6979"/>
      <c r="P293" s="6979"/>
      <c r="Q293" s="6979"/>
      <c r="R293" s="6979"/>
      <c r="S293" s="6979"/>
    </row>
    <row r="294" spans="4:19" hidden="1">
      <c r="D294" s="6975"/>
      <c r="E294" s="6979"/>
      <c r="F294" s="6979"/>
      <c r="G294" s="6979"/>
      <c r="H294" s="6979"/>
      <c r="I294" s="6963"/>
      <c r="J294" s="6979"/>
      <c r="K294" s="6979"/>
      <c r="L294" s="6979"/>
      <c r="M294" s="6979"/>
      <c r="N294" s="6979"/>
      <c r="O294" s="6979"/>
      <c r="P294" s="6979"/>
      <c r="Q294" s="6979"/>
      <c r="R294" s="6979"/>
      <c r="S294" s="6979"/>
    </row>
    <row r="295" spans="4:19" hidden="1">
      <c r="D295" s="6975"/>
      <c r="E295" s="6979"/>
      <c r="F295" s="6979"/>
      <c r="G295" s="6979"/>
      <c r="H295" s="6979"/>
      <c r="I295" s="6963"/>
      <c r="J295" s="6979"/>
      <c r="K295" s="6979"/>
      <c r="L295" s="6979"/>
      <c r="M295" s="6979"/>
      <c r="N295" s="6979"/>
      <c r="O295" s="6979"/>
      <c r="P295" s="6979"/>
      <c r="Q295" s="6979"/>
      <c r="R295" s="6979"/>
      <c r="S295" s="6979"/>
    </row>
    <row r="296" spans="4:19" hidden="1">
      <c r="D296" s="6977"/>
      <c r="E296" s="6980"/>
      <c r="F296" s="6980"/>
      <c r="G296" s="6980"/>
      <c r="H296" s="6980"/>
      <c r="I296" s="6963"/>
      <c r="J296" s="6980"/>
      <c r="K296" s="6980"/>
      <c r="L296" s="6980"/>
      <c r="M296" s="6980"/>
      <c r="N296" s="6980"/>
      <c r="O296" s="6980"/>
      <c r="P296" s="6980"/>
      <c r="Q296" s="6980"/>
      <c r="R296" s="6980"/>
      <c r="S296" s="6980"/>
    </row>
    <row r="297" spans="4:19" hidden="1">
      <c r="D297" s="6977"/>
      <c r="E297" s="3450"/>
      <c r="F297" s="6980"/>
      <c r="G297" s="6980"/>
      <c r="H297" s="6980"/>
      <c r="I297" s="6963"/>
      <c r="J297" s="6980"/>
      <c r="K297" s="6980"/>
      <c r="L297" s="6980"/>
      <c r="M297" s="6980"/>
      <c r="N297" s="6980"/>
      <c r="O297" s="6980"/>
      <c r="P297" s="6980"/>
      <c r="Q297" s="6980"/>
      <c r="R297" s="6980"/>
      <c r="S297" s="6980"/>
    </row>
    <row r="298" spans="4:19" hidden="1">
      <c r="D298" s="6977"/>
      <c r="E298" s="2442"/>
      <c r="F298" s="6980"/>
      <c r="G298" s="6980"/>
      <c r="H298" s="6980"/>
      <c r="I298" s="6963"/>
      <c r="J298" s="6980"/>
      <c r="K298" s="6980"/>
      <c r="L298" s="6980"/>
      <c r="M298" s="6980"/>
      <c r="N298" s="6980"/>
      <c r="O298" s="6980"/>
      <c r="P298" s="6980"/>
      <c r="Q298" s="6980"/>
      <c r="R298" s="6980"/>
      <c r="S298" s="6980"/>
    </row>
    <row r="299" spans="4:19" hidden="1">
      <c r="E299" s="6981"/>
      <c r="F299" s="6981"/>
      <c r="G299" s="6981"/>
      <c r="H299" s="6981"/>
      <c r="I299" s="6963"/>
      <c r="J299" s="6981"/>
      <c r="K299" s="6981"/>
      <c r="L299" s="6981"/>
      <c r="M299" s="6981"/>
      <c r="N299" s="6981"/>
      <c r="O299" s="6981"/>
      <c r="P299" s="6981"/>
      <c r="Q299" s="6981"/>
      <c r="R299" s="6981"/>
      <c r="S299" s="6981"/>
    </row>
    <row r="300" spans="4:19" hidden="1">
      <c r="E300" s="6982"/>
      <c r="F300" s="6963"/>
      <c r="G300" s="6963"/>
      <c r="H300" s="6963"/>
      <c r="I300" s="6963"/>
      <c r="J300" s="6963"/>
      <c r="K300" s="6963"/>
      <c r="L300" s="6963"/>
      <c r="M300" s="6963"/>
      <c r="N300" s="6963"/>
      <c r="O300" s="6963"/>
      <c r="P300" s="6963"/>
      <c r="Q300" s="6963"/>
      <c r="R300" s="6963"/>
      <c r="S300" s="6963"/>
    </row>
    <row r="301" spans="4:19" hidden="1">
      <c r="E301" s="6982"/>
      <c r="F301" s="6963"/>
      <c r="G301" s="6963"/>
      <c r="H301" s="6963"/>
      <c r="I301" s="6963"/>
      <c r="J301" s="6963"/>
      <c r="K301" s="6963"/>
      <c r="L301" s="6963"/>
      <c r="M301" s="6963"/>
      <c r="N301" s="6963"/>
      <c r="O301" s="6963"/>
      <c r="P301" s="6963"/>
      <c r="Q301" s="6963"/>
      <c r="R301" s="6963"/>
      <c r="S301" s="6963"/>
    </row>
    <row r="302" spans="4:19" hidden="1">
      <c r="D302" s="6983"/>
      <c r="E302" s="6983"/>
      <c r="F302" s="6983"/>
      <c r="G302" s="6983"/>
      <c r="H302" s="6983"/>
      <c r="I302" s="6983"/>
      <c r="J302" s="6983"/>
      <c r="K302" s="6983"/>
      <c r="L302" s="6983"/>
      <c r="M302" s="6983"/>
      <c r="N302" s="6983"/>
      <c r="O302" s="6983"/>
      <c r="P302" s="6983"/>
      <c r="Q302" s="6983"/>
      <c r="R302" s="6983"/>
      <c r="S302" s="6983"/>
    </row>
    <row r="303" spans="4:19" hidden="1">
      <c r="E303" s="3455"/>
      <c r="F303" s="6963"/>
      <c r="G303" s="6963"/>
      <c r="H303" s="6963"/>
      <c r="I303" s="6984"/>
      <c r="J303" s="6963"/>
      <c r="K303" s="6963"/>
      <c r="L303" s="6963"/>
      <c r="M303" s="6963"/>
      <c r="N303" s="6963"/>
      <c r="O303" s="6963"/>
      <c r="P303" s="6963"/>
      <c r="Q303" s="6963"/>
      <c r="R303" s="6963"/>
      <c r="S303" s="6963"/>
    </row>
    <row r="304" spans="4:19" hidden="1">
      <c r="E304" s="6982"/>
      <c r="F304" s="6963"/>
      <c r="G304" s="6963"/>
      <c r="H304" s="6963"/>
      <c r="I304" s="6984"/>
      <c r="J304" s="6963"/>
      <c r="K304" s="6963"/>
      <c r="L304" s="6963"/>
      <c r="M304" s="6963"/>
      <c r="N304" s="6963"/>
      <c r="O304" s="6963"/>
      <c r="P304" s="6963"/>
      <c r="Q304" s="6963"/>
      <c r="R304" s="6963"/>
      <c r="S304" s="6963"/>
    </row>
    <row r="305" spans="5:19" hidden="1">
      <c r="E305" s="6982"/>
      <c r="F305" s="6963"/>
      <c r="G305" s="6963"/>
      <c r="H305" s="6963"/>
      <c r="I305" s="6984"/>
      <c r="J305" s="6963"/>
      <c r="K305" s="6963"/>
      <c r="L305" s="6963"/>
      <c r="M305" s="6963"/>
      <c r="N305" s="6963"/>
      <c r="O305" s="6963"/>
      <c r="P305" s="6963"/>
      <c r="Q305" s="6963"/>
      <c r="R305" s="6963"/>
      <c r="S305" s="6963"/>
    </row>
    <row r="306" spans="5:19" hidden="1">
      <c r="E306" s="6982"/>
      <c r="F306" s="6963"/>
      <c r="G306" s="6963"/>
      <c r="H306" s="6963"/>
      <c r="I306" s="6984"/>
      <c r="J306" s="6963"/>
      <c r="K306" s="6963"/>
      <c r="L306" s="6963"/>
      <c r="M306" s="6963"/>
      <c r="N306" s="6963"/>
      <c r="O306" s="6963"/>
      <c r="P306" s="6963"/>
      <c r="Q306" s="6963"/>
      <c r="R306" s="6963"/>
      <c r="S306" s="6963"/>
    </row>
    <row r="307" spans="5:19" hidden="1">
      <c r="E307" s="6963"/>
      <c r="F307" s="6963"/>
      <c r="G307" s="6963"/>
      <c r="H307" s="6963"/>
      <c r="I307" s="6984"/>
      <c r="J307" s="6963"/>
      <c r="K307" s="6963"/>
      <c r="L307" s="6963"/>
      <c r="M307" s="6963"/>
      <c r="N307" s="6963"/>
      <c r="O307" s="6963"/>
      <c r="P307" s="6963"/>
      <c r="Q307" s="6963"/>
      <c r="R307" s="6963"/>
      <c r="S307" s="6963"/>
    </row>
    <row r="308" spans="5:19" hidden="1">
      <c r="E308" s="6963"/>
      <c r="F308" s="6963"/>
      <c r="G308" s="6963"/>
      <c r="H308" s="6963"/>
      <c r="I308" s="6984"/>
      <c r="J308" s="6963"/>
      <c r="K308" s="6963"/>
      <c r="L308" s="6963"/>
      <c r="M308" s="6963"/>
      <c r="N308" s="6963"/>
      <c r="O308" s="6963"/>
      <c r="P308" s="6963"/>
      <c r="Q308" s="6963"/>
      <c r="R308" s="6963"/>
      <c r="S308" s="6963"/>
    </row>
  </sheetData>
  <sheetProtection formatCells="0" formatColumns="0" formatRows="0"/>
  <customSheetViews>
    <customSheetView guid="{CC70D5D3-3A1F-46AA-BDCE-F692C2C36BEE}" fitToPage="1" topLeftCell="A37">
      <selection activeCell="Q69" sqref="Q69"/>
      <pageMargins left="0.7" right="0.7" top="0.75" bottom="0.75" header="0.3" footer="0.3"/>
      <pageSetup paperSize="5" scale="35" fitToHeight="0" orientation="landscape" r:id="rId1"/>
    </customSheetView>
    <customSheetView guid="{41E394DC-1FDD-4D1F-8620-137B7012DC10}" showGridLines="0" fitToPage="1">
      <pane xSplit="4" ySplit="13" topLeftCell="E41" activePane="bottomRight" state="frozen"/>
      <selection pane="bottomRight" activeCell="A14" sqref="A14"/>
      <pageMargins left="0.7" right="0.7" top="0.75" bottom="0.75" header="0.3" footer="0.3"/>
      <pageSetup paperSize="5" scale="35" fitToHeight="0" orientation="landscape" r:id="rId2"/>
    </customSheetView>
    <customSheetView guid="{DD364770-73A1-4C6D-9516-629A57F0EB18}" showGridLines="0" fitToPage="1" hiddenColumns="1">
      <pane xSplit="2" ySplit="11" topLeftCell="C12" activePane="bottomRight" state="frozen"/>
      <selection pane="bottomRight" sqref="A1:A3"/>
      <pageMargins left="0.7" right="0.7" top="0.75" bottom="0.75" header="0.3" footer="0.3"/>
      <pageSetup paperSize="5" scale="35" fitToHeight="0" orientation="landscape" r:id="rId3"/>
    </customSheetView>
    <customSheetView guid="{E14211BF-3959-45CF-A937-AD36AACCEFAC}" showGridLines="0" fitToPage="1">
      <pane xSplit="4" ySplit="13" topLeftCell="E41" activePane="bottomRight" state="frozen"/>
      <selection pane="bottomRight" activeCell="A14" sqref="A14"/>
      <pageMargins left="0.7" right="0.7" top="0.75" bottom="0.75" header="0.3" footer="0.3"/>
      <pageSetup paperSize="5" scale="35" fitToHeight="0" orientation="landscape" r:id="rId4"/>
    </customSheetView>
    <customSheetView guid="{F416BD5B-C3AD-4F61-AAB2-55950A9B7E72}" fitToPage="1" topLeftCell="C1">
      <selection activeCell="K14" sqref="K14"/>
      <pageMargins left="0.7" right="0.7" top="0.75" bottom="0.75" header="0.3" footer="0.3"/>
      <pageSetup paperSize="5" scale="35" fitToHeight="0" orientation="landscape" r:id="rId5"/>
    </customSheetView>
  </customSheetViews>
  <mergeCells count="5">
    <mergeCell ref="J8:S8"/>
    <mergeCell ref="E4:G4"/>
    <mergeCell ref="E5:G5"/>
    <mergeCell ref="O9:O11"/>
    <mergeCell ref="P9:P11"/>
  </mergeCells>
  <hyperlinks>
    <hyperlink ref="S69" location="Index!A1" display="Index" xr:uid="{00000000-0004-0000-2000-000000000000}"/>
  </hyperlinks>
  <pageMargins left="0.7" right="0.7" top="0.75" bottom="0.75" header="0.3" footer="0.3"/>
  <pageSetup paperSize="5" scale="35" fitToHeight="0" orientation="landscape" r:id="rId6"/>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0">
    <tabColor rgb="FF7030A0"/>
    <pageSetUpPr fitToPage="1"/>
  </sheetPr>
  <dimension ref="A1:Y264"/>
  <sheetViews>
    <sheetView workbookViewId="0"/>
  </sheetViews>
  <sheetFormatPr defaultColWidth="0" defaultRowHeight="12.75" zeroHeight="1"/>
  <cols>
    <col min="1" max="2" width="9.140625" style="230" customWidth="1"/>
    <col min="3" max="3" width="9.140625" style="6964" customWidth="1"/>
    <col min="4" max="4" width="41.42578125" style="230" customWidth="1"/>
    <col min="5" max="5" width="14.85546875" style="230" customWidth="1"/>
    <col min="6" max="6" width="20.140625" style="230" customWidth="1"/>
    <col min="7" max="7" width="13.140625" style="230" customWidth="1"/>
    <col min="8" max="8" width="11.42578125" style="230" bestFit="1" customWidth="1"/>
    <col min="9" max="9" width="12" style="230" customWidth="1"/>
    <col min="10" max="10" width="17.28515625" style="230" bestFit="1" customWidth="1"/>
    <col min="11" max="11" width="9.140625" style="6985" customWidth="1"/>
    <col min="12" max="12" width="12.42578125" style="230" customWidth="1"/>
    <col min="13" max="13" width="19.28515625" style="230" customWidth="1"/>
    <col min="14" max="15" width="18.85546875" style="230" customWidth="1"/>
    <col min="16" max="16" width="18.140625" style="230" bestFit="1" customWidth="1"/>
    <col min="17" max="17" width="18.140625" style="230" customWidth="1"/>
    <col min="18" max="18" width="21.28515625" style="230" customWidth="1"/>
    <col min="19" max="19" width="15" style="230" bestFit="1" customWidth="1"/>
    <col min="20" max="20" width="17.140625" style="230" customWidth="1"/>
    <col min="21" max="21" width="13.7109375" style="230" customWidth="1"/>
    <col min="22" max="22" width="7.42578125" style="230" customWidth="1"/>
    <col min="23" max="23" width="18.42578125" style="230" customWidth="1"/>
    <col min="24" max="25" width="9.140625" style="230" customWidth="1"/>
    <col min="26" max="16384" width="9.140625" style="230" hidden="1"/>
  </cols>
  <sheetData>
    <row r="1" spans="1:25">
      <c r="A1" s="1063"/>
      <c r="B1" s="1063"/>
      <c r="C1" s="1064"/>
      <c r="D1" s="1063"/>
      <c r="E1" s="1063"/>
      <c r="F1" s="1063"/>
      <c r="G1" s="1063"/>
      <c r="H1" s="1063"/>
      <c r="I1" s="1063"/>
      <c r="J1" s="1063"/>
      <c r="K1" s="1065"/>
      <c r="L1" s="1063"/>
      <c r="M1" s="1063"/>
      <c r="N1" s="1063"/>
      <c r="O1" s="1063"/>
      <c r="P1" s="1063"/>
      <c r="Q1" s="1063"/>
      <c r="R1" s="1063"/>
      <c r="S1" s="1063"/>
      <c r="T1" s="1063"/>
      <c r="U1" s="1063"/>
      <c r="V1" s="1063"/>
      <c r="W1" s="1063"/>
      <c r="X1" s="1063"/>
      <c r="Y1" s="1063"/>
    </row>
    <row r="2" spans="1:25" ht="13.5" thickBot="1">
      <c r="A2" s="1063"/>
      <c r="B2" s="1081"/>
      <c r="C2" s="1082"/>
      <c r="D2" s="1081"/>
      <c r="E2" s="1081"/>
      <c r="F2" s="1081"/>
      <c r="G2" s="1081"/>
      <c r="H2" s="1081"/>
      <c r="I2" s="1081"/>
      <c r="J2" s="1081"/>
      <c r="K2" s="1083"/>
      <c r="L2" s="1081"/>
      <c r="M2" s="1081"/>
      <c r="N2" s="1081"/>
      <c r="O2" s="1081"/>
      <c r="P2" s="1081"/>
      <c r="Q2" s="1081"/>
      <c r="R2" s="1081"/>
      <c r="S2" s="1081"/>
      <c r="T2" s="1081"/>
      <c r="U2" s="1081"/>
      <c r="V2" s="1081"/>
      <c r="W2" s="1081"/>
      <c r="X2" s="1081"/>
      <c r="Y2" s="1063"/>
    </row>
    <row r="3" spans="1:25" s="6962" customFormat="1" ht="16.5" thickBot="1">
      <c r="A3" s="1066"/>
      <c r="B3" s="1084"/>
      <c r="C3" s="1085"/>
      <c r="D3" s="2858" t="s">
        <v>2948</v>
      </c>
      <c r="E3" s="2856"/>
      <c r="F3" s="2856"/>
      <c r="G3" s="2857"/>
      <c r="H3" s="1084"/>
      <c r="I3" s="1084"/>
      <c r="J3" s="1084"/>
      <c r="K3" s="1084"/>
      <c r="L3" s="1084"/>
      <c r="M3" s="1084"/>
      <c r="N3" s="1084"/>
      <c r="O3" s="1084"/>
      <c r="P3" s="1084"/>
      <c r="Q3" s="1084"/>
      <c r="R3" s="1084"/>
      <c r="S3" s="1084"/>
      <c r="T3" s="1084"/>
      <c r="U3" s="1084"/>
      <c r="V3" s="1084"/>
      <c r="W3" s="62" t="s">
        <v>2829</v>
      </c>
      <c r="X3" s="1084"/>
      <c r="Y3" s="1066"/>
    </row>
    <row r="4" spans="1:25" s="6962" customFormat="1" ht="15.75">
      <c r="A4" s="1066"/>
      <c r="B4" s="1084"/>
      <c r="C4" s="1085"/>
      <c r="D4" s="2853" t="s">
        <v>57</v>
      </c>
      <c r="E4" s="8622" t="str">
        <f>G!D4</f>
        <v>ABC Company</v>
      </c>
      <c r="F4" s="8623"/>
      <c r="G4" s="8624"/>
      <c r="H4" s="1084"/>
      <c r="I4" s="1084"/>
      <c r="J4" s="1084"/>
      <c r="K4" s="1084"/>
      <c r="L4" s="1084"/>
      <c r="M4" s="1084"/>
      <c r="N4" s="1084"/>
      <c r="O4" s="1084"/>
      <c r="P4" s="1084"/>
      <c r="Q4" s="1084"/>
      <c r="R4" s="1084"/>
      <c r="S4" s="1084"/>
      <c r="T4" s="1084"/>
      <c r="U4" s="1084"/>
      <c r="V4" s="1084"/>
      <c r="W4" s="1084"/>
      <c r="X4" s="1084"/>
      <c r="Y4" s="1066"/>
    </row>
    <row r="5" spans="1:25" s="6962" customFormat="1" ht="16.5" thickBot="1">
      <c r="A5" s="1066"/>
      <c r="B5" s="1084"/>
      <c r="C5" s="1085"/>
      <c r="D5" s="2836" t="s">
        <v>2719</v>
      </c>
      <c r="E5" s="8625">
        <f>G!D5</f>
        <v>44196</v>
      </c>
      <c r="F5" s="8626"/>
      <c r="G5" s="8627"/>
      <c r="H5" s="1084"/>
      <c r="I5" s="1084"/>
      <c r="J5" s="1084"/>
      <c r="K5" s="1084"/>
      <c r="L5" s="1084"/>
      <c r="M5" s="1084"/>
      <c r="N5" s="1084"/>
      <c r="O5" s="1084"/>
      <c r="P5" s="1084"/>
      <c r="Q5" s="1084"/>
      <c r="R5" s="1084"/>
      <c r="S5" s="1084"/>
      <c r="T5" s="1084"/>
      <c r="U5" s="1084"/>
      <c r="V5" s="1084"/>
      <c r="W5" s="1084"/>
      <c r="X5" s="1084"/>
      <c r="Y5" s="1066"/>
    </row>
    <row r="6" spans="1:25" s="209" customFormat="1">
      <c r="A6" s="714"/>
      <c r="B6" s="883"/>
      <c r="C6" s="884"/>
      <c r="D6" s="883"/>
      <c r="E6" s="883"/>
      <c r="F6" s="883"/>
      <c r="G6" s="883"/>
      <c r="H6" s="883"/>
      <c r="I6" s="883"/>
      <c r="J6" s="883"/>
      <c r="K6" s="883"/>
      <c r="L6" s="883"/>
      <c r="M6" s="883"/>
      <c r="N6" s="883"/>
      <c r="O6" s="883"/>
      <c r="P6" s="883"/>
      <c r="Q6" s="883"/>
      <c r="R6" s="883"/>
      <c r="S6" s="883"/>
      <c r="T6" s="883"/>
      <c r="U6" s="883"/>
      <c r="V6" s="883"/>
      <c r="W6" s="883"/>
      <c r="X6" s="883"/>
      <c r="Y6" s="714"/>
    </row>
    <row r="7" spans="1:25" s="209" customFormat="1" ht="13.5" thickBot="1">
      <c r="A7" s="714"/>
      <c r="B7" s="883"/>
      <c r="C7" s="884"/>
      <c r="D7" s="888"/>
      <c r="E7" s="888"/>
      <c r="F7" s="888"/>
      <c r="G7" s="888"/>
      <c r="H7" s="888"/>
      <c r="I7" s="888"/>
      <c r="J7" s="888"/>
      <c r="K7" s="883"/>
      <c r="L7" s="888"/>
      <c r="M7" s="888"/>
      <c r="N7" s="888"/>
      <c r="O7" s="888"/>
      <c r="P7" s="888"/>
      <c r="Q7" s="888"/>
      <c r="R7" s="888"/>
      <c r="S7" s="888"/>
      <c r="T7" s="888"/>
      <c r="U7" s="888"/>
      <c r="V7" s="883"/>
      <c r="W7" s="883"/>
      <c r="X7" s="883"/>
      <c r="Y7" s="714"/>
    </row>
    <row r="8" spans="1:25" s="149" customFormat="1" ht="12.75" customHeight="1">
      <c r="A8" s="738"/>
      <c r="B8" s="661"/>
      <c r="C8" s="822"/>
      <c r="D8" s="5032"/>
      <c r="E8" s="4903"/>
      <c r="F8" s="390"/>
      <c r="G8" s="338"/>
      <c r="H8" s="338"/>
      <c r="I8" s="338"/>
      <c r="J8" s="339"/>
      <c r="L8" s="8826" t="s">
        <v>1148</v>
      </c>
      <c r="M8" s="8827"/>
      <c r="N8" s="8827"/>
      <c r="O8" s="8827"/>
      <c r="P8" s="8827"/>
      <c r="Q8" s="8828"/>
      <c r="R8" s="8828"/>
      <c r="S8" s="8827"/>
      <c r="T8" s="8827"/>
      <c r="U8" s="8829"/>
      <c r="V8" s="908"/>
      <c r="W8" s="393" t="s">
        <v>1522</v>
      </c>
      <c r="X8" s="661"/>
      <c r="Y8" s="738"/>
    </row>
    <row r="9" spans="1:25" s="149" customFormat="1">
      <c r="A9" s="738"/>
      <c r="B9" s="661"/>
      <c r="C9" s="822"/>
      <c r="D9" s="4099"/>
      <c r="E9" s="386"/>
      <c r="F9" s="386"/>
      <c r="G9" s="335"/>
      <c r="H9" s="335"/>
      <c r="I9" s="335"/>
      <c r="J9" s="342"/>
      <c r="K9" s="661"/>
      <c r="L9" s="361" t="s">
        <v>1238</v>
      </c>
      <c r="M9" s="348" t="s">
        <v>1239</v>
      </c>
      <c r="N9" s="348" t="s">
        <v>1240</v>
      </c>
      <c r="O9" s="348" t="s">
        <v>1239</v>
      </c>
      <c r="P9" s="349" t="s">
        <v>1241</v>
      </c>
      <c r="Q9" s="8830" t="s">
        <v>1087</v>
      </c>
      <c r="R9" s="8832" t="s">
        <v>1088</v>
      </c>
      <c r="S9" s="349"/>
      <c r="T9" s="349"/>
      <c r="U9" s="364" t="s">
        <v>1242</v>
      </c>
      <c r="V9" s="908"/>
      <c r="W9" s="394" t="s">
        <v>1524</v>
      </c>
      <c r="X9" s="661"/>
      <c r="Y9" s="738"/>
    </row>
    <row r="10" spans="1:25" s="149" customFormat="1">
      <c r="A10" s="738"/>
      <c r="B10" s="661"/>
      <c r="C10" s="822"/>
      <c r="D10" s="4099" t="s">
        <v>1391</v>
      </c>
      <c r="E10" s="387" t="s">
        <v>1392</v>
      </c>
      <c r="F10" s="386" t="s">
        <v>2209</v>
      </c>
      <c r="G10" s="335" t="s">
        <v>1249</v>
      </c>
      <c r="H10" s="335" t="s">
        <v>1250</v>
      </c>
      <c r="I10" s="335" t="s">
        <v>4861</v>
      </c>
      <c r="J10" s="342" t="s">
        <v>1262</v>
      </c>
      <c r="K10" s="661"/>
      <c r="L10" s="365" t="s">
        <v>1251</v>
      </c>
      <c r="M10" s="350" t="s">
        <v>1252</v>
      </c>
      <c r="N10" s="350" t="s">
        <v>1253</v>
      </c>
      <c r="O10" s="350" t="s">
        <v>1254</v>
      </c>
      <c r="P10" s="351" t="s">
        <v>1255</v>
      </c>
      <c r="Q10" s="8831"/>
      <c r="R10" s="8833"/>
      <c r="S10" s="335" t="s">
        <v>4859</v>
      </c>
      <c r="T10" s="335" t="s">
        <v>4856</v>
      </c>
      <c r="U10" s="366" t="s">
        <v>1256</v>
      </c>
      <c r="V10" s="661"/>
      <c r="W10" s="394" t="s">
        <v>1462</v>
      </c>
      <c r="X10" s="661"/>
      <c r="Y10" s="738"/>
    </row>
    <row r="11" spans="1:25" s="149" customFormat="1">
      <c r="A11" s="738"/>
      <c r="B11" s="661"/>
      <c r="C11" s="822"/>
      <c r="D11" s="4099"/>
      <c r="E11" s="386"/>
      <c r="F11" s="387" t="s">
        <v>2208</v>
      </c>
      <c r="G11" s="335" t="s">
        <v>1261</v>
      </c>
      <c r="H11" s="335" t="s">
        <v>1261</v>
      </c>
      <c r="I11" s="335" t="s">
        <v>1262</v>
      </c>
      <c r="J11" s="342" t="s">
        <v>1261</v>
      </c>
      <c r="K11" s="661"/>
      <c r="L11" s="365" t="s">
        <v>1263</v>
      </c>
      <c r="M11" s="350" t="s">
        <v>1264</v>
      </c>
      <c r="N11" s="350" t="s">
        <v>1264</v>
      </c>
      <c r="O11" s="351" t="s">
        <v>1265</v>
      </c>
      <c r="P11" s="351" t="s">
        <v>1265</v>
      </c>
      <c r="Q11" s="8831"/>
      <c r="R11" s="8833"/>
      <c r="S11" s="335" t="s">
        <v>68</v>
      </c>
      <c r="T11" s="335"/>
      <c r="U11" s="366" t="s">
        <v>1263</v>
      </c>
      <c r="V11" s="661"/>
      <c r="W11" s="395">
        <v>43465</v>
      </c>
      <c r="X11" s="661"/>
      <c r="Y11" s="738"/>
    </row>
    <row r="12" spans="1:25" s="149" customFormat="1">
      <c r="A12" s="738"/>
      <c r="B12" s="661"/>
      <c r="C12" s="822"/>
      <c r="D12" s="5035"/>
      <c r="E12" s="5351"/>
      <c r="F12" s="388"/>
      <c r="G12" s="335"/>
      <c r="H12" s="335"/>
      <c r="I12" s="335" t="s">
        <v>1261</v>
      </c>
      <c r="J12" s="342" t="s">
        <v>3927</v>
      </c>
      <c r="K12" s="661"/>
      <c r="L12" s="365" t="s">
        <v>3928</v>
      </c>
      <c r="M12" s="350"/>
      <c r="N12" s="350"/>
      <c r="O12" s="3259"/>
      <c r="P12" s="350"/>
      <c r="Q12" s="350"/>
      <c r="R12" s="350"/>
      <c r="S12" s="350"/>
      <c r="T12" s="350" t="s">
        <v>3996</v>
      </c>
      <c r="U12" s="366" t="s">
        <v>3929</v>
      </c>
      <c r="V12" s="661"/>
      <c r="W12" s="396" t="s">
        <v>1309</v>
      </c>
      <c r="X12" s="661"/>
      <c r="Y12" s="738"/>
    </row>
    <row r="13" spans="1:25" s="149" customFormat="1">
      <c r="A13" s="738"/>
      <c r="B13" s="661"/>
      <c r="C13" s="822"/>
      <c r="D13" s="389" t="s">
        <v>392</v>
      </c>
      <c r="E13" s="385" t="s">
        <v>409</v>
      </c>
      <c r="F13" s="385" t="s">
        <v>410</v>
      </c>
      <c r="G13" s="384" t="s">
        <v>411</v>
      </c>
      <c r="H13" s="384" t="s">
        <v>412</v>
      </c>
      <c r="I13" s="384" t="s">
        <v>413</v>
      </c>
      <c r="J13" s="391" t="s">
        <v>414</v>
      </c>
      <c r="K13" s="661"/>
      <c r="L13" s="392" t="s">
        <v>415</v>
      </c>
      <c r="M13" s="382" t="s">
        <v>416</v>
      </c>
      <c r="N13" s="382" t="s">
        <v>417</v>
      </c>
      <c r="O13" s="382" t="s">
        <v>418</v>
      </c>
      <c r="P13" s="382" t="s">
        <v>419</v>
      </c>
      <c r="Q13" s="382" t="s">
        <v>420</v>
      </c>
      <c r="R13" s="382" t="s">
        <v>421</v>
      </c>
      <c r="S13" s="383" t="s">
        <v>422</v>
      </c>
      <c r="T13" s="382" t="s">
        <v>1093</v>
      </c>
      <c r="U13" s="383" t="s">
        <v>1094</v>
      </c>
      <c r="V13" s="661"/>
      <c r="W13" s="397" t="s">
        <v>1095</v>
      </c>
      <c r="X13" s="661"/>
      <c r="Y13" s="738"/>
    </row>
    <row r="14" spans="1:25" s="198" customFormat="1">
      <c r="A14" s="703"/>
      <c r="B14" s="219"/>
      <c r="C14" s="1086" t="s">
        <v>1824</v>
      </c>
      <c r="D14" s="380" t="s">
        <v>120</v>
      </c>
      <c r="E14" s="2967"/>
      <c r="F14" s="5352"/>
      <c r="G14" s="220"/>
      <c r="H14" s="220"/>
      <c r="I14" s="225"/>
      <c r="J14" s="344"/>
      <c r="K14" s="219"/>
      <c r="L14" s="369"/>
      <c r="M14" s="227"/>
      <c r="N14" s="227"/>
      <c r="O14" s="227"/>
      <c r="P14" s="227"/>
      <c r="Q14" s="5932"/>
      <c r="R14" s="5932"/>
      <c r="S14" s="227"/>
      <c r="T14" s="227"/>
      <c r="U14" s="370"/>
      <c r="V14" s="219"/>
      <c r="W14" s="398"/>
      <c r="X14" s="219"/>
      <c r="Y14" s="703"/>
    </row>
    <row r="15" spans="1:25" s="198" customFormat="1">
      <c r="A15" s="703"/>
      <c r="B15" s="219"/>
      <c r="C15" s="1086"/>
      <c r="D15" s="343" t="s">
        <v>580</v>
      </c>
      <c r="E15" s="2859">
        <f>K!M382</f>
        <v>0</v>
      </c>
      <c r="F15" s="2859">
        <f>K!S382</f>
        <v>0</v>
      </c>
      <c r="G15" s="2859">
        <f>K!T382</f>
        <v>0</v>
      </c>
      <c r="H15" s="2859">
        <f>K!U382</f>
        <v>0</v>
      </c>
      <c r="I15" s="2859">
        <f>K!V382</f>
        <v>0</v>
      </c>
      <c r="J15" s="359">
        <f>G15+H15-I15</f>
        <v>0</v>
      </c>
      <c r="K15" s="219"/>
      <c r="L15" s="371">
        <f>M15+N15</f>
        <v>0</v>
      </c>
      <c r="M15" s="2859">
        <f>K!AB382</f>
        <v>0</v>
      </c>
      <c r="N15" s="2859">
        <f>K!AC382</f>
        <v>0</v>
      </c>
      <c r="O15" s="2859">
        <f>K!AD382</f>
        <v>0</v>
      </c>
      <c r="P15" s="2859">
        <f>K!AE382</f>
        <v>0</v>
      </c>
      <c r="Q15" s="2859">
        <f>K!AF382</f>
        <v>0</v>
      </c>
      <c r="R15" s="2859">
        <f>K!AG382</f>
        <v>0</v>
      </c>
      <c r="S15" s="2859">
        <f>K!AH382</f>
        <v>0</v>
      </c>
      <c r="T15" s="1145">
        <f>Q15+R15-S15</f>
        <v>0</v>
      </c>
      <c r="U15" s="372">
        <f>N15+P15</f>
        <v>0</v>
      </c>
      <c r="V15" s="219"/>
      <c r="W15" s="5353">
        <f>K!AL382</f>
        <v>0</v>
      </c>
      <c r="X15" s="219"/>
      <c r="Y15" s="703"/>
    </row>
    <row r="16" spans="1:25" s="198" customFormat="1">
      <c r="A16" s="703"/>
      <c r="B16" s="219"/>
      <c r="C16" s="1086"/>
      <c r="D16" s="343" t="s">
        <v>1814</v>
      </c>
      <c r="E16" s="2859">
        <f>K!M383</f>
        <v>0</v>
      </c>
      <c r="F16" s="2859">
        <f>K!S383</f>
        <v>0</v>
      </c>
      <c r="G16" s="2859">
        <f>K!T383</f>
        <v>0</v>
      </c>
      <c r="H16" s="2859">
        <f>K!U383</f>
        <v>0</v>
      </c>
      <c r="I16" s="2859">
        <f>K!V383</f>
        <v>0</v>
      </c>
      <c r="J16" s="359">
        <f>G16+H16-I16</f>
        <v>0</v>
      </c>
      <c r="K16" s="219"/>
      <c r="L16" s="371">
        <f>M16+N16</f>
        <v>0</v>
      </c>
      <c r="M16" s="2859">
        <f>K!AB383</f>
        <v>0</v>
      </c>
      <c r="N16" s="2859">
        <f>K!AC383</f>
        <v>0</v>
      </c>
      <c r="O16" s="2859">
        <f>K!AD383</f>
        <v>0</v>
      </c>
      <c r="P16" s="2859">
        <f>K!AE383</f>
        <v>0</v>
      </c>
      <c r="Q16" s="2859">
        <f>K!AF383</f>
        <v>0</v>
      </c>
      <c r="R16" s="2859">
        <f>K!AG383</f>
        <v>0</v>
      </c>
      <c r="S16" s="2859">
        <f>K!AH383</f>
        <v>0</v>
      </c>
      <c r="T16" s="1145">
        <f>Q16+R16-S16</f>
        <v>0</v>
      </c>
      <c r="U16" s="372">
        <f>N16+P16</f>
        <v>0</v>
      </c>
      <c r="V16" s="219"/>
      <c r="W16" s="5353">
        <f>K!AL383</f>
        <v>0</v>
      </c>
      <c r="X16" s="219"/>
      <c r="Y16" s="703"/>
    </row>
    <row r="17" spans="1:25" s="198" customFormat="1">
      <c r="A17" s="703"/>
      <c r="B17" s="219"/>
      <c r="C17" s="1086"/>
      <c r="D17" s="2966"/>
      <c r="E17" s="228"/>
      <c r="F17" s="228"/>
      <c r="G17" s="228"/>
      <c r="H17" s="228"/>
      <c r="I17" s="228"/>
      <c r="J17" s="3962"/>
      <c r="K17" s="219"/>
      <c r="L17" s="3963"/>
      <c r="M17" s="228"/>
      <c r="N17" s="228"/>
      <c r="O17" s="228"/>
      <c r="P17" s="228"/>
      <c r="Q17" s="228"/>
      <c r="R17" s="228"/>
      <c r="S17" s="228"/>
      <c r="T17" s="3964"/>
      <c r="U17" s="3965"/>
      <c r="V17" s="219"/>
      <c r="W17" s="399"/>
      <c r="X17" s="219"/>
      <c r="Y17" s="703"/>
    </row>
    <row r="18" spans="1:25" s="198" customFormat="1">
      <c r="A18" s="703"/>
      <c r="B18" s="219"/>
      <c r="C18" s="1086" t="s">
        <v>1825</v>
      </c>
      <c r="D18" s="380" t="s">
        <v>123</v>
      </c>
      <c r="E18" s="228"/>
      <c r="F18" s="228"/>
      <c r="G18" s="228"/>
      <c r="H18" s="228"/>
      <c r="I18" s="229"/>
      <c r="J18" s="344"/>
      <c r="K18" s="219"/>
      <c r="L18" s="369"/>
      <c r="M18" s="227"/>
      <c r="N18" s="227"/>
      <c r="O18" s="227"/>
      <c r="P18" s="227"/>
      <c r="Q18" s="227"/>
      <c r="R18" s="227"/>
      <c r="S18" s="227"/>
      <c r="T18" s="227"/>
      <c r="U18" s="370"/>
      <c r="V18" s="219"/>
      <c r="W18" s="398"/>
      <c r="X18" s="219"/>
      <c r="Y18" s="703"/>
    </row>
    <row r="19" spans="1:25" s="198" customFormat="1">
      <c r="A19" s="703"/>
      <c r="B19" s="219"/>
      <c r="C19" s="1086"/>
      <c r="D19" s="343" t="s">
        <v>580</v>
      </c>
      <c r="E19" s="2859">
        <f>K!M386</f>
        <v>0</v>
      </c>
      <c r="F19" s="2859">
        <f>K!S386</f>
        <v>0</v>
      </c>
      <c r="G19" s="2859">
        <f>K!T386</f>
        <v>0</v>
      </c>
      <c r="H19" s="2859">
        <f>K!U386</f>
        <v>0</v>
      </c>
      <c r="I19" s="2859">
        <f>K!V386</f>
        <v>0</v>
      </c>
      <c r="J19" s="359">
        <f>G19+H19-I19</f>
        <v>0</v>
      </c>
      <c r="K19" s="219"/>
      <c r="L19" s="371">
        <f>M19+N19</f>
        <v>0</v>
      </c>
      <c r="M19" s="2859">
        <f>K!AB386</f>
        <v>0</v>
      </c>
      <c r="N19" s="2859">
        <f>K!AC386</f>
        <v>0</v>
      </c>
      <c r="O19" s="2859">
        <f>K!AD386</f>
        <v>0</v>
      </c>
      <c r="P19" s="2859">
        <f>K!AE386</f>
        <v>0</v>
      </c>
      <c r="Q19" s="2859">
        <f>K!AF386</f>
        <v>0</v>
      </c>
      <c r="R19" s="2859">
        <f>K!AG386</f>
        <v>0</v>
      </c>
      <c r="S19" s="2859">
        <f>K!AH386</f>
        <v>0</v>
      </c>
      <c r="T19" s="1145">
        <f>Q19+R19-S19</f>
        <v>0</v>
      </c>
      <c r="U19" s="372">
        <f>N19+P19</f>
        <v>0</v>
      </c>
      <c r="V19" s="219"/>
      <c r="W19" s="5353">
        <f>K!AL386</f>
        <v>0</v>
      </c>
      <c r="X19" s="219"/>
      <c r="Y19" s="703"/>
    </row>
    <row r="20" spans="1:25" s="198" customFormat="1">
      <c r="A20" s="703"/>
      <c r="B20" s="219"/>
      <c r="C20" s="1086"/>
      <c r="D20" s="343" t="s">
        <v>1814</v>
      </c>
      <c r="E20" s="2859">
        <f>K!M387</f>
        <v>0</v>
      </c>
      <c r="F20" s="2859">
        <f>K!S387</f>
        <v>0</v>
      </c>
      <c r="G20" s="2859">
        <f>K!T387</f>
        <v>0</v>
      </c>
      <c r="H20" s="2859">
        <f>K!U387</f>
        <v>0</v>
      </c>
      <c r="I20" s="2859">
        <f>K!V387</f>
        <v>0</v>
      </c>
      <c r="J20" s="359">
        <f>G20+H20-I20</f>
        <v>0</v>
      </c>
      <c r="K20" s="219"/>
      <c r="L20" s="371">
        <f>M20+N20</f>
        <v>0</v>
      </c>
      <c r="M20" s="2859">
        <f>K!AB387</f>
        <v>0</v>
      </c>
      <c r="N20" s="2859">
        <f>K!AC387</f>
        <v>0</v>
      </c>
      <c r="O20" s="2859">
        <f>K!AD387</f>
        <v>0</v>
      </c>
      <c r="P20" s="2859">
        <f>K!AE387</f>
        <v>0</v>
      </c>
      <c r="Q20" s="2859">
        <f>K!AF387</f>
        <v>0</v>
      </c>
      <c r="R20" s="2859">
        <f>K!AG387</f>
        <v>0</v>
      </c>
      <c r="S20" s="2859">
        <f>K!AH387</f>
        <v>0</v>
      </c>
      <c r="T20" s="1145">
        <f>Q20+R20-S20</f>
        <v>0</v>
      </c>
      <c r="U20" s="372">
        <f>N20+P20</f>
        <v>0</v>
      </c>
      <c r="V20" s="219"/>
      <c r="W20" s="5353">
        <f>K!AL387</f>
        <v>0</v>
      </c>
      <c r="X20" s="219"/>
      <c r="Y20" s="703"/>
    </row>
    <row r="21" spans="1:25" s="1195" customFormat="1">
      <c r="A21" s="760"/>
      <c r="B21" s="1087"/>
      <c r="C21" s="1088"/>
      <c r="D21" s="347"/>
      <c r="E21" s="176"/>
      <c r="F21" s="176"/>
      <c r="G21" s="228"/>
      <c r="H21" s="228"/>
      <c r="I21" s="229"/>
      <c r="J21" s="344"/>
      <c r="K21" s="219"/>
      <c r="L21" s="369"/>
      <c r="M21" s="227"/>
      <c r="N21" s="227"/>
      <c r="O21" s="227"/>
      <c r="P21" s="227"/>
      <c r="Q21" s="227"/>
      <c r="R21" s="227"/>
      <c r="S21" s="227"/>
      <c r="T21" s="227"/>
      <c r="U21" s="370"/>
      <c r="V21" s="1087"/>
      <c r="W21" s="398"/>
      <c r="X21" s="1087"/>
      <c r="Y21" s="760"/>
    </row>
    <row r="22" spans="1:25">
      <c r="A22" s="1063"/>
      <c r="B22" s="1081"/>
      <c r="C22" s="1082"/>
      <c r="D22" s="347" t="s">
        <v>1821</v>
      </c>
      <c r="E22" s="728">
        <f>E15+E19</f>
        <v>0</v>
      </c>
      <c r="F22" s="728">
        <f>F15+F19</f>
        <v>0</v>
      </c>
      <c r="G22" s="728">
        <f>E22+F22</f>
        <v>0</v>
      </c>
      <c r="H22" s="728">
        <f>H15+H19</f>
        <v>0</v>
      </c>
      <c r="I22" s="728">
        <f>I15+I19</f>
        <v>0</v>
      </c>
      <c r="J22" s="5343">
        <f>G22+H22-I22</f>
        <v>0</v>
      </c>
      <c r="K22" s="1087"/>
      <c r="L22" s="5344">
        <f>M22+N22</f>
        <v>0</v>
      </c>
      <c r="M22" s="728">
        <f t="shared" ref="M22:S23" si="0">M15+M19</f>
        <v>0</v>
      </c>
      <c r="N22" s="728">
        <f t="shared" si="0"/>
        <v>0</v>
      </c>
      <c r="O22" s="728">
        <f t="shared" si="0"/>
        <v>0</v>
      </c>
      <c r="P22" s="728">
        <f t="shared" si="0"/>
        <v>0</v>
      </c>
      <c r="Q22" s="728">
        <f>Q15+Q19</f>
        <v>0</v>
      </c>
      <c r="R22" s="728">
        <f>R15+R19</f>
        <v>0</v>
      </c>
      <c r="S22" s="728">
        <f t="shared" si="0"/>
        <v>0</v>
      </c>
      <c r="T22" s="5345">
        <f>P22-S22</f>
        <v>0</v>
      </c>
      <c r="U22" s="5346">
        <f>N22+P22</f>
        <v>0</v>
      </c>
      <c r="V22" s="219"/>
      <c r="W22" s="5354">
        <f>W15+W19</f>
        <v>0</v>
      </c>
      <c r="X22" s="219"/>
      <c r="Y22" s="1063"/>
    </row>
    <row r="23" spans="1:25" ht="13.5" thickBot="1">
      <c r="A23" s="1063"/>
      <c r="B23" s="1081"/>
      <c r="C23" s="1082"/>
      <c r="D23" s="561" t="s">
        <v>1822</v>
      </c>
      <c r="E23" s="753">
        <f>E16+E20</f>
        <v>0</v>
      </c>
      <c r="F23" s="753">
        <f>F16+F20</f>
        <v>0</v>
      </c>
      <c r="G23" s="753">
        <f>E23+F23</f>
        <v>0</v>
      </c>
      <c r="H23" s="753">
        <f>H16+H20</f>
        <v>0</v>
      </c>
      <c r="I23" s="753">
        <f>I16+I20</f>
        <v>0</v>
      </c>
      <c r="J23" s="5347">
        <f>G23+H23-I23</f>
        <v>0</v>
      </c>
      <c r="K23" s="1087"/>
      <c r="L23" s="5348">
        <f>M23+N23</f>
        <v>0</v>
      </c>
      <c r="M23" s="753">
        <f t="shared" si="0"/>
        <v>0</v>
      </c>
      <c r="N23" s="753">
        <f t="shared" si="0"/>
        <v>0</v>
      </c>
      <c r="O23" s="753">
        <f t="shared" si="0"/>
        <v>0</v>
      </c>
      <c r="P23" s="753">
        <f t="shared" si="0"/>
        <v>0</v>
      </c>
      <c r="Q23" s="753">
        <f>Q16+Q20</f>
        <v>0</v>
      </c>
      <c r="R23" s="753">
        <f>R16+R20</f>
        <v>0</v>
      </c>
      <c r="S23" s="753">
        <f t="shared" si="0"/>
        <v>0</v>
      </c>
      <c r="T23" s="5349">
        <f>P23-S23</f>
        <v>0</v>
      </c>
      <c r="U23" s="5350">
        <f>N23+P23</f>
        <v>0</v>
      </c>
      <c r="V23" s="219"/>
      <c r="W23" s="5355">
        <f>W16+W20</f>
        <v>0</v>
      </c>
      <c r="X23" s="219"/>
      <c r="Y23" s="1063"/>
    </row>
    <row r="24" spans="1:25">
      <c r="A24" s="1063"/>
      <c r="B24" s="1081"/>
      <c r="C24" s="1082"/>
      <c r="D24" s="3281"/>
      <c r="E24" s="3281"/>
      <c r="F24" s="3281"/>
      <c r="G24" s="906"/>
      <c r="H24" s="906"/>
      <c r="I24" s="906"/>
      <c r="J24" s="906"/>
      <c r="K24" s="219"/>
      <c r="L24" s="906"/>
      <c r="M24" s="906"/>
      <c r="N24" s="906"/>
      <c r="O24" s="906"/>
      <c r="P24" s="906"/>
      <c r="Q24" s="906"/>
      <c r="R24" s="906"/>
      <c r="S24" s="906"/>
      <c r="T24" s="906"/>
      <c r="U24" s="906"/>
      <c r="V24" s="219"/>
      <c r="W24" s="219"/>
      <c r="X24" s="219"/>
      <c r="Y24" s="1063"/>
    </row>
    <row r="25" spans="1:25" ht="14.25">
      <c r="A25" s="1063"/>
      <c r="B25" s="1081"/>
      <c r="C25" s="1082"/>
      <c r="D25" s="237"/>
      <c r="E25" s="100"/>
      <c r="F25" s="3281"/>
      <c r="G25" s="906"/>
      <c r="H25" s="906"/>
      <c r="I25" s="906"/>
      <c r="J25" s="906"/>
      <c r="K25" s="219"/>
      <c r="L25" s="906"/>
      <c r="M25" s="906"/>
      <c r="N25" s="906"/>
      <c r="O25" s="906"/>
      <c r="P25" s="906"/>
      <c r="Q25" s="906"/>
      <c r="R25" s="906"/>
      <c r="S25" s="906"/>
      <c r="T25" s="906"/>
      <c r="U25" s="906"/>
      <c r="V25" s="219"/>
      <c r="W25" s="3427" t="s">
        <v>1279</v>
      </c>
      <c r="X25" s="219"/>
      <c r="Y25" s="1063"/>
    </row>
    <row r="26" spans="1:25">
      <c r="A26" s="1063"/>
      <c r="B26" s="1081"/>
      <c r="C26" s="1082"/>
      <c r="D26" s="3281"/>
      <c r="E26" s="3281"/>
      <c r="F26" s="3281"/>
      <c r="G26" s="906"/>
      <c r="H26" s="906"/>
      <c r="I26" s="906"/>
      <c r="J26" s="906"/>
      <c r="K26" s="219"/>
      <c r="L26" s="906"/>
      <c r="M26" s="906"/>
      <c r="N26" s="906"/>
      <c r="O26" s="906"/>
      <c r="P26" s="906"/>
      <c r="Q26" s="906"/>
      <c r="R26" s="906"/>
      <c r="S26" s="906"/>
      <c r="T26" s="906"/>
      <c r="U26" s="906"/>
      <c r="V26" s="219"/>
      <c r="W26" s="219"/>
      <c r="X26" s="219"/>
      <c r="Y26" s="1063"/>
    </row>
    <row r="27" spans="1:25">
      <c r="A27" s="1063"/>
      <c r="B27" s="1063"/>
      <c r="C27" s="1064"/>
      <c r="D27" s="1068"/>
      <c r="E27" s="1068"/>
      <c r="F27" s="1068"/>
      <c r="G27" s="1069"/>
      <c r="H27" s="1069"/>
      <c r="I27" s="1069"/>
      <c r="J27" s="1069"/>
      <c r="K27" s="1063"/>
      <c r="L27" s="1069"/>
      <c r="M27" s="1069"/>
      <c r="N27" s="1069"/>
      <c r="O27" s="1069"/>
      <c r="P27" s="1069"/>
      <c r="Q27" s="1069"/>
      <c r="R27" s="1069"/>
      <c r="S27" s="1069"/>
      <c r="T27" s="1069"/>
      <c r="U27" s="1069"/>
      <c r="V27" s="1063"/>
      <c r="W27" s="1063"/>
      <c r="X27" s="1063"/>
      <c r="Y27" s="1063"/>
    </row>
    <row r="28" spans="1:25" s="6963" customFormat="1" hidden="1">
      <c r="C28" s="6964"/>
      <c r="D28" s="6965"/>
      <c r="E28" s="6965"/>
      <c r="F28" s="6965"/>
      <c r="G28" s="6966"/>
      <c r="H28" s="6966"/>
      <c r="I28" s="6966"/>
      <c r="J28" s="6966"/>
      <c r="L28" s="6966"/>
      <c r="M28" s="6966"/>
      <c r="N28" s="6966"/>
      <c r="O28" s="6966"/>
      <c r="P28" s="6966"/>
      <c r="Q28" s="6966"/>
      <c r="R28" s="6966"/>
      <c r="S28" s="6966"/>
      <c r="T28" s="6966"/>
      <c r="U28" s="6966"/>
    </row>
    <row r="29" spans="1:25" s="6963" customFormat="1" hidden="1">
      <c r="C29" s="6964"/>
      <c r="D29" s="6965"/>
      <c r="E29" s="6965"/>
      <c r="F29" s="6965"/>
      <c r="G29" s="6966"/>
      <c r="H29" s="6966"/>
      <c r="I29" s="6966"/>
      <c r="J29" s="6966"/>
      <c r="L29" s="6966"/>
      <c r="M29" s="6966"/>
      <c r="N29" s="6966"/>
      <c r="O29" s="6966"/>
      <c r="P29" s="6966"/>
      <c r="Q29" s="6966"/>
      <c r="R29" s="6966"/>
      <c r="S29" s="6966"/>
      <c r="T29" s="6966"/>
      <c r="U29" s="6966"/>
    </row>
    <row r="30" spans="1:25" s="6963" customFormat="1" hidden="1">
      <c r="C30" s="6964"/>
      <c r="D30" s="6986"/>
      <c r="E30" s="6986"/>
      <c r="F30" s="6986"/>
      <c r="G30" s="6987"/>
      <c r="H30" s="6988"/>
      <c r="I30" s="6966"/>
      <c r="J30" s="6966"/>
      <c r="L30" s="6966"/>
      <c r="M30" s="6966"/>
      <c r="N30" s="6966"/>
      <c r="O30" s="6966"/>
      <c r="P30" s="6966"/>
      <c r="Q30" s="6966"/>
      <c r="R30" s="6966"/>
      <c r="S30" s="6966"/>
      <c r="T30" s="6966"/>
      <c r="U30" s="6966"/>
    </row>
    <row r="31" spans="1:25" hidden="1">
      <c r="D31" s="6986"/>
      <c r="E31" s="6986"/>
      <c r="F31" s="6986"/>
      <c r="G31" s="6986"/>
      <c r="H31" s="6989"/>
      <c r="I31" s="6968"/>
      <c r="J31" s="6969"/>
      <c r="K31" s="230"/>
      <c r="L31" s="6969"/>
      <c r="M31" s="6969"/>
      <c r="N31" s="6969"/>
      <c r="O31" s="6969"/>
      <c r="P31" s="6969"/>
      <c r="Q31" s="6969"/>
      <c r="R31" s="6969"/>
      <c r="S31" s="6969"/>
      <c r="T31" s="6969"/>
      <c r="U31" s="6969"/>
    </row>
    <row r="32" spans="1:25" hidden="1">
      <c r="D32" s="6986"/>
      <c r="E32" s="6986"/>
      <c r="F32" s="6986"/>
      <c r="G32" s="6987"/>
      <c r="H32" s="6988"/>
      <c r="I32" s="6968"/>
      <c r="J32" s="6969"/>
      <c r="K32" s="230"/>
      <c r="L32" s="6969"/>
      <c r="M32" s="6969"/>
      <c r="N32" s="6969"/>
      <c r="O32" s="6969"/>
      <c r="P32" s="6969"/>
      <c r="Q32" s="6969"/>
      <c r="R32" s="6969"/>
      <c r="S32" s="6969"/>
      <c r="T32" s="6969"/>
      <c r="U32" s="6969"/>
    </row>
    <row r="33" spans="3:21" hidden="1">
      <c r="D33" s="6986"/>
      <c r="E33" s="6986"/>
      <c r="F33" s="6986"/>
      <c r="G33" s="6986"/>
      <c r="H33" s="6989"/>
      <c r="I33" s="6968"/>
      <c r="J33" s="6969"/>
      <c r="K33" s="230"/>
      <c r="L33" s="6969"/>
      <c r="M33" s="6969"/>
      <c r="N33" s="6969"/>
      <c r="O33" s="6969"/>
      <c r="P33" s="6969"/>
      <c r="Q33" s="6969"/>
      <c r="R33" s="6969"/>
      <c r="S33" s="6969"/>
      <c r="T33" s="6969"/>
      <c r="U33" s="6969"/>
    </row>
    <row r="34" spans="3:21" hidden="1">
      <c r="D34" s="6986"/>
      <c r="E34" s="6986"/>
      <c r="F34" s="6986"/>
      <c r="G34" s="6987"/>
      <c r="H34" s="6988"/>
      <c r="I34" s="6972"/>
      <c r="J34" s="6972"/>
      <c r="K34" s="230"/>
      <c r="L34" s="6972"/>
      <c r="M34" s="6972"/>
      <c r="N34" s="6972"/>
      <c r="O34" s="6972"/>
      <c r="P34" s="6972"/>
      <c r="Q34" s="6972"/>
      <c r="R34" s="6972"/>
      <c r="S34" s="6972"/>
      <c r="T34" s="6972"/>
      <c r="U34" s="6972"/>
    </row>
    <row r="35" spans="3:21" hidden="1">
      <c r="D35" s="6971"/>
      <c r="E35" s="6971"/>
      <c r="F35" s="6971"/>
      <c r="G35" s="6972"/>
      <c r="H35" s="6972"/>
      <c r="I35" s="6972"/>
      <c r="J35" s="6972"/>
      <c r="K35" s="230"/>
      <c r="L35" s="6972"/>
      <c r="M35" s="6972"/>
      <c r="N35" s="6972"/>
      <c r="O35" s="6972"/>
      <c r="P35" s="6972"/>
      <c r="Q35" s="6972"/>
      <c r="R35" s="6972"/>
      <c r="S35" s="6972"/>
      <c r="T35" s="6972"/>
      <c r="U35" s="6972"/>
    </row>
    <row r="36" spans="3:21" hidden="1">
      <c r="D36" s="6971"/>
      <c r="E36" s="6971"/>
      <c r="F36" s="6971"/>
      <c r="G36" s="6972"/>
      <c r="H36" s="6972"/>
      <c r="I36" s="6972"/>
      <c r="J36" s="6972"/>
      <c r="K36" s="230"/>
      <c r="L36" s="6972"/>
      <c r="M36" s="6972"/>
      <c r="N36" s="6972"/>
      <c r="O36" s="6972"/>
      <c r="P36" s="6972"/>
      <c r="Q36" s="6972"/>
      <c r="R36" s="6972"/>
      <c r="S36" s="6972"/>
      <c r="T36" s="6972"/>
      <c r="U36" s="6972"/>
    </row>
    <row r="37" spans="3:21" hidden="1">
      <c r="D37" s="6967"/>
      <c r="E37" s="6967"/>
      <c r="F37" s="6967"/>
      <c r="G37" s="6966"/>
      <c r="H37" s="6966"/>
      <c r="I37" s="6966"/>
      <c r="J37" s="6966"/>
      <c r="K37" s="230"/>
      <c r="L37" s="6966"/>
      <c r="M37" s="6966"/>
      <c r="N37" s="6966"/>
      <c r="O37" s="6966"/>
      <c r="P37" s="6966"/>
      <c r="Q37" s="6966"/>
      <c r="R37" s="6966"/>
      <c r="S37" s="6966"/>
      <c r="T37" s="6966"/>
      <c r="U37" s="6966"/>
    </row>
    <row r="38" spans="3:21" s="6963" customFormat="1" hidden="1">
      <c r="C38" s="6964"/>
      <c r="D38" s="6965"/>
      <c r="E38" s="6965"/>
      <c r="F38" s="6965"/>
      <c r="G38" s="6966"/>
      <c r="H38" s="6966"/>
      <c r="I38" s="6966"/>
      <c r="J38" s="6966"/>
      <c r="L38" s="6966"/>
      <c r="M38" s="6966"/>
      <c r="N38" s="6966"/>
      <c r="O38" s="6966"/>
      <c r="P38" s="6966"/>
      <c r="Q38" s="6966"/>
      <c r="R38" s="6966"/>
      <c r="S38" s="6966"/>
      <c r="T38" s="6966"/>
      <c r="U38" s="6966"/>
    </row>
    <row r="39" spans="3:21" hidden="1">
      <c r="D39" s="6970"/>
      <c r="E39" s="6970"/>
      <c r="F39" s="6970"/>
      <c r="G39" s="6969"/>
      <c r="H39" s="6969"/>
      <c r="I39" s="6969"/>
      <c r="J39" s="6969"/>
      <c r="K39" s="230"/>
      <c r="L39" s="6969"/>
      <c r="M39" s="6969"/>
      <c r="N39" s="6969"/>
      <c r="O39" s="6969"/>
      <c r="P39" s="6969"/>
      <c r="Q39" s="6969"/>
      <c r="R39" s="6969"/>
      <c r="S39" s="6969"/>
      <c r="T39" s="6969"/>
      <c r="U39" s="6969"/>
    </row>
    <row r="40" spans="3:21" hidden="1">
      <c r="D40" s="6971"/>
      <c r="E40" s="6971"/>
      <c r="F40" s="6971"/>
      <c r="G40" s="6972"/>
      <c r="H40" s="6972"/>
      <c r="I40" s="6972"/>
      <c r="J40" s="6972"/>
      <c r="K40" s="230"/>
      <c r="L40" s="6972"/>
      <c r="M40" s="6972"/>
      <c r="N40" s="6972"/>
      <c r="O40" s="6972"/>
      <c r="P40" s="6972"/>
      <c r="Q40" s="6972"/>
      <c r="R40" s="6972"/>
      <c r="S40" s="6972"/>
      <c r="T40" s="6972"/>
      <c r="U40" s="6972"/>
    </row>
    <row r="41" spans="3:21" hidden="1">
      <c r="D41" s="6971"/>
      <c r="E41" s="6971"/>
      <c r="F41" s="6971"/>
      <c r="G41" s="6972"/>
      <c r="H41" s="6972"/>
      <c r="I41" s="6972"/>
      <c r="J41" s="6972"/>
      <c r="K41" s="230"/>
      <c r="L41" s="6972"/>
      <c r="M41" s="6972"/>
      <c r="N41" s="6972"/>
      <c r="O41" s="6972"/>
      <c r="P41" s="6972"/>
      <c r="Q41" s="6972"/>
      <c r="R41" s="6972"/>
      <c r="S41" s="6972"/>
      <c r="T41" s="6972"/>
      <c r="U41" s="6972"/>
    </row>
    <row r="42" spans="3:21" hidden="1">
      <c r="D42" s="6971"/>
      <c r="E42" s="6971"/>
      <c r="F42" s="6971"/>
      <c r="G42" s="6972"/>
      <c r="H42" s="6972"/>
      <c r="I42" s="6972"/>
      <c r="J42" s="6972"/>
      <c r="K42" s="230"/>
      <c r="L42" s="6972"/>
      <c r="M42" s="6972"/>
      <c r="N42" s="6972"/>
      <c r="O42" s="6972"/>
      <c r="P42" s="6972"/>
      <c r="Q42" s="6972"/>
      <c r="R42" s="6972"/>
      <c r="S42" s="6972"/>
      <c r="T42" s="6972"/>
      <c r="U42" s="6972"/>
    </row>
    <row r="43" spans="3:21" hidden="1">
      <c r="D43" s="6967"/>
      <c r="E43" s="6967"/>
      <c r="F43" s="6967"/>
      <c r="G43" s="6966"/>
      <c r="H43" s="6966"/>
      <c r="I43" s="6966"/>
      <c r="J43" s="6966"/>
      <c r="K43" s="230"/>
      <c r="L43" s="6966"/>
      <c r="M43" s="6966"/>
      <c r="N43" s="6966"/>
      <c r="O43" s="6966"/>
      <c r="P43" s="6966"/>
      <c r="Q43" s="6966"/>
      <c r="R43" s="6966"/>
      <c r="S43" s="6966"/>
      <c r="T43" s="6966"/>
      <c r="U43" s="6966"/>
    </row>
    <row r="44" spans="3:21" s="6963" customFormat="1" hidden="1">
      <c r="C44" s="6964"/>
      <c r="D44" s="6965"/>
      <c r="E44" s="6965"/>
      <c r="F44" s="6965"/>
      <c r="G44" s="6966"/>
      <c r="H44" s="6966"/>
      <c r="I44" s="6966"/>
      <c r="J44" s="6966"/>
      <c r="L44" s="6966"/>
      <c r="M44" s="6966"/>
      <c r="N44" s="6966"/>
      <c r="O44" s="6966"/>
      <c r="P44" s="6966"/>
      <c r="Q44" s="6966"/>
      <c r="R44" s="6966"/>
      <c r="S44" s="6966"/>
      <c r="T44" s="6966"/>
      <c r="U44" s="6966"/>
    </row>
    <row r="45" spans="3:21" s="6963" customFormat="1" hidden="1">
      <c r="C45" s="6964"/>
      <c r="D45" s="6965"/>
      <c r="E45" s="6965"/>
      <c r="F45" s="6965"/>
      <c r="G45" s="6966"/>
      <c r="H45" s="6966"/>
      <c r="I45" s="6966"/>
      <c r="J45" s="6966"/>
      <c r="L45" s="6966"/>
      <c r="M45" s="6966"/>
      <c r="N45" s="6966"/>
      <c r="O45" s="6966"/>
      <c r="P45" s="6966"/>
      <c r="Q45" s="6966"/>
      <c r="R45" s="6966"/>
      <c r="S45" s="6966"/>
      <c r="T45" s="6966"/>
      <c r="U45" s="6966"/>
    </row>
    <row r="46" spans="3:21" hidden="1">
      <c r="D46" s="6967"/>
      <c r="E46" s="6967"/>
      <c r="F46" s="6967"/>
      <c r="G46" s="6969"/>
      <c r="H46" s="6969"/>
      <c r="I46" s="6969"/>
      <c r="J46" s="6969"/>
      <c r="K46" s="230"/>
      <c r="L46" s="6969"/>
      <c r="M46" s="6969"/>
      <c r="N46" s="6969"/>
      <c r="O46" s="6969"/>
      <c r="P46" s="6969"/>
      <c r="Q46" s="6969"/>
      <c r="R46" s="6969"/>
      <c r="S46" s="6969"/>
      <c r="T46" s="6969"/>
      <c r="U46" s="6969"/>
    </row>
    <row r="47" spans="3:21" hidden="1">
      <c r="D47" s="6970"/>
      <c r="E47" s="6970"/>
      <c r="F47" s="6970"/>
      <c r="G47" s="6969"/>
      <c r="H47" s="6969"/>
      <c r="I47" s="6969"/>
      <c r="J47" s="6969"/>
      <c r="K47" s="230"/>
      <c r="L47" s="6969"/>
      <c r="M47" s="6969"/>
      <c r="N47" s="6969"/>
      <c r="O47" s="6969"/>
      <c r="P47" s="6969"/>
      <c r="Q47" s="6969"/>
      <c r="R47" s="6969"/>
      <c r="S47" s="6969"/>
      <c r="T47" s="6969"/>
      <c r="U47" s="6969"/>
    </row>
    <row r="48" spans="3:21" hidden="1">
      <c r="D48" s="6971"/>
      <c r="E48" s="6971"/>
      <c r="F48" s="6971"/>
      <c r="G48" s="6972"/>
      <c r="H48" s="6972"/>
      <c r="I48" s="6972"/>
      <c r="J48" s="6972"/>
      <c r="K48" s="230"/>
      <c r="L48" s="6972"/>
      <c r="M48" s="6972"/>
      <c r="N48" s="6972"/>
      <c r="O48" s="6972"/>
      <c r="P48" s="6972"/>
      <c r="Q48" s="6972"/>
      <c r="R48" s="6972"/>
      <c r="S48" s="6972"/>
      <c r="T48" s="6972"/>
      <c r="U48" s="6972"/>
    </row>
    <row r="49" spans="3:21" hidden="1">
      <c r="D49" s="6971"/>
      <c r="E49" s="6971"/>
      <c r="F49" s="6971"/>
      <c r="G49" s="6972"/>
      <c r="H49" s="6972"/>
      <c r="I49" s="6972"/>
      <c r="J49" s="6972"/>
      <c r="K49" s="230"/>
      <c r="L49" s="6972"/>
      <c r="M49" s="6972"/>
      <c r="N49" s="6972"/>
      <c r="O49" s="6972"/>
      <c r="P49" s="6972"/>
      <c r="Q49" s="6972"/>
      <c r="R49" s="6972"/>
      <c r="S49" s="6972"/>
      <c r="T49" s="6972"/>
      <c r="U49" s="6972"/>
    </row>
    <row r="50" spans="3:21" hidden="1">
      <c r="D50" s="6971"/>
      <c r="E50" s="6971"/>
      <c r="F50" s="6971"/>
      <c r="G50" s="6972"/>
      <c r="H50" s="6972"/>
      <c r="I50" s="6972"/>
      <c r="J50" s="6972"/>
      <c r="K50" s="230"/>
      <c r="L50" s="6972"/>
      <c r="M50" s="6972"/>
      <c r="N50" s="6972"/>
      <c r="O50" s="6972"/>
      <c r="P50" s="6972"/>
      <c r="Q50" s="6972"/>
      <c r="R50" s="6972"/>
      <c r="S50" s="6972"/>
      <c r="T50" s="6972"/>
      <c r="U50" s="6972"/>
    </row>
    <row r="51" spans="3:21" hidden="1">
      <c r="D51" s="6967"/>
      <c r="E51" s="6967"/>
      <c r="F51" s="6967"/>
      <c r="G51" s="6966"/>
      <c r="H51" s="6966"/>
      <c r="I51" s="6966"/>
      <c r="J51" s="6966"/>
      <c r="K51" s="230"/>
      <c r="L51" s="6966"/>
      <c r="M51" s="6966"/>
      <c r="N51" s="6966"/>
      <c r="O51" s="6966"/>
      <c r="P51" s="6966"/>
      <c r="Q51" s="6966"/>
      <c r="R51" s="6966"/>
      <c r="S51" s="6966"/>
      <c r="T51" s="6966"/>
      <c r="U51" s="6966"/>
    </row>
    <row r="52" spans="3:21" s="6963" customFormat="1" hidden="1">
      <c r="C52" s="6964"/>
      <c r="D52" s="6965"/>
      <c r="E52" s="6965"/>
      <c r="F52" s="6965"/>
      <c r="G52" s="6966"/>
      <c r="H52" s="6966"/>
      <c r="I52" s="6966"/>
      <c r="J52" s="6966"/>
      <c r="L52" s="6966"/>
      <c r="M52" s="6966"/>
      <c r="N52" s="6966"/>
      <c r="O52" s="6966"/>
      <c r="P52" s="6966"/>
      <c r="Q52" s="6966"/>
      <c r="R52" s="6966"/>
      <c r="S52" s="6966"/>
      <c r="T52" s="6966"/>
      <c r="U52" s="6966"/>
    </row>
    <row r="53" spans="3:21" hidden="1">
      <c r="D53" s="6970"/>
      <c r="E53" s="6970"/>
      <c r="F53" s="6970"/>
      <c r="G53" s="6969"/>
      <c r="H53" s="6969"/>
      <c r="I53" s="6969"/>
      <c r="J53" s="6969"/>
      <c r="K53" s="230"/>
      <c r="L53" s="6969"/>
      <c r="M53" s="6969"/>
      <c r="N53" s="6969"/>
      <c r="O53" s="6969"/>
      <c r="P53" s="6969"/>
      <c r="Q53" s="6969"/>
      <c r="R53" s="6969"/>
      <c r="S53" s="6969"/>
      <c r="T53" s="6969"/>
      <c r="U53" s="6969"/>
    </row>
    <row r="54" spans="3:21" hidden="1">
      <c r="D54" s="6971"/>
      <c r="E54" s="6971"/>
      <c r="F54" s="6971"/>
      <c r="G54" s="6972"/>
      <c r="H54" s="6972"/>
      <c r="I54" s="6972"/>
      <c r="J54" s="6972"/>
      <c r="K54" s="230"/>
      <c r="L54" s="6972"/>
      <c r="M54" s="6972"/>
      <c r="N54" s="6972"/>
      <c r="O54" s="6972"/>
      <c r="P54" s="6972"/>
      <c r="Q54" s="6972"/>
      <c r="R54" s="6972"/>
      <c r="S54" s="6972"/>
      <c r="T54" s="6972"/>
      <c r="U54" s="6972"/>
    </row>
    <row r="55" spans="3:21" hidden="1">
      <c r="D55" s="6971"/>
      <c r="E55" s="6971"/>
      <c r="F55" s="6971"/>
      <c r="G55" s="6972"/>
      <c r="H55" s="6972"/>
      <c r="I55" s="6972"/>
      <c r="J55" s="6972"/>
      <c r="K55" s="230"/>
      <c r="L55" s="6972"/>
      <c r="M55" s="6972"/>
      <c r="N55" s="6972"/>
      <c r="O55" s="6972"/>
      <c r="P55" s="6972"/>
      <c r="Q55" s="6972"/>
      <c r="R55" s="6972"/>
      <c r="S55" s="6972"/>
      <c r="T55" s="6972"/>
      <c r="U55" s="6972"/>
    </row>
    <row r="56" spans="3:21" hidden="1">
      <c r="D56" s="6971"/>
      <c r="E56" s="6971"/>
      <c r="F56" s="6971"/>
      <c r="G56" s="6972"/>
      <c r="H56" s="6972"/>
      <c r="I56" s="6972"/>
      <c r="J56" s="6972"/>
      <c r="K56" s="230"/>
      <c r="L56" s="6972"/>
      <c r="M56" s="6972"/>
      <c r="N56" s="6972"/>
      <c r="O56" s="6972"/>
      <c r="P56" s="6972"/>
      <c r="Q56" s="6972"/>
      <c r="R56" s="6972"/>
      <c r="S56" s="6972"/>
      <c r="T56" s="6972"/>
      <c r="U56" s="6972"/>
    </row>
    <row r="57" spans="3:21" hidden="1">
      <c r="D57" s="6967"/>
      <c r="E57" s="6967"/>
      <c r="F57" s="6967"/>
      <c r="G57" s="6966"/>
      <c r="H57" s="6966"/>
      <c r="I57" s="6966"/>
      <c r="J57" s="6966"/>
      <c r="K57" s="230"/>
      <c r="L57" s="6966"/>
      <c r="M57" s="6966"/>
      <c r="N57" s="6966"/>
      <c r="O57" s="6966"/>
      <c r="P57" s="6966"/>
      <c r="Q57" s="6966"/>
      <c r="R57" s="6966"/>
      <c r="S57" s="6966"/>
      <c r="T57" s="6966"/>
      <c r="U57" s="6966"/>
    </row>
    <row r="58" spans="3:21" s="6963" customFormat="1" hidden="1">
      <c r="C58" s="6964"/>
      <c r="D58" s="6965"/>
      <c r="E58" s="6965"/>
      <c r="F58" s="6965"/>
      <c r="G58" s="6966"/>
      <c r="H58" s="6966"/>
      <c r="I58" s="6966"/>
      <c r="J58" s="6966"/>
      <c r="L58" s="6966"/>
      <c r="M58" s="6966"/>
      <c r="N58" s="6966"/>
      <c r="O58" s="6966"/>
      <c r="P58" s="6966"/>
      <c r="Q58" s="6966"/>
      <c r="R58" s="6966"/>
      <c r="S58" s="6966"/>
      <c r="T58" s="6966"/>
      <c r="U58" s="6966"/>
    </row>
    <row r="59" spans="3:21" s="6963" customFormat="1" hidden="1">
      <c r="C59" s="6964"/>
      <c r="D59" s="6965"/>
      <c r="E59" s="6965"/>
      <c r="F59" s="6965"/>
      <c r="G59" s="6966"/>
      <c r="H59" s="6966"/>
      <c r="I59" s="6966"/>
      <c r="J59" s="6966"/>
      <c r="L59" s="6966"/>
      <c r="M59" s="6966"/>
      <c r="N59" s="6966"/>
      <c r="O59" s="6966"/>
      <c r="P59" s="6966"/>
      <c r="Q59" s="6966"/>
      <c r="R59" s="6966"/>
      <c r="S59" s="6966"/>
      <c r="T59" s="6966"/>
      <c r="U59" s="6966"/>
    </row>
    <row r="60" spans="3:21" s="6963" customFormat="1" hidden="1">
      <c r="C60" s="6964"/>
      <c r="D60" s="6965"/>
      <c r="E60" s="6965"/>
      <c r="F60" s="6965"/>
      <c r="G60" s="6966"/>
      <c r="H60" s="6966"/>
      <c r="I60" s="6966"/>
      <c r="J60" s="6966"/>
      <c r="L60" s="6966"/>
      <c r="M60" s="6966"/>
      <c r="N60" s="6966"/>
      <c r="O60" s="6966"/>
      <c r="P60" s="6966"/>
      <c r="Q60" s="6966"/>
      <c r="R60" s="6966"/>
      <c r="S60" s="6966"/>
      <c r="T60" s="6966"/>
      <c r="U60" s="6966"/>
    </row>
    <row r="61" spans="3:21" s="6963" customFormat="1" hidden="1">
      <c r="C61" s="6964"/>
      <c r="D61" s="6973"/>
      <c r="E61" s="6973"/>
      <c r="F61" s="6973"/>
      <c r="G61" s="6966"/>
      <c r="H61" s="6966"/>
      <c r="I61" s="6966"/>
      <c r="J61" s="6966"/>
      <c r="L61" s="6966"/>
      <c r="M61" s="6966"/>
      <c r="N61" s="6966"/>
      <c r="O61" s="6966"/>
      <c r="P61" s="6966"/>
      <c r="Q61" s="6966"/>
      <c r="R61" s="6966"/>
      <c r="S61" s="6966"/>
      <c r="T61" s="6966"/>
      <c r="U61" s="6966"/>
    </row>
    <row r="62" spans="3:21" s="6963" customFormat="1" hidden="1">
      <c r="C62" s="6964"/>
      <c r="D62" s="6967"/>
      <c r="E62" s="6967"/>
      <c r="F62" s="6967"/>
      <c r="G62" s="6966"/>
      <c r="H62" s="6966"/>
      <c r="I62" s="6966"/>
      <c r="J62" s="6966"/>
      <c r="L62" s="6966"/>
      <c r="M62" s="6966"/>
      <c r="N62" s="6966"/>
      <c r="O62" s="6966"/>
      <c r="P62" s="6966"/>
      <c r="Q62" s="6966"/>
      <c r="R62" s="6966"/>
      <c r="S62" s="6966"/>
      <c r="T62" s="6966"/>
      <c r="U62" s="6966"/>
    </row>
    <row r="63" spans="3:21" hidden="1">
      <c r="D63" s="6967"/>
      <c r="E63" s="6967"/>
      <c r="F63" s="6967"/>
      <c r="G63" s="6974"/>
      <c r="H63" s="6974"/>
      <c r="I63" s="6974"/>
      <c r="J63" s="6974"/>
      <c r="K63" s="230"/>
      <c r="L63" s="6974"/>
      <c r="M63" s="6974"/>
      <c r="N63" s="6974"/>
      <c r="O63" s="6974"/>
      <c r="P63" s="6974"/>
      <c r="Q63" s="6974"/>
      <c r="R63" s="6974"/>
      <c r="S63" s="6974"/>
      <c r="T63" s="6974"/>
      <c r="U63" s="6974"/>
    </row>
    <row r="64" spans="3:21" hidden="1">
      <c r="D64" s="6975"/>
      <c r="E64" s="6975"/>
      <c r="F64" s="6975"/>
      <c r="G64" s="6974"/>
      <c r="H64" s="6974"/>
      <c r="I64" s="6974"/>
      <c r="J64" s="6974"/>
      <c r="K64" s="230"/>
      <c r="L64" s="6974"/>
      <c r="M64" s="6974"/>
      <c r="N64" s="6974"/>
      <c r="O64" s="6974"/>
      <c r="P64" s="6974"/>
      <c r="Q64" s="6974"/>
      <c r="R64" s="6974"/>
      <c r="S64" s="6974"/>
      <c r="T64" s="6974"/>
      <c r="U64" s="6974"/>
    </row>
    <row r="65" spans="4:21" hidden="1">
      <c r="D65" s="6967"/>
      <c r="E65" s="6967"/>
      <c r="F65" s="6967"/>
      <c r="G65" s="6974"/>
      <c r="H65" s="6974"/>
      <c r="I65" s="6974"/>
      <c r="J65" s="6974"/>
      <c r="K65" s="230"/>
      <c r="L65" s="6974"/>
      <c r="M65" s="6974"/>
      <c r="N65" s="6974"/>
      <c r="O65" s="6974"/>
      <c r="P65" s="6974"/>
      <c r="Q65" s="6974"/>
      <c r="R65" s="6974"/>
      <c r="S65" s="6974"/>
      <c r="T65" s="6974"/>
      <c r="U65" s="6974"/>
    </row>
    <row r="66" spans="4:21" hidden="1">
      <c r="D66" s="6967"/>
      <c r="E66" s="6967"/>
      <c r="F66" s="6967"/>
      <c r="G66" s="6974"/>
      <c r="H66" s="6974"/>
      <c r="I66" s="6974"/>
      <c r="J66" s="6974"/>
      <c r="K66" s="230"/>
      <c r="L66" s="6974"/>
      <c r="M66" s="6974"/>
      <c r="N66" s="6974"/>
      <c r="O66" s="6974"/>
      <c r="P66" s="6974"/>
      <c r="Q66" s="6974"/>
      <c r="R66" s="6974"/>
      <c r="S66" s="6974"/>
      <c r="T66" s="6974"/>
      <c r="U66" s="6974"/>
    </row>
    <row r="67" spans="4:21" hidden="1">
      <c r="D67" s="6970"/>
      <c r="E67" s="6970"/>
      <c r="F67" s="6970"/>
      <c r="G67" s="6974"/>
      <c r="H67" s="6974"/>
      <c r="I67" s="6974"/>
      <c r="J67" s="6974"/>
      <c r="K67" s="230"/>
      <c r="L67" s="6974"/>
      <c r="M67" s="6974"/>
      <c r="N67" s="6974"/>
      <c r="O67" s="6974"/>
      <c r="P67" s="6974"/>
      <c r="Q67" s="6974"/>
      <c r="R67" s="6974"/>
      <c r="S67" s="6974"/>
      <c r="T67" s="6974"/>
      <c r="U67" s="6974"/>
    </row>
    <row r="68" spans="4:21" hidden="1">
      <c r="D68" s="6971"/>
      <c r="E68" s="6971"/>
      <c r="F68" s="6971"/>
      <c r="G68" s="6972"/>
      <c r="H68" s="6972"/>
      <c r="I68" s="6972"/>
      <c r="J68" s="6972"/>
      <c r="K68" s="230"/>
      <c r="L68" s="6972"/>
      <c r="M68" s="6972"/>
      <c r="N68" s="6972"/>
      <c r="O68" s="6972"/>
      <c r="P68" s="6972"/>
      <c r="Q68" s="6972"/>
      <c r="R68" s="6972"/>
      <c r="S68" s="6972"/>
      <c r="T68" s="6972"/>
      <c r="U68" s="6972"/>
    </row>
    <row r="69" spans="4:21" hidden="1">
      <c r="D69" s="6971"/>
      <c r="E69" s="6971"/>
      <c r="F69" s="6971"/>
      <c r="G69" s="6972"/>
      <c r="H69" s="6972"/>
      <c r="I69" s="6972"/>
      <c r="J69" s="6972"/>
      <c r="K69" s="230"/>
      <c r="L69" s="6972"/>
      <c r="M69" s="6972"/>
      <c r="N69" s="6972"/>
      <c r="O69" s="6972"/>
      <c r="P69" s="6972"/>
      <c r="Q69" s="6972"/>
      <c r="R69" s="6972"/>
      <c r="S69" s="6972"/>
      <c r="T69" s="6972"/>
      <c r="U69" s="6972"/>
    </row>
    <row r="70" spans="4:21" hidden="1">
      <c r="D70" s="6971"/>
      <c r="E70" s="6971"/>
      <c r="F70" s="6971"/>
      <c r="G70" s="6972"/>
      <c r="H70" s="6972"/>
      <c r="I70" s="6972"/>
      <c r="J70" s="6972"/>
      <c r="K70" s="230"/>
      <c r="L70" s="6972"/>
      <c r="M70" s="6972"/>
      <c r="N70" s="6972"/>
      <c r="O70" s="6972"/>
      <c r="P70" s="6972"/>
      <c r="Q70" s="6972"/>
      <c r="R70" s="6972"/>
      <c r="S70" s="6972"/>
      <c r="T70" s="6972"/>
      <c r="U70" s="6972"/>
    </row>
    <row r="71" spans="4:21" hidden="1">
      <c r="D71" s="6967"/>
      <c r="E71" s="6967"/>
      <c r="F71" s="6967"/>
      <c r="G71" s="6966"/>
      <c r="H71" s="6966"/>
      <c r="I71" s="6966"/>
      <c r="J71" s="6966"/>
      <c r="K71" s="230"/>
      <c r="L71" s="6966"/>
      <c r="M71" s="6966"/>
      <c r="N71" s="6966"/>
      <c r="O71" s="6966"/>
      <c r="P71" s="6966"/>
      <c r="Q71" s="6966"/>
      <c r="R71" s="6966"/>
      <c r="S71" s="6966"/>
      <c r="T71" s="6966"/>
      <c r="U71" s="6966"/>
    </row>
    <row r="72" spans="4:21" hidden="1">
      <c r="D72" s="6965"/>
      <c r="E72" s="6965"/>
      <c r="F72" s="6965"/>
      <c r="G72" s="6966"/>
      <c r="H72" s="6966"/>
      <c r="I72" s="6966"/>
      <c r="J72" s="6966"/>
      <c r="K72" s="6963"/>
      <c r="L72" s="6966"/>
      <c r="M72" s="6966"/>
      <c r="N72" s="6966"/>
      <c r="O72" s="6966"/>
      <c r="P72" s="6966"/>
      <c r="Q72" s="6966"/>
      <c r="R72" s="6966"/>
      <c r="S72" s="6966"/>
      <c r="T72" s="6966"/>
      <c r="U72" s="6966"/>
    </row>
    <row r="73" spans="4:21" hidden="1">
      <c r="D73" s="6970"/>
      <c r="E73" s="6970"/>
      <c r="F73" s="6970"/>
      <c r="G73" s="6976"/>
      <c r="H73" s="6976"/>
      <c r="I73" s="6976"/>
      <c r="J73" s="6976"/>
      <c r="K73" s="230"/>
      <c r="L73" s="6976"/>
      <c r="M73" s="6976"/>
      <c r="N73" s="6976"/>
      <c r="O73" s="6976"/>
      <c r="P73" s="6976"/>
      <c r="Q73" s="6976"/>
      <c r="R73" s="6976"/>
      <c r="S73" s="6976"/>
      <c r="T73" s="6976"/>
      <c r="U73" s="6976"/>
    </row>
    <row r="74" spans="4:21" hidden="1">
      <c r="D74" s="6971"/>
      <c r="E74" s="6971"/>
      <c r="F74" s="6971"/>
      <c r="G74" s="6972"/>
      <c r="H74" s="6972"/>
      <c r="I74" s="6972"/>
      <c r="J74" s="6972"/>
      <c r="K74" s="230"/>
      <c r="L74" s="6972"/>
      <c r="M74" s="6972"/>
      <c r="N74" s="6972"/>
      <c r="O74" s="6972"/>
      <c r="P74" s="6972"/>
      <c r="Q74" s="6972"/>
      <c r="R74" s="6972"/>
      <c r="S74" s="6972"/>
      <c r="T74" s="6972"/>
      <c r="U74" s="6972"/>
    </row>
    <row r="75" spans="4:21" hidden="1">
      <c r="D75" s="6971"/>
      <c r="E75" s="6971"/>
      <c r="F75" s="6971"/>
      <c r="G75" s="6972"/>
      <c r="H75" s="6972"/>
      <c r="I75" s="6972"/>
      <c r="J75" s="6972"/>
      <c r="K75" s="230"/>
      <c r="L75" s="6972"/>
      <c r="M75" s="6972"/>
      <c r="N75" s="6972"/>
      <c r="O75" s="6972"/>
      <c r="P75" s="6972"/>
      <c r="Q75" s="6972"/>
      <c r="R75" s="6972"/>
      <c r="S75" s="6972"/>
      <c r="T75" s="6972"/>
      <c r="U75" s="6972"/>
    </row>
    <row r="76" spans="4:21" hidden="1">
      <c r="D76" s="6971"/>
      <c r="E76" s="6971"/>
      <c r="F76" s="6971"/>
      <c r="G76" s="6972"/>
      <c r="H76" s="6972"/>
      <c r="I76" s="6972"/>
      <c r="J76" s="6972"/>
      <c r="K76" s="230"/>
      <c r="L76" s="6972"/>
      <c r="M76" s="6972"/>
      <c r="N76" s="6972"/>
      <c r="O76" s="6972"/>
      <c r="P76" s="6972"/>
      <c r="Q76" s="6972"/>
      <c r="R76" s="6972"/>
      <c r="S76" s="6972"/>
      <c r="T76" s="6972"/>
      <c r="U76" s="6972"/>
    </row>
    <row r="77" spans="4:21" hidden="1">
      <c r="D77" s="6967"/>
      <c r="E77" s="6967"/>
      <c r="F77" s="6967"/>
      <c r="G77" s="6966"/>
      <c r="H77" s="6966"/>
      <c r="I77" s="6966"/>
      <c r="J77" s="6966"/>
      <c r="K77" s="230"/>
      <c r="L77" s="6966"/>
      <c r="M77" s="6966"/>
      <c r="N77" s="6966"/>
      <c r="O77" s="6966"/>
      <c r="P77" s="6966"/>
      <c r="Q77" s="6966"/>
      <c r="R77" s="6966"/>
      <c r="S77" s="6966"/>
      <c r="T77" s="6966"/>
      <c r="U77" s="6966"/>
    </row>
    <row r="78" spans="4:21" hidden="1">
      <c r="D78" s="6965"/>
      <c r="E78" s="6965"/>
      <c r="F78" s="6965"/>
      <c r="G78" s="6966"/>
      <c r="H78" s="6966"/>
      <c r="I78" s="6966"/>
      <c r="J78" s="6966"/>
      <c r="K78" s="6963"/>
      <c r="L78" s="6966"/>
      <c r="M78" s="6966"/>
      <c r="N78" s="6966"/>
      <c r="O78" s="6966"/>
      <c r="P78" s="6966"/>
      <c r="Q78" s="6966"/>
      <c r="R78" s="6966"/>
      <c r="S78" s="6966"/>
      <c r="T78" s="6966"/>
      <c r="U78" s="6966"/>
    </row>
    <row r="79" spans="4:21" hidden="1">
      <c r="D79" s="6965"/>
      <c r="E79" s="6965"/>
      <c r="F79" s="6965"/>
      <c r="G79" s="6966"/>
      <c r="H79" s="6966"/>
      <c r="I79" s="6966"/>
      <c r="J79" s="6966"/>
      <c r="K79" s="6963"/>
      <c r="L79" s="6966"/>
      <c r="M79" s="6966"/>
      <c r="N79" s="6966"/>
      <c r="O79" s="6966"/>
      <c r="P79" s="6966"/>
      <c r="Q79" s="6966"/>
      <c r="R79" s="6966"/>
      <c r="S79" s="6966"/>
      <c r="T79" s="6966"/>
      <c r="U79" s="6966"/>
    </row>
    <row r="80" spans="4:21" hidden="1">
      <c r="D80" s="6967"/>
      <c r="E80" s="6967"/>
      <c r="F80" s="6967"/>
      <c r="G80" s="6972"/>
      <c r="H80" s="6972"/>
      <c r="I80" s="6972"/>
      <c r="J80" s="6972"/>
      <c r="K80" s="230"/>
      <c r="L80" s="6972"/>
      <c r="M80" s="6972"/>
      <c r="N80" s="6972"/>
      <c r="O80" s="6972"/>
      <c r="P80" s="6972"/>
      <c r="Q80" s="6972"/>
      <c r="R80" s="6972"/>
      <c r="S80" s="6972"/>
      <c r="T80" s="6972"/>
      <c r="U80" s="6972"/>
    </row>
    <row r="81" spans="4:21" hidden="1">
      <c r="D81" s="6970"/>
      <c r="E81" s="6970"/>
      <c r="F81" s="6970"/>
      <c r="G81" s="6972"/>
      <c r="H81" s="6972"/>
      <c r="I81" s="6972"/>
      <c r="J81" s="6972"/>
      <c r="K81" s="230"/>
      <c r="L81" s="6972"/>
      <c r="M81" s="6972"/>
      <c r="N81" s="6972"/>
      <c r="O81" s="6972"/>
      <c r="P81" s="6972"/>
      <c r="Q81" s="6972"/>
      <c r="R81" s="6972"/>
      <c r="S81" s="6972"/>
      <c r="T81" s="6972"/>
      <c r="U81" s="6972"/>
    </row>
    <row r="82" spans="4:21" hidden="1">
      <c r="D82" s="6971"/>
      <c r="E82" s="6971"/>
      <c r="F82" s="6971"/>
      <c r="G82" s="6972"/>
      <c r="H82" s="6972"/>
      <c r="I82" s="6972"/>
      <c r="J82" s="6972"/>
      <c r="K82" s="230"/>
      <c r="L82" s="6972"/>
      <c r="M82" s="6972"/>
      <c r="N82" s="6972"/>
      <c r="O82" s="6972"/>
      <c r="P82" s="6972"/>
      <c r="Q82" s="6972"/>
      <c r="R82" s="6972"/>
      <c r="S82" s="6972"/>
      <c r="T82" s="6972"/>
      <c r="U82" s="6972"/>
    </row>
    <row r="83" spans="4:21" hidden="1">
      <c r="D83" s="6971"/>
      <c r="E83" s="6971"/>
      <c r="F83" s="6971"/>
      <c r="G83" s="6972"/>
      <c r="H83" s="6972"/>
      <c r="I83" s="6972"/>
      <c r="J83" s="6972"/>
      <c r="K83" s="230"/>
      <c r="L83" s="6972"/>
      <c r="M83" s="6972"/>
      <c r="N83" s="6972"/>
      <c r="O83" s="6972"/>
      <c r="P83" s="6972"/>
      <c r="Q83" s="6972"/>
      <c r="R83" s="6972"/>
      <c r="S83" s="6972"/>
      <c r="T83" s="6972"/>
      <c r="U83" s="6972"/>
    </row>
    <row r="84" spans="4:21" hidden="1">
      <c r="D84" s="6971"/>
      <c r="E84" s="6971"/>
      <c r="F84" s="6971"/>
      <c r="G84" s="6972"/>
      <c r="H84" s="6972"/>
      <c r="I84" s="6972"/>
      <c r="J84" s="6972"/>
      <c r="K84" s="230"/>
      <c r="L84" s="6972"/>
      <c r="M84" s="6972"/>
      <c r="N84" s="6972"/>
      <c r="O84" s="6972"/>
      <c r="P84" s="6972"/>
      <c r="Q84" s="6972"/>
      <c r="R84" s="6972"/>
      <c r="S84" s="6972"/>
      <c r="T84" s="6972"/>
      <c r="U84" s="6972"/>
    </row>
    <row r="85" spans="4:21" hidden="1">
      <c r="D85" s="6967"/>
      <c r="E85" s="6967"/>
      <c r="F85" s="6967"/>
      <c r="G85" s="6966"/>
      <c r="H85" s="6966"/>
      <c r="I85" s="6966"/>
      <c r="J85" s="6966"/>
      <c r="K85" s="230"/>
      <c r="L85" s="6966"/>
      <c r="M85" s="6966"/>
      <c r="N85" s="6966"/>
      <c r="O85" s="6966"/>
      <c r="P85" s="6966"/>
      <c r="Q85" s="6966"/>
      <c r="R85" s="6966"/>
      <c r="S85" s="6966"/>
      <c r="T85" s="6966"/>
      <c r="U85" s="6966"/>
    </row>
    <row r="86" spans="4:21" hidden="1">
      <c r="D86" s="6965"/>
      <c r="E86" s="6965"/>
      <c r="F86" s="6965"/>
      <c r="G86" s="6966"/>
      <c r="H86" s="6966"/>
      <c r="I86" s="6966"/>
      <c r="J86" s="6966"/>
      <c r="K86" s="6963"/>
      <c r="L86" s="6966"/>
      <c r="M86" s="6966"/>
      <c r="N86" s="6966"/>
      <c r="O86" s="6966"/>
      <c r="P86" s="6966"/>
      <c r="Q86" s="6966"/>
      <c r="R86" s="6966"/>
      <c r="S86" s="6966"/>
      <c r="T86" s="6966"/>
      <c r="U86" s="6966"/>
    </row>
    <row r="87" spans="4:21" hidden="1">
      <c r="D87" s="6970"/>
      <c r="E87" s="6970"/>
      <c r="F87" s="6970"/>
      <c r="G87" s="6972"/>
      <c r="H87" s="6972"/>
      <c r="I87" s="6972"/>
      <c r="J87" s="6972"/>
      <c r="K87" s="230"/>
      <c r="L87" s="6972"/>
      <c r="M87" s="6972"/>
      <c r="N87" s="6972"/>
      <c r="O87" s="6972"/>
      <c r="P87" s="6972"/>
      <c r="Q87" s="6972"/>
      <c r="R87" s="6972"/>
      <c r="S87" s="6972"/>
      <c r="T87" s="6972"/>
      <c r="U87" s="6972"/>
    </row>
    <row r="88" spans="4:21" hidden="1">
      <c r="D88" s="6971"/>
      <c r="E88" s="6971"/>
      <c r="F88" s="6971"/>
      <c r="G88" s="6972"/>
      <c r="H88" s="6972"/>
      <c r="I88" s="6972"/>
      <c r="J88" s="6972"/>
      <c r="K88" s="230"/>
      <c r="L88" s="6972"/>
      <c r="M88" s="6972"/>
      <c r="N88" s="6972"/>
      <c r="O88" s="6972"/>
      <c r="P88" s="6972"/>
      <c r="Q88" s="6972"/>
      <c r="R88" s="6972"/>
      <c r="S88" s="6972"/>
      <c r="T88" s="6972"/>
      <c r="U88" s="6972"/>
    </row>
    <row r="89" spans="4:21" hidden="1">
      <c r="D89" s="6971"/>
      <c r="E89" s="6971"/>
      <c r="F89" s="6971"/>
      <c r="G89" s="6972"/>
      <c r="H89" s="6972"/>
      <c r="I89" s="6972"/>
      <c r="J89" s="6972"/>
      <c r="K89" s="230"/>
      <c r="L89" s="6972"/>
      <c r="M89" s="6972"/>
      <c r="N89" s="6972"/>
      <c r="O89" s="6972"/>
      <c r="P89" s="6972"/>
      <c r="Q89" s="6972"/>
      <c r="R89" s="6972"/>
      <c r="S89" s="6972"/>
      <c r="T89" s="6972"/>
      <c r="U89" s="6972"/>
    </row>
    <row r="90" spans="4:21" hidden="1">
      <c r="D90" s="6971"/>
      <c r="E90" s="6971"/>
      <c r="F90" s="6971"/>
      <c r="G90" s="6972"/>
      <c r="H90" s="6972"/>
      <c r="I90" s="6972"/>
      <c r="J90" s="6972"/>
      <c r="K90" s="230"/>
      <c r="L90" s="6972"/>
      <c r="M90" s="6972"/>
      <c r="N90" s="6972"/>
      <c r="O90" s="6972"/>
      <c r="P90" s="6972"/>
      <c r="Q90" s="6972"/>
      <c r="R90" s="6972"/>
      <c r="S90" s="6972"/>
      <c r="T90" s="6972"/>
      <c r="U90" s="6972"/>
    </row>
    <row r="91" spans="4:21" hidden="1">
      <c r="D91" s="6967"/>
      <c r="E91" s="6967"/>
      <c r="F91" s="6967"/>
      <c r="G91" s="6966"/>
      <c r="H91" s="6966"/>
      <c r="I91" s="6966"/>
      <c r="J91" s="6966"/>
      <c r="K91" s="230"/>
      <c r="L91" s="6966"/>
      <c r="M91" s="6966"/>
      <c r="N91" s="6966"/>
      <c r="O91" s="6966"/>
      <c r="P91" s="6966"/>
      <c r="Q91" s="6966"/>
      <c r="R91" s="6966"/>
      <c r="S91" s="6966"/>
      <c r="T91" s="6966"/>
      <c r="U91" s="6966"/>
    </row>
    <row r="92" spans="4:21" hidden="1">
      <c r="D92" s="6965"/>
      <c r="E92" s="6965"/>
      <c r="F92" s="6965"/>
      <c r="G92" s="6966"/>
      <c r="H92" s="6966"/>
      <c r="I92" s="6966"/>
      <c r="J92" s="6966"/>
      <c r="K92" s="6963"/>
      <c r="L92" s="6966"/>
      <c r="M92" s="6966"/>
      <c r="N92" s="6966"/>
      <c r="O92" s="6966"/>
      <c r="P92" s="6966"/>
      <c r="Q92" s="6966"/>
      <c r="R92" s="6966"/>
      <c r="S92" s="6966"/>
      <c r="T92" s="6966"/>
      <c r="U92" s="6966"/>
    </row>
    <row r="93" spans="4:21" hidden="1">
      <c r="D93" s="6965"/>
      <c r="E93" s="6965"/>
      <c r="F93" s="6965"/>
      <c r="G93" s="6966"/>
      <c r="H93" s="6966"/>
      <c r="I93" s="6966"/>
      <c r="J93" s="6966"/>
      <c r="K93" s="6963"/>
      <c r="L93" s="6966"/>
      <c r="M93" s="6966"/>
      <c r="N93" s="6966"/>
      <c r="O93" s="6966"/>
      <c r="P93" s="6966"/>
      <c r="Q93" s="6966"/>
      <c r="R93" s="6966"/>
      <c r="S93" s="6966"/>
      <c r="T93" s="6966"/>
      <c r="U93" s="6966"/>
    </row>
    <row r="94" spans="4:21" hidden="1">
      <c r="D94" s="6965"/>
      <c r="E94" s="6965"/>
      <c r="F94" s="6965"/>
      <c r="G94" s="6966"/>
      <c r="H94" s="6966"/>
      <c r="I94" s="6966"/>
      <c r="J94" s="6966"/>
      <c r="K94" s="6963"/>
      <c r="L94" s="6966"/>
      <c r="M94" s="6966"/>
      <c r="N94" s="6966"/>
      <c r="O94" s="6966"/>
      <c r="P94" s="6966"/>
      <c r="Q94" s="6966"/>
      <c r="R94" s="6966"/>
      <c r="S94" s="6966"/>
      <c r="T94" s="6966"/>
      <c r="U94" s="6966"/>
    </row>
    <row r="95" spans="4:21" hidden="1">
      <c r="D95" s="6967"/>
      <c r="E95" s="6967"/>
      <c r="F95" s="6967"/>
      <c r="G95" s="6969"/>
      <c r="H95" s="6969"/>
      <c r="I95" s="6969"/>
      <c r="J95" s="6969"/>
      <c r="K95" s="230"/>
      <c r="L95" s="6969"/>
      <c r="M95" s="6969"/>
      <c r="N95" s="6969"/>
      <c r="O95" s="6969"/>
      <c r="P95" s="6969"/>
      <c r="Q95" s="6969"/>
      <c r="R95" s="6969"/>
      <c r="S95" s="6969"/>
      <c r="T95" s="6969"/>
      <c r="U95" s="6969"/>
    </row>
    <row r="96" spans="4:21" hidden="1">
      <c r="D96" s="6967"/>
      <c r="E96" s="6967"/>
      <c r="F96" s="6967"/>
      <c r="G96" s="6969"/>
      <c r="H96" s="6969"/>
      <c r="I96" s="6969"/>
      <c r="J96" s="6969"/>
      <c r="K96" s="230"/>
      <c r="L96" s="6969"/>
      <c r="M96" s="6969"/>
      <c r="N96" s="6969"/>
      <c r="O96" s="6969"/>
      <c r="P96" s="6969"/>
      <c r="Q96" s="6969"/>
      <c r="R96" s="6969"/>
      <c r="S96" s="6969"/>
      <c r="T96" s="6969"/>
      <c r="U96" s="6969"/>
    </row>
    <row r="97" spans="4:21" hidden="1">
      <c r="D97" s="6970"/>
      <c r="E97" s="6970"/>
      <c r="F97" s="6970"/>
      <c r="G97" s="6969"/>
      <c r="H97" s="6969"/>
      <c r="I97" s="6969"/>
      <c r="J97" s="6969"/>
      <c r="K97" s="230"/>
      <c r="L97" s="6969"/>
      <c r="M97" s="6969"/>
      <c r="N97" s="6969"/>
      <c r="O97" s="6969"/>
      <c r="P97" s="6969"/>
      <c r="Q97" s="6969"/>
      <c r="R97" s="6969"/>
      <c r="S97" s="6969"/>
      <c r="T97" s="6969"/>
      <c r="U97" s="6969"/>
    </row>
    <row r="98" spans="4:21" hidden="1">
      <c r="D98" s="6971"/>
      <c r="E98" s="6971"/>
      <c r="F98" s="6971"/>
      <c r="G98" s="6972"/>
      <c r="H98" s="6972"/>
      <c r="I98" s="6972"/>
      <c r="J98" s="6972"/>
      <c r="K98" s="230"/>
      <c r="L98" s="6972"/>
      <c r="M98" s="6972"/>
      <c r="N98" s="6972"/>
      <c r="O98" s="6972"/>
      <c r="P98" s="6972"/>
      <c r="Q98" s="6972"/>
      <c r="R98" s="6972"/>
      <c r="S98" s="6972"/>
      <c r="T98" s="6972"/>
      <c r="U98" s="6972"/>
    </row>
    <row r="99" spans="4:21" hidden="1">
      <c r="D99" s="6971"/>
      <c r="E99" s="6971"/>
      <c r="F99" s="6971"/>
      <c r="G99" s="6972"/>
      <c r="H99" s="6972"/>
      <c r="I99" s="6972"/>
      <c r="J99" s="6972"/>
      <c r="K99" s="230"/>
      <c r="L99" s="6972"/>
      <c r="M99" s="6972"/>
      <c r="N99" s="6972"/>
      <c r="O99" s="6972"/>
      <c r="P99" s="6972"/>
      <c r="Q99" s="6972"/>
      <c r="R99" s="6972"/>
      <c r="S99" s="6972"/>
      <c r="T99" s="6972"/>
      <c r="U99" s="6972"/>
    </row>
    <row r="100" spans="4:21" hidden="1">
      <c r="D100" s="6971"/>
      <c r="E100" s="6971"/>
      <c r="F100" s="6971"/>
      <c r="G100" s="6972"/>
      <c r="H100" s="6972"/>
      <c r="I100" s="6972"/>
      <c r="J100" s="6972"/>
      <c r="K100" s="230"/>
      <c r="L100" s="6972"/>
      <c r="M100" s="6972"/>
      <c r="N100" s="6972"/>
      <c r="O100" s="6972"/>
      <c r="P100" s="6972"/>
      <c r="Q100" s="6972"/>
      <c r="R100" s="6972"/>
      <c r="S100" s="6972"/>
      <c r="T100" s="6972"/>
      <c r="U100" s="6972"/>
    </row>
    <row r="101" spans="4:21" hidden="1">
      <c r="D101" s="6967"/>
      <c r="E101" s="6967"/>
      <c r="F101" s="6967"/>
      <c r="G101" s="6966"/>
      <c r="H101" s="6966"/>
      <c r="I101" s="6966"/>
      <c r="J101" s="6966"/>
      <c r="K101" s="230"/>
      <c r="L101" s="6966"/>
      <c r="M101" s="6966"/>
      <c r="N101" s="6966"/>
      <c r="O101" s="6966"/>
      <c r="P101" s="6966"/>
      <c r="Q101" s="6966"/>
      <c r="R101" s="6966"/>
      <c r="S101" s="6966"/>
      <c r="T101" s="6966"/>
      <c r="U101" s="6966"/>
    </row>
    <row r="102" spans="4:21" hidden="1">
      <c r="D102" s="6965"/>
      <c r="E102" s="6965"/>
      <c r="F102" s="6965"/>
      <c r="G102" s="6966"/>
      <c r="H102" s="6966"/>
      <c r="I102" s="6966"/>
      <c r="J102" s="6966"/>
      <c r="K102" s="6963"/>
      <c r="L102" s="6966"/>
      <c r="M102" s="6966"/>
      <c r="N102" s="6966"/>
      <c r="O102" s="6966"/>
      <c r="P102" s="6966"/>
      <c r="Q102" s="6966"/>
      <c r="R102" s="6966"/>
      <c r="S102" s="6966"/>
      <c r="T102" s="6966"/>
      <c r="U102" s="6966"/>
    </row>
    <row r="103" spans="4:21" hidden="1">
      <c r="D103" s="6970"/>
      <c r="E103" s="6970"/>
      <c r="F103" s="6970"/>
      <c r="G103" s="6969"/>
      <c r="H103" s="6969"/>
      <c r="I103" s="6969"/>
      <c r="J103" s="6969"/>
      <c r="K103" s="230"/>
      <c r="L103" s="6969"/>
      <c r="M103" s="6969"/>
      <c r="N103" s="6969"/>
      <c r="O103" s="6969"/>
      <c r="P103" s="6969"/>
      <c r="Q103" s="6969"/>
      <c r="R103" s="6969"/>
      <c r="S103" s="6969"/>
      <c r="T103" s="6969"/>
      <c r="U103" s="6969"/>
    </row>
    <row r="104" spans="4:21" hidden="1">
      <c r="D104" s="6971"/>
      <c r="E104" s="6971"/>
      <c r="F104" s="6971"/>
      <c r="G104" s="6972"/>
      <c r="H104" s="6972"/>
      <c r="I104" s="6972"/>
      <c r="J104" s="6972"/>
      <c r="K104" s="230"/>
      <c r="L104" s="6972"/>
      <c r="M104" s="6972"/>
      <c r="N104" s="6972"/>
      <c r="O104" s="6972"/>
      <c r="P104" s="6972"/>
      <c r="Q104" s="6972"/>
      <c r="R104" s="6972"/>
      <c r="S104" s="6972"/>
      <c r="T104" s="6972"/>
      <c r="U104" s="6972"/>
    </row>
    <row r="105" spans="4:21" hidden="1">
      <c r="D105" s="6971"/>
      <c r="E105" s="6971"/>
      <c r="F105" s="6971"/>
      <c r="G105" s="6972"/>
      <c r="H105" s="6972"/>
      <c r="I105" s="6972"/>
      <c r="J105" s="6972"/>
      <c r="K105" s="230"/>
      <c r="L105" s="6972"/>
      <c r="M105" s="6972"/>
      <c r="N105" s="6972"/>
      <c r="O105" s="6972"/>
      <c r="P105" s="6972"/>
      <c r="Q105" s="6972"/>
      <c r="R105" s="6972"/>
      <c r="S105" s="6972"/>
      <c r="T105" s="6972"/>
      <c r="U105" s="6972"/>
    </row>
    <row r="106" spans="4:21" hidden="1">
      <c r="D106" s="6971"/>
      <c r="E106" s="6971"/>
      <c r="F106" s="6971"/>
      <c r="G106" s="6972"/>
      <c r="H106" s="6972"/>
      <c r="I106" s="6972"/>
      <c r="J106" s="6972"/>
      <c r="K106" s="230"/>
      <c r="L106" s="6972"/>
      <c r="M106" s="6972"/>
      <c r="N106" s="6972"/>
      <c r="O106" s="6972"/>
      <c r="P106" s="6972"/>
      <c r="Q106" s="6972"/>
      <c r="R106" s="6972"/>
      <c r="S106" s="6972"/>
      <c r="T106" s="6972"/>
      <c r="U106" s="6972"/>
    </row>
    <row r="107" spans="4:21" hidden="1">
      <c r="D107" s="6967"/>
      <c r="E107" s="6967"/>
      <c r="F107" s="6967"/>
      <c r="G107" s="6966"/>
      <c r="H107" s="6966"/>
      <c r="I107" s="6966"/>
      <c r="J107" s="6966"/>
      <c r="K107" s="230"/>
      <c r="L107" s="6966"/>
      <c r="M107" s="6966"/>
      <c r="N107" s="6966"/>
      <c r="O107" s="6966"/>
      <c r="P107" s="6966"/>
      <c r="Q107" s="6966"/>
      <c r="R107" s="6966"/>
      <c r="S107" s="6966"/>
      <c r="T107" s="6966"/>
      <c r="U107" s="6966"/>
    </row>
    <row r="108" spans="4:21" hidden="1">
      <c r="D108" s="6965"/>
      <c r="E108" s="6965"/>
      <c r="F108" s="6965"/>
      <c r="G108" s="6966"/>
      <c r="H108" s="6966"/>
      <c r="I108" s="6966"/>
      <c r="J108" s="6966"/>
      <c r="K108" s="6963"/>
      <c r="L108" s="6966"/>
      <c r="M108" s="6966"/>
      <c r="N108" s="6966"/>
      <c r="O108" s="6966"/>
      <c r="P108" s="6966"/>
      <c r="Q108" s="6966"/>
      <c r="R108" s="6966"/>
      <c r="S108" s="6966"/>
      <c r="T108" s="6966"/>
      <c r="U108" s="6966"/>
    </row>
    <row r="109" spans="4:21" hidden="1">
      <c r="D109" s="6965"/>
      <c r="E109" s="6965"/>
      <c r="F109" s="6965"/>
      <c r="G109" s="6966"/>
      <c r="H109" s="6966"/>
      <c r="I109" s="6966"/>
      <c r="J109" s="6966"/>
      <c r="K109" s="6963"/>
      <c r="L109" s="6966"/>
      <c r="M109" s="6966"/>
      <c r="N109" s="6966"/>
      <c r="O109" s="6966"/>
      <c r="P109" s="6966"/>
      <c r="Q109" s="6966"/>
      <c r="R109" s="6966"/>
      <c r="S109" s="6966"/>
      <c r="T109" s="6966"/>
      <c r="U109" s="6966"/>
    </row>
    <row r="110" spans="4:21" hidden="1">
      <c r="D110" s="6967"/>
      <c r="E110" s="6967"/>
      <c r="F110" s="6967"/>
      <c r="G110" s="6969"/>
      <c r="H110" s="6969"/>
      <c r="I110" s="6969"/>
      <c r="J110" s="6969"/>
      <c r="K110" s="230"/>
      <c r="L110" s="6969"/>
      <c r="M110" s="6969"/>
      <c r="N110" s="6969"/>
      <c r="O110" s="6969"/>
      <c r="P110" s="6969"/>
      <c r="Q110" s="6969"/>
      <c r="R110" s="6969"/>
      <c r="S110" s="6969"/>
      <c r="T110" s="6969"/>
      <c r="U110" s="6969"/>
    </row>
    <row r="111" spans="4:21" hidden="1">
      <c r="D111" s="6970"/>
      <c r="E111" s="6970"/>
      <c r="F111" s="6970"/>
      <c r="G111" s="6969"/>
      <c r="H111" s="6969"/>
      <c r="I111" s="6969"/>
      <c r="J111" s="6969"/>
      <c r="K111" s="230"/>
      <c r="L111" s="6969"/>
      <c r="M111" s="6969"/>
      <c r="N111" s="6969"/>
      <c r="O111" s="6969"/>
      <c r="P111" s="6969"/>
      <c r="Q111" s="6969"/>
      <c r="R111" s="6969"/>
      <c r="S111" s="6969"/>
      <c r="T111" s="6969"/>
      <c r="U111" s="6969"/>
    </row>
    <row r="112" spans="4:21" hidden="1">
      <c r="D112" s="6971"/>
      <c r="E112" s="6971"/>
      <c r="F112" s="6971"/>
      <c r="G112" s="6972"/>
      <c r="H112" s="6972"/>
      <c r="I112" s="6972"/>
      <c r="J112" s="6972"/>
      <c r="K112" s="230"/>
      <c r="L112" s="6972"/>
      <c r="M112" s="6972"/>
      <c r="N112" s="6972"/>
      <c r="O112" s="6972"/>
      <c r="P112" s="6972"/>
      <c r="Q112" s="6972"/>
      <c r="R112" s="6972"/>
      <c r="S112" s="6972"/>
      <c r="T112" s="6972"/>
      <c r="U112" s="6972"/>
    </row>
    <row r="113" spans="4:21" hidden="1">
      <c r="D113" s="6971"/>
      <c r="E113" s="6971"/>
      <c r="F113" s="6971"/>
      <c r="G113" s="6972"/>
      <c r="H113" s="6972"/>
      <c r="I113" s="6972"/>
      <c r="J113" s="6972"/>
      <c r="K113" s="230"/>
      <c r="L113" s="6972"/>
      <c r="M113" s="6972"/>
      <c r="N113" s="6972"/>
      <c r="O113" s="6972"/>
      <c r="P113" s="6972"/>
      <c r="Q113" s="6972"/>
      <c r="R113" s="6972"/>
      <c r="S113" s="6972"/>
      <c r="T113" s="6972"/>
      <c r="U113" s="6972"/>
    </row>
    <row r="114" spans="4:21" hidden="1">
      <c r="D114" s="6971"/>
      <c r="E114" s="6971"/>
      <c r="F114" s="6971"/>
      <c r="G114" s="6972"/>
      <c r="H114" s="6972"/>
      <c r="I114" s="6972"/>
      <c r="J114" s="6972"/>
      <c r="K114" s="230"/>
      <c r="L114" s="6972"/>
      <c r="M114" s="6972"/>
      <c r="N114" s="6972"/>
      <c r="O114" s="6972"/>
      <c r="P114" s="6972"/>
      <c r="Q114" s="6972"/>
      <c r="R114" s="6972"/>
      <c r="S114" s="6972"/>
      <c r="T114" s="6972"/>
      <c r="U114" s="6972"/>
    </row>
    <row r="115" spans="4:21" hidden="1">
      <c r="D115" s="6967"/>
      <c r="E115" s="6967"/>
      <c r="F115" s="6967"/>
      <c r="G115" s="6966"/>
      <c r="H115" s="6966"/>
      <c r="I115" s="6966"/>
      <c r="J115" s="6966"/>
      <c r="K115" s="230"/>
      <c r="L115" s="6966"/>
      <c r="M115" s="6966"/>
      <c r="N115" s="6966"/>
      <c r="O115" s="6966"/>
      <c r="P115" s="6966"/>
      <c r="Q115" s="6966"/>
      <c r="R115" s="6966"/>
      <c r="S115" s="6966"/>
      <c r="T115" s="6966"/>
      <c r="U115" s="6966"/>
    </row>
    <row r="116" spans="4:21" hidden="1">
      <c r="D116" s="6965"/>
      <c r="E116" s="6965"/>
      <c r="F116" s="6965"/>
      <c r="G116" s="6966"/>
      <c r="H116" s="6966"/>
      <c r="I116" s="6966"/>
      <c r="J116" s="6966"/>
      <c r="K116" s="6963"/>
      <c r="L116" s="6966"/>
      <c r="M116" s="6966"/>
      <c r="N116" s="6966"/>
      <c r="O116" s="6966"/>
      <c r="P116" s="6966"/>
      <c r="Q116" s="6966"/>
      <c r="R116" s="6966"/>
      <c r="S116" s="6966"/>
      <c r="T116" s="6966"/>
      <c r="U116" s="6966"/>
    </row>
    <row r="117" spans="4:21" hidden="1">
      <c r="D117" s="6970"/>
      <c r="E117" s="6970"/>
      <c r="F117" s="6970"/>
      <c r="G117" s="6969"/>
      <c r="H117" s="6969"/>
      <c r="I117" s="6969"/>
      <c r="J117" s="6969"/>
      <c r="K117" s="230"/>
      <c r="L117" s="6969"/>
      <c r="M117" s="6969"/>
      <c r="N117" s="6969"/>
      <c r="O117" s="6969"/>
      <c r="P117" s="6969"/>
      <c r="Q117" s="6969"/>
      <c r="R117" s="6969"/>
      <c r="S117" s="6969"/>
      <c r="T117" s="6969"/>
      <c r="U117" s="6969"/>
    </row>
    <row r="118" spans="4:21" hidden="1">
      <c r="D118" s="6971"/>
      <c r="E118" s="6971"/>
      <c r="F118" s="6971"/>
      <c r="G118" s="6972"/>
      <c r="H118" s="6972"/>
      <c r="I118" s="6972"/>
      <c r="J118" s="6972"/>
      <c r="K118" s="230"/>
      <c r="L118" s="6972"/>
      <c r="M118" s="6972"/>
      <c r="N118" s="6972"/>
      <c r="O118" s="6972"/>
      <c r="P118" s="6972"/>
      <c r="Q118" s="6972"/>
      <c r="R118" s="6972"/>
      <c r="S118" s="6972"/>
      <c r="T118" s="6972"/>
      <c r="U118" s="6972"/>
    </row>
    <row r="119" spans="4:21" hidden="1">
      <c r="D119" s="6971"/>
      <c r="E119" s="6971"/>
      <c r="F119" s="6971"/>
      <c r="G119" s="6972"/>
      <c r="H119" s="6972"/>
      <c r="I119" s="6972"/>
      <c r="J119" s="6972"/>
      <c r="K119" s="230"/>
      <c r="L119" s="6972"/>
      <c r="M119" s="6972"/>
      <c r="N119" s="6972"/>
      <c r="O119" s="6972"/>
      <c r="P119" s="6972"/>
      <c r="Q119" s="6972"/>
      <c r="R119" s="6972"/>
      <c r="S119" s="6972"/>
      <c r="T119" s="6972"/>
      <c r="U119" s="6972"/>
    </row>
    <row r="120" spans="4:21" hidden="1">
      <c r="D120" s="6971"/>
      <c r="E120" s="6971"/>
      <c r="F120" s="6971"/>
      <c r="G120" s="6972"/>
      <c r="H120" s="6972"/>
      <c r="I120" s="6972"/>
      <c r="J120" s="6972"/>
      <c r="K120" s="230"/>
      <c r="L120" s="6972"/>
      <c r="M120" s="6972"/>
      <c r="N120" s="6972"/>
      <c r="O120" s="6972"/>
      <c r="P120" s="6972"/>
      <c r="Q120" s="6972"/>
      <c r="R120" s="6972"/>
      <c r="S120" s="6972"/>
      <c r="T120" s="6972"/>
      <c r="U120" s="6972"/>
    </row>
    <row r="121" spans="4:21" hidden="1">
      <c r="D121" s="6967"/>
      <c r="E121" s="6967"/>
      <c r="F121" s="6967"/>
      <c r="G121" s="6966"/>
      <c r="H121" s="6966"/>
      <c r="I121" s="6966"/>
      <c r="J121" s="6966"/>
      <c r="K121" s="230"/>
      <c r="L121" s="6966"/>
      <c r="M121" s="6966"/>
      <c r="N121" s="6966"/>
      <c r="O121" s="6966"/>
      <c r="P121" s="6966"/>
      <c r="Q121" s="6966"/>
      <c r="R121" s="6966"/>
      <c r="S121" s="6966"/>
      <c r="T121" s="6966"/>
      <c r="U121" s="6966"/>
    </row>
    <row r="122" spans="4:21" hidden="1">
      <c r="D122" s="6965"/>
      <c r="E122" s="6965"/>
      <c r="F122" s="6965"/>
      <c r="G122" s="6966"/>
      <c r="H122" s="6966"/>
      <c r="I122" s="6966"/>
      <c r="J122" s="6966"/>
      <c r="K122" s="6963"/>
      <c r="L122" s="6966"/>
      <c r="M122" s="6966"/>
      <c r="N122" s="6966"/>
      <c r="O122" s="6966"/>
      <c r="P122" s="6966"/>
      <c r="Q122" s="6966"/>
      <c r="R122" s="6966"/>
      <c r="S122" s="6966"/>
      <c r="T122" s="6966"/>
      <c r="U122" s="6966"/>
    </row>
    <row r="123" spans="4:21" hidden="1">
      <c r="D123" s="6965"/>
      <c r="E123" s="6965"/>
      <c r="F123" s="6965"/>
      <c r="G123" s="6966"/>
      <c r="H123" s="6966"/>
      <c r="I123" s="6966"/>
      <c r="J123" s="6966"/>
      <c r="K123" s="6963"/>
      <c r="L123" s="6966"/>
      <c r="M123" s="6966"/>
      <c r="N123" s="6966"/>
      <c r="O123" s="6966"/>
      <c r="P123" s="6966"/>
      <c r="Q123" s="6966"/>
      <c r="R123" s="6966"/>
      <c r="S123" s="6966"/>
      <c r="T123" s="6966"/>
      <c r="U123" s="6966"/>
    </row>
    <row r="124" spans="4:21" hidden="1">
      <c r="D124" s="6965"/>
      <c r="E124" s="6965"/>
      <c r="F124" s="6965"/>
      <c r="G124" s="6966"/>
      <c r="H124" s="6966"/>
      <c r="I124" s="6966"/>
      <c r="J124" s="6966"/>
      <c r="K124" s="6963"/>
      <c r="L124" s="6966"/>
      <c r="M124" s="6966"/>
      <c r="N124" s="6966"/>
      <c r="O124" s="6966"/>
      <c r="P124" s="6966"/>
      <c r="Q124" s="6966"/>
      <c r="R124" s="6966"/>
      <c r="S124" s="6966"/>
      <c r="T124" s="6966"/>
      <c r="U124" s="6966"/>
    </row>
    <row r="125" spans="4:21" hidden="1">
      <c r="D125" s="6973"/>
      <c r="E125" s="6973"/>
      <c r="F125" s="6973"/>
      <c r="G125" s="6966"/>
      <c r="H125" s="6966"/>
      <c r="I125" s="6966"/>
      <c r="J125" s="6966"/>
      <c r="K125" s="6963"/>
      <c r="L125" s="6966"/>
      <c r="M125" s="6966"/>
      <c r="N125" s="6966"/>
      <c r="O125" s="6966"/>
      <c r="P125" s="6966"/>
      <c r="Q125" s="6966"/>
      <c r="R125" s="6966"/>
      <c r="S125" s="6966"/>
      <c r="T125" s="6966"/>
      <c r="U125" s="6966"/>
    </row>
    <row r="126" spans="4:21" hidden="1">
      <c r="D126" s="6967"/>
      <c r="E126" s="6967"/>
      <c r="F126" s="6967"/>
      <c r="G126" s="6966"/>
      <c r="H126" s="6966"/>
      <c r="I126" s="6966"/>
      <c r="J126" s="6966"/>
      <c r="K126" s="6963"/>
      <c r="L126" s="6966"/>
      <c r="M126" s="6966"/>
      <c r="N126" s="6966"/>
      <c r="O126" s="6966"/>
      <c r="P126" s="6966"/>
      <c r="Q126" s="6966"/>
      <c r="R126" s="6966"/>
      <c r="S126" s="6966"/>
      <c r="T126" s="6966"/>
      <c r="U126" s="6966"/>
    </row>
    <row r="127" spans="4:21" hidden="1">
      <c r="D127" s="6967"/>
      <c r="E127" s="6967"/>
      <c r="F127" s="6967"/>
      <c r="G127" s="6974"/>
      <c r="H127" s="6974"/>
      <c r="I127" s="6974"/>
      <c r="J127" s="6974"/>
      <c r="K127" s="230"/>
      <c r="L127" s="6974"/>
      <c r="M127" s="6974"/>
      <c r="N127" s="6974"/>
      <c r="O127" s="6974"/>
      <c r="P127" s="6974"/>
      <c r="Q127" s="6974"/>
      <c r="R127" s="6974"/>
      <c r="S127" s="6974"/>
      <c r="T127" s="6974"/>
      <c r="U127" s="6974"/>
    </row>
    <row r="128" spans="4:21" hidden="1">
      <c r="D128" s="6967"/>
      <c r="E128" s="6967"/>
      <c r="F128" s="6967"/>
      <c r="G128" s="6974"/>
      <c r="H128" s="6974"/>
      <c r="I128" s="6974"/>
      <c r="J128" s="6974"/>
      <c r="K128" s="230"/>
      <c r="L128" s="6974"/>
      <c r="M128" s="6974"/>
      <c r="N128" s="6974"/>
      <c r="O128" s="6974"/>
      <c r="P128" s="6974"/>
      <c r="Q128" s="6974"/>
      <c r="R128" s="6974"/>
      <c r="S128" s="6974"/>
      <c r="T128" s="6974"/>
      <c r="U128" s="6974"/>
    </row>
    <row r="129" spans="4:21" hidden="1">
      <c r="D129" s="6967"/>
      <c r="E129" s="6967"/>
      <c r="F129" s="6967"/>
      <c r="G129" s="6974"/>
      <c r="H129" s="6974"/>
      <c r="I129" s="6974"/>
      <c r="J129" s="6974"/>
      <c r="K129" s="230"/>
      <c r="L129" s="6974"/>
      <c r="M129" s="6974"/>
      <c r="N129" s="6974"/>
      <c r="O129" s="6974"/>
      <c r="P129" s="6974"/>
      <c r="Q129" s="6974"/>
      <c r="R129" s="6974"/>
      <c r="S129" s="6974"/>
      <c r="T129" s="6974"/>
      <c r="U129" s="6974"/>
    </row>
    <row r="130" spans="4:21" hidden="1">
      <c r="D130" s="6967"/>
      <c r="E130" s="6967"/>
      <c r="F130" s="6967"/>
      <c r="G130" s="6974"/>
      <c r="H130" s="6974"/>
      <c r="I130" s="6974"/>
      <c r="J130" s="6974"/>
      <c r="K130" s="230"/>
      <c r="L130" s="6974"/>
      <c r="M130" s="6974"/>
      <c r="N130" s="6974"/>
      <c r="O130" s="6974"/>
      <c r="P130" s="6974"/>
      <c r="Q130" s="6974"/>
      <c r="R130" s="6974"/>
      <c r="S130" s="6974"/>
      <c r="T130" s="6974"/>
      <c r="U130" s="6974"/>
    </row>
    <row r="131" spans="4:21" hidden="1">
      <c r="D131" s="6967"/>
      <c r="E131" s="6967"/>
      <c r="F131" s="6967"/>
      <c r="G131" s="6974"/>
      <c r="H131" s="6974"/>
      <c r="I131" s="6974"/>
      <c r="J131" s="6974"/>
      <c r="K131" s="230"/>
      <c r="L131" s="6974"/>
      <c r="M131" s="6974"/>
      <c r="N131" s="6974"/>
      <c r="O131" s="6974"/>
      <c r="P131" s="6974"/>
      <c r="Q131" s="6974"/>
      <c r="R131" s="6974"/>
      <c r="S131" s="6974"/>
      <c r="T131" s="6974"/>
      <c r="U131" s="6974"/>
    </row>
    <row r="132" spans="4:21" hidden="1">
      <c r="D132" s="6967"/>
      <c r="E132" s="6967"/>
      <c r="F132" s="6967"/>
      <c r="G132" s="6974"/>
      <c r="H132" s="6974"/>
      <c r="I132" s="6974"/>
      <c r="J132" s="6974"/>
      <c r="K132" s="230"/>
      <c r="L132" s="6974"/>
      <c r="M132" s="6974"/>
      <c r="N132" s="6974"/>
      <c r="O132" s="6974"/>
      <c r="P132" s="6974"/>
      <c r="Q132" s="6974"/>
      <c r="R132" s="6974"/>
      <c r="S132" s="6974"/>
      <c r="T132" s="6974"/>
      <c r="U132" s="6974"/>
    </row>
    <row r="133" spans="4:21" hidden="1">
      <c r="D133" s="6967"/>
      <c r="E133" s="6967"/>
      <c r="F133" s="6967"/>
      <c r="G133" s="6974"/>
      <c r="H133" s="6974"/>
      <c r="I133" s="6974"/>
      <c r="J133" s="6974"/>
      <c r="K133" s="230"/>
      <c r="L133" s="6974"/>
      <c r="M133" s="6974"/>
      <c r="N133" s="6974"/>
      <c r="O133" s="6974"/>
      <c r="P133" s="6974"/>
      <c r="Q133" s="6974"/>
      <c r="R133" s="6974"/>
      <c r="S133" s="6974"/>
      <c r="T133" s="6974"/>
      <c r="U133" s="6974"/>
    </row>
    <row r="134" spans="4:21" hidden="1">
      <c r="D134" s="6967"/>
      <c r="E134" s="6967"/>
      <c r="F134" s="6967"/>
      <c r="G134" s="6974"/>
      <c r="H134" s="6974"/>
      <c r="I134" s="6974"/>
      <c r="J134" s="6974"/>
      <c r="K134" s="230"/>
      <c r="L134" s="6974"/>
      <c r="M134" s="6974"/>
      <c r="N134" s="6974"/>
      <c r="O134" s="6974"/>
      <c r="P134" s="6974"/>
      <c r="Q134" s="6974"/>
      <c r="R134" s="6974"/>
      <c r="S134" s="6974"/>
      <c r="T134" s="6974"/>
      <c r="U134" s="6974"/>
    </row>
    <row r="135" spans="4:21" hidden="1">
      <c r="D135" s="6967"/>
      <c r="E135" s="6967"/>
      <c r="F135" s="6967"/>
      <c r="G135" s="6974"/>
      <c r="H135" s="6974"/>
      <c r="I135" s="6974"/>
      <c r="J135" s="6974"/>
      <c r="K135" s="230"/>
      <c r="L135" s="6974"/>
      <c r="M135" s="6974"/>
      <c r="N135" s="6974"/>
      <c r="O135" s="6974"/>
      <c r="P135" s="6974"/>
      <c r="Q135" s="6974"/>
      <c r="R135" s="6974"/>
      <c r="S135" s="6974"/>
      <c r="T135" s="6974"/>
      <c r="U135" s="6974"/>
    </row>
    <row r="136" spans="4:21" hidden="1">
      <c r="D136" s="6967"/>
      <c r="E136" s="6967"/>
      <c r="F136" s="6967"/>
      <c r="G136" s="6974"/>
      <c r="H136" s="6974"/>
      <c r="I136" s="6974"/>
      <c r="J136" s="6974"/>
      <c r="K136" s="230"/>
      <c r="L136" s="6974"/>
      <c r="M136" s="6974"/>
      <c r="N136" s="6974"/>
      <c r="O136" s="6974"/>
      <c r="P136" s="6974"/>
      <c r="Q136" s="6974"/>
      <c r="R136" s="6974"/>
      <c r="S136" s="6974"/>
      <c r="T136" s="6974"/>
      <c r="U136" s="6974"/>
    </row>
    <row r="137" spans="4:21" hidden="1">
      <c r="D137" s="6967"/>
      <c r="E137" s="6967"/>
      <c r="F137" s="6967"/>
      <c r="G137" s="6974"/>
      <c r="H137" s="6974"/>
      <c r="I137" s="6974"/>
      <c r="J137" s="6974"/>
      <c r="K137" s="230"/>
      <c r="L137" s="6974"/>
      <c r="M137" s="6974"/>
      <c r="N137" s="6974"/>
      <c r="O137" s="6974"/>
      <c r="P137" s="6974"/>
      <c r="Q137" s="6974"/>
      <c r="R137" s="6974"/>
      <c r="S137" s="6974"/>
      <c r="T137" s="6974"/>
      <c r="U137" s="6974"/>
    </row>
    <row r="138" spans="4:21" hidden="1">
      <c r="D138" s="6967"/>
      <c r="E138" s="6967"/>
      <c r="F138" s="6967"/>
      <c r="G138" s="6974"/>
      <c r="H138" s="6974"/>
      <c r="I138" s="6974"/>
      <c r="J138" s="6974"/>
      <c r="K138" s="230"/>
      <c r="L138" s="6974"/>
      <c r="M138" s="6974"/>
      <c r="N138" s="6974"/>
      <c r="O138" s="6974"/>
      <c r="P138" s="6974"/>
      <c r="Q138" s="6974"/>
      <c r="R138" s="6974"/>
      <c r="S138" s="6974"/>
      <c r="T138" s="6974"/>
      <c r="U138" s="6974"/>
    </row>
    <row r="139" spans="4:21" hidden="1">
      <c r="D139" s="6967"/>
      <c r="E139" s="6967"/>
      <c r="F139" s="6967"/>
      <c r="G139" s="6974"/>
      <c r="H139" s="6974"/>
      <c r="I139" s="6974"/>
      <c r="J139" s="6974"/>
      <c r="K139" s="230"/>
      <c r="L139" s="6974"/>
      <c r="M139" s="6974"/>
      <c r="N139" s="6974"/>
      <c r="O139" s="6974"/>
      <c r="P139" s="6974"/>
      <c r="Q139" s="6974"/>
      <c r="R139" s="6974"/>
      <c r="S139" s="6974"/>
      <c r="T139" s="6974"/>
      <c r="U139" s="6974"/>
    </row>
    <row r="140" spans="4:21" hidden="1">
      <c r="D140" s="6967"/>
      <c r="E140" s="6967"/>
      <c r="F140" s="6967"/>
      <c r="G140" s="6974"/>
      <c r="H140" s="6974"/>
      <c r="I140" s="6974"/>
      <c r="J140" s="6974"/>
      <c r="K140" s="230"/>
      <c r="L140" s="6974"/>
      <c r="M140" s="6974"/>
      <c r="N140" s="6974"/>
      <c r="O140" s="6974"/>
      <c r="P140" s="6974"/>
      <c r="Q140" s="6974"/>
      <c r="R140" s="6974"/>
      <c r="S140" s="6974"/>
      <c r="T140" s="6974"/>
      <c r="U140" s="6974"/>
    </row>
    <row r="141" spans="4:21" hidden="1">
      <c r="D141" s="6967"/>
      <c r="E141" s="6967"/>
      <c r="F141" s="6967"/>
      <c r="G141" s="6974"/>
      <c r="H141" s="6974"/>
      <c r="I141" s="6974"/>
      <c r="J141" s="6974"/>
      <c r="K141" s="230"/>
      <c r="L141" s="6974"/>
      <c r="M141" s="6974"/>
      <c r="N141" s="6974"/>
      <c r="O141" s="6974"/>
      <c r="P141" s="6974"/>
      <c r="Q141" s="6974"/>
      <c r="R141" s="6974"/>
      <c r="S141" s="6974"/>
      <c r="T141" s="6974"/>
      <c r="U141" s="6974"/>
    </row>
    <row r="142" spans="4:21" hidden="1">
      <c r="D142" s="6967"/>
      <c r="E142" s="6967"/>
      <c r="F142" s="6967"/>
      <c r="G142" s="6974"/>
      <c r="H142" s="6974"/>
      <c r="I142" s="6974"/>
      <c r="J142" s="6974"/>
      <c r="K142" s="230"/>
      <c r="L142" s="6974"/>
      <c r="M142" s="6974"/>
      <c r="N142" s="6974"/>
      <c r="O142" s="6974"/>
      <c r="P142" s="6974"/>
      <c r="Q142" s="6974"/>
      <c r="R142" s="6974"/>
      <c r="S142" s="6974"/>
      <c r="T142" s="6974"/>
      <c r="U142" s="6974"/>
    </row>
    <row r="143" spans="4:21" hidden="1">
      <c r="D143" s="6967"/>
      <c r="E143" s="6967"/>
      <c r="F143" s="6967"/>
      <c r="G143" s="6974"/>
      <c r="H143" s="6974"/>
      <c r="I143" s="6974"/>
      <c r="J143" s="6974"/>
      <c r="K143" s="230"/>
      <c r="L143" s="6974"/>
      <c r="M143" s="6974"/>
      <c r="N143" s="6974"/>
      <c r="O143" s="6974"/>
      <c r="P143" s="6974"/>
      <c r="Q143" s="6974"/>
      <c r="R143" s="6974"/>
      <c r="S143" s="6974"/>
      <c r="T143" s="6974"/>
      <c r="U143" s="6974"/>
    </row>
    <row r="144" spans="4:21" hidden="1">
      <c r="D144" s="6967"/>
      <c r="E144" s="6967"/>
      <c r="F144" s="6967"/>
      <c r="G144" s="6974"/>
      <c r="H144" s="6974"/>
      <c r="I144" s="6974"/>
      <c r="J144" s="6974"/>
      <c r="K144" s="230"/>
      <c r="L144" s="6974"/>
      <c r="M144" s="6974"/>
      <c r="N144" s="6974"/>
      <c r="O144" s="6974"/>
      <c r="P144" s="6974"/>
      <c r="Q144" s="6974"/>
      <c r="R144" s="6974"/>
      <c r="S144" s="6974"/>
      <c r="T144" s="6974"/>
      <c r="U144" s="6974"/>
    </row>
    <row r="145" spans="4:21" hidden="1">
      <c r="D145" s="6967"/>
      <c r="E145" s="6967"/>
      <c r="F145" s="6967"/>
      <c r="G145" s="6974"/>
      <c r="H145" s="6974"/>
      <c r="I145" s="6974"/>
      <c r="J145" s="6974"/>
      <c r="K145" s="230"/>
      <c r="L145" s="6974"/>
      <c r="M145" s="6974"/>
      <c r="N145" s="6974"/>
      <c r="O145" s="6974"/>
      <c r="P145" s="6974"/>
      <c r="Q145" s="6974"/>
      <c r="R145" s="6974"/>
      <c r="S145" s="6974"/>
      <c r="T145" s="6974"/>
      <c r="U145" s="6974"/>
    </row>
    <row r="146" spans="4:21" hidden="1">
      <c r="D146" s="6967"/>
      <c r="E146" s="6967"/>
      <c r="F146" s="6967"/>
      <c r="G146" s="6974"/>
      <c r="H146" s="6974"/>
      <c r="I146" s="6974"/>
      <c r="J146" s="6974"/>
      <c r="K146" s="230"/>
      <c r="L146" s="6974"/>
      <c r="M146" s="6974"/>
      <c r="N146" s="6974"/>
      <c r="O146" s="6974"/>
      <c r="P146" s="6974"/>
      <c r="Q146" s="6974"/>
      <c r="R146" s="6974"/>
      <c r="S146" s="6974"/>
      <c r="T146" s="6974"/>
      <c r="U146" s="6974"/>
    </row>
    <row r="147" spans="4:21" hidden="1">
      <c r="D147" s="6967"/>
      <c r="E147" s="6967"/>
      <c r="F147" s="6967"/>
      <c r="G147" s="6974"/>
      <c r="H147" s="6974"/>
      <c r="I147" s="6974"/>
      <c r="J147" s="6974"/>
      <c r="K147" s="230"/>
      <c r="L147" s="6974"/>
      <c r="M147" s="6974"/>
      <c r="N147" s="6974"/>
      <c r="O147" s="6974"/>
      <c r="P147" s="6974"/>
      <c r="Q147" s="6974"/>
      <c r="R147" s="6974"/>
      <c r="S147" s="6974"/>
      <c r="T147" s="6974"/>
      <c r="U147" s="6974"/>
    </row>
    <row r="148" spans="4:21" hidden="1">
      <c r="D148" s="6967"/>
      <c r="E148" s="6967"/>
      <c r="F148" s="6967"/>
      <c r="G148" s="6974"/>
      <c r="H148" s="6974"/>
      <c r="I148" s="6974"/>
      <c r="J148" s="6974"/>
      <c r="K148" s="230"/>
      <c r="L148" s="6974"/>
      <c r="M148" s="6974"/>
      <c r="N148" s="6974"/>
      <c r="O148" s="6974"/>
      <c r="P148" s="6974"/>
      <c r="Q148" s="6974"/>
      <c r="R148" s="6974"/>
      <c r="S148" s="6974"/>
      <c r="T148" s="6974"/>
      <c r="U148" s="6974"/>
    </row>
    <row r="149" spans="4:21" hidden="1">
      <c r="D149" s="6967"/>
      <c r="E149" s="6967"/>
      <c r="F149" s="6967"/>
      <c r="G149" s="6974"/>
      <c r="H149" s="6974"/>
      <c r="I149" s="6974"/>
      <c r="J149" s="6974"/>
      <c r="K149" s="230"/>
      <c r="L149" s="6974"/>
      <c r="M149" s="6974"/>
      <c r="N149" s="6974"/>
      <c r="O149" s="6974"/>
      <c r="P149" s="6974"/>
      <c r="Q149" s="6974"/>
      <c r="R149" s="6974"/>
      <c r="S149" s="6974"/>
      <c r="T149" s="6974"/>
      <c r="U149" s="6974"/>
    </row>
    <row r="150" spans="4:21" hidden="1">
      <c r="D150" s="6967"/>
      <c r="E150" s="6967"/>
      <c r="F150" s="6967"/>
      <c r="G150" s="6974"/>
      <c r="H150" s="6974"/>
      <c r="I150" s="6974"/>
      <c r="J150" s="6974"/>
      <c r="K150" s="230"/>
      <c r="L150" s="6974"/>
      <c r="M150" s="6974"/>
      <c r="N150" s="6974"/>
      <c r="O150" s="6974"/>
      <c r="P150" s="6974"/>
      <c r="Q150" s="6974"/>
      <c r="R150" s="6974"/>
      <c r="S150" s="6974"/>
      <c r="T150" s="6974"/>
      <c r="U150" s="6974"/>
    </row>
    <row r="151" spans="4:21" hidden="1">
      <c r="D151" s="6967"/>
      <c r="E151" s="6967"/>
      <c r="F151" s="6967"/>
      <c r="G151" s="6974"/>
      <c r="H151" s="6974"/>
      <c r="I151" s="6974"/>
      <c r="J151" s="6974"/>
      <c r="K151" s="230"/>
      <c r="L151" s="6974"/>
      <c r="M151" s="6974"/>
      <c r="N151" s="6974"/>
      <c r="O151" s="6974"/>
      <c r="P151" s="6974"/>
      <c r="Q151" s="6974"/>
      <c r="R151" s="6974"/>
      <c r="S151" s="6974"/>
      <c r="T151" s="6974"/>
      <c r="U151" s="6974"/>
    </row>
    <row r="152" spans="4:21" hidden="1">
      <c r="D152" s="6967"/>
      <c r="E152" s="6967"/>
      <c r="F152" s="6967"/>
      <c r="G152" s="6974"/>
      <c r="H152" s="6974"/>
      <c r="I152" s="6974"/>
      <c r="J152" s="6974"/>
      <c r="K152" s="230"/>
      <c r="L152" s="6974"/>
      <c r="M152" s="6974"/>
      <c r="N152" s="6974"/>
      <c r="O152" s="6974"/>
      <c r="P152" s="6974"/>
      <c r="Q152" s="6974"/>
      <c r="R152" s="6974"/>
      <c r="S152" s="6974"/>
      <c r="T152" s="6974"/>
      <c r="U152" s="6974"/>
    </row>
    <row r="153" spans="4:21" hidden="1">
      <c r="D153" s="6967"/>
      <c r="E153" s="6967"/>
      <c r="F153" s="6967"/>
      <c r="G153" s="6974"/>
      <c r="H153" s="6974"/>
      <c r="I153" s="6974"/>
      <c r="J153" s="6974"/>
      <c r="K153" s="230"/>
      <c r="L153" s="6974"/>
      <c r="M153" s="6974"/>
      <c r="N153" s="6974"/>
      <c r="O153" s="6974"/>
      <c r="P153" s="6974"/>
      <c r="Q153" s="6974"/>
      <c r="R153" s="6974"/>
      <c r="S153" s="6974"/>
      <c r="T153" s="6974"/>
      <c r="U153" s="6974"/>
    </row>
    <row r="154" spans="4:21" hidden="1">
      <c r="D154" s="6967"/>
      <c r="E154" s="6967"/>
      <c r="F154" s="6967"/>
      <c r="G154" s="6974"/>
      <c r="H154" s="6974"/>
      <c r="I154" s="6974"/>
      <c r="J154" s="6974"/>
      <c r="K154" s="230"/>
      <c r="L154" s="6974"/>
      <c r="M154" s="6974"/>
      <c r="N154" s="6974"/>
      <c r="O154" s="6974"/>
      <c r="P154" s="6974"/>
      <c r="Q154" s="6974"/>
      <c r="R154" s="6974"/>
      <c r="S154" s="6974"/>
      <c r="T154" s="6974"/>
      <c r="U154" s="6974"/>
    </row>
    <row r="155" spans="4:21" hidden="1">
      <c r="D155" s="6967"/>
      <c r="E155" s="6967"/>
      <c r="F155" s="6967"/>
      <c r="G155" s="6974"/>
      <c r="H155" s="6974"/>
      <c r="I155" s="6974"/>
      <c r="J155" s="6974"/>
      <c r="K155" s="230"/>
      <c r="L155" s="6974"/>
      <c r="M155" s="6974"/>
      <c r="N155" s="6974"/>
      <c r="O155" s="6974"/>
      <c r="P155" s="6974"/>
      <c r="Q155" s="6974"/>
      <c r="R155" s="6974"/>
      <c r="S155" s="6974"/>
      <c r="T155" s="6974"/>
      <c r="U155" s="6974"/>
    </row>
    <row r="156" spans="4:21" hidden="1">
      <c r="D156" s="6967"/>
      <c r="E156" s="6967"/>
      <c r="F156" s="6967"/>
      <c r="G156" s="6974"/>
      <c r="H156" s="6974"/>
      <c r="I156" s="6974"/>
      <c r="J156" s="6974"/>
      <c r="K156" s="230"/>
      <c r="L156" s="6974"/>
      <c r="M156" s="6974"/>
      <c r="N156" s="6974"/>
      <c r="O156" s="6974"/>
      <c r="P156" s="6974"/>
      <c r="Q156" s="6974"/>
      <c r="R156" s="6974"/>
      <c r="S156" s="6974"/>
      <c r="T156" s="6974"/>
      <c r="U156" s="6974"/>
    </row>
    <row r="157" spans="4:21" hidden="1">
      <c r="D157" s="6967"/>
      <c r="E157" s="6967"/>
      <c r="F157" s="6967"/>
      <c r="G157" s="6974"/>
      <c r="H157" s="6974"/>
      <c r="I157" s="6974"/>
      <c r="J157" s="6974"/>
      <c r="K157" s="230"/>
      <c r="L157" s="6974"/>
      <c r="M157" s="6974"/>
      <c r="N157" s="6974"/>
      <c r="O157" s="6974"/>
      <c r="P157" s="6974"/>
      <c r="Q157" s="6974"/>
      <c r="R157" s="6974"/>
      <c r="S157" s="6974"/>
      <c r="T157" s="6974"/>
      <c r="U157" s="6974"/>
    </row>
    <row r="158" spans="4:21" hidden="1">
      <c r="D158" s="6967"/>
      <c r="E158" s="6967"/>
      <c r="F158" s="6967"/>
      <c r="G158" s="6974"/>
      <c r="H158" s="6974"/>
      <c r="I158" s="6974"/>
      <c r="J158" s="6974"/>
      <c r="K158" s="230"/>
      <c r="L158" s="6974"/>
      <c r="M158" s="6974"/>
      <c r="N158" s="6974"/>
      <c r="O158" s="6974"/>
      <c r="P158" s="6974"/>
      <c r="Q158" s="6974"/>
      <c r="R158" s="6974"/>
      <c r="S158" s="6974"/>
      <c r="T158" s="6974"/>
      <c r="U158" s="6974"/>
    </row>
    <row r="159" spans="4:21" hidden="1">
      <c r="D159" s="6967"/>
      <c r="E159" s="6967"/>
      <c r="F159" s="6967"/>
      <c r="G159" s="6974"/>
      <c r="H159" s="6974"/>
      <c r="I159" s="6974"/>
      <c r="J159" s="6974"/>
      <c r="K159" s="230"/>
      <c r="L159" s="6974"/>
      <c r="M159" s="6974"/>
      <c r="N159" s="6974"/>
      <c r="O159" s="6974"/>
      <c r="P159" s="6974"/>
      <c r="Q159" s="6974"/>
      <c r="R159" s="6974"/>
      <c r="S159" s="6974"/>
      <c r="T159" s="6974"/>
      <c r="U159" s="6974"/>
    </row>
    <row r="160" spans="4:21" hidden="1">
      <c r="D160" s="6967"/>
      <c r="E160" s="6967"/>
      <c r="F160" s="6967"/>
      <c r="G160" s="6974"/>
      <c r="H160" s="6974"/>
      <c r="I160" s="6974"/>
      <c r="J160" s="6974"/>
      <c r="K160" s="230"/>
      <c r="L160" s="6974"/>
      <c r="M160" s="6974"/>
      <c r="N160" s="6974"/>
      <c r="O160" s="6974"/>
      <c r="P160" s="6974"/>
      <c r="Q160" s="6974"/>
      <c r="R160" s="6974"/>
      <c r="S160" s="6974"/>
      <c r="T160" s="6974"/>
      <c r="U160" s="6974"/>
    </row>
    <row r="161" spans="4:21" hidden="1">
      <c r="D161" s="6967"/>
      <c r="E161" s="6967"/>
      <c r="F161" s="6967"/>
      <c r="G161" s="6974"/>
      <c r="H161" s="6974"/>
      <c r="I161" s="6974"/>
      <c r="J161" s="6974"/>
      <c r="K161" s="230"/>
      <c r="L161" s="6974"/>
      <c r="M161" s="6974"/>
      <c r="N161" s="6974"/>
      <c r="O161" s="6974"/>
      <c r="P161" s="6974"/>
      <c r="Q161" s="6974"/>
      <c r="R161" s="6974"/>
      <c r="S161" s="6974"/>
      <c r="T161" s="6974"/>
      <c r="U161" s="6974"/>
    </row>
    <row r="162" spans="4:21" hidden="1">
      <c r="D162" s="6967"/>
      <c r="E162" s="6967"/>
      <c r="F162" s="6967"/>
      <c r="G162" s="6974"/>
      <c r="H162" s="6974"/>
      <c r="I162" s="6974"/>
      <c r="J162" s="6974"/>
      <c r="K162" s="230"/>
      <c r="L162" s="6974"/>
      <c r="M162" s="6974"/>
      <c r="N162" s="6974"/>
      <c r="O162" s="6974"/>
      <c r="P162" s="6974"/>
      <c r="Q162" s="6974"/>
      <c r="R162" s="6974"/>
      <c r="S162" s="6974"/>
      <c r="T162" s="6974"/>
      <c r="U162" s="6974"/>
    </row>
    <row r="163" spans="4:21" hidden="1">
      <c r="D163" s="6967"/>
      <c r="E163" s="6967"/>
      <c r="F163" s="6967"/>
      <c r="G163" s="6974"/>
      <c r="H163" s="6974"/>
      <c r="I163" s="6974"/>
      <c r="J163" s="6974"/>
      <c r="K163" s="230"/>
      <c r="L163" s="6974"/>
      <c r="M163" s="6974"/>
      <c r="N163" s="6974"/>
      <c r="O163" s="6974"/>
      <c r="P163" s="6974"/>
      <c r="Q163" s="6974"/>
      <c r="R163" s="6974"/>
      <c r="S163" s="6974"/>
      <c r="T163" s="6974"/>
      <c r="U163" s="6974"/>
    </row>
    <row r="164" spans="4:21" hidden="1">
      <c r="D164" s="6967"/>
      <c r="E164" s="6967"/>
      <c r="F164" s="6967"/>
      <c r="G164" s="6974"/>
      <c r="H164" s="6974"/>
      <c r="I164" s="6974"/>
      <c r="J164" s="6974"/>
      <c r="K164" s="230"/>
      <c r="L164" s="6974"/>
      <c r="M164" s="6974"/>
      <c r="N164" s="6974"/>
      <c r="O164" s="6974"/>
      <c r="P164" s="6974"/>
      <c r="Q164" s="6974"/>
      <c r="R164" s="6974"/>
      <c r="S164" s="6974"/>
      <c r="T164" s="6974"/>
      <c r="U164" s="6974"/>
    </row>
    <row r="165" spans="4:21" hidden="1">
      <c r="D165" s="6967"/>
      <c r="E165" s="6967"/>
      <c r="F165" s="6967"/>
      <c r="G165" s="6974"/>
      <c r="H165" s="6974"/>
      <c r="I165" s="6974"/>
      <c r="J165" s="6974"/>
      <c r="K165" s="230"/>
      <c r="L165" s="6974"/>
      <c r="M165" s="6974"/>
      <c r="N165" s="6974"/>
      <c r="O165" s="6974"/>
      <c r="P165" s="6974"/>
      <c r="Q165" s="6974"/>
      <c r="R165" s="6974"/>
      <c r="S165" s="6974"/>
      <c r="T165" s="6974"/>
      <c r="U165" s="6974"/>
    </row>
    <row r="166" spans="4:21" hidden="1">
      <c r="D166" s="6967"/>
      <c r="E166" s="6967"/>
      <c r="F166" s="6967"/>
      <c r="G166" s="6974"/>
      <c r="H166" s="6974"/>
      <c r="I166" s="6974"/>
      <c r="J166" s="6974"/>
      <c r="K166" s="230"/>
      <c r="L166" s="6974"/>
      <c r="M166" s="6974"/>
      <c r="N166" s="6974"/>
      <c r="O166" s="6974"/>
      <c r="P166" s="6974"/>
      <c r="Q166" s="6974"/>
      <c r="R166" s="6974"/>
      <c r="S166" s="6974"/>
      <c r="T166" s="6974"/>
      <c r="U166" s="6974"/>
    </row>
    <row r="167" spans="4:21" hidden="1">
      <c r="D167" s="6967"/>
      <c r="E167" s="6967"/>
      <c r="F167" s="6967"/>
      <c r="G167" s="6974"/>
      <c r="H167" s="6974"/>
      <c r="I167" s="6974"/>
      <c r="J167" s="6974"/>
      <c r="K167" s="230"/>
      <c r="L167" s="6974"/>
      <c r="M167" s="6974"/>
      <c r="N167" s="6974"/>
      <c r="O167" s="6974"/>
      <c r="P167" s="6974"/>
      <c r="Q167" s="6974"/>
      <c r="R167" s="6974"/>
      <c r="S167" s="6974"/>
      <c r="T167" s="6974"/>
      <c r="U167" s="6974"/>
    </row>
    <row r="168" spans="4:21" hidden="1">
      <c r="D168" s="6967"/>
      <c r="E168" s="6967"/>
      <c r="F168" s="6967"/>
      <c r="G168" s="6974"/>
      <c r="H168" s="6974"/>
      <c r="I168" s="6974"/>
      <c r="J168" s="6974"/>
      <c r="K168" s="230"/>
      <c r="L168" s="6974"/>
      <c r="M168" s="6974"/>
      <c r="N168" s="6974"/>
      <c r="O168" s="6974"/>
      <c r="P168" s="6974"/>
      <c r="Q168" s="6974"/>
      <c r="R168" s="6974"/>
      <c r="S168" s="6974"/>
      <c r="T168" s="6974"/>
      <c r="U168" s="6974"/>
    </row>
    <row r="169" spans="4:21" hidden="1">
      <c r="D169" s="6967"/>
      <c r="E169" s="6967"/>
      <c r="F169" s="6967"/>
      <c r="G169" s="6974"/>
      <c r="H169" s="6974"/>
      <c r="I169" s="6974"/>
      <c r="J169" s="6974"/>
      <c r="K169" s="230"/>
      <c r="L169" s="6974"/>
      <c r="M169" s="6974"/>
      <c r="N169" s="6974"/>
      <c r="O169" s="6974"/>
      <c r="P169" s="6974"/>
      <c r="Q169" s="6974"/>
      <c r="R169" s="6974"/>
      <c r="S169" s="6974"/>
      <c r="T169" s="6974"/>
      <c r="U169" s="6974"/>
    </row>
    <row r="170" spans="4:21" hidden="1">
      <c r="D170" s="6967"/>
      <c r="E170" s="6967"/>
      <c r="F170" s="6967"/>
      <c r="G170" s="6974"/>
      <c r="H170" s="6974"/>
      <c r="I170" s="6974"/>
      <c r="J170" s="6974"/>
      <c r="K170" s="230"/>
      <c r="L170" s="6974"/>
      <c r="M170" s="6974"/>
      <c r="N170" s="6974"/>
      <c r="O170" s="6974"/>
      <c r="P170" s="6974"/>
      <c r="Q170" s="6974"/>
      <c r="R170" s="6974"/>
      <c r="S170" s="6974"/>
      <c r="T170" s="6974"/>
      <c r="U170" s="6974"/>
    </row>
    <row r="171" spans="4:21" hidden="1">
      <c r="D171" s="6967"/>
      <c r="E171" s="6967"/>
      <c r="F171" s="6967"/>
      <c r="G171" s="6974"/>
      <c r="H171" s="6974"/>
      <c r="I171" s="6974"/>
      <c r="J171" s="6974"/>
      <c r="K171" s="230"/>
      <c r="L171" s="6974"/>
      <c r="M171" s="6974"/>
      <c r="N171" s="6974"/>
      <c r="O171" s="6974"/>
      <c r="P171" s="6974"/>
      <c r="Q171" s="6974"/>
      <c r="R171" s="6974"/>
      <c r="S171" s="6974"/>
      <c r="T171" s="6974"/>
      <c r="U171" s="6974"/>
    </row>
    <row r="172" spans="4:21" hidden="1">
      <c r="D172" s="6967"/>
      <c r="E172" s="6967"/>
      <c r="F172" s="6967"/>
      <c r="G172" s="6974"/>
      <c r="H172" s="6974"/>
      <c r="I172" s="6974"/>
      <c r="J172" s="6974"/>
      <c r="K172" s="230"/>
      <c r="L172" s="6974"/>
      <c r="M172" s="6974"/>
      <c r="N172" s="6974"/>
      <c r="O172" s="6974"/>
      <c r="P172" s="6974"/>
      <c r="Q172" s="6974"/>
      <c r="R172" s="6974"/>
      <c r="S172" s="6974"/>
      <c r="T172" s="6974"/>
      <c r="U172" s="6974"/>
    </row>
    <row r="173" spans="4:21" hidden="1">
      <c r="D173" s="6967"/>
      <c r="E173" s="6967"/>
      <c r="F173" s="6967"/>
      <c r="G173" s="6974"/>
      <c r="H173" s="6974"/>
      <c r="I173" s="6974"/>
      <c r="J173" s="6974"/>
      <c r="K173" s="230"/>
      <c r="L173" s="6974"/>
      <c r="M173" s="6974"/>
      <c r="N173" s="6974"/>
      <c r="O173" s="6974"/>
      <c r="P173" s="6974"/>
      <c r="Q173" s="6974"/>
      <c r="R173" s="6974"/>
      <c r="S173" s="6974"/>
      <c r="T173" s="6974"/>
      <c r="U173" s="6974"/>
    </row>
    <row r="174" spans="4:21" hidden="1">
      <c r="D174" s="6967"/>
      <c r="E174" s="6967"/>
      <c r="F174" s="6967"/>
      <c r="G174" s="6974"/>
      <c r="H174" s="6974"/>
      <c r="I174" s="6974"/>
      <c r="J174" s="6974"/>
      <c r="K174" s="230"/>
      <c r="L174" s="6974"/>
      <c r="M174" s="6974"/>
      <c r="N174" s="6974"/>
      <c r="O174" s="6974"/>
      <c r="P174" s="6974"/>
      <c r="Q174" s="6974"/>
      <c r="R174" s="6974"/>
      <c r="S174" s="6974"/>
      <c r="T174" s="6974"/>
      <c r="U174" s="6974"/>
    </row>
    <row r="175" spans="4:21" hidden="1">
      <c r="D175" s="6967"/>
      <c r="E175" s="6967"/>
      <c r="F175" s="6967"/>
      <c r="G175" s="6974"/>
      <c r="H175" s="6974"/>
      <c r="I175" s="6974"/>
      <c r="J175" s="6974"/>
      <c r="K175" s="230"/>
      <c r="L175" s="6974"/>
      <c r="M175" s="6974"/>
      <c r="N175" s="6974"/>
      <c r="O175" s="6974"/>
      <c r="P175" s="6974"/>
      <c r="Q175" s="6974"/>
      <c r="R175" s="6974"/>
      <c r="S175" s="6974"/>
      <c r="T175" s="6974"/>
      <c r="U175" s="6974"/>
    </row>
    <row r="176" spans="4:21" hidden="1">
      <c r="D176" s="6967"/>
      <c r="E176" s="6967"/>
      <c r="F176" s="6967"/>
      <c r="G176" s="6974"/>
      <c r="H176" s="6974"/>
      <c r="I176" s="6974"/>
      <c r="J176" s="6974"/>
      <c r="K176" s="230"/>
      <c r="L176" s="6974"/>
      <c r="M176" s="6974"/>
      <c r="N176" s="6974"/>
      <c r="O176" s="6974"/>
      <c r="P176" s="6974"/>
      <c r="Q176" s="6974"/>
      <c r="R176" s="6974"/>
      <c r="S176" s="6974"/>
      <c r="T176" s="6974"/>
      <c r="U176" s="6974"/>
    </row>
    <row r="177" spans="4:21" hidden="1">
      <c r="D177" s="6967"/>
      <c r="E177" s="6967"/>
      <c r="F177" s="6967"/>
      <c r="G177" s="6974"/>
      <c r="H177" s="6974"/>
      <c r="I177" s="6974"/>
      <c r="J177" s="6974"/>
      <c r="K177" s="230"/>
      <c r="L177" s="6974"/>
      <c r="M177" s="6974"/>
      <c r="N177" s="6974"/>
      <c r="O177" s="6974"/>
      <c r="P177" s="6974"/>
      <c r="Q177" s="6974"/>
      <c r="R177" s="6974"/>
      <c r="S177" s="6974"/>
      <c r="T177" s="6974"/>
      <c r="U177" s="6974"/>
    </row>
    <row r="178" spans="4:21" hidden="1">
      <c r="D178" s="6967"/>
      <c r="E178" s="6967"/>
      <c r="F178" s="6967"/>
      <c r="G178" s="6974"/>
      <c r="H178" s="6974"/>
      <c r="I178" s="6974"/>
      <c r="J178" s="6974"/>
      <c r="K178" s="230"/>
      <c r="L178" s="6974"/>
      <c r="M178" s="6974"/>
      <c r="N178" s="6974"/>
      <c r="O178" s="6974"/>
      <c r="P178" s="6974"/>
      <c r="Q178" s="6974"/>
      <c r="R178" s="6974"/>
      <c r="S178" s="6974"/>
      <c r="T178" s="6974"/>
      <c r="U178" s="6974"/>
    </row>
    <row r="179" spans="4:21" hidden="1">
      <c r="D179" s="6967"/>
      <c r="E179" s="6967"/>
      <c r="F179" s="6967"/>
      <c r="G179" s="6974"/>
      <c r="H179" s="6974"/>
      <c r="I179" s="6974"/>
      <c r="J179" s="6974"/>
      <c r="K179" s="230"/>
      <c r="L179" s="6974"/>
      <c r="M179" s="6974"/>
      <c r="N179" s="6974"/>
      <c r="O179" s="6974"/>
      <c r="P179" s="6974"/>
      <c r="Q179" s="6974"/>
      <c r="R179" s="6974"/>
      <c r="S179" s="6974"/>
      <c r="T179" s="6974"/>
      <c r="U179" s="6974"/>
    </row>
    <row r="180" spans="4:21" hidden="1">
      <c r="D180" s="6967"/>
      <c r="E180" s="6967"/>
      <c r="F180" s="6967"/>
      <c r="G180" s="6974"/>
      <c r="H180" s="6974"/>
      <c r="I180" s="6974"/>
      <c r="J180" s="6974"/>
      <c r="K180" s="230"/>
      <c r="L180" s="6974"/>
      <c r="M180" s="6974"/>
      <c r="N180" s="6974"/>
      <c r="O180" s="6974"/>
      <c r="P180" s="6974"/>
      <c r="Q180" s="6974"/>
      <c r="R180" s="6974"/>
      <c r="S180" s="6974"/>
      <c r="T180" s="6974"/>
      <c r="U180" s="6974"/>
    </row>
    <row r="181" spans="4:21" hidden="1">
      <c r="D181" s="6967"/>
      <c r="E181" s="6967"/>
      <c r="F181" s="6967"/>
      <c r="G181" s="6974"/>
      <c r="H181" s="6974"/>
      <c r="I181" s="6974"/>
      <c r="J181" s="6974"/>
      <c r="K181" s="230"/>
      <c r="L181" s="6974"/>
      <c r="M181" s="6974"/>
      <c r="N181" s="6974"/>
      <c r="O181" s="6974"/>
      <c r="P181" s="6974"/>
      <c r="Q181" s="6974"/>
      <c r="R181" s="6974"/>
      <c r="S181" s="6974"/>
      <c r="T181" s="6974"/>
      <c r="U181" s="6974"/>
    </row>
    <row r="182" spans="4:21" hidden="1">
      <c r="D182" s="6967"/>
      <c r="E182" s="6967"/>
      <c r="F182" s="6967"/>
      <c r="G182" s="6974"/>
      <c r="H182" s="6974"/>
      <c r="I182" s="6974"/>
      <c r="J182" s="6974"/>
      <c r="K182" s="230"/>
      <c r="L182" s="6974"/>
      <c r="M182" s="6974"/>
      <c r="N182" s="6974"/>
      <c r="O182" s="6974"/>
      <c r="P182" s="6974"/>
      <c r="Q182" s="6974"/>
      <c r="R182" s="6974"/>
      <c r="S182" s="6974"/>
      <c r="T182" s="6974"/>
      <c r="U182" s="6974"/>
    </row>
    <row r="183" spans="4:21" hidden="1">
      <c r="D183" s="6967"/>
      <c r="E183" s="6967"/>
      <c r="F183" s="6967"/>
      <c r="G183" s="6974"/>
      <c r="H183" s="6974"/>
      <c r="I183" s="6974"/>
      <c r="J183" s="6974"/>
      <c r="K183" s="230"/>
      <c r="L183" s="6974"/>
      <c r="M183" s="6974"/>
      <c r="N183" s="6974"/>
      <c r="O183" s="6974"/>
      <c r="P183" s="6974"/>
      <c r="Q183" s="6974"/>
      <c r="R183" s="6974"/>
      <c r="S183" s="6974"/>
      <c r="T183" s="6974"/>
      <c r="U183" s="6974"/>
    </row>
    <row r="184" spans="4:21" hidden="1">
      <c r="D184" s="6967"/>
      <c r="E184" s="6967"/>
      <c r="F184" s="6967"/>
      <c r="G184" s="6974"/>
      <c r="H184" s="6974"/>
      <c r="I184" s="6974"/>
      <c r="J184" s="6974"/>
      <c r="K184" s="230"/>
      <c r="L184" s="6974"/>
      <c r="M184" s="6974"/>
      <c r="N184" s="6974"/>
      <c r="O184" s="6974"/>
      <c r="P184" s="6974"/>
      <c r="Q184" s="6974"/>
      <c r="R184" s="6974"/>
      <c r="S184" s="6974"/>
      <c r="T184" s="6974"/>
      <c r="U184" s="6974"/>
    </row>
    <row r="185" spans="4:21" hidden="1">
      <c r="D185" s="6967"/>
      <c r="E185" s="6967"/>
      <c r="F185" s="6967"/>
      <c r="G185" s="6974"/>
      <c r="H185" s="6974"/>
      <c r="I185" s="6974"/>
      <c r="J185" s="6974"/>
      <c r="K185" s="230"/>
      <c r="L185" s="6974"/>
      <c r="M185" s="6974"/>
      <c r="N185" s="6974"/>
      <c r="O185" s="6974"/>
      <c r="P185" s="6974"/>
      <c r="Q185" s="6974"/>
      <c r="R185" s="6974"/>
      <c r="S185" s="6974"/>
      <c r="T185" s="6974"/>
      <c r="U185" s="6974"/>
    </row>
    <row r="186" spans="4:21" hidden="1">
      <c r="D186" s="6967"/>
      <c r="E186" s="6967"/>
      <c r="F186" s="6967"/>
      <c r="G186" s="6974"/>
      <c r="H186" s="6974"/>
      <c r="I186" s="6974"/>
      <c r="J186" s="6974"/>
      <c r="K186" s="230"/>
      <c r="L186" s="6974"/>
      <c r="M186" s="6974"/>
      <c r="N186" s="6974"/>
      <c r="O186" s="6974"/>
      <c r="P186" s="6974"/>
      <c r="Q186" s="6974"/>
      <c r="R186" s="6974"/>
      <c r="S186" s="6974"/>
      <c r="T186" s="6974"/>
      <c r="U186" s="6974"/>
    </row>
    <row r="187" spans="4:21" hidden="1">
      <c r="D187" s="6967"/>
      <c r="E187" s="6967"/>
      <c r="F187" s="6967"/>
      <c r="G187" s="6974"/>
      <c r="H187" s="6974"/>
      <c r="I187" s="6974"/>
      <c r="J187" s="6974"/>
      <c r="K187" s="230"/>
      <c r="L187" s="6974"/>
      <c r="M187" s="6974"/>
      <c r="N187" s="6974"/>
      <c r="O187" s="6974"/>
      <c r="P187" s="6974"/>
      <c r="Q187" s="6974"/>
      <c r="R187" s="6974"/>
      <c r="S187" s="6974"/>
      <c r="T187" s="6974"/>
      <c r="U187" s="6974"/>
    </row>
    <row r="188" spans="4:21" hidden="1">
      <c r="D188" s="6967"/>
      <c r="E188" s="6967"/>
      <c r="F188" s="6967"/>
      <c r="G188" s="6974"/>
      <c r="H188" s="6974"/>
      <c r="I188" s="6974"/>
      <c r="J188" s="6974"/>
      <c r="K188" s="230"/>
      <c r="L188" s="6974"/>
      <c r="M188" s="6974"/>
      <c r="N188" s="6974"/>
      <c r="O188" s="6974"/>
      <c r="P188" s="6974"/>
      <c r="Q188" s="6974"/>
      <c r="R188" s="6974"/>
      <c r="S188" s="6974"/>
      <c r="T188" s="6974"/>
      <c r="U188" s="6974"/>
    </row>
    <row r="189" spans="4:21" hidden="1">
      <c r="D189" s="6967"/>
      <c r="E189" s="6967"/>
      <c r="F189" s="6967"/>
      <c r="G189" s="6974"/>
      <c r="H189" s="6974"/>
      <c r="I189" s="6974"/>
      <c r="J189" s="6974"/>
      <c r="K189" s="230"/>
      <c r="L189" s="6974"/>
      <c r="M189" s="6974"/>
      <c r="N189" s="6974"/>
      <c r="O189" s="6974"/>
      <c r="P189" s="6974"/>
      <c r="Q189" s="6974"/>
      <c r="R189" s="6974"/>
      <c r="S189" s="6974"/>
      <c r="T189" s="6974"/>
      <c r="U189" s="6974"/>
    </row>
    <row r="190" spans="4:21" hidden="1">
      <c r="D190" s="6967"/>
      <c r="E190" s="6967"/>
      <c r="F190" s="6967"/>
      <c r="G190" s="6974"/>
      <c r="H190" s="6974"/>
      <c r="I190" s="6974"/>
      <c r="J190" s="6974"/>
      <c r="K190" s="230"/>
      <c r="L190" s="6974"/>
      <c r="M190" s="6974"/>
      <c r="N190" s="6974"/>
      <c r="O190" s="6974"/>
      <c r="P190" s="6974"/>
      <c r="Q190" s="6974"/>
      <c r="R190" s="6974"/>
      <c r="S190" s="6974"/>
      <c r="T190" s="6974"/>
      <c r="U190" s="6974"/>
    </row>
    <row r="191" spans="4:21" hidden="1">
      <c r="D191" s="6967"/>
      <c r="E191" s="6967"/>
      <c r="F191" s="6967"/>
      <c r="G191" s="6974"/>
      <c r="H191" s="6974"/>
      <c r="I191" s="6974"/>
      <c r="J191" s="6974"/>
      <c r="K191" s="230"/>
      <c r="L191" s="6974"/>
      <c r="M191" s="6974"/>
      <c r="N191" s="6974"/>
      <c r="O191" s="6974"/>
      <c r="P191" s="6974"/>
      <c r="Q191" s="6974"/>
      <c r="R191" s="6974"/>
      <c r="S191" s="6974"/>
      <c r="T191" s="6974"/>
      <c r="U191" s="6974"/>
    </row>
    <row r="192" spans="4:21" hidden="1">
      <c r="D192" s="6967"/>
      <c r="E192" s="6967"/>
      <c r="F192" s="6967"/>
      <c r="G192" s="6974"/>
      <c r="H192" s="6974"/>
      <c r="I192" s="6974"/>
      <c r="J192" s="6974"/>
      <c r="K192" s="230"/>
      <c r="L192" s="6974"/>
      <c r="M192" s="6974"/>
      <c r="N192" s="6974"/>
      <c r="O192" s="6974"/>
      <c r="P192" s="6974"/>
      <c r="Q192" s="6974"/>
      <c r="R192" s="6974"/>
      <c r="S192" s="6974"/>
      <c r="T192" s="6974"/>
      <c r="U192" s="6974"/>
    </row>
    <row r="193" spans="4:21" hidden="1">
      <c r="D193" s="6967"/>
      <c r="E193" s="6967"/>
      <c r="F193" s="6967"/>
      <c r="G193" s="6974"/>
      <c r="H193" s="6974"/>
      <c r="I193" s="6974"/>
      <c r="J193" s="6974"/>
      <c r="K193" s="230"/>
      <c r="L193" s="6974"/>
      <c r="M193" s="6974"/>
      <c r="N193" s="6974"/>
      <c r="O193" s="6974"/>
      <c r="P193" s="6974"/>
      <c r="Q193" s="6974"/>
      <c r="R193" s="6974"/>
      <c r="S193" s="6974"/>
      <c r="T193" s="6974"/>
      <c r="U193" s="6974"/>
    </row>
    <row r="194" spans="4:21" hidden="1">
      <c r="D194" s="6967"/>
      <c r="E194" s="6967"/>
      <c r="F194" s="6967"/>
      <c r="G194" s="6974"/>
      <c r="H194" s="6974"/>
      <c r="I194" s="6974"/>
      <c r="J194" s="6974"/>
      <c r="K194" s="230"/>
      <c r="L194" s="6974"/>
      <c r="M194" s="6974"/>
      <c r="N194" s="6974"/>
      <c r="O194" s="6974"/>
      <c r="P194" s="6974"/>
      <c r="Q194" s="6974"/>
      <c r="R194" s="6974"/>
      <c r="S194" s="6974"/>
      <c r="T194" s="6974"/>
      <c r="U194" s="6974"/>
    </row>
    <row r="195" spans="4:21" hidden="1">
      <c r="D195" s="6967"/>
      <c r="E195" s="6967"/>
      <c r="F195" s="6967"/>
      <c r="G195" s="6974"/>
      <c r="H195" s="6974"/>
      <c r="I195" s="6974"/>
      <c r="J195" s="6974"/>
      <c r="K195" s="230"/>
      <c r="L195" s="6974"/>
      <c r="M195" s="6974"/>
      <c r="N195" s="6974"/>
      <c r="O195" s="6974"/>
      <c r="P195" s="6974"/>
      <c r="Q195" s="6974"/>
      <c r="R195" s="6974"/>
      <c r="S195" s="6974"/>
      <c r="T195" s="6974"/>
      <c r="U195" s="6974"/>
    </row>
    <row r="196" spans="4:21" hidden="1">
      <c r="D196" s="6967"/>
      <c r="E196" s="6967"/>
      <c r="F196" s="6967"/>
      <c r="G196" s="6974"/>
      <c r="H196" s="6974"/>
      <c r="I196" s="6974"/>
      <c r="J196" s="6974"/>
      <c r="K196" s="230"/>
      <c r="L196" s="6974"/>
      <c r="M196" s="6974"/>
      <c r="N196" s="6974"/>
      <c r="O196" s="6974"/>
      <c r="P196" s="6974"/>
      <c r="Q196" s="6974"/>
      <c r="R196" s="6974"/>
      <c r="S196" s="6974"/>
      <c r="T196" s="6974"/>
      <c r="U196" s="6974"/>
    </row>
    <row r="197" spans="4:21" hidden="1">
      <c r="D197" s="6967"/>
      <c r="E197" s="6967"/>
      <c r="F197" s="6967"/>
      <c r="G197" s="6974"/>
      <c r="H197" s="6974"/>
      <c r="I197" s="6974"/>
      <c r="J197" s="6974"/>
      <c r="K197" s="230"/>
      <c r="L197" s="6974"/>
      <c r="M197" s="6974"/>
      <c r="N197" s="6974"/>
      <c r="O197" s="6974"/>
      <c r="P197" s="6974"/>
      <c r="Q197" s="6974"/>
      <c r="R197" s="6974"/>
      <c r="S197" s="6974"/>
      <c r="T197" s="6974"/>
      <c r="U197" s="6974"/>
    </row>
    <row r="198" spans="4:21" hidden="1">
      <c r="D198" s="6967"/>
      <c r="E198" s="6967"/>
      <c r="F198" s="6967"/>
      <c r="G198" s="6974"/>
      <c r="H198" s="6974"/>
      <c r="I198" s="6974"/>
      <c r="J198" s="6974"/>
      <c r="K198" s="230"/>
      <c r="L198" s="6974"/>
      <c r="M198" s="6974"/>
      <c r="N198" s="6974"/>
      <c r="O198" s="6974"/>
      <c r="P198" s="6974"/>
      <c r="Q198" s="6974"/>
      <c r="R198" s="6974"/>
      <c r="S198" s="6974"/>
      <c r="T198" s="6974"/>
      <c r="U198" s="6974"/>
    </row>
    <row r="199" spans="4:21" hidden="1">
      <c r="D199" s="6967"/>
      <c r="E199" s="6967"/>
      <c r="F199" s="6967"/>
      <c r="G199" s="6974"/>
      <c r="H199" s="6974"/>
      <c r="I199" s="6974"/>
      <c r="J199" s="6974"/>
      <c r="K199" s="230"/>
      <c r="L199" s="6974"/>
      <c r="M199" s="6974"/>
      <c r="N199" s="6974"/>
      <c r="O199" s="6974"/>
      <c r="P199" s="6974"/>
      <c r="Q199" s="6974"/>
      <c r="R199" s="6974"/>
      <c r="S199" s="6974"/>
      <c r="T199" s="6974"/>
      <c r="U199" s="6974"/>
    </row>
    <row r="200" spans="4:21" hidden="1">
      <c r="D200" s="6967"/>
      <c r="E200" s="6967"/>
      <c r="F200" s="6967"/>
      <c r="G200" s="6974"/>
      <c r="H200" s="6974"/>
      <c r="I200" s="6974"/>
      <c r="J200" s="6974"/>
      <c r="K200" s="230"/>
      <c r="L200" s="6974"/>
      <c r="M200" s="6974"/>
      <c r="N200" s="6974"/>
      <c r="O200" s="6974"/>
      <c r="P200" s="6974"/>
      <c r="Q200" s="6974"/>
      <c r="R200" s="6974"/>
      <c r="S200" s="6974"/>
      <c r="T200" s="6974"/>
      <c r="U200" s="6974"/>
    </row>
    <row r="201" spans="4:21" hidden="1">
      <c r="D201" s="6967"/>
      <c r="E201" s="6967"/>
      <c r="F201" s="6967"/>
      <c r="G201" s="6974"/>
      <c r="H201" s="6974"/>
      <c r="I201" s="6974"/>
      <c r="J201" s="6974"/>
      <c r="K201" s="230"/>
      <c r="L201" s="6974"/>
      <c r="M201" s="6974"/>
      <c r="N201" s="6974"/>
      <c r="O201" s="6974"/>
      <c r="P201" s="6974"/>
      <c r="Q201" s="6974"/>
      <c r="R201" s="6974"/>
      <c r="S201" s="6974"/>
      <c r="T201" s="6974"/>
      <c r="U201" s="6974"/>
    </row>
    <row r="202" spans="4:21" hidden="1">
      <c r="D202" s="6967"/>
      <c r="E202" s="6967"/>
      <c r="F202" s="6967"/>
      <c r="G202" s="6974"/>
      <c r="H202" s="6974"/>
      <c r="I202" s="6974"/>
      <c r="J202" s="6974"/>
      <c r="K202" s="230"/>
      <c r="L202" s="6974"/>
      <c r="M202" s="6974"/>
      <c r="N202" s="6974"/>
      <c r="O202" s="6974"/>
      <c r="P202" s="6974"/>
      <c r="Q202" s="6974"/>
      <c r="R202" s="6974"/>
      <c r="S202" s="6974"/>
      <c r="T202" s="6974"/>
      <c r="U202" s="6974"/>
    </row>
    <row r="203" spans="4:21" hidden="1">
      <c r="D203" s="6967"/>
      <c r="E203" s="6967"/>
      <c r="F203" s="6967"/>
      <c r="G203" s="6974"/>
      <c r="H203" s="6974"/>
      <c r="I203" s="6974"/>
      <c r="J203" s="6974"/>
      <c r="K203" s="230"/>
      <c r="L203" s="6974"/>
      <c r="M203" s="6974"/>
      <c r="N203" s="6974"/>
      <c r="O203" s="6974"/>
      <c r="P203" s="6974"/>
      <c r="Q203" s="6974"/>
      <c r="R203" s="6974"/>
      <c r="S203" s="6974"/>
      <c r="T203" s="6974"/>
      <c r="U203" s="6974"/>
    </row>
    <row r="204" spans="4:21" hidden="1">
      <c r="D204" s="6967"/>
      <c r="E204" s="6967"/>
      <c r="F204" s="6967"/>
      <c r="G204" s="6974"/>
      <c r="H204" s="6974"/>
      <c r="I204" s="6974"/>
      <c r="J204" s="6974"/>
      <c r="K204" s="230"/>
      <c r="L204" s="6974"/>
      <c r="M204" s="6974"/>
      <c r="N204" s="6974"/>
      <c r="O204" s="6974"/>
      <c r="P204" s="6974"/>
      <c r="Q204" s="6974"/>
      <c r="R204" s="6974"/>
      <c r="S204" s="6974"/>
      <c r="T204" s="6974"/>
      <c r="U204" s="6974"/>
    </row>
    <row r="205" spans="4:21" hidden="1">
      <c r="D205" s="6967"/>
      <c r="E205" s="6967"/>
      <c r="F205" s="6967"/>
      <c r="G205" s="6974"/>
      <c r="H205" s="6974"/>
      <c r="I205" s="6974"/>
      <c r="J205" s="6974"/>
      <c r="K205" s="230"/>
      <c r="L205" s="6974"/>
      <c r="M205" s="6974"/>
      <c r="N205" s="6974"/>
      <c r="O205" s="6974"/>
      <c r="P205" s="6974"/>
      <c r="Q205" s="6974"/>
      <c r="R205" s="6974"/>
      <c r="S205" s="6974"/>
      <c r="T205" s="6974"/>
      <c r="U205" s="6974"/>
    </row>
    <row r="206" spans="4:21" hidden="1">
      <c r="D206" s="6967"/>
      <c r="E206" s="6967"/>
      <c r="F206" s="6967"/>
      <c r="G206" s="6974"/>
      <c r="H206" s="6974"/>
      <c r="I206" s="6974"/>
      <c r="J206" s="6974"/>
      <c r="K206" s="230"/>
      <c r="L206" s="6974"/>
      <c r="M206" s="6974"/>
      <c r="N206" s="6974"/>
      <c r="O206" s="6974"/>
      <c r="P206" s="6974"/>
      <c r="Q206" s="6974"/>
      <c r="R206" s="6974"/>
      <c r="S206" s="6974"/>
      <c r="T206" s="6974"/>
      <c r="U206" s="6974"/>
    </row>
    <row r="207" spans="4:21" hidden="1">
      <c r="D207" s="6967"/>
      <c r="E207" s="6967"/>
      <c r="F207" s="6967"/>
      <c r="G207" s="6974"/>
      <c r="H207" s="6974"/>
      <c r="I207" s="6974"/>
      <c r="J207" s="6974"/>
      <c r="K207" s="230"/>
      <c r="L207" s="6974"/>
      <c r="M207" s="6974"/>
      <c r="N207" s="6974"/>
      <c r="O207" s="6974"/>
      <c r="P207" s="6974"/>
      <c r="Q207" s="6974"/>
      <c r="R207" s="6974"/>
      <c r="S207" s="6974"/>
      <c r="T207" s="6974"/>
      <c r="U207" s="6974"/>
    </row>
    <row r="208" spans="4:21" hidden="1">
      <c r="D208" s="6967"/>
      <c r="E208" s="6967"/>
      <c r="F208" s="6967"/>
      <c r="G208" s="6974"/>
      <c r="H208" s="6974"/>
      <c r="I208" s="6974"/>
      <c r="J208" s="6974"/>
      <c r="K208" s="230"/>
      <c r="L208" s="6974"/>
      <c r="M208" s="6974"/>
      <c r="N208" s="6974"/>
      <c r="O208" s="6974"/>
      <c r="P208" s="6974"/>
      <c r="Q208" s="6974"/>
      <c r="R208" s="6974"/>
      <c r="S208" s="6974"/>
      <c r="T208" s="6974"/>
      <c r="U208" s="6974"/>
    </row>
    <row r="209" spans="4:21" hidden="1">
      <c r="D209" s="6967"/>
      <c r="E209" s="6967"/>
      <c r="F209" s="6967"/>
      <c r="G209" s="6974"/>
      <c r="H209" s="6974"/>
      <c r="I209" s="6974"/>
      <c r="J209" s="6974"/>
      <c r="K209" s="230"/>
      <c r="L209" s="6974"/>
      <c r="M209" s="6974"/>
      <c r="N209" s="6974"/>
      <c r="O209" s="6974"/>
      <c r="P209" s="6974"/>
      <c r="Q209" s="6974"/>
      <c r="R209" s="6974"/>
      <c r="S209" s="6974"/>
      <c r="T209" s="6974"/>
      <c r="U209" s="6974"/>
    </row>
    <row r="210" spans="4:21" hidden="1">
      <c r="D210" s="6967"/>
      <c r="E210" s="6967"/>
      <c r="F210" s="6967"/>
      <c r="G210" s="6974"/>
      <c r="H210" s="6974"/>
      <c r="I210" s="6974"/>
      <c r="J210" s="6974"/>
      <c r="K210" s="230"/>
      <c r="L210" s="6974"/>
      <c r="M210" s="6974"/>
      <c r="N210" s="6974"/>
      <c r="O210" s="6974"/>
      <c r="P210" s="6974"/>
      <c r="Q210" s="6974"/>
      <c r="R210" s="6974"/>
      <c r="S210" s="6974"/>
      <c r="T210" s="6974"/>
      <c r="U210" s="6974"/>
    </row>
    <row r="211" spans="4:21" hidden="1">
      <c r="D211" s="6967"/>
      <c r="E211" s="6967"/>
      <c r="F211" s="6967"/>
      <c r="G211" s="6974"/>
      <c r="H211" s="6974"/>
      <c r="I211" s="6974"/>
      <c r="J211" s="6974"/>
      <c r="K211" s="230"/>
      <c r="L211" s="6974"/>
      <c r="M211" s="6974"/>
      <c r="N211" s="6974"/>
      <c r="O211" s="6974"/>
      <c r="P211" s="6974"/>
      <c r="Q211" s="6974"/>
      <c r="R211" s="6974"/>
      <c r="S211" s="6974"/>
      <c r="T211" s="6974"/>
      <c r="U211" s="6974"/>
    </row>
    <row r="212" spans="4:21" hidden="1">
      <c r="D212" s="6967"/>
      <c r="E212" s="6967"/>
      <c r="F212" s="6967"/>
      <c r="G212" s="6974"/>
      <c r="H212" s="6974"/>
      <c r="I212" s="6974"/>
      <c r="J212" s="6974"/>
      <c r="K212" s="230"/>
      <c r="L212" s="6974"/>
      <c r="M212" s="6974"/>
      <c r="N212" s="6974"/>
      <c r="O212" s="6974"/>
      <c r="P212" s="6974"/>
      <c r="Q212" s="6974"/>
      <c r="R212" s="6974"/>
      <c r="S212" s="6974"/>
      <c r="T212" s="6974"/>
      <c r="U212" s="6974"/>
    </row>
    <row r="213" spans="4:21" hidden="1">
      <c r="D213" s="6967"/>
      <c r="E213" s="6967"/>
      <c r="F213" s="6967"/>
      <c r="G213" s="6974"/>
      <c r="H213" s="6974"/>
      <c r="I213" s="6974"/>
      <c r="J213" s="6974"/>
      <c r="K213" s="230"/>
      <c r="L213" s="6974"/>
      <c r="M213" s="6974"/>
      <c r="N213" s="6974"/>
      <c r="O213" s="6974"/>
      <c r="P213" s="6974"/>
      <c r="Q213" s="6974"/>
      <c r="R213" s="6974"/>
      <c r="S213" s="6974"/>
      <c r="T213" s="6974"/>
      <c r="U213" s="6974"/>
    </row>
    <row r="214" spans="4:21" hidden="1">
      <c r="D214" s="6967"/>
      <c r="E214" s="6967"/>
      <c r="F214" s="6967"/>
      <c r="G214" s="6974"/>
      <c r="H214" s="6974"/>
      <c r="I214" s="6974"/>
      <c r="J214" s="6974"/>
      <c r="K214" s="230"/>
      <c r="L214" s="6974"/>
      <c r="M214" s="6974"/>
      <c r="N214" s="6974"/>
      <c r="O214" s="6974"/>
      <c r="P214" s="6974"/>
      <c r="Q214" s="6974"/>
      <c r="R214" s="6974"/>
      <c r="S214" s="6974"/>
      <c r="T214" s="6974"/>
      <c r="U214" s="6974"/>
    </row>
    <row r="215" spans="4:21" hidden="1">
      <c r="D215" s="6967"/>
      <c r="E215" s="6967"/>
      <c r="F215" s="6967"/>
      <c r="G215" s="6974"/>
      <c r="H215" s="6974"/>
      <c r="I215" s="6974"/>
      <c r="J215" s="6974"/>
      <c r="K215" s="230"/>
      <c r="L215" s="6974"/>
      <c r="M215" s="6974"/>
      <c r="N215" s="6974"/>
      <c r="O215" s="6974"/>
      <c r="P215" s="6974"/>
      <c r="Q215" s="6974"/>
      <c r="R215" s="6974"/>
      <c r="S215" s="6974"/>
      <c r="T215" s="6974"/>
      <c r="U215" s="6974"/>
    </row>
    <row r="216" spans="4:21" hidden="1">
      <c r="D216" s="6967"/>
      <c r="E216" s="6967"/>
      <c r="F216" s="6967"/>
      <c r="G216" s="6974"/>
      <c r="H216" s="6974"/>
      <c r="I216" s="6974"/>
      <c r="J216" s="6974"/>
      <c r="K216" s="230"/>
      <c r="L216" s="6974"/>
      <c r="M216" s="6974"/>
      <c r="N216" s="6974"/>
      <c r="O216" s="6974"/>
      <c r="P216" s="6974"/>
      <c r="Q216" s="6974"/>
      <c r="R216" s="6974"/>
      <c r="S216" s="6974"/>
      <c r="T216" s="6974"/>
      <c r="U216" s="6974"/>
    </row>
    <row r="217" spans="4:21" hidden="1">
      <c r="D217" s="6967"/>
      <c r="E217" s="6967"/>
      <c r="F217" s="6967"/>
      <c r="G217" s="6974"/>
      <c r="H217" s="6974"/>
      <c r="I217" s="6974"/>
      <c r="J217" s="6974"/>
      <c r="K217" s="230"/>
      <c r="L217" s="6974"/>
      <c r="M217" s="6974"/>
      <c r="N217" s="6974"/>
      <c r="O217" s="6974"/>
      <c r="P217" s="6974"/>
      <c r="Q217" s="6974"/>
      <c r="R217" s="6974"/>
      <c r="S217" s="6974"/>
      <c r="T217" s="6974"/>
      <c r="U217" s="6974"/>
    </row>
    <row r="218" spans="4:21" hidden="1">
      <c r="D218" s="6967"/>
      <c r="E218" s="6967"/>
      <c r="F218" s="6967"/>
      <c r="G218" s="6974"/>
      <c r="H218" s="6974"/>
      <c r="I218" s="6974"/>
      <c r="J218" s="6974"/>
      <c r="K218" s="230"/>
      <c r="L218" s="6974"/>
      <c r="M218" s="6974"/>
      <c r="N218" s="6974"/>
      <c r="O218" s="6974"/>
      <c r="P218" s="6974"/>
      <c r="Q218" s="6974"/>
      <c r="R218" s="6974"/>
      <c r="S218" s="6974"/>
      <c r="T218" s="6974"/>
      <c r="U218" s="6974"/>
    </row>
    <row r="219" spans="4:21" hidden="1">
      <c r="D219" s="6977"/>
      <c r="E219" s="6977"/>
      <c r="F219" s="6977"/>
      <c r="K219" s="230"/>
    </row>
    <row r="220" spans="4:21" hidden="1">
      <c r="D220" s="6975"/>
      <c r="E220" s="6975"/>
      <c r="F220" s="6975"/>
      <c r="G220" s="6978"/>
      <c r="H220" s="6978"/>
      <c r="I220" s="6978"/>
      <c r="J220" s="6978"/>
      <c r="K220" s="6963"/>
      <c r="L220" s="6978"/>
      <c r="M220" s="6978"/>
      <c r="N220" s="6978"/>
      <c r="O220" s="6978"/>
      <c r="P220" s="6978"/>
      <c r="Q220" s="6978"/>
      <c r="R220" s="6978"/>
      <c r="S220" s="6978"/>
      <c r="T220" s="6978"/>
      <c r="U220" s="6978"/>
    </row>
    <row r="221" spans="4:21" hidden="1">
      <c r="D221" s="6975"/>
      <c r="E221" s="6975"/>
      <c r="F221" s="6975"/>
      <c r="G221" s="6978"/>
      <c r="H221" s="6978"/>
      <c r="I221" s="6978"/>
      <c r="J221" s="6978"/>
      <c r="K221" s="6963"/>
      <c r="L221" s="6978"/>
      <c r="M221" s="6978"/>
      <c r="N221" s="6978"/>
      <c r="O221" s="6978"/>
      <c r="P221" s="6978"/>
      <c r="Q221" s="6978"/>
      <c r="R221" s="6978"/>
      <c r="S221" s="6978"/>
      <c r="T221" s="6978"/>
      <c r="U221" s="6978"/>
    </row>
    <row r="222" spans="4:21" hidden="1">
      <c r="D222" s="6975"/>
      <c r="E222" s="6975"/>
      <c r="F222" s="6975"/>
      <c r="G222" s="6978"/>
      <c r="H222" s="6978"/>
      <c r="I222" s="6978"/>
      <c r="J222" s="6978"/>
      <c r="K222" s="6963"/>
      <c r="L222" s="6978"/>
      <c r="M222" s="6978"/>
      <c r="N222" s="6978"/>
      <c r="O222" s="6978"/>
      <c r="P222" s="6978"/>
      <c r="Q222" s="6978"/>
      <c r="R222" s="6978"/>
      <c r="S222" s="6978"/>
      <c r="T222" s="6978"/>
      <c r="U222" s="6978"/>
    </row>
    <row r="223" spans="4:21" hidden="1">
      <c r="D223" s="6975"/>
      <c r="E223" s="6975"/>
      <c r="F223" s="6975"/>
      <c r="G223" s="6978"/>
      <c r="H223" s="6978"/>
      <c r="I223" s="6978"/>
      <c r="J223" s="6978"/>
      <c r="K223" s="6963"/>
      <c r="L223" s="6978"/>
      <c r="M223" s="6978"/>
      <c r="N223" s="6978"/>
      <c r="O223" s="6978"/>
      <c r="P223" s="6978"/>
      <c r="Q223" s="6978"/>
      <c r="R223" s="6978"/>
      <c r="S223" s="6978"/>
      <c r="T223" s="6978"/>
      <c r="U223" s="6978"/>
    </row>
    <row r="224" spans="4:21" hidden="1">
      <c r="D224" s="6975"/>
      <c r="E224" s="6975"/>
      <c r="F224" s="6975"/>
      <c r="G224" s="6978"/>
      <c r="H224" s="6978"/>
      <c r="I224" s="6978"/>
      <c r="J224" s="6978"/>
      <c r="K224" s="6963"/>
      <c r="L224" s="6978"/>
      <c r="M224" s="6978"/>
      <c r="N224" s="6978"/>
      <c r="O224" s="6978"/>
      <c r="P224" s="6978"/>
      <c r="Q224" s="6978"/>
      <c r="R224" s="6978"/>
      <c r="S224" s="6978"/>
      <c r="T224" s="6978"/>
      <c r="U224" s="6978"/>
    </row>
    <row r="225" spans="4:21" hidden="1">
      <c r="D225" s="6975"/>
      <c r="E225" s="6975"/>
      <c r="F225" s="6975"/>
      <c r="G225" s="6978"/>
      <c r="H225" s="6978"/>
      <c r="I225" s="6978"/>
      <c r="J225" s="6978"/>
      <c r="K225" s="6963"/>
      <c r="L225" s="6978"/>
      <c r="M225" s="6978"/>
      <c r="N225" s="6978"/>
      <c r="O225" s="6978"/>
      <c r="P225" s="6978"/>
      <c r="Q225" s="6978"/>
      <c r="R225" s="6978"/>
      <c r="S225" s="6978"/>
      <c r="T225" s="6978"/>
      <c r="U225" s="6978"/>
    </row>
    <row r="226" spans="4:21" hidden="1">
      <c r="D226" s="6975"/>
      <c r="E226" s="6975"/>
      <c r="F226" s="6975"/>
      <c r="G226" s="6978"/>
      <c r="H226" s="6978"/>
      <c r="I226" s="6978"/>
      <c r="J226" s="6978"/>
      <c r="K226" s="6963"/>
      <c r="L226" s="6978"/>
      <c r="M226" s="6978"/>
      <c r="N226" s="6978"/>
      <c r="O226" s="6978"/>
      <c r="P226" s="6978"/>
      <c r="Q226" s="6978"/>
      <c r="R226" s="6978"/>
      <c r="S226" s="6978"/>
      <c r="T226" s="6978"/>
      <c r="U226" s="6978"/>
    </row>
    <row r="227" spans="4:21" hidden="1">
      <c r="D227" s="6975"/>
      <c r="E227" s="6975"/>
      <c r="F227" s="6975"/>
      <c r="G227" s="6978"/>
      <c r="H227" s="6978"/>
      <c r="I227" s="6978"/>
      <c r="J227" s="6978"/>
      <c r="K227" s="6963"/>
      <c r="L227" s="6978"/>
      <c r="M227" s="6978"/>
      <c r="N227" s="6978"/>
      <c r="O227" s="6978"/>
      <c r="P227" s="6978"/>
      <c r="Q227" s="6978"/>
      <c r="R227" s="6978"/>
      <c r="S227" s="6978"/>
      <c r="T227" s="6978"/>
      <c r="U227" s="6978"/>
    </row>
    <row r="228" spans="4:21" hidden="1">
      <c r="D228" s="6975"/>
      <c r="E228" s="6975"/>
      <c r="F228" s="6975"/>
      <c r="G228" s="6978"/>
      <c r="H228" s="6978"/>
      <c r="I228" s="6978"/>
      <c r="J228" s="6978"/>
      <c r="K228" s="6963"/>
      <c r="L228" s="6978"/>
      <c r="M228" s="6978"/>
      <c r="N228" s="6978"/>
      <c r="O228" s="6978"/>
      <c r="P228" s="6978"/>
      <c r="Q228" s="6978"/>
      <c r="R228" s="6978"/>
      <c r="S228" s="6978"/>
      <c r="T228" s="6978"/>
      <c r="U228" s="6978"/>
    </row>
    <row r="229" spans="4:21" hidden="1">
      <c r="D229" s="6975"/>
      <c r="E229" s="6975"/>
      <c r="F229" s="6975"/>
      <c r="G229" s="6979"/>
      <c r="H229" s="6979"/>
      <c r="I229" s="6979"/>
      <c r="J229" s="6979"/>
      <c r="K229" s="6963"/>
      <c r="L229" s="6979"/>
      <c r="M229" s="6979"/>
      <c r="N229" s="6979"/>
      <c r="O229" s="6979"/>
      <c r="P229" s="6979"/>
      <c r="Q229" s="6979"/>
      <c r="R229" s="6979"/>
      <c r="S229" s="6979"/>
      <c r="T229" s="6979"/>
      <c r="U229" s="6979"/>
    </row>
    <row r="230" spans="4:21" hidden="1">
      <c r="D230" s="6975"/>
      <c r="E230" s="6975"/>
      <c r="F230" s="6975"/>
      <c r="G230" s="6979"/>
      <c r="H230" s="6979"/>
      <c r="I230" s="6979"/>
      <c r="J230" s="6979"/>
      <c r="K230" s="6963"/>
      <c r="L230" s="6979"/>
      <c r="M230" s="6979"/>
      <c r="N230" s="6979"/>
      <c r="O230" s="6979"/>
      <c r="P230" s="6979"/>
      <c r="Q230" s="6979"/>
      <c r="R230" s="6979"/>
      <c r="S230" s="6979"/>
      <c r="T230" s="6979"/>
      <c r="U230" s="6979"/>
    </row>
    <row r="231" spans="4:21" hidden="1">
      <c r="D231" s="6975"/>
      <c r="E231" s="6975"/>
      <c r="F231" s="6975"/>
      <c r="G231" s="6979"/>
      <c r="H231" s="6979"/>
      <c r="I231" s="6979"/>
      <c r="J231" s="6979"/>
      <c r="K231" s="6963"/>
      <c r="L231" s="6979"/>
      <c r="M231" s="6979"/>
      <c r="N231" s="6979"/>
      <c r="O231" s="6979"/>
      <c r="P231" s="6979"/>
      <c r="Q231" s="6979"/>
      <c r="R231" s="6979"/>
      <c r="S231" s="6979"/>
      <c r="T231" s="6979"/>
      <c r="U231" s="6979"/>
    </row>
    <row r="232" spans="4:21" hidden="1">
      <c r="D232" s="6975"/>
      <c r="E232" s="6975"/>
      <c r="F232" s="6975"/>
      <c r="G232" s="6979"/>
      <c r="H232" s="6979"/>
      <c r="I232" s="6979"/>
      <c r="J232" s="6979"/>
      <c r="K232" s="6963"/>
      <c r="L232" s="6979"/>
      <c r="M232" s="6979"/>
      <c r="N232" s="6979"/>
      <c r="O232" s="6979"/>
      <c r="P232" s="6979"/>
      <c r="Q232" s="6979"/>
      <c r="R232" s="6979"/>
      <c r="S232" s="6979"/>
      <c r="T232" s="6979"/>
      <c r="U232" s="6979"/>
    </row>
    <row r="233" spans="4:21" hidden="1">
      <c r="D233" s="6975"/>
      <c r="E233" s="6975"/>
      <c r="F233" s="6975"/>
      <c r="G233" s="6979"/>
      <c r="H233" s="6979"/>
      <c r="I233" s="6979"/>
      <c r="J233" s="6979"/>
      <c r="K233" s="6963"/>
      <c r="L233" s="6979"/>
      <c r="M233" s="6979"/>
      <c r="N233" s="6979"/>
      <c r="O233" s="6979"/>
      <c r="P233" s="6979"/>
      <c r="Q233" s="6979"/>
      <c r="R233" s="6979"/>
      <c r="S233" s="6979"/>
      <c r="T233" s="6979"/>
      <c r="U233" s="6979"/>
    </row>
    <row r="234" spans="4:21" hidden="1">
      <c r="D234" s="6975"/>
      <c r="E234" s="6975"/>
      <c r="F234" s="6975"/>
      <c r="G234" s="6979"/>
      <c r="H234" s="6979"/>
      <c r="I234" s="6979"/>
      <c r="J234" s="6979"/>
      <c r="K234" s="6963"/>
      <c r="L234" s="6979"/>
      <c r="M234" s="6979"/>
      <c r="N234" s="6979"/>
      <c r="O234" s="6979"/>
      <c r="P234" s="6979"/>
      <c r="Q234" s="6979"/>
      <c r="R234" s="6979"/>
      <c r="S234" s="6979"/>
      <c r="T234" s="6979"/>
      <c r="U234" s="6979"/>
    </row>
    <row r="235" spans="4:21" hidden="1">
      <c r="D235" s="6975"/>
      <c r="E235" s="6975"/>
      <c r="F235" s="6975"/>
      <c r="G235" s="6979"/>
      <c r="H235" s="6979"/>
      <c r="I235" s="6979"/>
      <c r="J235" s="6979"/>
      <c r="K235" s="6963"/>
      <c r="L235" s="6979"/>
      <c r="M235" s="6979"/>
      <c r="N235" s="6979"/>
      <c r="O235" s="6979"/>
      <c r="P235" s="6979"/>
      <c r="Q235" s="6979"/>
      <c r="R235" s="6979"/>
      <c r="S235" s="6979"/>
      <c r="T235" s="6979"/>
      <c r="U235" s="6979"/>
    </row>
    <row r="236" spans="4:21" hidden="1">
      <c r="D236" s="6975"/>
      <c r="E236" s="6975"/>
      <c r="F236" s="6975"/>
      <c r="G236" s="6979"/>
      <c r="H236" s="6979"/>
      <c r="I236" s="6979"/>
      <c r="J236" s="6979"/>
      <c r="K236" s="6963"/>
      <c r="L236" s="6979"/>
      <c r="M236" s="6979"/>
      <c r="N236" s="6979"/>
      <c r="O236" s="6979"/>
      <c r="P236" s="6979"/>
      <c r="Q236" s="6979"/>
      <c r="R236" s="6979"/>
      <c r="S236" s="6979"/>
      <c r="T236" s="6979"/>
      <c r="U236" s="6979"/>
    </row>
    <row r="237" spans="4:21" hidden="1">
      <c r="D237" s="6975"/>
      <c r="E237" s="6975"/>
      <c r="F237" s="6975"/>
      <c r="G237" s="6979"/>
      <c r="H237" s="6979"/>
      <c r="I237" s="6979"/>
      <c r="J237" s="6979"/>
      <c r="K237" s="6963"/>
      <c r="L237" s="6979"/>
      <c r="M237" s="6979"/>
      <c r="N237" s="6979"/>
      <c r="O237" s="6979"/>
      <c r="P237" s="6979"/>
      <c r="Q237" s="6979"/>
      <c r="R237" s="6979"/>
      <c r="S237" s="6979"/>
      <c r="T237" s="6979"/>
      <c r="U237" s="6979"/>
    </row>
    <row r="238" spans="4:21" hidden="1">
      <c r="D238" s="6975"/>
      <c r="E238" s="6975"/>
      <c r="F238" s="6975"/>
      <c r="G238" s="6979"/>
      <c r="H238" s="6979"/>
      <c r="I238" s="6979"/>
      <c r="J238" s="6979"/>
      <c r="K238" s="6963"/>
      <c r="L238" s="6979"/>
      <c r="M238" s="6979"/>
      <c r="N238" s="6979"/>
      <c r="O238" s="6979"/>
      <c r="P238" s="6979"/>
      <c r="Q238" s="6979"/>
      <c r="R238" s="6979"/>
      <c r="S238" s="6979"/>
      <c r="T238" s="6979"/>
      <c r="U238" s="6979"/>
    </row>
    <row r="239" spans="4:21" hidden="1">
      <c r="D239" s="6975"/>
      <c r="E239" s="6975"/>
      <c r="F239" s="6975"/>
      <c r="G239" s="6979"/>
      <c r="H239" s="6979"/>
      <c r="I239" s="6979"/>
      <c r="J239" s="6979"/>
      <c r="K239" s="6963"/>
      <c r="L239" s="6979"/>
      <c r="M239" s="6979"/>
      <c r="N239" s="6979"/>
      <c r="O239" s="6979"/>
      <c r="P239" s="6979"/>
      <c r="Q239" s="6979"/>
      <c r="R239" s="6979"/>
      <c r="S239" s="6979"/>
      <c r="T239" s="6979"/>
      <c r="U239" s="6979"/>
    </row>
    <row r="240" spans="4:21" hidden="1">
      <c r="D240" s="6975"/>
      <c r="E240" s="6975"/>
      <c r="F240" s="6975"/>
      <c r="G240" s="6979"/>
      <c r="H240" s="6979"/>
      <c r="I240" s="6979"/>
      <c r="J240" s="6979"/>
      <c r="K240" s="6963"/>
      <c r="L240" s="6979"/>
      <c r="M240" s="6979"/>
      <c r="N240" s="6979"/>
      <c r="O240" s="6979"/>
      <c r="P240" s="6979"/>
      <c r="Q240" s="6979"/>
      <c r="R240" s="6979"/>
      <c r="S240" s="6979"/>
      <c r="T240" s="6979"/>
      <c r="U240" s="6979"/>
    </row>
    <row r="241" spans="4:21" hidden="1">
      <c r="D241" s="6975"/>
      <c r="E241" s="6975"/>
      <c r="F241" s="6975"/>
      <c r="G241" s="6979"/>
      <c r="H241" s="6979"/>
      <c r="I241" s="6979"/>
      <c r="J241" s="6979"/>
      <c r="K241" s="6963"/>
      <c r="L241" s="6979"/>
      <c r="M241" s="6979"/>
      <c r="N241" s="6979"/>
      <c r="O241" s="6979"/>
      <c r="P241" s="6979"/>
      <c r="Q241" s="6979"/>
      <c r="R241" s="6979"/>
      <c r="S241" s="6979"/>
      <c r="T241" s="6979"/>
      <c r="U241" s="6979"/>
    </row>
    <row r="242" spans="4:21" hidden="1">
      <c r="D242" s="6975"/>
      <c r="E242" s="6975"/>
      <c r="F242" s="6975"/>
      <c r="G242" s="6979"/>
      <c r="H242" s="6979"/>
      <c r="I242" s="6979"/>
      <c r="J242" s="6979"/>
      <c r="K242" s="6963"/>
      <c r="L242" s="6979"/>
      <c r="M242" s="6979"/>
      <c r="N242" s="6979"/>
      <c r="O242" s="6979"/>
      <c r="P242" s="6979"/>
      <c r="Q242" s="6979"/>
      <c r="R242" s="6979"/>
      <c r="S242" s="6979"/>
      <c r="T242" s="6979"/>
      <c r="U242" s="6979"/>
    </row>
    <row r="243" spans="4:21" hidden="1">
      <c r="D243" s="6975"/>
      <c r="E243" s="6975"/>
      <c r="F243" s="6975"/>
      <c r="G243" s="6979"/>
      <c r="H243" s="6979"/>
      <c r="I243" s="6979"/>
      <c r="J243" s="6979"/>
      <c r="K243" s="6963"/>
      <c r="L243" s="6979"/>
      <c r="M243" s="6979"/>
      <c r="N243" s="6979"/>
      <c r="O243" s="6979"/>
      <c r="P243" s="6979"/>
      <c r="Q243" s="6979"/>
      <c r="R243" s="6979"/>
      <c r="S243" s="6979"/>
      <c r="T243" s="6979"/>
      <c r="U243" s="6979"/>
    </row>
    <row r="244" spans="4:21" hidden="1">
      <c r="D244" s="6975"/>
      <c r="E244" s="6975"/>
      <c r="F244" s="6975"/>
      <c r="G244" s="6979"/>
      <c r="H244" s="6979"/>
      <c r="I244" s="6979"/>
      <c r="J244" s="6979"/>
      <c r="K244" s="6963"/>
      <c r="L244" s="6979"/>
      <c r="M244" s="6979"/>
      <c r="N244" s="6979"/>
      <c r="O244" s="6979"/>
      <c r="P244" s="6979"/>
      <c r="Q244" s="6979"/>
      <c r="R244" s="6979"/>
      <c r="S244" s="6979"/>
      <c r="T244" s="6979"/>
      <c r="U244" s="6979"/>
    </row>
    <row r="245" spans="4:21" hidden="1">
      <c r="D245" s="6975"/>
      <c r="E245" s="6975"/>
      <c r="F245" s="6975"/>
      <c r="G245" s="6979"/>
      <c r="H245" s="6979"/>
      <c r="I245" s="6979"/>
      <c r="J245" s="6979"/>
      <c r="K245" s="6963"/>
      <c r="L245" s="6979"/>
      <c r="M245" s="6979"/>
      <c r="N245" s="6979"/>
      <c r="O245" s="6979"/>
      <c r="P245" s="6979"/>
      <c r="Q245" s="6979"/>
      <c r="R245" s="6979"/>
      <c r="S245" s="6979"/>
      <c r="T245" s="6979"/>
      <c r="U245" s="6979"/>
    </row>
    <row r="246" spans="4:21" hidden="1">
      <c r="D246" s="6975"/>
      <c r="E246" s="6975"/>
      <c r="F246" s="6975"/>
      <c r="G246" s="6979"/>
      <c r="H246" s="6979"/>
      <c r="I246" s="6979"/>
      <c r="J246" s="6979"/>
      <c r="K246" s="6963"/>
      <c r="L246" s="6979"/>
      <c r="M246" s="6979"/>
      <c r="N246" s="6979"/>
      <c r="O246" s="6979"/>
      <c r="P246" s="6979"/>
      <c r="Q246" s="6979"/>
      <c r="R246" s="6979"/>
      <c r="S246" s="6979"/>
      <c r="T246" s="6979"/>
      <c r="U246" s="6979"/>
    </row>
    <row r="247" spans="4:21" hidden="1">
      <c r="D247" s="6975"/>
      <c r="E247" s="6975"/>
      <c r="F247" s="6975"/>
      <c r="G247" s="6979"/>
      <c r="H247" s="6979"/>
      <c r="I247" s="6979"/>
      <c r="J247" s="6979"/>
      <c r="K247" s="6963"/>
      <c r="L247" s="6979"/>
      <c r="M247" s="6979"/>
      <c r="N247" s="6979"/>
      <c r="O247" s="6979"/>
      <c r="P247" s="6979"/>
      <c r="Q247" s="6979"/>
      <c r="R247" s="6979"/>
      <c r="S247" s="6979"/>
      <c r="T247" s="6979"/>
      <c r="U247" s="6979"/>
    </row>
    <row r="248" spans="4:21" hidden="1">
      <c r="D248" s="6975"/>
      <c r="E248" s="6975"/>
      <c r="F248" s="6975"/>
      <c r="G248" s="6979"/>
      <c r="H248" s="6979"/>
      <c r="I248" s="6979"/>
      <c r="J248" s="6979"/>
      <c r="K248" s="6963"/>
      <c r="L248" s="6979"/>
      <c r="M248" s="6979"/>
      <c r="N248" s="6979"/>
      <c r="O248" s="6979"/>
      <c r="P248" s="6979"/>
      <c r="Q248" s="6979"/>
      <c r="R248" s="6979"/>
      <c r="S248" s="6979"/>
      <c r="T248" s="6979"/>
      <c r="U248" s="6979"/>
    </row>
    <row r="249" spans="4:21" hidden="1">
      <c r="D249" s="6975"/>
      <c r="E249" s="6975"/>
      <c r="F249" s="6975"/>
      <c r="G249" s="6979"/>
      <c r="H249" s="6979"/>
      <c r="I249" s="6979"/>
      <c r="J249" s="6979"/>
      <c r="K249" s="6963"/>
      <c r="L249" s="6979"/>
      <c r="M249" s="6979"/>
      <c r="N249" s="6979"/>
      <c r="O249" s="6979"/>
      <c r="P249" s="6979"/>
      <c r="Q249" s="6979"/>
      <c r="R249" s="6979"/>
      <c r="S249" s="6979"/>
      <c r="T249" s="6979"/>
      <c r="U249" s="6979"/>
    </row>
    <row r="250" spans="4:21" hidden="1">
      <c r="D250" s="6975"/>
      <c r="E250" s="6975"/>
      <c r="F250" s="6975"/>
      <c r="G250" s="6979"/>
      <c r="H250" s="6979"/>
      <c r="I250" s="6979"/>
      <c r="J250" s="6979"/>
      <c r="K250" s="6963"/>
      <c r="L250" s="6979"/>
      <c r="M250" s="6979"/>
      <c r="N250" s="6979"/>
      <c r="O250" s="6979"/>
      <c r="P250" s="6979"/>
      <c r="Q250" s="6979"/>
      <c r="R250" s="6979"/>
      <c r="S250" s="6979"/>
      <c r="T250" s="6979"/>
      <c r="U250" s="6979"/>
    </row>
    <row r="251" spans="4:21" hidden="1">
      <c r="D251" s="6975"/>
      <c r="E251" s="6975"/>
      <c r="F251" s="6975"/>
      <c r="G251" s="6979"/>
      <c r="H251" s="6979"/>
      <c r="I251" s="6979"/>
      <c r="J251" s="6979"/>
      <c r="K251" s="6963"/>
      <c r="L251" s="6979"/>
      <c r="M251" s="6979"/>
      <c r="N251" s="6979"/>
      <c r="O251" s="6979"/>
      <c r="P251" s="6979"/>
      <c r="Q251" s="6979"/>
      <c r="R251" s="6979"/>
      <c r="S251" s="6979"/>
      <c r="T251" s="6979"/>
      <c r="U251" s="6979"/>
    </row>
    <row r="252" spans="4:21" hidden="1">
      <c r="D252" s="6977"/>
      <c r="E252" s="6977"/>
      <c r="F252" s="6977"/>
      <c r="G252" s="6980"/>
      <c r="H252" s="6980"/>
      <c r="I252" s="6980"/>
      <c r="J252" s="6980"/>
      <c r="K252" s="6963"/>
      <c r="L252" s="6980"/>
      <c r="M252" s="6980"/>
      <c r="N252" s="6980"/>
      <c r="O252" s="6980"/>
      <c r="P252" s="6980"/>
      <c r="Q252" s="6980"/>
      <c r="R252" s="6980"/>
      <c r="S252" s="6980"/>
      <c r="T252" s="6980"/>
      <c r="U252" s="6980"/>
    </row>
    <row r="253" spans="4:21" hidden="1">
      <c r="D253" s="6977"/>
      <c r="E253" s="6977"/>
      <c r="F253" s="6977"/>
      <c r="G253" s="3450"/>
      <c r="H253" s="6980"/>
      <c r="I253" s="6980"/>
      <c r="J253" s="6980"/>
      <c r="K253" s="6963"/>
      <c r="L253" s="6980"/>
      <c r="M253" s="6980"/>
      <c r="N253" s="6980"/>
      <c r="O253" s="6980"/>
      <c r="P253" s="6980"/>
      <c r="Q253" s="6980"/>
      <c r="R253" s="6980"/>
      <c r="S253" s="6980"/>
      <c r="T253" s="6980"/>
      <c r="U253" s="6980"/>
    </row>
    <row r="254" spans="4:21" hidden="1">
      <c r="D254" s="6977"/>
      <c r="E254" s="6977"/>
      <c r="F254" s="6977"/>
      <c r="G254" s="2442"/>
      <c r="H254" s="6980"/>
      <c r="I254" s="6980"/>
      <c r="J254" s="6980"/>
      <c r="K254" s="6963"/>
      <c r="L254" s="6980"/>
      <c r="M254" s="6980"/>
      <c r="N254" s="6980"/>
      <c r="O254" s="6980"/>
      <c r="P254" s="6980"/>
      <c r="Q254" s="6980"/>
      <c r="R254" s="6980"/>
      <c r="S254" s="6980"/>
      <c r="T254" s="6980"/>
      <c r="U254" s="6980"/>
    </row>
    <row r="255" spans="4:21" hidden="1">
      <c r="G255" s="6981"/>
      <c r="H255" s="6981"/>
      <c r="I255" s="6981"/>
      <c r="J255" s="6981"/>
      <c r="K255" s="6963"/>
      <c r="L255" s="6981"/>
      <c r="M255" s="6981"/>
      <c r="N255" s="6981"/>
      <c r="O255" s="6981"/>
      <c r="P255" s="6981"/>
      <c r="Q255" s="6981"/>
      <c r="R255" s="6981"/>
      <c r="S255" s="6981"/>
      <c r="T255" s="6981"/>
      <c r="U255" s="6981"/>
    </row>
    <row r="256" spans="4:21" hidden="1">
      <c r="G256" s="6982"/>
      <c r="H256" s="6963"/>
      <c r="I256" s="6963"/>
      <c r="J256" s="6963"/>
      <c r="K256" s="6963"/>
      <c r="L256" s="6963"/>
      <c r="M256" s="6963"/>
      <c r="N256" s="6963"/>
      <c r="O256" s="6963"/>
      <c r="P256" s="6963"/>
      <c r="Q256" s="6963"/>
      <c r="R256" s="6963"/>
      <c r="S256" s="6963"/>
      <c r="T256" s="6963"/>
      <c r="U256" s="6963"/>
    </row>
    <row r="257" spans="4:21" hidden="1">
      <c r="G257" s="6982"/>
      <c r="H257" s="6963"/>
      <c r="I257" s="6963"/>
      <c r="J257" s="6963"/>
      <c r="K257" s="6963"/>
      <c r="L257" s="6963"/>
      <c r="M257" s="6963"/>
      <c r="N257" s="6963"/>
      <c r="O257" s="6963"/>
      <c r="P257" s="6963"/>
      <c r="Q257" s="6963"/>
      <c r="R257" s="6963"/>
      <c r="S257" s="6963"/>
      <c r="T257" s="6963"/>
      <c r="U257" s="6963"/>
    </row>
    <row r="258" spans="4:21" hidden="1">
      <c r="D258" s="6983"/>
      <c r="E258" s="6983"/>
      <c r="F258" s="6983"/>
      <c r="G258" s="6983"/>
      <c r="H258" s="6983"/>
      <c r="I258" s="6983"/>
      <c r="J258" s="6983"/>
      <c r="K258" s="6983"/>
      <c r="L258" s="6983"/>
      <c r="M258" s="6983"/>
      <c r="N258" s="6983"/>
      <c r="O258" s="6983"/>
      <c r="P258" s="6983"/>
      <c r="Q258" s="6983"/>
      <c r="R258" s="6983"/>
      <c r="S258" s="6983"/>
      <c r="T258" s="6983"/>
      <c r="U258" s="6983"/>
    </row>
    <row r="259" spans="4:21" hidden="1">
      <c r="G259" s="3455"/>
      <c r="H259" s="6963"/>
      <c r="I259" s="6963"/>
      <c r="J259" s="6963"/>
      <c r="K259" s="6984"/>
      <c r="L259" s="6963"/>
      <c r="M259" s="6963"/>
      <c r="N259" s="6963"/>
      <c r="O259" s="6963"/>
      <c r="P259" s="6963"/>
      <c r="Q259" s="6963"/>
      <c r="R259" s="6963"/>
      <c r="S259" s="6963"/>
      <c r="T259" s="6963"/>
      <c r="U259" s="6963"/>
    </row>
    <row r="260" spans="4:21" hidden="1">
      <c r="G260" s="6982"/>
      <c r="H260" s="6963"/>
      <c r="I260" s="6963"/>
      <c r="J260" s="6963"/>
      <c r="K260" s="6984"/>
      <c r="L260" s="6963"/>
      <c r="M260" s="6963"/>
      <c r="N260" s="6963"/>
      <c r="O260" s="6963"/>
      <c r="P260" s="6963"/>
      <c r="Q260" s="6963"/>
      <c r="R260" s="6963"/>
      <c r="S260" s="6963"/>
      <c r="T260" s="6963"/>
      <c r="U260" s="6963"/>
    </row>
    <row r="261" spans="4:21" hidden="1">
      <c r="G261" s="6982"/>
      <c r="H261" s="6963"/>
      <c r="I261" s="6963"/>
      <c r="J261" s="6963"/>
      <c r="K261" s="6984"/>
      <c r="L261" s="6963"/>
      <c r="M261" s="6963"/>
      <c r="N261" s="6963"/>
      <c r="O261" s="6963"/>
      <c r="P261" s="6963"/>
      <c r="Q261" s="6963"/>
      <c r="R261" s="6963"/>
      <c r="S261" s="6963"/>
      <c r="T261" s="6963"/>
      <c r="U261" s="6963"/>
    </row>
    <row r="262" spans="4:21" hidden="1">
      <c r="G262" s="6982"/>
      <c r="H262" s="6963"/>
      <c r="I262" s="6963"/>
      <c r="J262" s="6963"/>
      <c r="K262" s="6984"/>
      <c r="L262" s="6963"/>
      <c r="M262" s="6963"/>
      <c r="N262" s="6963"/>
      <c r="O262" s="6963"/>
      <c r="P262" s="6963"/>
      <c r="Q262" s="6963"/>
      <c r="R262" s="6963"/>
      <c r="S262" s="6963"/>
      <c r="T262" s="6963"/>
      <c r="U262" s="6963"/>
    </row>
    <row r="263" spans="4:21" hidden="1">
      <c r="G263" s="6963"/>
      <c r="H263" s="6963"/>
      <c r="I263" s="6963"/>
      <c r="J263" s="6963"/>
      <c r="K263" s="6984"/>
      <c r="L263" s="6963"/>
      <c r="M263" s="6963"/>
      <c r="N263" s="6963"/>
      <c r="O263" s="6963"/>
      <c r="P263" s="6963"/>
      <c r="Q263" s="6963"/>
      <c r="R263" s="6963"/>
      <c r="S263" s="6963"/>
      <c r="T263" s="6963"/>
      <c r="U263" s="6963"/>
    </row>
    <row r="264" spans="4:21" hidden="1">
      <c r="G264" s="6963"/>
      <c r="H264" s="6963"/>
      <c r="I264" s="6963"/>
      <c r="J264" s="6963"/>
      <c r="K264" s="6984"/>
      <c r="L264" s="6963"/>
      <c r="M264" s="6963"/>
      <c r="N264" s="6963"/>
      <c r="O264" s="6963"/>
      <c r="P264" s="6963"/>
      <c r="Q264" s="6963"/>
      <c r="R264" s="6963"/>
      <c r="S264" s="6963"/>
      <c r="T264" s="6963"/>
      <c r="U264" s="6963"/>
    </row>
  </sheetData>
  <sheetProtection formatCells="0" formatColumns="0" formatRows="0"/>
  <customSheetViews>
    <customSheetView guid="{CC70D5D3-3A1F-46AA-BDCE-F692C2C36BEE}" fitToPage="1" topLeftCell="G1">
      <selection activeCell="U25" sqref="U25"/>
      <pageMargins left="0.7" right="0.7" top="0.75" bottom="0.75" header="0.3" footer="0.3"/>
      <pageSetup paperSize="5" scale="35" fitToHeight="0" orientation="landscape" r:id="rId1"/>
    </customSheetView>
    <customSheetView guid="{41E394DC-1FDD-4D1F-8620-137B7012DC10}" showGridLines="0" fitToPage="1">
      <pane xSplit="4" ySplit="13" topLeftCell="E14" activePane="bottomRight" state="frozen"/>
      <selection pane="bottomRight" activeCell="A14" sqref="A14"/>
      <pageMargins left="0.7" right="0.7" top="0.75" bottom="0.75" header="0.3" footer="0.3"/>
      <pageSetup paperSize="5" scale="35" fitToHeight="0" orientation="landscape" r:id="rId2"/>
    </customSheetView>
    <customSheetView guid="{DD364770-73A1-4C6D-9516-629A57F0EB18}" showGridLines="0" fitToPage="1">
      <pane xSplit="2" ySplit="11" topLeftCell="C12" activePane="bottomRight" state="frozen"/>
      <selection pane="bottomRight" sqref="A1:A3"/>
      <pageMargins left="0.7" right="0.7" top="0.75" bottom="0.75" header="0.3" footer="0.3"/>
      <pageSetup paperSize="5" scale="35" fitToHeight="0" orientation="landscape" r:id="rId3"/>
    </customSheetView>
    <customSheetView guid="{E14211BF-3959-45CF-A937-AD36AACCEFAC}" showGridLines="0" fitToPage="1">
      <pane xSplit="4" ySplit="13" topLeftCell="E14" activePane="bottomRight" state="frozen"/>
      <selection pane="bottomRight" activeCell="A14" sqref="A14"/>
      <pageMargins left="0.7" right="0.7" top="0.75" bottom="0.75" header="0.3" footer="0.3"/>
      <pageSetup paperSize="5" scale="35" fitToHeight="0" orientation="landscape" r:id="rId4"/>
    </customSheetView>
    <customSheetView guid="{F416BD5B-C3AD-4F61-AAB2-55950A9B7E72}" fitToPage="1">
      <selection activeCell="E17" sqref="E17"/>
      <pageMargins left="0.7" right="0.7" top="0.75" bottom="0.75" header="0.3" footer="0.3"/>
      <pageSetup paperSize="5" scale="35" fitToHeight="0" orientation="landscape" r:id="rId5"/>
    </customSheetView>
  </customSheetViews>
  <mergeCells count="5">
    <mergeCell ref="L8:U8"/>
    <mergeCell ref="E4:G4"/>
    <mergeCell ref="E5:G5"/>
    <mergeCell ref="Q9:Q11"/>
    <mergeCell ref="R9:R11"/>
  </mergeCells>
  <hyperlinks>
    <hyperlink ref="W25" location="Index!A1" display="Index" xr:uid="{00000000-0004-0000-2100-000000000000}"/>
  </hyperlinks>
  <pageMargins left="0.7" right="0.7" top="0.75" bottom="0.75" header="0.3" footer="0.3"/>
  <pageSetup paperSize="5" scale="35" fitToHeight="0" orientation="landscape" r:id="rId6"/>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1">
    <tabColor rgb="FF7030A0"/>
    <pageSetUpPr fitToPage="1"/>
  </sheetPr>
  <dimension ref="A1:Y280"/>
  <sheetViews>
    <sheetView workbookViewId="0"/>
  </sheetViews>
  <sheetFormatPr defaultColWidth="0" defaultRowHeight="12.75" zeroHeight="1"/>
  <cols>
    <col min="1" max="2" width="9.140625" style="230" customWidth="1"/>
    <col min="3" max="3" width="9.140625" style="6964" customWidth="1"/>
    <col min="4" max="4" width="36" style="230" customWidth="1"/>
    <col min="5" max="5" width="18.140625" style="230" customWidth="1"/>
    <col min="6" max="6" width="14.28515625" style="230" customWidth="1"/>
    <col min="7" max="7" width="9.85546875" style="230" bestFit="1" customWidth="1"/>
    <col min="8" max="8" width="17.28515625" style="230" bestFit="1" customWidth="1"/>
    <col min="9" max="9" width="9.140625" style="6985" customWidth="1"/>
    <col min="10" max="10" width="12.42578125" style="230" customWidth="1"/>
    <col min="11" max="11" width="19.28515625" style="230" customWidth="1"/>
    <col min="12" max="13" width="18.85546875" style="230" customWidth="1"/>
    <col min="14" max="14" width="18.140625" style="230" bestFit="1" customWidth="1"/>
    <col min="15" max="16" width="18.140625" style="230" customWidth="1"/>
    <col min="17" max="17" width="13.42578125" style="230" customWidth="1"/>
    <col min="18" max="18" width="16" style="230" customWidth="1"/>
    <col min="19" max="19" width="13.7109375" style="230" customWidth="1"/>
    <col min="20" max="20" width="11.7109375" style="230" bestFit="1" customWidth="1"/>
    <col min="21" max="21" width="17.140625" style="230" customWidth="1"/>
    <col min="22" max="22" width="9.140625" style="230" customWidth="1"/>
    <col min="23" max="23" width="15.85546875" style="230" customWidth="1"/>
    <col min="24" max="25" width="9.140625" style="230" customWidth="1"/>
    <col min="26" max="16384" width="9.140625" style="230" hidden="1"/>
  </cols>
  <sheetData>
    <row r="1" spans="1:25">
      <c r="A1" s="1063"/>
      <c r="B1" s="1063"/>
      <c r="C1" s="1064"/>
      <c r="D1" s="1063"/>
      <c r="E1" s="1063"/>
      <c r="F1" s="1063"/>
      <c r="G1" s="1063"/>
      <c r="H1" s="1063"/>
      <c r="I1" s="1065"/>
      <c r="J1" s="1063"/>
      <c r="K1" s="1063"/>
      <c r="L1" s="1063"/>
      <c r="M1" s="1063"/>
      <c r="N1" s="1063"/>
      <c r="O1" s="1063"/>
      <c r="P1" s="1063"/>
      <c r="Q1" s="1063"/>
      <c r="R1" s="1063"/>
      <c r="S1" s="1063"/>
      <c r="T1" s="1063"/>
      <c r="U1" s="1063"/>
      <c r="V1" s="1063"/>
      <c r="W1" s="1063"/>
      <c r="X1" s="1063"/>
      <c r="Y1" s="1063"/>
    </row>
    <row r="2" spans="1:25" ht="13.5" thickBot="1">
      <c r="A2" s="1063"/>
      <c r="B2" s="1081"/>
      <c r="C2" s="1082"/>
      <c r="D2" s="1081"/>
      <c r="E2" s="1081"/>
      <c r="F2" s="1081"/>
      <c r="G2" s="1081"/>
      <c r="H2" s="1081"/>
      <c r="I2" s="1083"/>
      <c r="J2" s="1081"/>
      <c r="K2" s="1081"/>
      <c r="L2" s="1081"/>
      <c r="M2" s="1081"/>
      <c r="N2" s="1081"/>
      <c r="O2" s="1081"/>
      <c r="P2" s="1081"/>
      <c r="Q2" s="1081"/>
      <c r="R2" s="1081"/>
      <c r="S2" s="1081"/>
      <c r="T2" s="1081"/>
      <c r="U2" s="1081"/>
      <c r="V2" s="1081"/>
      <c r="W2" s="1081"/>
      <c r="X2" s="1081"/>
      <c r="Y2" s="1063"/>
    </row>
    <row r="3" spans="1:25" s="6962" customFormat="1" ht="16.5" thickBot="1">
      <c r="A3" s="1066"/>
      <c r="B3" s="1084"/>
      <c r="C3" s="1085"/>
      <c r="D3" s="2858" t="s">
        <v>2949</v>
      </c>
      <c r="E3" s="2856"/>
      <c r="F3" s="2856"/>
      <c r="G3" s="2857"/>
      <c r="H3" s="1084"/>
      <c r="I3" s="1084"/>
      <c r="J3" s="1084"/>
      <c r="K3" s="1084"/>
      <c r="L3" s="1084"/>
      <c r="M3" s="1084"/>
      <c r="N3" s="1084"/>
      <c r="O3" s="1084"/>
      <c r="P3" s="1084"/>
      <c r="Q3" s="1084"/>
      <c r="R3" s="1084"/>
      <c r="S3" s="1084"/>
      <c r="T3" s="1084"/>
      <c r="U3" s="1084"/>
      <c r="V3" s="1084"/>
      <c r="W3" s="62" t="s">
        <v>2830</v>
      </c>
      <c r="X3" s="1084"/>
      <c r="Y3" s="1066"/>
    </row>
    <row r="4" spans="1:25" s="6962" customFormat="1" ht="15.75">
      <c r="A4" s="1066"/>
      <c r="B4" s="1084"/>
      <c r="C4" s="1085"/>
      <c r="D4" s="2853" t="s">
        <v>57</v>
      </c>
      <c r="E4" s="8622" t="str">
        <f>G!D4</f>
        <v>ABC Company</v>
      </c>
      <c r="F4" s="8623"/>
      <c r="G4" s="8624"/>
      <c r="H4" s="1084"/>
      <c r="I4" s="1084"/>
      <c r="J4" s="1084"/>
      <c r="K4" s="1084"/>
      <c r="L4" s="1084"/>
      <c r="M4" s="1084"/>
      <c r="N4" s="1084"/>
      <c r="O4" s="1084"/>
      <c r="P4" s="1084"/>
      <c r="Q4" s="1084"/>
      <c r="R4" s="1084"/>
      <c r="S4" s="1084"/>
      <c r="T4" s="1084"/>
      <c r="U4" s="1084"/>
      <c r="V4" s="1084"/>
      <c r="W4" s="1084"/>
      <c r="X4" s="1084"/>
      <c r="Y4" s="1066"/>
    </row>
    <row r="5" spans="1:25" s="6962" customFormat="1" ht="16.5" thickBot="1">
      <c r="A5" s="1066"/>
      <c r="B5" s="1084"/>
      <c r="C5" s="1085"/>
      <c r="D5" s="2836" t="s">
        <v>2719</v>
      </c>
      <c r="E5" s="8625">
        <f>G!D5</f>
        <v>44196</v>
      </c>
      <c r="F5" s="8626"/>
      <c r="G5" s="8627"/>
      <c r="H5" s="1084"/>
      <c r="I5" s="1084"/>
      <c r="J5" s="1084"/>
      <c r="K5" s="1084"/>
      <c r="L5" s="1084"/>
      <c r="M5" s="1084"/>
      <c r="N5" s="1084"/>
      <c r="O5" s="1084"/>
      <c r="P5" s="1084"/>
      <c r="Q5" s="1084"/>
      <c r="R5" s="1084"/>
      <c r="S5" s="1084"/>
      <c r="T5" s="1084"/>
      <c r="U5" s="1084"/>
      <c r="V5" s="1084"/>
      <c r="W5" s="1084"/>
      <c r="X5" s="1084"/>
      <c r="Y5" s="1066"/>
    </row>
    <row r="6" spans="1:25" s="209" customFormat="1">
      <c r="A6" s="714"/>
      <c r="B6" s="883"/>
      <c r="C6" s="884"/>
      <c r="D6" s="883"/>
      <c r="E6" s="883"/>
      <c r="F6" s="883"/>
      <c r="G6" s="883"/>
      <c r="H6" s="883"/>
      <c r="I6" s="883"/>
      <c r="J6" s="883"/>
      <c r="K6" s="883"/>
      <c r="L6" s="883"/>
      <c r="M6" s="883"/>
      <c r="N6" s="883"/>
      <c r="O6" s="883"/>
      <c r="P6" s="883"/>
      <c r="Q6" s="883"/>
      <c r="R6" s="883"/>
      <c r="S6" s="883"/>
      <c r="T6" s="883"/>
      <c r="U6" s="883"/>
      <c r="V6" s="883"/>
      <c r="W6" s="883"/>
      <c r="X6" s="883"/>
      <c r="Y6" s="714"/>
    </row>
    <row r="7" spans="1:25" s="209" customFormat="1" ht="13.5" thickBot="1">
      <c r="A7" s="714"/>
      <c r="B7" s="883"/>
      <c r="C7" s="884"/>
      <c r="D7" s="888"/>
      <c r="E7" s="888"/>
      <c r="F7" s="888"/>
      <c r="G7" s="888"/>
      <c r="H7" s="888"/>
      <c r="I7" s="883"/>
      <c r="J7" s="888"/>
      <c r="K7" s="888"/>
      <c r="L7" s="888"/>
      <c r="M7" s="888"/>
      <c r="N7" s="888"/>
      <c r="O7" s="888"/>
      <c r="P7" s="888"/>
      <c r="Q7" s="888"/>
      <c r="R7" s="888"/>
      <c r="S7" s="888"/>
      <c r="T7" s="883"/>
      <c r="U7" s="883"/>
      <c r="V7" s="883"/>
      <c r="W7" s="883"/>
      <c r="X7" s="883"/>
      <c r="Y7" s="714"/>
    </row>
    <row r="8" spans="1:25" s="149" customFormat="1">
      <c r="A8" s="738"/>
      <c r="B8" s="661"/>
      <c r="C8" s="822"/>
      <c r="D8" s="337"/>
      <c r="E8" s="338"/>
      <c r="F8" s="338"/>
      <c r="G8" s="338"/>
      <c r="H8" s="339"/>
      <c r="J8" s="8826" t="s">
        <v>1148</v>
      </c>
      <c r="K8" s="8827"/>
      <c r="L8" s="8827"/>
      <c r="M8" s="8827"/>
      <c r="N8" s="8827"/>
      <c r="O8" s="8828"/>
      <c r="P8" s="8828"/>
      <c r="Q8" s="8827"/>
      <c r="R8" s="8827"/>
      <c r="S8" s="8829"/>
      <c r="T8" s="150"/>
      <c r="U8" s="4016" t="s">
        <v>1522</v>
      </c>
      <c r="W8" s="8834" t="s">
        <v>307</v>
      </c>
      <c r="Y8" s="738"/>
    </row>
    <row r="9" spans="1:25" s="149" customFormat="1">
      <c r="A9" s="738"/>
      <c r="B9" s="661"/>
      <c r="C9" s="822"/>
      <c r="D9" s="340"/>
      <c r="E9" s="335"/>
      <c r="F9" s="335"/>
      <c r="G9" s="335"/>
      <c r="H9" s="342"/>
      <c r="I9" s="661"/>
      <c r="J9" s="361" t="s">
        <v>1238</v>
      </c>
      <c r="K9" s="348" t="s">
        <v>1239</v>
      </c>
      <c r="L9" s="348" t="s">
        <v>1240</v>
      </c>
      <c r="M9" s="348" t="s">
        <v>1239</v>
      </c>
      <c r="N9" s="349" t="s">
        <v>1241</v>
      </c>
      <c r="O9" s="8830" t="s">
        <v>1087</v>
      </c>
      <c r="P9" s="8832" t="s">
        <v>1088</v>
      </c>
      <c r="Q9" s="8832" t="s">
        <v>4864</v>
      </c>
      <c r="R9" s="349"/>
      <c r="S9" s="364" t="s">
        <v>1242</v>
      </c>
      <c r="T9" s="908"/>
      <c r="U9" s="394" t="s">
        <v>1524</v>
      </c>
      <c r="V9" s="661"/>
      <c r="W9" s="8835"/>
      <c r="X9" s="6177"/>
      <c r="Y9" s="738"/>
    </row>
    <row r="10" spans="1:25" s="149" customFormat="1">
      <c r="A10" s="738"/>
      <c r="B10" s="661"/>
      <c r="C10" s="822"/>
      <c r="D10" s="340" t="s">
        <v>1391</v>
      </c>
      <c r="E10" s="335" t="s">
        <v>1249</v>
      </c>
      <c r="F10" s="335" t="s">
        <v>1250</v>
      </c>
      <c r="G10" s="335" t="s">
        <v>4861</v>
      </c>
      <c r="H10" s="342" t="s">
        <v>1262</v>
      </c>
      <c r="I10" s="661"/>
      <c r="J10" s="365" t="s">
        <v>1251</v>
      </c>
      <c r="K10" s="350" t="s">
        <v>1252</v>
      </c>
      <c r="L10" s="350" t="s">
        <v>1253</v>
      </c>
      <c r="M10" s="350" t="s">
        <v>1254</v>
      </c>
      <c r="N10" s="351" t="s">
        <v>1255</v>
      </c>
      <c r="O10" s="8831"/>
      <c r="P10" s="8833"/>
      <c r="Q10" s="8833"/>
      <c r="R10" s="335" t="s">
        <v>4863</v>
      </c>
      <c r="S10" s="366" t="s">
        <v>1256</v>
      </c>
      <c r="T10" s="661"/>
      <c r="U10" s="394" t="s">
        <v>1462</v>
      </c>
      <c r="V10" s="661"/>
      <c r="W10" s="8835"/>
      <c r="X10" s="6177"/>
      <c r="Y10" s="738"/>
    </row>
    <row r="11" spans="1:25" s="149" customFormat="1">
      <c r="A11" s="738"/>
      <c r="B11" s="661"/>
      <c r="C11" s="822"/>
      <c r="D11" s="340"/>
      <c r="E11" s="335" t="s">
        <v>1261</v>
      </c>
      <c r="F11" s="335" t="s">
        <v>1261</v>
      </c>
      <c r="G11" s="335" t="s">
        <v>1262</v>
      </c>
      <c r="H11" s="342" t="s">
        <v>1261</v>
      </c>
      <c r="I11" s="661"/>
      <c r="J11" s="365" t="s">
        <v>1263</v>
      </c>
      <c r="K11" s="350" t="s">
        <v>1264</v>
      </c>
      <c r="L11" s="350" t="s">
        <v>1264</v>
      </c>
      <c r="M11" s="351" t="s">
        <v>1265</v>
      </c>
      <c r="N11" s="351" t="s">
        <v>1265</v>
      </c>
      <c r="O11" s="8831"/>
      <c r="P11" s="8833"/>
      <c r="Q11" s="8833"/>
      <c r="R11" s="335" t="s">
        <v>68</v>
      </c>
      <c r="S11" s="366" t="s">
        <v>1263</v>
      </c>
      <c r="T11" s="661"/>
      <c r="U11" s="395">
        <v>43465</v>
      </c>
      <c r="V11" s="661"/>
      <c r="W11" s="8835"/>
      <c r="X11" s="6177"/>
      <c r="Y11" s="738"/>
    </row>
    <row r="12" spans="1:25" s="149" customFormat="1">
      <c r="A12" s="738"/>
      <c r="B12" s="661"/>
      <c r="C12" s="822"/>
      <c r="D12" s="352"/>
      <c r="E12" s="401"/>
      <c r="F12" s="401"/>
      <c r="G12" s="401"/>
      <c r="H12" s="354" t="s">
        <v>1812</v>
      </c>
      <c r="I12" s="661"/>
      <c r="J12" s="365" t="s">
        <v>1813</v>
      </c>
      <c r="K12" s="350"/>
      <c r="L12" s="350"/>
      <c r="M12" s="3259"/>
      <c r="N12" s="350"/>
      <c r="O12" s="350"/>
      <c r="P12" s="350"/>
      <c r="Q12" s="350"/>
      <c r="R12" s="350" t="s">
        <v>1599</v>
      </c>
      <c r="S12" s="366" t="s">
        <v>3995</v>
      </c>
      <c r="T12" s="661"/>
      <c r="U12" s="4097" t="s">
        <v>1309</v>
      </c>
      <c r="V12" s="661"/>
      <c r="W12" s="3227" t="s">
        <v>344</v>
      </c>
      <c r="X12" s="6177"/>
      <c r="Y12" s="738"/>
    </row>
    <row r="13" spans="1:25" s="149" customFormat="1">
      <c r="A13" s="738"/>
      <c r="B13" s="661"/>
      <c r="C13" s="822"/>
      <c r="D13" s="355" t="s">
        <v>392</v>
      </c>
      <c r="E13" s="402" t="s">
        <v>409</v>
      </c>
      <c r="F13" s="402" t="s">
        <v>410</v>
      </c>
      <c r="G13" s="402" t="s">
        <v>411</v>
      </c>
      <c r="H13" s="357" t="s">
        <v>412</v>
      </c>
      <c r="I13" s="661"/>
      <c r="J13" s="381" t="s">
        <v>414</v>
      </c>
      <c r="K13" s="403" t="s">
        <v>415</v>
      </c>
      <c r="L13" s="403" t="s">
        <v>416</v>
      </c>
      <c r="M13" s="403" t="s">
        <v>417</v>
      </c>
      <c r="N13" s="403" t="s">
        <v>418</v>
      </c>
      <c r="O13" s="403" t="s">
        <v>419</v>
      </c>
      <c r="P13" s="403" t="s">
        <v>420</v>
      </c>
      <c r="Q13" s="405" t="s">
        <v>421</v>
      </c>
      <c r="R13" s="403" t="s">
        <v>422</v>
      </c>
      <c r="S13" s="405" t="s">
        <v>1093</v>
      </c>
      <c r="T13" s="661"/>
      <c r="U13" s="5005" t="s">
        <v>1094</v>
      </c>
      <c r="V13" s="661"/>
      <c r="W13" s="5005" t="s">
        <v>1094</v>
      </c>
      <c r="X13" s="6177"/>
      <c r="Y13" s="738"/>
    </row>
    <row r="14" spans="1:25" s="198" customFormat="1">
      <c r="A14" s="703"/>
      <c r="B14" s="219"/>
      <c r="C14" s="1086" t="s">
        <v>1827</v>
      </c>
      <c r="D14" s="343" t="s">
        <v>108</v>
      </c>
      <c r="E14" s="220"/>
      <c r="F14" s="220"/>
      <c r="G14" s="225"/>
      <c r="H14" s="344"/>
      <c r="I14" s="219"/>
      <c r="J14" s="369"/>
      <c r="K14" s="227"/>
      <c r="L14" s="227"/>
      <c r="M14" s="227"/>
      <c r="N14" s="227"/>
      <c r="O14" s="5929"/>
      <c r="P14" s="5929"/>
      <c r="Q14" s="227"/>
      <c r="R14" s="227"/>
      <c r="S14" s="370"/>
      <c r="T14" s="219"/>
      <c r="U14" s="5798"/>
      <c r="V14" s="219"/>
      <c r="W14" s="5798"/>
      <c r="X14" s="6351"/>
      <c r="Y14" s="703"/>
    </row>
    <row r="15" spans="1:25" s="198" customFormat="1">
      <c r="A15" s="703"/>
      <c r="B15" s="219"/>
      <c r="C15" s="1086"/>
      <c r="D15" s="343" t="s">
        <v>580</v>
      </c>
      <c r="E15" s="2859">
        <f>K!T393</f>
        <v>0</v>
      </c>
      <c r="F15" s="2859">
        <f>K!U393</f>
        <v>0</v>
      </c>
      <c r="G15" s="2859">
        <f>K!V393</f>
        <v>0</v>
      </c>
      <c r="H15" s="359">
        <f>E15+F15-G15</f>
        <v>0</v>
      </c>
      <c r="I15" s="219"/>
      <c r="J15" s="371">
        <f>K15+L15</f>
        <v>0</v>
      </c>
      <c r="K15" s="2859">
        <f>K!AB393</f>
        <v>0</v>
      </c>
      <c r="L15" s="2859">
        <f>K!AC393</f>
        <v>0</v>
      </c>
      <c r="M15" s="2859">
        <f>K!AD393</f>
        <v>0</v>
      </c>
      <c r="N15" s="2859">
        <f>K!AE393</f>
        <v>0</v>
      </c>
      <c r="O15" s="2859">
        <f>K!AF393</f>
        <v>0</v>
      </c>
      <c r="P15" s="2859">
        <f>K!AG393</f>
        <v>0</v>
      </c>
      <c r="Q15" s="2859">
        <f>K!AH393</f>
        <v>0</v>
      </c>
      <c r="R15" s="1145">
        <f>O15+P15-Q15</f>
        <v>0</v>
      </c>
      <c r="S15" s="372">
        <f>L15+N15</f>
        <v>0</v>
      </c>
      <c r="T15" s="219"/>
      <c r="U15" s="5799">
        <f>K!AL393</f>
        <v>0</v>
      </c>
      <c r="V15" s="219"/>
      <c r="W15" s="5799">
        <f>K!AN393</f>
        <v>0</v>
      </c>
      <c r="X15" s="6351"/>
      <c r="Y15" s="703"/>
    </row>
    <row r="16" spans="1:25" s="198" customFormat="1">
      <c r="A16" s="703"/>
      <c r="B16" s="219"/>
      <c r="C16" s="1086"/>
      <c r="D16" s="343" t="s">
        <v>1814</v>
      </c>
      <c r="E16" s="2859">
        <f>K!T394</f>
        <v>0</v>
      </c>
      <c r="F16" s="2859">
        <f>K!U394</f>
        <v>0</v>
      </c>
      <c r="G16" s="2859">
        <f>K!V394</f>
        <v>0</v>
      </c>
      <c r="H16" s="359">
        <f>E16+F16-G16</f>
        <v>0</v>
      </c>
      <c r="I16" s="219"/>
      <c r="J16" s="371">
        <f>K16+L16</f>
        <v>0</v>
      </c>
      <c r="K16" s="2859">
        <f>K!AB394</f>
        <v>0</v>
      </c>
      <c r="L16" s="2859">
        <f>K!AC394</f>
        <v>0</v>
      </c>
      <c r="M16" s="2859">
        <f>K!AD394</f>
        <v>0</v>
      </c>
      <c r="N16" s="2859">
        <f>K!AE394</f>
        <v>0</v>
      </c>
      <c r="O16" s="2859">
        <f>K!AF394</f>
        <v>0</v>
      </c>
      <c r="P16" s="2859">
        <f>K!AG394</f>
        <v>0</v>
      </c>
      <c r="Q16" s="2859">
        <f>K!AH394</f>
        <v>0</v>
      </c>
      <c r="R16" s="1145">
        <f>O16+P16-Q16</f>
        <v>0</v>
      </c>
      <c r="S16" s="372">
        <f>L16+N16</f>
        <v>0</v>
      </c>
      <c r="T16" s="219"/>
      <c r="U16" s="5799">
        <f>K!AL394</f>
        <v>0</v>
      </c>
      <c r="V16" s="219"/>
      <c r="W16" s="5799">
        <f>K!AN394</f>
        <v>0</v>
      </c>
      <c r="X16" s="6351"/>
      <c r="Y16" s="703"/>
    </row>
    <row r="17" spans="1:25" s="198" customFormat="1">
      <c r="A17" s="703"/>
      <c r="B17" s="219"/>
      <c r="C17" s="1086" t="s">
        <v>1828</v>
      </c>
      <c r="D17" s="343" t="s">
        <v>110</v>
      </c>
      <c r="E17" s="228"/>
      <c r="F17" s="228"/>
      <c r="G17" s="229"/>
      <c r="H17" s="344"/>
      <c r="I17" s="219"/>
      <c r="J17" s="369"/>
      <c r="K17" s="227"/>
      <c r="L17" s="227"/>
      <c r="M17" s="227"/>
      <c r="N17" s="227"/>
      <c r="O17" s="227"/>
      <c r="P17" s="227"/>
      <c r="Q17" s="227"/>
      <c r="R17" s="227"/>
      <c r="S17" s="370"/>
      <c r="T17" s="219"/>
      <c r="U17" s="5798"/>
      <c r="V17" s="219"/>
      <c r="W17" s="5798"/>
      <c r="X17" s="6351"/>
      <c r="Y17" s="703"/>
    </row>
    <row r="18" spans="1:25" s="198" customFormat="1">
      <c r="A18" s="703"/>
      <c r="B18" s="219"/>
      <c r="C18" s="1086"/>
      <c r="D18" s="343" t="s">
        <v>580</v>
      </c>
      <c r="E18" s="2859">
        <f>K!T397</f>
        <v>0</v>
      </c>
      <c r="F18" s="2859">
        <f>K!U397</f>
        <v>0</v>
      </c>
      <c r="G18" s="2859">
        <f>K!V397</f>
        <v>0</v>
      </c>
      <c r="H18" s="359">
        <f>E18+F18-G18</f>
        <v>0</v>
      </c>
      <c r="I18" s="219"/>
      <c r="J18" s="371">
        <f>K18+L18</f>
        <v>0</v>
      </c>
      <c r="K18" s="2859">
        <f>K!AB397</f>
        <v>0</v>
      </c>
      <c r="L18" s="2859">
        <f>K!AC397</f>
        <v>0</v>
      </c>
      <c r="M18" s="2859">
        <f>K!AD397</f>
        <v>0</v>
      </c>
      <c r="N18" s="2859">
        <f>K!AE397</f>
        <v>0</v>
      </c>
      <c r="O18" s="2859">
        <f>K!AF397</f>
        <v>0</v>
      </c>
      <c r="P18" s="2859">
        <f>K!AG397</f>
        <v>0</v>
      </c>
      <c r="Q18" s="2859">
        <f>K!AH397</f>
        <v>0</v>
      </c>
      <c r="R18" s="1145">
        <f>O18+P18-Q18</f>
        <v>0</v>
      </c>
      <c r="S18" s="372">
        <f>L18+N18</f>
        <v>0</v>
      </c>
      <c r="T18" s="219"/>
      <c r="U18" s="5799">
        <f>K!AH397</f>
        <v>0</v>
      </c>
      <c r="V18" s="219"/>
      <c r="W18" s="5799">
        <f>K!AN397</f>
        <v>0</v>
      </c>
      <c r="X18" s="6351"/>
      <c r="Y18" s="703"/>
    </row>
    <row r="19" spans="1:25" s="198" customFormat="1">
      <c r="A19" s="703"/>
      <c r="B19" s="219"/>
      <c r="C19" s="1086"/>
      <c r="D19" s="343" t="s">
        <v>1814</v>
      </c>
      <c r="E19" s="2859">
        <f>K!T398</f>
        <v>0</v>
      </c>
      <c r="F19" s="2859">
        <f>K!U398</f>
        <v>0</v>
      </c>
      <c r="G19" s="2859">
        <f>K!V398</f>
        <v>0</v>
      </c>
      <c r="H19" s="359">
        <f>E19+F19-G19</f>
        <v>0</v>
      </c>
      <c r="I19" s="219"/>
      <c r="J19" s="371">
        <f>K19+L19</f>
        <v>0</v>
      </c>
      <c r="K19" s="2859">
        <f>K!AB398</f>
        <v>0</v>
      </c>
      <c r="L19" s="2859">
        <f>K!AC398</f>
        <v>0</v>
      </c>
      <c r="M19" s="2859">
        <f>K!AD398</f>
        <v>0</v>
      </c>
      <c r="N19" s="2859">
        <f>K!AE398</f>
        <v>0</v>
      </c>
      <c r="O19" s="2859">
        <f>K!AF398</f>
        <v>0</v>
      </c>
      <c r="P19" s="2859">
        <f>K!AG398</f>
        <v>0</v>
      </c>
      <c r="Q19" s="2859">
        <f>K!AH398</f>
        <v>0</v>
      </c>
      <c r="R19" s="1145">
        <f>O19+P19-Q19</f>
        <v>0</v>
      </c>
      <c r="S19" s="372">
        <f>L19+N19</f>
        <v>0</v>
      </c>
      <c r="T19" s="219"/>
      <c r="U19" s="5799">
        <f>K!AH398</f>
        <v>0</v>
      </c>
      <c r="V19" s="219"/>
      <c r="W19" s="5799">
        <f>K!AN398</f>
        <v>0</v>
      </c>
      <c r="X19" s="6351"/>
      <c r="Y19" s="703"/>
    </row>
    <row r="20" spans="1:25" s="198" customFormat="1">
      <c r="A20" s="703"/>
      <c r="B20" s="219"/>
      <c r="C20" s="1086" t="s">
        <v>1829</v>
      </c>
      <c r="D20" s="343" t="s">
        <v>2925</v>
      </c>
      <c r="E20" s="228"/>
      <c r="F20" s="228"/>
      <c r="G20" s="229"/>
      <c r="H20" s="344"/>
      <c r="I20" s="219"/>
      <c r="J20" s="369"/>
      <c r="K20" s="227"/>
      <c r="L20" s="227"/>
      <c r="M20" s="227"/>
      <c r="N20" s="227"/>
      <c r="O20" s="227"/>
      <c r="P20" s="227"/>
      <c r="Q20" s="227"/>
      <c r="R20" s="227"/>
      <c r="S20" s="370"/>
      <c r="T20" s="219"/>
      <c r="U20" s="5798"/>
      <c r="V20" s="219"/>
      <c r="W20" s="5798"/>
      <c r="X20" s="6351"/>
      <c r="Y20" s="703"/>
    </row>
    <row r="21" spans="1:25" s="198" customFormat="1">
      <c r="A21" s="703"/>
      <c r="B21" s="219"/>
      <c r="C21" s="1086"/>
      <c r="D21" s="343" t="s">
        <v>580</v>
      </c>
      <c r="E21" s="2859">
        <f>L!R324</f>
        <v>0</v>
      </c>
      <c r="F21" s="2859">
        <f>L!S324</f>
        <v>0</v>
      </c>
      <c r="G21" s="2859">
        <f>L!T324</f>
        <v>0</v>
      </c>
      <c r="H21" s="359">
        <f>E21+F21-G21</f>
        <v>0</v>
      </c>
      <c r="I21" s="219"/>
      <c r="J21" s="371">
        <f>K21+L21</f>
        <v>0</v>
      </c>
      <c r="K21" s="2859">
        <f>L!X324</f>
        <v>0</v>
      </c>
      <c r="L21" s="2859">
        <f>L!Y324</f>
        <v>0</v>
      </c>
      <c r="M21" s="2859">
        <f>L!Z324</f>
        <v>0</v>
      </c>
      <c r="N21" s="2859">
        <f>L!AA324</f>
        <v>0</v>
      </c>
      <c r="O21" s="2859">
        <f>L!AB324</f>
        <v>0</v>
      </c>
      <c r="P21" s="2859">
        <f>L!AC324</f>
        <v>0</v>
      </c>
      <c r="Q21" s="2859">
        <f>L!AD324</f>
        <v>0</v>
      </c>
      <c r="R21" s="1145">
        <f>O21+P21-Q21</f>
        <v>0</v>
      </c>
      <c r="S21" s="372">
        <f>L21+N21</f>
        <v>0</v>
      </c>
      <c r="T21" s="219"/>
      <c r="U21" s="5799">
        <f>L!AH324</f>
        <v>0</v>
      </c>
      <c r="V21" s="219"/>
      <c r="W21" s="5799">
        <f>L!AJ324</f>
        <v>0</v>
      </c>
      <c r="X21" s="6351"/>
      <c r="Y21" s="703"/>
    </row>
    <row r="22" spans="1:25" s="198" customFormat="1">
      <c r="A22" s="703"/>
      <c r="B22" s="219"/>
      <c r="C22" s="1086"/>
      <c r="D22" s="343" t="s">
        <v>1814</v>
      </c>
      <c r="E22" s="2859">
        <f>L!R325</f>
        <v>0</v>
      </c>
      <c r="F22" s="2859">
        <f>L!S325</f>
        <v>0</v>
      </c>
      <c r="G22" s="2859">
        <f>L!T325</f>
        <v>0</v>
      </c>
      <c r="H22" s="359">
        <f>E22+F22-G22</f>
        <v>0</v>
      </c>
      <c r="I22" s="219"/>
      <c r="J22" s="371">
        <f>K22+L22</f>
        <v>0</v>
      </c>
      <c r="K22" s="2859">
        <f>L!X325</f>
        <v>0</v>
      </c>
      <c r="L22" s="2859">
        <f>L!Y325</f>
        <v>0</v>
      </c>
      <c r="M22" s="2859">
        <f>L!Z325</f>
        <v>0</v>
      </c>
      <c r="N22" s="2859">
        <f>L!AA325</f>
        <v>0</v>
      </c>
      <c r="O22" s="2859">
        <f>L!AB325</f>
        <v>0</v>
      </c>
      <c r="P22" s="2859">
        <f>L!AC325</f>
        <v>0</v>
      </c>
      <c r="Q22" s="2859">
        <f>L!AD325</f>
        <v>0</v>
      </c>
      <c r="R22" s="1145">
        <f>O22+P22-Q22</f>
        <v>0</v>
      </c>
      <c r="S22" s="372">
        <f>L22+N22</f>
        <v>0</v>
      </c>
      <c r="T22" s="219"/>
      <c r="U22" s="5799">
        <f>L!AH325</f>
        <v>0</v>
      </c>
      <c r="V22" s="219"/>
      <c r="W22" s="5799">
        <f>L!AJ325</f>
        <v>0</v>
      </c>
      <c r="X22" s="6351"/>
      <c r="Y22" s="703"/>
    </row>
    <row r="23" spans="1:25" s="198" customFormat="1">
      <c r="A23" s="703"/>
      <c r="B23" s="219"/>
      <c r="C23" s="1086" t="s">
        <v>1830</v>
      </c>
      <c r="D23" s="343" t="s">
        <v>1815</v>
      </c>
      <c r="E23" s="228"/>
      <c r="F23" s="228"/>
      <c r="G23" s="229"/>
      <c r="H23" s="344"/>
      <c r="I23" s="219"/>
      <c r="J23" s="369"/>
      <c r="K23" s="3960"/>
      <c r="L23" s="3960"/>
      <c r="M23" s="3960"/>
      <c r="N23" s="3960"/>
      <c r="O23" s="3960"/>
      <c r="P23" s="3960"/>
      <c r="Q23" s="3960"/>
      <c r="R23" s="227"/>
      <c r="S23" s="370"/>
      <c r="T23" s="219"/>
      <c r="U23" s="5798"/>
      <c r="V23" s="219"/>
      <c r="W23" s="5798"/>
      <c r="X23" s="6351"/>
      <c r="Y23" s="703"/>
    </row>
    <row r="24" spans="1:25" s="198" customFormat="1">
      <c r="A24" s="703"/>
      <c r="B24" s="219"/>
      <c r="C24" s="1086"/>
      <c r="D24" s="343" t="s">
        <v>580</v>
      </c>
      <c r="E24" s="2859">
        <f>M!W94</f>
        <v>0</v>
      </c>
      <c r="F24" s="2859">
        <f>M!X94</f>
        <v>0</v>
      </c>
      <c r="G24" s="2859">
        <f>M!Y94</f>
        <v>0</v>
      </c>
      <c r="H24" s="359">
        <f>E24+F24-G24</f>
        <v>0</v>
      </c>
      <c r="I24" s="219"/>
      <c r="J24" s="371">
        <f>K24+L24</f>
        <v>0</v>
      </c>
      <c r="K24" s="2773">
        <v>0</v>
      </c>
      <c r="L24" s="2773">
        <v>0</v>
      </c>
      <c r="M24" s="2773">
        <v>0</v>
      </c>
      <c r="N24" s="2773">
        <v>0</v>
      </c>
      <c r="O24" s="2773">
        <v>0</v>
      </c>
      <c r="P24" s="2773">
        <v>0</v>
      </c>
      <c r="Q24" s="2773">
        <v>0</v>
      </c>
      <c r="R24" s="1145">
        <f>O24+P24-Q24</f>
        <v>0</v>
      </c>
      <c r="S24" s="372">
        <f>L24+N24</f>
        <v>0</v>
      </c>
      <c r="T24" s="219"/>
      <c r="U24" s="5800">
        <v>0</v>
      </c>
      <c r="V24" s="219"/>
      <c r="W24" s="5799">
        <f>M!AM94</f>
        <v>0</v>
      </c>
      <c r="X24" s="6351"/>
      <c r="Y24" s="703"/>
    </row>
    <row r="25" spans="1:25" s="198" customFormat="1">
      <c r="A25" s="703"/>
      <c r="B25" s="219"/>
      <c r="C25" s="1086"/>
      <c r="D25" s="343" t="s">
        <v>1814</v>
      </c>
      <c r="E25" s="2859">
        <f>M!W95</f>
        <v>0</v>
      </c>
      <c r="F25" s="2859">
        <f>M!X95</f>
        <v>0</v>
      </c>
      <c r="G25" s="2859">
        <f>M!Y95</f>
        <v>0</v>
      </c>
      <c r="H25" s="359">
        <f>E25+F25-G25</f>
        <v>0</v>
      </c>
      <c r="I25" s="219"/>
      <c r="J25" s="371">
        <f>K25+L25</f>
        <v>0</v>
      </c>
      <c r="K25" s="2773">
        <v>0</v>
      </c>
      <c r="L25" s="2773">
        <v>0</v>
      </c>
      <c r="M25" s="2773">
        <v>0</v>
      </c>
      <c r="N25" s="2773">
        <v>0</v>
      </c>
      <c r="O25" s="2773">
        <v>0</v>
      </c>
      <c r="P25" s="2773">
        <v>0</v>
      </c>
      <c r="Q25" s="2773">
        <v>0</v>
      </c>
      <c r="R25" s="1145">
        <f>O25+P25-Q25</f>
        <v>0</v>
      </c>
      <c r="S25" s="372">
        <f>L25+N25</f>
        <v>0</v>
      </c>
      <c r="T25" s="219"/>
      <c r="U25" s="5800">
        <v>0</v>
      </c>
      <c r="V25" s="219"/>
      <c r="W25" s="5799">
        <f>M!AM95</f>
        <v>0</v>
      </c>
      <c r="X25" s="6351"/>
      <c r="Y25" s="703"/>
    </row>
    <row r="26" spans="1:25" s="198" customFormat="1">
      <c r="A26" s="703"/>
      <c r="B26" s="219"/>
      <c r="C26" s="1086" t="s">
        <v>1831</v>
      </c>
      <c r="D26" s="343" t="s">
        <v>1805</v>
      </c>
      <c r="E26" s="228"/>
      <c r="F26" s="228"/>
      <c r="G26" s="229"/>
      <c r="H26" s="344"/>
      <c r="I26" s="219"/>
      <c r="J26" s="369"/>
      <c r="K26" s="3960"/>
      <c r="L26" s="3960"/>
      <c r="M26" s="3960"/>
      <c r="N26" s="3960"/>
      <c r="O26" s="3960"/>
      <c r="P26" s="3960"/>
      <c r="Q26" s="3960"/>
      <c r="R26" s="227"/>
      <c r="S26" s="370"/>
      <c r="T26" s="219"/>
      <c r="U26" s="5798"/>
      <c r="V26" s="219"/>
      <c r="W26" s="5798"/>
      <c r="X26" s="6351"/>
      <c r="Y26" s="703"/>
    </row>
    <row r="27" spans="1:25" s="198" customFormat="1">
      <c r="A27" s="703"/>
      <c r="B27" s="219"/>
      <c r="C27" s="1086"/>
      <c r="D27" s="343" t="s">
        <v>580</v>
      </c>
      <c r="E27" s="2859">
        <f>M!W100</f>
        <v>0</v>
      </c>
      <c r="F27" s="2859">
        <f>M!X100</f>
        <v>0</v>
      </c>
      <c r="G27" s="2859">
        <f>M!Y100</f>
        <v>0</v>
      </c>
      <c r="H27" s="359">
        <f>E27+F27-G27</f>
        <v>0</v>
      </c>
      <c r="I27" s="219"/>
      <c r="J27" s="371">
        <f>K27+L27</f>
        <v>0</v>
      </c>
      <c r="K27" s="2773">
        <v>0</v>
      </c>
      <c r="L27" s="2773">
        <v>0</v>
      </c>
      <c r="M27" s="2773">
        <v>0</v>
      </c>
      <c r="N27" s="2773">
        <v>0</v>
      </c>
      <c r="O27" s="2773">
        <v>0</v>
      </c>
      <c r="P27" s="2773">
        <v>0</v>
      </c>
      <c r="Q27" s="2773">
        <v>0</v>
      </c>
      <c r="R27" s="1145">
        <f>O27+P27-Q27</f>
        <v>0</v>
      </c>
      <c r="S27" s="372">
        <f>L27+N27</f>
        <v>0</v>
      </c>
      <c r="T27" s="219"/>
      <c r="U27" s="5800">
        <v>0</v>
      </c>
      <c r="V27" s="219"/>
      <c r="W27" s="5799">
        <f>M!AM100</f>
        <v>0</v>
      </c>
      <c r="X27" s="6351"/>
      <c r="Y27" s="703"/>
    </row>
    <row r="28" spans="1:25" s="198" customFormat="1">
      <c r="A28" s="703"/>
      <c r="B28" s="219"/>
      <c r="C28" s="1086"/>
      <c r="D28" s="343" t="s">
        <v>1814</v>
      </c>
      <c r="E28" s="2859">
        <f>M!W101</f>
        <v>0</v>
      </c>
      <c r="F28" s="2859">
        <f>M!X101</f>
        <v>0</v>
      </c>
      <c r="G28" s="2859">
        <f>M!Y101</f>
        <v>0</v>
      </c>
      <c r="H28" s="359">
        <f>E28+F28-G28</f>
        <v>0</v>
      </c>
      <c r="I28" s="219"/>
      <c r="J28" s="371">
        <f>K28+L28</f>
        <v>0</v>
      </c>
      <c r="K28" s="2773">
        <v>0</v>
      </c>
      <c r="L28" s="2773">
        <v>0</v>
      </c>
      <c r="M28" s="2773">
        <v>0</v>
      </c>
      <c r="N28" s="2773">
        <v>0</v>
      </c>
      <c r="O28" s="2773">
        <v>0</v>
      </c>
      <c r="P28" s="2773">
        <v>0</v>
      </c>
      <c r="Q28" s="2773">
        <v>0</v>
      </c>
      <c r="R28" s="1145">
        <f>O28+P28-Q28</f>
        <v>0</v>
      </c>
      <c r="S28" s="372">
        <f>L28+N28</f>
        <v>0</v>
      </c>
      <c r="T28" s="219"/>
      <c r="U28" s="5800">
        <v>0</v>
      </c>
      <c r="V28" s="219"/>
      <c r="W28" s="5799">
        <f>M!AM101</f>
        <v>0</v>
      </c>
      <c r="X28" s="6351"/>
      <c r="Y28" s="703"/>
    </row>
    <row r="29" spans="1:25" s="198" customFormat="1">
      <c r="A29" s="703"/>
      <c r="B29" s="219"/>
      <c r="C29" s="1086" t="s">
        <v>1832</v>
      </c>
      <c r="D29" s="343" t="s">
        <v>116</v>
      </c>
      <c r="E29" s="228"/>
      <c r="F29" s="228"/>
      <c r="G29" s="229"/>
      <c r="H29" s="344"/>
      <c r="I29" s="219"/>
      <c r="J29" s="369"/>
      <c r="K29" s="3960"/>
      <c r="L29" s="3960"/>
      <c r="M29" s="3960"/>
      <c r="N29" s="3960"/>
      <c r="O29" s="3960"/>
      <c r="P29" s="3960"/>
      <c r="Q29" s="3960"/>
      <c r="R29" s="227"/>
      <c r="S29" s="370"/>
      <c r="T29" s="219"/>
      <c r="U29" s="5798"/>
      <c r="V29" s="219"/>
      <c r="W29" s="5798"/>
      <c r="X29" s="6351"/>
      <c r="Y29" s="703"/>
    </row>
    <row r="30" spans="1:25" s="198" customFormat="1">
      <c r="A30" s="703"/>
      <c r="B30" s="219"/>
      <c r="C30" s="1086"/>
      <c r="D30" s="343" t="s">
        <v>580</v>
      </c>
      <c r="E30" s="2859">
        <f>M!W106</f>
        <v>0</v>
      </c>
      <c r="F30" s="2859">
        <f>M!X106</f>
        <v>0</v>
      </c>
      <c r="G30" s="2859">
        <f>M!Y106</f>
        <v>0</v>
      </c>
      <c r="H30" s="359">
        <f>E30+F30-G30</f>
        <v>0</v>
      </c>
      <c r="I30" s="219"/>
      <c r="J30" s="371">
        <f>K30+L30</f>
        <v>0</v>
      </c>
      <c r="K30" s="2773">
        <v>0</v>
      </c>
      <c r="L30" s="2773">
        <v>0</v>
      </c>
      <c r="M30" s="2773">
        <v>0</v>
      </c>
      <c r="N30" s="2773">
        <v>0</v>
      </c>
      <c r="O30" s="2773">
        <v>0</v>
      </c>
      <c r="P30" s="2773">
        <v>0</v>
      </c>
      <c r="Q30" s="2773">
        <v>0</v>
      </c>
      <c r="R30" s="1145">
        <f>O30+P30-Q30</f>
        <v>0</v>
      </c>
      <c r="S30" s="372">
        <f>L30+N30</f>
        <v>0</v>
      </c>
      <c r="T30" s="219"/>
      <c r="U30" s="5800">
        <v>0</v>
      </c>
      <c r="V30" s="219"/>
      <c r="W30" s="5799">
        <f>M!AM106</f>
        <v>0</v>
      </c>
      <c r="X30" s="6351"/>
      <c r="Y30" s="703"/>
    </row>
    <row r="31" spans="1:25" s="198" customFormat="1">
      <c r="A31" s="703"/>
      <c r="B31" s="219"/>
      <c r="C31" s="1086"/>
      <c r="D31" s="343" t="s">
        <v>1814</v>
      </c>
      <c r="E31" s="2859">
        <f>M!W107</f>
        <v>0</v>
      </c>
      <c r="F31" s="2859">
        <f>M!X107</f>
        <v>0</v>
      </c>
      <c r="G31" s="2859">
        <f>M!Y107</f>
        <v>0</v>
      </c>
      <c r="H31" s="359">
        <f>E31+F31-G31</f>
        <v>0</v>
      </c>
      <c r="I31" s="219"/>
      <c r="J31" s="371">
        <f>K31+L31</f>
        <v>0</v>
      </c>
      <c r="K31" s="2773">
        <v>0</v>
      </c>
      <c r="L31" s="2773">
        <v>0</v>
      </c>
      <c r="M31" s="2773">
        <v>0</v>
      </c>
      <c r="N31" s="2773">
        <v>0</v>
      </c>
      <c r="O31" s="2773">
        <v>0</v>
      </c>
      <c r="P31" s="2773">
        <v>0</v>
      </c>
      <c r="Q31" s="2773">
        <v>0</v>
      </c>
      <c r="R31" s="1145">
        <f>O31+P31-Q31</f>
        <v>0</v>
      </c>
      <c r="S31" s="372">
        <f>L31+N31</f>
        <v>0</v>
      </c>
      <c r="T31" s="219"/>
      <c r="U31" s="5800">
        <v>0</v>
      </c>
      <c r="V31" s="219"/>
      <c r="W31" s="5799">
        <f>M!AM107</f>
        <v>0</v>
      </c>
      <c r="X31" s="6351"/>
      <c r="Y31" s="703"/>
    </row>
    <row r="32" spans="1:25" s="198" customFormat="1">
      <c r="A32" s="703"/>
      <c r="B32" s="219"/>
      <c r="C32" s="1086" t="s">
        <v>1833</v>
      </c>
      <c r="D32" s="343" t="s">
        <v>75</v>
      </c>
      <c r="E32" s="228"/>
      <c r="F32" s="228"/>
      <c r="G32" s="229"/>
      <c r="H32" s="344"/>
      <c r="I32" s="219"/>
      <c r="J32" s="369"/>
      <c r="K32" s="3960"/>
      <c r="L32" s="3960"/>
      <c r="M32" s="3960"/>
      <c r="N32" s="3960"/>
      <c r="O32" s="3960"/>
      <c r="P32" s="3960"/>
      <c r="Q32" s="3960"/>
      <c r="R32" s="227"/>
      <c r="S32" s="370"/>
      <c r="T32" s="219"/>
      <c r="U32" s="5798"/>
      <c r="V32" s="219"/>
      <c r="W32" s="5798"/>
      <c r="X32" s="6351"/>
      <c r="Y32" s="703"/>
    </row>
    <row r="33" spans="1:25" s="198" customFormat="1">
      <c r="A33" s="703"/>
      <c r="B33" s="219"/>
      <c r="C33" s="1086"/>
      <c r="D33" s="343" t="s">
        <v>580</v>
      </c>
      <c r="E33" s="2859">
        <f>M!W113+M!W119</f>
        <v>0</v>
      </c>
      <c r="F33" s="2859">
        <f>M!X113+M!X119</f>
        <v>0</v>
      </c>
      <c r="G33" s="2859">
        <f>M!Y113+M!Y119</f>
        <v>0</v>
      </c>
      <c r="H33" s="359">
        <f>E33+F33-G33</f>
        <v>0</v>
      </c>
      <c r="I33" s="219"/>
      <c r="J33" s="371">
        <f>K33+L33</f>
        <v>0</v>
      </c>
      <c r="K33" s="2773">
        <v>0</v>
      </c>
      <c r="L33" s="2773">
        <v>0</v>
      </c>
      <c r="M33" s="2773">
        <v>0</v>
      </c>
      <c r="N33" s="2773">
        <v>0</v>
      </c>
      <c r="O33" s="2773">
        <v>0</v>
      </c>
      <c r="P33" s="2773">
        <v>0</v>
      </c>
      <c r="Q33" s="2773">
        <v>0</v>
      </c>
      <c r="R33" s="1145">
        <f>O33+P33-Q33</f>
        <v>0</v>
      </c>
      <c r="S33" s="372">
        <f>L33+N33</f>
        <v>0</v>
      </c>
      <c r="T33" s="219"/>
      <c r="U33" s="5800">
        <v>0</v>
      </c>
      <c r="V33" s="219"/>
      <c r="W33" s="5799">
        <f>M!AM113+M!AM119</f>
        <v>0</v>
      </c>
      <c r="X33" s="6351"/>
      <c r="Y33" s="703"/>
    </row>
    <row r="34" spans="1:25" s="198" customFormat="1">
      <c r="A34" s="703"/>
      <c r="B34" s="219"/>
      <c r="C34" s="1086"/>
      <c r="D34" s="343" t="s">
        <v>1814</v>
      </c>
      <c r="E34" s="2859">
        <f>M!W114+M!W120</f>
        <v>0</v>
      </c>
      <c r="F34" s="2859">
        <f>M!X114+M!X120</f>
        <v>0</v>
      </c>
      <c r="G34" s="2859">
        <f>M!Y114+M!Y120</f>
        <v>0</v>
      </c>
      <c r="H34" s="359">
        <f>E34+F34-G34</f>
        <v>0</v>
      </c>
      <c r="I34" s="219"/>
      <c r="J34" s="371">
        <f>K34+L34</f>
        <v>0</v>
      </c>
      <c r="K34" s="2773">
        <v>0</v>
      </c>
      <c r="L34" s="2773">
        <v>0</v>
      </c>
      <c r="M34" s="2773">
        <v>0</v>
      </c>
      <c r="N34" s="2773">
        <v>0</v>
      </c>
      <c r="O34" s="2773">
        <v>0</v>
      </c>
      <c r="P34" s="2773">
        <v>0</v>
      </c>
      <c r="Q34" s="2773">
        <v>0</v>
      </c>
      <c r="R34" s="1145">
        <f>O34+P34-Q34</f>
        <v>0</v>
      </c>
      <c r="S34" s="372">
        <f>L34+N34</f>
        <v>0</v>
      </c>
      <c r="T34" s="219"/>
      <c r="U34" s="5800">
        <v>0</v>
      </c>
      <c r="V34" s="219"/>
      <c r="W34" s="5799">
        <f>M!AM114+M!AM120</f>
        <v>0</v>
      </c>
      <c r="X34" s="6351"/>
      <c r="Y34" s="703"/>
    </row>
    <row r="35" spans="1:25" s="1195" customFormat="1">
      <c r="A35" s="760"/>
      <c r="B35" s="1087"/>
      <c r="C35" s="1088"/>
      <c r="D35" s="347"/>
      <c r="E35" s="228"/>
      <c r="F35" s="228"/>
      <c r="G35" s="229"/>
      <c r="H35" s="344"/>
      <c r="I35" s="219"/>
      <c r="J35" s="369"/>
      <c r="K35" s="3960"/>
      <c r="L35" s="3960"/>
      <c r="M35" s="3960"/>
      <c r="N35" s="3960"/>
      <c r="O35" s="3960"/>
      <c r="P35" s="3960"/>
      <c r="Q35" s="3960"/>
      <c r="R35" s="227"/>
      <c r="S35" s="370"/>
      <c r="T35" s="1087"/>
      <c r="U35" s="5798"/>
      <c r="V35" s="1087"/>
      <c r="W35" s="5798"/>
      <c r="X35" s="1087"/>
      <c r="Y35" s="760"/>
    </row>
    <row r="36" spans="1:25">
      <c r="A36" s="1063"/>
      <c r="B36" s="1081"/>
      <c r="C36" s="1082"/>
      <c r="D36" s="347" t="s">
        <v>1821</v>
      </c>
      <c r="E36" s="1109">
        <f>E15+E18+E21+E24+E27+E30+E33</f>
        <v>0</v>
      </c>
      <c r="F36" s="1109">
        <f t="shared" ref="F36:H37" si="0">F15+F18+F21+F24+F27+F30+F33</f>
        <v>0</v>
      </c>
      <c r="G36" s="1109">
        <f t="shared" si="0"/>
        <v>0</v>
      </c>
      <c r="H36" s="1110">
        <f t="shared" si="0"/>
        <v>0</v>
      </c>
      <c r="I36" s="219"/>
      <c r="J36" s="1127">
        <f t="shared" ref="J36:S37" si="1">J15+J18+J21+J24+J27+J30+J33</f>
        <v>0</v>
      </c>
      <c r="K36" s="1109">
        <f>K15+K18+K21+K24+K27+K30+K33</f>
        <v>0</v>
      </c>
      <c r="L36" s="1109">
        <f t="shared" si="1"/>
        <v>0</v>
      </c>
      <c r="M36" s="1109">
        <f t="shared" si="1"/>
        <v>0</v>
      </c>
      <c r="N36" s="1109">
        <f t="shared" si="1"/>
        <v>0</v>
      </c>
      <c r="O36" s="1109">
        <f>O15+O18+O21+O24+O27+O30+O33</f>
        <v>0</v>
      </c>
      <c r="P36" s="1109">
        <f>P15+P18+P21+P24+P27+P30+P33</f>
        <v>0</v>
      </c>
      <c r="Q36" s="1109">
        <f t="shared" si="1"/>
        <v>0</v>
      </c>
      <c r="R36" s="1109">
        <f>R15+R18+R21+R24+R27+R30+R33</f>
        <v>0</v>
      </c>
      <c r="S36" s="1110">
        <f t="shared" si="1"/>
        <v>0</v>
      </c>
      <c r="T36" s="1081"/>
      <c r="U36" s="5801">
        <f>U15+U18+U21+U24+U27+U30+U33</f>
        <v>0</v>
      </c>
      <c r="V36" s="1081"/>
      <c r="W36" s="5801">
        <f>W15+W18+W21+W24+W27+W30+W33</f>
        <v>0</v>
      </c>
      <c r="X36" s="1081"/>
      <c r="Y36" s="1063"/>
    </row>
    <row r="37" spans="1:25" ht="13.5" thickBot="1">
      <c r="A37" s="1063"/>
      <c r="B37" s="1081"/>
      <c r="C37" s="1082"/>
      <c r="D37" s="561" t="s">
        <v>1822</v>
      </c>
      <c r="E37" s="1111">
        <f>E16+E19+E22+E25+E28+E31+E34</f>
        <v>0</v>
      </c>
      <c r="F37" s="1111">
        <f t="shared" si="0"/>
        <v>0</v>
      </c>
      <c r="G37" s="1111">
        <f t="shared" si="0"/>
        <v>0</v>
      </c>
      <c r="H37" s="1112">
        <f t="shared" si="0"/>
        <v>0</v>
      </c>
      <c r="I37" s="219"/>
      <c r="J37" s="1128">
        <f t="shared" si="1"/>
        <v>0</v>
      </c>
      <c r="K37" s="1111">
        <f t="shared" si="1"/>
        <v>0</v>
      </c>
      <c r="L37" s="1111">
        <f t="shared" si="1"/>
        <v>0</v>
      </c>
      <c r="M37" s="1111">
        <f t="shared" si="1"/>
        <v>0</v>
      </c>
      <c r="N37" s="1111">
        <f t="shared" si="1"/>
        <v>0</v>
      </c>
      <c r="O37" s="1111">
        <f>O16+O19+O22+O25+O28+O31+O34</f>
        <v>0</v>
      </c>
      <c r="P37" s="1111">
        <f>P16+P19+P22+P25+P28+P31+P34</f>
        <v>0</v>
      </c>
      <c r="Q37" s="1111">
        <f t="shared" si="1"/>
        <v>0</v>
      </c>
      <c r="R37" s="1111">
        <f t="shared" si="1"/>
        <v>0</v>
      </c>
      <c r="S37" s="1112">
        <f t="shared" si="1"/>
        <v>0</v>
      </c>
      <c r="T37" s="1081"/>
      <c r="U37" s="5802">
        <f>U16+U19+U22+U25+U28+U31+U34</f>
        <v>0</v>
      </c>
      <c r="W37" s="5802">
        <f>W16+W19+W22+W25+W28+W31+W34</f>
        <v>0</v>
      </c>
      <c r="Y37" s="1063"/>
    </row>
    <row r="38" spans="1:25">
      <c r="A38" s="1063"/>
      <c r="B38" s="1081"/>
      <c r="C38" s="1082"/>
      <c r="D38" s="1089"/>
      <c r="E38" s="1090"/>
      <c r="F38" s="1090"/>
      <c r="G38" s="1090"/>
      <c r="H38" s="1090"/>
      <c r="I38" s="1081"/>
      <c r="J38" s="1090"/>
      <c r="K38" s="1090"/>
      <c r="L38" s="1090"/>
      <c r="M38" s="1090"/>
      <c r="N38" s="1090"/>
      <c r="O38" s="1090"/>
      <c r="P38" s="1090"/>
      <c r="Q38" s="1090"/>
      <c r="R38" s="1090"/>
      <c r="S38" s="1090"/>
      <c r="T38" s="1081"/>
      <c r="U38" s="1081"/>
      <c r="V38" s="1081"/>
      <c r="W38" s="1081"/>
      <c r="X38" s="1081"/>
      <c r="Y38" s="1063"/>
    </row>
    <row r="39" spans="1:25">
      <c r="A39" s="1063"/>
      <c r="B39" s="1081"/>
      <c r="C39" s="1082"/>
      <c r="D39" s="1089"/>
      <c r="E39" s="1090"/>
      <c r="F39" s="1090"/>
      <c r="G39" s="1090"/>
      <c r="H39" s="1090"/>
      <c r="I39" s="1081"/>
      <c r="J39" s="1090"/>
      <c r="K39" s="820"/>
      <c r="L39" s="237" t="s">
        <v>56</v>
      </c>
      <c r="M39" s="6174" t="s">
        <v>4137</v>
      </c>
      <c r="N39" s="1090"/>
      <c r="O39" s="1090"/>
      <c r="P39" s="1090"/>
      <c r="Q39" s="1090"/>
      <c r="R39" s="1090"/>
      <c r="S39" s="1090"/>
      <c r="T39" s="1081"/>
      <c r="U39" s="1081"/>
      <c r="V39" s="1081"/>
      <c r="W39" s="1081"/>
      <c r="X39" s="1081"/>
      <c r="Y39" s="1063"/>
    </row>
    <row r="40" spans="1:25">
      <c r="A40" s="1063"/>
      <c r="B40" s="1081"/>
      <c r="C40" s="1082"/>
      <c r="D40" s="237"/>
      <c r="E40" s="100"/>
      <c r="F40" s="1090"/>
      <c r="G40" s="1090"/>
      <c r="H40" s="1090"/>
      <c r="I40" s="1081"/>
      <c r="J40" s="1090"/>
      <c r="K40" s="820"/>
      <c r="L40" s="287"/>
      <c r="M40" s="6174"/>
      <c r="N40" s="1090"/>
      <c r="O40" s="1090"/>
      <c r="P40" s="1090"/>
      <c r="Q40" s="1090"/>
      <c r="R40" s="1090"/>
      <c r="S40" s="1090"/>
      <c r="T40" s="1081"/>
      <c r="U40" s="1081"/>
      <c r="V40" s="1081"/>
      <c r="W40" s="1081"/>
      <c r="X40" s="1081"/>
      <c r="Y40" s="1063"/>
    </row>
    <row r="41" spans="1:25">
      <c r="A41" s="1063"/>
      <c r="B41" s="1081"/>
      <c r="C41" s="1082"/>
      <c r="D41" s="1089"/>
      <c r="E41" s="1090"/>
      <c r="F41" s="1090"/>
      <c r="G41" s="1090"/>
      <c r="H41" s="1090"/>
      <c r="I41" s="1081"/>
      <c r="J41" s="1090"/>
      <c r="K41" s="6177"/>
      <c r="L41" s="287"/>
      <c r="M41" s="6174"/>
      <c r="N41" s="1090"/>
      <c r="O41" s="1090"/>
      <c r="P41" s="1090"/>
      <c r="Q41" s="1090"/>
      <c r="R41" s="1090"/>
      <c r="S41" s="1090"/>
      <c r="T41" s="1081"/>
      <c r="U41" s="1081"/>
      <c r="V41" s="1081"/>
      <c r="W41" s="1081"/>
      <c r="X41" s="1081"/>
      <c r="Y41" s="1063"/>
    </row>
    <row r="42" spans="1:25">
      <c r="A42" s="1063"/>
      <c r="B42" s="1081"/>
      <c r="C42" s="1082"/>
      <c r="D42" s="1089"/>
      <c r="E42" s="1090"/>
      <c r="F42" s="1090"/>
      <c r="G42" s="1090"/>
      <c r="H42" s="1090"/>
      <c r="I42" s="1081"/>
      <c r="J42" s="1090"/>
      <c r="K42" s="6177"/>
      <c r="L42" s="287"/>
      <c r="M42" s="1092"/>
      <c r="N42" s="1090"/>
      <c r="O42" s="1090"/>
      <c r="P42" s="1090"/>
      <c r="Q42" s="1090"/>
      <c r="R42" s="1090"/>
      <c r="S42" s="1090"/>
      <c r="T42" s="1081"/>
      <c r="U42" s="1081"/>
      <c r="V42" s="1081"/>
      <c r="W42" s="3428" t="s">
        <v>1279</v>
      </c>
      <c r="X42" s="1081"/>
      <c r="Y42" s="1063"/>
    </row>
    <row r="43" spans="1:25">
      <c r="A43" s="1063"/>
      <c r="B43" s="1081"/>
      <c r="C43" s="1082"/>
      <c r="D43" s="1091"/>
      <c r="E43" s="1092"/>
      <c r="F43" s="1092"/>
      <c r="G43" s="1092"/>
      <c r="H43" s="1092"/>
      <c r="I43" s="1081"/>
      <c r="J43" s="1092"/>
      <c r="K43" s="1092"/>
      <c r="L43" s="1092"/>
      <c r="M43" s="1092"/>
      <c r="N43" s="1092"/>
      <c r="O43" s="1092"/>
      <c r="P43" s="1092"/>
      <c r="Q43" s="1092"/>
      <c r="R43" s="1092"/>
      <c r="S43" s="1092"/>
      <c r="T43" s="1081"/>
      <c r="U43" s="1081"/>
      <c r="V43" s="1081"/>
      <c r="W43" s="1081"/>
      <c r="X43" s="1081"/>
      <c r="Y43" s="1063"/>
    </row>
    <row r="44" spans="1:25" s="6963" customFormat="1">
      <c r="A44" s="1067"/>
      <c r="B44" s="1067"/>
      <c r="C44" s="1064"/>
      <c r="D44" s="1070"/>
      <c r="E44" s="1069"/>
      <c r="F44" s="1069"/>
      <c r="G44" s="1069"/>
      <c r="H44" s="1069"/>
      <c r="I44" s="1067"/>
      <c r="J44" s="1069"/>
      <c r="K44" s="1069"/>
      <c r="L44" s="1069"/>
      <c r="M44" s="1069"/>
      <c r="N44" s="1069"/>
      <c r="O44" s="1069"/>
      <c r="P44" s="1069"/>
      <c r="Q44" s="1069"/>
      <c r="R44" s="1069"/>
      <c r="S44" s="1069"/>
      <c r="T44" s="1067"/>
      <c r="U44" s="1067"/>
      <c r="V44" s="1067"/>
      <c r="W44" s="1067"/>
      <c r="X44" s="1067"/>
      <c r="Y44" s="1067"/>
    </row>
    <row r="45" spans="1:25" s="6963" customFormat="1" hidden="1">
      <c r="C45" s="6964"/>
      <c r="D45" s="6965"/>
      <c r="E45" s="6966"/>
      <c r="F45" s="6966"/>
      <c r="G45" s="6966"/>
      <c r="H45" s="6966"/>
      <c r="J45" s="6966"/>
      <c r="K45" s="6966"/>
      <c r="L45" s="6966"/>
      <c r="M45" s="6966"/>
      <c r="N45" s="6966"/>
      <c r="O45" s="6966"/>
      <c r="P45" s="6966"/>
      <c r="Q45" s="6966"/>
      <c r="R45" s="6966"/>
      <c r="S45" s="6966"/>
    </row>
    <row r="46" spans="1:25" s="6963" customFormat="1" hidden="1">
      <c r="C46" s="6964"/>
      <c r="D46" s="6965"/>
      <c r="E46" s="6966"/>
      <c r="F46" s="6966"/>
      <c r="G46" s="6966"/>
      <c r="H46" s="6966"/>
      <c r="J46" s="6966"/>
      <c r="K46" s="6966"/>
      <c r="L46" s="6966"/>
      <c r="M46" s="6966"/>
      <c r="N46" s="6966"/>
      <c r="O46" s="6966"/>
      <c r="P46" s="6966"/>
      <c r="Q46" s="6966"/>
      <c r="R46" s="6966"/>
      <c r="S46" s="6966"/>
    </row>
    <row r="47" spans="1:25" hidden="1">
      <c r="D47" s="6967"/>
      <c r="E47" s="6968"/>
      <c r="F47" s="6968"/>
      <c r="G47" s="6968"/>
      <c r="H47" s="6969"/>
      <c r="I47" s="230"/>
      <c r="J47" s="6969"/>
      <c r="K47" s="6969"/>
      <c r="L47" s="6969"/>
      <c r="M47" s="6969"/>
      <c r="N47" s="6969"/>
      <c r="O47" s="6969"/>
      <c r="P47" s="6969"/>
      <c r="Q47" s="6969"/>
      <c r="R47" s="6969"/>
      <c r="S47" s="6969"/>
    </row>
    <row r="48" spans="1:25" hidden="1">
      <c r="D48" s="6967"/>
      <c r="E48" s="6968"/>
      <c r="F48" s="6968"/>
      <c r="G48" s="6968"/>
      <c r="H48" s="6969"/>
      <c r="I48" s="230"/>
      <c r="J48" s="6969"/>
      <c r="K48" s="6969"/>
      <c r="L48" s="6969"/>
      <c r="M48" s="6969"/>
      <c r="N48" s="6969"/>
      <c r="O48" s="6969"/>
      <c r="P48" s="6969"/>
      <c r="Q48" s="6969"/>
      <c r="R48" s="6969"/>
      <c r="S48" s="6969"/>
    </row>
    <row r="49" spans="3:19" hidden="1">
      <c r="D49" s="6970"/>
      <c r="E49" s="6968"/>
      <c r="F49" s="6968"/>
      <c r="G49" s="6968"/>
      <c r="H49" s="6969"/>
      <c r="I49" s="230"/>
      <c r="J49" s="6969"/>
      <c r="K49" s="6969"/>
      <c r="L49" s="6969"/>
      <c r="M49" s="6969"/>
      <c r="N49" s="6969"/>
      <c r="O49" s="6969"/>
      <c r="P49" s="6969"/>
      <c r="Q49" s="6969"/>
      <c r="R49" s="6969"/>
      <c r="S49" s="6969"/>
    </row>
    <row r="50" spans="3:19" hidden="1">
      <c r="D50" s="6971"/>
      <c r="E50" s="6972"/>
      <c r="F50" s="6972"/>
      <c r="G50" s="6972"/>
      <c r="H50" s="6972"/>
      <c r="I50" s="230"/>
      <c r="J50" s="6972"/>
      <c r="K50" s="6972"/>
      <c r="L50" s="6972"/>
      <c r="M50" s="6972"/>
      <c r="N50" s="6972"/>
      <c r="O50" s="6972"/>
      <c r="P50" s="6972"/>
      <c r="Q50" s="6972"/>
      <c r="R50" s="6972"/>
      <c r="S50" s="6972"/>
    </row>
    <row r="51" spans="3:19" hidden="1">
      <c r="D51" s="6971"/>
      <c r="E51" s="6972"/>
      <c r="F51" s="6972"/>
      <c r="G51" s="6972"/>
      <c r="H51" s="6972"/>
      <c r="I51" s="230"/>
      <c r="J51" s="6972"/>
      <c r="K51" s="6972"/>
      <c r="L51" s="6972"/>
      <c r="M51" s="6972"/>
      <c r="N51" s="6972"/>
      <c r="O51" s="6972"/>
      <c r="P51" s="6972"/>
      <c r="Q51" s="6972"/>
      <c r="R51" s="6972"/>
      <c r="S51" s="6972"/>
    </row>
    <row r="52" spans="3:19" hidden="1">
      <c r="D52" s="6971"/>
      <c r="E52" s="6972"/>
      <c r="F52" s="6972"/>
      <c r="G52" s="6972"/>
      <c r="H52" s="6972"/>
      <c r="I52" s="230"/>
      <c r="J52" s="6972"/>
      <c r="K52" s="6972"/>
      <c r="L52" s="6972"/>
      <c r="M52" s="6972"/>
      <c r="N52" s="6972"/>
      <c r="O52" s="6972"/>
      <c r="P52" s="6972"/>
      <c r="Q52" s="6972"/>
      <c r="R52" s="6972"/>
      <c r="S52" s="6972"/>
    </row>
    <row r="53" spans="3:19" hidden="1">
      <c r="D53" s="6967"/>
      <c r="E53" s="6966"/>
      <c r="F53" s="6966"/>
      <c r="G53" s="6966"/>
      <c r="H53" s="6966"/>
      <c r="I53" s="230"/>
      <c r="J53" s="6966"/>
      <c r="K53" s="6966"/>
      <c r="L53" s="6966"/>
      <c r="M53" s="6966"/>
      <c r="N53" s="6966"/>
      <c r="O53" s="6966"/>
      <c r="P53" s="6966"/>
      <c r="Q53" s="6966"/>
      <c r="R53" s="6966"/>
      <c r="S53" s="6966"/>
    </row>
    <row r="54" spans="3:19" s="6963" customFormat="1" hidden="1">
      <c r="C54" s="6964"/>
      <c r="D54" s="6965"/>
      <c r="E54" s="6966"/>
      <c r="F54" s="6966"/>
      <c r="G54" s="6966"/>
      <c r="H54" s="6966"/>
      <c r="J54" s="6966"/>
      <c r="K54" s="6966"/>
      <c r="L54" s="6966"/>
      <c r="M54" s="6966"/>
      <c r="N54" s="6966"/>
      <c r="O54" s="6966"/>
      <c r="P54" s="6966"/>
      <c r="Q54" s="6966"/>
      <c r="R54" s="6966"/>
      <c r="S54" s="6966"/>
    </row>
    <row r="55" spans="3:19" hidden="1">
      <c r="D55" s="6970"/>
      <c r="E55" s="6969"/>
      <c r="F55" s="6969"/>
      <c r="G55" s="6969"/>
      <c r="H55" s="6969"/>
      <c r="I55" s="230"/>
      <c r="J55" s="6969"/>
      <c r="K55" s="6969"/>
      <c r="L55" s="6969"/>
      <c r="M55" s="6969"/>
      <c r="N55" s="6969"/>
      <c r="O55" s="6969"/>
      <c r="P55" s="6969"/>
      <c r="Q55" s="6969"/>
      <c r="R55" s="6969"/>
      <c r="S55" s="6969"/>
    </row>
    <row r="56" spans="3:19" hidden="1">
      <c r="D56" s="6971"/>
      <c r="E56" s="6972"/>
      <c r="F56" s="6972"/>
      <c r="G56" s="6972"/>
      <c r="H56" s="6972"/>
      <c r="I56" s="230"/>
      <c r="J56" s="6972"/>
      <c r="K56" s="6972"/>
      <c r="L56" s="6972"/>
      <c r="M56" s="6972"/>
      <c r="N56" s="6972"/>
      <c r="O56" s="6972"/>
      <c r="P56" s="6972"/>
      <c r="Q56" s="6972"/>
      <c r="R56" s="6972"/>
      <c r="S56" s="6972"/>
    </row>
    <row r="57" spans="3:19" hidden="1">
      <c r="D57" s="6971"/>
      <c r="E57" s="6972"/>
      <c r="F57" s="6972"/>
      <c r="G57" s="6972"/>
      <c r="H57" s="6972"/>
      <c r="I57" s="230"/>
      <c r="J57" s="6972"/>
      <c r="K57" s="6972"/>
      <c r="L57" s="6972"/>
      <c r="M57" s="6972"/>
      <c r="N57" s="6972"/>
      <c r="O57" s="6972"/>
      <c r="P57" s="6972"/>
      <c r="Q57" s="6972"/>
      <c r="R57" s="6972"/>
      <c r="S57" s="6972"/>
    </row>
    <row r="58" spans="3:19" hidden="1">
      <c r="D58" s="6971"/>
      <c r="E58" s="6972"/>
      <c r="F58" s="6972"/>
      <c r="G58" s="6972"/>
      <c r="H58" s="6972"/>
      <c r="I58" s="230"/>
      <c r="J58" s="6972"/>
      <c r="K58" s="6972"/>
      <c r="L58" s="6972"/>
      <c r="M58" s="6972"/>
      <c r="N58" s="6972"/>
      <c r="O58" s="6972"/>
      <c r="P58" s="6972"/>
      <c r="Q58" s="6972"/>
      <c r="R58" s="6972"/>
      <c r="S58" s="6972"/>
    </row>
    <row r="59" spans="3:19" hidden="1">
      <c r="D59" s="6967"/>
      <c r="E59" s="6966"/>
      <c r="F59" s="6966"/>
      <c r="G59" s="6966"/>
      <c r="H59" s="6966"/>
      <c r="I59" s="230"/>
      <c r="J59" s="6966"/>
      <c r="K59" s="6966"/>
      <c r="L59" s="6966"/>
      <c r="M59" s="6966"/>
      <c r="N59" s="6966"/>
      <c r="O59" s="6966"/>
      <c r="P59" s="6966"/>
      <c r="Q59" s="6966"/>
      <c r="R59" s="6966"/>
      <c r="S59" s="6966"/>
    </row>
    <row r="60" spans="3:19" s="6963" customFormat="1" hidden="1">
      <c r="C60" s="6964"/>
      <c r="D60" s="6965"/>
      <c r="E60" s="6966"/>
      <c r="F60" s="6966"/>
      <c r="G60" s="6966"/>
      <c r="H60" s="6966"/>
      <c r="J60" s="6966"/>
      <c r="K60" s="6966"/>
      <c r="L60" s="6966"/>
      <c r="M60" s="6966"/>
      <c r="N60" s="6966"/>
      <c r="O60" s="6966"/>
      <c r="P60" s="6966"/>
      <c r="Q60" s="6966"/>
      <c r="R60" s="6966"/>
      <c r="S60" s="6966"/>
    </row>
    <row r="61" spans="3:19" s="6963" customFormat="1" hidden="1">
      <c r="C61" s="6964"/>
      <c r="D61" s="6965"/>
      <c r="E61" s="6966"/>
      <c r="F61" s="6966"/>
      <c r="G61" s="6966"/>
      <c r="H61" s="6966"/>
      <c r="J61" s="6966"/>
      <c r="K61" s="6966"/>
      <c r="L61" s="6966"/>
      <c r="M61" s="6966"/>
      <c r="N61" s="6966"/>
      <c r="O61" s="6966"/>
      <c r="P61" s="6966"/>
      <c r="Q61" s="6966"/>
      <c r="R61" s="6966"/>
      <c r="S61" s="6966"/>
    </row>
    <row r="62" spans="3:19" hidden="1">
      <c r="D62" s="6967"/>
      <c r="E62" s="6969"/>
      <c r="F62" s="6969"/>
      <c r="G62" s="6969"/>
      <c r="H62" s="6969"/>
      <c r="I62" s="230"/>
      <c r="J62" s="6969"/>
      <c r="K62" s="6969"/>
      <c r="L62" s="6969"/>
      <c r="M62" s="6969"/>
      <c r="N62" s="6969"/>
      <c r="O62" s="6969"/>
      <c r="P62" s="6969"/>
      <c r="Q62" s="6969"/>
      <c r="R62" s="6969"/>
      <c r="S62" s="6969"/>
    </row>
    <row r="63" spans="3:19" hidden="1">
      <c r="D63" s="6970"/>
      <c r="E63" s="6969"/>
      <c r="F63" s="6969"/>
      <c r="G63" s="6969"/>
      <c r="H63" s="6969"/>
      <c r="I63" s="230"/>
      <c r="J63" s="6969"/>
      <c r="K63" s="6969"/>
      <c r="L63" s="6969"/>
      <c r="M63" s="6969"/>
      <c r="N63" s="6969"/>
      <c r="O63" s="6969"/>
      <c r="P63" s="6969"/>
      <c r="Q63" s="6969"/>
      <c r="R63" s="6969"/>
      <c r="S63" s="6969"/>
    </row>
    <row r="64" spans="3:19" hidden="1">
      <c r="D64" s="6971"/>
      <c r="E64" s="6972"/>
      <c r="F64" s="6972"/>
      <c r="G64" s="6972"/>
      <c r="H64" s="6972"/>
      <c r="I64" s="230"/>
      <c r="J64" s="6972"/>
      <c r="K64" s="6972"/>
      <c r="L64" s="6972"/>
      <c r="M64" s="6972"/>
      <c r="N64" s="6972"/>
      <c r="O64" s="6972"/>
      <c r="P64" s="6972"/>
      <c r="Q64" s="6972"/>
      <c r="R64" s="6972"/>
      <c r="S64" s="6972"/>
    </row>
    <row r="65" spans="3:19" hidden="1">
      <c r="D65" s="6971"/>
      <c r="E65" s="6972"/>
      <c r="F65" s="6972"/>
      <c r="G65" s="6972"/>
      <c r="H65" s="6972"/>
      <c r="I65" s="230"/>
      <c r="J65" s="6972"/>
      <c r="K65" s="6972"/>
      <c r="L65" s="6972"/>
      <c r="M65" s="6972"/>
      <c r="N65" s="6972"/>
      <c r="O65" s="6972"/>
      <c r="P65" s="6972"/>
      <c r="Q65" s="6972"/>
      <c r="R65" s="6972"/>
      <c r="S65" s="6972"/>
    </row>
    <row r="66" spans="3:19" hidden="1">
      <c r="D66" s="6971"/>
      <c r="E66" s="6972"/>
      <c r="F66" s="6972"/>
      <c r="G66" s="6972"/>
      <c r="H66" s="6972"/>
      <c r="I66" s="230"/>
      <c r="J66" s="6972"/>
      <c r="K66" s="6972"/>
      <c r="L66" s="6972"/>
      <c r="M66" s="6972"/>
      <c r="N66" s="6972"/>
      <c r="O66" s="6972"/>
      <c r="P66" s="6972"/>
      <c r="Q66" s="6972"/>
      <c r="R66" s="6972"/>
      <c r="S66" s="6972"/>
    </row>
    <row r="67" spans="3:19" hidden="1">
      <c r="D67" s="6967"/>
      <c r="E67" s="6966"/>
      <c r="F67" s="6966"/>
      <c r="G67" s="6966"/>
      <c r="H67" s="6966"/>
      <c r="I67" s="230"/>
      <c r="J67" s="6966"/>
      <c r="K67" s="6966"/>
      <c r="L67" s="6966"/>
      <c r="M67" s="6966"/>
      <c r="N67" s="6966"/>
      <c r="O67" s="6966"/>
      <c r="P67" s="6966"/>
      <c r="Q67" s="6966"/>
      <c r="R67" s="6966"/>
      <c r="S67" s="6966"/>
    </row>
    <row r="68" spans="3:19" s="6963" customFormat="1" hidden="1">
      <c r="C68" s="6964"/>
      <c r="D68" s="6965"/>
      <c r="E68" s="6966"/>
      <c r="F68" s="6966"/>
      <c r="G68" s="6966"/>
      <c r="H68" s="6966"/>
      <c r="J68" s="6966"/>
      <c r="K68" s="6966"/>
      <c r="L68" s="6966"/>
      <c r="M68" s="6966"/>
      <c r="N68" s="6966"/>
      <c r="O68" s="6966"/>
      <c r="P68" s="6966"/>
      <c r="Q68" s="6966"/>
      <c r="R68" s="6966"/>
      <c r="S68" s="6966"/>
    </row>
    <row r="69" spans="3:19" hidden="1">
      <c r="D69" s="6970"/>
      <c r="E69" s="6969"/>
      <c r="F69" s="6969"/>
      <c r="G69" s="6969"/>
      <c r="H69" s="6969"/>
      <c r="I69" s="230"/>
      <c r="J69" s="6969"/>
      <c r="K69" s="6969"/>
      <c r="L69" s="6969"/>
      <c r="M69" s="6969"/>
      <c r="N69" s="6969"/>
      <c r="O69" s="6969"/>
      <c r="P69" s="6969"/>
      <c r="Q69" s="6969"/>
      <c r="R69" s="6969"/>
      <c r="S69" s="6969"/>
    </row>
    <row r="70" spans="3:19" hidden="1">
      <c r="D70" s="6971"/>
      <c r="E70" s="6972"/>
      <c r="F70" s="6972"/>
      <c r="G70" s="6972"/>
      <c r="H70" s="6972"/>
      <c r="I70" s="230"/>
      <c r="J70" s="6972"/>
      <c r="K70" s="6972"/>
      <c r="L70" s="6972"/>
      <c r="M70" s="6972"/>
      <c r="N70" s="6972"/>
      <c r="O70" s="6972"/>
      <c r="P70" s="6972"/>
      <c r="Q70" s="6972"/>
      <c r="R70" s="6972"/>
      <c r="S70" s="6972"/>
    </row>
    <row r="71" spans="3:19" hidden="1">
      <c r="D71" s="6971"/>
      <c r="E71" s="6972"/>
      <c r="F71" s="6972"/>
      <c r="G71" s="6972"/>
      <c r="H71" s="6972"/>
      <c r="I71" s="230"/>
      <c r="J71" s="6972"/>
      <c r="K71" s="6972"/>
      <c r="L71" s="6972"/>
      <c r="M71" s="6972"/>
      <c r="N71" s="6972"/>
      <c r="O71" s="6972"/>
      <c r="P71" s="6972"/>
      <c r="Q71" s="6972"/>
      <c r="R71" s="6972"/>
      <c r="S71" s="6972"/>
    </row>
    <row r="72" spans="3:19" hidden="1">
      <c r="D72" s="6971"/>
      <c r="E72" s="6972"/>
      <c r="F72" s="6972"/>
      <c r="G72" s="6972"/>
      <c r="H72" s="6972"/>
      <c r="I72" s="230"/>
      <c r="J72" s="6972"/>
      <c r="K72" s="6972"/>
      <c r="L72" s="6972"/>
      <c r="M72" s="6972"/>
      <c r="N72" s="6972"/>
      <c r="O72" s="6972"/>
      <c r="P72" s="6972"/>
      <c r="Q72" s="6972"/>
      <c r="R72" s="6972"/>
      <c r="S72" s="6972"/>
    </row>
    <row r="73" spans="3:19" hidden="1">
      <c r="D73" s="6967"/>
      <c r="E73" s="6966"/>
      <c r="F73" s="6966"/>
      <c r="G73" s="6966"/>
      <c r="H73" s="6966"/>
      <c r="I73" s="230"/>
      <c r="J73" s="6966"/>
      <c r="K73" s="6966"/>
      <c r="L73" s="6966"/>
      <c r="M73" s="6966"/>
      <c r="N73" s="6966"/>
      <c r="O73" s="6966"/>
      <c r="P73" s="6966"/>
      <c r="Q73" s="6966"/>
      <c r="R73" s="6966"/>
      <c r="S73" s="6966"/>
    </row>
    <row r="74" spans="3:19" s="6963" customFormat="1" hidden="1">
      <c r="C74" s="6964"/>
      <c r="D74" s="6965"/>
      <c r="E74" s="6966"/>
      <c r="F74" s="6966"/>
      <c r="G74" s="6966"/>
      <c r="H74" s="6966"/>
      <c r="J74" s="6966"/>
      <c r="K74" s="6966"/>
      <c r="L74" s="6966"/>
      <c r="M74" s="6966"/>
      <c r="N74" s="6966"/>
      <c r="O74" s="6966"/>
      <c r="P74" s="6966"/>
      <c r="Q74" s="6966"/>
      <c r="R74" s="6966"/>
      <c r="S74" s="6966"/>
    </row>
    <row r="75" spans="3:19" s="6963" customFormat="1" hidden="1">
      <c r="C75" s="6964"/>
      <c r="D75" s="6965"/>
      <c r="E75" s="6966"/>
      <c r="F75" s="6966"/>
      <c r="G75" s="6966"/>
      <c r="H75" s="6966"/>
      <c r="J75" s="6966"/>
      <c r="K75" s="6966"/>
      <c r="L75" s="6966"/>
      <c r="M75" s="6966"/>
      <c r="N75" s="6966"/>
      <c r="O75" s="6966"/>
      <c r="P75" s="6966"/>
      <c r="Q75" s="6966"/>
      <c r="R75" s="6966"/>
      <c r="S75" s="6966"/>
    </row>
    <row r="76" spans="3:19" s="6963" customFormat="1" hidden="1">
      <c r="C76" s="6964"/>
      <c r="D76" s="6965"/>
      <c r="E76" s="6966"/>
      <c r="F76" s="6966"/>
      <c r="G76" s="6966"/>
      <c r="H76" s="6966"/>
      <c r="J76" s="6966"/>
      <c r="K76" s="6966"/>
      <c r="L76" s="6966"/>
      <c r="M76" s="6966"/>
      <c r="N76" s="6966"/>
      <c r="O76" s="6966"/>
      <c r="P76" s="6966"/>
      <c r="Q76" s="6966"/>
      <c r="R76" s="6966"/>
      <c r="S76" s="6966"/>
    </row>
    <row r="77" spans="3:19" s="6963" customFormat="1" hidden="1">
      <c r="C77" s="6964"/>
      <c r="D77" s="6973"/>
      <c r="E77" s="6966"/>
      <c r="F77" s="6966"/>
      <c r="G77" s="6966"/>
      <c r="H77" s="6966"/>
      <c r="J77" s="6966"/>
      <c r="K77" s="6966"/>
      <c r="L77" s="6966"/>
      <c r="M77" s="6966"/>
      <c r="N77" s="6966"/>
      <c r="O77" s="6966"/>
      <c r="P77" s="6966"/>
      <c r="Q77" s="6966"/>
      <c r="R77" s="6966"/>
      <c r="S77" s="6966"/>
    </row>
    <row r="78" spans="3:19" s="6963" customFormat="1" hidden="1">
      <c r="C78" s="6964"/>
      <c r="D78" s="6967"/>
      <c r="E78" s="6966"/>
      <c r="F78" s="6966"/>
      <c r="G78" s="6966"/>
      <c r="H78" s="6966"/>
      <c r="J78" s="6966"/>
      <c r="K78" s="6966"/>
      <c r="L78" s="6966"/>
      <c r="M78" s="6966"/>
      <c r="N78" s="6966"/>
      <c r="O78" s="6966"/>
      <c r="P78" s="6966"/>
      <c r="Q78" s="6966"/>
      <c r="R78" s="6966"/>
      <c r="S78" s="6966"/>
    </row>
    <row r="79" spans="3:19" hidden="1">
      <c r="D79" s="6967"/>
      <c r="E79" s="6974"/>
      <c r="F79" s="6974"/>
      <c r="G79" s="6974"/>
      <c r="H79" s="6974"/>
      <c r="I79" s="230"/>
      <c r="J79" s="6974"/>
      <c r="K79" s="6974"/>
      <c r="L79" s="6974"/>
      <c r="M79" s="6974"/>
      <c r="N79" s="6974"/>
      <c r="O79" s="6974"/>
      <c r="P79" s="6974"/>
      <c r="Q79" s="6974"/>
      <c r="R79" s="6974"/>
      <c r="S79" s="6974"/>
    </row>
    <row r="80" spans="3:19" hidden="1">
      <c r="D80" s="6975"/>
      <c r="E80" s="6974"/>
      <c r="F80" s="6974"/>
      <c r="G80" s="6974"/>
      <c r="H80" s="6974"/>
      <c r="I80" s="230"/>
      <c r="J80" s="6974"/>
      <c r="K80" s="6974"/>
      <c r="L80" s="6974"/>
      <c r="M80" s="6974"/>
      <c r="N80" s="6974"/>
      <c r="O80" s="6974"/>
      <c r="P80" s="6974"/>
      <c r="Q80" s="6974"/>
      <c r="R80" s="6974"/>
      <c r="S80" s="6974"/>
    </row>
    <row r="81" spans="4:19" hidden="1">
      <c r="D81" s="6967"/>
      <c r="E81" s="6974"/>
      <c r="F81" s="6974"/>
      <c r="G81" s="6974"/>
      <c r="H81" s="6974"/>
      <c r="I81" s="230"/>
      <c r="J81" s="6974"/>
      <c r="K81" s="6974"/>
      <c r="L81" s="6974"/>
      <c r="M81" s="6974"/>
      <c r="N81" s="6974"/>
      <c r="O81" s="6974"/>
      <c r="P81" s="6974"/>
      <c r="Q81" s="6974"/>
      <c r="R81" s="6974"/>
      <c r="S81" s="6974"/>
    </row>
    <row r="82" spans="4:19" hidden="1">
      <c r="D82" s="6967"/>
      <c r="E82" s="6974"/>
      <c r="F82" s="6974"/>
      <c r="G82" s="6974"/>
      <c r="H82" s="6974"/>
      <c r="I82" s="230"/>
      <c r="J82" s="6974"/>
      <c r="K82" s="6974"/>
      <c r="L82" s="6974"/>
      <c r="M82" s="6974"/>
      <c r="N82" s="6974"/>
      <c r="O82" s="6974"/>
      <c r="P82" s="6974"/>
      <c r="Q82" s="6974"/>
      <c r="R82" s="6974"/>
      <c r="S82" s="6974"/>
    </row>
    <row r="83" spans="4:19" hidden="1">
      <c r="D83" s="6970"/>
      <c r="E83" s="6974"/>
      <c r="F83" s="6974"/>
      <c r="G83" s="6974"/>
      <c r="H83" s="6974"/>
      <c r="I83" s="230"/>
      <c r="J83" s="6974"/>
      <c r="K83" s="6974"/>
      <c r="L83" s="6974"/>
      <c r="M83" s="6974"/>
      <c r="N83" s="6974"/>
      <c r="O83" s="6974"/>
      <c r="P83" s="6974"/>
      <c r="Q83" s="6974"/>
      <c r="R83" s="6974"/>
      <c r="S83" s="6974"/>
    </row>
    <row r="84" spans="4:19" hidden="1">
      <c r="D84" s="6971"/>
      <c r="E84" s="6972"/>
      <c r="F84" s="6972"/>
      <c r="G84" s="6972"/>
      <c r="H84" s="6972"/>
      <c r="I84" s="230"/>
      <c r="J84" s="6972"/>
      <c r="K84" s="6972"/>
      <c r="L84" s="6972"/>
      <c r="M84" s="6972"/>
      <c r="N84" s="6972"/>
      <c r="O84" s="6972"/>
      <c r="P84" s="6972"/>
      <c r="Q84" s="6972"/>
      <c r="R84" s="6972"/>
      <c r="S84" s="6972"/>
    </row>
    <row r="85" spans="4:19" hidden="1">
      <c r="D85" s="6971"/>
      <c r="E85" s="6972"/>
      <c r="F85" s="6972"/>
      <c r="G85" s="6972"/>
      <c r="H85" s="6972"/>
      <c r="I85" s="230"/>
      <c r="J85" s="6972"/>
      <c r="K85" s="6972"/>
      <c r="L85" s="6972"/>
      <c r="M85" s="6972"/>
      <c r="N85" s="6972"/>
      <c r="O85" s="6972"/>
      <c r="P85" s="6972"/>
      <c r="Q85" s="6972"/>
      <c r="R85" s="6972"/>
      <c r="S85" s="6972"/>
    </row>
    <row r="86" spans="4:19" hidden="1">
      <c r="D86" s="6971"/>
      <c r="E86" s="6972"/>
      <c r="F86" s="6972"/>
      <c r="G86" s="6972"/>
      <c r="H86" s="6972"/>
      <c r="I86" s="230"/>
      <c r="J86" s="6972"/>
      <c r="K86" s="6972"/>
      <c r="L86" s="6972"/>
      <c r="M86" s="6972"/>
      <c r="N86" s="6972"/>
      <c r="O86" s="6972"/>
      <c r="P86" s="6972"/>
      <c r="Q86" s="6972"/>
      <c r="R86" s="6972"/>
      <c r="S86" s="6972"/>
    </row>
    <row r="87" spans="4:19" hidden="1">
      <c r="D87" s="6967"/>
      <c r="E87" s="6966"/>
      <c r="F87" s="6966"/>
      <c r="G87" s="6966"/>
      <c r="H87" s="6966"/>
      <c r="I87" s="230"/>
      <c r="J87" s="6966"/>
      <c r="K87" s="6966"/>
      <c r="L87" s="6966"/>
      <c r="M87" s="6966"/>
      <c r="N87" s="6966"/>
      <c r="O87" s="6966"/>
      <c r="P87" s="6966"/>
      <c r="Q87" s="6966"/>
      <c r="R87" s="6966"/>
      <c r="S87" s="6966"/>
    </row>
    <row r="88" spans="4:19" hidden="1">
      <c r="D88" s="6965"/>
      <c r="E88" s="6966"/>
      <c r="F88" s="6966"/>
      <c r="G88" s="6966"/>
      <c r="H88" s="6966"/>
      <c r="I88" s="6963"/>
      <c r="J88" s="6966"/>
      <c r="K88" s="6966"/>
      <c r="L88" s="6966"/>
      <c r="M88" s="6966"/>
      <c r="N88" s="6966"/>
      <c r="O88" s="6966"/>
      <c r="P88" s="6966"/>
      <c r="Q88" s="6966"/>
      <c r="R88" s="6966"/>
      <c r="S88" s="6966"/>
    </row>
    <row r="89" spans="4:19" hidden="1">
      <c r="D89" s="6970"/>
      <c r="E89" s="6976"/>
      <c r="F89" s="6976"/>
      <c r="G89" s="6976"/>
      <c r="H89" s="6976"/>
      <c r="I89" s="230"/>
      <c r="J89" s="6976"/>
      <c r="K89" s="6976"/>
      <c r="L89" s="6976"/>
      <c r="M89" s="6976"/>
      <c r="N89" s="6976"/>
      <c r="O89" s="6976"/>
      <c r="P89" s="6976"/>
      <c r="Q89" s="6976"/>
      <c r="R89" s="6976"/>
      <c r="S89" s="6976"/>
    </row>
    <row r="90" spans="4:19" hidden="1">
      <c r="D90" s="6971"/>
      <c r="E90" s="6972"/>
      <c r="F90" s="6972"/>
      <c r="G90" s="6972"/>
      <c r="H90" s="6972"/>
      <c r="I90" s="230"/>
      <c r="J90" s="6972"/>
      <c r="K90" s="6972"/>
      <c r="L90" s="6972"/>
      <c r="M90" s="6972"/>
      <c r="N90" s="6972"/>
      <c r="O90" s="6972"/>
      <c r="P90" s="6972"/>
      <c r="Q90" s="6972"/>
      <c r="R90" s="6972"/>
      <c r="S90" s="6972"/>
    </row>
    <row r="91" spans="4:19" hidden="1">
      <c r="D91" s="6971"/>
      <c r="E91" s="6972"/>
      <c r="F91" s="6972"/>
      <c r="G91" s="6972"/>
      <c r="H91" s="6972"/>
      <c r="I91" s="230"/>
      <c r="J91" s="6972"/>
      <c r="K91" s="6972"/>
      <c r="L91" s="6972"/>
      <c r="M91" s="6972"/>
      <c r="N91" s="6972"/>
      <c r="O91" s="6972"/>
      <c r="P91" s="6972"/>
      <c r="Q91" s="6972"/>
      <c r="R91" s="6972"/>
      <c r="S91" s="6972"/>
    </row>
    <row r="92" spans="4:19" hidden="1">
      <c r="D92" s="6971"/>
      <c r="E92" s="6972"/>
      <c r="F92" s="6972"/>
      <c r="G92" s="6972"/>
      <c r="H92" s="6972"/>
      <c r="I92" s="230"/>
      <c r="J92" s="6972"/>
      <c r="K92" s="6972"/>
      <c r="L92" s="6972"/>
      <c r="M92" s="6972"/>
      <c r="N92" s="6972"/>
      <c r="O92" s="6972"/>
      <c r="P92" s="6972"/>
      <c r="Q92" s="6972"/>
      <c r="R92" s="6972"/>
      <c r="S92" s="6972"/>
    </row>
    <row r="93" spans="4:19" hidden="1">
      <c r="D93" s="6967"/>
      <c r="E93" s="6966"/>
      <c r="F93" s="6966"/>
      <c r="G93" s="6966"/>
      <c r="H93" s="6966"/>
      <c r="I93" s="230"/>
      <c r="J93" s="6966"/>
      <c r="K93" s="6966"/>
      <c r="L93" s="6966"/>
      <c r="M93" s="6966"/>
      <c r="N93" s="6966"/>
      <c r="O93" s="6966"/>
      <c r="P93" s="6966"/>
      <c r="Q93" s="6966"/>
      <c r="R93" s="6966"/>
      <c r="S93" s="6966"/>
    </row>
    <row r="94" spans="4:19" hidden="1">
      <c r="D94" s="6965"/>
      <c r="E94" s="6966"/>
      <c r="F94" s="6966"/>
      <c r="G94" s="6966"/>
      <c r="H94" s="6966"/>
      <c r="I94" s="6963"/>
      <c r="J94" s="6966"/>
      <c r="K94" s="6966"/>
      <c r="L94" s="6966"/>
      <c r="M94" s="6966"/>
      <c r="N94" s="6966"/>
      <c r="O94" s="6966"/>
      <c r="P94" s="6966"/>
      <c r="Q94" s="6966"/>
      <c r="R94" s="6966"/>
      <c r="S94" s="6966"/>
    </row>
    <row r="95" spans="4:19" hidden="1">
      <c r="D95" s="6965"/>
      <c r="E95" s="6966"/>
      <c r="F95" s="6966"/>
      <c r="G95" s="6966"/>
      <c r="H95" s="6966"/>
      <c r="I95" s="6963"/>
      <c r="J95" s="6966"/>
      <c r="K95" s="6966"/>
      <c r="L95" s="6966"/>
      <c r="M95" s="6966"/>
      <c r="N95" s="6966"/>
      <c r="O95" s="6966"/>
      <c r="P95" s="6966"/>
      <c r="Q95" s="6966"/>
      <c r="R95" s="6966"/>
      <c r="S95" s="6966"/>
    </row>
    <row r="96" spans="4:19" hidden="1">
      <c r="D96" s="6967"/>
      <c r="E96" s="6972"/>
      <c r="F96" s="6972"/>
      <c r="G96" s="6972"/>
      <c r="H96" s="6972"/>
      <c r="I96" s="230"/>
      <c r="J96" s="6972"/>
      <c r="K96" s="6972"/>
      <c r="L96" s="6972"/>
      <c r="M96" s="6972"/>
      <c r="N96" s="6972"/>
      <c r="O96" s="6972"/>
      <c r="P96" s="6972"/>
      <c r="Q96" s="6972"/>
      <c r="R96" s="6972"/>
      <c r="S96" s="6972"/>
    </row>
    <row r="97" spans="4:19" hidden="1">
      <c r="D97" s="6970"/>
      <c r="E97" s="6972"/>
      <c r="F97" s="6972"/>
      <c r="G97" s="6972"/>
      <c r="H97" s="6972"/>
      <c r="I97" s="230"/>
      <c r="J97" s="6972"/>
      <c r="K97" s="6972"/>
      <c r="L97" s="6972"/>
      <c r="M97" s="6972"/>
      <c r="N97" s="6972"/>
      <c r="O97" s="6972"/>
      <c r="P97" s="6972"/>
      <c r="Q97" s="6972"/>
      <c r="R97" s="6972"/>
      <c r="S97" s="6972"/>
    </row>
    <row r="98" spans="4:19" hidden="1">
      <c r="D98" s="6971"/>
      <c r="E98" s="6972"/>
      <c r="F98" s="6972"/>
      <c r="G98" s="6972"/>
      <c r="H98" s="6972"/>
      <c r="I98" s="230"/>
      <c r="J98" s="6972"/>
      <c r="K98" s="6972"/>
      <c r="L98" s="6972"/>
      <c r="M98" s="6972"/>
      <c r="N98" s="6972"/>
      <c r="O98" s="6972"/>
      <c r="P98" s="6972"/>
      <c r="Q98" s="6972"/>
      <c r="R98" s="6972"/>
      <c r="S98" s="6972"/>
    </row>
    <row r="99" spans="4:19" hidden="1">
      <c r="D99" s="6971"/>
      <c r="E99" s="6972"/>
      <c r="F99" s="6972"/>
      <c r="G99" s="6972"/>
      <c r="H99" s="6972"/>
      <c r="I99" s="230"/>
      <c r="J99" s="6972"/>
      <c r="K99" s="6972"/>
      <c r="L99" s="6972"/>
      <c r="M99" s="6972"/>
      <c r="N99" s="6972"/>
      <c r="O99" s="6972"/>
      <c r="P99" s="6972"/>
      <c r="Q99" s="6972"/>
      <c r="R99" s="6972"/>
      <c r="S99" s="6972"/>
    </row>
    <row r="100" spans="4:19" hidden="1">
      <c r="D100" s="6971"/>
      <c r="E100" s="6972"/>
      <c r="F100" s="6972"/>
      <c r="G100" s="6972"/>
      <c r="H100" s="6972"/>
      <c r="I100" s="230"/>
      <c r="J100" s="6972"/>
      <c r="K100" s="6972"/>
      <c r="L100" s="6972"/>
      <c r="M100" s="6972"/>
      <c r="N100" s="6972"/>
      <c r="O100" s="6972"/>
      <c r="P100" s="6972"/>
      <c r="Q100" s="6972"/>
      <c r="R100" s="6972"/>
      <c r="S100" s="6972"/>
    </row>
    <row r="101" spans="4:19" hidden="1">
      <c r="D101" s="6967"/>
      <c r="E101" s="6966"/>
      <c r="F101" s="6966"/>
      <c r="G101" s="6966"/>
      <c r="H101" s="6966"/>
      <c r="I101" s="230"/>
      <c r="J101" s="6966"/>
      <c r="K101" s="6966"/>
      <c r="L101" s="6966"/>
      <c r="M101" s="6966"/>
      <c r="N101" s="6966"/>
      <c r="O101" s="6966"/>
      <c r="P101" s="6966"/>
      <c r="Q101" s="6966"/>
      <c r="R101" s="6966"/>
      <c r="S101" s="6966"/>
    </row>
    <row r="102" spans="4:19" hidden="1">
      <c r="D102" s="6965"/>
      <c r="E102" s="6966"/>
      <c r="F102" s="6966"/>
      <c r="G102" s="6966"/>
      <c r="H102" s="6966"/>
      <c r="I102" s="6963"/>
      <c r="J102" s="6966"/>
      <c r="K102" s="6966"/>
      <c r="L102" s="6966"/>
      <c r="M102" s="6966"/>
      <c r="N102" s="6966"/>
      <c r="O102" s="6966"/>
      <c r="P102" s="6966"/>
      <c r="Q102" s="6966"/>
      <c r="R102" s="6966"/>
      <c r="S102" s="6966"/>
    </row>
    <row r="103" spans="4:19" hidden="1">
      <c r="D103" s="6970"/>
      <c r="E103" s="6972"/>
      <c r="F103" s="6972"/>
      <c r="G103" s="6972"/>
      <c r="H103" s="6972"/>
      <c r="I103" s="230"/>
      <c r="J103" s="6972"/>
      <c r="K103" s="6972"/>
      <c r="L103" s="6972"/>
      <c r="M103" s="6972"/>
      <c r="N103" s="6972"/>
      <c r="O103" s="6972"/>
      <c r="P103" s="6972"/>
      <c r="Q103" s="6972"/>
      <c r="R103" s="6972"/>
      <c r="S103" s="6972"/>
    </row>
    <row r="104" spans="4:19" hidden="1">
      <c r="D104" s="6971"/>
      <c r="E104" s="6972"/>
      <c r="F104" s="6972"/>
      <c r="G104" s="6972"/>
      <c r="H104" s="6972"/>
      <c r="I104" s="230"/>
      <c r="J104" s="6972"/>
      <c r="K104" s="6972"/>
      <c r="L104" s="6972"/>
      <c r="M104" s="6972"/>
      <c r="N104" s="6972"/>
      <c r="O104" s="6972"/>
      <c r="P104" s="6972"/>
      <c r="Q104" s="6972"/>
      <c r="R104" s="6972"/>
      <c r="S104" s="6972"/>
    </row>
    <row r="105" spans="4:19" hidden="1">
      <c r="D105" s="6971"/>
      <c r="E105" s="6972"/>
      <c r="F105" s="6972"/>
      <c r="G105" s="6972"/>
      <c r="H105" s="6972"/>
      <c r="I105" s="230"/>
      <c r="J105" s="6972"/>
      <c r="K105" s="6972"/>
      <c r="L105" s="6972"/>
      <c r="M105" s="6972"/>
      <c r="N105" s="6972"/>
      <c r="O105" s="6972"/>
      <c r="P105" s="6972"/>
      <c r="Q105" s="6972"/>
      <c r="R105" s="6972"/>
      <c r="S105" s="6972"/>
    </row>
    <row r="106" spans="4:19" hidden="1">
      <c r="D106" s="6971"/>
      <c r="E106" s="6972"/>
      <c r="F106" s="6972"/>
      <c r="G106" s="6972"/>
      <c r="H106" s="6972"/>
      <c r="I106" s="230"/>
      <c r="J106" s="6972"/>
      <c r="K106" s="6972"/>
      <c r="L106" s="6972"/>
      <c r="M106" s="6972"/>
      <c r="N106" s="6972"/>
      <c r="O106" s="6972"/>
      <c r="P106" s="6972"/>
      <c r="Q106" s="6972"/>
      <c r="R106" s="6972"/>
      <c r="S106" s="6972"/>
    </row>
    <row r="107" spans="4:19" hidden="1">
      <c r="D107" s="6967"/>
      <c r="E107" s="6966"/>
      <c r="F107" s="6966"/>
      <c r="G107" s="6966"/>
      <c r="H107" s="6966"/>
      <c r="I107" s="230"/>
      <c r="J107" s="6966"/>
      <c r="K107" s="6966"/>
      <c r="L107" s="6966"/>
      <c r="M107" s="6966"/>
      <c r="N107" s="6966"/>
      <c r="O107" s="6966"/>
      <c r="P107" s="6966"/>
      <c r="Q107" s="6966"/>
      <c r="R107" s="6966"/>
      <c r="S107" s="6966"/>
    </row>
    <row r="108" spans="4:19" hidden="1">
      <c r="D108" s="6965"/>
      <c r="E108" s="6966"/>
      <c r="F108" s="6966"/>
      <c r="G108" s="6966"/>
      <c r="H108" s="6966"/>
      <c r="I108" s="6963"/>
      <c r="J108" s="6966"/>
      <c r="K108" s="6966"/>
      <c r="L108" s="6966"/>
      <c r="M108" s="6966"/>
      <c r="N108" s="6966"/>
      <c r="O108" s="6966"/>
      <c r="P108" s="6966"/>
      <c r="Q108" s="6966"/>
      <c r="R108" s="6966"/>
      <c r="S108" s="6966"/>
    </row>
    <row r="109" spans="4:19" hidden="1">
      <c r="D109" s="6965"/>
      <c r="E109" s="6966"/>
      <c r="F109" s="6966"/>
      <c r="G109" s="6966"/>
      <c r="H109" s="6966"/>
      <c r="I109" s="6963"/>
      <c r="J109" s="6966"/>
      <c r="K109" s="6966"/>
      <c r="L109" s="6966"/>
      <c r="M109" s="6966"/>
      <c r="N109" s="6966"/>
      <c r="O109" s="6966"/>
      <c r="P109" s="6966"/>
      <c r="Q109" s="6966"/>
      <c r="R109" s="6966"/>
      <c r="S109" s="6966"/>
    </row>
    <row r="110" spans="4:19" hidden="1">
      <c r="D110" s="6965"/>
      <c r="E110" s="6966"/>
      <c r="F110" s="6966"/>
      <c r="G110" s="6966"/>
      <c r="H110" s="6966"/>
      <c r="I110" s="6963"/>
      <c r="J110" s="6966"/>
      <c r="K110" s="6966"/>
      <c r="L110" s="6966"/>
      <c r="M110" s="6966"/>
      <c r="N110" s="6966"/>
      <c r="O110" s="6966"/>
      <c r="P110" s="6966"/>
      <c r="Q110" s="6966"/>
      <c r="R110" s="6966"/>
      <c r="S110" s="6966"/>
    </row>
    <row r="111" spans="4:19" hidden="1">
      <c r="D111" s="6967"/>
      <c r="E111" s="6969"/>
      <c r="F111" s="6969"/>
      <c r="G111" s="6969"/>
      <c r="H111" s="6969"/>
      <c r="I111" s="230"/>
      <c r="J111" s="6969"/>
      <c r="K111" s="6969"/>
      <c r="L111" s="6969"/>
      <c r="M111" s="6969"/>
      <c r="N111" s="6969"/>
      <c r="O111" s="6969"/>
      <c r="P111" s="6969"/>
      <c r="Q111" s="6969"/>
      <c r="R111" s="6969"/>
      <c r="S111" s="6969"/>
    </row>
    <row r="112" spans="4:19" hidden="1">
      <c r="D112" s="6967"/>
      <c r="E112" s="6969"/>
      <c r="F112" s="6969"/>
      <c r="G112" s="6969"/>
      <c r="H112" s="6969"/>
      <c r="I112" s="230"/>
      <c r="J112" s="6969"/>
      <c r="K112" s="6969"/>
      <c r="L112" s="6969"/>
      <c r="M112" s="6969"/>
      <c r="N112" s="6969"/>
      <c r="O112" s="6969"/>
      <c r="P112" s="6969"/>
      <c r="Q112" s="6969"/>
      <c r="R112" s="6969"/>
      <c r="S112" s="6969"/>
    </row>
    <row r="113" spans="4:19" hidden="1">
      <c r="D113" s="6970"/>
      <c r="E113" s="6969"/>
      <c r="F113" s="6969"/>
      <c r="G113" s="6969"/>
      <c r="H113" s="6969"/>
      <c r="I113" s="230"/>
      <c r="J113" s="6969"/>
      <c r="K113" s="6969"/>
      <c r="L113" s="6969"/>
      <c r="M113" s="6969"/>
      <c r="N113" s="6969"/>
      <c r="O113" s="6969"/>
      <c r="P113" s="6969"/>
      <c r="Q113" s="6969"/>
      <c r="R113" s="6969"/>
      <c r="S113" s="6969"/>
    </row>
    <row r="114" spans="4:19" hidden="1">
      <c r="D114" s="6971"/>
      <c r="E114" s="6972"/>
      <c r="F114" s="6972"/>
      <c r="G114" s="6972"/>
      <c r="H114" s="6972"/>
      <c r="I114" s="230"/>
      <c r="J114" s="6972"/>
      <c r="K114" s="6972"/>
      <c r="L114" s="6972"/>
      <c r="M114" s="6972"/>
      <c r="N114" s="6972"/>
      <c r="O114" s="6972"/>
      <c r="P114" s="6972"/>
      <c r="Q114" s="6972"/>
      <c r="R114" s="6972"/>
      <c r="S114" s="6972"/>
    </row>
    <row r="115" spans="4:19" hidden="1">
      <c r="D115" s="6971"/>
      <c r="E115" s="6972"/>
      <c r="F115" s="6972"/>
      <c r="G115" s="6972"/>
      <c r="H115" s="6972"/>
      <c r="I115" s="230"/>
      <c r="J115" s="6972"/>
      <c r="K115" s="6972"/>
      <c r="L115" s="6972"/>
      <c r="M115" s="6972"/>
      <c r="N115" s="6972"/>
      <c r="O115" s="6972"/>
      <c r="P115" s="6972"/>
      <c r="Q115" s="6972"/>
      <c r="R115" s="6972"/>
      <c r="S115" s="6972"/>
    </row>
    <row r="116" spans="4:19" hidden="1">
      <c r="D116" s="6971"/>
      <c r="E116" s="6972"/>
      <c r="F116" s="6972"/>
      <c r="G116" s="6972"/>
      <c r="H116" s="6972"/>
      <c r="I116" s="230"/>
      <c r="J116" s="6972"/>
      <c r="K116" s="6972"/>
      <c r="L116" s="6972"/>
      <c r="M116" s="6972"/>
      <c r="N116" s="6972"/>
      <c r="O116" s="6972"/>
      <c r="P116" s="6972"/>
      <c r="Q116" s="6972"/>
      <c r="R116" s="6972"/>
      <c r="S116" s="6972"/>
    </row>
    <row r="117" spans="4:19" hidden="1">
      <c r="D117" s="6967"/>
      <c r="E117" s="6966"/>
      <c r="F117" s="6966"/>
      <c r="G117" s="6966"/>
      <c r="H117" s="6966"/>
      <c r="I117" s="230"/>
      <c r="J117" s="6966"/>
      <c r="K117" s="6966"/>
      <c r="L117" s="6966"/>
      <c r="M117" s="6966"/>
      <c r="N117" s="6966"/>
      <c r="O117" s="6966"/>
      <c r="P117" s="6966"/>
      <c r="Q117" s="6966"/>
      <c r="R117" s="6966"/>
      <c r="S117" s="6966"/>
    </row>
    <row r="118" spans="4:19" hidden="1">
      <c r="D118" s="6965"/>
      <c r="E118" s="6966"/>
      <c r="F118" s="6966"/>
      <c r="G118" s="6966"/>
      <c r="H118" s="6966"/>
      <c r="I118" s="6963"/>
      <c r="J118" s="6966"/>
      <c r="K118" s="6966"/>
      <c r="L118" s="6966"/>
      <c r="M118" s="6966"/>
      <c r="N118" s="6966"/>
      <c r="O118" s="6966"/>
      <c r="P118" s="6966"/>
      <c r="Q118" s="6966"/>
      <c r="R118" s="6966"/>
      <c r="S118" s="6966"/>
    </row>
    <row r="119" spans="4:19" hidden="1">
      <c r="D119" s="6970"/>
      <c r="E119" s="6969"/>
      <c r="F119" s="6969"/>
      <c r="G119" s="6969"/>
      <c r="H119" s="6969"/>
      <c r="I119" s="230"/>
      <c r="J119" s="6969"/>
      <c r="K119" s="6969"/>
      <c r="L119" s="6969"/>
      <c r="M119" s="6969"/>
      <c r="N119" s="6969"/>
      <c r="O119" s="6969"/>
      <c r="P119" s="6969"/>
      <c r="Q119" s="6969"/>
      <c r="R119" s="6969"/>
      <c r="S119" s="6969"/>
    </row>
    <row r="120" spans="4:19" hidden="1">
      <c r="D120" s="6971"/>
      <c r="E120" s="6972"/>
      <c r="F120" s="6972"/>
      <c r="G120" s="6972"/>
      <c r="H120" s="6972"/>
      <c r="I120" s="230"/>
      <c r="J120" s="6972"/>
      <c r="K120" s="6972"/>
      <c r="L120" s="6972"/>
      <c r="M120" s="6972"/>
      <c r="N120" s="6972"/>
      <c r="O120" s="6972"/>
      <c r="P120" s="6972"/>
      <c r="Q120" s="6972"/>
      <c r="R120" s="6972"/>
      <c r="S120" s="6972"/>
    </row>
    <row r="121" spans="4:19" hidden="1">
      <c r="D121" s="6971"/>
      <c r="E121" s="6972"/>
      <c r="F121" s="6972"/>
      <c r="G121" s="6972"/>
      <c r="H121" s="6972"/>
      <c r="I121" s="230"/>
      <c r="J121" s="6972"/>
      <c r="K121" s="6972"/>
      <c r="L121" s="6972"/>
      <c r="M121" s="6972"/>
      <c r="N121" s="6972"/>
      <c r="O121" s="6972"/>
      <c r="P121" s="6972"/>
      <c r="Q121" s="6972"/>
      <c r="R121" s="6972"/>
      <c r="S121" s="6972"/>
    </row>
    <row r="122" spans="4:19" hidden="1">
      <c r="D122" s="6971"/>
      <c r="E122" s="6972"/>
      <c r="F122" s="6972"/>
      <c r="G122" s="6972"/>
      <c r="H122" s="6972"/>
      <c r="I122" s="230"/>
      <c r="J122" s="6972"/>
      <c r="K122" s="6972"/>
      <c r="L122" s="6972"/>
      <c r="M122" s="6972"/>
      <c r="N122" s="6972"/>
      <c r="O122" s="6972"/>
      <c r="P122" s="6972"/>
      <c r="Q122" s="6972"/>
      <c r="R122" s="6972"/>
      <c r="S122" s="6972"/>
    </row>
    <row r="123" spans="4:19" hidden="1">
      <c r="D123" s="6967"/>
      <c r="E123" s="6966"/>
      <c r="F123" s="6966"/>
      <c r="G123" s="6966"/>
      <c r="H123" s="6966"/>
      <c r="I123" s="230"/>
      <c r="J123" s="6966"/>
      <c r="K123" s="6966"/>
      <c r="L123" s="6966"/>
      <c r="M123" s="6966"/>
      <c r="N123" s="6966"/>
      <c r="O123" s="6966"/>
      <c r="P123" s="6966"/>
      <c r="Q123" s="6966"/>
      <c r="R123" s="6966"/>
      <c r="S123" s="6966"/>
    </row>
    <row r="124" spans="4:19" hidden="1">
      <c r="D124" s="6965"/>
      <c r="E124" s="6966"/>
      <c r="F124" s="6966"/>
      <c r="G124" s="6966"/>
      <c r="H124" s="6966"/>
      <c r="I124" s="6963"/>
      <c r="J124" s="6966"/>
      <c r="K124" s="6966"/>
      <c r="L124" s="6966"/>
      <c r="M124" s="6966"/>
      <c r="N124" s="6966"/>
      <c r="O124" s="6966"/>
      <c r="P124" s="6966"/>
      <c r="Q124" s="6966"/>
      <c r="R124" s="6966"/>
      <c r="S124" s="6966"/>
    </row>
    <row r="125" spans="4:19" hidden="1">
      <c r="D125" s="6965"/>
      <c r="E125" s="6966"/>
      <c r="F125" s="6966"/>
      <c r="G125" s="6966"/>
      <c r="H125" s="6966"/>
      <c r="I125" s="6963"/>
      <c r="J125" s="6966"/>
      <c r="K125" s="6966"/>
      <c r="L125" s="6966"/>
      <c r="M125" s="6966"/>
      <c r="N125" s="6966"/>
      <c r="O125" s="6966"/>
      <c r="P125" s="6966"/>
      <c r="Q125" s="6966"/>
      <c r="R125" s="6966"/>
      <c r="S125" s="6966"/>
    </row>
    <row r="126" spans="4:19" hidden="1">
      <c r="D126" s="6967"/>
      <c r="E126" s="6969"/>
      <c r="F126" s="6969"/>
      <c r="G126" s="6969"/>
      <c r="H126" s="6969"/>
      <c r="I126" s="230"/>
      <c r="J126" s="6969"/>
      <c r="K126" s="6969"/>
      <c r="L126" s="6969"/>
      <c r="M126" s="6969"/>
      <c r="N126" s="6969"/>
      <c r="O126" s="6969"/>
      <c r="P126" s="6969"/>
      <c r="Q126" s="6969"/>
      <c r="R126" s="6969"/>
      <c r="S126" s="6969"/>
    </row>
    <row r="127" spans="4:19" hidden="1">
      <c r="D127" s="6970"/>
      <c r="E127" s="6969"/>
      <c r="F127" s="6969"/>
      <c r="G127" s="6969"/>
      <c r="H127" s="6969"/>
      <c r="I127" s="230"/>
      <c r="J127" s="6969"/>
      <c r="K127" s="6969"/>
      <c r="L127" s="6969"/>
      <c r="M127" s="6969"/>
      <c r="N127" s="6969"/>
      <c r="O127" s="6969"/>
      <c r="P127" s="6969"/>
      <c r="Q127" s="6969"/>
      <c r="R127" s="6969"/>
      <c r="S127" s="6969"/>
    </row>
    <row r="128" spans="4:19" hidden="1">
      <c r="D128" s="6971"/>
      <c r="E128" s="6972"/>
      <c r="F128" s="6972"/>
      <c r="G128" s="6972"/>
      <c r="H128" s="6972"/>
      <c r="I128" s="230"/>
      <c r="J128" s="6972"/>
      <c r="K128" s="6972"/>
      <c r="L128" s="6972"/>
      <c r="M128" s="6972"/>
      <c r="N128" s="6972"/>
      <c r="O128" s="6972"/>
      <c r="P128" s="6972"/>
      <c r="Q128" s="6972"/>
      <c r="R128" s="6972"/>
      <c r="S128" s="6972"/>
    </row>
    <row r="129" spans="4:19" hidden="1">
      <c r="D129" s="6971"/>
      <c r="E129" s="6972"/>
      <c r="F129" s="6972"/>
      <c r="G129" s="6972"/>
      <c r="H129" s="6972"/>
      <c r="I129" s="230"/>
      <c r="J129" s="6972"/>
      <c r="K129" s="6972"/>
      <c r="L129" s="6972"/>
      <c r="M129" s="6972"/>
      <c r="N129" s="6972"/>
      <c r="O129" s="6972"/>
      <c r="P129" s="6972"/>
      <c r="Q129" s="6972"/>
      <c r="R129" s="6972"/>
      <c r="S129" s="6972"/>
    </row>
    <row r="130" spans="4:19" hidden="1">
      <c r="D130" s="6971"/>
      <c r="E130" s="6972"/>
      <c r="F130" s="6972"/>
      <c r="G130" s="6972"/>
      <c r="H130" s="6972"/>
      <c r="I130" s="230"/>
      <c r="J130" s="6972"/>
      <c r="K130" s="6972"/>
      <c r="L130" s="6972"/>
      <c r="M130" s="6972"/>
      <c r="N130" s="6972"/>
      <c r="O130" s="6972"/>
      <c r="P130" s="6972"/>
      <c r="Q130" s="6972"/>
      <c r="R130" s="6972"/>
      <c r="S130" s="6972"/>
    </row>
    <row r="131" spans="4:19" hidden="1">
      <c r="D131" s="6967"/>
      <c r="E131" s="6966"/>
      <c r="F131" s="6966"/>
      <c r="G131" s="6966"/>
      <c r="H131" s="6966"/>
      <c r="I131" s="230"/>
      <c r="J131" s="6966"/>
      <c r="K131" s="6966"/>
      <c r="L131" s="6966"/>
      <c r="M131" s="6966"/>
      <c r="N131" s="6966"/>
      <c r="O131" s="6966"/>
      <c r="P131" s="6966"/>
      <c r="Q131" s="6966"/>
      <c r="R131" s="6966"/>
      <c r="S131" s="6966"/>
    </row>
    <row r="132" spans="4:19" hidden="1">
      <c r="D132" s="6965"/>
      <c r="E132" s="6966"/>
      <c r="F132" s="6966"/>
      <c r="G132" s="6966"/>
      <c r="H132" s="6966"/>
      <c r="I132" s="6963"/>
      <c r="J132" s="6966"/>
      <c r="K132" s="6966"/>
      <c r="L132" s="6966"/>
      <c r="M132" s="6966"/>
      <c r="N132" s="6966"/>
      <c r="O132" s="6966"/>
      <c r="P132" s="6966"/>
      <c r="Q132" s="6966"/>
      <c r="R132" s="6966"/>
      <c r="S132" s="6966"/>
    </row>
    <row r="133" spans="4:19" hidden="1">
      <c r="D133" s="6970"/>
      <c r="E133" s="6969"/>
      <c r="F133" s="6969"/>
      <c r="G133" s="6969"/>
      <c r="H133" s="6969"/>
      <c r="I133" s="230"/>
      <c r="J133" s="6969"/>
      <c r="K133" s="6969"/>
      <c r="L133" s="6969"/>
      <c r="M133" s="6969"/>
      <c r="N133" s="6969"/>
      <c r="O133" s="6969"/>
      <c r="P133" s="6969"/>
      <c r="Q133" s="6969"/>
      <c r="R133" s="6969"/>
      <c r="S133" s="6969"/>
    </row>
    <row r="134" spans="4:19" hidden="1">
      <c r="D134" s="6971"/>
      <c r="E134" s="6972"/>
      <c r="F134" s="6972"/>
      <c r="G134" s="6972"/>
      <c r="H134" s="6972"/>
      <c r="I134" s="230"/>
      <c r="J134" s="6972"/>
      <c r="K134" s="6972"/>
      <c r="L134" s="6972"/>
      <c r="M134" s="6972"/>
      <c r="N134" s="6972"/>
      <c r="O134" s="6972"/>
      <c r="P134" s="6972"/>
      <c r="Q134" s="6972"/>
      <c r="R134" s="6972"/>
      <c r="S134" s="6972"/>
    </row>
    <row r="135" spans="4:19" hidden="1">
      <c r="D135" s="6971"/>
      <c r="E135" s="6972"/>
      <c r="F135" s="6972"/>
      <c r="G135" s="6972"/>
      <c r="H135" s="6972"/>
      <c r="I135" s="230"/>
      <c r="J135" s="6972"/>
      <c r="K135" s="6972"/>
      <c r="L135" s="6972"/>
      <c r="M135" s="6972"/>
      <c r="N135" s="6972"/>
      <c r="O135" s="6972"/>
      <c r="P135" s="6972"/>
      <c r="Q135" s="6972"/>
      <c r="R135" s="6972"/>
      <c r="S135" s="6972"/>
    </row>
    <row r="136" spans="4:19" hidden="1">
      <c r="D136" s="6971"/>
      <c r="E136" s="6972"/>
      <c r="F136" s="6972"/>
      <c r="G136" s="6972"/>
      <c r="H136" s="6972"/>
      <c r="I136" s="230"/>
      <c r="J136" s="6972"/>
      <c r="K136" s="6972"/>
      <c r="L136" s="6972"/>
      <c r="M136" s="6972"/>
      <c r="N136" s="6972"/>
      <c r="O136" s="6972"/>
      <c r="P136" s="6972"/>
      <c r="Q136" s="6972"/>
      <c r="R136" s="6972"/>
      <c r="S136" s="6972"/>
    </row>
    <row r="137" spans="4:19" hidden="1">
      <c r="D137" s="6967"/>
      <c r="E137" s="6966"/>
      <c r="F137" s="6966"/>
      <c r="G137" s="6966"/>
      <c r="H137" s="6966"/>
      <c r="I137" s="230"/>
      <c r="J137" s="6966"/>
      <c r="K137" s="6966"/>
      <c r="L137" s="6966"/>
      <c r="M137" s="6966"/>
      <c r="N137" s="6966"/>
      <c r="O137" s="6966"/>
      <c r="P137" s="6966"/>
      <c r="Q137" s="6966"/>
      <c r="R137" s="6966"/>
      <c r="S137" s="6966"/>
    </row>
    <row r="138" spans="4:19" hidden="1">
      <c r="D138" s="6965"/>
      <c r="E138" s="6966"/>
      <c r="F138" s="6966"/>
      <c r="G138" s="6966"/>
      <c r="H138" s="6966"/>
      <c r="I138" s="6963"/>
      <c r="J138" s="6966"/>
      <c r="K138" s="6966"/>
      <c r="L138" s="6966"/>
      <c r="M138" s="6966"/>
      <c r="N138" s="6966"/>
      <c r="O138" s="6966"/>
      <c r="P138" s="6966"/>
      <c r="Q138" s="6966"/>
      <c r="R138" s="6966"/>
      <c r="S138" s="6966"/>
    </row>
    <row r="139" spans="4:19" hidden="1">
      <c r="D139" s="6965"/>
      <c r="E139" s="6966"/>
      <c r="F139" s="6966"/>
      <c r="G139" s="6966"/>
      <c r="H139" s="6966"/>
      <c r="I139" s="6963"/>
      <c r="J139" s="6966"/>
      <c r="K139" s="6966"/>
      <c r="L139" s="6966"/>
      <c r="M139" s="6966"/>
      <c r="N139" s="6966"/>
      <c r="O139" s="6966"/>
      <c r="P139" s="6966"/>
      <c r="Q139" s="6966"/>
      <c r="R139" s="6966"/>
      <c r="S139" s="6966"/>
    </row>
    <row r="140" spans="4:19" hidden="1">
      <c r="D140" s="6965"/>
      <c r="E140" s="6966"/>
      <c r="F140" s="6966"/>
      <c r="G140" s="6966"/>
      <c r="H140" s="6966"/>
      <c r="I140" s="6963"/>
      <c r="J140" s="6966"/>
      <c r="K140" s="6966"/>
      <c r="L140" s="6966"/>
      <c r="M140" s="6966"/>
      <c r="N140" s="6966"/>
      <c r="O140" s="6966"/>
      <c r="P140" s="6966"/>
      <c r="Q140" s="6966"/>
      <c r="R140" s="6966"/>
      <c r="S140" s="6966"/>
    </row>
    <row r="141" spans="4:19" hidden="1">
      <c r="D141" s="6973"/>
      <c r="E141" s="6966"/>
      <c r="F141" s="6966"/>
      <c r="G141" s="6966"/>
      <c r="H141" s="6966"/>
      <c r="I141" s="6963"/>
      <c r="J141" s="6966"/>
      <c r="K141" s="6966"/>
      <c r="L141" s="6966"/>
      <c r="M141" s="6966"/>
      <c r="N141" s="6966"/>
      <c r="O141" s="6966"/>
      <c r="P141" s="6966"/>
      <c r="Q141" s="6966"/>
      <c r="R141" s="6966"/>
      <c r="S141" s="6966"/>
    </row>
    <row r="142" spans="4:19" hidden="1">
      <c r="D142" s="6967"/>
      <c r="E142" s="6966"/>
      <c r="F142" s="6966"/>
      <c r="G142" s="6966"/>
      <c r="H142" s="6966"/>
      <c r="I142" s="6963"/>
      <c r="J142" s="6966"/>
      <c r="K142" s="6966"/>
      <c r="L142" s="6966"/>
      <c r="M142" s="6966"/>
      <c r="N142" s="6966"/>
      <c r="O142" s="6966"/>
      <c r="P142" s="6966"/>
      <c r="Q142" s="6966"/>
      <c r="R142" s="6966"/>
      <c r="S142" s="6966"/>
    </row>
    <row r="143" spans="4:19" hidden="1">
      <c r="D143" s="6967"/>
      <c r="E143" s="6974"/>
      <c r="F143" s="6974"/>
      <c r="G143" s="6974"/>
      <c r="H143" s="6974"/>
      <c r="I143" s="230"/>
      <c r="J143" s="6974"/>
      <c r="K143" s="6974"/>
      <c r="L143" s="6974"/>
      <c r="M143" s="6974"/>
      <c r="N143" s="6974"/>
      <c r="O143" s="6974"/>
      <c r="P143" s="6974"/>
      <c r="Q143" s="6974"/>
      <c r="R143" s="6974"/>
      <c r="S143" s="6974"/>
    </row>
    <row r="144" spans="4:19" hidden="1">
      <c r="D144" s="6967"/>
      <c r="E144" s="6974"/>
      <c r="F144" s="6974"/>
      <c r="G144" s="6974"/>
      <c r="H144" s="6974"/>
      <c r="I144" s="230"/>
      <c r="J144" s="6974"/>
      <c r="K144" s="6974"/>
      <c r="L144" s="6974"/>
      <c r="M144" s="6974"/>
      <c r="N144" s="6974"/>
      <c r="O144" s="6974"/>
      <c r="P144" s="6974"/>
      <c r="Q144" s="6974"/>
      <c r="R144" s="6974"/>
      <c r="S144" s="6974"/>
    </row>
    <row r="145" spans="4:19" hidden="1">
      <c r="D145" s="6967"/>
      <c r="E145" s="6974"/>
      <c r="F145" s="6974"/>
      <c r="G145" s="6974"/>
      <c r="H145" s="6974"/>
      <c r="I145" s="230"/>
      <c r="J145" s="6974"/>
      <c r="K145" s="6974"/>
      <c r="L145" s="6974"/>
      <c r="M145" s="6974"/>
      <c r="N145" s="6974"/>
      <c r="O145" s="6974"/>
      <c r="P145" s="6974"/>
      <c r="Q145" s="6974"/>
      <c r="R145" s="6974"/>
      <c r="S145" s="6974"/>
    </row>
    <row r="146" spans="4:19" hidden="1">
      <c r="D146" s="6967"/>
      <c r="E146" s="6974"/>
      <c r="F146" s="6974"/>
      <c r="G146" s="6974"/>
      <c r="H146" s="6974"/>
      <c r="I146" s="230"/>
      <c r="J146" s="6974"/>
      <c r="K146" s="6974"/>
      <c r="L146" s="6974"/>
      <c r="M146" s="6974"/>
      <c r="N146" s="6974"/>
      <c r="O146" s="6974"/>
      <c r="P146" s="6974"/>
      <c r="Q146" s="6974"/>
      <c r="R146" s="6974"/>
      <c r="S146" s="6974"/>
    </row>
    <row r="147" spans="4:19" hidden="1">
      <c r="D147" s="6967"/>
      <c r="E147" s="6974"/>
      <c r="F147" s="6974"/>
      <c r="G147" s="6974"/>
      <c r="H147" s="6974"/>
      <c r="I147" s="230"/>
      <c r="J147" s="6974"/>
      <c r="K147" s="6974"/>
      <c r="L147" s="6974"/>
      <c r="M147" s="6974"/>
      <c r="N147" s="6974"/>
      <c r="O147" s="6974"/>
      <c r="P147" s="6974"/>
      <c r="Q147" s="6974"/>
      <c r="R147" s="6974"/>
      <c r="S147" s="6974"/>
    </row>
    <row r="148" spans="4:19" hidden="1">
      <c r="D148" s="6967"/>
      <c r="E148" s="6974"/>
      <c r="F148" s="6974"/>
      <c r="G148" s="6974"/>
      <c r="H148" s="6974"/>
      <c r="I148" s="230"/>
      <c r="J148" s="6974"/>
      <c r="K148" s="6974"/>
      <c r="L148" s="6974"/>
      <c r="M148" s="6974"/>
      <c r="N148" s="6974"/>
      <c r="O148" s="6974"/>
      <c r="P148" s="6974"/>
      <c r="Q148" s="6974"/>
      <c r="R148" s="6974"/>
      <c r="S148" s="6974"/>
    </row>
    <row r="149" spans="4:19" hidden="1">
      <c r="D149" s="6967"/>
      <c r="E149" s="6974"/>
      <c r="F149" s="6974"/>
      <c r="G149" s="6974"/>
      <c r="H149" s="6974"/>
      <c r="I149" s="230"/>
      <c r="J149" s="6974"/>
      <c r="K149" s="6974"/>
      <c r="L149" s="6974"/>
      <c r="M149" s="6974"/>
      <c r="N149" s="6974"/>
      <c r="O149" s="6974"/>
      <c r="P149" s="6974"/>
      <c r="Q149" s="6974"/>
      <c r="R149" s="6974"/>
      <c r="S149" s="6974"/>
    </row>
    <row r="150" spans="4:19" hidden="1">
      <c r="D150" s="6967"/>
      <c r="E150" s="6974"/>
      <c r="F150" s="6974"/>
      <c r="G150" s="6974"/>
      <c r="H150" s="6974"/>
      <c r="I150" s="230"/>
      <c r="J150" s="6974"/>
      <c r="K150" s="6974"/>
      <c r="L150" s="6974"/>
      <c r="M150" s="6974"/>
      <c r="N150" s="6974"/>
      <c r="O150" s="6974"/>
      <c r="P150" s="6974"/>
      <c r="Q150" s="6974"/>
      <c r="R150" s="6974"/>
      <c r="S150" s="6974"/>
    </row>
    <row r="151" spans="4:19" hidden="1">
      <c r="D151" s="6967"/>
      <c r="E151" s="6974"/>
      <c r="F151" s="6974"/>
      <c r="G151" s="6974"/>
      <c r="H151" s="6974"/>
      <c r="I151" s="230"/>
      <c r="J151" s="6974"/>
      <c r="K151" s="6974"/>
      <c r="L151" s="6974"/>
      <c r="M151" s="6974"/>
      <c r="N151" s="6974"/>
      <c r="O151" s="6974"/>
      <c r="P151" s="6974"/>
      <c r="Q151" s="6974"/>
      <c r="R151" s="6974"/>
      <c r="S151" s="6974"/>
    </row>
    <row r="152" spans="4:19" hidden="1">
      <c r="D152" s="6967"/>
      <c r="E152" s="6974"/>
      <c r="F152" s="6974"/>
      <c r="G152" s="6974"/>
      <c r="H152" s="6974"/>
      <c r="I152" s="230"/>
      <c r="J152" s="6974"/>
      <c r="K152" s="6974"/>
      <c r="L152" s="6974"/>
      <c r="M152" s="6974"/>
      <c r="N152" s="6974"/>
      <c r="O152" s="6974"/>
      <c r="P152" s="6974"/>
      <c r="Q152" s="6974"/>
      <c r="R152" s="6974"/>
      <c r="S152" s="6974"/>
    </row>
    <row r="153" spans="4:19" hidden="1">
      <c r="D153" s="6967"/>
      <c r="E153" s="6974"/>
      <c r="F153" s="6974"/>
      <c r="G153" s="6974"/>
      <c r="H153" s="6974"/>
      <c r="I153" s="230"/>
      <c r="J153" s="6974"/>
      <c r="K153" s="6974"/>
      <c r="L153" s="6974"/>
      <c r="M153" s="6974"/>
      <c r="N153" s="6974"/>
      <c r="O153" s="6974"/>
      <c r="P153" s="6974"/>
      <c r="Q153" s="6974"/>
      <c r="R153" s="6974"/>
      <c r="S153" s="6974"/>
    </row>
    <row r="154" spans="4:19" hidden="1">
      <c r="D154" s="6967"/>
      <c r="E154" s="6974"/>
      <c r="F154" s="6974"/>
      <c r="G154" s="6974"/>
      <c r="H154" s="6974"/>
      <c r="I154" s="230"/>
      <c r="J154" s="6974"/>
      <c r="K154" s="6974"/>
      <c r="L154" s="6974"/>
      <c r="M154" s="6974"/>
      <c r="N154" s="6974"/>
      <c r="O154" s="6974"/>
      <c r="P154" s="6974"/>
      <c r="Q154" s="6974"/>
      <c r="R154" s="6974"/>
      <c r="S154" s="6974"/>
    </row>
    <row r="155" spans="4:19" hidden="1">
      <c r="D155" s="6967"/>
      <c r="E155" s="6974"/>
      <c r="F155" s="6974"/>
      <c r="G155" s="6974"/>
      <c r="H155" s="6974"/>
      <c r="I155" s="230"/>
      <c r="J155" s="6974"/>
      <c r="K155" s="6974"/>
      <c r="L155" s="6974"/>
      <c r="M155" s="6974"/>
      <c r="N155" s="6974"/>
      <c r="O155" s="6974"/>
      <c r="P155" s="6974"/>
      <c r="Q155" s="6974"/>
      <c r="R155" s="6974"/>
      <c r="S155" s="6974"/>
    </row>
    <row r="156" spans="4:19" hidden="1">
      <c r="D156" s="6967"/>
      <c r="E156" s="6974"/>
      <c r="F156" s="6974"/>
      <c r="G156" s="6974"/>
      <c r="H156" s="6974"/>
      <c r="I156" s="230"/>
      <c r="J156" s="6974"/>
      <c r="K156" s="6974"/>
      <c r="L156" s="6974"/>
      <c r="M156" s="6974"/>
      <c r="N156" s="6974"/>
      <c r="O156" s="6974"/>
      <c r="P156" s="6974"/>
      <c r="Q156" s="6974"/>
      <c r="R156" s="6974"/>
      <c r="S156" s="6974"/>
    </row>
    <row r="157" spans="4:19" hidden="1">
      <c r="D157" s="6967"/>
      <c r="E157" s="6974"/>
      <c r="F157" s="6974"/>
      <c r="G157" s="6974"/>
      <c r="H157" s="6974"/>
      <c r="I157" s="230"/>
      <c r="J157" s="6974"/>
      <c r="K157" s="6974"/>
      <c r="L157" s="6974"/>
      <c r="M157" s="6974"/>
      <c r="N157" s="6974"/>
      <c r="O157" s="6974"/>
      <c r="P157" s="6974"/>
      <c r="Q157" s="6974"/>
      <c r="R157" s="6974"/>
      <c r="S157" s="6974"/>
    </row>
    <row r="158" spans="4:19" hidden="1">
      <c r="D158" s="6967"/>
      <c r="E158" s="6974"/>
      <c r="F158" s="6974"/>
      <c r="G158" s="6974"/>
      <c r="H158" s="6974"/>
      <c r="I158" s="230"/>
      <c r="J158" s="6974"/>
      <c r="K158" s="6974"/>
      <c r="L158" s="6974"/>
      <c r="M158" s="6974"/>
      <c r="N158" s="6974"/>
      <c r="O158" s="6974"/>
      <c r="P158" s="6974"/>
      <c r="Q158" s="6974"/>
      <c r="R158" s="6974"/>
      <c r="S158" s="6974"/>
    </row>
    <row r="159" spans="4:19" hidden="1">
      <c r="D159" s="6967"/>
      <c r="E159" s="6974"/>
      <c r="F159" s="6974"/>
      <c r="G159" s="6974"/>
      <c r="H159" s="6974"/>
      <c r="I159" s="230"/>
      <c r="J159" s="6974"/>
      <c r="K159" s="6974"/>
      <c r="L159" s="6974"/>
      <c r="M159" s="6974"/>
      <c r="N159" s="6974"/>
      <c r="O159" s="6974"/>
      <c r="P159" s="6974"/>
      <c r="Q159" s="6974"/>
      <c r="R159" s="6974"/>
      <c r="S159" s="6974"/>
    </row>
    <row r="160" spans="4:19" hidden="1">
      <c r="D160" s="6967"/>
      <c r="E160" s="6974"/>
      <c r="F160" s="6974"/>
      <c r="G160" s="6974"/>
      <c r="H160" s="6974"/>
      <c r="I160" s="230"/>
      <c r="J160" s="6974"/>
      <c r="K160" s="6974"/>
      <c r="L160" s="6974"/>
      <c r="M160" s="6974"/>
      <c r="N160" s="6974"/>
      <c r="O160" s="6974"/>
      <c r="P160" s="6974"/>
      <c r="Q160" s="6974"/>
      <c r="R160" s="6974"/>
      <c r="S160" s="6974"/>
    </row>
    <row r="161" spans="4:19" hidden="1">
      <c r="D161" s="6967"/>
      <c r="E161" s="6974"/>
      <c r="F161" s="6974"/>
      <c r="G161" s="6974"/>
      <c r="H161" s="6974"/>
      <c r="I161" s="230"/>
      <c r="J161" s="6974"/>
      <c r="K161" s="6974"/>
      <c r="L161" s="6974"/>
      <c r="M161" s="6974"/>
      <c r="N161" s="6974"/>
      <c r="O161" s="6974"/>
      <c r="P161" s="6974"/>
      <c r="Q161" s="6974"/>
      <c r="R161" s="6974"/>
      <c r="S161" s="6974"/>
    </row>
    <row r="162" spans="4:19" hidden="1">
      <c r="D162" s="6967"/>
      <c r="E162" s="6974"/>
      <c r="F162" s="6974"/>
      <c r="G162" s="6974"/>
      <c r="H162" s="6974"/>
      <c r="I162" s="230"/>
      <c r="J162" s="6974"/>
      <c r="K162" s="6974"/>
      <c r="L162" s="6974"/>
      <c r="M162" s="6974"/>
      <c r="N162" s="6974"/>
      <c r="O162" s="6974"/>
      <c r="P162" s="6974"/>
      <c r="Q162" s="6974"/>
      <c r="R162" s="6974"/>
      <c r="S162" s="6974"/>
    </row>
    <row r="163" spans="4:19" hidden="1">
      <c r="D163" s="6967"/>
      <c r="E163" s="6974"/>
      <c r="F163" s="6974"/>
      <c r="G163" s="6974"/>
      <c r="H163" s="6974"/>
      <c r="I163" s="230"/>
      <c r="J163" s="6974"/>
      <c r="K163" s="6974"/>
      <c r="L163" s="6974"/>
      <c r="M163" s="6974"/>
      <c r="N163" s="6974"/>
      <c r="O163" s="6974"/>
      <c r="P163" s="6974"/>
      <c r="Q163" s="6974"/>
      <c r="R163" s="6974"/>
      <c r="S163" s="6974"/>
    </row>
    <row r="164" spans="4:19" hidden="1">
      <c r="D164" s="6967"/>
      <c r="E164" s="6974"/>
      <c r="F164" s="6974"/>
      <c r="G164" s="6974"/>
      <c r="H164" s="6974"/>
      <c r="I164" s="230"/>
      <c r="J164" s="6974"/>
      <c r="K164" s="6974"/>
      <c r="L164" s="6974"/>
      <c r="M164" s="6974"/>
      <c r="N164" s="6974"/>
      <c r="O164" s="6974"/>
      <c r="P164" s="6974"/>
      <c r="Q164" s="6974"/>
      <c r="R164" s="6974"/>
      <c r="S164" s="6974"/>
    </row>
    <row r="165" spans="4:19" hidden="1">
      <c r="D165" s="6967"/>
      <c r="E165" s="6974"/>
      <c r="F165" s="6974"/>
      <c r="G165" s="6974"/>
      <c r="H165" s="6974"/>
      <c r="I165" s="230"/>
      <c r="J165" s="6974"/>
      <c r="K165" s="6974"/>
      <c r="L165" s="6974"/>
      <c r="M165" s="6974"/>
      <c r="N165" s="6974"/>
      <c r="O165" s="6974"/>
      <c r="P165" s="6974"/>
      <c r="Q165" s="6974"/>
      <c r="R165" s="6974"/>
      <c r="S165" s="6974"/>
    </row>
    <row r="166" spans="4:19" hidden="1">
      <c r="D166" s="6967"/>
      <c r="E166" s="6974"/>
      <c r="F166" s="6974"/>
      <c r="G166" s="6974"/>
      <c r="H166" s="6974"/>
      <c r="I166" s="230"/>
      <c r="J166" s="6974"/>
      <c r="K166" s="6974"/>
      <c r="L166" s="6974"/>
      <c r="M166" s="6974"/>
      <c r="N166" s="6974"/>
      <c r="O166" s="6974"/>
      <c r="P166" s="6974"/>
      <c r="Q166" s="6974"/>
      <c r="R166" s="6974"/>
      <c r="S166" s="6974"/>
    </row>
    <row r="167" spans="4:19" hidden="1">
      <c r="D167" s="6967"/>
      <c r="E167" s="6974"/>
      <c r="F167" s="6974"/>
      <c r="G167" s="6974"/>
      <c r="H167" s="6974"/>
      <c r="I167" s="230"/>
      <c r="J167" s="6974"/>
      <c r="K167" s="6974"/>
      <c r="L167" s="6974"/>
      <c r="M167" s="6974"/>
      <c r="N167" s="6974"/>
      <c r="O167" s="6974"/>
      <c r="P167" s="6974"/>
      <c r="Q167" s="6974"/>
      <c r="R167" s="6974"/>
      <c r="S167" s="6974"/>
    </row>
    <row r="168" spans="4:19" hidden="1">
      <c r="D168" s="6967"/>
      <c r="E168" s="6974"/>
      <c r="F168" s="6974"/>
      <c r="G168" s="6974"/>
      <c r="H168" s="6974"/>
      <c r="I168" s="230"/>
      <c r="J168" s="6974"/>
      <c r="K168" s="6974"/>
      <c r="L168" s="6974"/>
      <c r="M168" s="6974"/>
      <c r="N168" s="6974"/>
      <c r="O168" s="6974"/>
      <c r="P168" s="6974"/>
      <c r="Q168" s="6974"/>
      <c r="R168" s="6974"/>
      <c r="S168" s="6974"/>
    </row>
    <row r="169" spans="4:19" hidden="1">
      <c r="D169" s="6967"/>
      <c r="E169" s="6974"/>
      <c r="F169" s="6974"/>
      <c r="G169" s="6974"/>
      <c r="H169" s="6974"/>
      <c r="I169" s="230"/>
      <c r="J169" s="6974"/>
      <c r="K169" s="6974"/>
      <c r="L169" s="6974"/>
      <c r="M169" s="6974"/>
      <c r="N169" s="6974"/>
      <c r="O169" s="6974"/>
      <c r="P169" s="6974"/>
      <c r="Q169" s="6974"/>
      <c r="R169" s="6974"/>
      <c r="S169" s="6974"/>
    </row>
    <row r="170" spans="4:19" hidden="1">
      <c r="D170" s="6967"/>
      <c r="E170" s="6974"/>
      <c r="F170" s="6974"/>
      <c r="G170" s="6974"/>
      <c r="H170" s="6974"/>
      <c r="I170" s="230"/>
      <c r="J170" s="6974"/>
      <c r="K170" s="6974"/>
      <c r="L170" s="6974"/>
      <c r="M170" s="6974"/>
      <c r="N170" s="6974"/>
      <c r="O170" s="6974"/>
      <c r="P170" s="6974"/>
      <c r="Q170" s="6974"/>
      <c r="R170" s="6974"/>
      <c r="S170" s="6974"/>
    </row>
    <row r="171" spans="4:19" hidden="1">
      <c r="D171" s="6967"/>
      <c r="E171" s="6974"/>
      <c r="F171" s="6974"/>
      <c r="G171" s="6974"/>
      <c r="H171" s="6974"/>
      <c r="I171" s="230"/>
      <c r="J171" s="6974"/>
      <c r="K171" s="6974"/>
      <c r="L171" s="6974"/>
      <c r="M171" s="6974"/>
      <c r="N171" s="6974"/>
      <c r="O171" s="6974"/>
      <c r="P171" s="6974"/>
      <c r="Q171" s="6974"/>
      <c r="R171" s="6974"/>
      <c r="S171" s="6974"/>
    </row>
    <row r="172" spans="4:19" hidden="1">
      <c r="D172" s="6967"/>
      <c r="E172" s="6974"/>
      <c r="F172" s="6974"/>
      <c r="G172" s="6974"/>
      <c r="H172" s="6974"/>
      <c r="I172" s="230"/>
      <c r="J172" s="6974"/>
      <c r="K172" s="6974"/>
      <c r="L172" s="6974"/>
      <c r="M172" s="6974"/>
      <c r="N172" s="6974"/>
      <c r="O172" s="6974"/>
      <c r="P172" s="6974"/>
      <c r="Q172" s="6974"/>
      <c r="R172" s="6974"/>
      <c r="S172" s="6974"/>
    </row>
    <row r="173" spans="4:19" hidden="1">
      <c r="D173" s="6967"/>
      <c r="E173" s="6974"/>
      <c r="F173" s="6974"/>
      <c r="G173" s="6974"/>
      <c r="H173" s="6974"/>
      <c r="I173" s="230"/>
      <c r="J173" s="6974"/>
      <c r="K173" s="6974"/>
      <c r="L173" s="6974"/>
      <c r="M173" s="6974"/>
      <c r="N173" s="6974"/>
      <c r="O173" s="6974"/>
      <c r="P173" s="6974"/>
      <c r="Q173" s="6974"/>
      <c r="R173" s="6974"/>
      <c r="S173" s="6974"/>
    </row>
    <row r="174" spans="4:19" hidden="1">
      <c r="D174" s="6967"/>
      <c r="E174" s="6974"/>
      <c r="F174" s="6974"/>
      <c r="G174" s="6974"/>
      <c r="H174" s="6974"/>
      <c r="I174" s="230"/>
      <c r="J174" s="6974"/>
      <c r="K174" s="6974"/>
      <c r="L174" s="6974"/>
      <c r="M174" s="6974"/>
      <c r="N174" s="6974"/>
      <c r="O174" s="6974"/>
      <c r="P174" s="6974"/>
      <c r="Q174" s="6974"/>
      <c r="R174" s="6974"/>
      <c r="S174" s="6974"/>
    </row>
    <row r="175" spans="4:19" hidden="1">
      <c r="D175" s="6967"/>
      <c r="E175" s="6974"/>
      <c r="F175" s="6974"/>
      <c r="G175" s="6974"/>
      <c r="H175" s="6974"/>
      <c r="I175" s="230"/>
      <c r="J175" s="6974"/>
      <c r="K175" s="6974"/>
      <c r="L175" s="6974"/>
      <c r="M175" s="6974"/>
      <c r="N175" s="6974"/>
      <c r="O175" s="6974"/>
      <c r="P175" s="6974"/>
      <c r="Q175" s="6974"/>
      <c r="R175" s="6974"/>
      <c r="S175" s="6974"/>
    </row>
    <row r="176" spans="4:19" hidden="1">
      <c r="D176" s="6967"/>
      <c r="E176" s="6974"/>
      <c r="F176" s="6974"/>
      <c r="G176" s="6974"/>
      <c r="H176" s="6974"/>
      <c r="I176" s="230"/>
      <c r="J176" s="6974"/>
      <c r="K176" s="6974"/>
      <c r="L176" s="6974"/>
      <c r="M176" s="6974"/>
      <c r="N176" s="6974"/>
      <c r="O176" s="6974"/>
      <c r="P176" s="6974"/>
      <c r="Q176" s="6974"/>
      <c r="R176" s="6974"/>
      <c r="S176" s="6974"/>
    </row>
    <row r="177" spans="4:19" hidden="1">
      <c r="D177" s="6967"/>
      <c r="E177" s="6974"/>
      <c r="F177" s="6974"/>
      <c r="G177" s="6974"/>
      <c r="H177" s="6974"/>
      <c r="I177" s="230"/>
      <c r="J177" s="6974"/>
      <c r="K177" s="6974"/>
      <c r="L177" s="6974"/>
      <c r="M177" s="6974"/>
      <c r="N177" s="6974"/>
      <c r="O177" s="6974"/>
      <c r="P177" s="6974"/>
      <c r="Q177" s="6974"/>
      <c r="R177" s="6974"/>
      <c r="S177" s="6974"/>
    </row>
    <row r="178" spans="4:19" hidden="1">
      <c r="D178" s="6967"/>
      <c r="E178" s="6974"/>
      <c r="F178" s="6974"/>
      <c r="G178" s="6974"/>
      <c r="H178" s="6974"/>
      <c r="I178" s="230"/>
      <c r="J178" s="6974"/>
      <c r="K178" s="6974"/>
      <c r="L178" s="6974"/>
      <c r="M178" s="6974"/>
      <c r="N178" s="6974"/>
      <c r="O178" s="6974"/>
      <c r="P178" s="6974"/>
      <c r="Q178" s="6974"/>
      <c r="R178" s="6974"/>
      <c r="S178" s="6974"/>
    </row>
    <row r="179" spans="4:19" hidden="1">
      <c r="D179" s="6967"/>
      <c r="E179" s="6974"/>
      <c r="F179" s="6974"/>
      <c r="G179" s="6974"/>
      <c r="H179" s="6974"/>
      <c r="I179" s="230"/>
      <c r="J179" s="6974"/>
      <c r="K179" s="6974"/>
      <c r="L179" s="6974"/>
      <c r="M179" s="6974"/>
      <c r="N179" s="6974"/>
      <c r="O179" s="6974"/>
      <c r="P179" s="6974"/>
      <c r="Q179" s="6974"/>
      <c r="R179" s="6974"/>
      <c r="S179" s="6974"/>
    </row>
    <row r="180" spans="4:19" hidden="1">
      <c r="D180" s="6967"/>
      <c r="E180" s="6974"/>
      <c r="F180" s="6974"/>
      <c r="G180" s="6974"/>
      <c r="H180" s="6974"/>
      <c r="I180" s="230"/>
      <c r="J180" s="6974"/>
      <c r="K180" s="6974"/>
      <c r="L180" s="6974"/>
      <c r="M180" s="6974"/>
      <c r="N180" s="6974"/>
      <c r="O180" s="6974"/>
      <c r="P180" s="6974"/>
      <c r="Q180" s="6974"/>
      <c r="R180" s="6974"/>
      <c r="S180" s="6974"/>
    </row>
    <row r="181" spans="4:19" hidden="1">
      <c r="D181" s="6967"/>
      <c r="E181" s="6974"/>
      <c r="F181" s="6974"/>
      <c r="G181" s="6974"/>
      <c r="H181" s="6974"/>
      <c r="I181" s="230"/>
      <c r="J181" s="6974"/>
      <c r="K181" s="6974"/>
      <c r="L181" s="6974"/>
      <c r="M181" s="6974"/>
      <c r="N181" s="6974"/>
      <c r="O181" s="6974"/>
      <c r="P181" s="6974"/>
      <c r="Q181" s="6974"/>
      <c r="R181" s="6974"/>
      <c r="S181" s="6974"/>
    </row>
    <row r="182" spans="4:19" hidden="1">
      <c r="D182" s="6967"/>
      <c r="E182" s="6974"/>
      <c r="F182" s="6974"/>
      <c r="G182" s="6974"/>
      <c r="H182" s="6974"/>
      <c r="I182" s="230"/>
      <c r="J182" s="6974"/>
      <c r="K182" s="6974"/>
      <c r="L182" s="6974"/>
      <c r="M182" s="6974"/>
      <c r="N182" s="6974"/>
      <c r="O182" s="6974"/>
      <c r="P182" s="6974"/>
      <c r="Q182" s="6974"/>
      <c r="R182" s="6974"/>
      <c r="S182" s="6974"/>
    </row>
    <row r="183" spans="4:19" hidden="1">
      <c r="D183" s="6967"/>
      <c r="E183" s="6974"/>
      <c r="F183" s="6974"/>
      <c r="G183" s="6974"/>
      <c r="H183" s="6974"/>
      <c r="I183" s="230"/>
      <c r="J183" s="6974"/>
      <c r="K183" s="6974"/>
      <c r="L183" s="6974"/>
      <c r="M183" s="6974"/>
      <c r="N183" s="6974"/>
      <c r="O183" s="6974"/>
      <c r="P183" s="6974"/>
      <c r="Q183" s="6974"/>
      <c r="R183" s="6974"/>
      <c r="S183" s="6974"/>
    </row>
    <row r="184" spans="4:19" hidden="1">
      <c r="D184" s="6967"/>
      <c r="E184" s="6974"/>
      <c r="F184" s="6974"/>
      <c r="G184" s="6974"/>
      <c r="H184" s="6974"/>
      <c r="I184" s="230"/>
      <c r="J184" s="6974"/>
      <c r="K184" s="6974"/>
      <c r="L184" s="6974"/>
      <c r="M184" s="6974"/>
      <c r="N184" s="6974"/>
      <c r="O184" s="6974"/>
      <c r="P184" s="6974"/>
      <c r="Q184" s="6974"/>
      <c r="R184" s="6974"/>
      <c r="S184" s="6974"/>
    </row>
    <row r="185" spans="4:19" hidden="1">
      <c r="D185" s="6967"/>
      <c r="E185" s="6974"/>
      <c r="F185" s="6974"/>
      <c r="G185" s="6974"/>
      <c r="H185" s="6974"/>
      <c r="I185" s="230"/>
      <c r="J185" s="6974"/>
      <c r="K185" s="6974"/>
      <c r="L185" s="6974"/>
      <c r="M185" s="6974"/>
      <c r="N185" s="6974"/>
      <c r="O185" s="6974"/>
      <c r="P185" s="6974"/>
      <c r="Q185" s="6974"/>
      <c r="R185" s="6974"/>
      <c r="S185" s="6974"/>
    </row>
    <row r="186" spans="4:19" hidden="1">
      <c r="D186" s="6967"/>
      <c r="E186" s="6974"/>
      <c r="F186" s="6974"/>
      <c r="G186" s="6974"/>
      <c r="H186" s="6974"/>
      <c r="I186" s="230"/>
      <c r="J186" s="6974"/>
      <c r="K186" s="6974"/>
      <c r="L186" s="6974"/>
      <c r="M186" s="6974"/>
      <c r="N186" s="6974"/>
      <c r="O186" s="6974"/>
      <c r="P186" s="6974"/>
      <c r="Q186" s="6974"/>
      <c r="R186" s="6974"/>
      <c r="S186" s="6974"/>
    </row>
    <row r="187" spans="4:19" hidden="1">
      <c r="D187" s="6967"/>
      <c r="E187" s="6974"/>
      <c r="F187" s="6974"/>
      <c r="G187" s="6974"/>
      <c r="H187" s="6974"/>
      <c r="I187" s="230"/>
      <c r="J187" s="6974"/>
      <c r="K187" s="6974"/>
      <c r="L187" s="6974"/>
      <c r="M187" s="6974"/>
      <c r="N187" s="6974"/>
      <c r="O187" s="6974"/>
      <c r="P187" s="6974"/>
      <c r="Q187" s="6974"/>
      <c r="R187" s="6974"/>
      <c r="S187" s="6974"/>
    </row>
    <row r="188" spans="4:19" hidden="1">
      <c r="D188" s="6967"/>
      <c r="E188" s="6974"/>
      <c r="F188" s="6974"/>
      <c r="G188" s="6974"/>
      <c r="H188" s="6974"/>
      <c r="I188" s="230"/>
      <c r="J188" s="6974"/>
      <c r="K188" s="6974"/>
      <c r="L188" s="6974"/>
      <c r="M188" s="6974"/>
      <c r="N188" s="6974"/>
      <c r="O188" s="6974"/>
      <c r="P188" s="6974"/>
      <c r="Q188" s="6974"/>
      <c r="R188" s="6974"/>
      <c r="S188" s="6974"/>
    </row>
    <row r="189" spans="4:19" hidden="1">
      <c r="D189" s="6967"/>
      <c r="E189" s="6974"/>
      <c r="F189" s="6974"/>
      <c r="G189" s="6974"/>
      <c r="H189" s="6974"/>
      <c r="I189" s="230"/>
      <c r="J189" s="6974"/>
      <c r="K189" s="6974"/>
      <c r="L189" s="6974"/>
      <c r="M189" s="6974"/>
      <c r="N189" s="6974"/>
      <c r="O189" s="6974"/>
      <c r="P189" s="6974"/>
      <c r="Q189" s="6974"/>
      <c r="R189" s="6974"/>
      <c r="S189" s="6974"/>
    </row>
    <row r="190" spans="4:19" hidden="1">
      <c r="D190" s="6967"/>
      <c r="E190" s="6974"/>
      <c r="F190" s="6974"/>
      <c r="G190" s="6974"/>
      <c r="H190" s="6974"/>
      <c r="I190" s="230"/>
      <c r="J190" s="6974"/>
      <c r="K190" s="6974"/>
      <c r="L190" s="6974"/>
      <c r="M190" s="6974"/>
      <c r="N190" s="6974"/>
      <c r="O190" s="6974"/>
      <c r="P190" s="6974"/>
      <c r="Q190" s="6974"/>
      <c r="R190" s="6974"/>
      <c r="S190" s="6974"/>
    </row>
    <row r="191" spans="4:19" hidden="1">
      <c r="D191" s="6967"/>
      <c r="E191" s="6974"/>
      <c r="F191" s="6974"/>
      <c r="G191" s="6974"/>
      <c r="H191" s="6974"/>
      <c r="I191" s="230"/>
      <c r="J191" s="6974"/>
      <c r="K191" s="6974"/>
      <c r="L191" s="6974"/>
      <c r="M191" s="6974"/>
      <c r="N191" s="6974"/>
      <c r="O191" s="6974"/>
      <c r="P191" s="6974"/>
      <c r="Q191" s="6974"/>
      <c r="R191" s="6974"/>
      <c r="S191" s="6974"/>
    </row>
    <row r="192" spans="4:19" hidden="1">
      <c r="D192" s="6967"/>
      <c r="E192" s="6974"/>
      <c r="F192" s="6974"/>
      <c r="G192" s="6974"/>
      <c r="H192" s="6974"/>
      <c r="I192" s="230"/>
      <c r="J192" s="6974"/>
      <c r="K192" s="6974"/>
      <c r="L192" s="6974"/>
      <c r="M192" s="6974"/>
      <c r="N192" s="6974"/>
      <c r="O192" s="6974"/>
      <c r="P192" s="6974"/>
      <c r="Q192" s="6974"/>
      <c r="R192" s="6974"/>
      <c r="S192" s="6974"/>
    </row>
    <row r="193" spans="4:19" hidden="1">
      <c r="D193" s="6967"/>
      <c r="E193" s="6974"/>
      <c r="F193" s="6974"/>
      <c r="G193" s="6974"/>
      <c r="H193" s="6974"/>
      <c r="I193" s="230"/>
      <c r="J193" s="6974"/>
      <c r="K193" s="6974"/>
      <c r="L193" s="6974"/>
      <c r="M193" s="6974"/>
      <c r="N193" s="6974"/>
      <c r="O193" s="6974"/>
      <c r="P193" s="6974"/>
      <c r="Q193" s="6974"/>
      <c r="R193" s="6974"/>
      <c r="S193" s="6974"/>
    </row>
    <row r="194" spans="4:19" hidden="1">
      <c r="D194" s="6967"/>
      <c r="E194" s="6974"/>
      <c r="F194" s="6974"/>
      <c r="G194" s="6974"/>
      <c r="H194" s="6974"/>
      <c r="I194" s="230"/>
      <c r="J194" s="6974"/>
      <c r="K194" s="6974"/>
      <c r="L194" s="6974"/>
      <c r="M194" s="6974"/>
      <c r="N194" s="6974"/>
      <c r="O194" s="6974"/>
      <c r="P194" s="6974"/>
      <c r="Q194" s="6974"/>
      <c r="R194" s="6974"/>
      <c r="S194" s="6974"/>
    </row>
    <row r="195" spans="4:19" hidden="1">
      <c r="D195" s="6967"/>
      <c r="E195" s="6974"/>
      <c r="F195" s="6974"/>
      <c r="G195" s="6974"/>
      <c r="H195" s="6974"/>
      <c r="I195" s="230"/>
      <c r="J195" s="6974"/>
      <c r="K195" s="6974"/>
      <c r="L195" s="6974"/>
      <c r="M195" s="6974"/>
      <c r="N195" s="6974"/>
      <c r="O195" s="6974"/>
      <c r="P195" s="6974"/>
      <c r="Q195" s="6974"/>
      <c r="R195" s="6974"/>
      <c r="S195" s="6974"/>
    </row>
    <row r="196" spans="4:19" hidden="1">
      <c r="D196" s="6967"/>
      <c r="E196" s="6974"/>
      <c r="F196" s="6974"/>
      <c r="G196" s="6974"/>
      <c r="H196" s="6974"/>
      <c r="I196" s="230"/>
      <c r="J196" s="6974"/>
      <c r="K196" s="6974"/>
      <c r="L196" s="6974"/>
      <c r="M196" s="6974"/>
      <c r="N196" s="6974"/>
      <c r="O196" s="6974"/>
      <c r="P196" s="6974"/>
      <c r="Q196" s="6974"/>
      <c r="R196" s="6974"/>
      <c r="S196" s="6974"/>
    </row>
    <row r="197" spans="4:19" hidden="1">
      <c r="D197" s="6967"/>
      <c r="E197" s="6974"/>
      <c r="F197" s="6974"/>
      <c r="G197" s="6974"/>
      <c r="H197" s="6974"/>
      <c r="I197" s="230"/>
      <c r="J197" s="6974"/>
      <c r="K197" s="6974"/>
      <c r="L197" s="6974"/>
      <c r="M197" s="6974"/>
      <c r="N197" s="6974"/>
      <c r="O197" s="6974"/>
      <c r="P197" s="6974"/>
      <c r="Q197" s="6974"/>
      <c r="R197" s="6974"/>
      <c r="S197" s="6974"/>
    </row>
    <row r="198" spans="4:19" hidden="1">
      <c r="D198" s="6967"/>
      <c r="E198" s="6974"/>
      <c r="F198" s="6974"/>
      <c r="G198" s="6974"/>
      <c r="H198" s="6974"/>
      <c r="I198" s="230"/>
      <c r="J198" s="6974"/>
      <c r="K198" s="6974"/>
      <c r="L198" s="6974"/>
      <c r="M198" s="6974"/>
      <c r="N198" s="6974"/>
      <c r="O198" s="6974"/>
      <c r="P198" s="6974"/>
      <c r="Q198" s="6974"/>
      <c r="R198" s="6974"/>
      <c r="S198" s="6974"/>
    </row>
    <row r="199" spans="4:19" hidden="1">
      <c r="D199" s="6967"/>
      <c r="E199" s="6974"/>
      <c r="F199" s="6974"/>
      <c r="G199" s="6974"/>
      <c r="H199" s="6974"/>
      <c r="I199" s="230"/>
      <c r="J199" s="6974"/>
      <c r="K199" s="6974"/>
      <c r="L199" s="6974"/>
      <c r="M199" s="6974"/>
      <c r="N199" s="6974"/>
      <c r="O199" s="6974"/>
      <c r="P199" s="6974"/>
      <c r="Q199" s="6974"/>
      <c r="R199" s="6974"/>
      <c r="S199" s="6974"/>
    </row>
    <row r="200" spans="4:19" hidden="1">
      <c r="D200" s="6967"/>
      <c r="E200" s="6974"/>
      <c r="F200" s="6974"/>
      <c r="G200" s="6974"/>
      <c r="H200" s="6974"/>
      <c r="I200" s="230"/>
      <c r="J200" s="6974"/>
      <c r="K200" s="6974"/>
      <c r="L200" s="6974"/>
      <c r="M200" s="6974"/>
      <c r="N200" s="6974"/>
      <c r="O200" s="6974"/>
      <c r="P200" s="6974"/>
      <c r="Q200" s="6974"/>
      <c r="R200" s="6974"/>
      <c r="S200" s="6974"/>
    </row>
    <row r="201" spans="4:19" hidden="1">
      <c r="D201" s="6967"/>
      <c r="E201" s="6974"/>
      <c r="F201" s="6974"/>
      <c r="G201" s="6974"/>
      <c r="H201" s="6974"/>
      <c r="I201" s="230"/>
      <c r="J201" s="6974"/>
      <c r="K201" s="6974"/>
      <c r="L201" s="6974"/>
      <c r="M201" s="6974"/>
      <c r="N201" s="6974"/>
      <c r="O201" s="6974"/>
      <c r="P201" s="6974"/>
      <c r="Q201" s="6974"/>
      <c r="R201" s="6974"/>
      <c r="S201" s="6974"/>
    </row>
    <row r="202" spans="4:19" hidden="1">
      <c r="D202" s="6967"/>
      <c r="E202" s="6974"/>
      <c r="F202" s="6974"/>
      <c r="G202" s="6974"/>
      <c r="H202" s="6974"/>
      <c r="I202" s="230"/>
      <c r="J202" s="6974"/>
      <c r="K202" s="6974"/>
      <c r="L202" s="6974"/>
      <c r="M202" s="6974"/>
      <c r="N202" s="6974"/>
      <c r="O202" s="6974"/>
      <c r="P202" s="6974"/>
      <c r="Q202" s="6974"/>
      <c r="R202" s="6974"/>
      <c r="S202" s="6974"/>
    </row>
    <row r="203" spans="4:19" hidden="1">
      <c r="D203" s="6967"/>
      <c r="E203" s="6974"/>
      <c r="F203" s="6974"/>
      <c r="G203" s="6974"/>
      <c r="H203" s="6974"/>
      <c r="I203" s="230"/>
      <c r="J203" s="6974"/>
      <c r="K203" s="6974"/>
      <c r="L203" s="6974"/>
      <c r="M203" s="6974"/>
      <c r="N203" s="6974"/>
      <c r="O203" s="6974"/>
      <c r="P203" s="6974"/>
      <c r="Q203" s="6974"/>
      <c r="R203" s="6974"/>
      <c r="S203" s="6974"/>
    </row>
    <row r="204" spans="4:19" hidden="1">
      <c r="D204" s="6967"/>
      <c r="E204" s="6974"/>
      <c r="F204" s="6974"/>
      <c r="G204" s="6974"/>
      <c r="H204" s="6974"/>
      <c r="I204" s="230"/>
      <c r="J204" s="6974"/>
      <c r="K204" s="6974"/>
      <c r="L204" s="6974"/>
      <c r="M204" s="6974"/>
      <c r="N204" s="6974"/>
      <c r="O204" s="6974"/>
      <c r="P204" s="6974"/>
      <c r="Q204" s="6974"/>
      <c r="R204" s="6974"/>
      <c r="S204" s="6974"/>
    </row>
    <row r="205" spans="4:19" hidden="1">
      <c r="D205" s="6967"/>
      <c r="E205" s="6974"/>
      <c r="F205" s="6974"/>
      <c r="G205" s="6974"/>
      <c r="H205" s="6974"/>
      <c r="I205" s="230"/>
      <c r="J205" s="6974"/>
      <c r="K205" s="6974"/>
      <c r="L205" s="6974"/>
      <c r="M205" s="6974"/>
      <c r="N205" s="6974"/>
      <c r="O205" s="6974"/>
      <c r="P205" s="6974"/>
      <c r="Q205" s="6974"/>
      <c r="R205" s="6974"/>
      <c r="S205" s="6974"/>
    </row>
    <row r="206" spans="4:19" hidden="1">
      <c r="D206" s="6967"/>
      <c r="E206" s="6974"/>
      <c r="F206" s="6974"/>
      <c r="G206" s="6974"/>
      <c r="H206" s="6974"/>
      <c r="I206" s="230"/>
      <c r="J206" s="6974"/>
      <c r="K206" s="6974"/>
      <c r="L206" s="6974"/>
      <c r="M206" s="6974"/>
      <c r="N206" s="6974"/>
      <c r="O206" s="6974"/>
      <c r="P206" s="6974"/>
      <c r="Q206" s="6974"/>
      <c r="R206" s="6974"/>
      <c r="S206" s="6974"/>
    </row>
    <row r="207" spans="4:19" hidden="1">
      <c r="D207" s="6967"/>
      <c r="E207" s="6974"/>
      <c r="F207" s="6974"/>
      <c r="G207" s="6974"/>
      <c r="H207" s="6974"/>
      <c r="I207" s="230"/>
      <c r="J207" s="6974"/>
      <c r="K207" s="6974"/>
      <c r="L207" s="6974"/>
      <c r="M207" s="6974"/>
      <c r="N207" s="6974"/>
      <c r="O207" s="6974"/>
      <c r="P207" s="6974"/>
      <c r="Q207" s="6974"/>
      <c r="R207" s="6974"/>
      <c r="S207" s="6974"/>
    </row>
    <row r="208" spans="4:19" hidden="1">
      <c r="D208" s="6967"/>
      <c r="E208" s="6974"/>
      <c r="F208" s="6974"/>
      <c r="G208" s="6974"/>
      <c r="H208" s="6974"/>
      <c r="I208" s="230"/>
      <c r="J208" s="6974"/>
      <c r="K208" s="6974"/>
      <c r="L208" s="6974"/>
      <c r="M208" s="6974"/>
      <c r="N208" s="6974"/>
      <c r="O208" s="6974"/>
      <c r="P208" s="6974"/>
      <c r="Q208" s="6974"/>
      <c r="R208" s="6974"/>
      <c r="S208" s="6974"/>
    </row>
    <row r="209" spans="4:19" hidden="1">
      <c r="D209" s="6967"/>
      <c r="E209" s="6974"/>
      <c r="F209" s="6974"/>
      <c r="G209" s="6974"/>
      <c r="H209" s="6974"/>
      <c r="I209" s="230"/>
      <c r="J209" s="6974"/>
      <c r="K209" s="6974"/>
      <c r="L209" s="6974"/>
      <c r="M209" s="6974"/>
      <c r="N209" s="6974"/>
      <c r="O209" s="6974"/>
      <c r="P209" s="6974"/>
      <c r="Q209" s="6974"/>
      <c r="R209" s="6974"/>
      <c r="S209" s="6974"/>
    </row>
    <row r="210" spans="4:19" hidden="1">
      <c r="D210" s="6967"/>
      <c r="E210" s="6974"/>
      <c r="F210" s="6974"/>
      <c r="G210" s="6974"/>
      <c r="H210" s="6974"/>
      <c r="I210" s="230"/>
      <c r="J210" s="6974"/>
      <c r="K210" s="6974"/>
      <c r="L210" s="6974"/>
      <c r="M210" s="6974"/>
      <c r="N210" s="6974"/>
      <c r="O210" s="6974"/>
      <c r="P210" s="6974"/>
      <c r="Q210" s="6974"/>
      <c r="R210" s="6974"/>
      <c r="S210" s="6974"/>
    </row>
    <row r="211" spans="4:19" hidden="1">
      <c r="D211" s="6967"/>
      <c r="E211" s="6974"/>
      <c r="F211" s="6974"/>
      <c r="G211" s="6974"/>
      <c r="H211" s="6974"/>
      <c r="I211" s="230"/>
      <c r="J211" s="6974"/>
      <c r="K211" s="6974"/>
      <c r="L211" s="6974"/>
      <c r="M211" s="6974"/>
      <c r="N211" s="6974"/>
      <c r="O211" s="6974"/>
      <c r="P211" s="6974"/>
      <c r="Q211" s="6974"/>
      <c r="R211" s="6974"/>
      <c r="S211" s="6974"/>
    </row>
    <row r="212" spans="4:19" hidden="1">
      <c r="D212" s="6967"/>
      <c r="E212" s="6974"/>
      <c r="F212" s="6974"/>
      <c r="G212" s="6974"/>
      <c r="H212" s="6974"/>
      <c r="I212" s="230"/>
      <c r="J212" s="6974"/>
      <c r="K212" s="6974"/>
      <c r="L212" s="6974"/>
      <c r="M212" s="6974"/>
      <c r="N212" s="6974"/>
      <c r="O212" s="6974"/>
      <c r="P212" s="6974"/>
      <c r="Q212" s="6974"/>
      <c r="R212" s="6974"/>
      <c r="S212" s="6974"/>
    </row>
    <row r="213" spans="4:19" hidden="1">
      <c r="D213" s="6967"/>
      <c r="E213" s="6974"/>
      <c r="F213" s="6974"/>
      <c r="G213" s="6974"/>
      <c r="H213" s="6974"/>
      <c r="I213" s="230"/>
      <c r="J213" s="6974"/>
      <c r="K213" s="6974"/>
      <c r="L213" s="6974"/>
      <c r="M213" s="6974"/>
      <c r="N213" s="6974"/>
      <c r="O213" s="6974"/>
      <c r="P213" s="6974"/>
      <c r="Q213" s="6974"/>
      <c r="R213" s="6974"/>
      <c r="S213" s="6974"/>
    </row>
    <row r="214" spans="4:19" hidden="1">
      <c r="D214" s="6967"/>
      <c r="E214" s="6974"/>
      <c r="F214" s="6974"/>
      <c r="G214" s="6974"/>
      <c r="H214" s="6974"/>
      <c r="I214" s="230"/>
      <c r="J214" s="6974"/>
      <c r="K214" s="6974"/>
      <c r="L214" s="6974"/>
      <c r="M214" s="6974"/>
      <c r="N214" s="6974"/>
      <c r="O214" s="6974"/>
      <c r="P214" s="6974"/>
      <c r="Q214" s="6974"/>
      <c r="R214" s="6974"/>
      <c r="S214" s="6974"/>
    </row>
    <row r="215" spans="4:19" hidden="1">
      <c r="D215" s="6967"/>
      <c r="E215" s="6974"/>
      <c r="F215" s="6974"/>
      <c r="G215" s="6974"/>
      <c r="H215" s="6974"/>
      <c r="I215" s="230"/>
      <c r="J215" s="6974"/>
      <c r="K215" s="6974"/>
      <c r="L215" s="6974"/>
      <c r="M215" s="6974"/>
      <c r="N215" s="6974"/>
      <c r="O215" s="6974"/>
      <c r="P215" s="6974"/>
      <c r="Q215" s="6974"/>
      <c r="R215" s="6974"/>
      <c r="S215" s="6974"/>
    </row>
    <row r="216" spans="4:19" hidden="1">
      <c r="D216" s="6967"/>
      <c r="E216" s="6974"/>
      <c r="F216" s="6974"/>
      <c r="G216" s="6974"/>
      <c r="H216" s="6974"/>
      <c r="I216" s="230"/>
      <c r="J216" s="6974"/>
      <c r="K216" s="6974"/>
      <c r="L216" s="6974"/>
      <c r="M216" s="6974"/>
      <c r="N216" s="6974"/>
      <c r="O216" s="6974"/>
      <c r="P216" s="6974"/>
      <c r="Q216" s="6974"/>
      <c r="R216" s="6974"/>
      <c r="S216" s="6974"/>
    </row>
    <row r="217" spans="4:19" hidden="1">
      <c r="D217" s="6967"/>
      <c r="E217" s="6974"/>
      <c r="F217" s="6974"/>
      <c r="G217" s="6974"/>
      <c r="H217" s="6974"/>
      <c r="I217" s="230"/>
      <c r="J217" s="6974"/>
      <c r="K217" s="6974"/>
      <c r="L217" s="6974"/>
      <c r="M217" s="6974"/>
      <c r="N217" s="6974"/>
      <c r="O217" s="6974"/>
      <c r="P217" s="6974"/>
      <c r="Q217" s="6974"/>
      <c r="R217" s="6974"/>
      <c r="S217" s="6974"/>
    </row>
    <row r="218" spans="4:19" hidden="1">
      <c r="D218" s="6967"/>
      <c r="E218" s="6974"/>
      <c r="F218" s="6974"/>
      <c r="G218" s="6974"/>
      <c r="H218" s="6974"/>
      <c r="I218" s="230"/>
      <c r="J218" s="6974"/>
      <c r="K218" s="6974"/>
      <c r="L218" s="6974"/>
      <c r="M218" s="6974"/>
      <c r="N218" s="6974"/>
      <c r="O218" s="6974"/>
      <c r="P218" s="6974"/>
      <c r="Q218" s="6974"/>
      <c r="R218" s="6974"/>
      <c r="S218" s="6974"/>
    </row>
    <row r="219" spans="4:19" hidden="1">
      <c r="D219" s="6967"/>
      <c r="E219" s="6974"/>
      <c r="F219" s="6974"/>
      <c r="G219" s="6974"/>
      <c r="H219" s="6974"/>
      <c r="I219" s="230"/>
      <c r="J219" s="6974"/>
      <c r="K219" s="6974"/>
      <c r="L219" s="6974"/>
      <c r="M219" s="6974"/>
      <c r="N219" s="6974"/>
      <c r="O219" s="6974"/>
      <c r="P219" s="6974"/>
      <c r="Q219" s="6974"/>
      <c r="R219" s="6974"/>
      <c r="S219" s="6974"/>
    </row>
    <row r="220" spans="4:19" hidden="1">
      <c r="D220" s="6967"/>
      <c r="E220" s="6974"/>
      <c r="F220" s="6974"/>
      <c r="G220" s="6974"/>
      <c r="H220" s="6974"/>
      <c r="I220" s="230"/>
      <c r="J220" s="6974"/>
      <c r="K220" s="6974"/>
      <c r="L220" s="6974"/>
      <c r="M220" s="6974"/>
      <c r="N220" s="6974"/>
      <c r="O220" s="6974"/>
      <c r="P220" s="6974"/>
      <c r="Q220" s="6974"/>
      <c r="R220" s="6974"/>
      <c r="S220" s="6974"/>
    </row>
    <row r="221" spans="4:19" hidden="1">
      <c r="D221" s="6967"/>
      <c r="E221" s="6974"/>
      <c r="F221" s="6974"/>
      <c r="G221" s="6974"/>
      <c r="H221" s="6974"/>
      <c r="I221" s="230"/>
      <c r="J221" s="6974"/>
      <c r="K221" s="6974"/>
      <c r="L221" s="6974"/>
      <c r="M221" s="6974"/>
      <c r="N221" s="6974"/>
      <c r="O221" s="6974"/>
      <c r="P221" s="6974"/>
      <c r="Q221" s="6974"/>
      <c r="R221" s="6974"/>
      <c r="S221" s="6974"/>
    </row>
    <row r="222" spans="4:19" hidden="1">
      <c r="D222" s="6967"/>
      <c r="E222" s="6974"/>
      <c r="F222" s="6974"/>
      <c r="G222" s="6974"/>
      <c r="H222" s="6974"/>
      <c r="I222" s="230"/>
      <c r="J222" s="6974"/>
      <c r="K222" s="6974"/>
      <c r="L222" s="6974"/>
      <c r="M222" s="6974"/>
      <c r="N222" s="6974"/>
      <c r="O222" s="6974"/>
      <c r="P222" s="6974"/>
      <c r="Q222" s="6974"/>
      <c r="R222" s="6974"/>
      <c r="S222" s="6974"/>
    </row>
    <row r="223" spans="4:19" hidden="1">
      <c r="D223" s="6967"/>
      <c r="E223" s="6974"/>
      <c r="F223" s="6974"/>
      <c r="G223" s="6974"/>
      <c r="H223" s="6974"/>
      <c r="I223" s="230"/>
      <c r="J223" s="6974"/>
      <c r="K223" s="6974"/>
      <c r="L223" s="6974"/>
      <c r="M223" s="6974"/>
      <c r="N223" s="6974"/>
      <c r="O223" s="6974"/>
      <c r="P223" s="6974"/>
      <c r="Q223" s="6974"/>
      <c r="R223" s="6974"/>
      <c r="S223" s="6974"/>
    </row>
    <row r="224" spans="4:19" hidden="1">
      <c r="D224" s="6967"/>
      <c r="E224" s="6974"/>
      <c r="F224" s="6974"/>
      <c r="G224" s="6974"/>
      <c r="H224" s="6974"/>
      <c r="I224" s="230"/>
      <c r="J224" s="6974"/>
      <c r="K224" s="6974"/>
      <c r="L224" s="6974"/>
      <c r="M224" s="6974"/>
      <c r="N224" s="6974"/>
      <c r="O224" s="6974"/>
      <c r="P224" s="6974"/>
      <c r="Q224" s="6974"/>
      <c r="R224" s="6974"/>
      <c r="S224" s="6974"/>
    </row>
    <row r="225" spans="4:19" hidden="1">
      <c r="D225" s="6967"/>
      <c r="E225" s="6974"/>
      <c r="F225" s="6974"/>
      <c r="G225" s="6974"/>
      <c r="H225" s="6974"/>
      <c r="I225" s="230"/>
      <c r="J225" s="6974"/>
      <c r="K225" s="6974"/>
      <c r="L225" s="6974"/>
      <c r="M225" s="6974"/>
      <c r="N225" s="6974"/>
      <c r="O225" s="6974"/>
      <c r="P225" s="6974"/>
      <c r="Q225" s="6974"/>
      <c r="R225" s="6974"/>
      <c r="S225" s="6974"/>
    </row>
    <row r="226" spans="4:19" hidden="1">
      <c r="D226" s="6967"/>
      <c r="E226" s="6974"/>
      <c r="F226" s="6974"/>
      <c r="G226" s="6974"/>
      <c r="H226" s="6974"/>
      <c r="I226" s="230"/>
      <c r="J226" s="6974"/>
      <c r="K226" s="6974"/>
      <c r="L226" s="6974"/>
      <c r="M226" s="6974"/>
      <c r="N226" s="6974"/>
      <c r="O226" s="6974"/>
      <c r="P226" s="6974"/>
      <c r="Q226" s="6974"/>
      <c r="R226" s="6974"/>
      <c r="S226" s="6974"/>
    </row>
    <row r="227" spans="4:19" hidden="1">
      <c r="D227" s="6967"/>
      <c r="E227" s="6974"/>
      <c r="F227" s="6974"/>
      <c r="G227" s="6974"/>
      <c r="H227" s="6974"/>
      <c r="I227" s="230"/>
      <c r="J227" s="6974"/>
      <c r="K227" s="6974"/>
      <c r="L227" s="6974"/>
      <c r="M227" s="6974"/>
      <c r="N227" s="6974"/>
      <c r="O227" s="6974"/>
      <c r="P227" s="6974"/>
      <c r="Q227" s="6974"/>
      <c r="R227" s="6974"/>
      <c r="S227" s="6974"/>
    </row>
    <row r="228" spans="4:19" hidden="1">
      <c r="D228" s="6967"/>
      <c r="E228" s="6974"/>
      <c r="F228" s="6974"/>
      <c r="G228" s="6974"/>
      <c r="H228" s="6974"/>
      <c r="I228" s="230"/>
      <c r="J228" s="6974"/>
      <c r="K228" s="6974"/>
      <c r="L228" s="6974"/>
      <c r="M228" s="6974"/>
      <c r="N228" s="6974"/>
      <c r="O228" s="6974"/>
      <c r="P228" s="6974"/>
      <c r="Q228" s="6974"/>
      <c r="R228" s="6974"/>
      <c r="S228" s="6974"/>
    </row>
    <row r="229" spans="4:19" hidden="1">
      <c r="D229" s="6967"/>
      <c r="E229" s="6974"/>
      <c r="F229" s="6974"/>
      <c r="G229" s="6974"/>
      <c r="H229" s="6974"/>
      <c r="I229" s="230"/>
      <c r="J229" s="6974"/>
      <c r="K229" s="6974"/>
      <c r="L229" s="6974"/>
      <c r="M229" s="6974"/>
      <c r="N229" s="6974"/>
      <c r="O229" s="6974"/>
      <c r="P229" s="6974"/>
      <c r="Q229" s="6974"/>
      <c r="R229" s="6974"/>
      <c r="S229" s="6974"/>
    </row>
    <row r="230" spans="4:19" hidden="1">
      <c r="D230" s="6967"/>
      <c r="E230" s="6974"/>
      <c r="F230" s="6974"/>
      <c r="G230" s="6974"/>
      <c r="H230" s="6974"/>
      <c r="I230" s="230"/>
      <c r="J230" s="6974"/>
      <c r="K230" s="6974"/>
      <c r="L230" s="6974"/>
      <c r="M230" s="6974"/>
      <c r="N230" s="6974"/>
      <c r="O230" s="6974"/>
      <c r="P230" s="6974"/>
      <c r="Q230" s="6974"/>
      <c r="R230" s="6974"/>
      <c r="S230" s="6974"/>
    </row>
    <row r="231" spans="4:19" hidden="1">
      <c r="D231" s="6967"/>
      <c r="E231" s="6974"/>
      <c r="F231" s="6974"/>
      <c r="G231" s="6974"/>
      <c r="H231" s="6974"/>
      <c r="I231" s="230"/>
      <c r="J231" s="6974"/>
      <c r="K231" s="6974"/>
      <c r="L231" s="6974"/>
      <c r="M231" s="6974"/>
      <c r="N231" s="6974"/>
      <c r="O231" s="6974"/>
      <c r="P231" s="6974"/>
      <c r="Q231" s="6974"/>
      <c r="R231" s="6974"/>
      <c r="S231" s="6974"/>
    </row>
    <row r="232" spans="4:19" hidden="1">
      <c r="D232" s="6967"/>
      <c r="E232" s="6974"/>
      <c r="F232" s="6974"/>
      <c r="G232" s="6974"/>
      <c r="H232" s="6974"/>
      <c r="I232" s="230"/>
      <c r="J232" s="6974"/>
      <c r="K232" s="6974"/>
      <c r="L232" s="6974"/>
      <c r="M232" s="6974"/>
      <c r="N232" s="6974"/>
      <c r="O232" s="6974"/>
      <c r="P232" s="6974"/>
      <c r="Q232" s="6974"/>
      <c r="R232" s="6974"/>
      <c r="S232" s="6974"/>
    </row>
    <row r="233" spans="4:19" hidden="1">
      <c r="D233" s="6967"/>
      <c r="E233" s="6974"/>
      <c r="F233" s="6974"/>
      <c r="G233" s="6974"/>
      <c r="H233" s="6974"/>
      <c r="I233" s="230"/>
      <c r="J233" s="6974"/>
      <c r="K233" s="6974"/>
      <c r="L233" s="6974"/>
      <c r="M233" s="6974"/>
      <c r="N233" s="6974"/>
      <c r="O233" s="6974"/>
      <c r="P233" s="6974"/>
      <c r="Q233" s="6974"/>
      <c r="R233" s="6974"/>
      <c r="S233" s="6974"/>
    </row>
    <row r="234" spans="4:19" hidden="1">
      <c r="D234" s="6967"/>
      <c r="E234" s="6974"/>
      <c r="F234" s="6974"/>
      <c r="G234" s="6974"/>
      <c r="H234" s="6974"/>
      <c r="I234" s="230"/>
      <c r="J234" s="6974"/>
      <c r="K234" s="6974"/>
      <c r="L234" s="6974"/>
      <c r="M234" s="6974"/>
      <c r="N234" s="6974"/>
      <c r="O234" s="6974"/>
      <c r="P234" s="6974"/>
      <c r="Q234" s="6974"/>
      <c r="R234" s="6974"/>
      <c r="S234" s="6974"/>
    </row>
    <row r="235" spans="4:19" hidden="1">
      <c r="D235" s="6977"/>
      <c r="I235" s="230"/>
    </row>
    <row r="236" spans="4:19" hidden="1">
      <c r="D236" s="6975"/>
      <c r="E236" s="6978"/>
      <c r="F236" s="6978"/>
      <c r="G236" s="6978"/>
      <c r="H236" s="6978"/>
      <c r="I236" s="6963"/>
      <c r="J236" s="6978"/>
      <c r="K236" s="6978"/>
      <c r="L236" s="6978"/>
      <c r="M236" s="6978"/>
      <c r="N236" s="6978"/>
      <c r="O236" s="6978"/>
      <c r="P236" s="6978"/>
      <c r="Q236" s="6978"/>
      <c r="R236" s="6978"/>
      <c r="S236" s="6978"/>
    </row>
    <row r="237" spans="4:19" hidden="1">
      <c r="D237" s="6975"/>
      <c r="E237" s="6978"/>
      <c r="F237" s="6978"/>
      <c r="G237" s="6978"/>
      <c r="H237" s="6978"/>
      <c r="I237" s="6963"/>
      <c r="J237" s="6978"/>
      <c r="K237" s="6978"/>
      <c r="L237" s="6978"/>
      <c r="M237" s="6978"/>
      <c r="N237" s="6978"/>
      <c r="O237" s="6978"/>
      <c r="P237" s="6978"/>
      <c r="Q237" s="6978"/>
      <c r="R237" s="6978"/>
      <c r="S237" s="6978"/>
    </row>
    <row r="238" spans="4:19" hidden="1">
      <c r="D238" s="6975"/>
      <c r="E238" s="6978"/>
      <c r="F238" s="6978"/>
      <c r="G238" s="6978"/>
      <c r="H238" s="6978"/>
      <c r="I238" s="6963"/>
      <c r="J238" s="6978"/>
      <c r="K238" s="6978"/>
      <c r="L238" s="6978"/>
      <c r="M238" s="6978"/>
      <c r="N238" s="6978"/>
      <c r="O238" s="6978"/>
      <c r="P238" s="6978"/>
      <c r="Q238" s="6978"/>
      <c r="R238" s="6978"/>
      <c r="S238" s="6978"/>
    </row>
    <row r="239" spans="4:19" hidden="1">
      <c r="D239" s="6975"/>
      <c r="E239" s="6978"/>
      <c r="F239" s="6978"/>
      <c r="G239" s="6978"/>
      <c r="H239" s="6978"/>
      <c r="I239" s="6963"/>
      <c r="J239" s="6978"/>
      <c r="K239" s="6978"/>
      <c r="L239" s="6978"/>
      <c r="M239" s="6978"/>
      <c r="N239" s="6978"/>
      <c r="O239" s="6978"/>
      <c r="P239" s="6978"/>
      <c r="Q239" s="6978"/>
      <c r="R239" s="6978"/>
      <c r="S239" s="6978"/>
    </row>
    <row r="240" spans="4:19" hidden="1">
      <c r="D240" s="6975"/>
      <c r="E240" s="6978"/>
      <c r="F240" s="6978"/>
      <c r="G240" s="6978"/>
      <c r="H240" s="6978"/>
      <c r="I240" s="6963"/>
      <c r="J240" s="6978"/>
      <c r="K240" s="6978"/>
      <c r="L240" s="6978"/>
      <c r="M240" s="6978"/>
      <c r="N240" s="6978"/>
      <c r="O240" s="6978"/>
      <c r="P240" s="6978"/>
      <c r="Q240" s="6978"/>
      <c r="R240" s="6978"/>
      <c r="S240" s="6978"/>
    </row>
    <row r="241" spans="4:19" hidden="1">
      <c r="D241" s="6975"/>
      <c r="E241" s="6978"/>
      <c r="F241" s="6978"/>
      <c r="G241" s="6978"/>
      <c r="H241" s="6978"/>
      <c r="I241" s="6963"/>
      <c r="J241" s="6978"/>
      <c r="K241" s="6978"/>
      <c r="L241" s="6978"/>
      <c r="M241" s="6978"/>
      <c r="N241" s="6978"/>
      <c r="O241" s="6978"/>
      <c r="P241" s="6978"/>
      <c r="Q241" s="6978"/>
      <c r="R241" s="6978"/>
      <c r="S241" s="6978"/>
    </row>
    <row r="242" spans="4:19" hidden="1">
      <c r="D242" s="6975"/>
      <c r="E242" s="6978"/>
      <c r="F242" s="6978"/>
      <c r="G242" s="6978"/>
      <c r="H242" s="6978"/>
      <c r="I242" s="6963"/>
      <c r="J242" s="6978"/>
      <c r="K242" s="6978"/>
      <c r="L242" s="6978"/>
      <c r="M242" s="6978"/>
      <c r="N242" s="6978"/>
      <c r="O242" s="6978"/>
      <c r="P242" s="6978"/>
      <c r="Q242" s="6978"/>
      <c r="R242" s="6978"/>
      <c r="S242" s="6978"/>
    </row>
    <row r="243" spans="4:19" hidden="1">
      <c r="D243" s="6975"/>
      <c r="E243" s="6978"/>
      <c r="F243" s="6978"/>
      <c r="G243" s="6978"/>
      <c r="H243" s="6978"/>
      <c r="I243" s="6963"/>
      <c r="J243" s="6978"/>
      <c r="K243" s="6978"/>
      <c r="L243" s="6978"/>
      <c r="M243" s="6978"/>
      <c r="N243" s="6978"/>
      <c r="O243" s="6978"/>
      <c r="P243" s="6978"/>
      <c r="Q243" s="6978"/>
      <c r="R243" s="6978"/>
      <c r="S243" s="6978"/>
    </row>
    <row r="244" spans="4:19" hidden="1">
      <c r="D244" s="6975"/>
      <c r="E244" s="6978"/>
      <c r="F244" s="6978"/>
      <c r="G244" s="6978"/>
      <c r="H244" s="6978"/>
      <c r="I244" s="6963"/>
      <c r="J244" s="6978"/>
      <c r="K244" s="6978"/>
      <c r="L244" s="6978"/>
      <c r="M244" s="6978"/>
      <c r="N244" s="6978"/>
      <c r="O244" s="6978"/>
      <c r="P244" s="6978"/>
      <c r="Q244" s="6978"/>
      <c r="R244" s="6978"/>
      <c r="S244" s="6978"/>
    </row>
    <row r="245" spans="4:19" hidden="1">
      <c r="D245" s="6975"/>
      <c r="E245" s="6979"/>
      <c r="F245" s="6979"/>
      <c r="G245" s="6979"/>
      <c r="H245" s="6979"/>
      <c r="I245" s="6963"/>
      <c r="J245" s="6979"/>
      <c r="K245" s="6979"/>
      <c r="L245" s="6979"/>
      <c r="M245" s="6979"/>
      <c r="N245" s="6979"/>
      <c r="O245" s="6979"/>
      <c r="P245" s="6979"/>
      <c r="Q245" s="6979"/>
      <c r="R245" s="6979"/>
      <c r="S245" s="6979"/>
    </row>
    <row r="246" spans="4:19" hidden="1">
      <c r="D246" s="6975"/>
      <c r="E246" s="6979"/>
      <c r="F246" s="6979"/>
      <c r="G246" s="6979"/>
      <c r="H246" s="6979"/>
      <c r="I246" s="6963"/>
      <c r="J246" s="6979"/>
      <c r="K246" s="6979"/>
      <c r="L246" s="6979"/>
      <c r="M246" s="6979"/>
      <c r="N246" s="6979"/>
      <c r="O246" s="6979"/>
      <c r="P246" s="6979"/>
      <c r="Q246" s="6979"/>
      <c r="R246" s="6979"/>
      <c r="S246" s="6979"/>
    </row>
    <row r="247" spans="4:19" hidden="1">
      <c r="D247" s="6975"/>
      <c r="E247" s="6979"/>
      <c r="F247" s="6979"/>
      <c r="G247" s="6979"/>
      <c r="H247" s="6979"/>
      <c r="I247" s="6963"/>
      <c r="J247" s="6979"/>
      <c r="K247" s="6979"/>
      <c r="L247" s="6979"/>
      <c r="M247" s="6979"/>
      <c r="N247" s="6979"/>
      <c r="O247" s="6979"/>
      <c r="P247" s="6979"/>
      <c r="Q247" s="6979"/>
      <c r="R247" s="6979"/>
      <c r="S247" s="6979"/>
    </row>
    <row r="248" spans="4:19" hidden="1">
      <c r="D248" s="6975"/>
      <c r="E248" s="6979"/>
      <c r="F248" s="6979"/>
      <c r="G248" s="6979"/>
      <c r="H248" s="6979"/>
      <c r="I248" s="6963"/>
      <c r="J248" s="6979"/>
      <c r="K248" s="6979"/>
      <c r="L248" s="6979"/>
      <c r="M248" s="6979"/>
      <c r="N248" s="6979"/>
      <c r="O248" s="6979"/>
      <c r="P248" s="6979"/>
      <c r="Q248" s="6979"/>
      <c r="R248" s="6979"/>
      <c r="S248" s="6979"/>
    </row>
    <row r="249" spans="4:19" hidden="1">
      <c r="D249" s="6975"/>
      <c r="E249" s="6979"/>
      <c r="F249" s="6979"/>
      <c r="G249" s="6979"/>
      <c r="H249" s="6979"/>
      <c r="I249" s="6963"/>
      <c r="J249" s="6979"/>
      <c r="K249" s="6979"/>
      <c r="L249" s="6979"/>
      <c r="M249" s="6979"/>
      <c r="N249" s="6979"/>
      <c r="O249" s="6979"/>
      <c r="P249" s="6979"/>
      <c r="Q249" s="6979"/>
      <c r="R249" s="6979"/>
      <c r="S249" s="6979"/>
    </row>
    <row r="250" spans="4:19" hidden="1">
      <c r="D250" s="6975"/>
      <c r="E250" s="6979"/>
      <c r="F250" s="6979"/>
      <c r="G250" s="6979"/>
      <c r="H250" s="6979"/>
      <c r="I250" s="6963"/>
      <c r="J250" s="6979"/>
      <c r="K250" s="6979"/>
      <c r="L250" s="6979"/>
      <c r="M250" s="6979"/>
      <c r="N250" s="6979"/>
      <c r="O250" s="6979"/>
      <c r="P250" s="6979"/>
      <c r="Q250" s="6979"/>
      <c r="R250" s="6979"/>
      <c r="S250" s="6979"/>
    </row>
    <row r="251" spans="4:19" hidden="1">
      <c r="D251" s="6975"/>
      <c r="E251" s="6979"/>
      <c r="F251" s="6979"/>
      <c r="G251" s="6979"/>
      <c r="H251" s="6979"/>
      <c r="I251" s="6963"/>
      <c r="J251" s="6979"/>
      <c r="K251" s="6979"/>
      <c r="L251" s="6979"/>
      <c r="M251" s="6979"/>
      <c r="N251" s="6979"/>
      <c r="O251" s="6979"/>
      <c r="P251" s="6979"/>
      <c r="Q251" s="6979"/>
      <c r="R251" s="6979"/>
      <c r="S251" s="6979"/>
    </row>
    <row r="252" spans="4:19" hidden="1">
      <c r="D252" s="6975"/>
      <c r="E252" s="6979"/>
      <c r="F252" s="6979"/>
      <c r="G252" s="6979"/>
      <c r="H252" s="6979"/>
      <c r="I252" s="6963"/>
      <c r="J252" s="6979"/>
      <c r="K252" s="6979"/>
      <c r="L252" s="6979"/>
      <c r="M252" s="6979"/>
      <c r="N252" s="6979"/>
      <c r="O252" s="6979"/>
      <c r="P252" s="6979"/>
      <c r="Q252" s="6979"/>
      <c r="R252" s="6979"/>
      <c r="S252" s="6979"/>
    </row>
    <row r="253" spans="4:19" hidden="1">
      <c r="D253" s="6975"/>
      <c r="E253" s="6979"/>
      <c r="F253" s="6979"/>
      <c r="G253" s="6979"/>
      <c r="H253" s="6979"/>
      <c r="I253" s="6963"/>
      <c r="J253" s="6979"/>
      <c r="K253" s="6979"/>
      <c r="L253" s="6979"/>
      <c r="M253" s="6979"/>
      <c r="N253" s="6979"/>
      <c r="O253" s="6979"/>
      <c r="P253" s="6979"/>
      <c r="Q253" s="6979"/>
      <c r="R253" s="6979"/>
      <c r="S253" s="6979"/>
    </row>
    <row r="254" spans="4:19" hidden="1">
      <c r="D254" s="6975"/>
      <c r="E254" s="6979"/>
      <c r="F254" s="6979"/>
      <c r="G254" s="6979"/>
      <c r="H254" s="6979"/>
      <c r="I254" s="6963"/>
      <c r="J254" s="6979"/>
      <c r="K254" s="6979"/>
      <c r="L254" s="6979"/>
      <c r="M254" s="6979"/>
      <c r="N254" s="6979"/>
      <c r="O254" s="6979"/>
      <c r="P254" s="6979"/>
      <c r="Q254" s="6979"/>
      <c r="R254" s="6979"/>
      <c r="S254" s="6979"/>
    </row>
    <row r="255" spans="4:19" hidden="1">
      <c r="D255" s="6975"/>
      <c r="E255" s="6979"/>
      <c r="F255" s="6979"/>
      <c r="G255" s="6979"/>
      <c r="H255" s="6979"/>
      <c r="I255" s="6963"/>
      <c r="J255" s="6979"/>
      <c r="K255" s="6979"/>
      <c r="L255" s="6979"/>
      <c r="M255" s="6979"/>
      <c r="N255" s="6979"/>
      <c r="O255" s="6979"/>
      <c r="P255" s="6979"/>
      <c r="Q255" s="6979"/>
      <c r="R255" s="6979"/>
      <c r="S255" s="6979"/>
    </row>
    <row r="256" spans="4:19" hidden="1">
      <c r="D256" s="6975"/>
      <c r="E256" s="6979"/>
      <c r="F256" s="6979"/>
      <c r="G256" s="6979"/>
      <c r="H256" s="6979"/>
      <c r="I256" s="6963"/>
      <c r="J256" s="6979"/>
      <c r="K256" s="6979"/>
      <c r="L256" s="6979"/>
      <c r="M256" s="6979"/>
      <c r="N256" s="6979"/>
      <c r="O256" s="6979"/>
      <c r="P256" s="6979"/>
      <c r="Q256" s="6979"/>
      <c r="R256" s="6979"/>
      <c r="S256" s="6979"/>
    </row>
    <row r="257" spans="4:19" hidden="1">
      <c r="D257" s="6975"/>
      <c r="E257" s="6979"/>
      <c r="F257" s="6979"/>
      <c r="G257" s="6979"/>
      <c r="H257" s="6979"/>
      <c r="I257" s="6963"/>
      <c r="J257" s="6979"/>
      <c r="K257" s="6979"/>
      <c r="L257" s="6979"/>
      <c r="M257" s="6979"/>
      <c r="N257" s="6979"/>
      <c r="O257" s="6979"/>
      <c r="P257" s="6979"/>
      <c r="Q257" s="6979"/>
      <c r="R257" s="6979"/>
      <c r="S257" s="6979"/>
    </row>
    <row r="258" spans="4:19" hidden="1">
      <c r="D258" s="6975"/>
      <c r="E258" s="6979"/>
      <c r="F258" s="6979"/>
      <c r="G258" s="6979"/>
      <c r="H258" s="6979"/>
      <c r="I258" s="6963"/>
      <c r="J258" s="6979"/>
      <c r="K258" s="6979"/>
      <c r="L258" s="6979"/>
      <c r="M258" s="6979"/>
      <c r="N258" s="6979"/>
      <c r="O258" s="6979"/>
      <c r="P258" s="6979"/>
      <c r="Q258" s="6979"/>
      <c r="R258" s="6979"/>
      <c r="S258" s="6979"/>
    </row>
    <row r="259" spans="4:19" hidden="1">
      <c r="D259" s="6975"/>
      <c r="E259" s="6979"/>
      <c r="F259" s="6979"/>
      <c r="G259" s="6979"/>
      <c r="H259" s="6979"/>
      <c r="I259" s="6963"/>
      <c r="J259" s="6979"/>
      <c r="K259" s="6979"/>
      <c r="L259" s="6979"/>
      <c r="M259" s="6979"/>
      <c r="N259" s="6979"/>
      <c r="O259" s="6979"/>
      <c r="P259" s="6979"/>
      <c r="Q259" s="6979"/>
      <c r="R259" s="6979"/>
      <c r="S259" s="6979"/>
    </row>
    <row r="260" spans="4:19" hidden="1">
      <c r="D260" s="6975"/>
      <c r="E260" s="6979"/>
      <c r="F260" s="6979"/>
      <c r="G260" s="6979"/>
      <c r="H260" s="6979"/>
      <c r="I260" s="6963"/>
      <c r="J260" s="6979"/>
      <c r="K260" s="6979"/>
      <c r="L260" s="6979"/>
      <c r="M260" s="6979"/>
      <c r="N260" s="6979"/>
      <c r="O260" s="6979"/>
      <c r="P260" s="6979"/>
      <c r="Q260" s="6979"/>
      <c r="R260" s="6979"/>
      <c r="S260" s="6979"/>
    </row>
    <row r="261" spans="4:19" hidden="1">
      <c r="D261" s="6975"/>
      <c r="E261" s="6979"/>
      <c r="F261" s="6979"/>
      <c r="G261" s="6979"/>
      <c r="H261" s="6979"/>
      <c r="I261" s="6963"/>
      <c r="J261" s="6979"/>
      <c r="K261" s="6979"/>
      <c r="L261" s="6979"/>
      <c r="M261" s="6979"/>
      <c r="N261" s="6979"/>
      <c r="O261" s="6979"/>
      <c r="P261" s="6979"/>
      <c r="Q261" s="6979"/>
      <c r="R261" s="6979"/>
      <c r="S261" s="6979"/>
    </row>
    <row r="262" spans="4:19" hidden="1">
      <c r="D262" s="6975"/>
      <c r="E262" s="6979"/>
      <c r="F262" s="6979"/>
      <c r="G262" s="6979"/>
      <c r="H262" s="6979"/>
      <c r="I262" s="6963"/>
      <c r="J262" s="6979"/>
      <c r="K262" s="6979"/>
      <c r="L262" s="6979"/>
      <c r="M262" s="6979"/>
      <c r="N262" s="6979"/>
      <c r="O262" s="6979"/>
      <c r="P262" s="6979"/>
      <c r="Q262" s="6979"/>
      <c r="R262" s="6979"/>
      <c r="S262" s="6979"/>
    </row>
    <row r="263" spans="4:19" hidden="1">
      <c r="D263" s="6975"/>
      <c r="E263" s="6979"/>
      <c r="F263" s="6979"/>
      <c r="G263" s="6979"/>
      <c r="H263" s="6979"/>
      <c r="I263" s="6963"/>
      <c r="J263" s="6979"/>
      <c r="K263" s="6979"/>
      <c r="L263" s="6979"/>
      <c r="M263" s="6979"/>
      <c r="N263" s="6979"/>
      <c r="O263" s="6979"/>
      <c r="P263" s="6979"/>
      <c r="Q263" s="6979"/>
      <c r="R263" s="6979"/>
      <c r="S263" s="6979"/>
    </row>
    <row r="264" spans="4:19" hidden="1">
      <c r="D264" s="6975"/>
      <c r="E264" s="6979"/>
      <c r="F264" s="6979"/>
      <c r="G264" s="6979"/>
      <c r="H264" s="6979"/>
      <c r="I264" s="6963"/>
      <c r="J264" s="6979"/>
      <c r="K264" s="6979"/>
      <c r="L264" s="6979"/>
      <c r="M264" s="6979"/>
      <c r="N264" s="6979"/>
      <c r="O264" s="6979"/>
      <c r="P264" s="6979"/>
      <c r="Q264" s="6979"/>
      <c r="R264" s="6979"/>
      <c r="S264" s="6979"/>
    </row>
    <row r="265" spans="4:19" hidden="1">
      <c r="D265" s="6975"/>
      <c r="E265" s="6979"/>
      <c r="F265" s="6979"/>
      <c r="G265" s="6979"/>
      <c r="H265" s="6979"/>
      <c r="I265" s="6963"/>
      <c r="J265" s="6979"/>
      <c r="K265" s="6979"/>
      <c r="L265" s="6979"/>
      <c r="M265" s="6979"/>
      <c r="N265" s="6979"/>
      <c r="O265" s="6979"/>
      <c r="P265" s="6979"/>
      <c r="Q265" s="6979"/>
      <c r="R265" s="6979"/>
      <c r="S265" s="6979"/>
    </row>
    <row r="266" spans="4:19" hidden="1">
      <c r="D266" s="6975"/>
      <c r="E266" s="6979"/>
      <c r="F266" s="6979"/>
      <c r="G266" s="6979"/>
      <c r="H266" s="6979"/>
      <c r="I266" s="6963"/>
      <c r="J266" s="6979"/>
      <c r="K266" s="6979"/>
      <c r="L266" s="6979"/>
      <c r="M266" s="6979"/>
      <c r="N266" s="6979"/>
      <c r="O266" s="6979"/>
      <c r="P266" s="6979"/>
      <c r="Q266" s="6979"/>
      <c r="R266" s="6979"/>
      <c r="S266" s="6979"/>
    </row>
    <row r="267" spans="4:19" hidden="1">
      <c r="D267" s="6975"/>
      <c r="E267" s="6979"/>
      <c r="F267" s="6979"/>
      <c r="G267" s="6979"/>
      <c r="H267" s="6979"/>
      <c r="I267" s="6963"/>
      <c r="J267" s="6979"/>
      <c r="K267" s="6979"/>
      <c r="L267" s="6979"/>
      <c r="M267" s="6979"/>
      <c r="N267" s="6979"/>
      <c r="O267" s="6979"/>
      <c r="P267" s="6979"/>
      <c r="Q267" s="6979"/>
      <c r="R267" s="6979"/>
      <c r="S267" s="6979"/>
    </row>
    <row r="268" spans="4:19" hidden="1">
      <c r="D268" s="6977"/>
      <c r="E268" s="6980"/>
      <c r="F268" s="6980"/>
      <c r="G268" s="6980"/>
      <c r="H268" s="6980"/>
      <c r="I268" s="6963"/>
      <c r="J268" s="6980"/>
      <c r="K268" s="6980"/>
      <c r="L268" s="6980"/>
      <c r="M268" s="6980"/>
      <c r="N268" s="6980"/>
      <c r="O268" s="6980"/>
      <c r="P268" s="6980"/>
      <c r="Q268" s="6980"/>
      <c r="R268" s="6980"/>
      <c r="S268" s="6980"/>
    </row>
    <row r="269" spans="4:19" hidden="1">
      <c r="D269" s="6977"/>
      <c r="E269" s="3450"/>
      <c r="F269" s="6980"/>
      <c r="G269" s="6980"/>
      <c r="H269" s="6980"/>
      <c r="I269" s="6963"/>
      <c r="J269" s="6980"/>
      <c r="K269" s="6980"/>
      <c r="L269" s="6980"/>
      <c r="M269" s="6980"/>
      <c r="N269" s="6980"/>
      <c r="O269" s="6980"/>
      <c r="P269" s="6980"/>
      <c r="Q269" s="6980"/>
      <c r="R269" s="6980"/>
      <c r="S269" s="6980"/>
    </row>
    <row r="270" spans="4:19" hidden="1">
      <c r="D270" s="6977"/>
      <c r="E270" s="2442"/>
      <c r="F270" s="6980"/>
      <c r="G270" s="6980"/>
      <c r="H270" s="6980"/>
      <c r="I270" s="6963"/>
      <c r="J270" s="6980"/>
      <c r="K270" s="6980"/>
      <c r="L270" s="6980"/>
      <c r="M270" s="6980"/>
      <c r="N270" s="6980"/>
      <c r="O270" s="6980"/>
      <c r="P270" s="6980"/>
      <c r="Q270" s="6980"/>
      <c r="R270" s="6980"/>
      <c r="S270" s="6980"/>
    </row>
    <row r="271" spans="4:19" hidden="1">
      <c r="E271" s="6981"/>
      <c r="F271" s="6981"/>
      <c r="G271" s="6981"/>
      <c r="H271" s="6981"/>
      <c r="I271" s="6963"/>
      <c r="J271" s="6981"/>
      <c r="K271" s="6981"/>
      <c r="L271" s="6981"/>
      <c r="M271" s="6981"/>
      <c r="N271" s="6981"/>
      <c r="O271" s="6981"/>
      <c r="P271" s="6981"/>
      <c r="Q271" s="6981"/>
      <c r="R271" s="6981"/>
      <c r="S271" s="6981"/>
    </row>
    <row r="272" spans="4:19" hidden="1">
      <c r="E272" s="6982"/>
      <c r="F272" s="6963"/>
      <c r="G272" s="6963"/>
      <c r="H272" s="6963"/>
      <c r="I272" s="6963"/>
      <c r="J272" s="6963"/>
      <c r="K272" s="6963"/>
      <c r="L272" s="6963"/>
      <c r="M272" s="6963"/>
      <c r="N272" s="6963"/>
      <c r="O272" s="6963"/>
      <c r="P272" s="6963"/>
      <c r="Q272" s="6963"/>
      <c r="R272" s="6963"/>
      <c r="S272" s="6963"/>
    </row>
    <row r="273" spans="4:19" hidden="1">
      <c r="E273" s="6982"/>
      <c r="F273" s="6963"/>
      <c r="G273" s="6963"/>
      <c r="H273" s="6963"/>
      <c r="I273" s="6963"/>
      <c r="J273" s="6963"/>
      <c r="K273" s="6963"/>
      <c r="L273" s="6963"/>
      <c r="M273" s="6963"/>
      <c r="N273" s="6963"/>
      <c r="O273" s="6963"/>
      <c r="P273" s="6963"/>
      <c r="Q273" s="6963"/>
      <c r="R273" s="6963"/>
      <c r="S273" s="6963"/>
    </row>
    <row r="274" spans="4:19" hidden="1">
      <c r="D274" s="6983"/>
      <c r="E274" s="6983"/>
      <c r="F274" s="6983"/>
      <c r="G274" s="6983"/>
      <c r="H274" s="6983"/>
      <c r="I274" s="6983"/>
      <c r="J274" s="6983"/>
      <c r="K274" s="6983"/>
      <c r="L274" s="6983"/>
      <c r="M274" s="6983"/>
      <c r="N274" s="6983"/>
      <c r="O274" s="6983"/>
      <c r="P274" s="6983"/>
      <c r="Q274" s="6983"/>
      <c r="R274" s="6983"/>
      <c r="S274" s="6983"/>
    </row>
    <row r="275" spans="4:19" hidden="1">
      <c r="E275" s="3455"/>
      <c r="F275" s="6963"/>
      <c r="G275" s="6963"/>
      <c r="H275" s="6963"/>
      <c r="I275" s="6984"/>
      <c r="J275" s="6963"/>
      <c r="K275" s="6963"/>
      <c r="L275" s="6963"/>
      <c r="M275" s="6963"/>
      <c r="N275" s="6963"/>
      <c r="O275" s="6963"/>
      <c r="P275" s="6963"/>
      <c r="Q275" s="6963"/>
      <c r="R275" s="6963"/>
      <c r="S275" s="6963"/>
    </row>
    <row r="276" spans="4:19" hidden="1">
      <c r="E276" s="6982"/>
      <c r="F276" s="6963"/>
      <c r="G276" s="6963"/>
      <c r="H276" s="6963"/>
      <c r="I276" s="6984"/>
      <c r="J276" s="6963"/>
      <c r="K276" s="6963"/>
      <c r="L276" s="6963"/>
      <c r="M276" s="6963"/>
      <c r="N276" s="6963"/>
      <c r="O276" s="6963"/>
      <c r="P276" s="6963"/>
      <c r="Q276" s="6963"/>
      <c r="R276" s="6963"/>
      <c r="S276" s="6963"/>
    </row>
    <row r="277" spans="4:19" hidden="1">
      <c r="E277" s="6982"/>
      <c r="F277" s="6963"/>
      <c r="G277" s="6963"/>
      <c r="H277" s="6963"/>
      <c r="I277" s="6984"/>
      <c r="J277" s="6963"/>
      <c r="K277" s="6963"/>
      <c r="L277" s="6963"/>
      <c r="M277" s="6963"/>
      <c r="N277" s="6963"/>
      <c r="O277" s="6963"/>
      <c r="P277" s="6963"/>
      <c r="Q277" s="6963"/>
      <c r="R277" s="6963"/>
      <c r="S277" s="6963"/>
    </row>
    <row r="278" spans="4:19" hidden="1">
      <c r="E278" s="6982"/>
      <c r="F278" s="6963"/>
      <c r="G278" s="6963"/>
      <c r="H278" s="6963"/>
      <c r="I278" s="6984"/>
      <c r="J278" s="6963"/>
      <c r="K278" s="6963"/>
      <c r="L278" s="6963"/>
      <c r="M278" s="6963"/>
      <c r="N278" s="6963"/>
      <c r="O278" s="6963"/>
      <c r="P278" s="6963"/>
      <c r="Q278" s="6963"/>
      <c r="R278" s="6963"/>
      <c r="S278" s="6963"/>
    </row>
    <row r="279" spans="4:19" hidden="1">
      <c r="E279" s="6963"/>
      <c r="F279" s="6963"/>
      <c r="G279" s="6963"/>
      <c r="H279" s="6963"/>
      <c r="I279" s="6984"/>
      <c r="J279" s="6963"/>
      <c r="K279" s="6963"/>
      <c r="L279" s="6963"/>
      <c r="M279" s="6963"/>
      <c r="N279" s="6963"/>
      <c r="O279" s="6963"/>
      <c r="P279" s="6963"/>
      <c r="Q279" s="6963"/>
      <c r="R279" s="6963"/>
      <c r="S279" s="6963"/>
    </row>
    <row r="280" spans="4:19" hidden="1">
      <c r="E280" s="6963"/>
      <c r="F280" s="6963"/>
      <c r="G280" s="6963"/>
      <c r="H280" s="6963"/>
      <c r="I280" s="6984"/>
      <c r="J280" s="6963"/>
      <c r="K280" s="6963"/>
      <c r="L280" s="6963"/>
      <c r="M280" s="6963"/>
      <c r="N280" s="6963"/>
      <c r="O280" s="6963"/>
      <c r="P280" s="6963"/>
      <c r="Q280" s="6963"/>
      <c r="R280" s="6963"/>
      <c r="S280" s="6963"/>
    </row>
  </sheetData>
  <sheetProtection formatCells="0" formatColumns="0" formatRows="0"/>
  <customSheetViews>
    <customSheetView guid="{CC70D5D3-3A1F-46AA-BDCE-F692C2C36BEE}" fitToPage="1" topLeftCell="H1">
      <selection activeCell="S42" sqref="S42"/>
      <pageMargins left="0.7" right="0.7" top="0.75" bottom="0.75" header="0.3" footer="0.3"/>
      <pageSetup paperSize="5" scale="35" fitToHeight="0" orientation="landscape" r:id="rId1"/>
    </customSheetView>
    <customSheetView guid="{41E394DC-1FDD-4D1F-8620-137B7012DC10}" showGridLines="0" fitToPage="1">
      <pane xSplit="4" ySplit="13" topLeftCell="E14" activePane="bottomRight" state="frozen"/>
      <selection pane="bottomRight" activeCell="F14" sqref="F14"/>
      <pageMargins left="0.7" right="0.7" top="0.75" bottom="0.75" header="0.3" footer="0.3"/>
      <pageSetup paperSize="5" scale="35" fitToHeight="0" orientation="landscape" r:id="rId2"/>
    </customSheetView>
    <customSheetView guid="{DD364770-73A1-4C6D-9516-629A57F0EB18}" showGridLines="0" fitToPage="1">
      <pane xSplit="2" ySplit="11" topLeftCell="C12" activePane="bottomRight" state="frozen"/>
      <selection pane="bottomRight" activeCell="E8" sqref="E8"/>
      <pageMargins left="0.7" right="0.7" top="0.75" bottom="0.75" header="0.3" footer="0.3"/>
      <pageSetup paperSize="5" scale="35" fitToHeight="0" orientation="landscape" r:id="rId3"/>
    </customSheetView>
    <customSheetView guid="{E14211BF-3959-45CF-A937-AD36AACCEFAC}" showGridLines="0" fitToPage="1">
      <pane xSplit="4" ySplit="13" topLeftCell="E14" activePane="bottomRight" state="frozen"/>
      <selection pane="bottomRight" activeCell="F14" sqref="F14"/>
      <pageMargins left="0.7" right="0.7" top="0.75" bottom="0.75" header="0.3" footer="0.3"/>
      <pageSetup paperSize="5" scale="35" fitToHeight="0" orientation="landscape" r:id="rId4"/>
    </customSheetView>
    <customSheetView guid="{F416BD5B-C3AD-4F61-AAB2-55950A9B7E72}" fitToPage="1">
      <selection activeCell="H19" sqref="H19"/>
      <pageMargins left="0.7" right="0.7" top="0.75" bottom="0.75" header="0.3" footer="0.3"/>
      <pageSetup paperSize="5" scale="35" fitToHeight="0" orientation="landscape" r:id="rId5"/>
    </customSheetView>
  </customSheetViews>
  <mergeCells count="7">
    <mergeCell ref="W8:W11"/>
    <mergeCell ref="J8:S8"/>
    <mergeCell ref="E4:G4"/>
    <mergeCell ref="E5:G5"/>
    <mergeCell ref="O9:O11"/>
    <mergeCell ref="P9:P11"/>
    <mergeCell ref="Q9:Q11"/>
  </mergeCells>
  <hyperlinks>
    <hyperlink ref="W42" location="Index!A1" display="Index" xr:uid="{00000000-0004-0000-2200-000000000000}"/>
  </hyperlinks>
  <pageMargins left="0.7" right="0.7" top="0.75" bottom="0.75" header="0.3" footer="0.3"/>
  <pageSetup paperSize="5" scale="35" fitToHeight="0" orientation="landscape" r:id="rId6"/>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2">
    <tabColor rgb="FF7030A0"/>
    <pageSetUpPr fitToPage="1"/>
  </sheetPr>
  <dimension ref="A1:AP417"/>
  <sheetViews>
    <sheetView workbookViewId="0"/>
  </sheetViews>
  <sheetFormatPr defaultColWidth="0" defaultRowHeight="12.75" zeroHeight="1"/>
  <cols>
    <col min="1" max="2" width="9.140625" style="149" customWidth="1"/>
    <col min="3" max="3" width="42.28515625" style="149" customWidth="1"/>
    <col min="4" max="4" width="17.140625" style="149" customWidth="1"/>
    <col min="5" max="5" width="7.42578125" style="149" bestFit="1" customWidth="1"/>
    <col min="6" max="6" width="15" style="149" bestFit="1" customWidth="1"/>
    <col min="7" max="9" width="12.7109375" style="149" customWidth="1"/>
    <col min="10" max="10" width="14.7109375" style="149" customWidth="1"/>
    <col min="11" max="11" width="7.42578125" style="149" bestFit="1" customWidth="1"/>
    <col min="12" max="12" width="21.140625" style="149" customWidth="1"/>
    <col min="13" max="13" width="17.7109375" style="149" customWidth="1"/>
    <col min="14" max="14" width="12.85546875" style="149" bestFit="1" customWidth="1"/>
    <col min="15" max="15" width="15.42578125" style="149" customWidth="1"/>
    <col min="16" max="17" width="13.140625" style="149" bestFit="1" customWidth="1"/>
    <col min="18" max="18" width="13.140625" style="149" customWidth="1"/>
    <col min="19" max="19" width="13.42578125" style="149" bestFit="1" customWidth="1"/>
    <col min="20" max="20" width="13.140625" style="149" bestFit="1" customWidth="1"/>
    <col min="21" max="21" width="11.42578125" style="149" bestFit="1" customWidth="1"/>
    <col min="22" max="22" width="12.42578125" style="149" customWidth="1"/>
    <col min="23" max="23" width="17.28515625" style="149" bestFit="1" customWidth="1"/>
    <col min="24" max="24" width="9.28515625" style="149" bestFit="1" customWidth="1"/>
    <col min="25" max="25" width="9.28515625" style="6990" bestFit="1" customWidth="1"/>
    <col min="26" max="26" width="9.140625" style="149" customWidth="1"/>
    <col min="27" max="27" width="12.42578125" style="149" customWidth="1"/>
    <col min="28" max="28" width="19.28515625" style="149" customWidth="1"/>
    <col min="29" max="30" width="18.85546875" style="149" customWidth="1"/>
    <col min="31" max="31" width="18.140625" style="149" bestFit="1" customWidth="1"/>
    <col min="32" max="33" width="18.140625" style="149" customWidth="1"/>
    <col min="34" max="34" width="13.42578125" style="149" customWidth="1"/>
    <col min="35" max="35" width="17.140625" style="149" customWidth="1"/>
    <col min="36" max="36" width="13.7109375" style="149" customWidth="1"/>
    <col min="37" max="37" width="7.7109375" style="149" customWidth="1"/>
    <col min="38" max="38" width="16.42578125" style="149" customWidth="1"/>
    <col min="39" max="39" width="9.140625" style="149" customWidth="1"/>
    <col min="40" max="41" width="16.42578125" style="149" customWidth="1"/>
    <col min="42" max="42" width="9.140625" style="149" customWidth="1"/>
    <col min="43" max="16384" width="9.140625" style="149" hidden="1"/>
  </cols>
  <sheetData>
    <row r="1" spans="1:42">
      <c r="A1" s="738"/>
      <c r="B1" s="738"/>
      <c r="C1" s="738"/>
      <c r="D1" s="738"/>
      <c r="E1" s="738"/>
      <c r="F1" s="738"/>
      <c r="G1" s="738"/>
      <c r="H1" s="738"/>
      <c r="I1" s="738"/>
      <c r="J1" s="738"/>
      <c r="K1" s="738"/>
      <c r="L1" s="738"/>
      <c r="M1" s="738"/>
      <c r="N1" s="738"/>
      <c r="O1" s="738"/>
      <c r="P1" s="738"/>
      <c r="Q1" s="738"/>
      <c r="R1" s="738"/>
      <c r="S1" s="738"/>
      <c r="T1" s="738"/>
      <c r="U1" s="738"/>
      <c r="V1" s="738"/>
      <c r="W1" s="738"/>
      <c r="X1" s="738"/>
      <c r="Y1" s="4124"/>
      <c r="Z1" s="738"/>
      <c r="AA1" s="738"/>
      <c r="AB1" s="738"/>
      <c r="AC1" s="738"/>
      <c r="AD1" s="738"/>
      <c r="AE1" s="738"/>
      <c r="AF1" s="738"/>
      <c r="AG1" s="738"/>
      <c r="AH1" s="738"/>
      <c r="AI1" s="738"/>
      <c r="AJ1" s="738"/>
      <c r="AK1" s="738"/>
      <c r="AL1" s="738"/>
      <c r="AM1" s="738"/>
      <c r="AN1" s="6178"/>
      <c r="AO1" s="6178"/>
      <c r="AP1" s="738"/>
    </row>
    <row r="2" spans="1:42" ht="13.5" thickBot="1">
      <c r="A2" s="738"/>
      <c r="B2" s="661"/>
      <c r="C2" s="661"/>
      <c r="D2" s="661"/>
      <c r="E2" s="661"/>
      <c r="F2" s="661"/>
      <c r="G2" s="661"/>
      <c r="H2" s="661"/>
      <c r="I2" s="661"/>
      <c r="J2" s="661"/>
      <c r="K2" s="661"/>
      <c r="L2" s="661"/>
      <c r="M2" s="661"/>
      <c r="N2" s="661"/>
      <c r="O2" s="661"/>
      <c r="P2" s="661"/>
      <c r="Q2" s="661"/>
      <c r="R2" s="661"/>
      <c r="S2" s="661"/>
      <c r="T2" s="661"/>
      <c r="U2" s="661"/>
      <c r="V2" s="661"/>
      <c r="W2" s="661"/>
      <c r="X2" s="661"/>
      <c r="Y2" s="4123"/>
      <c r="Z2" s="661"/>
      <c r="AA2" s="661"/>
      <c r="AB2" s="661"/>
      <c r="AC2" s="661"/>
      <c r="AD2" s="661"/>
      <c r="AE2" s="661"/>
      <c r="AF2" s="661"/>
      <c r="AG2" s="661"/>
      <c r="AH2" s="661"/>
      <c r="AI2" s="661"/>
      <c r="AJ2" s="661"/>
      <c r="AK2" s="661"/>
      <c r="AL2" s="661"/>
      <c r="AM2" s="661"/>
      <c r="AN2" s="6177"/>
      <c r="AO2" s="6177"/>
      <c r="AP2" s="738"/>
    </row>
    <row r="3" spans="1:42" ht="16.5" thickBot="1">
      <c r="A3" s="738"/>
      <c r="B3" s="661"/>
      <c r="C3" s="2858" t="s">
        <v>2950</v>
      </c>
      <c r="D3" s="2856"/>
      <c r="E3" s="2856"/>
      <c r="F3" s="2857"/>
      <c r="G3" s="661"/>
      <c r="H3" s="661"/>
      <c r="I3" s="661"/>
      <c r="J3" s="661"/>
      <c r="K3" s="661"/>
      <c r="L3" s="661"/>
      <c r="M3" s="661"/>
      <c r="N3" s="661"/>
      <c r="O3" s="661"/>
      <c r="P3" s="661"/>
      <c r="Q3" s="661"/>
      <c r="R3" s="661"/>
      <c r="S3" s="661"/>
      <c r="T3" s="661"/>
      <c r="U3" s="661"/>
      <c r="V3" s="661"/>
      <c r="W3" s="661"/>
      <c r="X3" s="661"/>
      <c r="Y3" s="4123"/>
      <c r="Z3" s="661"/>
      <c r="AA3" s="661"/>
      <c r="AB3" s="661"/>
      <c r="AC3" s="661"/>
      <c r="AD3" s="661"/>
      <c r="AE3" s="661"/>
      <c r="AF3" s="661"/>
      <c r="AG3" s="661"/>
      <c r="AH3" s="661"/>
      <c r="AI3" s="661"/>
      <c r="AJ3" s="661"/>
      <c r="AK3" s="661"/>
      <c r="AL3" s="6177"/>
      <c r="AM3" s="661"/>
      <c r="AN3" s="6177"/>
      <c r="AO3" s="62" t="s">
        <v>2831</v>
      </c>
      <c r="AP3" s="738"/>
    </row>
    <row r="4" spans="1:42" ht="15.75">
      <c r="A4" s="738"/>
      <c r="B4" s="661"/>
      <c r="C4" s="2853" t="s">
        <v>57</v>
      </c>
      <c r="D4" s="8622" t="str">
        <f>J!E4</f>
        <v>ABC Company</v>
      </c>
      <c r="E4" s="8623"/>
      <c r="F4" s="8624"/>
      <c r="G4" s="661"/>
      <c r="H4" s="661"/>
      <c r="I4" s="661"/>
      <c r="J4" s="661"/>
      <c r="K4" s="661"/>
      <c r="L4" s="661"/>
      <c r="M4" s="661"/>
      <c r="N4" s="661"/>
      <c r="O4" s="661"/>
      <c r="P4" s="661"/>
      <c r="Q4" s="661"/>
      <c r="R4" s="661"/>
      <c r="S4" s="661"/>
      <c r="T4" s="661"/>
      <c r="U4" s="661"/>
      <c r="V4" s="661"/>
      <c r="W4" s="661"/>
      <c r="X4" s="661"/>
      <c r="Y4" s="4123"/>
      <c r="Z4" s="661"/>
      <c r="AA4" s="661"/>
      <c r="AB4" s="661"/>
      <c r="AC4" s="661"/>
      <c r="AD4" s="661"/>
      <c r="AE4" s="661"/>
      <c r="AF4" s="661"/>
      <c r="AG4" s="661"/>
      <c r="AH4" s="661"/>
      <c r="AI4" s="661"/>
      <c r="AJ4" s="661"/>
      <c r="AK4" s="661"/>
      <c r="AL4" s="661"/>
      <c r="AM4" s="661"/>
      <c r="AN4" s="6177"/>
      <c r="AO4" s="6177"/>
      <c r="AP4" s="738"/>
    </row>
    <row r="5" spans="1:42" ht="16.5" thickBot="1">
      <c r="A5" s="738"/>
      <c r="B5" s="661"/>
      <c r="C5" s="2836" t="s">
        <v>2719</v>
      </c>
      <c r="D5" s="8625">
        <f>J!E5</f>
        <v>44196</v>
      </c>
      <c r="E5" s="8626"/>
      <c r="F5" s="8627"/>
      <c r="G5" s="661"/>
      <c r="H5" s="661"/>
      <c r="I5" s="661"/>
      <c r="J5" s="661"/>
      <c r="K5" s="661"/>
      <c r="L5" s="661"/>
      <c r="M5" s="661"/>
      <c r="N5" s="661"/>
      <c r="O5" s="661"/>
      <c r="P5" s="661"/>
      <c r="Q5" s="661"/>
      <c r="R5" s="661"/>
      <c r="S5" s="661"/>
      <c r="T5" s="661"/>
      <c r="U5" s="661"/>
      <c r="V5" s="661"/>
      <c r="W5" s="661"/>
      <c r="X5" s="661"/>
      <c r="Y5" s="4123"/>
      <c r="Z5" s="661"/>
      <c r="AA5" s="661"/>
      <c r="AB5" s="661"/>
      <c r="AC5" s="661"/>
      <c r="AD5" s="661"/>
      <c r="AE5" s="661"/>
      <c r="AF5" s="661"/>
      <c r="AG5" s="661"/>
      <c r="AH5" s="661"/>
      <c r="AI5" s="661"/>
      <c r="AJ5" s="661"/>
      <c r="AK5" s="661"/>
      <c r="AL5" s="661"/>
      <c r="AM5" s="661"/>
      <c r="AN5" s="6177"/>
      <c r="AO5" s="6177"/>
      <c r="AP5" s="738"/>
    </row>
    <row r="6" spans="1:42" ht="13.5" thickBot="1">
      <c r="A6" s="738"/>
      <c r="B6" s="661"/>
      <c r="C6" s="820"/>
      <c r="D6" s="821"/>
      <c r="E6" s="820"/>
      <c r="F6" s="820"/>
      <c r="G6" s="820"/>
      <c r="H6" s="820"/>
      <c r="I6" s="820"/>
      <c r="J6" s="820"/>
      <c r="K6" s="820"/>
      <c r="L6" s="820"/>
      <c r="M6" s="820"/>
      <c r="N6" s="820"/>
      <c r="O6" s="820"/>
      <c r="P6" s="820"/>
      <c r="Q6" s="820"/>
      <c r="R6" s="820"/>
      <c r="S6" s="820"/>
      <c r="T6" s="820"/>
      <c r="U6" s="820"/>
      <c r="V6" s="820"/>
      <c r="W6" s="820"/>
      <c r="X6" s="820"/>
      <c r="Y6" s="4518"/>
      <c r="Z6" s="661"/>
      <c r="AA6" s="820"/>
      <c r="AB6" s="820"/>
      <c r="AC6" s="820"/>
      <c r="AD6" s="820"/>
      <c r="AE6" s="820"/>
      <c r="AF6" s="820"/>
      <c r="AG6" s="820"/>
      <c r="AH6" s="820"/>
      <c r="AI6" s="820"/>
      <c r="AJ6" s="820"/>
      <c r="AK6" s="661"/>
      <c r="AL6" s="661"/>
      <c r="AM6" s="661"/>
      <c r="AN6" s="6177"/>
      <c r="AO6" s="6177"/>
      <c r="AP6" s="738"/>
    </row>
    <row r="7" spans="1:42" ht="15" customHeight="1">
      <c r="A7" s="738"/>
      <c r="B7" s="661"/>
      <c r="C7" s="2994"/>
      <c r="D7" s="3290"/>
      <c r="E7" s="3229"/>
      <c r="F7" s="3177"/>
      <c r="G7" s="8836" t="s">
        <v>1388</v>
      </c>
      <c r="H7" s="8837"/>
      <c r="I7" s="8838"/>
      <c r="J7" s="8836" t="s">
        <v>899</v>
      </c>
      <c r="K7" s="8837"/>
      <c r="L7" s="8837"/>
      <c r="M7" s="8838"/>
      <c r="N7" s="3291"/>
      <c r="O7" s="3292"/>
      <c r="P7" s="6004"/>
      <c r="Q7" s="6004"/>
      <c r="R7" s="6004"/>
      <c r="S7" s="3291"/>
      <c r="T7" s="2995"/>
      <c r="U7" s="3226"/>
      <c r="V7" s="2995"/>
      <c r="W7" s="3226"/>
      <c r="X7" s="2995"/>
      <c r="Y7" s="4519"/>
      <c r="Z7" s="661"/>
      <c r="AA7" s="8842" t="s">
        <v>1148</v>
      </c>
      <c r="AB7" s="8843"/>
      <c r="AC7" s="8843"/>
      <c r="AD7" s="8843"/>
      <c r="AE7" s="8843"/>
      <c r="AF7" s="8843"/>
      <c r="AG7" s="8843"/>
      <c r="AH7" s="8843"/>
      <c r="AI7" s="8843"/>
      <c r="AJ7" s="8844"/>
      <c r="AK7" s="908"/>
      <c r="AL7" s="393" t="s">
        <v>1522</v>
      </c>
      <c r="AM7" s="661"/>
      <c r="AN7" s="8834" t="s">
        <v>307</v>
      </c>
      <c r="AO7" s="6942"/>
      <c r="AP7" s="738"/>
    </row>
    <row r="8" spans="1:42">
      <c r="A8" s="738"/>
      <c r="B8" s="661"/>
      <c r="C8" s="3256"/>
      <c r="D8" s="543"/>
      <c r="E8" s="351"/>
      <c r="F8" s="543"/>
      <c r="G8" s="8839"/>
      <c r="H8" s="8840"/>
      <c r="I8" s="8841"/>
      <c r="J8" s="8839"/>
      <c r="K8" s="8840"/>
      <c r="L8" s="8840"/>
      <c r="M8" s="8841"/>
      <c r="N8" s="542"/>
      <c r="O8" s="351"/>
      <c r="P8" s="6005"/>
      <c r="Q8" s="6005"/>
      <c r="R8" s="6005"/>
      <c r="S8" s="543" t="s">
        <v>1390</v>
      </c>
      <c r="T8" s="351"/>
      <c r="U8" s="543"/>
      <c r="V8" s="351"/>
      <c r="W8" s="543"/>
      <c r="X8" s="351"/>
      <c r="Y8" s="4520"/>
      <c r="Z8" s="661"/>
      <c r="AA8" s="4560" t="s">
        <v>1238</v>
      </c>
      <c r="AB8" s="4553" t="s">
        <v>1239</v>
      </c>
      <c r="AC8" s="4553" t="s">
        <v>1240</v>
      </c>
      <c r="AD8" s="4553" t="s">
        <v>1239</v>
      </c>
      <c r="AE8" s="4559" t="s">
        <v>1241</v>
      </c>
      <c r="AF8" s="8830" t="s">
        <v>1087</v>
      </c>
      <c r="AG8" s="8832" t="s">
        <v>1088</v>
      </c>
      <c r="AH8" s="8832" t="s">
        <v>4015</v>
      </c>
      <c r="AI8" s="4559"/>
      <c r="AJ8" s="4561" t="s">
        <v>1242</v>
      </c>
      <c r="AK8" s="908"/>
      <c r="AL8" s="394" t="s">
        <v>1524</v>
      </c>
      <c r="AM8" s="661"/>
      <c r="AN8" s="8835"/>
      <c r="AO8" s="6943"/>
      <c r="AP8" s="738"/>
    </row>
    <row r="9" spans="1:42" ht="25.5">
      <c r="A9" s="738"/>
      <c r="B9" s="661"/>
      <c r="C9" s="3256" t="s">
        <v>1391</v>
      </c>
      <c r="D9" s="543" t="s">
        <v>1273</v>
      </c>
      <c r="E9" s="351" t="s">
        <v>1246</v>
      </c>
      <c r="F9" s="543" t="s">
        <v>580</v>
      </c>
      <c r="G9" s="3289"/>
      <c r="H9" s="542"/>
      <c r="I9" s="3060"/>
      <c r="J9" s="542"/>
      <c r="K9" s="3289"/>
      <c r="L9" s="8845" t="s">
        <v>1392</v>
      </c>
      <c r="M9" s="8846"/>
      <c r="N9" s="543" t="s">
        <v>1393</v>
      </c>
      <c r="O9" s="351" t="s">
        <v>1394</v>
      </c>
      <c r="P9" s="351" t="s">
        <v>1395</v>
      </c>
      <c r="Q9" s="5897" t="s">
        <v>1389</v>
      </c>
      <c r="R9" s="5897" t="s">
        <v>1405</v>
      </c>
      <c r="S9" s="494" t="s">
        <v>3937</v>
      </c>
      <c r="T9" s="351" t="s">
        <v>1249</v>
      </c>
      <c r="U9" s="543" t="s">
        <v>1250</v>
      </c>
      <c r="V9" s="351" t="s">
        <v>4861</v>
      </c>
      <c r="W9" s="8106" t="s">
        <v>1262</v>
      </c>
      <c r="X9" s="351" t="s">
        <v>1398</v>
      </c>
      <c r="Y9" s="4520"/>
      <c r="Z9" s="661"/>
      <c r="AA9" s="365" t="s">
        <v>1251</v>
      </c>
      <c r="AB9" s="350" t="s">
        <v>1252</v>
      </c>
      <c r="AC9" s="350" t="s">
        <v>1253</v>
      </c>
      <c r="AD9" s="350" t="s">
        <v>1254</v>
      </c>
      <c r="AE9" s="351" t="s">
        <v>1255</v>
      </c>
      <c r="AF9" s="8831"/>
      <c r="AG9" s="8833"/>
      <c r="AH9" s="8833"/>
      <c r="AI9" s="8105" t="s">
        <v>4865</v>
      </c>
      <c r="AJ9" s="366" t="s">
        <v>1256</v>
      </c>
      <c r="AK9" s="661"/>
      <c r="AL9" s="394" t="s">
        <v>1462</v>
      </c>
      <c r="AM9" s="661"/>
      <c r="AN9" s="8835"/>
      <c r="AO9" s="6943" t="s">
        <v>4185</v>
      </c>
      <c r="AP9" s="738"/>
    </row>
    <row r="10" spans="1:42">
      <c r="A10" s="738"/>
      <c r="B10" s="661"/>
      <c r="C10" s="3256"/>
      <c r="D10" s="543" t="s">
        <v>1369</v>
      </c>
      <c r="E10" s="351" t="s">
        <v>1259</v>
      </c>
      <c r="F10" s="543" t="s">
        <v>1260</v>
      </c>
      <c r="G10" s="351" t="s">
        <v>1339</v>
      </c>
      <c r="H10" s="543" t="s">
        <v>1399</v>
      </c>
      <c r="I10" s="351" t="s">
        <v>853</v>
      </c>
      <c r="J10" s="543" t="s">
        <v>1400</v>
      </c>
      <c r="K10" s="351" t="s">
        <v>832</v>
      </c>
      <c r="L10" s="543" t="s">
        <v>1401</v>
      </c>
      <c r="M10" s="3060" t="s">
        <v>1402</v>
      </c>
      <c r="N10" s="543" t="s">
        <v>1403</v>
      </c>
      <c r="O10" s="351" t="s">
        <v>1338</v>
      </c>
      <c r="P10" s="351" t="s">
        <v>1404</v>
      </c>
      <c r="Q10" s="5897" t="s">
        <v>1736</v>
      </c>
      <c r="R10" s="5897" t="s">
        <v>1404</v>
      </c>
      <c r="S10" s="494" t="s">
        <v>1338</v>
      </c>
      <c r="T10" s="351" t="s">
        <v>1261</v>
      </c>
      <c r="U10" s="543" t="s">
        <v>1261</v>
      </c>
      <c r="V10" s="351" t="s">
        <v>1262</v>
      </c>
      <c r="W10" s="543" t="s">
        <v>1261</v>
      </c>
      <c r="X10" s="351" t="s">
        <v>1407</v>
      </c>
      <c r="Y10" s="4520" t="s">
        <v>1398</v>
      </c>
      <c r="Z10" s="661"/>
      <c r="AA10" s="365" t="s">
        <v>1263</v>
      </c>
      <c r="AB10" s="350" t="s">
        <v>1264</v>
      </c>
      <c r="AC10" s="350" t="s">
        <v>1264</v>
      </c>
      <c r="AD10" s="351" t="s">
        <v>1265</v>
      </c>
      <c r="AE10" s="351" t="s">
        <v>1265</v>
      </c>
      <c r="AF10" s="8831"/>
      <c r="AG10" s="8833"/>
      <c r="AH10" s="8833"/>
      <c r="AI10" s="351"/>
      <c r="AJ10" s="366" t="s">
        <v>1263</v>
      </c>
      <c r="AK10" s="661"/>
      <c r="AL10" s="395">
        <v>43465</v>
      </c>
      <c r="AM10" s="661"/>
      <c r="AN10" s="8835"/>
      <c r="AO10" s="6943"/>
      <c r="AP10" s="738"/>
    </row>
    <row r="11" spans="1:42" ht="13.5" thickBot="1">
      <c r="A11" s="738"/>
      <c r="B11" s="661"/>
      <c r="C11" s="3293"/>
      <c r="D11" s="3227" t="s">
        <v>344</v>
      </c>
      <c r="E11" s="3288" t="s">
        <v>390</v>
      </c>
      <c r="F11" s="3227" t="s">
        <v>792</v>
      </c>
      <c r="G11" s="2064"/>
      <c r="H11" s="706"/>
      <c r="I11" s="3287"/>
      <c r="J11" s="542"/>
      <c r="K11" s="2997" t="s">
        <v>1292</v>
      </c>
      <c r="L11" s="543" t="s">
        <v>1408</v>
      </c>
      <c r="M11" s="2997"/>
      <c r="N11" s="542"/>
      <c r="O11" s="2997" t="s">
        <v>1409</v>
      </c>
      <c r="P11" s="4906"/>
      <c r="Q11" s="5087"/>
      <c r="R11" s="3227"/>
      <c r="S11" s="494" t="s">
        <v>1410</v>
      </c>
      <c r="T11" s="2997"/>
      <c r="U11" s="543"/>
      <c r="V11" s="2997"/>
      <c r="W11" s="543" t="s">
        <v>1266</v>
      </c>
      <c r="X11" s="2997"/>
      <c r="Y11" s="4520"/>
      <c r="Z11" s="661"/>
      <c r="AA11" s="4015" t="s">
        <v>1267</v>
      </c>
      <c r="AB11" s="4554"/>
      <c r="AC11" s="4554"/>
      <c r="AD11" s="4557"/>
      <c r="AE11" s="4554"/>
      <c r="AF11" s="5933"/>
      <c r="AG11" s="5933"/>
      <c r="AH11" s="4554"/>
      <c r="AI11" s="4554" t="s">
        <v>4013</v>
      </c>
      <c r="AJ11" s="4558" t="s">
        <v>4014</v>
      </c>
      <c r="AK11" s="661"/>
      <c r="AL11" s="396" t="s">
        <v>1309</v>
      </c>
      <c r="AM11" s="661"/>
      <c r="AN11" s="6525" t="s">
        <v>1927</v>
      </c>
      <c r="AO11" s="6525" t="s">
        <v>1867</v>
      </c>
      <c r="AP11" s="738"/>
    </row>
    <row r="12" spans="1:42">
      <c r="A12" s="738"/>
      <c r="B12" s="661"/>
      <c r="C12" s="3286" t="s">
        <v>392</v>
      </c>
      <c r="D12" s="2502" t="s">
        <v>409</v>
      </c>
      <c r="E12" s="2502" t="s">
        <v>410</v>
      </c>
      <c r="F12" s="2502" t="s">
        <v>411</v>
      </c>
      <c r="G12" s="2502" t="s">
        <v>412</v>
      </c>
      <c r="H12" s="2502" t="s">
        <v>413</v>
      </c>
      <c r="I12" s="2502" t="s">
        <v>414</v>
      </c>
      <c r="J12" s="2502" t="s">
        <v>415</v>
      </c>
      <c r="K12" s="2502" t="s">
        <v>419</v>
      </c>
      <c r="L12" s="2502" t="s">
        <v>420</v>
      </c>
      <c r="M12" s="2502" t="s">
        <v>421</v>
      </c>
      <c r="N12" s="2502" t="s">
        <v>422</v>
      </c>
      <c r="O12" s="2502" t="s">
        <v>1093</v>
      </c>
      <c r="P12" s="2502" t="s">
        <v>1094</v>
      </c>
      <c r="Q12" s="2502" t="s">
        <v>1095</v>
      </c>
      <c r="R12" s="2502" t="s">
        <v>1096</v>
      </c>
      <c r="S12" s="2958" t="s">
        <v>1097</v>
      </c>
      <c r="T12" s="2958" t="s">
        <v>1098</v>
      </c>
      <c r="U12" s="3255" t="s">
        <v>1155</v>
      </c>
      <c r="V12" s="3255" t="s">
        <v>1156</v>
      </c>
      <c r="W12" s="3255" t="s">
        <v>1157</v>
      </c>
      <c r="X12" s="3255" t="s">
        <v>1158</v>
      </c>
      <c r="Y12" s="4521" t="s">
        <v>1159</v>
      </c>
      <c r="Z12" s="661"/>
      <c r="AA12" s="4562" t="s">
        <v>1160</v>
      </c>
      <c r="AB12" s="4562" t="s">
        <v>1161</v>
      </c>
      <c r="AC12" s="4562" t="s">
        <v>1162</v>
      </c>
      <c r="AD12" s="4562" t="s">
        <v>1163</v>
      </c>
      <c r="AE12" s="4562" t="s">
        <v>1164</v>
      </c>
      <c r="AF12" s="4562" t="s">
        <v>1209</v>
      </c>
      <c r="AG12" s="4563" t="s">
        <v>1210</v>
      </c>
      <c r="AH12" s="4562" t="s">
        <v>1211</v>
      </c>
      <c r="AI12" s="4562" t="s">
        <v>1360</v>
      </c>
      <c r="AJ12" s="4563" t="s">
        <v>1359</v>
      </c>
      <c r="AK12" s="661"/>
      <c r="AL12" s="404" t="s">
        <v>4008</v>
      </c>
      <c r="AM12" s="661"/>
      <c r="AN12" s="3252" t="s">
        <v>4009</v>
      </c>
      <c r="AO12" s="3252" t="s">
        <v>4151</v>
      </c>
      <c r="AP12" s="738"/>
    </row>
    <row r="13" spans="1:42">
      <c r="A13" s="738"/>
      <c r="B13" s="661"/>
      <c r="C13" s="3294"/>
      <c r="D13" s="3295"/>
      <c r="E13" s="3295"/>
      <c r="F13" s="3295"/>
      <c r="G13" s="3296"/>
      <c r="H13" s="3296"/>
      <c r="I13" s="3296"/>
      <c r="J13" s="3295"/>
      <c r="K13" s="3295"/>
      <c r="L13" s="3296"/>
      <c r="M13" s="3296"/>
      <c r="N13" s="3296"/>
      <c r="O13" s="3296"/>
      <c r="P13" s="3295"/>
      <c r="Q13" s="3297"/>
      <c r="R13" s="6000"/>
      <c r="S13" s="3297"/>
      <c r="T13" s="3298">
        <v>0</v>
      </c>
      <c r="U13" s="3298"/>
      <c r="V13" s="3298"/>
      <c r="W13" s="3298">
        <v>0</v>
      </c>
      <c r="X13" s="3298"/>
      <c r="Y13" s="4522"/>
      <c r="Z13" s="661"/>
      <c r="AA13" s="4564"/>
      <c r="AB13" s="4565"/>
      <c r="AC13" s="4565"/>
      <c r="AD13" s="4565"/>
      <c r="AE13" s="4565"/>
      <c r="AF13" s="5934"/>
      <c r="AG13" s="5934"/>
      <c r="AH13" s="4565"/>
      <c r="AI13" s="4565"/>
      <c r="AJ13" s="4566"/>
      <c r="AK13" s="661"/>
      <c r="AL13" s="3982"/>
      <c r="AM13" s="661"/>
      <c r="AN13" s="3982"/>
      <c r="AO13" s="6177"/>
      <c r="AP13" s="738"/>
    </row>
    <row r="14" spans="1:42">
      <c r="A14" s="738"/>
      <c r="B14" s="661"/>
      <c r="C14" s="3966" t="s">
        <v>1676</v>
      </c>
      <c r="D14" s="3967"/>
      <c r="E14" s="3967"/>
      <c r="F14" s="3967"/>
      <c r="G14" s="3296"/>
      <c r="H14" s="3296"/>
      <c r="I14" s="3296"/>
      <c r="J14" s="3296"/>
      <c r="K14" s="3296"/>
      <c r="L14" s="3298"/>
      <c r="M14" s="3298"/>
      <c r="N14" s="3298"/>
      <c r="O14" s="3298"/>
      <c r="P14" s="3298"/>
      <c r="Q14" s="3298"/>
      <c r="R14" s="6001"/>
      <c r="S14" s="3298"/>
      <c r="T14" s="3298"/>
      <c r="U14" s="3298"/>
      <c r="V14" s="3298"/>
      <c r="W14" s="3302"/>
      <c r="X14" s="3298"/>
      <c r="Y14" s="4522"/>
      <c r="Z14" s="661"/>
      <c r="AA14" s="4567"/>
      <c r="AB14" s="4568"/>
      <c r="AC14" s="4568"/>
      <c r="AD14" s="4568"/>
      <c r="AE14" s="4568"/>
      <c r="AF14" s="5935"/>
      <c r="AG14" s="5935"/>
      <c r="AH14" s="4568"/>
      <c r="AI14" s="4569"/>
      <c r="AJ14" s="4570"/>
      <c r="AK14" s="661"/>
      <c r="AL14" s="3982"/>
      <c r="AM14" s="661"/>
      <c r="AN14" s="3982"/>
      <c r="AO14" s="6177"/>
      <c r="AP14" s="738"/>
    </row>
    <row r="15" spans="1:42">
      <c r="A15" s="738"/>
      <c r="B15" s="661"/>
      <c r="C15" s="3968" t="s">
        <v>1677</v>
      </c>
      <c r="D15" s="3969"/>
      <c r="E15" s="3969"/>
      <c r="F15" s="3296"/>
      <c r="G15" s="3296"/>
      <c r="H15" s="3970"/>
      <c r="I15" s="3970"/>
      <c r="J15" s="3296"/>
      <c r="K15" s="3296"/>
      <c r="L15" s="3298"/>
      <c r="M15" s="3298"/>
      <c r="N15" s="3298"/>
      <c r="O15" s="3298"/>
      <c r="P15" s="3298"/>
      <c r="Q15" s="3298"/>
      <c r="R15" s="6001"/>
      <c r="S15" s="3298"/>
      <c r="T15" s="3298"/>
      <c r="U15" s="3298"/>
      <c r="V15" s="3298"/>
      <c r="W15" s="3302"/>
      <c r="X15" s="3298"/>
      <c r="Y15" s="4522"/>
      <c r="Z15" s="661"/>
      <c r="AA15" s="4567"/>
      <c r="AB15" s="4568"/>
      <c r="AC15" s="4568"/>
      <c r="AD15" s="4568"/>
      <c r="AE15" s="4568"/>
      <c r="AF15" s="5935"/>
      <c r="AG15" s="5935"/>
      <c r="AH15" s="4568"/>
      <c r="AI15" s="4569"/>
      <c r="AJ15" s="4570"/>
      <c r="AK15" s="661"/>
      <c r="AL15" s="3982"/>
      <c r="AM15" s="661"/>
      <c r="AN15" s="3982"/>
      <c r="AO15" s="6177"/>
      <c r="AP15" s="738"/>
    </row>
    <row r="16" spans="1:42">
      <c r="A16" s="738"/>
      <c r="B16" s="661"/>
      <c r="C16" s="3968" t="s">
        <v>1678</v>
      </c>
      <c r="D16" s="3969"/>
      <c r="E16" s="3969"/>
      <c r="F16" s="3296"/>
      <c r="G16" s="3296"/>
      <c r="H16" s="3970"/>
      <c r="I16" s="3970"/>
      <c r="J16" s="3296"/>
      <c r="K16" s="3296"/>
      <c r="L16" s="3298"/>
      <c r="M16" s="3298"/>
      <c r="N16" s="3298"/>
      <c r="O16" s="3298"/>
      <c r="P16" s="3298"/>
      <c r="Q16" s="3298"/>
      <c r="R16" s="6001"/>
      <c r="S16" s="3298"/>
      <c r="T16" s="3298"/>
      <c r="U16" s="3298"/>
      <c r="V16" s="3298"/>
      <c r="W16" s="3302"/>
      <c r="X16" s="3298"/>
      <c r="Y16" s="4522"/>
      <c r="Z16" s="661"/>
      <c r="AA16" s="4567"/>
      <c r="AB16" s="4568"/>
      <c r="AC16" s="4568"/>
      <c r="AD16" s="4568"/>
      <c r="AE16" s="4568"/>
      <c r="AF16" s="5935"/>
      <c r="AG16" s="5935"/>
      <c r="AH16" s="4568"/>
      <c r="AI16" s="4569"/>
      <c r="AJ16" s="4570"/>
      <c r="AK16" s="661"/>
      <c r="AL16" s="3982"/>
      <c r="AM16" s="661"/>
      <c r="AN16" s="3982"/>
      <c r="AO16" s="6177"/>
      <c r="AP16" s="738"/>
    </row>
    <row r="17" spans="1:42">
      <c r="A17" s="738"/>
      <c r="B17" s="661"/>
      <c r="C17" s="3971" t="s">
        <v>1679</v>
      </c>
      <c r="D17" s="3972"/>
      <c r="E17" s="3972"/>
      <c r="F17" s="3295"/>
      <c r="G17" s="3296"/>
      <c r="H17" s="3296"/>
      <c r="I17" s="3296"/>
      <c r="J17" s="3295"/>
      <c r="K17" s="3295"/>
      <c r="L17" s="3296"/>
      <c r="M17" s="3296"/>
      <c r="N17" s="3296"/>
      <c r="O17" s="3296"/>
      <c r="P17" s="3295"/>
      <c r="Q17" s="3297"/>
      <c r="R17" s="6000"/>
      <c r="S17" s="3297"/>
      <c r="T17" s="3298"/>
      <c r="U17" s="3298"/>
      <c r="V17" s="3298"/>
      <c r="W17" s="3298"/>
      <c r="X17" s="3298"/>
      <c r="Y17" s="4522"/>
      <c r="Z17" s="661"/>
      <c r="AA17" s="4564"/>
      <c r="AB17" s="4565"/>
      <c r="AC17" s="4565"/>
      <c r="AD17" s="4565"/>
      <c r="AE17" s="4565"/>
      <c r="AF17" s="5934"/>
      <c r="AG17" s="5934"/>
      <c r="AH17" s="4565"/>
      <c r="AI17" s="4565"/>
      <c r="AJ17" s="4566"/>
      <c r="AK17" s="661"/>
      <c r="AL17" s="3982"/>
      <c r="AM17" s="661"/>
      <c r="AN17" s="3982"/>
      <c r="AO17" s="6177"/>
      <c r="AP17" s="738"/>
    </row>
    <row r="18" spans="1:42">
      <c r="A18" s="738"/>
      <c r="B18" s="661"/>
      <c r="C18" s="3973" t="s">
        <v>1411</v>
      </c>
      <c r="D18" s="3974"/>
      <c r="E18" s="3974"/>
      <c r="F18" s="3967" t="b">
        <v>1</v>
      </c>
      <c r="G18" s="3975"/>
      <c r="H18" s="3975"/>
      <c r="I18" s="3975"/>
      <c r="J18" s="3975"/>
      <c r="K18" s="3976"/>
      <c r="L18" s="4517"/>
      <c r="M18" s="4517"/>
      <c r="N18" s="3975"/>
      <c r="O18" s="4517"/>
      <c r="P18" s="4517"/>
      <c r="Q18" s="4517"/>
      <c r="R18" s="6002"/>
      <c r="S18" s="4517"/>
      <c r="T18" s="4517"/>
      <c r="U18" s="4517"/>
      <c r="V18" s="4517"/>
      <c r="W18" s="3980">
        <f>T18+U18-V18</f>
        <v>0</v>
      </c>
      <c r="X18" s="3975"/>
      <c r="Y18" s="4523"/>
      <c r="Z18" s="661"/>
      <c r="AA18" s="4571">
        <f>+AB18+AC18</f>
        <v>0</v>
      </c>
      <c r="AB18" s="4594"/>
      <c r="AC18" s="4594"/>
      <c r="AD18" s="4594"/>
      <c r="AE18" s="4594"/>
      <c r="AF18" s="5936"/>
      <c r="AG18" s="5936"/>
      <c r="AH18" s="4594"/>
      <c r="AI18" s="4573">
        <f>AF18+AG18-AH18</f>
        <v>0</v>
      </c>
      <c r="AJ18" s="4574">
        <f>+AC18+AE18</f>
        <v>0</v>
      </c>
      <c r="AK18" s="661"/>
      <c r="AL18" s="4595"/>
      <c r="AM18" s="661"/>
      <c r="AN18" s="4595"/>
      <c r="AO18" s="6177"/>
      <c r="AP18" s="738"/>
    </row>
    <row r="19" spans="1:42">
      <c r="A19" s="738"/>
      <c r="B19" s="661"/>
      <c r="C19" s="3973" t="s">
        <v>1412</v>
      </c>
      <c r="D19" s="3974"/>
      <c r="E19" s="3974"/>
      <c r="F19" s="3967" t="b">
        <v>1</v>
      </c>
      <c r="G19" s="3975"/>
      <c r="H19" s="3975"/>
      <c r="I19" s="3975"/>
      <c r="J19" s="3975"/>
      <c r="K19" s="3976"/>
      <c r="L19" s="4517"/>
      <c r="M19" s="4517"/>
      <c r="N19" s="3975"/>
      <c r="O19" s="4517"/>
      <c r="P19" s="4517"/>
      <c r="Q19" s="4517"/>
      <c r="R19" s="6002"/>
      <c r="S19" s="4517"/>
      <c r="T19" s="4517"/>
      <c r="U19" s="4517"/>
      <c r="V19" s="4517"/>
      <c r="W19" s="3980">
        <f>T19+U19-V19</f>
        <v>0</v>
      </c>
      <c r="X19" s="3975"/>
      <c r="Y19" s="4523"/>
      <c r="Z19" s="661"/>
      <c r="AA19" s="4571">
        <f>+AB19+AC19</f>
        <v>0</v>
      </c>
      <c r="AB19" s="4594"/>
      <c r="AC19" s="4594"/>
      <c r="AD19" s="4594"/>
      <c r="AE19" s="4594"/>
      <c r="AF19" s="5936"/>
      <c r="AG19" s="5936"/>
      <c r="AH19" s="4594"/>
      <c r="AI19" s="4573">
        <f>AF19+AG19-AH19</f>
        <v>0</v>
      </c>
      <c r="AJ19" s="4574">
        <f>+AC19+AE19</f>
        <v>0</v>
      </c>
      <c r="AK19" s="661"/>
      <c r="AL19" s="4595"/>
      <c r="AM19" s="661"/>
      <c r="AN19" s="4595"/>
      <c r="AO19" s="6177"/>
      <c r="AP19" s="738"/>
    </row>
    <row r="20" spans="1:42">
      <c r="A20" s="738"/>
      <c r="B20" s="661"/>
      <c r="C20" s="3973" t="s">
        <v>1413</v>
      </c>
      <c r="D20" s="3974"/>
      <c r="E20" s="3974"/>
      <c r="F20" s="3967" t="b">
        <v>1</v>
      </c>
      <c r="G20" s="3975"/>
      <c r="H20" s="3975"/>
      <c r="I20" s="3975"/>
      <c r="J20" s="3975"/>
      <c r="K20" s="3976"/>
      <c r="L20" s="4517"/>
      <c r="M20" s="4517"/>
      <c r="N20" s="3975"/>
      <c r="O20" s="4517"/>
      <c r="P20" s="4517"/>
      <c r="Q20" s="4517"/>
      <c r="R20" s="6002"/>
      <c r="S20" s="4517"/>
      <c r="T20" s="4517"/>
      <c r="U20" s="4517"/>
      <c r="V20" s="4517"/>
      <c r="W20" s="3980">
        <f>T20+U20-V20</f>
        <v>0</v>
      </c>
      <c r="X20" s="3975"/>
      <c r="Y20" s="4523"/>
      <c r="Z20" s="661"/>
      <c r="AA20" s="4571">
        <f>+AB20+AC20</f>
        <v>0</v>
      </c>
      <c r="AB20" s="4594"/>
      <c r="AC20" s="4594"/>
      <c r="AD20" s="4594"/>
      <c r="AE20" s="4594"/>
      <c r="AF20" s="5936"/>
      <c r="AG20" s="5936"/>
      <c r="AH20" s="4594"/>
      <c r="AI20" s="4573">
        <f>AF20+AG20-AH20</f>
        <v>0</v>
      </c>
      <c r="AJ20" s="4574">
        <f>+AC20+AE20</f>
        <v>0</v>
      </c>
      <c r="AK20" s="661"/>
      <c r="AL20" s="4595"/>
      <c r="AM20" s="661"/>
      <c r="AN20" s="4595"/>
      <c r="AO20" s="6177"/>
      <c r="AP20" s="738"/>
    </row>
    <row r="21" spans="1:42" hidden="1">
      <c r="A21" s="738"/>
      <c r="B21" s="661"/>
      <c r="C21" s="3977"/>
      <c r="D21" s="3978"/>
      <c r="E21" s="3974"/>
      <c r="F21" s="3967" t="b">
        <v>1</v>
      </c>
      <c r="G21" s="3975"/>
      <c r="H21" s="3975"/>
      <c r="I21" s="3975"/>
      <c r="J21" s="3975"/>
      <c r="K21" s="3976"/>
      <c r="L21" s="3981">
        <v>0</v>
      </c>
      <c r="M21" s="3981">
        <v>0</v>
      </c>
      <c r="N21" s="3975"/>
      <c r="O21" s="3981">
        <v>0</v>
      </c>
      <c r="P21" s="3981">
        <v>0</v>
      </c>
      <c r="Q21" s="3981">
        <v>0</v>
      </c>
      <c r="R21" s="6003"/>
      <c r="S21" s="3981">
        <v>0</v>
      </c>
      <c r="T21" s="3981">
        <v>0</v>
      </c>
      <c r="U21" s="3981">
        <v>0</v>
      </c>
      <c r="V21" s="3981">
        <v>0</v>
      </c>
      <c r="W21" s="3980">
        <f t="shared" ref="W21:W29" si="0">T21+U21-V21</f>
        <v>0</v>
      </c>
      <c r="X21" s="3975"/>
      <c r="Y21" s="4523"/>
      <c r="Z21" s="661"/>
      <c r="AA21" s="4571">
        <f t="shared" ref="AA21:AA84" si="1">+AB21+AC21</f>
        <v>0</v>
      </c>
      <c r="AB21" s="4572">
        <v>0</v>
      </c>
      <c r="AC21" s="4572">
        <v>0</v>
      </c>
      <c r="AD21" s="4572">
        <v>0</v>
      </c>
      <c r="AE21" s="4572">
        <v>0</v>
      </c>
      <c r="AF21" s="5937"/>
      <c r="AG21" s="5937"/>
      <c r="AH21" s="4572">
        <v>0</v>
      </c>
      <c r="AI21" s="4573">
        <f t="shared" ref="AI21:AI84" si="2">+AE21-AH21</f>
        <v>0</v>
      </c>
      <c r="AJ21" s="4574">
        <f t="shared" ref="AJ21:AJ84" si="3">+AC21+AE21</f>
        <v>0</v>
      </c>
      <c r="AK21" s="661"/>
      <c r="AL21" s="3057">
        <v>0</v>
      </c>
      <c r="AM21" s="661"/>
      <c r="AN21" s="3057">
        <v>0</v>
      </c>
      <c r="AO21" s="6177"/>
      <c r="AP21" s="738"/>
    </row>
    <row r="22" spans="1:42" hidden="1">
      <c r="A22" s="738"/>
      <c r="B22" s="661"/>
      <c r="C22" s="3977"/>
      <c r="D22" s="3978"/>
      <c r="E22" s="3974"/>
      <c r="F22" s="3967" t="b">
        <v>1</v>
      </c>
      <c r="G22" s="3975"/>
      <c r="H22" s="3975"/>
      <c r="I22" s="3975"/>
      <c r="J22" s="3975"/>
      <c r="K22" s="3976"/>
      <c r="L22" s="3981">
        <v>0</v>
      </c>
      <c r="M22" s="3981">
        <v>0</v>
      </c>
      <c r="N22" s="3975"/>
      <c r="O22" s="3981">
        <v>0</v>
      </c>
      <c r="P22" s="3981">
        <v>0</v>
      </c>
      <c r="Q22" s="3981">
        <v>0</v>
      </c>
      <c r="R22" s="6003"/>
      <c r="S22" s="3981">
        <v>0</v>
      </c>
      <c r="T22" s="3981">
        <v>0</v>
      </c>
      <c r="U22" s="3981">
        <v>0</v>
      </c>
      <c r="V22" s="3981">
        <v>0</v>
      </c>
      <c r="W22" s="3980">
        <f t="shared" si="0"/>
        <v>0</v>
      </c>
      <c r="X22" s="3975"/>
      <c r="Y22" s="4523"/>
      <c r="Z22" s="661"/>
      <c r="AA22" s="4571">
        <f t="shared" si="1"/>
        <v>0</v>
      </c>
      <c r="AB22" s="4572">
        <v>0</v>
      </c>
      <c r="AC22" s="4572">
        <v>0</v>
      </c>
      <c r="AD22" s="4572">
        <v>0</v>
      </c>
      <c r="AE22" s="4572">
        <v>0</v>
      </c>
      <c r="AF22" s="5937"/>
      <c r="AG22" s="5937"/>
      <c r="AH22" s="4572">
        <v>0</v>
      </c>
      <c r="AI22" s="4573">
        <f t="shared" si="2"/>
        <v>0</v>
      </c>
      <c r="AJ22" s="4574">
        <f t="shared" si="3"/>
        <v>0</v>
      </c>
      <c r="AK22" s="661"/>
      <c r="AL22" s="3057">
        <v>0</v>
      </c>
      <c r="AM22" s="661"/>
      <c r="AN22" s="3057">
        <v>0</v>
      </c>
      <c r="AO22" s="6177"/>
      <c r="AP22" s="738"/>
    </row>
    <row r="23" spans="1:42" hidden="1">
      <c r="A23" s="738"/>
      <c r="B23" s="661"/>
      <c r="C23" s="3977"/>
      <c r="D23" s="3978"/>
      <c r="E23" s="3974"/>
      <c r="F23" s="3967" t="b">
        <v>1</v>
      </c>
      <c r="G23" s="3975"/>
      <c r="H23" s="3975"/>
      <c r="I23" s="3975"/>
      <c r="J23" s="3975"/>
      <c r="K23" s="3976"/>
      <c r="L23" s="3981">
        <v>0</v>
      </c>
      <c r="M23" s="3981">
        <v>0</v>
      </c>
      <c r="N23" s="3975"/>
      <c r="O23" s="3981">
        <v>0</v>
      </c>
      <c r="P23" s="3981">
        <v>0</v>
      </c>
      <c r="Q23" s="3981">
        <v>0</v>
      </c>
      <c r="R23" s="6003"/>
      <c r="S23" s="3981">
        <v>0</v>
      </c>
      <c r="T23" s="3981">
        <v>0</v>
      </c>
      <c r="U23" s="3981">
        <v>0</v>
      </c>
      <c r="V23" s="3981">
        <v>0</v>
      </c>
      <c r="W23" s="3980">
        <f t="shared" si="0"/>
        <v>0</v>
      </c>
      <c r="X23" s="3975"/>
      <c r="Y23" s="4523"/>
      <c r="Z23" s="661"/>
      <c r="AA23" s="4571">
        <f t="shared" si="1"/>
        <v>0</v>
      </c>
      <c r="AB23" s="4572">
        <v>0</v>
      </c>
      <c r="AC23" s="4572">
        <v>0</v>
      </c>
      <c r="AD23" s="4572">
        <v>0</v>
      </c>
      <c r="AE23" s="4572">
        <v>0</v>
      </c>
      <c r="AF23" s="5937"/>
      <c r="AG23" s="5937"/>
      <c r="AH23" s="4572">
        <v>0</v>
      </c>
      <c r="AI23" s="4573">
        <f t="shared" si="2"/>
        <v>0</v>
      </c>
      <c r="AJ23" s="4574">
        <f t="shared" si="3"/>
        <v>0</v>
      </c>
      <c r="AK23" s="661"/>
      <c r="AL23" s="3057">
        <v>0</v>
      </c>
      <c r="AM23" s="661"/>
      <c r="AN23" s="3057">
        <v>0</v>
      </c>
      <c r="AO23" s="6177"/>
      <c r="AP23" s="738"/>
    </row>
    <row r="24" spans="1:42" hidden="1">
      <c r="A24" s="738"/>
      <c r="B24" s="661"/>
      <c r="C24" s="3977"/>
      <c r="D24" s="3978"/>
      <c r="E24" s="3974"/>
      <c r="F24" s="3967" t="b">
        <v>1</v>
      </c>
      <c r="G24" s="3975"/>
      <c r="H24" s="3975"/>
      <c r="I24" s="3975"/>
      <c r="J24" s="3975"/>
      <c r="K24" s="3976"/>
      <c r="L24" s="3981">
        <v>0</v>
      </c>
      <c r="M24" s="3981">
        <v>0</v>
      </c>
      <c r="N24" s="3975"/>
      <c r="O24" s="3981">
        <v>0</v>
      </c>
      <c r="P24" s="3981">
        <v>0</v>
      </c>
      <c r="Q24" s="3981">
        <v>0</v>
      </c>
      <c r="R24" s="6003"/>
      <c r="S24" s="3981">
        <v>0</v>
      </c>
      <c r="T24" s="3981">
        <v>0</v>
      </c>
      <c r="U24" s="3981">
        <v>0</v>
      </c>
      <c r="V24" s="3981">
        <v>0</v>
      </c>
      <c r="W24" s="3980">
        <f t="shared" si="0"/>
        <v>0</v>
      </c>
      <c r="X24" s="3975"/>
      <c r="Y24" s="4523"/>
      <c r="Z24" s="661"/>
      <c r="AA24" s="4571">
        <f t="shared" si="1"/>
        <v>0</v>
      </c>
      <c r="AB24" s="4572">
        <v>0</v>
      </c>
      <c r="AC24" s="4572">
        <v>0</v>
      </c>
      <c r="AD24" s="4572">
        <v>0</v>
      </c>
      <c r="AE24" s="4572">
        <v>0</v>
      </c>
      <c r="AF24" s="5937"/>
      <c r="AG24" s="5937"/>
      <c r="AH24" s="4572">
        <v>0</v>
      </c>
      <c r="AI24" s="4573">
        <f t="shared" si="2"/>
        <v>0</v>
      </c>
      <c r="AJ24" s="4574">
        <f t="shared" si="3"/>
        <v>0</v>
      </c>
      <c r="AK24" s="661"/>
      <c r="AL24" s="3057">
        <v>0</v>
      </c>
      <c r="AM24" s="661"/>
      <c r="AN24" s="3057">
        <v>0</v>
      </c>
      <c r="AO24" s="6177"/>
      <c r="AP24" s="738"/>
    </row>
    <row r="25" spans="1:42" hidden="1">
      <c r="A25" s="738"/>
      <c r="B25" s="661"/>
      <c r="C25" s="3977"/>
      <c r="D25" s="3978"/>
      <c r="E25" s="3974"/>
      <c r="F25" s="3967" t="b">
        <v>1</v>
      </c>
      <c r="G25" s="3975"/>
      <c r="H25" s="3975"/>
      <c r="I25" s="3975"/>
      <c r="J25" s="3975"/>
      <c r="K25" s="3976"/>
      <c r="L25" s="3981">
        <v>0</v>
      </c>
      <c r="M25" s="3981">
        <v>0</v>
      </c>
      <c r="N25" s="3975"/>
      <c r="O25" s="3981">
        <v>0</v>
      </c>
      <c r="P25" s="3981">
        <v>0</v>
      </c>
      <c r="Q25" s="3981">
        <v>0</v>
      </c>
      <c r="R25" s="6003"/>
      <c r="S25" s="3981">
        <v>0</v>
      </c>
      <c r="T25" s="3981">
        <v>0</v>
      </c>
      <c r="U25" s="3981">
        <v>0</v>
      </c>
      <c r="V25" s="3981">
        <v>0</v>
      </c>
      <c r="W25" s="3980">
        <f t="shared" si="0"/>
        <v>0</v>
      </c>
      <c r="X25" s="3975"/>
      <c r="Y25" s="4523"/>
      <c r="Z25" s="661"/>
      <c r="AA25" s="4571">
        <f t="shared" si="1"/>
        <v>0</v>
      </c>
      <c r="AB25" s="4572">
        <v>0</v>
      </c>
      <c r="AC25" s="4572">
        <v>0</v>
      </c>
      <c r="AD25" s="4572">
        <v>0</v>
      </c>
      <c r="AE25" s="4572">
        <v>0</v>
      </c>
      <c r="AF25" s="5937"/>
      <c r="AG25" s="5937"/>
      <c r="AH25" s="4572">
        <v>0</v>
      </c>
      <c r="AI25" s="4573">
        <f t="shared" si="2"/>
        <v>0</v>
      </c>
      <c r="AJ25" s="4574">
        <f t="shared" si="3"/>
        <v>0</v>
      </c>
      <c r="AK25" s="661"/>
      <c r="AL25" s="3057">
        <v>0</v>
      </c>
      <c r="AM25" s="661"/>
      <c r="AN25" s="3057">
        <v>0</v>
      </c>
      <c r="AO25" s="6177"/>
      <c r="AP25" s="738"/>
    </row>
    <row r="26" spans="1:42" hidden="1">
      <c r="A26" s="738"/>
      <c r="B26" s="661"/>
      <c r="C26" s="3977"/>
      <c r="D26" s="3978"/>
      <c r="E26" s="3974"/>
      <c r="F26" s="3967" t="b">
        <v>1</v>
      </c>
      <c r="G26" s="3975"/>
      <c r="H26" s="3975"/>
      <c r="I26" s="3975"/>
      <c r="J26" s="3975"/>
      <c r="K26" s="3976"/>
      <c r="L26" s="3981">
        <v>0</v>
      </c>
      <c r="M26" s="3981">
        <v>0</v>
      </c>
      <c r="N26" s="3975"/>
      <c r="O26" s="3981">
        <v>0</v>
      </c>
      <c r="P26" s="3981">
        <v>0</v>
      </c>
      <c r="Q26" s="3981">
        <v>0</v>
      </c>
      <c r="R26" s="6003"/>
      <c r="S26" s="3981">
        <v>0</v>
      </c>
      <c r="T26" s="3981">
        <v>0</v>
      </c>
      <c r="U26" s="3981">
        <v>0</v>
      </c>
      <c r="V26" s="3981">
        <v>0</v>
      </c>
      <c r="W26" s="3980">
        <f t="shared" si="0"/>
        <v>0</v>
      </c>
      <c r="X26" s="3975"/>
      <c r="Y26" s="4523"/>
      <c r="Z26" s="661"/>
      <c r="AA26" s="4571">
        <f t="shared" si="1"/>
        <v>0</v>
      </c>
      <c r="AB26" s="4572">
        <v>0</v>
      </c>
      <c r="AC26" s="4572">
        <v>0</v>
      </c>
      <c r="AD26" s="4572">
        <v>0</v>
      </c>
      <c r="AE26" s="4572">
        <v>0</v>
      </c>
      <c r="AF26" s="5937"/>
      <c r="AG26" s="5937"/>
      <c r="AH26" s="4572">
        <v>0</v>
      </c>
      <c r="AI26" s="4573">
        <f t="shared" si="2"/>
        <v>0</v>
      </c>
      <c r="AJ26" s="4574">
        <f t="shared" si="3"/>
        <v>0</v>
      </c>
      <c r="AK26" s="661"/>
      <c r="AL26" s="3057">
        <v>0</v>
      </c>
      <c r="AM26" s="661"/>
      <c r="AN26" s="3057">
        <v>0</v>
      </c>
      <c r="AO26" s="6177"/>
      <c r="AP26" s="738"/>
    </row>
    <row r="27" spans="1:42" hidden="1">
      <c r="A27" s="738"/>
      <c r="B27" s="661"/>
      <c r="C27" s="3977"/>
      <c r="D27" s="3978"/>
      <c r="E27" s="3974"/>
      <c r="F27" s="3967" t="b">
        <v>1</v>
      </c>
      <c r="G27" s="3975"/>
      <c r="H27" s="3975"/>
      <c r="I27" s="3975"/>
      <c r="J27" s="3975"/>
      <c r="K27" s="3976"/>
      <c r="L27" s="3981">
        <v>0</v>
      </c>
      <c r="M27" s="3981">
        <v>0</v>
      </c>
      <c r="N27" s="3975"/>
      <c r="O27" s="3981">
        <v>0</v>
      </c>
      <c r="P27" s="3981">
        <v>0</v>
      </c>
      <c r="Q27" s="3981">
        <v>0</v>
      </c>
      <c r="R27" s="6003"/>
      <c r="S27" s="3981">
        <v>0</v>
      </c>
      <c r="T27" s="3981">
        <v>0</v>
      </c>
      <c r="U27" s="3981">
        <v>0</v>
      </c>
      <c r="V27" s="3981">
        <v>0</v>
      </c>
      <c r="W27" s="3980">
        <f t="shared" si="0"/>
        <v>0</v>
      </c>
      <c r="X27" s="3975"/>
      <c r="Y27" s="4523"/>
      <c r="Z27" s="661"/>
      <c r="AA27" s="4571">
        <f t="shared" si="1"/>
        <v>0</v>
      </c>
      <c r="AB27" s="4572">
        <v>0</v>
      </c>
      <c r="AC27" s="4572">
        <v>0</v>
      </c>
      <c r="AD27" s="4572">
        <v>0</v>
      </c>
      <c r="AE27" s="4572">
        <v>0</v>
      </c>
      <c r="AF27" s="5937"/>
      <c r="AG27" s="5937"/>
      <c r="AH27" s="4572">
        <v>0</v>
      </c>
      <c r="AI27" s="4573">
        <f t="shared" si="2"/>
        <v>0</v>
      </c>
      <c r="AJ27" s="4574">
        <f t="shared" si="3"/>
        <v>0</v>
      </c>
      <c r="AK27" s="661"/>
      <c r="AL27" s="3057">
        <v>0</v>
      </c>
      <c r="AM27" s="661"/>
      <c r="AN27" s="3057">
        <v>0</v>
      </c>
      <c r="AO27" s="6177"/>
      <c r="AP27" s="738"/>
    </row>
    <row r="28" spans="1:42" hidden="1">
      <c r="A28" s="738"/>
      <c r="B28" s="661"/>
      <c r="C28" s="3977"/>
      <c r="D28" s="3978"/>
      <c r="E28" s="3974"/>
      <c r="F28" s="3967" t="b">
        <v>1</v>
      </c>
      <c r="G28" s="3975"/>
      <c r="H28" s="3975"/>
      <c r="I28" s="3975"/>
      <c r="J28" s="3975"/>
      <c r="K28" s="3976"/>
      <c r="L28" s="3981">
        <v>0</v>
      </c>
      <c r="M28" s="3981">
        <v>0</v>
      </c>
      <c r="N28" s="3975"/>
      <c r="O28" s="3981">
        <v>0</v>
      </c>
      <c r="P28" s="3981">
        <v>0</v>
      </c>
      <c r="Q28" s="3981">
        <v>0</v>
      </c>
      <c r="R28" s="6003"/>
      <c r="S28" s="3981">
        <v>0</v>
      </c>
      <c r="T28" s="3981">
        <v>0</v>
      </c>
      <c r="U28" s="3981">
        <v>0</v>
      </c>
      <c r="V28" s="3981">
        <v>0</v>
      </c>
      <c r="W28" s="3980">
        <f t="shared" si="0"/>
        <v>0</v>
      </c>
      <c r="X28" s="3975"/>
      <c r="Y28" s="4523"/>
      <c r="Z28" s="661"/>
      <c r="AA28" s="4571">
        <f t="shared" si="1"/>
        <v>0</v>
      </c>
      <c r="AB28" s="4572">
        <v>0</v>
      </c>
      <c r="AC28" s="4572">
        <v>0</v>
      </c>
      <c r="AD28" s="4572">
        <v>0</v>
      </c>
      <c r="AE28" s="4572">
        <v>0</v>
      </c>
      <c r="AF28" s="5937"/>
      <c r="AG28" s="5937"/>
      <c r="AH28" s="4572">
        <v>0</v>
      </c>
      <c r="AI28" s="4573">
        <f t="shared" si="2"/>
        <v>0</v>
      </c>
      <c r="AJ28" s="4574">
        <f t="shared" si="3"/>
        <v>0</v>
      </c>
      <c r="AK28" s="661"/>
      <c r="AL28" s="3057">
        <v>0</v>
      </c>
      <c r="AM28" s="661"/>
      <c r="AN28" s="3057">
        <v>0</v>
      </c>
      <c r="AO28" s="6177"/>
      <c r="AP28" s="738"/>
    </row>
    <row r="29" spans="1:42" hidden="1">
      <c r="A29" s="738"/>
      <c r="B29" s="661"/>
      <c r="C29" s="3977"/>
      <c r="D29" s="3978"/>
      <c r="E29" s="3974"/>
      <c r="F29" s="3967" t="b">
        <v>1</v>
      </c>
      <c r="G29" s="3975"/>
      <c r="H29" s="3975"/>
      <c r="I29" s="3975"/>
      <c r="J29" s="3975"/>
      <c r="K29" s="3976"/>
      <c r="L29" s="3981">
        <v>0</v>
      </c>
      <c r="M29" s="3981">
        <v>0</v>
      </c>
      <c r="N29" s="3975"/>
      <c r="O29" s="3981">
        <v>0</v>
      </c>
      <c r="P29" s="3981">
        <v>0</v>
      </c>
      <c r="Q29" s="3981">
        <v>0</v>
      </c>
      <c r="R29" s="6003"/>
      <c r="S29" s="3981">
        <v>0</v>
      </c>
      <c r="T29" s="3981">
        <v>0</v>
      </c>
      <c r="U29" s="3981">
        <v>0</v>
      </c>
      <c r="V29" s="3981">
        <v>0</v>
      </c>
      <c r="W29" s="3980">
        <f t="shared" si="0"/>
        <v>0</v>
      </c>
      <c r="X29" s="3975"/>
      <c r="Y29" s="4523"/>
      <c r="Z29" s="661"/>
      <c r="AA29" s="4571">
        <f t="shared" si="1"/>
        <v>0</v>
      </c>
      <c r="AB29" s="4572">
        <v>0</v>
      </c>
      <c r="AC29" s="4572">
        <v>0</v>
      </c>
      <c r="AD29" s="4572">
        <v>0</v>
      </c>
      <c r="AE29" s="4572">
        <v>0</v>
      </c>
      <c r="AF29" s="5937"/>
      <c r="AG29" s="5937"/>
      <c r="AH29" s="4572">
        <v>0</v>
      </c>
      <c r="AI29" s="4573">
        <f t="shared" si="2"/>
        <v>0</v>
      </c>
      <c r="AJ29" s="4574">
        <f t="shared" si="3"/>
        <v>0</v>
      </c>
      <c r="AK29" s="661"/>
      <c r="AL29" s="3057">
        <v>0</v>
      </c>
      <c r="AM29" s="661"/>
      <c r="AN29" s="3057">
        <v>0</v>
      </c>
      <c r="AO29" s="6177"/>
      <c r="AP29" s="738"/>
    </row>
    <row r="30" spans="1:42" hidden="1">
      <c r="A30" s="738"/>
      <c r="B30" s="661"/>
      <c r="C30" s="3977"/>
      <c r="D30" s="3978"/>
      <c r="E30" s="3978"/>
      <c r="F30" s="3967" t="b">
        <v>1</v>
      </c>
      <c r="G30" s="3975"/>
      <c r="H30" s="3975"/>
      <c r="I30" s="3975"/>
      <c r="J30" s="3975"/>
      <c r="K30" s="3976"/>
      <c r="L30" s="3981">
        <v>0</v>
      </c>
      <c r="M30" s="3981">
        <v>0</v>
      </c>
      <c r="N30" s="3975"/>
      <c r="O30" s="3981">
        <v>0</v>
      </c>
      <c r="P30" s="3981">
        <v>0</v>
      </c>
      <c r="Q30" s="3981">
        <v>0</v>
      </c>
      <c r="R30" s="6003"/>
      <c r="S30" s="3981">
        <v>0</v>
      </c>
      <c r="T30" s="3981">
        <v>0</v>
      </c>
      <c r="U30" s="3981">
        <v>0</v>
      </c>
      <c r="V30" s="3981">
        <v>0</v>
      </c>
      <c r="W30" s="3980">
        <f t="shared" ref="W30:W93" si="4">T30+U30-V30</f>
        <v>0</v>
      </c>
      <c r="X30" s="3975"/>
      <c r="Y30" s="4523"/>
      <c r="Z30" s="661"/>
      <c r="AA30" s="4571">
        <f t="shared" si="1"/>
        <v>0</v>
      </c>
      <c r="AB30" s="4572">
        <v>0</v>
      </c>
      <c r="AC30" s="4572">
        <v>0</v>
      </c>
      <c r="AD30" s="4572">
        <v>0</v>
      </c>
      <c r="AE30" s="4572">
        <v>0</v>
      </c>
      <c r="AF30" s="5937"/>
      <c r="AG30" s="5937"/>
      <c r="AH30" s="4572">
        <v>0</v>
      </c>
      <c r="AI30" s="4573">
        <f t="shared" si="2"/>
        <v>0</v>
      </c>
      <c r="AJ30" s="4574">
        <f t="shared" si="3"/>
        <v>0</v>
      </c>
      <c r="AK30" s="661"/>
      <c r="AL30" s="3057">
        <v>0</v>
      </c>
      <c r="AM30" s="661"/>
      <c r="AN30" s="3057">
        <v>0</v>
      </c>
      <c r="AO30" s="6177"/>
      <c r="AP30" s="738"/>
    </row>
    <row r="31" spans="1:42" hidden="1">
      <c r="A31" s="738"/>
      <c r="B31" s="661"/>
      <c r="C31" s="3977"/>
      <c r="D31" s="3978"/>
      <c r="E31" s="3978"/>
      <c r="F31" s="3967" t="b">
        <v>1</v>
      </c>
      <c r="G31" s="3975"/>
      <c r="H31" s="3975"/>
      <c r="I31" s="3975"/>
      <c r="J31" s="3975"/>
      <c r="K31" s="3976"/>
      <c r="L31" s="3981">
        <v>0</v>
      </c>
      <c r="M31" s="3981">
        <v>0</v>
      </c>
      <c r="N31" s="3975"/>
      <c r="O31" s="3981">
        <v>0</v>
      </c>
      <c r="P31" s="3981">
        <v>0</v>
      </c>
      <c r="Q31" s="3981">
        <v>0</v>
      </c>
      <c r="R31" s="6003"/>
      <c r="S31" s="3981">
        <v>0</v>
      </c>
      <c r="T31" s="3981">
        <v>0</v>
      </c>
      <c r="U31" s="3981">
        <v>0</v>
      </c>
      <c r="V31" s="3981">
        <v>0</v>
      </c>
      <c r="W31" s="3980">
        <f t="shared" si="4"/>
        <v>0</v>
      </c>
      <c r="X31" s="3975"/>
      <c r="Y31" s="4523"/>
      <c r="Z31" s="661"/>
      <c r="AA31" s="4571">
        <f t="shared" si="1"/>
        <v>0</v>
      </c>
      <c r="AB31" s="4572">
        <v>0</v>
      </c>
      <c r="AC31" s="4572">
        <v>0</v>
      </c>
      <c r="AD31" s="4572">
        <v>0</v>
      </c>
      <c r="AE31" s="4572">
        <v>0</v>
      </c>
      <c r="AF31" s="5937"/>
      <c r="AG31" s="5937"/>
      <c r="AH31" s="4572">
        <v>0</v>
      </c>
      <c r="AI31" s="4573">
        <f t="shared" si="2"/>
        <v>0</v>
      </c>
      <c r="AJ31" s="4574">
        <f t="shared" si="3"/>
        <v>0</v>
      </c>
      <c r="AK31" s="661"/>
      <c r="AL31" s="3057">
        <v>0</v>
      </c>
      <c r="AM31" s="661"/>
      <c r="AN31" s="3057">
        <v>0</v>
      </c>
      <c r="AO31" s="6177"/>
      <c r="AP31" s="738"/>
    </row>
    <row r="32" spans="1:42" hidden="1">
      <c r="A32" s="738"/>
      <c r="B32" s="661"/>
      <c r="C32" s="3977"/>
      <c r="D32" s="3978"/>
      <c r="E32" s="3978"/>
      <c r="F32" s="3967" t="b">
        <v>1</v>
      </c>
      <c r="G32" s="3975"/>
      <c r="H32" s="3975"/>
      <c r="I32" s="3975"/>
      <c r="J32" s="3975"/>
      <c r="K32" s="3976"/>
      <c r="L32" s="3981">
        <v>0</v>
      </c>
      <c r="M32" s="3981">
        <v>0</v>
      </c>
      <c r="N32" s="3975"/>
      <c r="O32" s="3981">
        <v>0</v>
      </c>
      <c r="P32" s="3981">
        <v>0</v>
      </c>
      <c r="Q32" s="3981">
        <v>0</v>
      </c>
      <c r="R32" s="6003"/>
      <c r="S32" s="3981">
        <v>0</v>
      </c>
      <c r="T32" s="3981">
        <v>0</v>
      </c>
      <c r="U32" s="3981">
        <v>0</v>
      </c>
      <c r="V32" s="3981">
        <v>0</v>
      </c>
      <c r="W32" s="3980">
        <f t="shared" si="4"/>
        <v>0</v>
      </c>
      <c r="X32" s="3975"/>
      <c r="Y32" s="4523"/>
      <c r="Z32" s="661"/>
      <c r="AA32" s="4571">
        <f t="shared" si="1"/>
        <v>0</v>
      </c>
      <c r="AB32" s="4572">
        <v>0</v>
      </c>
      <c r="AC32" s="4572">
        <v>0</v>
      </c>
      <c r="AD32" s="4572">
        <v>0</v>
      </c>
      <c r="AE32" s="4572">
        <v>0</v>
      </c>
      <c r="AF32" s="5937"/>
      <c r="AG32" s="5937"/>
      <c r="AH32" s="4572">
        <v>0</v>
      </c>
      <c r="AI32" s="4573">
        <f t="shared" si="2"/>
        <v>0</v>
      </c>
      <c r="AJ32" s="4574">
        <f t="shared" si="3"/>
        <v>0</v>
      </c>
      <c r="AK32" s="661"/>
      <c r="AL32" s="3057">
        <v>0</v>
      </c>
      <c r="AM32" s="661"/>
      <c r="AN32" s="3057">
        <v>0</v>
      </c>
      <c r="AO32" s="6177"/>
      <c r="AP32" s="738"/>
    </row>
    <row r="33" spans="1:42" hidden="1">
      <c r="A33" s="738"/>
      <c r="B33" s="661"/>
      <c r="C33" s="3977"/>
      <c r="D33" s="3978"/>
      <c r="E33" s="3978"/>
      <c r="F33" s="3967" t="b">
        <v>1</v>
      </c>
      <c r="G33" s="3975"/>
      <c r="H33" s="3975"/>
      <c r="I33" s="3975"/>
      <c r="J33" s="3975"/>
      <c r="K33" s="3976"/>
      <c r="L33" s="3981">
        <v>0</v>
      </c>
      <c r="M33" s="3981">
        <v>0</v>
      </c>
      <c r="N33" s="3975"/>
      <c r="O33" s="3981">
        <v>0</v>
      </c>
      <c r="P33" s="3981">
        <v>0</v>
      </c>
      <c r="Q33" s="3981">
        <v>0</v>
      </c>
      <c r="R33" s="6003"/>
      <c r="S33" s="3981">
        <v>0</v>
      </c>
      <c r="T33" s="3981">
        <v>0</v>
      </c>
      <c r="U33" s="3981">
        <v>0</v>
      </c>
      <c r="V33" s="3981">
        <v>0</v>
      </c>
      <c r="W33" s="3980">
        <f t="shared" si="4"/>
        <v>0</v>
      </c>
      <c r="X33" s="3975"/>
      <c r="Y33" s="4523"/>
      <c r="Z33" s="661"/>
      <c r="AA33" s="4571">
        <f t="shared" si="1"/>
        <v>0</v>
      </c>
      <c r="AB33" s="4572">
        <v>0</v>
      </c>
      <c r="AC33" s="4572">
        <v>0</v>
      </c>
      <c r="AD33" s="4572">
        <v>0</v>
      </c>
      <c r="AE33" s="4572">
        <v>0</v>
      </c>
      <c r="AF33" s="5937"/>
      <c r="AG33" s="5937"/>
      <c r="AH33" s="4572">
        <v>0</v>
      </c>
      <c r="AI33" s="4573">
        <f t="shared" si="2"/>
        <v>0</v>
      </c>
      <c r="AJ33" s="4574">
        <f t="shared" si="3"/>
        <v>0</v>
      </c>
      <c r="AK33" s="661"/>
      <c r="AL33" s="3057">
        <v>0</v>
      </c>
      <c r="AM33" s="661"/>
      <c r="AN33" s="3057">
        <v>0</v>
      </c>
      <c r="AO33" s="6177"/>
      <c r="AP33" s="738"/>
    </row>
    <row r="34" spans="1:42" hidden="1">
      <c r="A34" s="738"/>
      <c r="B34" s="661"/>
      <c r="C34" s="3977"/>
      <c r="D34" s="3978"/>
      <c r="E34" s="3978"/>
      <c r="F34" s="3967" t="b">
        <v>1</v>
      </c>
      <c r="G34" s="3975"/>
      <c r="H34" s="3975"/>
      <c r="I34" s="3975"/>
      <c r="J34" s="3975"/>
      <c r="K34" s="3976"/>
      <c r="L34" s="3981">
        <v>0</v>
      </c>
      <c r="M34" s="3981">
        <v>0</v>
      </c>
      <c r="N34" s="3975"/>
      <c r="O34" s="3981">
        <v>0</v>
      </c>
      <c r="P34" s="3981">
        <v>0</v>
      </c>
      <c r="Q34" s="3981">
        <v>0</v>
      </c>
      <c r="R34" s="6003"/>
      <c r="S34" s="3981">
        <v>0</v>
      </c>
      <c r="T34" s="3981">
        <v>0</v>
      </c>
      <c r="U34" s="3981">
        <v>0</v>
      </c>
      <c r="V34" s="3981">
        <v>0</v>
      </c>
      <c r="W34" s="3980">
        <f t="shared" si="4"/>
        <v>0</v>
      </c>
      <c r="X34" s="3975"/>
      <c r="Y34" s="4523"/>
      <c r="Z34" s="661"/>
      <c r="AA34" s="4571">
        <f t="shared" si="1"/>
        <v>0</v>
      </c>
      <c r="AB34" s="4572">
        <v>0</v>
      </c>
      <c r="AC34" s="4572">
        <v>0</v>
      </c>
      <c r="AD34" s="4572">
        <v>0</v>
      </c>
      <c r="AE34" s="4572">
        <v>0</v>
      </c>
      <c r="AF34" s="5937"/>
      <c r="AG34" s="5937"/>
      <c r="AH34" s="4572">
        <v>0</v>
      </c>
      <c r="AI34" s="4573">
        <f t="shared" si="2"/>
        <v>0</v>
      </c>
      <c r="AJ34" s="4574">
        <f t="shared" si="3"/>
        <v>0</v>
      </c>
      <c r="AK34" s="661"/>
      <c r="AL34" s="3057">
        <v>0</v>
      </c>
      <c r="AM34" s="661"/>
      <c r="AN34" s="3057">
        <v>0</v>
      </c>
      <c r="AO34" s="6177"/>
      <c r="AP34" s="738"/>
    </row>
    <row r="35" spans="1:42" hidden="1">
      <c r="A35" s="738"/>
      <c r="B35" s="661"/>
      <c r="C35" s="3977"/>
      <c r="D35" s="3978"/>
      <c r="E35" s="3978"/>
      <c r="F35" s="3967" t="b">
        <v>1</v>
      </c>
      <c r="G35" s="3975"/>
      <c r="H35" s="3975"/>
      <c r="I35" s="3975"/>
      <c r="J35" s="3975"/>
      <c r="K35" s="3976"/>
      <c r="L35" s="3981">
        <v>0</v>
      </c>
      <c r="M35" s="3981">
        <v>0</v>
      </c>
      <c r="N35" s="3975"/>
      <c r="O35" s="3981">
        <v>0</v>
      </c>
      <c r="P35" s="3981">
        <v>0</v>
      </c>
      <c r="Q35" s="3981">
        <v>0</v>
      </c>
      <c r="R35" s="6003"/>
      <c r="S35" s="3981">
        <v>0</v>
      </c>
      <c r="T35" s="3981">
        <v>0</v>
      </c>
      <c r="U35" s="3981">
        <v>0</v>
      </c>
      <c r="V35" s="3981">
        <v>0</v>
      </c>
      <c r="W35" s="3980">
        <f t="shared" si="4"/>
        <v>0</v>
      </c>
      <c r="X35" s="3975"/>
      <c r="Y35" s="4523"/>
      <c r="Z35" s="661"/>
      <c r="AA35" s="4571">
        <f t="shared" si="1"/>
        <v>0</v>
      </c>
      <c r="AB35" s="4572">
        <v>0</v>
      </c>
      <c r="AC35" s="4572">
        <v>0</v>
      </c>
      <c r="AD35" s="4572">
        <v>0</v>
      </c>
      <c r="AE35" s="4572">
        <v>0</v>
      </c>
      <c r="AF35" s="5937"/>
      <c r="AG35" s="5937"/>
      <c r="AH35" s="4572">
        <v>0</v>
      </c>
      <c r="AI35" s="4573">
        <f t="shared" si="2"/>
        <v>0</v>
      </c>
      <c r="AJ35" s="4574">
        <f t="shared" si="3"/>
        <v>0</v>
      </c>
      <c r="AK35" s="661"/>
      <c r="AL35" s="3057">
        <v>0</v>
      </c>
      <c r="AM35" s="661"/>
      <c r="AN35" s="3057">
        <v>0</v>
      </c>
      <c r="AO35" s="6177"/>
      <c r="AP35" s="738"/>
    </row>
    <row r="36" spans="1:42" hidden="1">
      <c r="A36" s="738"/>
      <c r="B36" s="661"/>
      <c r="C36" s="3977"/>
      <c r="D36" s="3978"/>
      <c r="E36" s="3978"/>
      <c r="F36" s="3967" t="b">
        <v>1</v>
      </c>
      <c r="G36" s="3975"/>
      <c r="H36" s="3975"/>
      <c r="I36" s="3975"/>
      <c r="J36" s="3975"/>
      <c r="K36" s="3976"/>
      <c r="L36" s="3981">
        <v>0</v>
      </c>
      <c r="M36" s="3981">
        <v>0</v>
      </c>
      <c r="N36" s="3975"/>
      <c r="O36" s="3981">
        <v>0</v>
      </c>
      <c r="P36" s="3981">
        <v>0</v>
      </c>
      <c r="Q36" s="3981">
        <v>0</v>
      </c>
      <c r="R36" s="6003"/>
      <c r="S36" s="3981">
        <v>0</v>
      </c>
      <c r="T36" s="3981">
        <v>0</v>
      </c>
      <c r="U36" s="3981">
        <v>0</v>
      </c>
      <c r="V36" s="3981">
        <v>0</v>
      </c>
      <c r="W36" s="3980">
        <f t="shared" si="4"/>
        <v>0</v>
      </c>
      <c r="X36" s="3975"/>
      <c r="Y36" s="4523"/>
      <c r="Z36" s="661"/>
      <c r="AA36" s="4571">
        <f t="shared" si="1"/>
        <v>0</v>
      </c>
      <c r="AB36" s="4572">
        <v>0</v>
      </c>
      <c r="AC36" s="4572">
        <v>0</v>
      </c>
      <c r="AD36" s="4572">
        <v>0</v>
      </c>
      <c r="AE36" s="4572">
        <v>0</v>
      </c>
      <c r="AF36" s="5937"/>
      <c r="AG36" s="5937"/>
      <c r="AH36" s="4572">
        <v>0</v>
      </c>
      <c r="AI36" s="4573">
        <f t="shared" si="2"/>
        <v>0</v>
      </c>
      <c r="AJ36" s="4574">
        <f t="shared" si="3"/>
        <v>0</v>
      </c>
      <c r="AK36" s="661"/>
      <c r="AL36" s="3057">
        <v>0</v>
      </c>
      <c r="AM36" s="661"/>
      <c r="AN36" s="3057">
        <v>0</v>
      </c>
      <c r="AO36" s="6177"/>
      <c r="AP36" s="738"/>
    </row>
    <row r="37" spans="1:42" hidden="1">
      <c r="A37" s="738"/>
      <c r="B37" s="661"/>
      <c r="C37" s="3977"/>
      <c r="D37" s="3978"/>
      <c r="E37" s="3978"/>
      <c r="F37" s="3967" t="b">
        <v>1</v>
      </c>
      <c r="G37" s="3975"/>
      <c r="H37" s="3975"/>
      <c r="I37" s="3975"/>
      <c r="J37" s="3975"/>
      <c r="K37" s="3976"/>
      <c r="L37" s="3981">
        <v>0</v>
      </c>
      <c r="M37" s="3981">
        <v>0</v>
      </c>
      <c r="N37" s="3975"/>
      <c r="O37" s="3981">
        <v>0</v>
      </c>
      <c r="P37" s="3981">
        <v>0</v>
      </c>
      <c r="Q37" s="3981">
        <v>0</v>
      </c>
      <c r="R37" s="6003"/>
      <c r="S37" s="3981">
        <v>0</v>
      </c>
      <c r="T37" s="3981">
        <v>0</v>
      </c>
      <c r="U37" s="3981">
        <v>0</v>
      </c>
      <c r="V37" s="3981">
        <v>0</v>
      </c>
      <c r="W37" s="3980">
        <f t="shared" si="4"/>
        <v>0</v>
      </c>
      <c r="X37" s="3975"/>
      <c r="Y37" s="4523"/>
      <c r="Z37" s="661"/>
      <c r="AA37" s="4571">
        <f t="shared" si="1"/>
        <v>0</v>
      </c>
      <c r="AB37" s="4572">
        <v>0</v>
      </c>
      <c r="AC37" s="4572">
        <v>0</v>
      </c>
      <c r="AD37" s="4572">
        <v>0</v>
      </c>
      <c r="AE37" s="4572">
        <v>0</v>
      </c>
      <c r="AF37" s="5937"/>
      <c r="AG37" s="5937"/>
      <c r="AH37" s="4572">
        <v>0</v>
      </c>
      <c r="AI37" s="4573">
        <f t="shared" si="2"/>
        <v>0</v>
      </c>
      <c r="AJ37" s="4574">
        <f t="shared" si="3"/>
        <v>0</v>
      </c>
      <c r="AK37" s="661"/>
      <c r="AL37" s="3057">
        <v>0</v>
      </c>
      <c r="AM37" s="661"/>
      <c r="AN37" s="3057">
        <v>0</v>
      </c>
      <c r="AO37" s="6177"/>
      <c r="AP37" s="738"/>
    </row>
    <row r="38" spans="1:42" hidden="1">
      <c r="A38" s="738"/>
      <c r="B38" s="661"/>
      <c r="C38" s="3977"/>
      <c r="D38" s="3978"/>
      <c r="E38" s="3978"/>
      <c r="F38" s="3967" t="b">
        <v>1</v>
      </c>
      <c r="G38" s="3975"/>
      <c r="H38" s="3975"/>
      <c r="I38" s="3975"/>
      <c r="J38" s="3975"/>
      <c r="K38" s="3976"/>
      <c r="L38" s="3981">
        <v>0</v>
      </c>
      <c r="M38" s="3981">
        <v>0</v>
      </c>
      <c r="N38" s="3975"/>
      <c r="O38" s="3981">
        <v>0</v>
      </c>
      <c r="P38" s="3981">
        <v>0</v>
      </c>
      <c r="Q38" s="3981">
        <v>0</v>
      </c>
      <c r="R38" s="6003"/>
      <c r="S38" s="3981">
        <v>0</v>
      </c>
      <c r="T38" s="3981">
        <v>0</v>
      </c>
      <c r="U38" s="3981">
        <v>0</v>
      </c>
      <c r="V38" s="3981">
        <v>0</v>
      </c>
      <c r="W38" s="3980">
        <f t="shared" si="4"/>
        <v>0</v>
      </c>
      <c r="X38" s="3975"/>
      <c r="Y38" s="4523"/>
      <c r="Z38" s="661"/>
      <c r="AA38" s="4571">
        <f t="shared" si="1"/>
        <v>0</v>
      </c>
      <c r="AB38" s="4572">
        <v>0</v>
      </c>
      <c r="AC38" s="4572">
        <v>0</v>
      </c>
      <c r="AD38" s="4572">
        <v>0</v>
      </c>
      <c r="AE38" s="4572">
        <v>0</v>
      </c>
      <c r="AF38" s="5937"/>
      <c r="AG38" s="5937"/>
      <c r="AH38" s="4572">
        <v>0</v>
      </c>
      <c r="AI38" s="4573">
        <f t="shared" si="2"/>
        <v>0</v>
      </c>
      <c r="AJ38" s="4574">
        <f t="shared" si="3"/>
        <v>0</v>
      </c>
      <c r="AK38" s="661"/>
      <c r="AL38" s="3057">
        <v>0</v>
      </c>
      <c r="AM38" s="661"/>
      <c r="AN38" s="3057">
        <v>0</v>
      </c>
      <c r="AO38" s="6177"/>
      <c r="AP38" s="738"/>
    </row>
    <row r="39" spans="1:42" hidden="1">
      <c r="A39" s="738"/>
      <c r="B39" s="661"/>
      <c r="C39" s="3977"/>
      <c r="D39" s="3978"/>
      <c r="E39" s="3978"/>
      <c r="F39" s="3967" t="b">
        <v>1</v>
      </c>
      <c r="G39" s="3975"/>
      <c r="H39" s="3975"/>
      <c r="I39" s="3975"/>
      <c r="J39" s="3975"/>
      <c r="K39" s="3976"/>
      <c r="L39" s="3981">
        <v>0</v>
      </c>
      <c r="M39" s="3981">
        <v>0</v>
      </c>
      <c r="N39" s="3975"/>
      <c r="O39" s="3981">
        <v>0</v>
      </c>
      <c r="P39" s="3981">
        <v>0</v>
      </c>
      <c r="Q39" s="3981">
        <v>0</v>
      </c>
      <c r="R39" s="6003"/>
      <c r="S39" s="3981">
        <v>0</v>
      </c>
      <c r="T39" s="3981">
        <v>0</v>
      </c>
      <c r="U39" s="3981">
        <v>0</v>
      </c>
      <c r="V39" s="3981">
        <v>0</v>
      </c>
      <c r="W39" s="3980">
        <f t="shared" si="4"/>
        <v>0</v>
      </c>
      <c r="X39" s="3975"/>
      <c r="Y39" s="4523"/>
      <c r="Z39" s="661"/>
      <c r="AA39" s="4571">
        <f t="shared" si="1"/>
        <v>0</v>
      </c>
      <c r="AB39" s="4572">
        <v>0</v>
      </c>
      <c r="AC39" s="4572">
        <v>0</v>
      </c>
      <c r="AD39" s="4572">
        <v>0</v>
      </c>
      <c r="AE39" s="4572">
        <v>0</v>
      </c>
      <c r="AF39" s="5937"/>
      <c r="AG39" s="5937"/>
      <c r="AH39" s="4572">
        <v>0</v>
      </c>
      <c r="AI39" s="4573">
        <f t="shared" si="2"/>
        <v>0</v>
      </c>
      <c r="AJ39" s="4574">
        <f t="shared" si="3"/>
        <v>0</v>
      </c>
      <c r="AK39" s="661"/>
      <c r="AL39" s="3057">
        <v>0</v>
      </c>
      <c r="AM39" s="661"/>
      <c r="AN39" s="3057">
        <v>0</v>
      </c>
      <c r="AO39" s="6177"/>
      <c r="AP39" s="738"/>
    </row>
    <row r="40" spans="1:42" hidden="1">
      <c r="A40" s="738"/>
      <c r="B40" s="661"/>
      <c r="C40" s="3977"/>
      <c r="D40" s="3978"/>
      <c r="E40" s="3978"/>
      <c r="F40" s="3967" t="b">
        <v>1</v>
      </c>
      <c r="G40" s="3975"/>
      <c r="H40" s="3975"/>
      <c r="I40" s="3975"/>
      <c r="J40" s="3975"/>
      <c r="K40" s="3976"/>
      <c r="L40" s="3981">
        <v>0</v>
      </c>
      <c r="M40" s="3981">
        <v>0</v>
      </c>
      <c r="N40" s="3975"/>
      <c r="O40" s="3981">
        <v>0</v>
      </c>
      <c r="P40" s="3981">
        <v>0</v>
      </c>
      <c r="Q40" s="3981">
        <v>0</v>
      </c>
      <c r="R40" s="6003"/>
      <c r="S40" s="3981">
        <v>0</v>
      </c>
      <c r="T40" s="3981">
        <v>0</v>
      </c>
      <c r="U40" s="3981">
        <v>0</v>
      </c>
      <c r="V40" s="3981">
        <v>0</v>
      </c>
      <c r="W40" s="3980">
        <f t="shared" si="4"/>
        <v>0</v>
      </c>
      <c r="X40" s="3975"/>
      <c r="Y40" s="4523"/>
      <c r="Z40" s="661"/>
      <c r="AA40" s="4571">
        <f t="shared" si="1"/>
        <v>0</v>
      </c>
      <c r="AB40" s="4572">
        <v>0</v>
      </c>
      <c r="AC40" s="4572">
        <v>0</v>
      </c>
      <c r="AD40" s="4572">
        <v>0</v>
      </c>
      <c r="AE40" s="4572">
        <v>0</v>
      </c>
      <c r="AF40" s="5937"/>
      <c r="AG40" s="5937"/>
      <c r="AH40" s="4572">
        <v>0</v>
      </c>
      <c r="AI40" s="4573">
        <f t="shared" si="2"/>
        <v>0</v>
      </c>
      <c r="AJ40" s="4574">
        <f t="shared" si="3"/>
        <v>0</v>
      </c>
      <c r="AK40" s="661"/>
      <c r="AL40" s="3057">
        <v>0</v>
      </c>
      <c r="AM40" s="661"/>
      <c r="AN40" s="3057">
        <v>0</v>
      </c>
      <c r="AO40" s="6177"/>
      <c r="AP40" s="738"/>
    </row>
    <row r="41" spans="1:42" hidden="1">
      <c r="A41" s="738"/>
      <c r="B41" s="661"/>
      <c r="C41" s="3977"/>
      <c r="D41" s="3978"/>
      <c r="E41" s="3978"/>
      <c r="F41" s="3967" t="b">
        <v>1</v>
      </c>
      <c r="G41" s="3975"/>
      <c r="H41" s="3975"/>
      <c r="I41" s="3975"/>
      <c r="J41" s="3975"/>
      <c r="K41" s="3976"/>
      <c r="L41" s="3981">
        <v>0</v>
      </c>
      <c r="M41" s="3981">
        <v>0</v>
      </c>
      <c r="N41" s="3975"/>
      <c r="O41" s="3981">
        <v>0</v>
      </c>
      <c r="P41" s="3981">
        <v>0</v>
      </c>
      <c r="Q41" s="3981">
        <v>0</v>
      </c>
      <c r="R41" s="6003"/>
      <c r="S41" s="3981">
        <v>0</v>
      </c>
      <c r="T41" s="3981">
        <v>0</v>
      </c>
      <c r="U41" s="3981">
        <v>0</v>
      </c>
      <c r="V41" s="3981">
        <v>0</v>
      </c>
      <c r="W41" s="3980">
        <f t="shared" si="4"/>
        <v>0</v>
      </c>
      <c r="X41" s="3975"/>
      <c r="Y41" s="4523"/>
      <c r="Z41" s="661"/>
      <c r="AA41" s="4571">
        <f t="shared" si="1"/>
        <v>0</v>
      </c>
      <c r="AB41" s="4572">
        <v>0</v>
      </c>
      <c r="AC41" s="4572">
        <v>0</v>
      </c>
      <c r="AD41" s="4572">
        <v>0</v>
      </c>
      <c r="AE41" s="4572">
        <v>0</v>
      </c>
      <c r="AF41" s="5937"/>
      <c r="AG41" s="5937"/>
      <c r="AH41" s="4572">
        <v>0</v>
      </c>
      <c r="AI41" s="4573">
        <f t="shared" si="2"/>
        <v>0</v>
      </c>
      <c r="AJ41" s="4574">
        <f t="shared" si="3"/>
        <v>0</v>
      </c>
      <c r="AK41" s="661"/>
      <c r="AL41" s="3057">
        <v>0</v>
      </c>
      <c r="AM41" s="661"/>
      <c r="AN41" s="3057">
        <v>0</v>
      </c>
      <c r="AO41" s="6177"/>
      <c r="AP41" s="738"/>
    </row>
    <row r="42" spans="1:42" hidden="1">
      <c r="A42" s="738"/>
      <c r="B42" s="661"/>
      <c r="C42" s="3977"/>
      <c r="D42" s="3978"/>
      <c r="E42" s="3978"/>
      <c r="F42" s="3967" t="b">
        <v>1</v>
      </c>
      <c r="G42" s="3975"/>
      <c r="H42" s="3975"/>
      <c r="I42" s="3975"/>
      <c r="J42" s="3975"/>
      <c r="K42" s="3976"/>
      <c r="L42" s="3981">
        <v>0</v>
      </c>
      <c r="M42" s="3981">
        <v>0</v>
      </c>
      <c r="N42" s="3975"/>
      <c r="O42" s="3981">
        <v>0</v>
      </c>
      <c r="P42" s="3981">
        <v>0</v>
      </c>
      <c r="Q42" s="3981">
        <v>0</v>
      </c>
      <c r="R42" s="6003"/>
      <c r="S42" s="3981">
        <v>0</v>
      </c>
      <c r="T42" s="3981">
        <v>0</v>
      </c>
      <c r="U42" s="3981">
        <v>0</v>
      </c>
      <c r="V42" s="3981">
        <v>0</v>
      </c>
      <c r="W42" s="3980">
        <f t="shared" si="4"/>
        <v>0</v>
      </c>
      <c r="X42" s="3975"/>
      <c r="Y42" s="4523"/>
      <c r="Z42" s="661"/>
      <c r="AA42" s="4571">
        <f t="shared" si="1"/>
        <v>0</v>
      </c>
      <c r="AB42" s="4572">
        <v>0</v>
      </c>
      <c r="AC42" s="4572">
        <v>0</v>
      </c>
      <c r="AD42" s="4572">
        <v>0</v>
      </c>
      <c r="AE42" s="4572">
        <v>0</v>
      </c>
      <c r="AF42" s="5937"/>
      <c r="AG42" s="5937"/>
      <c r="AH42" s="4572">
        <v>0</v>
      </c>
      <c r="AI42" s="4573">
        <f t="shared" si="2"/>
        <v>0</v>
      </c>
      <c r="AJ42" s="4574">
        <f t="shared" si="3"/>
        <v>0</v>
      </c>
      <c r="AK42" s="661"/>
      <c r="AL42" s="3057">
        <v>0</v>
      </c>
      <c r="AM42" s="661"/>
      <c r="AN42" s="3057">
        <v>0</v>
      </c>
      <c r="AO42" s="6177"/>
      <c r="AP42" s="738"/>
    </row>
    <row r="43" spans="1:42" hidden="1">
      <c r="A43" s="738"/>
      <c r="B43" s="661"/>
      <c r="C43" s="3977"/>
      <c r="D43" s="3978"/>
      <c r="E43" s="3978"/>
      <c r="F43" s="3967" t="b">
        <v>1</v>
      </c>
      <c r="G43" s="3975"/>
      <c r="H43" s="3975"/>
      <c r="I43" s="3975"/>
      <c r="J43" s="3975"/>
      <c r="K43" s="3976"/>
      <c r="L43" s="3981">
        <v>0</v>
      </c>
      <c r="M43" s="3981">
        <v>0</v>
      </c>
      <c r="N43" s="3975"/>
      <c r="O43" s="3981">
        <v>0</v>
      </c>
      <c r="P43" s="3981">
        <v>0</v>
      </c>
      <c r="Q43" s="3981">
        <v>0</v>
      </c>
      <c r="R43" s="6003"/>
      <c r="S43" s="3981">
        <v>0</v>
      </c>
      <c r="T43" s="3981">
        <v>0</v>
      </c>
      <c r="U43" s="3981">
        <v>0</v>
      </c>
      <c r="V43" s="3981">
        <v>0</v>
      </c>
      <c r="W43" s="3980">
        <f t="shared" si="4"/>
        <v>0</v>
      </c>
      <c r="X43" s="3975"/>
      <c r="Y43" s="4523"/>
      <c r="Z43" s="661"/>
      <c r="AA43" s="4571">
        <f t="shared" si="1"/>
        <v>0</v>
      </c>
      <c r="AB43" s="4572">
        <v>0</v>
      </c>
      <c r="AC43" s="4572">
        <v>0</v>
      </c>
      <c r="AD43" s="4572">
        <v>0</v>
      </c>
      <c r="AE43" s="4572">
        <v>0</v>
      </c>
      <c r="AF43" s="5937"/>
      <c r="AG43" s="5937"/>
      <c r="AH43" s="4572">
        <v>0</v>
      </c>
      <c r="AI43" s="4573">
        <f t="shared" si="2"/>
        <v>0</v>
      </c>
      <c r="AJ43" s="4574">
        <f t="shared" si="3"/>
        <v>0</v>
      </c>
      <c r="AK43" s="661"/>
      <c r="AL43" s="3057">
        <v>0</v>
      </c>
      <c r="AM43" s="661"/>
      <c r="AN43" s="3057">
        <v>0</v>
      </c>
      <c r="AO43" s="6177"/>
      <c r="AP43" s="738"/>
    </row>
    <row r="44" spans="1:42" hidden="1">
      <c r="A44" s="738"/>
      <c r="B44" s="661"/>
      <c r="C44" s="3977"/>
      <c r="D44" s="3978"/>
      <c r="E44" s="3978"/>
      <c r="F44" s="3967" t="b">
        <v>1</v>
      </c>
      <c r="G44" s="3975"/>
      <c r="H44" s="3975"/>
      <c r="I44" s="3975"/>
      <c r="J44" s="3975"/>
      <c r="K44" s="3976"/>
      <c r="L44" s="3981">
        <v>0</v>
      </c>
      <c r="M44" s="3981">
        <v>0</v>
      </c>
      <c r="N44" s="3975"/>
      <c r="O44" s="3981">
        <v>0</v>
      </c>
      <c r="P44" s="3981">
        <v>0</v>
      </c>
      <c r="Q44" s="3981">
        <v>0</v>
      </c>
      <c r="R44" s="6003"/>
      <c r="S44" s="3981">
        <v>0</v>
      </c>
      <c r="T44" s="3981">
        <v>0</v>
      </c>
      <c r="U44" s="3981">
        <v>0</v>
      </c>
      <c r="V44" s="3981">
        <v>0</v>
      </c>
      <c r="W44" s="3980">
        <f t="shared" si="4"/>
        <v>0</v>
      </c>
      <c r="X44" s="3975"/>
      <c r="Y44" s="4523"/>
      <c r="Z44" s="661"/>
      <c r="AA44" s="4571">
        <f t="shared" si="1"/>
        <v>0</v>
      </c>
      <c r="AB44" s="4572">
        <v>0</v>
      </c>
      <c r="AC44" s="4572">
        <v>0</v>
      </c>
      <c r="AD44" s="4572">
        <v>0</v>
      </c>
      <c r="AE44" s="4572">
        <v>0</v>
      </c>
      <c r="AF44" s="5937"/>
      <c r="AG44" s="5937"/>
      <c r="AH44" s="4572">
        <v>0</v>
      </c>
      <c r="AI44" s="4573">
        <f t="shared" si="2"/>
        <v>0</v>
      </c>
      <c r="AJ44" s="4574">
        <f t="shared" si="3"/>
        <v>0</v>
      </c>
      <c r="AK44" s="661"/>
      <c r="AL44" s="3057">
        <v>0</v>
      </c>
      <c r="AM44" s="661"/>
      <c r="AN44" s="3057">
        <v>0</v>
      </c>
      <c r="AO44" s="6177"/>
      <c r="AP44" s="738"/>
    </row>
    <row r="45" spans="1:42" hidden="1">
      <c r="A45" s="738"/>
      <c r="B45" s="661"/>
      <c r="C45" s="3977"/>
      <c r="D45" s="3978"/>
      <c r="E45" s="3978"/>
      <c r="F45" s="3967" t="b">
        <v>1</v>
      </c>
      <c r="G45" s="3975"/>
      <c r="H45" s="3975"/>
      <c r="I45" s="3975"/>
      <c r="J45" s="3975"/>
      <c r="K45" s="3976"/>
      <c r="L45" s="3981">
        <v>0</v>
      </c>
      <c r="M45" s="3981">
        <v>0</v>
      </c>
      <c r="N45" s="3975"/>
      <c r="O45" s="3981">
        <v>0</v>
      </c>
      <c r="P45" s="3981">
        <v>0</v>
      </c>
      <c r="Q45" s="3981">
        <v>0</v>
      </c>
      <c r="R45" s="6003"/>
      <c r="S45" s="3981">
        <v>0</v>
      </c>
      <c r="T45" s="3981">
        <v>0</v>
      </c>
      <c r="U45" s="3981">
        <v>0</v>
      </c>
      <c r="V45" s="3981">
        <v>0</v>
      </c>
      <c r="W45" s="3980">
        <f t="shared" si="4"/>
        <v>0</v>
      </c>
      <c r="X45" s="3975"/>
      <c r="Y45" s="4523"/>
      <c r="Z45" s="661"/>
      <c r="AA45" s="4571">
        <f t="shared" si="1"/>
        <v>0</v>
      </c>
      <c r="AB45" s="4572">
        <v>0</v>
      </c>
      <c r="AC45" s="4572">
        <v>0</v>
      </c>
      <c r="AD45" s="4572">
        <v>0</v>
      </c>
      <c r="AE45" s="4572">
        <v>0</v>
      </c>
      <c r="AF45" s="5937"/>
      <c r="AG45" s="5937"/>
      <c r="AH45" s="4572">
        <v>0</v>
      </c>
      <c r="AI45" s="4573">
        <f t="shared" si="2"/>
        <v>0</v>
      </c>
      <c r="AJ45" s="4574">
        <f t="shared" si="3"/>
        <v>0</v>
      </c>
      <c r="AK45" s="661"/>
      <c r="AL45" s="3057">
        <v>0</v>
      </c>
      <c r="AM45" s="661"/>
      <c r="AN45" s="3057">
        <v>0</v>
      </c>
      <c r="AO45" s="6177"/>
      <c r="AP45" s="738"/>
    </row>
    <row r="46" spans="1:42" hidden="1">
      <c r="A46" s="738"/>
      <c r="B46" s="661"/>
      <c r="C46" s="3977"/>
      <c r="D46" s="3978"/>
      <c r="E46" s="3978"/>
      <c r="F46" s="3967" t="b">
        <v>1</v>
      </c>
      <c r="G46" s="3975"/>
      <c r="H46" s="3975"/>
      <c r="I46" s="3975"/>
      <c r="J46" s="3975"/>
      <c r="K46" s="3976"/>
      <c r="L46" s="3981">
        <v>0</v>
      </c>
      <c r="M46" s="3981">
        <v>0</v>
      </c>
      <c r="N46" s="3975"/>
      <c r="O46" s="3981">
        <v>0</v>
      </c>
      <c r="P46" s="3981">
        <v>0</v>
      </c>
      <c r="Q46" s="3981">
        <v>0</v>
      </c>
      <c r="R46" s="6003"/>
      <c r="S46" s="3981">
        <v>0</v>
      </c>
      <c r="T46" s="3981">
        <v>0</v>
      </c>
      <c r="U46" s="3981">
        <v>0</v>
      </c>
      <c r="V46" s="3981">
        <v>0</v>
      </c>
      <c r="W46" s="3980">
        <f t="shared" si="4"/>
        <v>0</v>
      </c>
      <c r="X46" s="3975"/>
      <c r="Y46" s="4523"/>
      <c r="Z46" s="661"/>
      <c r="AA46" s="4571">
        <f t="shared" si="1"/>
        <v>0</v>
      </c>
      <c r="AB46" s="4572">
        <v>0</v>
      </c>
      <c r="AC46" s="4572">
        <v>0</v>
      </c>
      <c r="AD46" s="4572">
        <v>0</v>
      </c>
      <c r="AE46" s="4572">
        <v>0</v>
      </c>
      <c r="AF46" s="5937"/>
      <c r="AG46" s="5937"/>
      <c r="AH46" s="4572">
        <v>0</v>
      </c>
      <c r="AI46" s="4573">
        <f t="shared" si="2"/>
        <v>0</v>
      </c>
      <c r="AJ46" s="4574">
        <f t="shared" si="3"/>
        <v>0</v>
      </c>
      <c r="AK46" s="661"/>
      <c r="AL46" s="3057">
        <v>0</v>
      </c>
      <c r="AM46" s="661"/>
      <c r="AN46" s="3057">
        <v>0</v>
      </c>
      <c r="AO46" s="6177"/>
      <c r="AP46" s="738"/>
    </row>
    <row r="47" spans="1:42" hidden="1">
      <c r="A47" s="738"/>
      <c r="B47" s="661"/>
      <c r="C47" s="3977"/>
      <c r="D47" s="3978"/>
      <c r="E47" s="3978"/>
      <c r="F47" s="3967" t="b">
        <v>1</v>
      </c>
      <c r="G47" s="3975"/>
      <c r="H47" s="3975"/>
      <c r="I47" s="3975"/>
      <c r="J47" s="3975"/>
      <c r="K47" s="3976"/>
      <c r="L47" s="3981">
        <v>0</v>
      </c>
      <c r="M47" s="3981">
        <v>0</v>
      </c>
      <c r="N47" s="3975"/>
      <c r="O47" s="3981">
        <v>0</v>
      </c>
      <c r="P47" s="3981">
        <v>0</v>
      </c>
      <c r="Q47" s="3981">
        <v>0</v>
      </c>
      <c r="R47" s="6003"/>
      <c r="S47" s="3981">
        <v>0</v>
      </c>
      <c r="T47" s="3981">
        <v>0</v>
      </c>
      <c r="U47" s="3981">
        <v>0</v>
      </c>
      <c r="V47" s="3981">
        <v>0</v>
      </c>
      <c r="W47" s="3980">
        <f t="shared" si="4"/>
        <v>0</v>
      </c>
      <c r="X47" s="3975"/>
      <c r="Y47" s="4523"/>
      <c r="Z47" s="661"/>
      <c r="AA47" s="4571">
        <f t="shared" si="1"/>
        <v>0</v>
      </c>
      <c r="AB47" s="4572">
        <v>0</v>
      </c>
      <c r="AC47" s="4572">
        <v>0</v>
      </c>
      <c r="AD47" s="4572">
        <v>0</v>
      </c>
      <c r="AE47" s="4572">
        <v>0</v>
      </c>
      <c r="AF47" s="5937"/>
      <c r="AG47" s="5937"/>
      <c r="AH47" s="4572">
        <v>0</v>
      </c>
      <c r="AI47" s="4573">
        <f t="shared" si="2"/>
        <v>0</v>
      </c>
      <c r="AJ47" s="4574">
        <f t="shared" si="3"/>
        <v>0</v>
      </c>
      <c r="AK47" s="661"/>
      <c r="AL47" s="3057">
        <v>0</v>
      </c>
      <c r="AM47" s="661"/>
      <c r="AN47" s="3057">
        <v>0</v>
      </c>
      <c r="AO47" s="6177"/>
      <c r="AP47" s="738"/>
    </row>
    <row r="48" spans="1:42" hidden="1">
      <c r="A48" s="738"/>
      <c r="B48" s="661"/>
      <c r="C48" s="3977"/>
      <c r="D48" s="3978"/>
      <c r="E48" s="3978"/>
      <c r="F48" s="3967" t="b">
        <v>1</v>
      </c>
      <c r="G48" s="3975"/>
      <c r="H48" s="3975"/>
      <c r="I48" s="3975"/>
      <c r="J48" s="3975"/>
      <c r="K48" s="3976"/>
      <c r="L48" s="3981">
        <v>0</v>
      </c>
      <c r="M48" s="3981">
        <v>0</v>
      </c>
      <c r="N48" s="3975"/>
      <c r="O48" s="3981">
        <v>0</v>
      </c>
      <c r="P48" s="3981">
        <v>0</v>
      </c>
      <c r="Q48" s="3981">
        <v>0</v>
      </c>
      <c r="R48" s="6003"/>
      <c r="S48" s="3981">
        <v>0</v>
      </c>
      <c r="T48" s="3981">
        <v>0</v>
      </c>
      <c r="U48" s="3981">
        <v>0</v>
      </c>
      <c r="V48" s="3981">
        <v>0</v>
      </c>
      <c r="W48" s="3980">
        <f t="shared" si="4"/>
        <v>0</v>
      </c>
      <c r="X48" s="3975"/>
      <c r="Y48" s="4523"/>
      <c r="Z48" s="661"/>
      <c r="AA48" s="4571">
        <f t="shared" si="1"/>
        <v>0</v>
      </c>
      <c r="AB48" s="4572">
        <v>0</v>
      </c>
      <c r="AC48" s="4572">
        <v>0</v>
      </c>
      <c r="AD48" s="4572">
        <v>0</v>
      </c>
      <c r="AE48" s="4572">
        <v>0</v>
      </c>
      <c r="AF48" s="5937"/>
      <c r="AG48" s="5937"/>
      <c r="AH48" s="4572">
        <v>0</v>
      </c>
      <c r="AI48" s="4573">
        <f t="shared" si="2"/>
        <v>0</v>
      </c>
      <c r="AJ48" s="4574">
        <f t="shared" si="3"/>
        <v>0</v>
      </c>
      <c r="AK48" s="661"/>
      <c r="AL48" s="3057">
        <v>0</v>
      </c>
      <c r="AM48" s="661"/>
      <c r="AN48" s="3057">
        <v>0</v>
      </c>
      <c r="AO48" s="6177"/>
      <c r="AP48" s="738"/>
    </row>
    <row r="49" spans="1:42" hidden="1">
      <c r="A49" s="738"/>
      <c r="B49" s="661"/>
      <c r="C49" s="3977"/>
      <c r="D49" s="3978"/>
      <c r="E49" s="3978"/>
      <c r="F49" s="3967" t="b">
        <v>1</v>
      </c>
      <c r="G49" s="3975"/>
      <c r="H49" s="3975"/>
      <c r="I49" s="3975"/>
      <c r="J49" s="3975"/>
      <c r="K49" s="3976"/>
      <c r="L49" s="3981">
        <v>0</v>
      </c>
      <c r="M49" s="3981">
        <v>0</v>
      </c>
      <c r="N49" s="3975"/>
      <c r="O49" s="3981">
        <v>0</v>
      </c>
      <c r="P49" s="3981">
        <v>0</v>
      </c>
      <c r="Q49" s="3981">
        <v>0</v>
      </c>
      <c r="R49" s="6003"/>
      <c r="S49" s="3981">
        <v>0</v>
      </c>
      <c r="T49" s="3981">
        <v>0</v>
      </c>
      <c r="U49" s="3981">
        <v>0</v>
      </c>
      <c r="V49" s="3981">
        <v>0</v>
      </c>
      <c r="W49" s="3980">
        <f t="shared" si="4"/>
        <v>0</v>
      </c>
      <c r="X49" s="3975"/>
      <c r="Y49" s="4523"/>
      <c r="Z49" s="661"/>
      <c r="AA49" s="4571">
        <f t="shared" si="1"/>
        <v>0</v>
      </c>
      <c r="AB49" s="4572">
        <v>0</v>
      </c>
      <c r="AC49" s="4572">
        <v>0</v>
      </c>
      <c r="AD49" s="4572">
        <v>0</v>
      </c>
      <c r="AE49" s="4572">
        <v>0</v>
      </c>
      <c r="AF49" s="5937"/>
      <c r="AG49" s="5937"/>
      <c r="AH49" s="4572">
        <v>0</v>
      </c>
      <c r="AI49" s="4573">
        <f t="shared" si="2"/>
        <v>0</v>
      </c>
      <c r="AJ49" s="4574">
        <f t="shared" si="3"/>
        <v>0</v>
      </c>
      <c r="AK49" s="661"/>
      <c r="AL49" s="3057">
        <v>0</v>
      </c>
      <c r="AM49" s="661"/>
      <c r="AN49" s="3057">
        <v>0</v>
      </c>
      <c r="AO49" s="6177"/>
      <c r="AP49" s="738"/>
    </row>
    <row r="50" spans="1:42" hidden="1">
      <c r="A50" s="738"/>
      <c r="B50" s="661"/>
      <c r="C50" s="3977"/>
      <c r="D50" s="3978"/>
      <c r="E50" s="3978"/>
      <c r="F50" s="3967" t="b">
        <v>1</v>
      </c>
      <c r="G50" s="3975"/>
      <c r="H50" s="3975"/>
      <c r="I50" s="3975"/>
      <c r="J50" s="3975"/>
      <c r="K50" s="3976"/>
      <c r="L50" s="3981">
        <v>0</v>
      </c>
      <c r="M50" s="3981">
        <v>0</v>
      </c>
      <c r="N50" s="3975"/>
      <c r="O50" s="3981">
        <v>0</v>
      </c>
      <c r="P50" s="3981">
        <v>0</v>
      </c>
      <c r="Q50" s="3981">
        <v>0</v>
      </c>
      <c r="R50" s="6003"/>
      <c r="S50" s="3981">
        <v>0</v>
      </c>
      <c r="T50" s="3981">
        <v>0</v>
      </c>
      <c r="U50" s="3981">
        <v>0</v>
      </c>
      <c r="V50" s="3981">
        <v>0</v>
      </c>
      <c r="W50" s="3980">
        <f t="shared" si="4"/>
        <v>0</v>
      </c>
      <c r="X50" s="3975"/>
      <c r="Y50" s="4523"/>
      <c r="Z50" s="661"/>
      <c r="AA50" s="4571">
        <f t="shared" si="1"/>
        <v>0</v>
      </c>
      <c r="AB50" s="4572">
        <v>0</v>
      </c>
      <c r="AC50" s="4572">
        <v>0</v>
      </c>
      <c r="AD50" s="4572">
        <v>0</v>
      </c>
      <c r="AE50" s="4572">
        <v>0</v>
      </c>
      <c r="AF50" s="5937"/>
      <c r="AG50" s="5937"/>
      <c r="AH50" s="4572">
        <v>0</v>
      </c>
      <c r="AI50" s="4573">
        <f t="shared" si="2"/>
        <v>0</v>
      </c>
      <c r="AJ50" s="4574">
        <f t="shared" si="3"/>
        <v>0</v>
      </c>
      <c r="AK50" s="661"/>
      <c r="AL50" s="3057">
        <v>0</v>
      </c>
      <c r="AM50" s="661"/>
      <c r="AN50" s="3057">
        <v>0</v>
      </c>
      <c r="AO50" s="6177"/>
      <c r="AP50" s="738"/>
    </row>
    <row r="51" spans="1:42" hidden="1">
      <c r="A51" s="738"/>
      <c r="B51" s="661"/>
      <c r="C51" s="3977"/>
      <c r="D51" s="3978"/>
      <c r="E51" s="3978"/>
      <c r="F51" s="3967" t="b">
        <v>1</v>
      </c>
      <c r="G51" s="3975"/>
      <c r="H51" s="3975"/>
      <c r="I51" s="3975"/>
      <c r="J51" s="3975"/>
      <c r="K51" s="3976"/>
      <c r="L51" s="3981">
        <v>0</v>
      </c>
      <c r="M51" s="3981">
        <v>0</v>
      </c>
      <c r="N51" s="3975"/>
      <c r="O51" s="3981">
        <v>0</v>
      </c>
      <c r="P51" s="3981">
        <v>0</v>
      </c>
      <c r="Q51" s="3981">
        <v>0</v>
      </c>
      <c r="R51" s="6003"/>
      <c r="S51" s="3981">
        <v>0</v>
      </c>
      <c r="T51" s="3981">
        <v>0</v>
      </c>
      <c r="U51" s="3981">
        <v>0</v>
      </c>
      <c r="V51" s="3981">
        <v>0</v>
      </c>
      <c r="W51" s="3980">
        <f t="shared" si="4"/>
        <v>0</v>
      </c>
      <c r="X51" s="3975"/>
      <c r="Y51" s="4523"/>
      <c r="Z51" s="661"/>
      <c r="AA51" s="4571">
        <f t="shared" si="1"/>
        <v>0</v>
      </c>
      <c r="AB51" s="4572">
        <v>0</v>
      </c>
      <c r="AC51" s="4572">
        <v>0</v>
      </c>
      <c r="AD51" s="4572">
        <v>0</v>
      </c>
      <c r="AE51" s="4572">
        <v>0</v>
      </c>
      <c r="AF51" s="5937"/>
      <c r="AG51" s="5937"/>
      <c r="AH51" s="4572">
        <v>0</v>
      </c>
      <c r="AI51" s="4573">
        <f t="shared" si="2"/>
        <v>0</v>
      </c>
      <c r="AJ51" s="4574">
        <f t="shared" si="3"/>
        <v>0</v>
      </c>
      <c r="AK51" s="661"/>
      <c r="AL51" s="3057">
        <v>0</v>
      </c>
      <c r="AM51" s="661"/>
      <c r="AN51" s="3057">
        <v>0</v>
      </c>
      <c r="AO51" s="6177"/>
      <c r="AP51" s="738"/>
    </row>
    <row r="52" spans="1:42" hidden="1">
      <c r="A52" s="738"/>
      <c r="B52" s="661"/>
      <c r="C52" s="3977"/>
      <c r="D52" s="3978"/>
      <c r="E52" s="3978"/>
      <c r="F52" s="3967" t="b">
        <v>1</v>
      </c>
      <c r="G52" s="3975"/>
      <c r="H52" s="3975"/>
      <c r="I52" s="3975"/>
      <c r="J52" s="3975"/>
      <c r="K52" s="3976"/>
      <c r="L52" s="3981">
        <v>0</v>
      </c>
      <c r="M52" s="3981">
        <v>0</v>
      </c>
      <c r="N52" s="3975"/>
      <c r="O52" s="3981">
        <v>0</v>
      </c>
      <c r="P52" s="3981">
        <v>0</v>
      </c>
      <c r="Q52" s="3981">
        <v>0</v>
      </c>
      <c r="R52" s="6003"/>
      <c r="S52" s="3981">
        <v>0</v>
      </c>
      <c r="T52" s="3981">
        <v>0</v>
      </c>
      <c r="U52" s="3981">
        <v>0</v>
      </c>
      <c r="V52" s="3981">
        <v>0</v>
      </c>
      <c r="W52" s="3980">
        <f t="shared" si="4"/>
        <v>0</v>
      </c>
      <c r="X52" s="3975"/>
      <c r="Y52" s="4523"/>
      <c r="Z52" s="661"/>
      <c r="AA52" s="4571">
        <f t="shared" si="1"/>
        <v>0</v>
      </c>
      <c r="AB52" s="4572">
        <v>0</v>
      </c>
      <c r="AC52" s="4572">
        <v>0</v>
      </c>
      <c r="AD52" s="4572">
        <v>0</v>
      </c>
      <c r="AE52" s="4572">
        <v>0</v>
      </c>
      <c r="AF52" s="5937"/>
      <c r="AG52" s="5937"/>
      <c r="AH52" s="4572">
        <v>0</v>
      </c>
      <c r="AI52" s="4573">
        <f t="shared" si="2"/>
        <v>0</v>
      </c>
      <c r="AJ52" s="4574">
        <f t="shared" si="3"/>
        <v>0</v>
      </c>
      <c r="AK52" s="661"/>
      <c r="AL52" s="3057">
        <v>0</v>
      </c>
      <c r="AM52" s="661"/>
      <c r="AN52" s="3057">
        <v>0</v>
      </c>
      <c r="AO52" s="6177"/>
      <c r="AP52" s="738"/>
    </row>
    <row r="53" spans="1:42" hidden="1">
      <c r="A53" s="738"/>
      <c r="B53" s="661"/>
      <c r="C53" s="3977"/>
      <c r="D53" s="3978"/>
      <c r="E53" s="3978"/>
      <c r="F53" s="3967" t="b">
        <v>1</v>
      </c>
      <c r="G53" s="3975"/>
      <c r="H53" s="3975"/>
      <c r="I53" s="3975"/>
      <c r="J53" s="3975"/>
      <c r="K53" s="3976"/>
      <c r="L53" s="3981">
        <v>0</v>
      </c>
      <c r="M53" s="3981">
        <v>0</v>
      </c>
      <c r="N53" s="3975"/>
      <c r="O53" s="3981">
        <v>0</v>
      </c>
      <c r="P53" s="3981">
        <v>0</v>
      </c>
      <c r="Q53" s="3981">
        <v>0</v>
      </c>
      <c r="R53" s="6003"/>
      <c r="S53" s="3981">
        <v>0</v>
      </c>
      <c r="T53" s="3981">
        <v>0</v>
      </c>
      <c r="U53" s="3981">
        <v>0</v>
      </c>
      <c r="V53" s="3981">
        <v>0</v>
      </c>
      <c r="W53" s="3980">
        <f t="shared" si="4"/>
        <v>0</v>
      </c>
      <c r="X53" s="3975"/>
      <c r="Y53" s="4523"/>
      <c r="Z53" s="661"/>
      <c r="AA53" s="4571">
        <f t="shared" si="1"/>
        <v>0</v>
      </c>
      <c r="AB53" s="4572">
        <v>0</v>
      </c>
      <c r="AC53" s="4572">
        <v>0</v>
      </c>
      <c r="AD53" s="4572">
        <v>0</v>
      </c>
      <c r="AE53" s="4572">
        <v>0</v>
      </c>
      <c r="AF53" s="5937"/>
      <c r="AG53" s="5937"/>
      <c r="AH53" s="4572">
        <v>0</v>
      </c>
      <c r="AI53" s="4573">
        <f t="shared" si="2"/>
        <v>0</v>
      </c>
      <c r="AJ53" s="4574">
        <f t="shared" si="3"/>
        <v>0</v>
      </c>
      <c r="AK53" s="661"/>
      <c r="AL53" s="3057">
        <v>0</v>
      </c>
      <c r="AM53" s="661"/>
      <c r="AN53" s="3057">
        <v>0</v>
      </c>
      <c r="AO53" s="6177"/>
      <c r="AP53" s="738"/>
    </row>
    <row r="54" spans="1:42" hidden="1">
      <c r="A54" s="738"/>
      <c r="B54" s="661"/>
      <c r="C54" s="3977"/>
      <c r="D54" s="3978"/>
      <c r="E54" s="3978"/>
      <c r="F54" s="3967" t="b">
        <v>1</v>
      </c>
      <c r="G54" s="3975"/>
      <c r="H54" s="3975"/>
      <c r="I54" s="3975"/>
      <c r="J54" s="3975"/>
      <c r="K54" s="3976"/>
      <c r="L54" s="3981">
        <v>0</v>
      </c>
      <c r="M54" s="3981">
        <v>0</v>
      </c>
      <c r="N54" s="3975"/>
      <c r="O54" s="3981">
        <v>0</v>
      </c>
      <c r="P54" s="3981">
        <v>0</v>
      </c>
      <c r="Q54" s="3981">
        <v>0</v>
      </c>
      <c r="R54" s="6003"/>
      <c r="S54" s="3981">
        <v>0</v>
      </c>
      <c r="T54" s="3981">
        <v>0</v>
      </c>
      <c r="U54" s="3981">
        <v>0</v>
      </c>
      <c r="V54" s="3981">
        <v>0</v>
      </c>
      <c r="W54" s="3980">
        <f t="shared" si="4"/>
        <v>0</v>
      </c>
      <c r="X54" s="3975"/>
      <c r="Y54" s="4523"/>
      <c r="Z54" s="661"/>
      <c r="AA54" s="4571">
        <f t="shared" si="1"/>
        <v>0</v>
      </c>
      <c r="AB54" s="4572">
        <v>0</v>
      </c>
      <c r="AC54" s="4572">
        <v>0</v>
      </c>
      <c r="AD54" s="4572">
        <v>0</v>
      </c>
      <c r="AE54" s="4572">
        <v>0</v>
      </c>
      <c r="AF54" s="5937"/>
      <c r="AG54" s="5937"/>
      <c r="AH54" s="4572">
        <v>0</v>
      </c>
      <c r="AI54" s="4573">
        <f t="shared" si="2"/>
        <v>0</v>
      </c>
      <c r="AJ54" s="4574">
        <f t="shared" si="3"/>
        <v>0</v>
      </c>
      <c r="AK54" s="661"/>
      <c r="AL54" s="3057">
        <v>0</v>
      </c>
      <c r="AM54" s="661"/>
      <c r="AN54" s="3057">
        <v>0</v>
      </c>
      <c r="AO54" s="6177"/>
      <c r="AP54" s="738"/>
    </row>
    <row r="55" spans="1:42" hidden="1">
      <c r="A55" s="738"/>
      <c r="B55" s="661"/>
      <c r="C55" s="3977"/>
      <c r="D55" s="3978"/>
      <c r="E55" s="3978"/>
      <c r="F55" s="3967" t="b">
        <v>1</v>
      </c>
      <c r="G55" s="3975"/>
      <c r="H55" s="3975"/>
      <c r="I55" s="3975"/>
      <c r="J55" s="3975"/>
      <c r="K55" s="3976"/>
      <c r="L55" s="3981">
        <v>0</v>
      </c>
      <c r="M55" s="3981">
        <v>0</v>
      </c>
      <c r="N55" s="3975"/>
      <c r="O55" s="3981">
        <v>0</v>
      </c>
      <c r="P55" s="3981">
        <v>0</v>
      </c>
      <c r="Q55" s="3981">
        <v>0</v>
      </c>
      <c r="R55" s="6003"/>
      <c r="S55" s="3981">
        <v>0</v>
      </c>
      <c r="T55" s="3981">
        <v>0</v>
      </c>
      <c r="U55" s="3981">
        <v>0</v>
      </c>
      <c r="V55" s="3981">
        <v>0</v>
      </c>
      <c r="W55" s="3980">
        <f t="shared" si="4"/>
        <v>0</v>
      </c>
      <c r="X55" s="3975"/>
      <c r="Y55" s="4523"/>
      <c r="Z55" s="661"/>
      <c r="AA55" s="4571">
        <f t="shared" si="1"/>
        <v>0</v>
      </c>
      <c r="AB55" s="4572">
        <v>0</v>
      </c>
      <c r="AC55" s="4572">
        <v>0</v>
      </c>
      <c r="AD55" s="4572">
        <v>0</v>
      </c>
      <c r="AE55" s="4572">
        <v>0</v>
      </c>
      <c r="AF55" s="5937"/>
      <c r="AG55" s="5937"/>
      <c r="AH55" s="4572">
        <v>0</v>
      </c>
      <c r="AI55" s="4573">
        <f t="shared" si="2"/>
        <v>0</v>
      </c>
      <c r="AJ55" s="4574">
        <f t="shared" si="3"/>
        <v>0</v>
      </c>
      <c r="AK55" s="661"/>
      <c r="AL55" s="3057">
        <v>0</v>
      </c>
      <c r="AM55" s="661"/>
      <c r="AN55" s="3057">
        <v>0</v>
      </c>
      <c r="AO55" s="6177"/>
      <c r="AP55" s="738"/>
    </row>
    <row r="56" spans="1:42" hidden="1">
      <c r="A56" s="738"/>
      <c r="B56" s="661"/>
      <c r="C56" s="3977"/>
      <c r="D56" s="3978"/>
      <c r="E56" s="3978"/>
      <c r="F56" s="3967" t="b">
        <v>1</v>
      </c>
      <c r="G56" s="3975"/>
      <c r="H56" s="3975"/>
      <c r="I56" s="3975"/>
      <c r="J56" s="3975"/>
      <c r="K56" s="3976"/>
      <c r="L56" s="3981">
        <v>0</v>
      </c>
      <c r="M56" s="3981">
        <v>0</v>
      </c>
      <c r="N56" s="3975"/>
      <c r="O56" s="3981">
        <v>0</v>
      </c>
      <c r="P56" s="3981">
        <v>0</v>
      </c>
      <c r="Q56" s="3981">
        <v>0</v>
      </c>
      <c r="R56" s="6003"/>
      <c r="S56" s="3981">
        <v>0</v>
      </c>
      <c r="T56" s="3981">
        <v>0</v>
      </c>
      <c r="U56" s="3981">
        <v>0</v>
      </c>
      <c r="V56" s="3981">
        <v>0</v>
      </c>
      <c r="W56" s="3980">
        <f t="shared" si="4"/>
        <v>0</v>
      </c>
      <c r="X56" s="3975"/>
      <c r="Y56" s="4523"/>
      <c r="Z56" s="661"/>
      <c r="AA56" s="4571">
        <f t="shared" si="1"/>
        <v>0</v>
      </c>
      <c r="AB56" s="4572">
        <v>0</v>
      </c>
      <c r="AC56" s="4572">
        <v>0</v>
      </c>
      <c r="AD56" s="4572">
        <v>0</v>
      </c>
      <c r="AE56" s="4572">
        <v>0</v>
      </c>
      <c r="AF56" s="5937"/>
      <c r="AG56" s="5937"/>
      <c r="AH56" s="4572">
        <v>0</v>
      </c>
      <c r="AI56" s="4573">
        <f t="shared" si="2"/>
        <v>0</v>
      </c>
      <c r="AJ56" s="4574">
        <f t="shared" si="3"/>
        <v>0</v>
      </c>
      <c r="AK56" s="661"/>
      <c r="AL56" s="3057">
        <v>0</v>
      </c>
      <c r="AM56" s="661"/>
      <c r="AN56" s="3057">
        <v>0</v>
      </c>
      <c r="AO56" s="6177"/>
      <c r="AP56" s="738"/>
    </row>
    <row r="57" spans="1:42" hidden="1">
      <c r="A57" s="738"/>
      <c r="B57" s="661"/>
      <c r="C57" s="3977"/>
      <c r="D57" s="3978"/>
      <c r="E57" s="3978"/>
      <c r="F57" s="3967" t="b">
        <v>1</v>
      </c>
      <c r="G57" s="3975"/>
      <c r="H57" s="3975"/>
      <c r="I57" s="3975"/>
      <c r="J57" s="3975"/>
      <c r="K57" s="3976"/>
      <c r="L57" s="3981">
        <v>0</v>
      </c>
      <c r="M57" s="3981">
        <v>0</v>
      </c>
      <c r="N57" s="3975"/>
      <c r="O57" s="3981">
        <v>0</v>
      </c>
      <c r="P57" s="3981">
        <v>0</v>
      </c>
      <c r="Q57" s="3981">
        <v>0</v>
      </c>
      <c r="R57" s="6003"/>
      <c r="S57" s="3981">
        <v>0</v>
      </c>
      <c r="T57" s="3981">
        <v>0</v>
      </c>
      <c r="U57" s="3981">
        <v>0</v>
      </c>
      <c r="V57" s="3981">
        <v>0</v>
      </c>
      <c r="W57" s="3980">
        <f t="shared" si="4"/>
        <v>0</v>
      </c>
      <c r="X57" s="3975"/>
      <c r="Y57" s="4523"/>
      <c r="Z57" s="661"/>
      <c r="AA57" s="4571">
        <f t="shared" si="1"/>
        <v>0</v>
      </c>
      <c r="AB57" s="4572">
        <v>0</v>
      </c>
      <c r="AC57" s="4572">
        <v>0</v>
      </c>
      <c r="AD57" s="4572">
        <v>0</v>
      </c>
      <c r="AE57" s="4572">
        <v>0</v>
      </c>
      <c r="AF57" s="5937"/>
      <c r="AG57" s="5937"/>
      <c r="AH57" s="4572">
        <v>0</v>
      </c>
      <c r="AI57" s="4573">
        <f t="shared" si="2"/>
        <v>0</v>
      </c>
      <c r="AJ57" s="4574">
        <f t="shared" si="3"/>
        <v>0</v>
      </c>
      <c r="AK57" s="661"/>
      <c r="AL57" s="3057">
        <v>0</v>
      </c>
      <c r="AM57" s="661"/>
      <c r="AN57" s="3057">
        <v>0</v>
      </c>
      <c r="AO57" s="6177"/>
      <c r="AP57" s="738"/>
    </row>
    <row r="58" spans="1:42" hidden="1">
      <c r="A58" s="738"/>
      <c r="B58" s="661"/>
      <c r="C58" s="3977"/>
      <c r="D58" s="3978"/>
      <c r="E58" s="3978"/>
      <c r="F58" s="3967" t="b">
        <v>1</v>
      </c>
      <c r="G58" s="3975"/>
      <c r="H58" s="3975"/>
      <c r="I58" s="3975"/>
      <c r="J58" s="3975"/>
      <c r="K58" s="3976"/>
      <c r="L58" s="3981">
        <v>0</v>
      </c>
      <c r="M58" s="3981">
        <v>0</v>
      </c>
      <c r="N58" s="3975"/>
      <c r="O58" s="3981">
        <v>0</v>
      </c>
      <c r="P58" s="3981">
        <v>0</v>
      </c>
      <c r="Q58" s="3981">
        <v>0</v>
      </c>
      <c r="R58" s="6003"/>
      <c r="S58" s="3981">
        <v>0</v>
      </c>
      <c r="T58" s="3981">
        <v>0</v>
      </c>
      <c r="U58" s="3981">
        <v>0</v>
      </c>
      <c r="V58" s="3981">
        <v>0</v>
      </c>
      <c r="W58" s="3980">
        <f t="shared" si="4"/>
        <v>0</v>
      </c>
      <c r="X58" s="3975"/>
      <c r="Y58" s="4523"/>
      <c r="Z58" s="661"/>
      <c r="AA58" s="4571">
        <f t="shared" si="1"/>
        <v>0</v>
      </c>
      <c r="AB58" s="4572">
        <v>0</v>
      </c>
      <c r="AC58" s="4572">
        <v>0</v>
      </c>
      <c r="AD58" s="4572">
        <v>0</v>
      </c>
      <c r="AE58" s="4572">
        <v>0</v>
      </c>
      <c r="AF58" s="5937"/>
      <c r="AG58" s="5937"/>
      <c r="AH58" s="4572">
        <v>0</v>
      </c>
      <c r="AI58" s="4573">
        <f t="shared" si="2"/>
        <v>0</v>
      </c>
      <c r="AJ58" s="4574">
        <f t="shared" si="3"/>
        <v>0</v>
      </c>
      <c r="AK58" s="661"/>
      <c r="AL58" s="3057">
        <v>0</v>
      </c>
      <c r="AM58" s="661"/>
      <c r="AN58" s="3057">
        <v>0</v>
      </c>
      <c r="AO58" s="6177"/>
      <c r="AP58" s="738"/>
    </row>
    <row r="59" spans="1:42" hidden="1">
      <c r="A59" s="738"/>
      <c r="B59" s="661"/>
      <c r="C59" s="3977"/>
      <c r="D59" s="3978"/>
      <c r="E59" s="3978"/>
      <c r="F59" s="3967" t="b">
        <v>1</v>
      </c>
      <c r="G59" s="3975"/>
      <c r="H59" s="3975"/>
      <c r="I59" s="3975"/>
      <c r="J59" s="3975"/>
      <c r="K59" s="3976"/>
      <c r="L59" s="3981">
        <v>0</v>
      </c>
      <c r="M59" s="3981">
        <v>0</v>
      </c>
      <c r="N59" s="3975"/>
      <c r="O59" s="3981">
        <v>0</v>
      </c>
      <c r="P59" s="3981">
        <v>0</v>
      </c>
      <c r="Q59" s="3981">
        <v>0</v>
      </c>
      <c r="R59" s="6003"/>
      <c r="S59" s="3981">
        <v>0</v>
      </c>
      <c r="T59" s="3981">
        <v>0</v>
      </c>
      <c r="U59" s="3981">
        <v>0</v>
      </c>
      <c r="V59" s="3981">
        <v>0</v>
      </c>
      <c r="W59" s="3980">
        <f t="shared" si="4"/>
        <v>0</v>
      </c>
      <c r="X59" s="3975"/>
      <c r="Y59" s="4523"/>
      <c r="Z59" s="661"/>
      <c r="AA59" s="4571">
        <f t="shared" si="1"/>
        <v>0</v>
      </c>
      <c r="AB59" s="4572">
        <v>0</v>
      </c>
      <c r="AC59" s="4572">
        <v>0</v>
      </c>
      <c r="AD59" s="4572">
        <v>0</v>
      </c>
      <c r="AE59" s="4572">
        <v>0</v>
      </c>
      <c r="AF59" s="5937"/>
      <c r="AG59" s="5937"/>
      <c r="AH59" s="4572">
        <v>0</v>
      </c>
      <c r="AI59" s="4573">
        <f t="shared" si="2"/>
        <v>0</v>
      </c>
      <c r="AJ59" s="4574">
        <f t="shared" si="3"/>
        <v>0</v>
      </c>
      <c r="AK59" s="661"/>
      <c r="AL59" s="3057">
        <v>0</v>
      </c>
      <c r="AM59" s="661"/>
      <c r="AN59" s="3057">
        <v>0</v>
      </c>
      <c r="AO59" s="6177"/>
      <c r="AP59" s="738"/>
    </row>
    <row r="60" spans="1:42" hidden="1">
      <c r="A60" s="738"/>
      <c r="B60" s="661"/>
      <c r="C60" s="3977"/>
      <c r="D60" s="3978"/>
      <c r="E60" s="3978"/>
      <c r="F60" s="3967" t="b">
        <v>1</v>
      </c>
      <c r="G60" s="3975"/>
      <c r="H60" s="3975"/>
      <c r="I60" s="3975"/>
      <c r="J60" s="3975"/>
      <c r="K60" s="3976"/>
      <c r="L60" s="3981">
        <v>0</v>
      </c>
      <c r="M60" s="3981">
        <v>0</v>
      </c>
      <c r="N60" s="3975"/>
      <c r="O60" s="3981">
        <v>0</v>
      </c>
      <c r="P60" s="3981">
        <v>0</v>
      </c>
      <c r="Q60" s="3981">
        <v>0</v>
      </c>
      <c r="R60" s="6003"/>
      <c r="S60" s="3981">
        <v>0</v>
      </c>
      <c r="T60" s="3981">
        <v>0</v>
      </c>
      <c r="U60" s="3981">
        <v>0</v>
      </c>
      <c r="V60" s="3981">
        <v>0</v>
      </c>
      <c r="W60" s="3980">
        <f t="shared" si="4"/>
        <v>0</v>
      </c>
      <c r="X60" s="3975"/>
      <c r="Y60" s="4523"/>
      <c r="Z60" s="661"/>
      <c r="AA60" s="4571">
        <f t="shared" si="1"/>
        <v>0</v>
      </c>
      <c r="AB60" s="4572">
        <v>0</v>
      </c>
      <c r="AC60" s="4572">
        <v>0</v>
      </c>
      <c r="AD60" s="4572">
        <v>0</v>
      </c>
      <c r="AE60" s="4572">
        <v>0</v>
      </c>
      <c r="AF60" s="5937"/>
      <c r="AG60" s="5937"/>
      <c r="AH60" s="4572">
        <v>0</v>
      </c>
      <c r="AI60" s="4573">
        <f t="shared" si="2"/>
        <v>0</v>
      </c>
      <c r="AJ60" s="4574">
        <f t="shared" si="3"/>
        <v>0</v>
      </c>
      <c r="AK60" s="661"/>
      <c r="AL60" s="3057">
        <v>0</v>
      </c>
      <c r="AM60" s="661"/>
      <c r="AN60" s="3057">
        <v>0</v>
      </c>
      <c r="AO60" s="6177"/>
      <c r="AP60" s="738"/>
    </row>
    <row r="61" spans="1:42" hidden="1">
      <c r="A61" s="738"/>
      <c r="B61" s="661"/>
      <c r="C61" s="3977"/>
      <c r="D61" s="3978"/>
      <c r="E61" s="3978"/>
      <c r="F61" s="3967" t="b">
        <v>1</v>
      </c>
      <c r="G61" s="3975"/>
      <c r="H61" s="3975"/>
      <c r="I61" s="3975"/>
      <c r="J61" s="3975"/>
      <c r="K61" s="3976"/>
      <c r="L61" s="3981">
        <v>0</v>
      </c>
      <c r="M61" s="3981">
        <v>0</v>
      </c>
      <c r="N61" s="3975"/>
      <c r="O61" s="3981">
        <v>0</v>
      </c>
      <c r="P61" s="3981">
        <v>0</v>
      </c>
      <c r="Q61" s="3981">
        <v>0</v>
      </c>
      <c r="R61" s="6003"/>
      <c r="S61" s="3981">
        <v>0</v>
      </c>
      <c r="T61" s="3981">
        <v>0</v>
      </c>
      <c r="U61" s="3981">
        <v>0</v>
      </c>
      <c r="V61" s="3981">
        <v>0</v>
      </c>
      <c r="W61" s="3980">
        <f t="shared" si="4"/>
        <v>0</v>
      </c>
      <c r="X61" s="3975"/>
      <c r="Y61" s="4523"/>
      <c r="Z61" s="661"/>
      <c r="AA61" s="4571">
        <f t="shared" si="1"/>
        <v>0</v>
      </c>
      <c r="AB61" s="4572">
        <v>0</v>
      </c>
      <c r="AC61" s="4572">
        <v>0</v>
      </c>
      <c r="AD61" s="4572">
        <v>0</v>
      </c>
      <c r="AE61" s="4572">
        <v>0</v>
      </c>
      <c r="AF61" s="5937"/>
      <c r="AG61" s="5937"/>
      <c r="AH61" s="4572">
        <v>0</v>
      </c>
      <c r="AI61" s="4573">
        <f t="shared" si="2"/>
        <v>0</v>
      </c>
      <c r="AJ61" s="4574">
        <f t="shared" si="3"/>
        <v>0</v>
      </c>
      <c r="AK61" s="661"/>
      <c r="AL61" s="3057">
        <v>0</v>
      </c>
      <c r="AM61" s="661"/>
      <c r="AN61" s="3057">
        <v>0</v>
      </c>
      <c r="AO61" s="6177"/>
      <c r="AP61" s="738"/>
    </row>
    <row r="62" spans="1:42" hidden="1">
      <c r="A62" s="738"/>
      <c r="B62" s="661"/>
      <c r="C62" s="3977"/>
      <c r="D62" s="3978"/>
      <c r="E62" s="3978"/>
      <c r="F62" s="3967" t="b">
        <v>1</v>
      </c>
      <c r="G62" s="3975"/>
      <c r="H62" s="3975"/>
      <c r="I62" s="3975"/>
      <c r="J62" s="3975"/>
      <c r="K62" s="3976"/>
      <c r="L62" s="3981">
        <v>0</v>
      </c>
      <c r="M62" s="3981">
        <v>0</v>
      </c>
      <c r="N62" s="3975"/>
      <c r="O62" s="3981">
        <v>0</v>
      </c>
      <c r="P62" s="3981">
        <v>0</v>
      </c>
      <c r="Q62" s="3981">
        <v>0</v>
      </c>
      <c r="R62" s="6003"/>
      <c r="S62" s="3981">
        <v>0</v>
      </c>
      <c r="T62" s="3981">
        <v>0</v>
      </c>
      <c r="U62" s="3981">
        <v>0</v>
      </c>
      <c r="V62" s="3981">
        <v>0</v>
      </c>
      <c r="W62" s="3980">
        <f t="shared" si="4"/>
        <v>0</v>
      </c>
      <c r="X62" s="3975"/>
      <c r="Y62" s="4523"/>
      <c r="Z62" s="661"/>
      <c r="AA62" s="4571">
        <f t="shared" si="1"/>
        <v>0</v>
      </c>
      <c r="AB62" s="4572">
        <v>0</v>
      </c>
      <c r="AC62" s="4572">
        <v>0</v>
      </c>
      <c r="AD62" s="4572">
        <v>0</v>
      </c>
      <c r="AE62" s="4572">
        <v>0</v>
      </c>
      <c r="AF62" s="5937"/>
      <c r="AG62" s="5937"/>
      <c r="AH62" s="4572">
        <v>0</v>
      </c>
      <c r="AI62" s="4573">
        <f t="shared" si="2"/>
        <v>0</v>
      </c>
      <c r="AJ62" s="4574">
        <f t="shared" si="3"/>
        <v>0</v>
      </c>
      <c r="AK62" s="661"/>
      <c r="AL62" s="3057">
        <v>0</v>
      </c>
      <c r="AM62" s="661"/>
      <c r="AN62" s="3057">
        <v>0</v>
      </c>
      <c r="AO62" s="6177"/>
      <c r="AP62" s="738"/>
    </row>
    <row r="63" spans="1:42" hidden="1">
      <c r="A63" s="738"/>
      <c r="B63" s="661"/>
      <c r="C63" s="3977"/>
      <c r="D63" s="3978"/>
      <c r="E63" s="3978"/>
      <c r="F63" s="3967" t="b">
        <v>1</v>
      </c>
      <c r="G63" s="3975"/>
      <c r="H63" s="3975"/>
      <c r="I63" s="3975"/>
      <c r="J63" s="3975"/>
      <c r="K63" s="3976"/>
      <c r="L63" s="3981">
        <v>0</v>
      </c>
      <c r="M63" s="3981">
        <v>0</v>
      </c>
      <c r="N63" s="3975"/>
      <c r="O63" s="3981">
        <v>0</v>
      </c>
      <c r="P63" s="3981">
        <v>0</v>
      </c>
      <c r="Q63" s="3981">
        <v>0</v>
      </c>
      <c r="R63" s="6003"/>
      <c r="S63" s="3981">
        <v>0</v>
      </c>
      <c r="T63" s="3981">
        <v>0</v>
      </c>
      <c r="U63" s="3981">
        <v>0</v>
      </c>
      <c r="V63" s="3981">
        <v>0</v>
      </c>
      <c r="W63" s="3980">
        <f t="shared" si="4"/>
        <v>0</v>
      </c>
      <c r="X63" s="3975"/>
      <c r="Y63" s="4523"/>
      <c r="Z63" s="661"/>
      <c r="AA63" s="4571">
        <f t="shared" si="1"/>
        <v>0</v>
      </c>
      <c r="AB63" s="4572">
        <v>0</v>
      </c>
      <c r="AC63" s="4572">
        <v>0</v>
      </c>
      <c r="AD63" s="4572">
        <v>0</v>
      </c>
      <c r="AE63" s="4572">
        <v>0</v>
      </c>
      <c r="AF63" s="5937"/>
      <c r="AG63" s="5937"/>
      <c r="AH63" s="4572">
        <v>0</v>
      </c>
      <c r="AI63" s="4573">
        <f t="shared" si="2"/>
        <v>0</v>
      </c>
      <c r="AJ63" s="4574">
        <f t="shared" si="3"/>
        <v>0</v>
      </c>
      <c r="AK63" s="661"/>
      <c r="AL63" s="3057">
        <v>0</v>
      </c>
      <c r="AM63" s="661"/>
      <c r="AN63" s="3057">
        <v>0</v>
      </c>
      <c r="AO63" s="6177"/>
      <c r="AP63" s="738"/>
    </row>
    <row r="64" spans="1:42" hidden="1">
      <c r="A64" s="738"/>
      <c r="B64" s="661"/>
      <c r="C64" s="3977"/>
      <c r="D64" s="3978"/>
      <c r="E64" s="3978"/>
      <c r="F64" s="3967" t="b">
        <v>1</v>
      </c>
      <c r="G64" s="3975"/>
      <c r="H64" s="3975"/>
      <c r="I64" s="3975"/>
      <c r="J64" s="3975"/>
      <c r="K64" s="3976"/>
      <c r="L64" s="3981">
        <v>0</v>
      </c>
      <c r="M64" s="3981">
        <v>0</v>
      </c>
      <c r="N64" s="3975"/>
      <c r="O64" s="3981">
        <v>0</v>
      </c>
      <c r="P64" s="3981">
        <v>0</v>
      </c>
      <c r="Q64" s="3981">
        <v>0</v>
      </c>
      <c r="R64" s="6003"/>
      <c r="S64" s="3981">
        <v>0</v>
      </c>
      <c r="T64" s="3981">
        <v>0</v>
      </c>
      <c r="U64" s="3981">
        <v>0</v>
      </c>
      <c r="V64" s="3981">
        <v>0</v>
      </c>
      <c r="W64" s="3980">
        <f t="shared" si="4"/>
        <v>0</v>
      </c>
      <c r="X64" s="3975"/>
      <c r="Y64" s="4523"/>
      <c r="Z64" s="661"/>
      <c r="AA64" s="4571">
        <f t="shared" si="1"/>
        <v>0</v>
      </c>
      <c r="AB64" s="4572">
        <v>0</v>
      </c>
      <c r="AC64" s="4572">
        <v>0</v>
      </c>
      <c r="AD64" s="4572">
        <v>0</v>
      </c>
      <c r="AE64" s="4572">
        <v>0</v>
      </c>
      <c r="AF64" s="5937"/>
      <c r="AG64" s="5937"/>
      <c r="AH64" s="4572">
        <v>0</v>
      </c>
      <c r="AI64" s="4573">
        <f t="shared" si="2"/>
        <v>0</v>
      </c>
      <c r="AJ64" s="4574">
        <f t="shared" si="3"/>
        <v>0</v>
      </c>
      <c r="AK64" s="661"/>
      <c r="AL64" s="3057">
        <v>0</v>
      </c>
      <c r="AM64" s="661"/>
      <c r="AN64" s="3057">
        <v>0</v>
      </c>
      <c r="AO64" s="6177"/>
      <c r="AP64" s="738"/>
    </row>
    <row r="65" spans="1:42" hidden="1">
      <c r="A65" s="738"/>
      <c r="B65" s="661"/>
      <c r="C65" s="3977"/>
      <c r="D65" s="3978"/>
      <c r="E65" s="3978"/>
      <c r="F65" s="3967" t="b">
        <v>1</v>
      </c>
      <c r="G65" s="3975"/>
      <c r="H65" s="3975"/>
      <c r="I65" s="3975"/>
      <c r="J65" s="3975"/>
      <c r="K65" s="3976"/>
      <c r="L65" s="3981">
        <v>0</v>
      </c>
      <c r="M65" s="3981">
        <v>0</v>
      </c>
      <c r="N65" s="3975"/>
      <c r="O65" s="3981">
        <v>0</v>
      </c>
      <c r="P65" s="3981">
        <v>0</v>
      </c>
      <c r="Q65" s="3981">
        <v>0</v>
      </c>
      <c r="R65" s="6003"/>
      <c r="S65" s="3981">
        <v>0</v>
      </c>
      <c r="T65" s="3981">
        <v>0</v>
      </c>
      <c r="U65" s="3981">
        <v>0</v>
      </c>
      <c r="V65" s="3981">
        <v>0</v>
      </c>
      <c r="W65" s="3980">
        <f t="shared" si="4"/>
        <v>0</v>
      </c>
      <c r="X65" s="3975"/>
      <c r="Y65" s="4523"/>
      <c r="Z65" s="661"/>
      <c r="AA65" s="4571">
        <f t="shared" si="1"/>
        <v>0</v>
      </c>
      <c r="AB65" s="4572">
        <v>0</v>
      </c>
      <c r="AC65" s="4572">
        <v>0</v>
      </c>
      <c r="AD65" s="4572">
        <v>0</v>
      </c>
      <c r="AE65" s="4572">
        <v>0</v>
      </c>
      <c r="AF65" s="5937"/>
      <c r="AG65" s="5937"/>
      <c r="AH65" s="4572">
        <v>0</v>
      </c>
      <c r="AI65" s="4573">
        <f t="shared" si="2"/>
        <v>0</v>
      </c>
      <c r="AJ65" s="4574">
        <f t="shared" si="3"/>
        <v>0</v>
      </c>
      <c r="AK65" s="661"/>
      <c r="AL65" s="3057">
        <v>0</v>
      </c>
      <c r="AM65" s="661"/>
      <c r="AN65" s="3057">
        <v>0</v>
      </c>
      <c r="AO65" s="6177"/>
      <c r="AP65" s="738"/>
    </row>
    <row r="66" spans="1:42" hidden="1">
      <c r="A66" s="738"/>
      <c r="B66" s="661"/>
      <c r="C66" s="3977"/>
      <c r="D66" s="3978"/>
      <c r="E66" s="3978"/>
      <c r="F66" s="3967" t="b">
        <v>1</v>
      </c>
      <c r="G66" s="3975"/>
      <c r="H66" s="3975"/>
      <c r="I66" s="3975"/>
      <c r="J66" s="3975"/>
      <c r="K66" s="3976"/>
      <c r="L66" s="3981">
        <v>0</v>
      </c>
      <c r="M66" s="3981">
        <v>0</v>
      </c>
      <c r="N66" s="3975"/>
      <c r="O66" s="3981">
        <v>0</v>
      </c>
      <c r="P66" s="3981">
        <v>0</v>
      </c>
      <c r="Q66" s="3981">
        <v>0</v>
      </c>
      <c r="R66" s="6003"/>
      <c r="S66" s="3981">
        <v>0</v>
      </c>
      <c r="T66" s="3981">
        <v>0</v>
      </c>
      <c r="U66" s="3981">
        <v>0</v>
      </c>
      <c r="V66" s="3981">
        <v>0</v>
      </c>
      <c r="W66" s="3980">
        <f t="shared" si="4"/>
        <v>0</v>
      </c>
      <c r="X66" s="3975"/>
      <c r="Y66" s="4523"/>
      <c r="Z66" s="661"/>
      <c r="AA66" s="4571">
        <f t="shared" si="1"/>
        <v>0</v>
      </c>
      <c r="AB66" s="4572">
        <v>0</v>
      </c>
      <c r="AC66" s="4572">
        <v>0</v>
      </c>
      <c r="AD66" s="4572">
        <v>0</v>
      </c>
      <c r="AE66" s="4572">
        <v>0</v>
      </c>
      <c r="AF66" s="5937"/>
      <c r="AG66" s="5937"/>
      <c r="AH66" s="4572">
        <v>0</v>
      </c>
      <c r="AI66" s="4573">
        <f t="shared" si="2"/>
        <v>0</v>
      </c>
      <c r="AJ66" s="4574">
        <f t="shared" si="3"/>
        <v>0</v>
      </c>
      <c r="AK66" s="661"/>
      <c r="AL66" s="3057">
        <v>0</v>
      </c>
      <c r="AM66" s="661"/>
      <c r="AN66" s="3057">
        <v>0</v>
      </c>
      <c r="AO66" s="6177"/>
      <c r="AP66" s="738"/>
    </row>
    <row r="67" spans="1:42" hidden="1">
      <c r="A67" s="738"/>
      <c r="B67" s="661"/>
      <c r="C67" s="3977"/>
      <c r="D67" s="3978"/>
      <c r="E67" s="3978"/>
      <c r="F67" s="3967" t="b">
        <v>1</v>
      </c>
      <c r="G67" s="3975"/>
      <c r="H67" s="3975"/>
      <c r="I67" s="3975"/>
      <c r="J67" s="3975"/>
      <c r="K67" s="3976"/>
      <c r="L67" s="3981">
        <v>0</v>
      </c>
      <c r="M67" s="3981">
        <v>0</v>
      </c>
      <c r="N67" s="3975"/>
      <c r="O67" s="3981">
        <v>0</v>
      </c>
      <c r="P67" s="3981">
        <v>0</v>
      </c>
      <c r="Q67" s="3981">
        <v>0</v>
      </c>
      <c r="R67" s="6003"/>
      <c r="S67" s="3981">
        <v>0</v>
      </c>
      <c r="T67" s="3981">
        <v>0</v>
      </c>
      <c r="U67" s="3981">
        <v>0</v>
      </c>
      <c r="V67" s="3981">
        <v>0</v>
      </c>
      <c r="W67" s="3980">
        <f t="shared" si="4"/>
        <v>0</v>
      </c>
      <c r="X67" s="3975"/>
      <c r="Y67" s="4523"/>
      <c r="Z67" s="661"/>
      <c r="AA67" s="4571">
        <f t="shared" si="1"/>
        <v>0</v>
      </c>
      <c r="AB67" s="4572">
        <v>0</v>
      </c>
      <c r="AC67" s="4572">
        <v>0</v>
      </c>
      <c r="AD67" s="4572">
        <v>0</v>
      </c>
      <c r="AE67" s="4572">
        <v>0</v>
      </c>
      <c r="AF67" s="5937"/>
      <c r="AG67" s="5937"/>
      <c r="AH67" s="4572">
        <v>0</v>
      </c>
      <c r="AI67" s="4573">
        <f t="shared" si="2"/>
        <v>0</v>
      </c>
      <c r="AJ67" s="4574">
        <f t="shared" si="3"/>
        <v>0</v>
      </c>
      <c r="AK67" s="661"/>
      <c r="AL67" s="3057">
        <v>0</v>
      </c>
      <c r="AM67" s="661"/>
      <c r="AN67" s="3057">
        <v>0</v>
      </c>
      <c r="AO67" s="6177"/>
      <c r="AP67" s="738"/>
    </row>
    <row r="68" spans="1:42" hidden="1">
      <c r="A68" s="738"/>
      <c r="B68" s="661"/>
      <c r="C68" s="3977"/>
      <c r="D68" s="3978"/>
      <c r="E68" s="3978"/>
      <c r="F68" s="3967" t="b">
        <v>1</v>
      </c>
      <c r="G68" s="3975"/>
      <c r="H68" s="3975"/>
      <c r="I68" s="3975"/>
      <c r="J68" s="3975"/>
      <c r="K68" s="3976"/>
      <c r="L68" s="3981">
        <v>0</v>
      </c>
      <c r="M68" s="3981">
        <v>0</v>
      </c>
      <c r="N68" s="3975"/>
      <c r="O68" s="3981">
        <v>0</v>
      </c>
      <c r="P68" s="3981">
        <v>0</v>
      </c>
      <c r="Q68" s="3981">
        <v>0</v>
      </c>
      <c r="R68" s="6003"/>
      <c r="S68" s="3981">
        <v>0</v>
      </c>
      <c r="T68" s="3981">
        <v>0</v>
      </c>
      <c r="U68" s="3981">
        <v>0</v>
      </c>
      <c r="V68" s="3981">
        <v>0</v>
      </c>
      <c r="W68" s="3980">
        <f t="shared" si="4"/>
        <v>0</v>
      </c>
      <c r="X68" s="3975"/>
      <c r="Y68" s="4523"/>
      <c r="Z68" s="661"/>
      <c r="AA68" s="4571">
        <f t="shared" si="1"/>
        <v>0</v>
      </c>
      <c r="AB68" s="4572">
        <v>0</v>
      </c>
      <c r="AC68" s="4572">
        <v>0</v>
      </c>
      <c r="AD68" s="4572">
        <v>0</v>
      </c>
      <c r="AE68" s="4572">
        <v>0</v>
      </c>
      <c r="AF68" s="5937"/>
      <c r="AG68" s="5937"/>
      <c r="AH68" s="4572">
        <v>0</v>
      </c>
      <c r="AI68" s="4573">
        <f t="shared" si="2"/>
        <v>0</v>
      </c>
      <c r="AJ68" s="4574">
        <f t="shared" si="3"/>
        <v>0</v>
      </c>
      <c r="AK68" s="661"/>
      <c r="AL68" s="3057">
        <v>0</v>
      </c>
      <c r="AM68" s="661"/>
      <c r="AN68" s="3057">
        <v>0</v>
      </c>
      <c r="AO68" s="6177"/>
      <c r="AP68" s="738"/>
    </row>
    <row r="69" spans="1:42" hidden="1">
      <c r="A69" s="738"/>
      <c r="B69" s="661"/>
      <c r="C69" s="3977"/>
      <c r="D69" s="3978"/>
      <c r="E69" s="3978"/>
      <c r="F69" s="3967" t="b">
        <v>1</v>
      </c>
      <c r="G69" s="3975"/>
      <c r="H69" s="3975"/>
      <c r="I69" s="3975"/>
      <c r="J69" s="3975"/>
      <c r="K69" s="3976"/>
      <c r="L69" s="3981">
        <v>0</v>
      </c>
      <c r="M69" s="3981">
        <v>0</v>
      </c>
      <c r="N69" s="3975"/>
      <c r="O69" s="3981">
        <v>0</v>
      </c>
      <c r="P69" s="3981">
        <v>0</v>
      </c>
      <c r="Q69" s="3981">
        <v>0</v>
      </c>
      <c r="R69" s="6003"/>
      <c r="S69" s="3981">
        <v>0</v>
      </c>
      <c r="T69" s="3981">
        <v>0</v>
      </c>
      <c r="U69" s="3981">
        <v>0</v>
      </c>
      <c r="V69" s="3981">
        <v>0</v>
      </c>
      <c r="W69" s="3980">
        <f t="shared" si="4"/>
        <v>0</v>
      </c>
      <c r="X69" s="3975"/>
      <c r="Y69" s="4523"/>
      <c r="Z69" s="661"/>
      <c r="AA69" s="4571">
        <f t="shared" si="1"/>
        <v>0</v>
      </c>
      <c r="AB69" s="4572">
        <v>0</v>
      </c>
      <c r="AC69" s="4572">
        <v>0</v>
      </c>
      <c r="AD69" s="4572">
        <v>0</v>
      </c>
      <c r="AE69" s="4572">
        <v>0</v>
      </c>
      <c r="AF69" s="5937"/>
      <c r="AG69" s="5937"/>
      <c r="AH69" s="4572">
        <v>0</v>
      </c>
      <c r="AI69" s="4573">
        <f t="shared" si="2"/>
        <v>0</v>
      </c>
      <c r="AJ69" s="4574">
        <f t="shared" si="3"/>
        <v>0</v>
      </c>
      <c r="AK69" s="661"/>
      <c r="AL69" s="3057">
        <v>0</v>
      </c>
      <c r="AM69" s="661"/>
      <c r="AN69" s="3057">
        <v>0</v>
      </c>
      <c r="AO69" s="6177"/>
      <c r="AP69" s="738"/>
    </row>
    <row r="70" spans="1:42" hidden="1">
      <c r="A70" s="738"/>
      <c r="B70" s="661"/>
      <c r="C70" s="3977"/>
      <c r="D70" s="3978"/>
      <c r="E70" s="3978"/>
      <c r="F70" s="3967" t="b">
        <v>1</v>
      </c>
      <c r="G70" s="3975"/>
      <c r="H70" s="3975"/>
      <c r="I70" s="3975"/>
      <c r="J70" s="3975"/>
      <c r="K70" s="3976"/>
      <c r="L70" s="3981">
        <v>0</v>
      </c>
      <c r="M70" s="3981">
        <v>0</v>
      </c>
      <c r="N70" s="3975"/>
      <c r="O70" s="3981">
        <v>0</v>
      </c>
      <c r="P70" s="3981">
        <v>0</v>
      </c>
      <c r="Q70" s="3981">
        <v>0</v>
      </c>
      <c r="R70" s="6003"/>
      <c r="S70" s="3981">
        <v>0</v>
      </c>
      <c r="T70" s="3981">
        <v>0</v>
      </c>
      <c r="U70" s="3981">
        <v>0</v>
      </c>
      <c r="V70" s="3981">
        <v>0</v>
      </c>
      <c r="W70" s="3980">
        <f t="shared" si="4"/>
        <v>0</v>
      </c>
      <c r="X70" s="3975"/>
      <c r="Y70" s="4523"/>
      <c r="Z70" s="661"/>
      <c r="AA70" s="4571">
        <f t="shared" si="1"/>
        <v>0</v>
      </c>
      <c r="AB70" s="4572">
        <v>0</v>
      </c>
      <c r="AC70" s="4572">
        <v>0</v>
      </c>
      <c r="AD70" s="4572">
        <v>0</v>
      </c>
      <c r="AE70" s="4572">
        <v>0</v>
      </c>
      <c r="AF70" s="5937"/>
      <c r="AG70" s="5937"/>
      <c r="AH70" s="4572">
        <v>0</v>
      </c>
      <c r="AI70" s="4573">
        <f t="shared" si="2"/>
        <v>0</v>
      </c>
      <c r="AJ70" s="4574">
        <f t="shared" si="3"/>
        <v>0</v>
      </c>
      <c r="AK70" s="661"/>
      <c r="AL70" s="3057">
        <v>0</v>
      </c>
      <c r="AM70" s="661"/>
      <c r="AN70" s="3057">
        <v>0</v>
      </c>
      <c r="AO70" s="6177"/>
      <c r="AP70" s="738"/>
    </row>
    <row r="71" spans="1:42" hidden="1">
      <c r="A71" s="738"/>
      <c r="B71" s="661"/>
      <c r="C71" s="3977"/>
      <c r="D71" s="3978"/>
      <c r="E71" s="3978"/>
      <c r="F71" s="3967" t="b">
        <v>1</v>
      </c>
      <c r="G71" s="3975"/>
      <c r="H71" s="3975"/>
      <c r="I71" s="3975"/>
      <c r="J71" s="3975"/>
      <c r="K71" s="3976"/>
      <c r="L71" s="3981">
        <v>0</v>
      </c>
      <c r="M71" s="3981">
        <v>0</v>
      </c>
      <c r="N71" s="3975"/>
      <c r="O71" s="3981">
        <v>0</v>
      </c>
      <c r="P71" s="3981">
        <v>0</v>
      </c>
      <c r="Q71" s="3981">
        <v>0</v>
      </c>
      <c r="R71" s="6003"/>
      <c r="S71" s="3981">
        <v>0</v>
      </c>
      <c r="T71" s="3981">
        <v>0</v>
      </c>
      <c r="U71" s="3981">
        <v>0</v>
      </c>
      <c r="V71" s="3981">
        <v>0</v>
      </c>
      <c r="W71" s="3980">
        <f t="shared" si="4"/>
        <v>0</v>
      </c>
      <c r="X71" s="3975"/>
      <c r="Y71" s="4523"/>
      <c r="Z71" s="661"/>
      <c r="AA71" s="4571">
        <f t="shared" si="1"/>
        <v>0</v>
      </c>
      <c r="AB71" s="4572">
        <v>0</v>
      </c>
      <c r="AC71" s="4572">
        <v>0</v>
      </c>
      <c r="AD71" s="4572">
        <v>0</v>
      </c>
      <c r="AE71" s="4572">
        <v>0</v>
      </c>
      <c r="AF71" s="5937"/>
      <c r="AG71" s="5937"/>
      <c r="AH71" s="4572">
        <v>0</v>
      </c>
      <c r="AI71" s="4573">
        <f t="shared" si="2"/>
        <v>0</v>
      </c>
      <c r="AJ71" s="4574">
        <f t="shared" si="3"/>
        <v>0</v>
      </c>
      <c r="AK71" s="661"/>
      <c r="AL71" s="3057">
        <v>0</v>
      </c>
      <c r="AM71" s="661"/>
      <c r="AN71" s="3057">
        <v>0</v>
      </c>
      <c r="AO71" s="6177"/>
      <c r="AP71" s="738"/>
    </row>
    <row r="72" spans="1:42" hidden="1">
      <c r="A72" s="738"/>
      <c r="B72" s="661"/>
      <c r="C72" s="3977"/>
      <c r="D72" s="3978"/>
      <c r="E72" s="3978"/>
      <c r="F72" s="3967" t="b">
        <v>1</v>
      </c>
      <c r="G72" s="3975"/>
      <c r="H72" s="3975"/>
      <c r="I72" s="3975"/>
      <c r="J72" s="3975"/>
      <c r="K72" s="3976"/>
      <c r="L72" s="3981">
        <v>0</v>
      </c>
      <c r="M72" s="3981">
        <v>0</v>
      </c>
      <c r="N72" s="3975"/>
      <c r="O72" s="3981">
        <v>0</v>
      </c>
      <c r="P72" s="3981">
        <v>0</v>
      </c>
      <c r="Q72" s="3981">
        <v>0</v>
      </c>
      <c r="R72" s="6003"/>
      <c r="S72" s="3981">
        <v>0</v>
      </c>
      <c r="T72" s="3981">
        <v>0</v>
      </c>
      <c r="U72" s="3981">
        <v>0</v>
      </c>
      <c r="V72" s="3981">
        <v>0</v>
      </c>
      <c r="W72" s="3980">
        <f t="shared" si="4"/>
        <v>0</v>
      </c>
      <c r="X72" s="3975"/>
      <c r="Y72" s="4523"/>
      <c r="Z72" s="661"/>
      <c r="AA72" s="4571">
        <f t="shared" si="1"/>
        <v>0</v>
      </c>
      <c r="AB72" s="4572">
        <v>0</v>
      </c>
      <c r="AC72" s="4572">
        <v>0</v>
      </c>
      <c r="AD72" s="4572">
        <v>0</v>
      </c>
      <c r="AE72" s="4572">
        <v>0</v>
      </c>
      <c r="AF72" s="5937"/>
      <c r="AG72" s="5937"/>
      <c r="AH72" s="4572">
        <v>0</v>
      </c>
      <c r="AI72" s="4573">
        <f t="shared" si="2"/>
        <v>0</v>
      </c>
      <c r="AJ72" s="4574">
        <f t="shared" si="3"/>
        <v>0</v>
      </c>
      <c r="AK72" s="661"/>
      <c r="AL72" s="3057">
        <v>0</v>
      </c>
      <c r="AM72" s="661"/>
      <c r="AN72" s="3057">
        <v>0</v>
      </c>
      <c r="AO72" s="6177"/>
      <c r="AP72" s="738"/>
    </row>
    <row r="73" spans="1:42" hidden="1">
      <c r="A73" s="738"/>
      <c r="B73" s="661"/>
      <c r="C73" s="3977"/>
      <c r="D73" s="3978"/>
      <c r="E73" s="3978"/>
      <c r="F73" s="3967" t="b">
        <v>1</v>
      </c>
      <c r="G73" s="3975"/>
      <c r="H73" s="3975"/>
      <c r="I73" s="3975"/>
      <c r="J73" s="3975"/>
      <c r="K73" s="3976"/>
      <c r="L73" s="3981">
        <v>0</v>
      </c>
      <c r="M73" s="3981">
        <v>0</v>
      </c>
      <c r="N73" s="3975"/>
      <c r="O73" s="3981">
        <v>0</v>
      </c>
      <c r="P73" s="3981">
        <v>0</v>
      </c>
      <c r="Q73" s="3981">
        <v>0</v>
      </c>
      <c r="R73" s="6003"/>
      <c r="S73" s="3981">
        <v>0</v>
      </c>
      <c r="T73" s="3981">
        <v>0</v>
      </c>
      <c r="U73" s="3981">
        <v>0</v>
      </c>
      <c r="V73" s="3981">
        <v>0</v>
      </c>
      <c r="W73" s="3980">
        <f t="shared" si="4"/>
        <v>0</v>
      </c>
      <c r="X73" s="3975"/>
      <c r="Y73" s="4523"/>
      <c r="Z73" s="661"/>
      <c r="AA73" s="4571">
        <f t="shared" si="1"/>
        <v>0</v>
      </c>
      <c r="AB73" s="4572">
        <v>0</v>
      </c>
      <c r="AC73" s="4572">
        <v>0</v>
      </c>
      <c r="AD73" s="4572">
        <v>0</v>
      </c>
      <c r="AE73" s="4572">
        <v>0</v>
      </c>
      <c r="AF73" s="5937"/>
      <c r="AG73" s="5937"/>
      <c r="AH73" s="4572">
        <v>0</v>
      </c>
      <c r="AI73" s="4573">
        <f t="shared" si="2"/>
        <v>0</v>
      </c>
      <c r="AJ73" s="4574">
        <f t="shared" si="3"/>
        <v>0</v>
      </c>
      <c r="AK73" s="661"/>
      <c r="AL73" s="3057">
        <v>0</v>
      </c>
      <c r="AM73" s="661"/>
      <c r="AN73" s="3057">
        <v>0</v>
      </c>
      <c r="AO73" s="6177"/>
      <c r="AP73" s="738"/>
    </row>
    <row r="74" spans="1:42" hidden="1">
      <c r="A74" s="738"/>
      <c r="B74" s="661"/>
      <c r="C74" s="3977"/>
      <c r="D74" s="3978"/>
      <c r="E74" s="3978"/>
      <c r="F74" s="3967" t="b">
        <v>1</v>
      </c>
      <c r="G74" s="3975"/>
      <c r="H74" s="3975"/>
      <c r="I74" s="3975"/>
      <c r="J74" s="3975"/>
      <c r="K74" s="3976"/>
      <c r="L74" s="3981">
        <v>0</v>
      </c>
      <c r="M74" s="3981">
        <v>0</v>
      </c>
      <c r="N74" s="3975"/>
      <c r="O74" s="3981">
        <v>0</v>
      </c>
      <c r="P74" s="3981">
        <v>0</v>
      </c>
      <c r="Q74" s="3981">
        <v>0</v>
      </c>
      <c r="R74" s="6003"/>
      <c r="S74" s="3981">
        <v>0</v>
      </c>
      <c r="T74" s="3981">
        <v>0</v>
      </c>
      <c r="U74" s="3981">
        <v>0</v>
      </c>
      <c r="V74" s="3981">
        <v>0</v>
      </c>
      <c r="W74" s="3980">
        <f t="shared" si="4"/>
        <v>0</v>
      </c>
      <c r="X74" s="3975"/>
      <c r="Y74" s="4523"/>
      <c r="Z74" s="661"/>
      <c r="AA74" s="4571">
        <f t="shared" si="1"/>
        <v>0</v>
      </c>
      <c r="AB74" s="4572">
        <v>0</v>
      </c>
      <c r="AC74" s="4572">
        <v>0</v>
      </c>
      <c r="AD74" s="4572">
        <v>0</v>
      </c>
      <c r="AE74" s="4572">
        <v>0</v>
      </c>
      <c r="AF74" s="5937"/>
      <c r="AG74" s="5937"/>
      <c r="AH74" s="4572">
        <v>0</v>
      </c>
      <c r="AI74" s="4573">
        <f t="shared" si="2"/>
        <v>0</v>
      </c>
      <c r="AJ74" s="4574">
        <f t="shared" si="3"/>
        <v>0</v>
      </c>
      <c r="AK74" s="661"/>
      <c r="AL74" s="3057">
        <v>0</v>
      </c>
      <c r="AM74" s="661"/>
      <c r="AN74" s="3057">
        <v>0</v>
      </c>
      <c r="AO74" s="6177"/>
      <c r="AP74" s="738"/>
    </row>
    <row r="75" spans="1:42" hidden="1">
      <c r="A75" s="738"/>
      <c r="B75" s="661"/>
      <c r="C75" s="3977"/>
      <c r="D75" s="3978"/>
      <c r="E75" s="3978"/>
      <c r="F75" s="3967" t="b">
        <v>1</v>
      </c>
      <c r="G75" s="3975"/>
      <c r="H75" s="3975"/>
      <c r="I75" s="3975"/>
      <c r="J75" s="3975"/>
      <c r="K75" s="3976"/>
      <c r="L75" s="3981">
        <v>0</v>
      </c>
      <c r="M75" s="3981">
        <v>0</v>
      </c>
      <c r="N75" s="3975"/>
      <c r="O75" s="3981">
        <v>0</v>
      </c>
      <c r="P75" s="3981">
        <v>0</v>
      </c>
      <c r="Q75" s="3981">
        <v>0</v>
      </c>
      <c r="R75" s="6003"/>
      <c r="S75" s="3981">
        <v>0</v>
      </c>
      <c r="T75" s="3981">
        <v>0</v>
      </c>
      <c r="U75" s="3981">
        <v>0</v>
      </c>
      <c r="V75" s="3981">
        <v>0</v>
      </c>
      <c r="W75" s="3980">
        <f t="shared" si="4"/>
        <v>0</v>
      </c>
      <c r="X75" s="3975"/>
      <c r="Y75" s="4523"/>
      <c r="Z75" s="661"/>
      <c r="AA75" s="4571">
        <f t="shared" si="1"/>
        <v>0</v>
      </c>
      <c r="AB75" s="4572">
        <v>0</v>
      </c>
      <c r="AC75" s="4572">
        <v>0</v>
      </c>
      <c r="AD75" s="4572">
        <v>0</v>
      </c>
      <c r="AE75" s="4572">
        <v>0</v>
      </c>
      <c r="AF75" s="5937"/>
      <c r="AG75" s="5937"/>
      <c r="AH75" s="4572">
        <v>0</v>
      </c>
      <c r="AI75" s="4573">
        <f t="shared" si="2"/>
        <v>0</v>
      </c>
      <c r="AJ75" s="4574">
        <f t="shared" si="3"/>
        <v>0</v>
      </c>
      <c r="AK75" s="661"/>
      <c r="AL75" s="3057">
        <v>0</v>
      </c>
      <c r="AM75" s="661"/>
      <c r="AN75" s="3057">
        <v>0</v>
      </c>
      <c r="AO75" s="6177"/>
      <c r="AP75" s="738"/>
    </row>
    <row r="76" spans="1:42" hidden="1">
      <c r="A76" s="738"/>
      <c r="B76" s="661"/>
      <c r="C76" s="3977"/>
      <c r="D76" s="3978"/>
      <c r="E76" s="3978"/>
      <c r="F76" s="3967" t="b">
        <v>1</v>
      </c>
      <c r="G76" s="3975"/>
      <c r="H76" s="3975"/>
      <c r="I76" s="3975"/>
      <c r="J76" s="3975"/>
      <c r="K76" s="3976"/>
      <c r="L76" s="3981">
        <v>0</v>
      </c>
      <c r="M76" s="3981">
        <v>0</v>
      </c>
      <c r="N76" s="3975"/>
      <c r="O76" s="3981">
        <v>0</v>
      </c>
      <c r="P76" s="3981">
        <v>0</v>
      </c>
      <c r="Q76" s="3981">
        <v>0</v>
      </c>
      <c r="R76" s="6003"/>
      <c r="S76" s="3981">
        <v>0</v>
      </c>
      <c r="T76" s="3981">
        <v>0</v>
      </c>
      <c r="U76" s="3981">
        <v>0</v>
      </c>
      <c r="V76" s="3981">
        <v>0</v>
      </c>
      <c r="W76" s="3980">
        <f t="shared" si="4"/>
        <v>0</v>
      </c>
      <c r="X76" s="3975"/>
      <c r="Y76" s="4523"/>
      <c r="Z76" s="661"/>
      <c r="AA76" s="4571">
        <f t="shared" si="1"/>
        <v>0</v>
      </c>
      <c r="AB76" s="4572">
        <v>0</v>
      </c>
      <c r="AC76" s="4572">
        <v>0</v>
      </c>
      <c r="AD76" s="4572">
        <v>0</v>
      </c>
      <c r="AE76" s="4572">
        <v>0</v>
      </c>
      <c r="AF76" s="5937"/>
      <c r="AG76" s="5937"/>
      <c r="AH76" s="4572">
        <v>0</v>
      </c>
      <c r="AI76" s="4573">
        <f t="shared" si="2"/>
        <v>0</v>
      </c>
      <c r="AJ76" s="4574">
        <f t="shared" si="3"/>
        <v>0</v>
      </c>
      <c r="AK76" s="661"/>
      <c r="AL76" s="3057">
        <v>0</v>
      </c>
      <c r="AM76" s="661"/>
      <c r="AN76" s="3057">
        <v>0</v>
      </c>
      <c r="AO76" s="6177"/>
      <c r="AP76" s="738"/>
    </row>
    <row r="77" spans="1:42" hidden="1">
      <c r="A77" s="738"/>
      <c r="B77" s="661"/>
      <c r="C77" s="3977"/>
      <c r="D77" s="3978"/>
      <c r="E77" s="3978"/>
      <c r="F77" s="3967" t="b">
        <v>1</v>
      </c>
      <c r="G77" s="3975"/>
      <c r="H77" s="3975"/>
      <c r="I77" s="3975"/>
      <c r="J77" s="3975"/>
      <c r="K77" s="3976"/>
      <c r="L77" s="3981">
        <v>0</v>
      </c>
      <c r="M77" s="3981">
        <v>0</v>
      </c>
      <c r="N77" s="3975"/>
      <c r="O77" s="3981">
        <v>0</v>
      </c>
      <c r="P77" s="3981">
        <v>0</v>
      </c>
      <c r="Q77" s="3981">
        <v>0</v>
      </c>
      <c r="R77" s="6003"/>
      <c r="S77" s="3981">
        <v>0</v>
      </c>
      <c r="T77" s="3981">
        <v>0</v>
      </c>
      <c r="U77" s="3981">
        <v>0</v>
      </c>
      <c r="V77" s="3981">
        <v>0</v>
      </c>
      <c r="W77" s="3980">
        <f t="shared" si="4"/>
        <v>0</v>
      </c>
      <c r="X77" s="3975"/>
      <c r="Y77" s="4523"/>
      <c r="Z77" s="661"/>
      <c r="AA77" s="4571">
        <f t="shared" si="1"/>
        <v>0</v>
      </c>
      <c r="AB77" s="4572">
        <v>0</v>
      </c>
      <c r="AC77" s="4572">
        <v>0</v>
      </c>
      <c r="AD77" s="4572">
        <v>0</v>
      </c>
      <c r="AE77" s="4572">
        <v>0</v>
      </c>
      <c r="AF77" s="5937"/>
      <c r="AG77" s="5937"/>
      <c r="AH77" s="4572">
        <v>0</v>
      </c>
      <c r="AI77" s="4573">
        <f t="shared" si="2"/>
        <v>0</v>
      </c>
      <c r="AJ77" s="4574">
        <f t="shared" si="3"/>
        <v>0</v>
      </c>
      <c r="AK77" s="661"/>
      <c r="AL77" s="3057">
        <v>0</v>
      </c>
      <c r="AM77" s="661"/>
      <c r="AN77" s="3057">
        <v>0</v>
      </c>
      <c r="AO77" s="6177"/>
      <c r="AP77" s="738"/>
    </row>
    <row r="78" spans="1:42" hidden="1">
      <c r="A78" s="738"/>
      <c r="B78" s="661"/>
      <c r="C78" s="3977"/>
      <c r="D78" s="3978"/>
      <c r="E78" s="3978"/>
      <c r="F78" s="3967" t="b">
        <v>1</v>
      </c>
      <c r="G78" s="3975"/>
      <c r="H78" s="3975"/>
      <c r="I78" s="3975"/>
      <c r="J78" s="3975"/>
      <c r="K78" s="3976"/>
      <c r="L78" s="3981">
        <v>0</v>
      </c>
      <c r="M78" s="3981">
        <v>0</v>
      </c>
      <c r="N78" s="3975"/>
      <c r="O78" s="3981">
        <v>0</v>
      </c>
      <c r="P78" s="3981">
        <v>0</v>
      </c>
      <c r="Q78" s="3981">
        <v>0</v>
      </c>
      <c r="R78" s="6003"/>
      <c r="S78" s="3981">
        <v>0</v>
      </c>
      <c r="T78" s="3981">
        <v>0</v>
      </c>
      <c r="U78" s="3981">
        <v>0</v>
      </c>
      <c r="V78" s="3981">
        <v>0</v>
      </c>
      <c r="W78" s="3980">
        <f t="shared" si="4"/>
        <v>0</v>
      </c>
      <c r="X78" s="3975"/>
      <c r="Y78" s="4523"/>
      <c r="Z78" s="661"/>
      <c r="AA78" s="4571">
        <f t="shared" si="1"/>
        <v>0</v>
      </c>
      <c r="AB78" s="4572">
        <v>0</v>
      </c>
      <c r="AC78" s="4572">
        <v>0</v>
      </c>
      <c r="AD78" s="4572">
        <v>0</v>
      </c>
      <c r="AE78" s="4572">
        <v>0</v>
      </c>
      <c r="AF78" s="5937"/>
      <c r="AG78" s="5937"/>
      <c r="AH78" s="4572">
        <v>0</v>
      </c>
      <c r="AI78" s="4573">
        <f t="shared" si="2"/>
        <v>0</v>
      </c>
      <c r="AJ78" s="4574">
        <f t="shared" si="3"/>
        <v>0</v>
      </c>
      <c r="AK78" s="661"/>
      <c r="AL78" s="3057">
        <v>0</v>
      </c>
      <c r="AM78" s="661"/>
      <c r="AN78" s="3057">
        <v>0</v>
      </c>
      <c r="AO78" s="6177"/>
      <c r="AP78" s="738"/>
    </row>
    <row r="79" spans="1:42" hidden="1">
      <c r="A79" s="738"/>
      <c r="B79" s="661"/>
      <c r="C79" s="3977"/>
      <c r="D79" s="3978"/>
      <c r="E79" s="3978"/>
      <c r="F79" s="3967" t="b">
        <v>1</v>
      </c>
      <c r="G79" s="3975"/>
      <c r="H79" s="3975"/>
      <c r="I79" s="3975"/>
      <c r="J79" s="3975"/>
      <c r="K79" s="3976"/>
      <c r="L79" s="3981">
        <v>0</v>
      </c>
      <c r="M79" s="3981">
        <v>0</v>
      </c>
      <c r="N79" s="3975"/>
      <c r="O79" s="3981">
        <v>0</v>
      </c>
      <c r="P79" s="3981">
        <v>0</v>
      </c>
      <c r="Q79" s="3981">
        <v>0</v>
      </c>
      <c r="R79" s="6003"/>
      <c r="S79" s="3981">
        <v>0</v>
      </c>
      <c r="T79" s="3981">
        <v>0</v>
      </c>
      <c r="U79" s="3981">
        <v>0</v>
      </c>
      <c r="V79" s="3981">
        <v>0</v>
      </c>
      <c r="W79" s="3980">
        <f t="shared" si="4"/>
        <v>0</v>
      </c>
      <c r="X79" s="3975"/>
      <c r="Y79" s="4523"/>
      <c r="Z79" s="661"/>
      <c r="AA79" s="4571">
        <f t="shared" si="1"/>
        <v>0</v>
      </c>
      <c r="AB79" s="4572">
        <v>0</v>
      </c>
      <c r="AC79" s="4572">
        <v>0</v>
      </c>
      <c r="AD79" s="4572">
        <v>0</v>
      </c>
      <c r="AE79" s="4572">
        <v>0</v>
      </c>
      <c r="AF79" s="5937"/>
      <c r="AG79" s="5937"/>
      <c r="AH79" s="4572">
        <v>0</v>
      </c>
      <c r="AI79" s="4573">
        <f t="shared" si="2"/>
        <v>0</v>
      </c>
      <c r="AJ79" s="4574">
        <f t="shared" si="3"/>
        <v>0</v>
      </c>
      <c r="AK79" s="661"/>
      <c r="AL79" s="3057">
        <v>0</v>
      </c>
      <c r="AM79" s="661"/>
      <c r="AN79" s="3057">
        <v>0</v>
      </c>
      <c r="AO79" s="6177"/>
      <c r="AP79" s="738"/>
    </row>
    <row r="80" spans="1:42" hidden="1">
      <c r="A80" s="738"/>
      <c r="B80" s="661"/>
      <c r="C80" s="3977"/>
      <c r="D80" s="3978"/>
      <c r="E80" s="3978"/>
      <c r="F80" s="3967" t="b">
        <v>1</v>
      </c>
      <c r="G80" s="3975"/>
      <c r="H80" s="3975"/>
      <c r="I80" s="3975"/>
      <c r="J80" s="3975"/>
      <c r="K80" s="3976"/>
      <c r="L80" s="3981">
        <v>0</v>
      </c>
      <c r="M80" s="3981">
        <v>0</v>
      </c>
      <c r="N80" s="3975"/>
      <c r="O80" s="3981">
        <v>0</v>
      </c>
      <c r="P80" s="3981">
        <v>0</v>
      </c>
      <c r="Q80" s="3981">
        <v>0</v>
      </c>
      <c r="R80" s="6003"/>
      <c r="S80" s="3981">
        <v>0</v>
      </c>
      <c r="T80" s="3981">
        <v>0</v>
      </c>
      <c r="U80" s="3981">
        <v>0</v>
      </c>
      <c r="V80" s="3981">
        <v>0</v>
      </c>
      <c r="W80" s="3980">
        <f t="shared" si="4"/>
        <v>0</v>
      </c>
      <c r="X80" s="3975"/>
      <c r="Y80" s="4523"/>
      <c r="Z80" s="661"/>
      <c r="AA80" s="4571">
        <f t="shared" si="1"/>
        <v>0</v>
      </c>
      <c r="AB80" s="4572">
        <v>0</v>
      </c>
      <c r="AC80" s="4572">
        <v>0</v>
      </c>
      <c r="AD80" s="4572">
        <v>0</v>
      </c>
      <c r="AE80" s="4572">
        <v>0</v>
      </c>
      <c r="AF80" s="5937"/>
      <c r="AG80" s="5937"/>
      <c r="AH80" s="4572">
        <v>0</v>
      </c>
      <c r="AI80" s="4573">
        <f t="shared" si="2"/>
        <v>0</v>
      </c>
      <c r="AJ80" s="4574">
        <f t="shared" si="3"/>
        <v>0</v>
      </c>
      <c r="AK80" s="661"/>
      <c r="AL80" s="3057">
        <v>0</v>
      </c>
      <c r="AM80" s="661"/>
      <c r="AN80" s="3057">
        <v>0</v>
      </c>
      <c r="AO80" s="6177"/>
      <c r="AP80" s="738"/>
    </row>
    <row r="81" spans="1:42" hidden="1">
      <c r="A81" s="738"/>
      <c r="B81" s="661"/>
      <c r="C81" s="3977"/>
      <c r="D81" s="3978"/>
      <c r="E81" s="3978"/>
      <c r="F81" s="3967" t="b">
        <v>1</v>
      </c>
      <c r="G81" s="3975"/>
      <c r="H81" s="3975"/>
      <c r="I81" s="3975"/>
      <c r="J81" s="3975"/>
      <c r="K81" s="3976"/>
      <c r="L81" s="3981">
        <v>0</v>
      </c>
      <c r="M81" s="3981">
        <v>0</v>
      </c>
      <c r="N81" s="3975"/>
      <c r="O81" s="3981">
        <v>0</v>
      </c>
      <c r="P81" s="3981">
        <v>0</v>
      </c>
      <c r="Q81" s="3981">
        <v>0</v>
      </c>
      <c r="R81" s="6003"/>
      <c r="S81" s="3981">
        <v>0</v>
      </c>
      <c r="T81" s="3981">
        <v>0</v>
      </c>
      <c r="U81" s="3981">
        <v>0</v>
      </c>
      <c r="V81" s="3981">
        <v>0</v>
      </c>
      <c r="W81" s="3980">
        <f t="shared" si="4"/>
        <v>0</v>
      </c>
      <c r="X81" s="3975"/>
      <c r="Y81" s="4523"/>
      <c r="Z81" s="661"/>
      <c r="AA81" s="4571">
        <f t="shared" si="1"/>
        <v>0</v>
      </c>
      <c r="AB81" s="4572">
        <v>0</v>
      </c>
      <c r="AC81" s="4572">
        <v>0</v>
      </c>
      <c r="AD81" s="4572">
        <v>0</v>
      </c>
      <c r="AE81" s="4572">
        <v>0</v>
      </c>
      <c r="AF81" s="5937"/>
      <c r="AG81" s="5937"/>
      <c r="AH81" s="4572">
        <v>0</v>
      </c>
      <c r="AI81" s="4573">
        <f t="shared" si="2"/>
        <v>0</v>
      </c>
      <c r="AJ81" s="4574">
        <f t="shared" si="3"/>
        <v>0</v>
      </c>
      <c r="AK81" s="661"/>
      <c r="AL81" s="3057">
        <v>0</v>
      </c>
      <c r="AM81" s="661"/>
      <c r="AN81" s="3057">
        <v>0</v>
      </c>
      <c r="AO81" s="6177"/>
      <c r="AP81" s="738"/>
    </row>
    <row r="82" spans="1:42" hidden="1">
      <c r="A82" s="738"/>
      <c r="B82" s="661"/>
      <c r="C82" s="3977"/>
      <c r="D82" s="3978"/>
      <c r="E82" s="3978"/>
      <c r="F82" s="3967" t="b">
        <v>1</v>
      </c>
      <c r="G82" s="3975"/>
      <c r="H82" s="3975"/>
      <c r="I82" s="3975"/>
      <c r="J82" s="3975"/>
      <c r="K82" s="3976"/>
      <c r="L82" s="3981">
        <v>0</v>
      </c>
      <c r="M82" s="3981">
        <v>0</v>
      </c>
      <c r="N82" s="3975"/>
      <c r="O82" s="3981">
        <v>0</v>
      </c>
      <c r="P82" s="3981">
        <v>0</v>
      </c>
      <c r="Q82" s="3981">
        <v>0</v>
      </c>
      <c r="R82" s="6003"/>
      <c r="S82" s="3981">
        <v>0</v>
      </c>
      <c r="T82" s="3981">
        <v>0</v>
      </c>
      <c r="U82" s="3981">
        <v>0</v>
      </c>
      <c r="V82" s="3981">
        <v>0</v>
      </c>
      <c r="W82" s="3980">
        <f t="shared" si="4"/>
        <v>0</v>
      </c>
      <c r="X82" s="3975"/>
      <c r="Y82" s="4523"/>
      <c r="Z82" s="661"/>
      <c r="AA82" s="4571">
        <f t="shared" si="1"/>
        <v>0</v>
      </c>
      <c r="AB82" s="4572">
        <v>0</v>
      </c>
      <c r="AC82" s="4572">
        <v>0</v>
      </c>
      <c r="AD82" s="4572">
        <v>0</v>
      </c>
      <c r="AE82" s="4572">
        <v>0</v>
      </c>
      <c r="AF82" s="5937"/>
      <c r="AG82" s="5937"/>
      <c r="AH82" s="4572">
        <v>0</v>
      </c>
      <c r="AI82" s="4573">
        <f t="shared" si="2"/>
        <v>0</v>
      </c>
      <c r="AJ82" s="4574">
        <f t="shared" si="3"/>
        <v>0</v>
      </c>
      <c r="AK82" s="661"/>
      <c r="AL82" s="3057">
        <v>0</v>
      </c>
      <c r="AM82" s="661"/>
      <c r="AN82" s="3057">
        <v>0</v>
      </c>
      <c r="AO82" s="6177"/>
      <c r="AP82" s="738"/>
    </row>
    <row r="83" spans="1:42" hidden="1">
      <c r="A83" s="738"/>
      <c r="B83" s="661"/>
      <c r="C83" s="3977"/>
      <c r="D83" s="3978"/>
      <c r="E83" s="3978"/>
      <c r="F83" s="3967" t="b">
        <v>1</v>
      </c>
      <c r="G83" s="3975"/>
      <c r="H83" s="3975"/>
      <c r="I83" s="3975"/>
      <c r="J83" s="3975"/>
      <c r="K83" s="3976"/>
      <c r="L83" s="3981">
        <v>0</v>
      </c>
      <c r="M83" s="3981">
        <v>0</v>
      </c>
      <c r="N83" s="3975"/>
      <c r="O83" s="3981">
        <v>0</v>
      </c>
      <c r="P83" s="3981">
        <v>0</v>
      </c>
      <c r="Q83" s="3981">
        <v>0</v>
      </c>
      <c r="R83" s="6003"/>
      <c r="S83" s="3981">
        <v>0</v>
      </c>
      <c r="T83" s="3981">
        <v>0</v>
      </c>
      <c r="U83" s="3981">
        <v>0</v>
      </c>
      <c r="V83" s="3981">
        <v>0</v>
      </c>
      <c r="W83" s="3980">
        <f t="shared" si="4"/>
        <v>0</v>
      </c>
      <c r="X83" s="3975"/>
      <c r="Y83" s="4523"/>
      <c r="Z83" s="661"/>
      <c r="AA83" s="4571">
        <f t="shared" si="1"/>
        <v>0</v>
      </c>
      <c r="AB83" s="4572">
        <v>0</v>
      </c>
      <c r="AC83" s="4572">
        <v>0</v>
      </c>
      <c r="AD83" s="4572">
        <v>0</v>
      </c>
      <c r="AE83" s="4572">
        <v>0</v>
      </c>
      <c r="AF83" s="5937"/>
      <c r="AG83" s="5937"/>
      <c r="AH83" s="4572">
        <v>0</v>
      </c>
      <c r="AI83" s="4573">
        <f t="shared" si="2"/>
        <v>0</v>
      </c>
      <c r="AJ83" s="4574">
        <f t="shared" si="3"/>
        <v>0</v>
      </c>
      <c r="AK83" s="661"/>
      <c r="AL83" s="3057">
        <v>0</v>
      </c>
      <c r="AM83" s="661"/>
      <c r="AN83" s="3057">
        <v>0</v>
      </c>
      <c r="AO83" s="6177"/>
      <c r="AP83" s="738"/>
    </row>
    <row r="84" spans="1:42" hidden="1">
      <c r="A84" s="738"/>
      <c r="B84" s="661"/>
      <c r="C84" s="3977"/>
      <c r="D84" s="3978"/>
      <c r="E84" s="3978"/>
      <c r="F84" s="3967" t="b">
        <v>1</v>
      </c>
      <c r="G84" s="3975"/>
      <c r="H84" s="3975"/>
      <c r="I84" s="3975"/>
      <c r="J84" s="3975"/>
      <c r="K84" s="3976"/>
      <c r="L84" s="3981">
        <v>0</v>
      </c>
      <c r="M84" s="3981">
        <v>0</v>
      </c>
      <c r="N84" s="3975"/>
      <c r="O84" s="3981">
        <v>0</v>
      </c>
      <c r="P84" s="3981">
        <v>0</v>
      </c>
      <c r="Q84" s="3981">
        <v>0</v>
      </c>
      <c r="R84" s="6003"/>
      <c r="S84" s="3981">
        <v>0</v>
      </c>
      <c r="T84" s="3981">
        <v>0</v>
      </c>
      <c r="U84" s="3981">
        <v>0</v>
      </c>
      <c r="V84" s="3981">
        <v>0</v>
      </c>
      <c r="W84" s="3980">
        <f t="shared" si="4"/>
        <v>0</v>
      </c>
      <c r="X84" s="3975"/>
      <c r="Y84" s="4523"/>
      <c r="Z84" s="661"/>
      <c r="AA84" s="4571">
        <f t="shared" si="1"/>
        <v>0</v>
      </c>
      <c r="AB84" s="4572">
        <v>0</v>
      </c>
      <c r="AC84" s="4572">
        <v>0</v>
      </c>
      <c r="AD84" s="4572">
        <v>0</v>
      </c>
      <c r="AE84" s="4572">
        <v>0</v>
      </c>
      <c r="AF84" s="5937"/>
      <c r="AG84" s="5937"/>
      <c r="AH84" s="4572">
        <v>0</v>
      </c>
      <c r="AI84" s="4573">
        <f t="shared" si="2"/>
        <v>0</v>
      </c>
      <c r="AJ84" s="4574">
        <f t="shared" si="3"/>
        <v>0</v>
      </c>
      <c r="AK84" s="661"/>
      <c r="AL84" s="3057">
        <v>0</v>
      </c>
      <c r="AM84" s="661"/>
      <c r="AN84" s="3057">
        <v>0</v>
      </c>
      <c r="AO84" s="6177"/>
      <c r="AP84" s="738"/>
    </row>
    <row r="85" spans="1:42" hidden="1">
      <c r="A85" s="738"/>
      <c r="B85" s="661"/>
      <c r="C85" s="3977"/>
      <c r="D85" s="3978"/>
      <c r="E85" s="3978"/>
      <c r="F85" s="3967" t="b">
        <v>1</v>
      </c>
      <c r="G85" s="3975"/>
      <c r="H85" s="3975"/>
      <c r="I85" s="3975"/>
      <c r="J85" s="3975"/>
      <c r="K85" s="3976"/>
      <c r="L85" s="3981">
        <v>0</v>
      </c>
      <c r="M85" s="3981">
        <v>0</v>
      </c>
      <c r="N85" s="3975"/>
      <c r="O85" s="3981">
        <v>0</v>
      </c>
      <c r="P85" s="3981">
        <v>0</v>
      </c>
      <c r="Q85" s="3981">
        <v>0</v>
      </c>
      <c r="R85" s="6003"/>
      <c r="S85" s="3981">
        <v>0</v>
      </c>
      <c r="T85" s="3981">
        <v>0</v>
      </c>
      <c r="U85" s="3981">
        <v>0</v>
      </c>
      <c r="V85" s="3981">
        <v>0</v>
      </c>
      <c r="W85" s="3980">
        <f t="shared" si="4"/>
        <v>0</v>
      </c>
      <c r="X85" s="3975"/>
      <c r="Y85" s="4523"/>
      <c r="Z85" s="661"/>
      <c r="AA85" s="4571">
        <f t="shared" ref="AA85:AA117" si="5">+AB85+AC85</f>
        <v>0</v>
      </c>
      <c r="AB85" s="4572">
        <v>0</v>
      </c>
      <c r="AC85" s="4572">
        <v>0</v>
      </c>
      <c r="AD85" s="4572">
        <v>0</v>
      </c>
      <c r="AE85" s="4572">
        <v>0</v>
      </c>
      <c r="AF85" s="5937"/>
      <c r="AG85" s="5937"/>
      <c r="AH85" s="4572">
        <v>0</v>
      </c>
      <c r="AI85" s="4573">
        <f t="shared" ref="AI85:AI117" si="6">+AE85-AH85</f>
        <v>0</v>
      </c>
      <c r="AJ85" s="4574">
        <f t="shared" ref="AJ85:AJ117" si="7">+AC85+AE85</f>
        <v>0</v>
      </c>
      <c r="AK85" s="661"/>
      <c r="AL85" s="3057">
        <v>0</v>
      </c>
      <c r="AM85" s="661"/>
      <c r="AN85" s="3057">
        <v>0</v>
      </c>
      <c r="AO85" s="6177"/>
      <c r="AP85" s="738"/>
    </row>
    <row r="86" spans="1:42" hidden="1">
      <c r="A86" s="738"/>
      <c r="B86" s="661"/>
      <c r="C86" s="3977"/>
      <c r="D86" s="3978"/>
      <c r="E86" s="3978"/>
      <c r="F86" s="3967" t="b">
        <v>1</v>
      </c>
      <c r="G86" s="3975"/>
      <c r="H86" s="3975"/>
      <c r="I86" s="3975"/>
      <c r="J86" s="3975"/>
      <c r="K86" s="3976"/>
      <c r="L86" s="3981">
        <v>0</v>
      </c>
      <c r="M86" s="3981">
        <v>0</v>
      </c>
      <c r="N86" s="3975"/>
      <c r="O86" s="3981">
        <v>0</v>
      </c>
      <c r="P86" s="3981">
        <v>0</v>
      </c>
      <c r="Q86" s="3981">
        <v>0</v>
      </c>
      <c r="R86" s="6003"/>
      <c r="S86" s="3981">
        <v>0</v>
      </c>
      <c r="T86" s="3981">
        <v>0</v>
      </c>
      <c r="U86" s="3981">
        <v>0</v>
      </c>
      <c r="V86" s="3981">
        <v>0</v>
      </c>
      <c r="W86" s="3980">
        <f t="shared" si="4"/>
        <v>0</v>
      </c>
      <c r="X86" s="3975"/>
      <c r="Y86" s="4523"/>
      <c r="Z86" s="661"/>
      <c r="AA86" s="4571">
        <f t="shared" si="5"/>
        <v>0</v>
      </c>
      <c r="AB86" s="4572">
        <v>0</v>
      </c>
      <c r="AC86" s="4572">
        <v>0</v>
      </c>
      <c r="AD86" s="4572">
        <v>0</v>
      </c>
      <c r="AE86" s="4572">
        <v>0</v>
      </c>
      <c r="AF86" s="5937"/>
      <c r="AG86" s="5937"/>
      <c r="AH86" s="4572">
        <v>0</v>
      </c>
      <c r="AI86" s="4573">
        <f t="shared" si="6"/>
        <v>0</v>
      </c>
      <c r="AJ86" s="4574">
        <f t="shared" si="7"/>
        <v>0</v>
      </c>
      <c r="AK86" s="661"/>
      <c r="AL86" s="3057">
        <v>0</v>
      </c>
      <c r="AM86" s="661"/>
      <c r="AN86" s="3057">
        <v>0</v>
      </c>
      <c r="AO86" s="6177"/>
      <c r="AP86" s="738"/>
    </row>
    <row r="87" spans="1:42" hidden="1">
      <c r="A87" s="738"/>
      <c r="B87" s="661"/>
      <c r="C87" s="3977"/>
      <c r="D87" s="3978"/>
      <c r="E87" s="3978"/>
      <c r="F87" s="3967" t="b">
        <v>1</v>
      </c>
      <c r="G87" s="3975"/>
      <c r="H87" s="3975"/>
      <c r="I87" s="3975"/>
      <c r="J87" s="3975"/>
      <c r="K87" s="3976"/>
      <c r="L87" s="3981">
        <v>0</v>
      </c>
      <c r="M87" s="3981">
        <v>0</v>
      </c>
      <c r="N87" s="3975"/>
      <c r="O87" s="3981">
        <v>0</v>
      </c>
      <c r="P87" s="3981">
        <v>0</v>
      </c>
      <c r="Q87" s="3981">
        <v>0</v>
      </c>
      <c r="R87" s="6003"/>
      <c r="S87" s="3981">
        <v>0</v>
      </c>
      <c r="T87" s="3981">
        <v>0</v>
      </c>
      <c r="U87" s="3981">
        <v>0</v>
      </c>
      <c r="V87" s="3981">
        <v>0</v>
      </c>
      <c r="W87" s="3980">
        <f t="shared" si="4"/>
        <v>0</v>
      </c>
      <c r="X87" s="3975"/>
      <c r="Y87" s="4523"/>
      <c r="Z87" s="661"/>
      <c r="AA87" s="4571">
        <f t="shared" si="5"/>
        <v>0</v>
      </c>
      <c r="AB87" s="4572">
        <v>0</v>
      </c>
      <c r="AC87" s="4572">
        <v>0</v>
      </c>
      <c r="AD87" s="4572">
        <v>0</v>
      </c>
      <c r="AE87" s="4572">
        <v>0</v>
      </c>
      <c r="AF87" s="5937"/>
      <c r="AG87" s="5937"/>
      <c r="AH87" s="4572">
        <v>0</v>
      </c>
      <c r="AI87" s="4573">
        <f t="shared" si="6"/>
        <v>0</v>
      </c>
      <c r="AJ87" s="4574">
        <f t="shared" si="7"/>
        <v>0</v>
      </c>
      <c r="AK87" s="661"/>
      <c r="AL87" s="3057">
        <v>0</v>
      </c>
      <c r="AM87" s="661"/>
      <c r="AN87" s="3057">
        <v>0</v>
      </c>
      <c r="AO87" s="6177"/>
      <c r="AP87" s="738"/>
    </row>
    <row r="88" spans="1:42" hidden="1">
      <c r="A88" s="738"/>
      <c r="B88" s="661"/>
      <c r="C88" s="3977"/>
      <c r="D88" s="3978"/>
      <c r="E88" s="3978"/>
      <c r="F88" s="3967" t="b">
        <v>1</v>
      </c>
      <c r="G88" s="3975"/>
      <c r="H88" s="3975"/>
      <c r="I88" s="3975"/>
      <c r="J88" s="3975"/>
      <c r="K88" s="3976"/>
      <c r="L88" s="3981">
        <v>0</v>
      </c>
      <c r="M88" s="3981">
        <v>0</v>
      </c>
      <c r="N88" s="3975"/>
      <c r="O88" s="3981">
        <v>0</v>
      </c>
      <c r="P88" s="3981">
        <v>0</v>
      </c>
      <c r="Q88" s="3981">
        <v>0</v>
      </c>
      <c r="R88" s="6003"/>
      <c r="S88" s="3981">
        <v>0</v>
      </c>
      <c r="T88" s="3981">
        <v>0</v>
      </c>
      <c r="U88" s="3981">
        <v>0</v>
      </c>
      <c r="V88" s="3981">
        <v>0</v>
      </c>
      <c r="W88" s="3980">
        <f t="shared" si="4"/>
        <v>0</v>
      </c>
      <c r="X88" s="3975"/>
      <c r="Y88" s="4523"/>
      <c r="Z88" s="661"/>
      <c r="AA88" s="4571">
        <f t="shared" si="5"/>
        <v>0</v>
      </c>
      <c r="AB88" s="4572">
        <v>0</v>
      </c>
      <c r="AC88" s="4572">
        <v>0</v>
      </c>
      <c r="AD88" s="4572">
        <v>0</v>
      </c>
      <c r="AE88" s="4572">
        <v>0</v>
      </c>
      <c r="AF88" s="5937"/>
      <c r="AG88" s="5937"/>
      <c r="AH88" s="4572">
        <v>0</v>
      </c>
      <c r="AI88" s="4573">
        <f t="shared" si="6"/>
        <v>0</v>
      </c>
      <c r="AJ88" s="4574">
        <f t="shared" si="7"/>
        <v>0</v>
      </c>
      <c r="AK88" s="661"/>
      <c r="AL88" s="3057">
        <v>0</v>
      </c>
      <c r="AM88" s="661"/>
      <c r="AN88" s="3057">
        <v>0</v>
      </c>
      <c r="AO88" s="6177"/>
      <c r="AP88" s="738"/>
    </row>
    <row r="89" spans="1:42" hidden="1">
      <c r="A89" s="738"/>
      <c r="B89" s="661"/>
      <c r="C89" s="3977"/>
      <c r="D89" s="3978"/>
      <c r="E89" s="3978"/>
      <c r="F89" s="3967" t="b">
        <v>1</v>
      </c>
      <c r="G89" s="3975"/>
      <c r="H89" s="3975"/>
      <c r="I89" s="3975"/>
      <c r="J89" s="3975"/>
      <c r="K89" s="3976"/>
      <c r="L89" s="3981">
        <v>0</v>
      </c>
      <c r="M89" s="3981">
        <v>0</v>
      </c>
      <c r="N89" s="3975"/>
      <c r="O89" s="3981">
        <v>0</v>
      </c>
      <c r="P89" s="3981">
        <v>0</v>
      </c>
      <c r="Q89" s="3981">
        <v>0</v>
      </c>
      <c r="R89" s="6003"/>
      <c r="S89" s="3981">
        <v>0</v>
      </c>
      <c r="T89" s="3981">
        <v>0</v>
      </c>
      <c r="U89" s="3981">
        <v>0</v>
      </c>
      <c r="V89" s="3981">
        <v>0</v>
      </c>
      <c r="W89" s="3980">
        <f t="shared" si="4"/>
        <v>0</v>
      </c>
      <c r="X89" s="3975"/>
      <c r="Y89" s="4523"/>
      <c r="Z89" s="661"/>
      <c r="AA89" s="4571">
        <f t="shared" si="5"/>
        <v>0</v>
      </c>
      <c r="AB89" s="4572">
        <v>0</v>
      </c>
      <c r="AC89" s="4572">
        <v>0</v>
      </c>
      <c r="AD89" s="4572">
        <v>0</v>
      </c>
      <c r="AE89" s="4572">
        <v>0</v>
      </c>
      <c r="AF89" s="5937"/>
      <c r="AG89" s="5937"/>
      <c r="AH89" s="4572">
        <v>0</v>
      </c>
      <c r="AI89" s="4573">
        <f t="shared" si="6"/>
        <v>0</v>
      </c>
      <c r="AJ89" s="4574">
        <f t="shared" si="7"/>
        <v>0</v>
      </c>
      <c r="AK89" s="661"/>
      <c r="AL89" s="3057">
        <v>0</v>
      </c>
      <c r="AM89" s="661"/>
      <c r="AN89" s="3057">
        <v>0</v>
      </c>
      <c r="AO89" s="6177"/>
      <c r="AP89" s="738"/>
    </row>
    <row r="90" spans="1:42" hidden="1">
      <c r="A90" s="738"/>
      <c r="B90" s="661"/>
      <c r="C90" s="3977"/>
      <c r="D90" s="3978"/>
      <c r="E90" s="3978"/>
      <c r="F90" s="3967" t="b">
        <v>1</v>
      </c>
      <c r="G90" s="3975"/>
      <c r="H90" s="3975"/>
      <c r="I90" s="3975"/>
      <c r="J90" s="3975"/>
      <c r="K90" s="3976"/>
      <c r="L90" s="3981">
        <v>0</v>
      </c>
      <c r="M90" s="3981">
        <v>0</v>
      </c>
      <c r="N90" s="3975"/>
      <c r="O90" s="3981">
        <v>0</v>
      </c>
      <c r="P90" s="3981">
        <v>0</v>
      </c>
      <c r="Q90" s="3981">
        <v>0</v>
      </c>
      <c r="R90" s="6003"/>
      <c r="S90" s="3981">
        <v>0</v>
      </c>
      <c r="T90" s="3981">
        <v>0</v>
      </c>
      <c r="U90" s="3981">
        <v>0</v>
      </c>
      <c r="V90" s="3981">
        <v>0</v>
      </c>
      <c r="W90" s="3980">
        <f t="shared" si="4"/>
        <v>0</v>
      </c>
      <c r="X90" s="3975"/>
      <c r="Y90" s="4523"/>
      <c r="Z90" s="661"/>
      <c r="AA90" s="4571">
        <f t="shared" si="5"/>
        <v>0</v>
      </c>
      <c r="AB90" s="4572">
        <v>0</v>
      </c>
      <c r="AC90" s="4572">
        <v>0</v>
      </c>
      <c r="AD90" s="4572">
        <v>0</v>
      </c>
      <c r="AE90" s="4572">
        <v>0</v>
      </c>
      <c r="AF90" s="5937"/>
      <c r="AG90" s="5937"/>
      <c r="AH90" s="4572">
        <v>0</v>
      </c>
      <c r="AI90" s="4573">
        <f t="shared" si="6"/>
        <v>0</v>
      </c>
      <c r="AJ90" s="4574">
        <f t="shared" si="7"/>
        <v>0</v>
      </c>
      <c r="AK90" s="661"/>
      <c r="AL90" s="3057">
        <v>0</v>
      </c>
      <c r="AM90" s="661"/>
      <c r="AN90" s="3057">
        <v>0</v>
      </c>
      <c r="AO90" s="6177"/>
      <c r="AP90" s="738"/>
    </row>
    <row r="91" spans="1:42" hidden="1">
      <c r="A91" s="738"/>
      <c r="B91" s="661"/>
      <c r="C91" s="3977"/>
      <c r="D91" s="3978"/>
      <c r="E91" s="3978"/>
      <c r="F91" s="3967" t="b">
        <v>1</v>
      </c>
      <c r="G91" s="3975"/>
      <c r="H91" s="3975"/>
      <c r="I91" s="3975"/>
      <c r="J91" s="3975"/>
      <c r="K91" s="3976"/>
      <c r="L91" s="3981">
        <v>0</v>
      </c>
      <c r="M91" s="3981">
        <v>0</v>
      </c>
      <c r="N91" s="3975"/>
      <c r="O91" s="3981">
        <v>0</v>
      </c>
      <c r="P91" s="3981">
        <v>0</v>
      </c>
      <c r="Q91" s="3981">
        <v>0</v>
      </c>
      <c r="R91" s="6003"/>
      <c r="S91" s="3981">
        <v>0</v>
      </c>
      <c r="T91" s="3981">
        <v>0</v>
      </c>
      <c r="U91" s="3981">
        <v>0</v>
      </c>
      <c r="V91" s="3981">
        <v>0</v>
      </c>
      <c r="W91" s="3980">
        <f t="shared" si="4"/>
        <v>0</v>
      </c>
      <c r="X91" s="3975"/>
      <c r="Y91" s="4523"/>
      <c r="Z91" s="661"/>
      <c r="AA91" s="4571">
        <f t="shared" si="5"/>
        <v>0</v>
      </c>
      <c r="AB91" s="4572">
        <v>0</v>
      </c>
      <c r="AC91" s="4572">
        <v>0</v>
      </c>
      <c r="AD91" s="4572">
        <v>0</v>
      </c>
      <c r="AE91" s="4572">
        <v>0</v>
      </c>
      <c r="AF91" s="5937"/>
      <c r="AG91" s="5937"/>
      <c r="AH91" s="4572">
        <v>0</v>
      </c>
      <c r="AI91" s="4573">
        <f t="shared" si="6"/>
        <v>0</v>
      </c>
      <c r="AJ91" s="4574">
        <f t="shared" si="7"/>
        <v>0</v>
      </c>
      <c r="AK91" s="661"/>
      <c r="AL91" s="3057">
        <v>0</v>
      </c>
      <c r="AM91" s="661"/>
      <c r="AN91" s="3057">
        <v>0</v>
      </c>
      <c r="AO91" s="6177"/>
      <c r="AP91" s="738"/>
    </row>
    <row r="92" spans="1:42" hidden="1">
      <c r="A92" s="738"/>
      <c r="B92" s="661"/>
      <c r="C92" s="3977"/>
      <c r="D92" s="3978"/>
      <c r="E92" s="3978"/>
      <c r="F92" s="3967" t="b">
        <v>1</v>
      </c>
      <c r="G92" s="3975"/>
      <c r="H92" s="3975"/>
      <c r="I92" s="3975"/>
      <c r="J92" s="3975"/>
      <c r="K92" s="3976"/>
      <c r="L92" s="3981">
        <v>0</v>
      </c>
      <c r="M92" s="3981">
        <v>0</v>
      </c>
      <c r="N92" s="3975"/>
      <c r="O92" s="3981">
        <v>0</v>
      </c>
      <c r="P92" s="3981">
        <v>0</v>
      </c>
      <c r="Q92" s="3981">
        <v>0</v>
      </c>
      <c r="R92" s="6003"/>
      <c r="S92" s="3981">
        <v>0</v>
      </c>
      <c r="T92" s="3981">
        <v>0</v>
      </c>
      <c r="U92" s="3981">
        <v>0</v>
      </c>
      <c r="V92" s="3981">
        <v>0</v>
      </c>
      <c r="W92" s="3980">
        <f t="shared" si="4"/>
        <v>0</v>
      </c>
      <c r="X92" s="3975"/>
      <c r="Y92" s="4523"/>
      <c r="Z92" s="661"/>
      <c r="AA92" s="4571">
        <f t="shared" si="5"/>
        <v>0</v>
      </c>
      <c r="AB92" s="4572">
        <v>0</v>
      </c>
      <c r="AC92" s="4572">
        <v>0</v>
      </c>
      <c r="AD92" s="4572">
        <v>0</v>
      </c>
      <c r="AE92" s="4572">
        <v>0</v>
      </c>
      <c r="AF92" s="5937"/>
      <c r="AG92" s="5937"/>
      <c r="AH92" s="4572">
        <v>0</v>
      </c>
      <c r="AI92" s="4573">
        <f t="shared" si="6"/>
        <v>0</v>
      </c>
      <c r="AJ92" s="4574">
        <f t="shared" si="7"/>
        <v>0</v>
      </c>
      <c r="AK92" s="661"/>
      <c r="AL92" s="3057">
        <v>0</v>
      </c>
      <c r="AM92" s="661"/>
      <c r="AN92" s="3057">
        <v>0</v>
      </c>
      <c r="AO92" s="6177"/>
      <c r="AP92" s="738"/>
    </row>
    <row r="93" spans="1:42" hidden="1">
      <c r="A93" s="738"/>
      <c r="B93" s="661"/>
      <c r="C93" s="3977"/>
      <c r="D93" s="3978"/>
      <c r="E93" s="3978"/>
      <c r="F93" s="3967" t="b">
        <v>1</v>
      </c>
      <c r="G93" s="3975"/>
      <c r="H93" s="3975"/>
      <c r="I93" s="3975"/>
      <c r="J93" s="3975"/>
      <c r="K93" s="3976"/>
      <c r="L93" s="3981">
        <v>0</v>
      </c>
      <c r="M93" s="3981">
        <v>0</v>
      </c>
      <c r="N93" s="3975"/>
      <c r="O93" s="3981">
        <v>0</v>
      </c>
      <c r="P93" s="3981">
        <v>0</v>
      </c>
      <c r="Q93" s="3981">
        <v>0</v>
      </c>
      <c r="R93" s="6003"/>
      <c r="S93" s="3981">
        <v>0</v>
      </c>
      <c r="T93" s="3981">
        <v>0</v>
      </c>
      <c r="U93" s="3981">
        <v>0</v>
      </c>
      <c r="V93" s="3981">
        <v>0</v>
      </c>
      <c r="W93" s="3980">
        <f t="shared" si="4"/>
        <v>0</v>
      </c>
      <c r="X93" s="3975"/>
      <c r="Y93" s="4523"/>
      <c r="Z93" s="661"/>
      <c r="AA93" s="4571">
        <f t="shared" si="5"/>
        <v>0</v>
      </c>
      <c r="AB93" s="4572">
        <v>0</v>
      </c>
      <c r="AC93" s="4572">
        <v>0</v>
      </c>
      <c r="AD93" s="4572">
        <v>0</v>
      </c>
      <c r="AE93" s="4572">
        <v>0</v>
      </c>
      <c r="AF93" s="5937"/>
      <c r="AG93" s="5937"/>
      <c r="AH93" s="4572">
        <v>0</v>
      </c>
      <c r="AI93" s="4573">
        <f t="shared" si="6"/>
        <v>0</v>
      </c>
      <c r="AJ93" s="4574">
        <f t="shared" si="7"/>
        <v>0</v>
      </c>
      <c r="AK93" s="661"/>
      <c r="AL93" s="3057">
        <v>0</v>
      </c>
      <c r="AM93" s="661"/>
      <c r="AN93" s="3057">
        <v>0</v>
      </c>
      <c r="AO93" s="6177"/>
      <c r="AP93" s="738"/>
    </row>
    <row r="94" spans="1:42" hidden="1">
      <c r="A94" s="738"/>
      <c r="B94" s="661"/>
      <c r="C94" s="3977"/>
      <c r="D94" s="3978"/>
      <c r="E94" s="3978"/>
      <c r="F94" s="3967" t="b">
        <v>1</v>
      </c>
      <c r="G94" s="3975"/>
      <c r="H94" s="3975"/>
      <c r="I94" s="3975"/>
      <c r="J94" s="3975"/>
      <c r="K94" s="3976"/>
      <c r="L94" s="3981">
        <v>0</v>
      </c>
      <c r="M94" s="3981">
        <v>0</v>
      </c>
      <c r="N94" s="3975"/>
      <c r="O94" s="3981">
        <v>0</v>
      </c>
      <c r="P94" s="3981">
        <v>0</v>
      </c>
      <c r="Q94" s="3981">
        <v>0</v>
      </c>
      <c r="R94" s="6003"/>
      <c r="S94" s="3981">
        <v>0</v>
      </c>
      <c r="T94" s="3981">
        <v>0</v>
      </c>
      <c r="U94" s="3981">
        <v>0</v>
      </c>
      <c r="V94" s="3981">
        <v>0</v>
      </c>
      <c r="W94" s="3980">
        <f t="shared" ref="W94:W117" si="8">T94+U94-V94</f>
        <v>0</v>
      </c>
      <c r="X94" s="3975"/>
      <c r="Y94" s="4523"/>
      <c r="Z94" s="661"/>
      <c r="AA94" s="4571">
        <f t="shared" si="5"/>
        <v>0</v>
      </c>
      <c r="AB94" s="4572">
        <v>0</v>
      </c>
      <c r="AC94" s="4572">
        <v>0</v>
      </c>
      <c r="AD94" s="4572">
        <v>0</v>
      </c>
      <c r="AE94" s="4572">
        <v>0</v>
      </c>
      <c r="AF94" s="5937"/>
      <c r="AG94" s="5937"/>
      <c r="AH94" s="4572">
        <v>0</v>
      </c>
      <c r="AI94" s="4573">
        <f t="shared" si="6"/>
        <v>0</v>
      </c>
      <c r="AJ94" s="4574">
        <f t="shared" si="7"/>
        <v>0</v>
      </c>
      <c r="AK94" s="661"/>
      <c r="AL94" s="3057">
        <v>0</v>
      </c>
      <c r="AM94" s="661"/>
      <c r="AN94" s="3057">
        <v>0</v>
      </c>
      <c r="AO94" s="6177"/>
      <c r="AP94" s="738"/>
    </row>
    <row r="95" spans="1:42" hidden="1">
      <c r="A95" s="738"/>
      <c r="B95" s="661"/>
      <c r="C95" s="3977"/>
      <c r="D95" s="3978"/>
      <c r="E95" s="3978"/>
      <c r="F95" s="3967" t="b">
        <v>1</v>
      </c>
      <c r="G95" s="3975"/>
      <c r="H95" s="3975"/>
      <c r="I95" s="3975"/>
      <c r="J95" s="3975"/>
      <c r="K95" s="3976"/>
      <c r="L95" s="3981">
        <v>0</v>
      </c>
      <c r="M95" s="3981">
        <v>0</v>
      </c>
      <c r="N95" s="3975"/>
      <c r="O95" s="3981">
        <v>0</v>
      </c>
      <c r="P95" s="3981">
        <v>0</v>
      </c>
      <c r="Q95" s="3981">
        <v>0</v>
      </c>
      <c r="R95" s="6003"/>
      <c r="S95" s="3981">
        <v>0</v>
      </c>
      <c r="T95" s="3981">
        <v>0</v>
      </c>
      <c r="U95" s="3981">
        <v>0</v>
      </c>
      <c r="V95" s="3981">
        <v>0</v>
      </c>
      <c r="W95" s="3980">
        <f t="shared" si="8"/>
        <v>0</v>
      </c>
      <c r="X95" s="3975"/>
      <c r="Y95" s="4523"/>
      <c r="Z95" s="661"/>
      <c r="AA95" s="4571">
        <f t="shared" si="5"/>
        <v>0</v>
      </c>
      <c r="AB95" s="4572">
        <v>0</v>
      </c>
      <c r="AC95" s="4572">
        <v>0</v>
      </c>
      <c r="AD95" s="4572">
        <v>0</v>
      </c>
      <c r="AE95" s="4572">
        <v>0</v>
      </c>
      <c r="AF95" s="5937"/>
      <c r="AG95" s="5937"/>
      <c r="AH95" s="4572">
        <v>0</v>
      </c>
      <c r="AI95" s="4573">
        <f t="shared" si="6"/>
        <v>0</v>
      </c>
      <c r="AJ95" s="4574">
        <f t="shared" si="7"/>
        <v>0</v>
      </c>
      <c r="AK95" s="661"/>
      <c r="AL95" s="3057">
        <v>0</v>
      </c>
      <c r="AM95" s="661"/>
      <c r="AN95" s="3057">
        <v>0</v>
      </c>
      <c r="AO95" s="6177"/>
      <c r="AP95" s="738"/>
    </row>
    <row r="96" spans="1:42" hidden="1">
      <c r="A96" s="738"/>
      <c r="B96" s="661"/>
      <c r="C96" s="3977"/>
      <c r="D96" s="3978"/>
      <c r="E96" s="3978"/>
      <c r="F96" s="3967" t="b">
        <v>1</v>
      </c>
      <c r="G96" s="3975"/>
      <c r="H96" s="3975"/>
      <c r="I96" s="3975"/>
      <c r="J96" s="3975"/>
      <c r="K96" s="3976"/>
      <c r="L96" s="3981">
        <v>0</v>
      </c>
      <c r="M96" s="3981">
        <v>0</v>
      </c>
      <c r="N96" s="3975"/>
      <c r="O96" s="3981">
        <v>0</v>
      </c>
      <c r="P96" s="3981">
        <v>0</v>
      </c>
      <c r="Q96" s="3981">
        <v>0</v>
      </c>
      <c r="R96" s="6003"/>
      <c r="S96" s="3981">
        <v>0</v>
      </c>
      <c r="T96" s="3981">
        <v>0</v>
      </c>
      <c r="U96" s="3981">
        <v>0</v>
      </c>
      <c r="V96" s="3981">
        <v>0</v>
      </c>
      <c r="W96" s="3980">
        <f t="shared" si="8"/>
        <v>0</v>
      </c>
      <c r="X96" s="3975"/>
      <c r="Y96" s="4523"/>
      <c r="Z96" s="661"/>
      <c r="AA96" s="4571">
        <f t="shared" si="5"/>
        <v>0</v>
      </c>
      <c r="AB96" s="4572">
        <v>0</v>
      </c>
      <c r="AC96" s="4572">
        <v>0</v>
      </c>
      <c r="AD96" s="4572">
        <v>0</v>
      </c>
      <c r="AE96" s="4572">
        <v>0</v>
      </c>
      <c r="AF96" s="5937"/>
      <c r="AG96" s="5937"/>
      <c r="AH96" s="4572">
        <v>0</v>
      </c>
      <c r="AI96" s="4573">
        <f t="shared" si="6"/>
        <v>0</v>
      </c>
      <c r="AJ96" s="4574">
        <f t="shared" si="7"/>
        <v>0</v>
      </c>
      <c r="AK96" s="661"/>
      <c r="AL96" s="3057">
        <v>0</v>
      </c>
      <c r="AM96" s="661"/>
      <c r="AN96" s="3057">
        <v>0</v>
      </c>
      <c r="AO96" s="6177"/>
      <c r="AP96" s="738"/>
    </row>
    <row r="97" spans="1:42" hidden="1">
      <c r="A97" s="738"/>
      <c r="B97" s="661"/>
      <c r="C97" s="3977"/>
      <c r="D97" s="3978"/>
      <c r="E97" s="3978"/>
      <c r="F97" s="3967" t="b">
        <v>1</v>
      </c>
      <c r="G97" s="3975"/>
      <c r="H97" s="3975"/>
      <c r="I97" s="3975"/>
      <c r="J97" s="3975"/>
      <c r="K97" s="3976"/>
      <c r="L97" s="3981">
        <v>0</v>
      </c>
      <c r="M97" s="3981">
        <v>0</v>
      </c>
      <c r="N97" s="3975"/>
      <c r="O97" s="3981">
        <v>0</v>
      </c>
      <c r="P97" s="3981">
        <v>0</v>
      </c>
      <c r="Q97" s="3981">
        <v>0</v>
      </c>
      <c r="R97" s="6003"/>
      <c r="S97" s="3981">
        <v>0</v>
      </c>
      <c r="T97" s="3981">
        <v>0</v>
      </c>
      <c r="U97" s="3981">
        <v>0</v>
      </c>
      <c r="V97" s="3981">
        <v>0</v>
      </c>
      <c r="W97" s="3980">
        <f t="shared" si="8"/>
        <v>0</v>
      </c>
      <c r="X97" s="3975"/>
      <c r="Y97" s="4523"/>
      <c r="Z97" s="661"/>
      <c r="AA97" s="4571">
        <f t="shared" si="5"/>
        <v>0</v>
      </c>
      <c r="AB97" s="4572">
        <v>0</v>
      </c>
      <c r="AC97" s="4572">
        <v>0</v>
      </c>
      <c r="AD97" s="4572">
        <v>0</v>
      </c>
      <c r="AE97" s="4572">
        <v>0</v>
      </c>
      <c r="AF97" s="5937"/>
      <c r="AG97" s="5937"/>
      <c r="AH97" s="4572">
        <v>0</v>
      </c>
      <c r="AI97" s="4573">
        <f t="shared" si="6"/>
        <v>0</v>
      </c>
      <c r="AJ97" s="4574">
        <f t="shared" si="7"/>
        <v>0</v>
      </c>
      <c r="AK97" s="661"/>
      <c r="AL97" s="3057">
        <v>0</v>
      </c>
      <c r="AM97" s="661"/>
      <c r="AN97" s="3057">
        <v>0</v>
      </c>
      <c r="AO97" s="6177"/>
      <c r="AP97" s="738"/>
    </row>
    <row r="98" spans="1:42" hidden="1">
      <c r="A98" s="738"/>
      <c r="B98" s="661"/>
      <c r="C98" s="3977"/>
      <c r="D98" s="3978"/>
      <c r="E98" s="3978"/>
      <c r="F98" s="3967" t="b">
        <v>1</v>
      </c>
      <c r="G98" s="3975"/>
      <c r="H98" s="3975"/>
      <c r="I98" s="3975"/>
      <c r="J98" s="3975"/>
      <c r="K98" s="3976"/>
      <c r="L98" s="3981">
        <v>0</v>
      </c>
      <c r="M98" s="3981">
        <v>0</v>
      </c>
      <c r="N98" s="3975"/>
      <c r="O98" s="3981">
        <v>0</v>
      </c>
      <c r="P98" s="3981">
        <v>0</v>
      </c>
      <c r="Q98" s="3981">
        <v>0</v>
      </c>
      <c r="R98" s="6003"/>
      <c r="S98" s="3981">
        <v>0</v>
      </c>
      <c r="T98" s="3981">
        <v>0</v>
      </c>
      <c r="U98" s="3981">
        <v>0</v>
      </c>
      <c r="V98" s="3981">
        <v>0</v>
      </c>
      <c r="W98" s="3980">
        <f t="shared" si="8"/>
        <v>0</v>
      </c>
      <c r="X98" s="3975"/>
      <c r="Y98" s="4523"/>
      <c r="Z98" s="661"/>
      <c r="AA98" s="4571">
        <f t="shared" si="5"/>
        <v>0</v>
      </c>
      <c r="AB98" s="4572">
        <v>0</v>
      </c>
      <c r="AC98" s="4572">
        <v>0</v>
      </c>
      <c r="AD98" s="4572">
        <v>0</v>
      </c>
      <c r="AE98" s="4572">
        <v>0</v>
      </c>
      <c r="AF98" s="5937"/>
      <c r="AG98" s="5937"/>
      <c r="AH98" s="4572">
        <v>0</v>
      </c>
      <c r="AI98" s="4573">
        <f t="shared" si="6"/>
        <v>0</v>
      </c>
      <c r="AJ98" s="4574">
        <f t="shared" si="7"/>
        <v>0</v>
      </c>
      <c r="AK98" s="661"/>
      <c r="AL98" s="3057">
        <v>0</v>
      </c>
      <c r="AM98" s="661"/>
      <c r="AN98" s="3057">
        <v>0</v>
      </c>
      <c r="AO98" s="6177"/>
      <c r="AP98" s="738"/>
    </row>
    <row r="99" spans="1:42" hidden="1">
      <c r="A99" s="738"/>
      <c r="B99" s="661"/>
      <c r="C99" s="3977"/>
      <c r="D99" s="3978"/>
      <c r="E99" s="3978"/>
      <c r="F99" s="3967" t="b">
        <v>1</v>
      </c>
      <c r="G99" s="3975"/>
      <c r="H99" s="3975"/>
      <c r="I99" s="3975"/>
      <c r="J99" s="3975"/>
      <c r="K99" s="3976"/>
      <c r="L99" s="3981">
        <v>0</v>
      </c>
      <c r="M99" s="3981">
        <v>0</v>
      </c>
      <c r="N99" s="3975"/>
      <c r="O99" s="3981">
        <v>0</v>
      </c>
      <c r="P99" s="3981">
        <v>0</v>
      </c>
      <c r="Q99" s="3981">
        <v>0</v>
      </c>
      <c r="R99" s="6003"/>
      <c r="S99" s="3981">
        <v>0</v>
      </c>
      <c r="T99" s="3981">
        <v>0</v>
      </c>
      <c r="U99" s="3981">
        <v>0</v>
      </c>
      <c r="V99" s="3981">
        <v>0</v>
      </c>
      <c r="W99" s="3980">
        <f t="shared" si="8"/>
        <v>0</v>
      </c>
      <c r="X99" s="3975"/>
      <c r="Y99" s="4523"/>
      <c r="Z99" s="661"/>
      <c r="AA99" s="4571">
        <f t="shared" si="5"/>
        <v>0</v>
      </c>
      <c r="AB99" s="4572">
        <v>0</v>
      </c>
      <c r="AC99" s="4572">
        <v>0</v>
      </c>
      <c r="AD99" s="4572">
        <v>0</v>
      </c>
      <c r="AE99" s="4572">
        <v>0</v>
      </c>
      <c r="AF99" s="5937"/>
      <c r="AG99" s="5937"/>
      <c r="AH99" s="4572">
        <v>0</v>
      </c>
      <c r="AI99" s="4573">
        <f t="shared" si="6"/>
        <v>0</v>
      </c>
      <c r="AJ99" s="4574">
        <f t="shared" si="7"/>
        <v>0</v>
      </c>
      <c r="AK99" s="661"/>
      <c r="AL99" s="3057">
        <v>0</v>
      </c>
      <c r="AM99" s="661"/>
      <c r="AN99" s="3057">
        <v>0</v>
      </c>
      <c r="AO99" s="6177"/>
      <c r="AP99" s="738"/>
    </row>
    <row r="100" spans="1:42" hidden="1">
      <c r="A100" s="738"/>
      <c r="B100" s="661"/>
      <c r="C100" s="3977"/>
      <c r="D100" s="3978"/>
      <c r="E100" s="3978"/>
      <c r="F100" s="3967" t="b">
        <v>1</v>
      </c>
      <c r="G100" s="3975"/>
      <c r="H100" s="3975"/>
      <c r="I100" s="3975"/>
      <c r="J100" s="3975"/>
      <c r="K100" s="3976"/>
      <c r="L100" s="3981">
        <v>0</v>
      </c>
      <c r="M100" s="3981">
        <v>0</v>
      </c>
      <c r="N100" s="3975"/>
      <c r="O100" s="3981">
        <v>0</v>
      </c>
      <c r="P100" s="3981">
        <v>0</v>
      </c>
      <c r="Q100" s="3981">
        <v>0</v>
      </c>
      <c r="R100" s="6003"/>
      <c r="S100" s="3981">
        <v>0</v>
      </c>
      <c r="T100" s="3981">
        <v>0</v>
      </c>
      <c r="U100" s="3981">
        <v>0</v>
      </c>
      <c r="V100" s="3981">
        <v>0</v>
      </c>
      <c r="W100" s="3980">
        <f t="shared" si="8"/>
        <v>0</v>
      </c>
      <c r="X100" s="3975"/>
      <c r="Y100" s="4523"/>
      <c r="Z100" s="661"/>
      <c r="AA100" s="4571">
        <f t="shared" si="5"/>
        <v>0</v>
      </c>
      <c r="AB100" s="4572">
        <v>0</v>
      </c>
      <c r="AC100" s="4572">
        <v>0</v>
      </c>
      <c r="AD100" s="4572">
        <v>0</v>
      </c>
      <c r="AE100" s="4572">
        <v>0</v>
      </c>
      <c r="AF100" s="5937"/>
      <c r="AG100" s="5937"/>
      <c r="AH100" s="4572">
        <v>0</v>
      </c>
      <c r="AI100" s="4573">
        <f t="shared" si="6"/>
        <v>0</v>
      </c>
      <c r="AJ100" s="4574">
        <f t="shared" si="7"/>
        <v>0</v>
      </c>
      <c r="AK100" s="661"/>
      <c r="AL100" s="3057">
        <v>0</v>
      </c>
      <c r="AM100" s="661"/>
      <c r="AN100" s="3057">
        <v>0</v>
      </c>
      <c r="AO100" s="6177"/>
      <c r="AP100" s="738"/>
    </row>
    <row r="101" spans="1:42" hidden="1">
      <c r="A101" s="738"/>
      <c r="B101" s="661"/>
      <c r="C101" s="3977"/>
      <c r="D101" s="3978"/>
      <c r="E101" s="3978"/>
      <c r="F101" s="3967" t="b">
        <v>1</v>
      </c>
      <c r="G101" s="3975"/>
      <c r="H101" s="3975"/>
      <c r="I101" s="3975"/>
      <c r="J101" s="3975"/>
      <c r="K101" s="3976"/>
      <c r="L101" s="3981">
        <v>0</v>
      </c>
      <c r="M101" s="3981">
        <v>0</v>
      </c>
      <c r="N101" s="3975"/>
      <c r="O101" s="3981">
        <v>0</v>
      </c>
      <c r="P101" s="3981">
        <v>0</v>
      </c>
      <c r="Q101" s="3981">
        <v>0</v>
      </c>
      <c r="R101" s="6003"/>
      <c r="S101" s="3981">
        <v>0</v>
      </c>
      <c r="T101" s="3981">
        <v>0</v>
      </c>
      <c r="U101" s="3981">
        <v>0</v>
      </c>
      <c r="V101" s="3981">
        <v>0</v>
      </c>
      <c r="W101" s="3980">
        <f t="shared" si="8"/>
        <v>0</v>
      </c>
      <c r="X101" s="3975"/>
      <c r="Y101" s="4523"/>
      <c r="Z101" s="661"/>
      <c r="AA101" s="4571">
        <f t="shared" si="5"/>
        <v>0</v>
      </c>
      <c r="AB101" s="4572">
        <v>0</v>
      </c>
      <c r="AC101" s="4572">
        <v>0</v>
      </c>
      <c r="AD101" s="4572">
        <v>0</v>
      </c>
      <c r="AE101" s="4572">
        <v>0</v>
      </c>
      <c r="AF101" s="5937"/>
      <c r="AG101" s="5937"/>
      <c r="AH101" s="4572">
        <v>0</v>
      </c>
      <c r="AI101" s="4573">
        <f t="shared" si="6"/>
        <v>0</v>
      </c>
      <c r="AJ101" s="4574">
        <f t="shared" si="7"/>
        <v>0</v>
      </c>
      <c r="AK101" s="661"/>
      <c r="AL101" s="3057">
        <v>0</v>
      </c>
      <c r="AM101" s="661"/>
      <c r="AN101" s="3057">
        <v>0</v>
      </c>
      <c r="AO101" s="6177"/>
      <c r="AP101" s="738"/>
    </row>
    <row r="102" spans="1:42" hidden="1">
      <c r="A102" s="738"/>
      <c r="B102" s="661"/>
      <c r="C102" s="3977"/>
      <c r="D102" s="3978"/>
      <c r="E102" s="3978"/>
      <c r="F102" s="3967" t="b">
        <v>1</v>
      </c>
      <c r="G102" s="3975"/>
      <c r="H102" s="3975"/>
      <c r="I102" s="3975"/>
      <c r="J102" s="3975"/>
      <c r="K102" s="3976"/>
      <c r="L102" s="3981">
        <v>0</v>
      </c>
      <c r="M102" s="3981">
        <v>0</v>
      </c>
      <c r="N102" s="3975"/>
      <c r="O102" s="3981">
        <v>0</v>
      </c>
      <c r="P102" s="3981">
        <v>0</v>
      </c>
      <c r="Q102" s="3981">
        <v>0</v>
      </c>
      <c r="R102" s="6003"/>
      <c r="S102" s="3981">
        <v>0</v>
      </c>
      <c r="T102" s="3981">
        <v>0</v>
      </c>
      <c r="U102" s="3981">
        <v>0</v>
      </c>
      <c r="V102" s="3981">
        <v>0</v>
      </c>
      <c r="W102" s="3980">
        <f t="shared" si="8"/>
        <v>0</v>
      </c>
      <c r="X102" s="3975"/>
      <c r="Y102" s="4523"/>
      <c r="Z102" s="661"/>
      <c r="AA102" s="4571">
        <f t="shared" si="5"/>
        <v>0</v>
      </c>
      <c r="AB102" s="4572">
        <v>0</v>
      </c>
      <c r="AC102" s="4572">
        <v>0</v>
      </c>
      <c r="AD102" s="4572">
        <v>0</v>
      </c>
      <c r="AE102" s="4572">
        <v>0</v>
      </c>
      <c r="AF102" s="5937"/>
      <c r="AG102" s="5937"/>
      <c r="AH102" s="4572">
        <v>0</v>
      </c>
      <c r="AI102" s="4573">
        <f t="shared" si="6"/>
        <v>0</v>
      </c>
      <c r="AJ102" s="4574">
        <f t="shared" si="7"/>
        <v>0</v>
      </c>
      <c r="AK102" s="661"/>
      <c r="AL102" s="3057">
        <v>0</v>
      </c>
      <c r="AM102" s="661"/>
      <c r="AN102" s="3057">
        <v>0</v>
      </c>
      <c r="AO102" s="6177"/>
      <c r="AP102" s="738"/>
    </row>
    <row r="103" spans="1:42" hidden="1">
      <c r="A103" s="738"/>
      <c r="B103" s="661"/>
      <c r="C103" s="3977"/>
      <c r="D103" s="3978"/>
      <c r="E103" s="3978"/>
      <c r="F103" s="3967" t="b">
        <v>1</v>
      </c>
      <c r="G103" s="3975"/>
      <c r="H103" s="3975"/>
      <c r="I103" s="3975"/>
      <c r="J103" s="3975"/>
      <c r="K103" s="3976"/>
      <c r="L103" s="3981">
        <v>0</v>
      </c>
      <c r="M103" s="3981">
        <v>0</v>
      </c>
      <c r="N103" s="3975"/>
      <c r="O103" s="3981">
        <v>0</v>
      </c>
      <c r="P103" s="3981">
        <v>0</v>
      </c>
      <c r="Q103" s="3981">
        <v>0</v>
      </c>
      <c r="R103" s="6003"/>
      <c r="S103" s="3981">
        <v>0</v>
      </c>
      <c r="T103" s="3981">
        <v>0</v>
      </c>
      <c r="U103" s="3981">
        <v>0</v>
      </c>
      <c r="V103" s="3981">
        <v>0</v>
      </c>
      <c r="W103" s="3980">
        <f t="shared" si="8"/>
        <v>0</v>
      </c>
      <c r="X103" s="3975"/>
      <c r="Y103" s="4523"/>
      <c r="Z103" s="661"/>
      <c r="AA103" s="4571">
        <f t="shared" si="5"/>
        <v>0</v>
      </c>
      <c r="AB103" s="4572">
        <v>0</v>
      </c>
      <c r="AC103" s="4572">
        <v>0</v>
      </c>
      <c r="AD103" s="4572">
        <v>0</v>
      </c>
      <c r="AE103" s="4572">
        <v>0</v>
      </c>
      <c r="AF103" s="5937"/>
      <c r="AG103" s="5937"/>
      <c r="AH103" s="4572">
        <v>0</v>
      </c>
      <c r="AI103" s="4573">
        <f t="shared" si="6"/>
        <v>0</v>
      </c>
      <c r="AJ103" s="4574">
        <f t="shared" si="7"/>
        <v>0</v>
      </c>
      <c r="AK103" s="661"/>
      <c r="AL103" s="3057">
        <v>0</v>
      </c>
      <c r="AM103" s="661"/>
      <c r="AN103" s="3057">
        <v>0</v>
      </c>
      <c r="AO103" s="6177"/>
      <c r="AP103" s="738"/>
    </row>
    <row r="104" spans="1:42" hidden="1">
      <c r="A104" s="738"/>
      <c r="B104" s="661"/>
      <c r="C104" s="3977"/>
      <c r="D104" s="3978"/>
      <c r="E104" s="3978"/>
      <c r="F104" s="3967" t="b">
        <v>1</v>
      </c>
      <c r="G104" s="3975"/>
      <c r="H104" s="3975"/>
      <c r="I104" s="3975"/>
      <c r="J104" s="3975"/>
      <c r="K104" s="3976"/>
      <c r="L104" s="3981">
        <v>0</v>
      </c>
      <c r="M104" s="3981">
        <v>0</v>
      </c>
      <c r="N104" s="3975"/>
      <c r="O104" s="3981">
        <v>0</v>
      </c>
      <c r="P104" s="3981">
        <v>0</v>
      </c>
      <c r="Q104" s="3981">
        <v>0</v>
      </c>
      <c r="R104" s="6003"/>
      <c r="S104" s="3981">
        <v>0</v>
      </c>
      <c r="T104" s="3981">
        <v>0</v>
      </c>
      <c r="U104" s="3981">
        <v>0</v>
      </c>
      <c r="V104" s="3981">
        <v>0</v>
      </c>
      <c r="W104" s="3980">
        <f t="shared" si="8"/>
        <v>0</v>
      </c>
      <c r="X104" s="3975"/>
      <c r="Y104" s="4523"/>
      <c r="Z104" s="661"/>
      <c r="AA104" s="4571">
        <f t="shared" si="5"/>
        <v>0</v>
      </c>
      <c r="AB104" s="4572">
        <v>0</v>
      </c>
      <c r="AC104" s="4572">
        <v>0</v>
      </c>
      <c r="AD104" s="4572">
        <v>0</v>
      </c>
      <c r="AE104" s="4572">
        <v>0</v>
      </c>
      <c r="AF104" s="5937"/>
      <c r="AG104" s="5937"/>
      <c r="AH104" s="4572">
        <v>0</v>
      </c>
      <c r="AI104" s="4573">
        <f t="shared" si="6"/>
        <v>0</v>
      </c>
      <c r="AJ104" s="4574">
        <f t="shared" si="7"/>
        <v>0</v>
      </c>
      <c r="AK104" s="661"/>
      <c r="AL104" s="3057">
        <v>0</v>
      </c>
      <c r="AM104" s="661"/>
      <c r="AN104" s="3057">
        <v>0</v>
      </c>
      <c r="AO104" s="6177"/>
      <c r="AP104" s="738"/>
    </row>
    <row r="105" spans="1:42" hidden="1">
      <c r="A105" s="738"/>
      <c r="B105" s="661"/>
      <c r="C105" s="3977"/>
      <c r="D105" s="3978"/>
      <c r="E105" s="3978"/>
      <c r="F105" s="3967" t="b">
        <v>1</v>
      </c>
      <c r="G105" s="3975"/>
      <c r="H105" s="3975"/>
      <c r="I105" s="3975"/>
      <c r="J105" s="3975"/>
      <c r="K105" s="3976"/>
      <c r="L105" s="3981">
        <v>0</v>
      </c>
      <c r="M105" s="3981">
        <v>0</v>
      </c>
      <c r="N105" s="3975"/>
      <c r="O105" s="3981">
        <v>0</v>
      </c>
      <c r="P105" s="3981">
        <v>0</v>
      </c>
      <c r="Q105" s="3981">
        <v>0</v>
      </c>
      <c r="R105" s="6003"/>
      <c r="S105" s="3981">
        <v>0</v>
      </c>
      <c r="T105" s="3981">
        <v>0</v>
      </c>
      <c r="U105" s="3981">
        <v>0</v>
      </c>
      <c r="V105" s="3981">
        <v>0</v>
      </c>
      <c r="W105" s="3980">
        <f t="shared" si="8"/>
        <v>0</v>
      </c>
      <c r="X105" s="3975"/>
      <c r="Y105" s="4523"/>
      <c r="Z105" s="661"/>
      <c r="AA105" s="4571">
        <f t="shared" si="5"/>
        <v>0</v>
      </c>
      <c r="AB105" s="4572">
        <v>0</v>
      </c>
      <c r="AC105" s="4572">
        <v>0</v>
      </c>
      <c r="AD105" s="4572">
        <v>0</v>
      </c>
      <c r="AE105" s="4572">
        <v>0</v>
      </c>
      <c r="AF105" s="5937"/>
      <c r="AG105" s="5937"/>
      <c r="AH105" s="4572">
        <v>0</v>
      </c>
      <c r="AI105" s="4573">
        <f t="shared" si="6"/>
        <v>0</v>
      </c>
      <c r="AJ105" s="4574">
        <f t="shared" si="7"/>
        <v>0</v>
      </c>
      <c r="AK105" s="661"/>
      <c r="AL105" s="3057">
        <v>0</v>
      </c>
      <c r="AM105" s="661"/>
      <c r="AN105" s="3057">
        <v>0</v>
      </c>
      <c r="AO105" s="6177"/>
      <c r="AP105" s="738"/>
    </row>
    <row r="106" spans="1:42" hidden="1">
      <c r="A106" s="738"/>
      <c r="B106" s="661"/>
      <c r="C106" s="3977"/>
      <c r="D106" s="3978"/>
      <c r="E106" s="3978"/>
      <c r="F106" s="3967" t="b">
        <v>1</v>
      </c>
      <c r="G106" s="3975"/>
      <c r="H106" s="3975"/>
      <c r="I106" s="3975"/>
      <c r="J106" s="3975"/>
      <c r="K106" s="3976"/>
      <c r="L106" s="3981">
        <v>0</v>
      </c>
      <c r="M106" s="3981">
        <v>0</v>
      </c>
      <c r="N106" s="3975"/>
      <c r="O106" s="3981">
        <v>0</v>
      </c>
      <c r="P106" s="3981">
        <v>0</v>
      </c>
      <c r="Q106" s="3981">
        <v>0</v>
      </c>
      <c r="R106" s="6003"/>
      <c r="S106" s="3981">
        <v>0</v>
      </c>
      <c r="T106" s="3981">
        <v>0</v>
      </c>
      <c r="U106" s="3981">
        <v>0</v>
      </c>
      <c r="V106" s="3981">
        <v>0</v>
      </c>
      <c r="W106" s="3980">
        <f t="shared" si="8"/>
        <v>0</v>
      </c>
      <c r="X106" s="3975"/>
      <c r="Y106" s="4523"/>
      <c r="Z106" s="661"/>
      <c r="AA106" s="4571">
        <f t="shared" si="5"/>
        <v>0</v>
      </c>
      <c r="AB106" s="4572">
        <v>0</v>
      </c>
      <c r="AC106" s="4572">
        <v>0</v>
      </c>
      <c r="AD106" s="4572">
        <v>0</v>
      </c>
      <c r="AE106" s="4572">
        <v>0</v>
      </c>
      <c r="AF106" s="5937"/>
      <c r="AG106" s="5937"/>
      <c r="AH106" s="4572">
        <v>0</v>
      </c>
      <c r="AI106" s="4573">
        <f t="shared" si="6"/>
        <v>0</v>
      </c>
      <c r="AJ106" s="4574">
        <f t="shared" si="7"/>
        <v>0</v>
      </c>
      <c r="AK106" s="661"/>
      <c r="AL106" s="3057">
        <v>0</v>
      </c>
      <c r="AM106" s="661"/>
      <c r="AN106" s="3057">
        <v>0</v>
      </c>
      <c r="AO106" s="6177"/>
      <c r="AP106" s="738"/>
    </row>
    <row r="107" spans="1:42" hidden="1">
      <c r="A107" s="738"/>
      <c r="B107" s="661"/>
      <c r="C107" s="3977"/>
      <c r="D107" s="3978"/>
      <c r="E107" s="3978"/>
      <c r="F107" s="3967" t="b">
        <v>1</v>
      </c>
      <c r="G107" s="3975"/>
      <c r="H107" s="3975"/>
      <c r="I107" s="3975"/>
      <c r="J107" s="3975"/>
      <c r="K107" s="3976"/>
      <c r="L107" s="3981">
        <v>0</v>
      </c>
      <c r="M107" s="3981">
        <v>0</v>
      </c>
      <c r="N107" s="3975"/>
      <c r="O107" s="3981">
        <v>0</v>
      </c>
      <c r="P107" s="3981">
        <v>0</v>
      </c>
      <c r="Q107" s="3981">
        <v>0</v>
      </c>
      <c r="R107" s="6003"/>
      <c r="S107" s="3981">
        <v>0</v>
      </c>
      <c r="T107" s="3981">
        <v>0</v>
      </c>
      <c r="U107" s="3981">
        <v>0</v>
      </c>
      <c r="V107" s="3981">
        <v>0</v>
      </c>
      <c r="W107" s="3980">
        <f t="shared" si="8"/>
        <v>0</v>
      </c>
      <c r="X107" s="3975"/>
      <c r="Y107" s="4523"/>
      <c r="Z107" s="661"/>
      <c r="AA107" s="4571">
        <f t="shared" si="5"/>
        <v>0</v>
      </c>
      <c r="AB107" s="4572">
        <v>0</v>
      </c>
      <c r="AC107" s="4572">
        <v>0</v>
      </c>
      <c r="AD107" s="4572">
        <v>0</v>
      </c>
      <c r="AE107" s="4572">
        <v>0</v>
      </c>
      <c r="AF107" s="5937"/>
      <c r="AG107" s="5937"/>
      <c r="AH107" s="4572">
        <v>0</v>
      </c>
      <c r="AI107" s="4573">
        <f t="shared" si="6"/>
        <v>0</v>
      </c>
      <c r="AJ107" s="4574">
        <f t="shared" si="7"/>
        <v>0</v>
      </c>
      <c r="AK107" s="661"/>
      <c r="AL107" s="3057">
        <v>0</v>
      </c>
      <c r="AM107" s="661"/>
      <c r="AN107" s="3057">
        <v>0</v>
      </c>
      <c r="AO107" s="6177"/>
      <c r="AP107" s="738"/>
    </row>
    <row r="108" spans="1:42" hidden="1">
      <c r="A108" s="738"/>
      <c r="B108" s="661"/>
      <c r="C108" s="3977"/>
      <c r="D108" s="3978"/>
      <c r="E108" s="3978"/>
      <c r="F108" s="3967" t="b">
        <v>1</v>
      </c>
      <c r="G108" s="3975"/>
      <c r="H108" s="3975"/>
      <c r="I108" s="3975"/>
      <c r="J108" s="3975"/>
      <c r="K108" s="3976"/>
      <c r="L108" s="3981">
        <v>0</v>
      </c>
      <c r="M108" s="3981">
        <v>0</v>
      </c>
      <c r="N108" s="3975"/>
      <c r="O108" s="3981">
        <v>0</v>
      </c>
      <c r="P108" s="3981">
        <v>0</v>
      </c>
      <c r="Q108" s="3981">
        <v>0</v>
      </c>
      <c r="R108" s="6003"/>
      <c r="S108" s="3981">
        <v>0</v>
      </c>
      <c r="T108" s="3981">
        <v>0</v>
      </c>
      <c r="U108" s="3981">
        <v>0</v>
      </c>
      <c r="V108" s="3981">
        <v>0</v>
      </c>
      <c r="W108" s="3980">
        <f t="shared" si="8"/>
        <v>0</v>
      </c>
      <c r="X108" s="3975"/>
      <c r="Y108" s="4523"/>
      <c r="Z108" s="661"/>
      <c r="AA108" s="4571">
        <f t="shared" si="5"/>
        <v>0</v>
      </c>
      <c r="AB108" s="4572">
        <v>0</v>
      </c>
      <c r="AC108" s="4572">
        <v>0</v>
      </c>
      <c r="AD108" s="4572">
        <v>0</v>
      </c>
      <c r="AE108" s="4572">
        <v>0</v>
      </c>
      <c r="AF108" s="5937"/>
      <c r="AG108" s="5937"/>
      <c r="AH108" s="4572">
        <v>0</v>
      </c>
      <c r="AI108" s="4573">
        <f t="shared" si="6"/>
        <v>0</v>
      </c>
      <c r="AJ108" s="4574">
        <f t="shared" si="7"/>
        <v>0</v>
      </c>
      <c r="AK108" s="661"/>
      <c r="AL108" s="3057">
        <v>0</v>
      </c>
      <c r="AM108" s="661"/>
      <c r="AN108" s="3057">
        <v>0</v>
      </c>
      <c r="AO108" s="6177"/>
      <c r="AP108" s="738"/>
    </row>
    <row r="109" spans="1:42" hidden="1">
      <c r="A109" s="738"/>
      <c r="B109" s="661"/>
      <c r="C109" s="3977"/>
      <c r="D109" s="3978"/>
      <c r="E109" s="3978"/>
      <c r="F109" s="3967" t="b">
        <v>1</v>
      </c>
      <c r="G109" s="3975"/>
      <c r="H109" s="3975"/>
      <c r="I109" s="3975"/>
      <c r="J109" s="3975"/>
      <c r="K109" s="3976"/>
      <c r="L109" s="3981">
        <v>0</v>
      </c>
      <c r="M109" s="3981">
        <v>0</v>
      </c>
      <c r="N109" s="3975"/>
      <c r="O109" s="3981">
        <v>0</v>
      </c>
      <c r="P109" s="3981">
        <v>0</v>
      </c>
      <c r="Q109" s="3981">
        <v>0</v>
      </c>
      <c r="R109" s="6003"/>
      <c r="S109" s="3981">
        <v>0</v>
      </c>
      <c r="T109" s="3981">
        <v>0</v>
      </c>
      <c r="U109" s="3981">
        <v>0</v>
      </c>
      <c r="V109" s="3981">
        <v>0</v>
      </c>
      <c r="W109" s="3980">
        <f t="shared" si="8"/>
        <v>0</v>
      </c>
      <c r="X109" s="3975"/>
      <c r="Y109" s="4523"/>
      <c r="Z109" s="661"/>
      <c r="AA109" s="4571">
        <f t="shared" si="5"/>
        <v>0</v>
      </c>
      <c r="AB109" s="4572">
        <v>0</v>
      </c>
      <c r="AC109" s="4572">
        <v>0</v>
      </c>
      <c r="AD109" s="4572">
        <v>0</v>
      </c>
      <c r="AE109" s="4572">
        <v>0</v>
      </c>
      <c r="AF109" s="5937"/>
      <c r="AG109" s="5937"/>
      <c r="AH109" s="4572">
        <v>0</v>
      </c>
      <c r="AI109" s="4573">
        <f t="shared" si="6"/>
        <v>0</v>
      </c>
      <c r="AJ109" s="4574">
        <f t="shared" si="7"/>
        <v>0</v>
      </c>
      <c r="AK109" s="661"/>
      <c r="AL109" s="3057">
        <v>0</v>
      </c>
      <c r="AM109" s="661"/>
      <c r="AN109" s="3057">
        <v>0</v>
      </c>
      <c r="AO109" s="6177"/>
      <c r="AP109" s="738"/>
    </row>
    <row r="110" spans="1:42" hidden="1">
      <c r="A110" s="738"/>
      <c r="B110" s="661"/>
      <c r="C110" s="3977"/>
      <c r="D110" s="3978"/>
      <c r="E110" s="3978"/>
      <c r="F110" s="3967" t="b">
        <v>1</v>
      </c>
      <c r="G110" s="3975"/>
      <c r="H110" s="3975"/>
      <c r="I110" s="3975"/>
      <c r="J110" s="3975"/>
      <c r="K110" s="3976"/>
      <c r="L110" s="3981">
        <v>0</v>
      </c>
      <c r="M110" s="3981">
        <v>0</v>
      </c>
      <c r="N110" s="3975"/>
      <c r="O110" s="3981">
        <v>0</v>
      </c>
      <c r="P110" s="3981">
        <v>0</v>
      </c>
      <c r="Q110" s="3981">
        <v>0</v>
      </c>
      <c r="R110" s="6003"/>
      <c r="S110" s="3981">
        <v>0</v>
      </c>
      <c r="T110" s="3981">
        <v>0</v>
      </c>
      <c r="U110" s="3981">
        <v>0</v>
      </c>
      <c r="V110" s="3981">
        <v>0</v>
      </c>
      <c r="W110" s="3980">
        <f t="shared" si="8"/>
        <v>0</v>
      </c>
      <c r="X110" s="3975"/>
      <c r="Y110" s="4523"/>
      <c r="Z110" s="661"/>
      <c r="AA110" s="4571">
        <f t="shared" si="5"/>
        <v>0</v>
      </c>
      <c r="AB110" s="4572">
        <v>0</v>
      </c>
      <c r="AC110" s="4572">
        <v>0</v>
      </c>
      <c r="AD110" s="4572">
        <v>0</v>
      </c>
      <c r="AE110" s="4572">
        <v>0</v>
      </c>
      <c r="AF110" s="5937"/>
      <c r="AG110" s="5937"/>
      <c r="AH110" s="4572">
        <v>0</v>
      </c>
      <c r="AI110" s="4573">
        <f t="shared" si="6"/>
        <v>0</v>
      </c>
      <c r="AJ110" s="4574">
        <f t="shared" si="7"/>
        <v>0</v>
      </c>
      <c r="AK110" s="661"/>
      <c r="AL110" s="3057">
        <v>0</v>
      </c>
      <c r="AM110" s="661"/>
      <c r="AN110" s="3057">
        <v>0</v>
      </c>
      <c r="AO110" s="6177"/>
      <c r="AP110" s="738"/>
    </row>
    <row r="111" spans="1:42" hidden="1">
      <c r="A111" s="738"/>
      <c r="B111" s="661"/>
      <c r="C111" s="3977"/>
      <c r="D111" s="3978"/>
      <c r="E111" s="3978"/>
      <c r="F111" s="3967" t="b">
        <v>1</v>
      </c>
      <c r="G111" s="3975"/>
      <c r="H111" s="3975"/>
      <c r="I111" s="3975"/>
      <c r="J111" s="3975"/>
      <c r="K111" s="3976"/>
      <c r="L111" s="3981">
        <v>0</v>
      </c>
      <c r="M111" s="3981">
        <v>0</v>
      </c>
      <c r="N111" s="3975"/>
      <c r="O111" s="3981">
        <v>0</v>
      </c>
      <c r="P111" s="3981">
        <v>0</v>
      </c>
      <c r="Q111" s="3981">
        <v>0</v>
      </c>
      <c r="R111" s="6003"/>
      <c r="S111" s="3981">
        <v>0</v>
      </c>
      <c r="T111" s="3981">
        <v>0</v>
      </c>
      <c r="U111" s="3981">
        <v>0</v>
      </c>
      <c r="V111" s="3981">
        <v>0</v>
      </c>
      <c r="W111" s="3980">
        <f t="shared" si="8"/>
        <v>0</v>
      </c>
      <c r="X111" s="3975"/>
      <c r="Y111" s="4523"/>
      <c r="Z111" s="661"/>
      <c r="AA111" s="4571">
        <f t="shared" si="5"/>
        <v>0</v>
      </c>
      <c r="AB111" s="4572">
        <v>0</v>
      </c>
      <c r="AC111" s="4572">
        <v>0</v>
      </c>
      <c r="AD111" s="4572">
        <v>0</v>
      </c>
      <c r="AE111" s="4572">
        <v>0</v>
      </c>
      <c r="AF111" s="5937"/>
      <c r="AG111" s="5937"/>
      <c r="AH111" s="4572">
        <v>0</v>
      </c>
      <c r="AI111" s="4573">
        <f t="shared" si="6"/>
        <v>0</v>
      </c>
      <c r="AJ111" s="4574">
        <f t="shared" si="7"/>
        <v>0</v>
      </c>
      <c r="AK111" s="661"/>
      <c r="AL111" s="3057">
        <v>0</v>
      </c>
      <c r="AM111" s="661"/>
      <c r="AN111" s="3057">
        <v>0</v>
      </c>
      <c r="AO111" s="6177"/>
      <c r="AP111" s="738"/>
    </row>
    <row r="112" spans="1:42" hidden="1">
      <c r="A112" s="738"/>
      <c r="B112" s="661"/>
      <c r="C112" s="3977"/>
      <c r="D112" s="3978"/>
      <c r="E112" s="3978"/>
      <c r="F112" s="3967" t="b">
        <v>1</v>
      </c>
      <c r="G112" s="3975"/>
      <c r="H112" s="3975"/>
      <c r="I112" s="3975"/>
      <c r="J112" s="3975"/>
      <c r="K112" s="3976"/>
      <c r="L112" s="3981">
        <v>0</v>
      </c>
      <c r="M112" s="3981">
        <v>0</v>
      </c>
      <c r="N112" s="3975"/>
      <c r="O112" s="3981">
        <v>0</v>
      </c>
      <c r="P112" s="3981">
        <v>0</v>
      </c>
      <c r="Q112" s="3981">
        <v>0</v>
      </c>
      <c r="R112" s="6003"/>
      <c r="S112" s="3981">
        <v>0</v>
      </c>
      <c r="T112" s="3981">
        <v>0</v>
      </c>
      <c r="U112" s="3981">
        <v>0</v>
      </c>
      <c r="V112" s="3981">
        <v>0</v>
      </c>
      <c r="W112" s="3980">
        <f t="shared" si="8"/>
        <v>0</v>
      </c>
      <c r="X112" s="3975"/>
      <c r="Y112" s="4523"/>
      <c r="Z112" s="661"/>
      <c r="AA112" s="4571">
        <f t="shared" si="5"/>
        <v>0</v>
      </c>
      <c r="AB112" s="4572">
        <v>0</v>
      </c>
      <c r="AC112" s="4572">
        <v>0</v>
      </c>
      <c r="AD112" s="4572">
        <v>0</v>
      </c>
      <c r="AE112" s="4572">
        <v>0</v>
      </c>
      <c r="AF112" s="5937"/>
      <c r="AG112" s="5937"/>
      <c r="AH112" s="4572">
        <v>0</v>
      </c>
      <c r="AI112" s="4573">
        <f t="shared" si="6"/>
        <v>0</v>
      </c>
      <c r="AJ112" s="4574">
        <f t="shared" si="7"/>
        <v>0</v>
      </c>
      <c r="AK112" s="661"/>
      <c r="AL112" s="3057">
        <v>0</v>
      </c>
      <c r="AM112" s="661"/>
      <c r="AN112" s="3057">
        <v>0</v>
      </c>
      <c r="AO112" s="6177"/>
      <c r="AP112" s="738"/>
    </row>
    <row r="113" spans="1:42" hidden="1">
      <c r="A113" s="738"/>
      <c r="B113" s="661"/>
      <c r="C113" s="3977"/>
      <c r="D113" s="3978"/>
      <c r="E113" s="3978"/>
      <c r="F113" s="3967" t="b">
        <v>1</v>
      </c>
      <c r="G113" s="3975"/>
      <c r="H113" s="3975"/>
      <c r="I113" s="3975"/>
      <c r="J113" s="3975"/>
      <c r="K113" s="3976"/>
      <c r="L113" s="3981">
        <v>0</v>
      </c>
      <c r="M113" s="3981">
        <v>0</v>
      </c>
      <c r="N113" s="3975"/>
      <c r="O113" s="3981">
        <v>0</v>
      </c>
      <c r="P113" s="3981">
        <v>0</v>
      </c>
      <c r="Q113" s="3981">
        <v>0</v>
      </c>
      <c r="R113" s="6003"/>
      <c r="S113" s="3981">
        <v>0</v>
      </c>
      <c r="T113" s="3981">
        <v>0</v>
      </c>
      <c r="U113" s="3981">
        <v>0</v>
      </c>
      <c r="V113" s="3981">
        <v>0</v>
      </c>
      <c r="W113" s="3980">
        <f t="shared" si="8"/>
        <v>0</v>
      </c>
      <c r="X113" s="3975"/>
      <c r="Y113" s="4523"/>
      <c r="Z113" s="661"/>
      <c r="AA113" s="4571">
        <f t="shared" si="5"/>
        <v>0</v>
      </c>
      <c r="AB113" s="4572">
        <v>0</v>
      </c>
      <c r="AC113" s="4572">
        <v>0</v>
      </c>
      <c r="AD113" s="4572">
        <v>0</v>
      </c>
      <c r="AE113" s="4572">
        <v>0</v>
      </c>
      <c r="AF113" s="5937"/>
      <c r="AG113" s="5937"/>
      <c r="AH113" s="4572">
        <v>0</v>
      </c>
      <c r="AI113" s="4573">
        <f t="shared" si="6"/>
        <v>0</v>
      </c>
      <c r="AJ113" s="4574">
        <f t="shared" si="7"/>
        <v>0</v>
      </c>
      <c r="AK113" s="661"/>
      <c r="AL113" s="3057">
        <v>0</v>
      </c>
      <c r="AM113" s="661"/>
      <c r="AN113" s="3057">
        <v>0</v>
      </c>
      <c r="AO113" s="6177"/>
      <c r="AP113" s="738"/>
    </row>
    <row r="114" spans="1:42" hidden="1">
      <c r="A114" s="738"/>
      <c r="B114" s="661"/>
      <c r="C114" s="3977"/>
      <c r="D114" s="3978"/>
      <c r="E114" s="3978"/>
      <c r="F114" s="3967" t="b">
        <v>1</v>
      </c>
      <c r="G114" s="3975"/>
      <c r="H114" s="3975"/>
      <c r="I114" s="3975"/>
      <c r="J114" s="3975"/>
      <c r="K114" s="3976"/>
      <c r="L114" s="3981">
        <v>0</v>
      </c>
      <c r="M114" s="3981">
        <v>0</v>
      </c>
      <c r="N114" s="3975"/>
      <c r="O114" s="3981">
        <v>0</v>
      </c>
      <c r="P114" s="3981">
        <v>0</v>
      </c>
      <c r="Q114" s="3981">
        <v>0</v>
      </c>
      <c r="R114" s="6003"/>
      <c r="S114" s="3981">
        <v>0</v>
      </c>
      <c r="T114" s="3981">
        <v>0</v>
      </c>
      <c r="U114" s="3981">
        <v>0</v>
      </c>
      <c r="V114" s="3981">
        <v>0</v>
      </c>
      <c r="W114" s="3980">
        <f t="shared" si="8"/>
        <v>0</v>
      </c>
      <c r="X114" s="3975"/>
      <c r="Y114" s="4523"/>
      <c r="Z114" s="661"/>
      <c r="AA114" s="4571">
        <f t="shared" si="5"/>
        <v>0</v>
      </c>
      <c r="AB114" s="4572">
        <v>0</v>
      </c>
      <c r="AC114" s="4572">
        <v>0</v>
      </c>
      <c r="AD114" s="4572">
        <v>0</v>
      </c>
      <c r="AE114" s="4572">
        <v>0</v>
      </c>
      <c r="AF114" s="5937"/>
      <c r="AG114" s="5937"/>
      <c r="AH114" s="4572">
        <v>0</v>
      </c>
      <c r="AI114" s="4573">
        <f t="shared" si="6"/>
        <v>0</v>
      </c>
      <c r="AJ114" s="4574">
        <f t="shared" si="7"/>
        <v>0</v>
      </c>
      <c r="AK114" s="661"/>
      <c r="AL114" s="3057">
        <v>0</v>
      </c>
      <c r="AM114" s="661"/>
      <c r="AN114" s="3057">
        <v>0</v>
      </c>
      <c r="AO114" s="6177"/>
      <c r="AP114" s="738"/>
    </row>
    <row r="115" spans="1:42" hidden="1">
      <c r="A115" s="738"/>
      <c r="B115" s="661"/>
      <c r="C115" s="3977"/>
      <c r="D115" s="3978"/>
      <c r="E115" s="3978"/>
      <c r="F115" s="3967" t="b">
        <v>1</v>
      </c>
      <c r="G115" s="3975"/>
      <c r="H115" s="3975"/>
      <c r="I115" s="3975"/>
      <c r="J115" s="3975"/>
      <c r="K115" s="3976"/>
      <c r="L115" s="3981">
        <v>0</v>
      </c>
      <c r="M115" s="3981">
        <v>0</v>
      </c>
      <c r="N115" s="3975"/>
      <c r="O115" s="3981">
        <v>0</v>
      </c>
      <c r="P115" s="3981">
        <v>0</v>
      </c>
      <c r="Q115" s="3981">
        <v>0</v>
      </c>
      <c r="R115" s="6003"/>
      <c r="S115" s="3981">
        <v>0</v>
      </c>
      <c r="T115" s="3981">
        <v>0</v>
      </c>
      <c r="U115" s="3981">
        <v>0</v>
      </c>
      <c r="V115" s="3981">
        <v>0</v>
      </c>
      <c r="W115" s="3980">
        <f t="shared" si="8"/>
        <v>0</v>
      </c>
      <c r="X115" s="3975"/>
      <c r="Y115" s="4523"/>
      <c r="Z115" s="661"/>
      <c r="AA115" s="4571">
        <f t="shared" si="5"/>
        <v>0</v>
      </c>
      <c r="AB115" s="4572">
        <v>0</v>
      </c>
      <c r="AC115" s="4572">
        <v>0</v>
      </c>
      <c r="AD115" s="4572">
        <v>0</v>
      </c>
      <c r="AE115" s="4572">
        <v>0</v>
      </c>
      <c r="AF115" s="5937"/>
      <c r="AG115" s="5937"/>
      <c r="AH115" s="4572">
        <v>0</v>
      </c>
      <c r="AI115" s="4573">
        <f t="shared" si="6"/>
        <v>0</v>
      </c>
      <c r="AJ115" s="4574">
        <f t="shared" si="7"/>
        <v>0</v>
      </c>
      <c r="AK115" s="661"/>
      <c r="AL115" s="3057">
        <v>0</v>
      </c>
      <c r="AM115" s="661"/>
      <c r="AN115" s="3057">
        <v>0</v>
      </c>
      <c r="AO115" s="6177"/>
      <c r="AP115" s="738"/>
    </row>
    <row r="116" spans="1:42" hidden="1">
      <c r="A116" s="738"/>
      <c r="B116" s="661"/>
      <c r="C116" s="3977"/>
      <c r="D116" s="3978"/>
      <c r="E116" s="3978"/>
      <c r="F116" s="3967" t="b">
        <v>1</v>
      </c>
      <c r="G116" s="3975"/>
      <c r="H116" s="3975"/>
      <c r="I116" s="3975"/>
      <c r="J116" s="3975"/>
      <c r="K116" s="3976"/>
      <c r="L116" s="3981">
        <v>0</v>
      </c>
      <c r="M116" s="3981">
        <v>0</v>
      </c>
      <c r="N116" s="3975"/>
      <c r="O116" s="3981">
        <v>0</v>
      </c>
      <c r="P116" s="3981">
        <v>0</v>
      </c>
      <c r="Q116" s="3981">
        <v>0</v>
      </c>
      <c r="R116" s="6003"/>
      <c r="S116" s="3981">
        <v>0</v>
      </c>
      <c r="T116" s="3981">
        <v>0</v>
      </c>
      <c r="U116" s="3981">
        <v>0</v>
      </c>
      <c r="V116" s="3981">
        <v>0</v>
      </c>
      <c r="W116" s="3980">
        <f t="shared" si="8"/>
        <v>0</v>
      </c>
      <c r="X116" s="3975"/>
      <c r="Y116" s="4523"/>
      <c r="Z116" s="661"/>
      <c r="AA116" s="4571">
        <f t="shared" si="5"/>
        <v>0</v>
      </c>
      <c r="AB116" s="4572">
        <v>0</v>
      </c>
      <c r="AC116" s="4572">
        <v>0</v>
      </c>
      <c r="AD116" s="4572">
        <v>0</v>
      </c>
      <c r="AE116" s="4572">
        <v>0</v>
      </c>
      <c r="AF116" s="5937"/>
      <c r="AG116" s="5937"/>
      <c r="AH116" s="4572">
        <v>0</v>
      </c>
      <c r="AI116" s="4573">
        <f t="shared" si="6"/>
        <v>0</v>
      </c>
      <c r="AJ116" s="4574">
        <f t="shared" si="7"/>
        <v>0</v>
      </c>
      <c r="AK116" s="661"/>
      <c r="AL116" s="3057">
        <v>0</v>
      </c>
      <c r="AM116" s="661"/>
      <c r="AN116" s="3057">
        <v>0</v>
      </c>
      <c r="AO116" s="6177"/>
      <c r="AP116" s="738"/>
    </row>
    <row r="117" spans="1:42" hidden="1">
      <c r="A117" s="738"/>
      <c r="B117" s="661"/>
      <c r="C117" s="3977"/>
      <c r="D117" s="3978"/>
      <c r="E117" s="3978"/>
      <c r="F117" s="3967" t="b">
        <v>1</v>
      </c>
      <c r="G117" s="3975"/>
      <c r="H117" s="3975"/>
      <c r="I117" s="3975"/>
      <c r="J117" s="3975"/>
      <c r="K117" s="3976"/>
      <c r="L117" s="3981">
        <v>0</v>
      </c>
      <c r="M117" s="3981">
        <v>0</v>
      </c>
      <c r="N117" s="3975"/>
      <c r="O117" s="3981">
        <v>0</v>
      </c>
      <c r="P117" s="3981">
        <v>0</v>
      </c>
      <c r="Q117" s="3981">
        <v>0</v>
      </c>
      <c r="R117" s="6003"/>
      <c r="S117" s="3981">
        <v>0</v>
      </c>
      <c r="T117" s="3981">
        <v>0</v>
      </c>
      <c r="U117" s="3981">
        <v>0</v>
      </c>
      <c r="V117" s="3981">
        <v>0</v>
      </c>
      <c r="W117" s="3980">
        <f t="shared" si="8"/>
        <v>0</v>
      </c>
      <c r="X117" s="3975"/>
      <c r="Y117" s="4523"/>
      <c r="Z117" s="661"/>
      <c r="AA117" s="4571">
        <f t="shared" si="5"/>
        <v>0</v>
      </c>
      <c r="AB117" s="4572">
        <v>0</v>
      </c>
      <c r="AC117" s="4572">
        <v>0</v>
      </c>
      <c r="AD117" s="4572">
        <v>0</v>
      </c>
      <c r="AE117" s="4572">
        <v>0</v>
      </c>
      <c r="AF117" s="5937"/>
      <c r="AG117" s="5937"/>
      <c r="AH117" s="4572">
        <v>0</v>
      </c>
      <c r="AI117" s="4573">
        <f t="shared" si="6"/>
        <v>0</v>
      </c>
      <c r="AJ117" s="4574">
        <f t="shared" si="7"/>
        <v>0</v>
      </c>
      <c r="AK117" s="661"/>
      <c r="AL117" s="3057">
        <v>0</v>
      </c>
      <c r="AM117" s="661"/>
      <c r="AN117" s="3057">
        <v>0</v>
      </c>
      <c r="AO117" s="6177"/>
      <c r="AP117" s="738"/>
    </row>
    <row r="118" spans="1:42">
      <c r="A118" s="738"/>
      <c r="B118" s="661"/>
      <c r="C118" s="3268" t="s">
        <v>1104</v>
      </c>
      <c r="D118" s="3308"/>
      <c r="E118" s="3308"/>
      <c r="F118" s="3225"/>
      <c r="G118" s="3309"/>
      <c r="H118" s="3309"/>
      <c r="I118" s="3309"/>
      <c r="J118" s="3309"/>
      <c r="K118" s="3309"/>
      <c r="L118" s="3659">
        <f>SUMIF($F$18:$F$117,"TRUE",L18:L117)</f>
        <v>0</v>
      </c>
      <c r="M118" s="3659">
        <f>SUMIF($F$18:$F$117,"TRUE",M18:M117)</f>
        <v>0</v>
      </c>
      <c r="N118" s="3659">
        <f>SUMIF($F$18:$F$117,"TRUE",N18:N117)</f>
        <v>0</v>
      </c>
      <c r="O118" s="3659">
        <f t="shared" ref="O118:W118" si="9">SUMIF($F$18:$F$117,"TRUE",O18:O117)</f>
        <v>0</v>
      </c>
      <c r="P118" s="3659">
        <f t="shared" si="9"/>
        <v>0</v>
      </c>
      <c r="Q118" s="3659">
        <f t="shared" si="9"/>
        <v>0</v>
      </c>
      <c r="R118" s="3659">
        <f>SUMIF($F$18:$F$117,"TRUE",R18:R117)</f>
        <v>0</v>
      </c>
      <c r="S118" s="3659">
        <f t="shared" si="9"/>
        <v>0</v>
      </c>
      <c r="T118" s="3659">
        <f t="shared" si="9"/>
        <v>0</v>
      </c>
      <c r="U118" s="3659">
        <f t="shared" si="9"/>
        <v>0</v>
      </c>
      <c r="V118" s="3659">
        <f t="shared" si="9"/>
        <v>0</v>
      </c>
      <c r="W118" s="3659">
        <f t="shared" si="9"/>
        <v>0</v>
      </c>
      <c r="X118" s="3975"/>
      <c r="Y118" s="4523"/>
      <c r="Z118" s="661"/>
      <c r="AA118" s="4575">
        <f>SUMIF($F$18:$F$117,"TRUE",AA18:AA117)</f>
        <v>0</v>
      </c>
      <c r="AB118" s="4576">
        <f t="shared" ref="AB118:AJ118" si="10">SUMIF($F$18:$F$117,"TRUE",AB18:AB117)</f>
        <v>0</v>
      </c>
      <c r="AC118" s="4576">
        <f t="shared" si="10"/>
        <v>0</v>
      </c>
      <c r="AD118" s="4576">
        <f t="shared" si="10"/>
        <v>0</v>
      </c>
      <c r="AE118" s="4576">
        <f>SUMIF($F$18:$F$117,"TRUE",AE18:AE117)</f>
        <v>0</v>
      </c>
      <c r="AF118" s="4576">
        <f>SUMIF($F$18:$F$117,"TRUE",AF18:AF117)</f>
        <v>0</v>
      </c>
      <c r="AG118" s="4576">
        <f>SUMIF($F$18:$F$117,"TRUE",AG18:AG117)</f>
        <v>0</v>
      </c>
      <c r="AH118" s="4576">
        <f>SUMIF($F$18:$F$117,"TRUE",AH18:AH117)</f>
        <v>0</v>
      </c>
      <c r="AI118" s="4576">
        <f>SUMIF($F$18:$F$117,"TRUE",AI18:AI117)</f>
        <v>0</v>
      </c>
      <c r="AJ118" s="4577">
        <f t="shared" si="10"/>
        <v>0</v>
      </c>
      <c r="AK118" s="661"/>
      <c r="AL118" s="3000">
        <f>SUMIF($F$18:$F$117,"TRUE",AL18:AL117)</f>
        <v>0</v>
      </c>
      <c r="AM118" s="661"/>
      <c r="AN118" s="3000">
        <f>SUMIF($F$18:$F$117,"TRUE",AN18:AN117)</f>
        <v>0</v>
      </c>
      <c r="AO118" s="6177"/>
      <c r="AP118" s="738"/>
    </row>
    <row r="119" spans="1:42" s="179" customFormat="1">
      <c r="A119" s="740"/>
      <c r="B119" s="662"/>
      <c r="C119" s="3311" t="s">
        <v>1414</v>
      </c>
      <c r="D119" s="3312"/>
      <c r="E119" s="3312"/>
      <c r="F119" s="3313"/>
      <c r="G119" s="3314"/>
      <c r="H119" s="3314"/>
      <c r="I119" s="3314"/>
      <c r="J119" s="3314"/>
      <c r="K119" s="3314"/>
      <c r="L119" s="3659">
        <f>SUM(L18:L117)</f>
        <v>0</v>
      </c>
      <c r="M119" s="3659">
        <f>SUM(M18:M117)</f>
        <v>0</v>
      </c>
      <c r="N119" s="3659">
        <f>SUM(N18:N117)</f>
        <v>0</v>
      </c>
      <c r="O119" s="3659">
        <f t="shared" ref="O119:W119" si="11">SUM(O18:O117)</f>
        <v>0</v>
      </c>
      <c r="P119" s="3659">
        <f t="shared" si="11"/>
        <v>0</v>
      </c>
      <c r="Q119" s="3659">
        <f t="shared" si="11"/>
        <v>0</v>
      </c>
      <c r="R119" s="3659">
        <f>SUM(R18:R117)</f>
        <v>0</v>
      </c>
      <c r="S119" s="3659">
        <f t="shared" si="11"/>
        <v>0</v>
      </c>
      <c r="T119" s="3659">
        <f t="shared" si="11"/>
        <v>0</v>
      </c>
      <c r="U119" s="3659">
        <f t="shared" si="11"/>
        <v>0</v>
      </c>
      <c r="V119" s="3659">
        <f t="shared" si="11"/>
        <v>0</v>
      </c>
      <c r="W119" s="3659">
        <f t="shared" si="11"/>
        <v>0</v>
      </c>
      <c r="X119" s="3979"/>
      <c r="Y119" s="4524"/>
      <c r="Z119" s="662"/>
      <c r="AA119" s="4575">
        <f>SUM(AA18:AA117)</f>
        <v>0</v>
      </c>
      <c r="AB119" s="4576">
        <f t="shared" ref="AB119:AJ119" si="12">SUM(AB18:AB117)</f>
        <v>0</v>
      </c>
      <c r="AC119" s="4576">
        <f t="shared" si="12"/>
        <v>0</v>
      </c>
      <c r="AD119" s="4576">
        <f t="shared" si="12"/>
        <v>0</v>
      </c>
      <c r="AE119" s="4576">
        <f>SUM(AE18:AE117)</f>
        <v>0</v>
      </c>
      <c r="AF119" s="4576">
        <f>SUM(AF18:AF117)</f>
        <v>0</v>
      </c>
      <c r="AG119" s="4576">
        <f>SUM(AG18:AG117)</f>
        <v>0</v>
      </c>
      <c r="AH119" s="4576">
        <f>SUM(AH18:AH117)</f>
        <v>0</v>
      </c>
      <c r="AI119" s="4576">
        <f>SUM(AI18:AI117)</f>
        <v>0</v>
      </c>
      <c r="AJ119" s="4577">
        <f t="shared" si="12"/>
        <v>0</v>
      </c>
      <c r="AK119" s="662"/>
      <c r="AL119" s="3000">
        <f>SUM(AL18:AL117)</f>
        <v>0</v>
      </c>
      <c r="AM119" s="662"/>
      <c r="AN119" s="3000">
        <f>SUM(AN18:AN117)</f>
        <v>0</v>
      </c>
      <c r="AO119" s="6177"/>
      <c r="AP119" s="740"/>
    </row>
    <row r="120" spans="1:42">
      <c r="A120" s="738"/>
      <c r="B120" s="661"/>
      <c r="C120" s="3305" t="s">
        <v>1680</v>
      </c>
      <c r="D120" s="3306"/>
      <c r="E120" s="3306"/>
      <c r="F120" s="3295"/>
      <c r="G120" s="3296"/>
      <c r="H120" s="3296"/>
      <c r="I120" s="3296"/>
      <c r="J120" s="3295"/>
      <c r="K120" s="3295"/>
      <c r="L120" s="3296"/>
      <c r="M120" s="3296"/>
      <c r="N120" s="3296"/>
      <c r="O120" s="3296"/>
      <c r="P120" s="3296"/>
      <c r="Q120" s="3296"/>
      <c r="R120" s="3296"/>
      <c r="S120" s="3296"/>
      <c r="T120" s="3296"/>
      <c r="U120" s="3296"/>
      <c r="V120" s="3296"/>
      <c r="W120" s="3296"/>
      <c r="X120" s="3298"/>
      <c r="Y120" s="4522"/>
      <c r="Z120" s="661"/>
      <c r="AA120" s="4578"/>
      <c r="AB120" s="4579"/>
      <c r="AC120" s="4579"/>
      <c r="AD120" s="4579"/>
      <c r="AE120" s="4579"/>
      <c r="AF120" s="4579"/>
      <c r="AG120" s="4579"/>
      <c r="AH120" s="4579"/>
      <c r="AI120" s="4579"/>
      <c r="AJ120" s="4580"/>
      <c r="AK120" s="661"/>
      <c r="AL120" s="3001"/>
      <c r="AM120" s="661"/>
      <c r="AN120" s="3001"/>
      <c r="AO120" s="6177"/>
      <c r="AP120" s="738"/>
    </row>
    <row r="121" spans="1:42">
      <c r="A121" s="738"/>
      <c r="B121" s="661"/>
      <c r="C121" s="3973" t="s">
        <v>1681</v>
      </c>
      <c r="D121" s="3974"/>
      <c r="E121" s="3974"/>
      <c r="F121" s="3967" t="b">
        <v>1</v>
      </c>
      <c r="G121" s="3975"/>
      <c r="H121" s="3975"/>
      <c r="I121" s="3975"/>
      <c r="J121" s="3975"/>
      <c r="K121" s="3975"/>
      <c r="L121" s="4517"/>
      <c r="M121" s="4517"/>
      <c r="N121" s="3975"/>
      <c r="O121" s="4517"/>
      <c r="P121" s="4517"/>
      <c r="Q121" s="4517"/>
      <c r="R121" s="4517"/>
      <c r="S121" s="4517"/>
      <c r="T121" s="4517"/>
      <c r="U121" s="4517"/>
      <c r="V121" s="4517"/>
      <c r="W121" s="3980">
        <f>T121+U121-V121</f>
        <v>0</v>
      </c>
      <c r="X121" s="3975"/>
      <c r="Y121" s="4523"/>
      <c r="Z121" s="661"/>
      <c r="AA121" s="4571">
        <f>+AB121+AC121</f>
        <v>0</v>
      </c>
      <c r="AB121" s="4594"/>
      <c r="AC121" s="4594"/>
      <c r="AD121" s="4594"/>
      <c r="AE121" s="4594"/>
      <c r="AF121" s="4594"/>
      <c r="AG121" s="4594"/>
      <c r="AH121" s="4594"/>
      <c r="AI121" s="4594"/>
      <c r="AJ121" s="4574">
        <f>+AC121+AE121</f>
        <v>0</v>
      </c>
      <c r="AK121" s="661"/>
      <c r="AL121" s="4595"/>
      <c r="AM121" s="661"/>
      <c r="AN121" s="4595"/>
      <c r="AO121" s="6177"/>
      <c r="AP121" s="738"/>
    </row>
    <row r="122" spans="1:42">
      <c r="A122" s="738"/>
      <c r="B122" s="661"/>
      <c r="C122" s="3973" t="s">
        <v>1682</v>
      </c>
      <c r="D122" s="3974"/>
      <c r="E122" s="3974"/>
      <c r="F122" s="3967" t="b">
        <v>0</v>
      </c>
      <c r="G122" s="3975"/>
      <c r="H122" s="3975"/>
      <c r="I122" s="3975"/>
      <c r="J122" s="3975"/>
      <c r="K122" s="3975"/>
      <c r="L122" s="4517"/>
      <c r="M122" s="4517"/>
      <c r="N122" s="3975"/>
      <c r="O122" s="4517"/>
      <c r="P122" s="4517"/>
      <c r="Q122" s="4517"/>
      <c r="R122" s="4517"/>
      <c r="S122" s="4517"/>
      <c r="T122" s="4517"/>
      <c r="U122" s="4517"/>
      <c r="V122" s="4517"/>
      <c r="W122" s="3980">
        <f>T122+U122-V122</f>
        <v>0</v>
      </c>
      <c r="X122" s="3975"/>
      <c r="Y122" s="4523"/>
      <c r="Z122" s="661"/>
      <c r="AA122" s="4571">
        <f>+AB122+AC122</f>
        <v>0</v>
      </c>
      <c r="AB122" s="4594"/>
      <c r="AC122" s="4594"/>
      <c r="AD122" s="4594"/>
      <c r="AE122" s="4594"/>
      <c r="AF122" s="4594"/>
      <c r="AG122" s="4594"/>
      <c r="AH122" s="4594"/>
      <c r="AI122" s="4594"/>
      <c r="AJ122" s="4574">
        <f>+AC122+AE122</f>
        <v>0</v>
      </c>
      <c r="AK122" s="661"/>
      <c r="AL122" s="4595"/>
      <c r="AM122" s="661"/>
      <c r="AN122" s="4595"/>
      <c r="AO122" s="6177"/>
      <c r="AP122" s="738"/>
    </row>
    <row r="123" spans="1:42">
      <c r="A123" s="738"/>
      <c r="B123" s="661"/>
      <c r="C123" s="3973" t="s">
        <v>1683</v>
      </c>
      <c r="D123" s="3974"/>
      <c r="E123" s="3974"/>
      <c r="F123" s="3967" t="b">
        <v>1</v>
      </c>
      <c r="G123" s="3975"/>
      <c r="H123" s="3975"/>
      <c r="I123" s="3975"/>
      <c r="J123" s="3975"/>
      <c r="K123" s="3975"/>
      <c r="L123" s="4517"/>
      <c r="M123" s="4517"/>
      <c r="N123" s="3975"/>
      <c r="O123" s="4517"/>
      <c r="P123" s="4517"/>
      <c r="Q123" s="4517"/>
      <c r="R123" s="4517"/>
      <c r="S123" s="4517"/>
      <c r="T123" s="4517"/>
      <c r="U123" s="4517"/>
      <c r="V123" s="4517"/>
      <c r="W123" s="3980">
        <f>T123+U123-V123</f>
        <v>0</v>
      </c>
      <c r="X123" s="3975"/>
      <c r="Y123" s="4523"/>
      <c r="Z123" s="661"/>
      <c r="AA123" s="4571">
        <f>+AB123+AC123</f>
        <v>0</v>
      </c>
      <c r="AB123" s="4594"/>
      <c r="AC123" s="4594"/>
      <c r="AD123" s="4594"/>
      <c r="AE123" s="4594"/>
      <c r="AF123" s="4594"/>
      <c r="AG123" s="4594"/>
      <c r="AH123" s="4594"/>
      <c r="AI123" s="4594"/>
      <c r="AJ123" s="4574">
        <f>+AC123+AE123</f>
        <v>0</v>
      </c>
      <c r="AK123" s="661"/>
      <c r="AL123" s="4595"/>
      <c r="AM123" s="661"/>
      <c r="AN123" s="4595"/>
      <c r="AO123" s="6177"/>
      <c r="AP123" s="738"/>
    </row>
    <row r="124" spans="1:42" hidden="1">
      <c r="A124" s="738"/>
      <c r="B124" s="661"/>
      <c r="C124" s="3977"/>
      <c r="D124" s="3978"/>
      <c r="E124" s="3978"/>
      <c r="F124" s="3967" t="b">
        <v>1</v>
      </c>
      <c r="G124" s="3975"/>
      <c r="H124" s="3975"/>
      <c r="I124" s="3975"/>
      <c r="J124" s="3975"/>
      <c r="K124" s="3975"/>
      <c r="L124" s="3981">
        <v>0</v>
      </c>
      <c r="M124" s="3981">
        <v>0</v>
      </c>
      <c r="N124" s="3983"/>
      <c r="O124" s="3981">
        <v>0</v>
      </c>
      <c r="P124" s="3981">
        <v>0</v>
      </c>
      <c r="Q124" s="3981">
        <v>0</v>
      </c>
      <c r="R124" s="3981">
        <v>0</v>
      </c>
      <c r="S124" s="3981">
        <v>0</v>
      </c>
      <c r="T124" s="3981">
        <v>0</v>
      </c>
      <c r="U124" s="3981">
        <v>0</v>
      </c>
      <c r="V124" s="3981">
        <v>0</v>
      </c>
      <c r="W124" s="3980">
        <f t="shared" ref="W124:W187" si="13">T124+U124-V124</f>
        <v>0</v>
      </c>
      <c r="X124" s="3975"/>
      <c r="Y124" s="4523"/>
      <c r="Z124" s="661"/>
      <c r="AA124" s="4571">
        <f t="shared" ref="AA124:AA187" si="14">+AB124+AC124</f>
        <v>0</v>
      </c>
      <c r="AB124" s="4572">
        <v>0</v>
      </c>
      <c r="AC124" s="4572">
        <v>0</v>
      </c>
      <c r="AD124" s="4572">
        <v>0</v>
      </c>
      <c r="AE124" s="4572">
        <v>0</v>
      </c>
      <c r="AF124" s="4572">
        <v>0</v>
      </c>
      <c r="AG124" s="4572">
        <v>0</v>
      </c>
      <c r="AH124" s="4572">
        <v>0</v>
      </c>
      <c r="AI124" s="4572">
        <v>0</v>
      </c>
      <c r="AJ124" s="4574">
        <f t="shared" ref="AJ124:AJ187" si="15">+AC124+AE124</f>
        <v>0</v>
      </c>
      <c r="AK124" s="661"/>
      <c r="AL124" s="3057">
        <v>0</v>
      </c>
      <c r="AM124" s="661"/>
      <c r="AN124" s="3057">
        <v>0</v>
      </c>
      <c r="AO124" s="6177"/>
      <c r="AP124" s="738"/>
    </row>
    <row r="125" spans="1:42" hidden="1">
      <c r="A125" s="738"/>
      <c r="B125" s="661"/>
      <c r="C125" s="3977"/>
      <c r="D125" s="3978"/>
      <c r="E125" s="3978"/>
      <c r="F125" s="3967" t="b">
        <v>1</v>
      </c>
      <c r="G125" s="3975"/>
      <c r="H125" s="3975"/>
      <c r="I125" s="3975"/>
      <c r="J125" s="3975"/>
      <c r="K125" s="3975"/>
      <c r="L125" s="3981">
        <v>0</v>
      </c>
      <c r="M125" s="3981">
        <v>0</v>
      </c>
      <c r="N125" s="3983"/>
      <c r="O125" s="3981">
        <v>0</v>
      </c>
      <c r="P125" s="3981">
        <v>0</v>
      </c>
      <c r="Q125" s="3981">
        <v>0</v>
      </c>
      <c r="R125" s="3981">
        <v>0</v>
      </c>
      <c r="S125" s="3981">
        <v>0</v>
      </c>
      <c r="T125" s="3981">
        <v>0</v>
      </c>
      <c r="U125" s="3981">
        <v>0</v>
      </c>
      <c r="V125" s="3981">
        <v>0</v>
      </c>
      <c r="W125" s="3980">
        <f t="shared" si="13"/>
        <v>0</v>
      </c>
      <c r="X125" s="3975"/>
      <c r="Y125" s="4523"/>
      <c r="Z125" s="661"/>
      <c r="AA125" s="4571">
        <f t="shared" si="14"/>
        <v>0</v>
      </c>
      <c r="AB125" s="4572">
        <v>0</v>
      </c>
      <c r="AC125" s="4572">
        <v>0</v>
      </c>
      <c r="AD125" s="4572">
        <v>0</v>
      </c>
      <c r="AE125" s="4572">
        <v>0</v>
      </c>
      <c r="AF125" s="4572">
        <v>0</v>
      </c>
      <c r="AG125" s="4572">
        <v>0</v>
      </c>
      <c r="AH125" s="4572">
        <v>0</v>
      </c>
      <c r="AI125" s="4572">
        <v>0</v>
      </c>
      <c r="AJ125" s="4574">
        <f t="shared" si="15"/>
        <v>0</v>
      </c>
      <c r="AK125" s="661"/>
      <c r="AL125" s="3057">
        <v>0</v>
      </c>
      <c r="AM125" s="661"/>
      <c r="AN125" s="3057">
        <v>0</v>
      </c>
      <c r="AO125" s="6177"/>
      <c r="AP125" s="738"/>
    </row>
    <row r="126" spans="1:42" hidden="1">
      <c r="A126" s="738"/>
      <c r="B126" s="661"/>
      <c r="C126" s="3977"/>
      <c r="D126" s="3978"/>
      <c r="E126" s="3978"/>
      <c r="F126" s="3967" t="b">
        <v>1</v>
      </c>
      <c r="G126" s="3975"/>
      <c r="H126" s="3975"/>
      <c r="I126" s="3975"/>
      <c r="J126" s="3975"/>
      <c r="K126" s="3975"/>
      <c r="L126" s="3981">
        <v>0</v>
      </c>
      <c r="M126" s="3981">
        <v>0</v>
      </c>
      <c r="N126" s="3983"/>
      <c r="O126" s="3981">
        <v>0</v>
      </c>
      <c r="P126" s="3981">
        <v>0</v>
      </c>
      <c r="Q126" s="3981">
        <v>0</v>
      </c>
      <c r="R126" s="3981">
        <v>0</v>
      </c>
      <c r="S126" s="3981">
        <v>0</v>
      </c>
      <c r="T126" s="3981">
        <v>0</v>
      </c>
      <c r="U126" s="3981">
        <v>0</v>
      </c>
      <c r="V126" s="3981">
        <v>0</v>
      </c>
      <c r="W126" s="3980">
        <f t="shared" si="13"/>
        <v>0</v>
      </c>
      <c r="X126" s="3975"/>
      <c r="Y126" s="4523"/>
      <c r="Z126" s="661"/>
      <c r="AA126" s="4571">
        <f t="shared" si="14"/>
        <v>0</v>
      </c>
      <c r="AB126" s="4572">
        <v>0</v>
      </c>
      <c r="AC126" s="4572">
        <v>0</v>
      </c>
      <c r="AD126" s="4572">
        <v>0</v>
      </c>
      <c r="AE126" s="4572">
        <v>0</v>
      </c>
      <c r="AF126" s="4572">
        <v>0</v>
      </c>
      <c r="AG126" s="4572">
        <v>0</v>
      </c>
      <c r="AH126" s="4572">
        <v>0</v>
      </c>
      <c r="AI126" s="4572">
        <v>0</v>
      </c>
      <c r="AJ126" s="4574">
        <f t="shared" si="15"/>
        <v>0</v>
      </c>
      <c r="AK126" s="661"/>
      <c r="AL126" s="3057">
        <v>0</v>
      </c>
      <c r="AM126" s="661"/>
      <c r="AN126" s="3057">
        <v>0</v>
      </c>
      <c r="AO126" s="6177"/>
      <c r="AP126" s="738"/>
    </row>
    <row r="127" spans="1:42" hidden="1">
      <c r="A127" s="738"/>
      <c r="B127" s="661"/>
      <c r="C127" s="3977"/>
      <c r="D127" s="3978"/>
      <c r="E127" s="3978"/>
      <c r="F127" s="3967" t="b">
        <v>1</v>
      </c>
      <c r="G127" s="3975"/>
      <c r="H127" s="3975"/>
      <c r="I127" s="3975"/>
      <c r="J127" s="3975"/>
      <c r="K127" s="3975"/>
      <c r="L127" s="3981">
        <v>0</v>
      </c>
      <c r="M127" s="3981">
        <v>0</v>
      </c>
      <c r="N127" s="3983"/>
      <c r="O127" s="3981">
        <v>0</v>
      </c>
      <c r="P127" s="3981">
        <v>0</v>
      </c>
      <c r="Q127" s="3981">
        <v>0</v>
      </c>
      <c r="R127" s="3981">
        <v>0</v>
      </c>
      <c r="S127" s="3981">
        <v>0</v>
      </c>
      <c r="T127" s="3981">
        <v>0</v>
      </c>
      <c r="U127" s="3981">
        <v>0</v>
      </c>
      <c r="V127" s="3981">
        <v>0</v>
      </c>
      <c r="W127" s="3980">
        <f t="shared" si="13"/>
        <v>0</v>
      </c>
      <c r="X127" s="3975"/>
      <c r="Y127" s="4523"/>
      <c r="Z127" s="661"/>
      <c r="AA127" s="4571">
        <f t="shared" si="14"/>
        <v>0</v>
      </c>
      <c r="AB127" s="4572">
        <v>0</v>
      </c>
      <c r="AC127" s="4572">
        <v>0</v>
      </c>
      <c r="AD127" s="4572">
        <v>0</v>
      </c>
      <c r="AE127" s="4572">
        <v>0</v>
      </c>
      <c r="AF127" s="4572">
        <v>0</v>
      </c>
      <c r="AG127" s="4572">
        <v>0</v>
      </c>
      <c r="AH127" s="4572">
        <v>0</v>
      </c>
      <c r="AI127" s="4572">
        <v>0</v>
      </c>
      <c r="AJ127" s="4574">
        <f t="shared" si="15"/>
        <v>0</v>
      </c>
      <c r="AK127" s="661"/>
      <c r="AL127" s="3057">
        <v>0</v>
      </c>
      <c r="AM127" s="661"/>
      <c r="AN127" s="3057">
        <v>0</v>
      </c>
      <c r="AO127" s="6177"/>
      <c r="AP127" s="738"/>
    </row>
    <row r="128" spans="1:42" hidden="1">
      <c r="A128" s="738"/>
      <c r="B128" s="661"/>
      <c r="C128" s="3977"/>
      <c r="D128" s="3978"/>
      <c r="E128" s="3978"/>
      <c r="F128" s="3967" t="b">
        <v>1</v>
      </c>
      <c r="G128" s="3975"/>
      <c r="H128" s="3975"/>
      <c r="I128" s="3975"/>
      <c r="J128" s="3975"/>
      <c r="K128" s="3975"/>
      <c r="L128" s="3981">
        <v>0</v>
      </c>
      <c r="M128" s="3981">
        <v>0</v>
      </c>
      <c r="N128" s="3983"/>
      <c r="O128" s="3981">
        <v>0</v>
      </c>
      <c r="P128" s="3981">
        <v>0</v>
      </c>
      <c r="Q128" s="3981">
        <v>0</v>
      </c>
      <c r="R128" s="3981">
        <v>0</v>
      </c>
      <c r="S128" s="3981">
        <v>0</v>
      </c>
      <c r="T128" s="3981">
        <v>0</v>
      </c>
      <c r="U128" s="3981">
        <v>0</v>
      </c>
      <c r="V128" s="3981">
        <v>0</v>
      </c>
      <c r="W128" s="3980">
        <f t="shared" si="13"/>
        <v>0</v>
      </c>
      <c r="X128" s="3975"/>
      <c r="Y128" s="4523"/>
      <c r="Z128" s="661"/>
      <c r="AA128" s="4571">
        <f t="shared" si="14"/>
        <v>0</v>
      </c>
      <c r="AB128" s="4572">
        <v>0</v>
      </c>
      <c r="AC128" s="4572">
        <v>0</v>
      </c>
      <c r="AD128" s="4572">
        <v>0</v>
      </c>
      <c r="AE128" s="4572">
        <v>0</v>
      </c>
      <c r="AF128" s="4572">
        <v>0</v>
      </c>
      <c r="AG128" s="4572">
        <v>0</v>
      </c>
      <c r="AH128" s="4572">
        <v>0</v>
      </c>
      <c r="AI128" s="4572">
        <v>0</v>
      </c>
      <c r="AJ128" s="4574">
        <f t="shared" si="15"/>
        <v>0</v>
      </c>
      <c r="AK128" s="661"/>
      <c r="AL128" s="3057">
        <v>0</v>
      </c>
      <c r="AM128" s="661"/>
      <c r="AN128" s="3057">
        <v>0</v>
      </c>
      <c r="AO128" s="6177"/>
      <c r="AP128" s="738"/>
    </row>
    <row r="129" spans="1:42" hidden="1">
      <c r="A129" s="738"/>
      <c r="B129" s="661"/>
      <c r="C129" s="3977"/>
      <c r="D129" s="3978"/>
      <c r="E129" s="3978"/>
      <c r="F129" s="3967" t="b">
        <v>1</v>
      </c>
      <c r="G129" s="3975"/>
      <c r="H129" s="3975"/>
      <c r="I129" s="3975"/>
      <c r="J129" s="3975"/>
      <c r="K129" s="3975"/>
      <c r="L129" s="3981">
        <v>0</v>
      </c>
      <c r="M129" s="3981">
        <v>0</v>
      </c>
      <c r="N129" s="3983"/>
      <c r="O129" s="3981">
        <v>0</v>
      </c>
      <c r="P129" s="3981">
        <v>0</v>
      </c>
      <c r="Q129" s="3981">
        <v>0</v>
      </c>
      <c r="R129" s="3981">
        <v>0</v>
      </c>
      <c r="S129" s="3981">
        <v>0</v>
      </c>
      <c r="T129" s="3981">
        <v>0</v>
      </c>
      <c r="U129" s="3981">
        <v>0</v>
      </c>
      <c r="V129" s="3981">
        <v>0</v>
      </c>
      <c r="W129" s="3980">
        <f t="shared" si="13"/>
        <v>0</v>
      </c>
      <c r="X129" s="3975"/>
      <c r="Y129" s="4523"/>
      <c r="Z129" s="661"/>
      <c r="AA129" s="4571">
        <f t="shared" si="14"/>
        <v>0</v>
      </c>
      <c r="AB129" s="4572">
        <v>0</v>
      </c>
      <c r="AC129" s="4572">
        <v>0</v>
      </c>
      <c r="AD129" s="4572">
        <v>0</v>
      </c>
      <c r="AE129" s="4572">
        <v>0</v>
      </c>
      <c r="AF129" s="4572">
        <v>0</v>
      </c>
      <c r="AG129" s="4572">
        <v>0</v>
      </c>
      <c r="AH129" s="4572">
        <v>0</v>
      </c>
      <c r="AI129" s="4572">
        <v>0</v>
      </c>
      <c r="AJ129" s="4574">
        <f t="shared" si="15"/>
        <v>0</v>
      </c>
      <c r="AK129" s="661"/>
      <c r="AL129" s="3057">
        <v>0</v>
      </c>
      <c r="AM129" s="661"/>
      <c r="AN129" s="3057">
        <v>0</v>
      </c>
      <c r="AO129" s="6177"/>
      <c r="AP129" s="738"/>
    </row>
    <row r="130" spans="1:42" hidden="1">
      <c r="A130" s="738"/>
      <c r="B130" s="661"/>
      <c r="C130" s="3977"/>
      <c r="D130" s="3978"/>
      <c r="E130" s="3978"/>
      <c r="F130" s="3967" t="b">
        <v>1</v>
      </c>
      <c r="G130" s="3975"/>
      <c r="H130" s="3975"/>
      <c r="I130" s="3975"/>
      <c r="J130" s="3975"/>
      <c r="K130" s="3975"/>
      <c r="L130" s="3981">
        <v>0</v>
      </c>
      <c r="M130" s="3981">
        <v>0</v>
      </c>
      <c r="N130" s="3983"/>
      <c r="O130" s="3981">
        <v>0</v>
      </c>
      <c r="P130" s="3981">
        <v>0</v>
      </c>
      <c r="Q130" s="3981">
        <v>0</v>
      </c>
      <c r="R130" s="3981">
        <v>0</v>
      </c>
      <c r="S130" s="3981">
        <v>0</v>
      </c>
      <c r="T130" s="3981">
        <v>0</v>
      </c>
      <c r="U130" s="3981">
        <v>0</v>
      </c>
      <c r="V130" s="3981">
        <v>0</v>
      </c>
      <c r="W130" s="3980">
        <f t="shared" si="13"/>
        <v>0</v>
      </c>
      <c r="X130" s="3975"/>
      <c r="Y130" s="4523"/>
      <c r="Z130" s="661"/>
      <c r="AA130" s="4571">
        <f t="shared" si="14"/>
        <v>0</v>
      </c>
      <c r="AB130" s="4572">
        <v>0</v>
      </c>
      <c r="AC130" s="4572">
        <v>0</v>
      </c>
      <c r="AD130" s="4572">
        <v>0</v>
      </c>
      <c r="AE130" s="4572">
        <v>0</v>
      </c>
      <c r="AF130" s="4572">
        <v>0</v>
      </c>
      <c r="AG130" s="4572">
        <v>0</v>
      </c>
      <c r="AH130" s="4572">
        <v>0</v>
      </c>
      <c r="AI130" s="4572">
        <v>0</v>
      </c>
      <c r="AJ130" s="4574">
        <f t="shared" si="15"/>
        <v>0</v>
      </c>
      <c r="AK130" s="661"/>
      <c r="AL130" s="3057">
        <v>0</v>
      </c>
      <c r="AM130" s="661"/>
      <c r="AN130" s="3057">
        <v>0</v>
      </c>
      <c r="AO130" s="6177"/>
      <c r="AP130" s="738"/>
    </row>
    <row r="131" spans="1:42" hidden="1">
      <c r="A131" s="738"/>
      <c r="B131" s="661"/>
      <c r="C131" s="3977"/>
      <c r="D131" s="3978"/>
      <c r="E131" s="3978"/>
      <c r="F131" s="3967" t="b">
        <v>1</v>
      </c>
      <c r="G131" s="3975"/>
      <c r="H131" s="3975"/>
      <c r="I131" s="3975"/>
      <c r="J131" s="3975"/>
      <c r="K131" s="3975"/>
      <c r="L131" s="3981">
        <v>0</v>
      </c>
      <c r="M131" s="3981">
        <v>0</v>
      </c>
      <c r="N131" s="3983"/>
      <c r="O131" s="3981">
        <v>0</v>
      </c>
      <c r="P131" s="3981">
        <v>0</v>
      </c>
      <c r="Q131" s="3981">
        <v>0</v>
      </c>
      <c r="R131" s="3981">
        <v>0</v>
      </c>
      <c r="S131" s="3981">
        <v>0</v>
      </c>
      <c r="T131" s="3981">
        <v>0</v>
      </c>
      <c r="U131" s="3981">
        <v>0</v>
      </c>
      <c r="V131" s="3981">
        <v>0</v>
      </c>
      <c r="W131" s="3980">
        <f t="shared" si="13"/>
        <v>0</v>
      </c>
      <c r="X131" s="3975"/>
      <c r="Y131" s="4523"/>
      <c r="Z131" s="661"/>
      <c r="AA131" s="4571">
        <f t="shared" si="14"/>
        <v>0</v>
      </c>
      <c r="AB131" s="4572">
        <v>0</v>
      </c>
      <c r="AC131" s="4572">
        <v>0</v>
      </c>
      <c r="AD131" s="4572">
        <v>0</v>
      </c>
      <c r="AE131" s="4572">
        <v>0</v>
      </c>
      <c r="AF131" s="4572">
        <v>0</v>
      </c>
      <c r="AG131" s="4572">
        <v>0</v>
      </c>
      <c r="AH131" s="4572">
        <v>0</v>
      </c>
      <c r="AI131" s="4572">
        <v>0</v>
      </c>
      <c r="AJ131" s="4574">
        <f t="shared" si="15"/>
        <v>0</v>
      </c>
      <c r="AK131" s="661"/>
      <c r="AL131" s="3057">
        <v>0</v>
      </c>
      <c r="AM131" s="661"/>
      <c r="AN131" s="3057">
        <v>0</v>
      </c>
      <c r="AO131" s="6177"/>
      <c r="AP131" s="738"/>
    </row>
    <row r="132" spans="1:42" hidden="1">
      <c r="A132" s="738"/>
      <c r="B132" s="661"/>
      <c r="C132" s="3977"/>
      <c r="D132" s="3978"/>
      <c r="E132" s="3978"/>
      <c r="F132" s="3967" t="b">
        <v>1</v>
      </c>
      <c r="G132" s="3975"/>
      <c r="H132" s="3975"/>
      <c r="I132" s="3975"/>
      <c r="J132" s="3975"/>
      <c r="K132" s="3975"/>
      <c r="L132" s="3981">
        <v>0</v>
      </c>
      <c r="M132" s="3981">
        <v>0</v>
      </c>
      <c r="N132" s="3983"/>
      <c r="O132" s="3981">
        <v>0</v>
      </c>
      <c r="P132" s="3981">
        <v>0</v>
      </c>
      <c r="Q132" s="3981">
        <v>0</v>
      </c>
      <c r="R132" s="3981">
        <v>0</v>
      </c>
      <c r="S132" s="3981">
        <v>0</v>
      </c>
      <c r="T132" s="3981">
        <v>0</v>
      </c>
      <c r="U132" s="3981">
        <v>0</v>
      </c>
      <c r="V132" s="3981">
        <v>0</v>
      </c>
      <c r="W132" s="3980">
        <f t="shared" si="13"/>
        <v>0</v>
      </c>
      <c r="X132" s="3975"/>
      <c r="Y132" s="4523"/>
      <c r="Z132" s="661"/>
      <c r="AA132" s="4571">
        <f t="shared" si="14"/>
        <v>0</v>
      </c>
      <c r="AB132" s="4572">
        <v>0</v>
      </c>
      <c r="AC132" s="4572">
        <v>0</v>
      </c>
      <c r="AD132" s="4572">
        <v>0</v>
      </c>
      <c r="AE132" s="4572">
        <v>0</v>
      </c>
      <c r="AF132" s="4572">
        <v>0</v>
      </c>
      <c r="AG132" s="4572">
        <v>0</v>
      </c>
      <c r="AH132" s="4572">
        <v>0</v>
      </c>
      <c r="AI132" s="4572">
        <v>0</v>
      </c>
      <c r="AJ132" s="4574">
        <f t="shared" si="15"/>
        <v>0</v>
      </c>
      <c r="AK132" s="661"/>
      <c r="AL132" s="3057">
        <v>0</v>
      </c>
      <c r="AM132" s="661"/>
      <c r="AN132" s="3057">
        <v>0</v>
      </c>
      <c r="AO132" s="6177"/>
      <c r="AP132" s="738"/>
    </row>
    <row r="133" spans="1:42" hidden="1">
      <c r="A133" s="738"/>
      <c r="B133" s="661"/>
      <c r="C133" s="3977"/>
      <c r="D133" s="3978"/>
      <c r="E133" s="3978"/>
      <c r="F133" s="3967" t="b">
        <v>1</v>
      </c>
      <c r="G133" s="3975"/>
      <c r="H133" s="3975"/>
      <c r="I133" s="3975"/>
      <c r="J133" s="3975"/>
      <c r="K133" s="3975"/>
      <c r="L133" s="3981">
        <v>0</v>
      </c>
      <c r="M133" s="3981">
        <v>0</v>
      </c>
      <c r="N133" s="3983"/>
      <c r="O133" s="3981">
        <v>0</v>
      </c>
      <c r="P133" s="3981">
        <v>0</v>
      </c>
      <c r="Q133" s="3981">
        <v>0</v>
      </c>
      <c r="R133" s="3981">
        <v>0</v>
      </c>
      <c r="S133" s="3981">
        <v>0</v>
      </c>
      <c r="T133" s="3981">
        <v>0</v>
      </c>
      <c r="U133" s="3981">
        <v>0</v>
      </c>
      <c r="V133" s="3981">
        <v>0</v>
      </c>
      <c r="W133" s="3980">
        <f t="shared" si="13"/>
        <v>0</v>
      </c>
      <c r="X133" s="3975"/>
      <c r="Y133" s="4523"/>
      <c r="Z133" s="661"/>
      <c r="AA133" s="4571">
        <f t="shared" si="14"/>
        <v>0</v>
      </c>
      <c r="AB133" s="4572">
        <v>0</v>
      </c>
      <c r="AC133" s="4572">
        <v>0</v>
      </c>
      <c r="AD133" s="4572">
        <v>0</v>
      </c>
      <c r="AE133" s="4572">
        <v>0</v>
      </c>
      <c r="AF133" s="4572">
        <v>0</v>
      </c>
      <c r="AG133" s="4572">
        <v>0</v>
      </c>
      <c r="AH133" s="4572">
        <v>0</v>
      </c>
      <c r="AI133" s="4572">
        <v>0</v>
      </c>
      <c r="AJ133" s="4574">
        <f t="shared" si="15"/>
        <v>0</v>
      </c>
      <c r="AK133" s="661"/>
      <c r="AL133" s="3057">
        <v>0</v>
      </c>
      <c r="AM133" s="661"/>
      <c r="AN133" s="3057">
        <v>0</v>
      </c>
      <c r="AO133" s="6177"/>
      <c r="AP133" s="738"/>
    </row>
    <row r="134" spans="1:42" hidden="1">
      <c r="A134" s="738"/>
      <c r="B134" s="661"/>
      <c r="C134" s="3977"/>
      <c r="D134" s="3978"/>
      <c r="E134" s="3978"/>
      <c r="F134" s="3967" t="b">
        <v>1</v>
      </c>
      <c r="G134" s="3975"/>
      <c r="H134" s="3975"/>
      <c r="I134" s="3975"/>
      <c r="J134" s="3975"/>
      <c r="K134" s="3975"/>
      <c r="L134" s="3981">
        <v>0</v>
      </c>
      <c r="M134" s="3981">
        <v>0</v>
      </c>
      <c r="N134" s="3983"/>
      <c r="O134" s="3981">
        <v>0</v>
      </c>
      <c r="P134" s="3981">
        <v>0</v>
      </c>
      <c r="Q134" s="3981">
        <v>0</v>
      </c>
      <c r="R134" s="3981">
        <v>0</v>
      </c>
      <c r="S134" s="3981">
        <v>0</v>
      </c>
      <c r="T134" s="3981">
        <v>0</v>
      </c>
      <c r="U134" s="3981">
        <v>0</v>
      </c>
      <c r="V134" s="3981">
        <v>0</v>
      </c>
      <c r="W134" s="3980">
        <f t="shared" si="13"/>
        <v>0</v>
      </c>
      <c r="X134" s="3975"/>
      <c r="Y134" s="4523"/>
      <c r="Z134" s="661"/>
      <c r="AA134" s="4571">
        <f t="shared" si="14"/>
        <v>0</v>
      </c>
      <c r="AB134" s="4572">
        <v>0</v>
      </c>
      <c r="AC134" s="4572">
        <v>0</v>
      </c>
      <c r="AD134" s="4572">
        <v>0</v>
      </c>
      <c r="AE134" s="4572">
        <v>0</v>
      </c>
      <c r="AF134" s="4572">
        <v>0</v>
      </c>
      <c r="AG134" s="4572">
        <v>0</v>
      </c>
      <c r="AH134" s="4572">
        <v>0</v>
      </c>
      <c r="AI134" s="4572">
        <v>0</v>
      </c>
      <c r="AJ134" s="4574">
        <f t="shared" si="15"/>
        <v>0</v>
      </c>
      <c r="AK134" s="661"/>
      <c r="AL134" s="3057">
        <v>0</v>
      </c>
      <c r="AM134" s="661"/>
      <c r="AN134" s="3057">
        <v>0</v>
      </c>
      <c r="AO134" s="6177"/>
      <c r="AP134" s="738"/>
    </row>
    <row r="135" spans="1:42" hidden="1">
      <c r="A135" s="738"/>
      <c r="B135" s="661"/>
      <c r="C135" s="3977"/>
      <c r="D135" s="3978"/>
      <c r="E135" s="3978"/>
      <c r="F135" s="3967" t="b">
        <v>1</v>
      </c>
      <c r="G135" s="3975"/>
      <c r="H135" s="3975"/>
      <c r="I135" s="3975"/>
      <c r="J135" s="3975"/>
      <c r="K135" s="3975"/>
      <c r="L135" s="3981">
        <v>0</v>
      </c>
      <c r="M135" s="3981">
        <v>0</v>
      </c>
      <c r="N135" s="3983"/>
      <c r="O135" s="3981">
        <v>0</v>
      </c>
      <c r="P135" s="3981">
        <v>0</v>
      </c>
      <c r="Q135" s="3981">
        <v>0</v>
      </c>
      <c r="R135" s="3981">
        <v>0</v>
      </c>
      <c r="S135" s="3981">
        <v>0</v>
      </c>
      <c r="T135" s="3981">
        <v>0</v>
      </c>
      <c r="U135" s="3981">
        <v>0</v>
      </c>
      <c r="V135" s="3981">
        <v>0</v>
      </c>
      <c r="W135" s="3980">
        <f t="shared" si="13"/>
        <v>0</v>
      </c>
      <c r="X135" s="3975"/>
      <c r="Y135" s="4523"/>
      <c r="Z135" s="661"/>
      <c r="AA135" s="4571">
        <f t="shared" si="14"/>
        <v>0</v>
      </c>
      <c r="AB135" s="4572">
        <v>0</v>
      </c>
      <c r="AC135" s="4572">
        <v>0</v>
      </c>
      <c r="AD135" s="4572">
        <v>0</v>
      </c>
      <c r="AE135" s="4572">
        <v>0</v>
      </c>
      <c r="AF135" s="4572">
        <v>0</v>
      </c>
      <c r="AG135" s="4572">
        <v>0</v>
      </c>
      <c r="AH135" s="4572">
        <v>0</v>
      </c>
      <c r="AI135" s="4572">
        <v>0</v>
      </c>
      <c r="AJ135" s="4574">
        <f t="shared" si="15"/>
        <v>0</v>
      </c>
      <c r="AK135" s="661"/>
      <c r="AL135" s="3057">
        <v>0</v>
      </c>
      <c r="AM135" s="661"/>
      <c r="AN135" s="3057">
        <v>0</v>
      </c>
      <c r="AO135" s="6177"/>
      <c r="AP135" s="738"/>
    </row>
    <row r="136" spans="1:42" hidden="1">
      <c r="A136" s="738"/>
      <c r="B136" s="661"/>
      <c r="C136" s="3977"/>
      <c r="D136" s="3978"/>
      <c r="E136" s="3978"/>
      <c r="F136" s="3967" t="b">
        <v>1</v>
      </c>
      <c r="G136" s="3975"/>
      <c r="H136" s="3975"/>
      <c r="I136" s="3975"/>
      <c r="J136" s="3975"/>
      <c r="K136" s="3975"/>
      <c r="L136" s="3981">
        <v>0</v>
      </c>
      <c r="M136" s="3981">
        <v>0</v>
      </c>
      <c r="N136" s="3983"/>
      <c r="O136" s="3981">
        <v>0</v>
      </c>
      <c r="P136" s="3981">
        <v>0</v>
      </c>
      <c r="Q136" s="3981">
        <v>0</v>
      </c>
      <c r="R136" s="3981">
        <v>0</v>
      </c>
      <c r="S136" s="3981">
        <v>0</v>
      </c>
      <c r="T136" s="3981">
        <v>0</v>
      </c>
      <c r="U136" s="3981">
        <v>0</v>
      </c>
      <c r="V136" s="3981">
        <v>0</v>
      </c>
      <c r="W136" s="3980">
        <f t="shared" si="13"/>
        <v>0</v>
      </c>
      <c r="X136" s="3975"/>
      <c r="Y136" s="4523"/>
      <c r="Z136" s="661"/>
      <c r="AA136" s="4571">
        <f t="shared" si="14"/>
        <v>0</v>
      </c>
      <c r="AB136" s="4572">
        <v>0</v>
      </c>
      <c r="AC136" s="4572">
        <v>0</v>
      </c>
      <c r="AD136" s="4572">
        <v>0</v>
      </c>
      <c r="AE136" s="4572">
        <v>0</v>
      </c>
      <c r="AF136" s="4572">
        <v>0</v>
      </c>
      <c r="AG136" s="4572">
        <v>0</v>
      </c>
      <c r="AH136" s="4572">
        <v>0</v>
      </c>
      <c r="AI136" s="4572">
        <v>0</v>
      </c>
      <c r="AJ136" s="4574">
        <f t="shared" si="15"/>
        <v>0</v>
      </c>
      <c r="AK136" s="661"/>
      <c r="AL136" s="3057">
        <v>0</v>
      </c>
      <c r="AM136" s="661"/>
      <c r="AN136" s="3057">
        <v>0</v>
      </c>
      <c r="AO136" s="6177"/>
      <c r="AP136" s="738"/>
    </row>
    <row r="137" spans="1:42" hidden="1">
      <c r="A137" s="738"/>
      <c r="B137" s="661"/>
      <c r="C137" s="3977"/>
      <c r="D137" s="3978"/>
      <c r="E137" s="3978"/>
      <c r="F137" s="3967" t="b">
        <v>1</v>
      </c>
      <c r="G137" s="3975"/>
      <c r="H137" s="3975"/>
      <c r="I137" s="3975"/>
      <c r="J137" s="3975"/>
      <c r="K137" s="3975"/>
      <c r="L137" s="3981">
        <v>0</v>
      </c>
      <c r="M137" s="3981">
        <v>0</v>
      </c>
      <c r="N137" s="3983"/>
      <c r="O137" s="3981">
        <v>0</v>
      </c>
      <c r="P137" s="3981">
        <v>0</v>
      </c>
      <c r="Q137" s="3981">
        <v>0</v>
      </c>
      <c r="R137" s="3981">
        <v>0</v>
      </c>
      <c r="S137" s="3981">
        <v>0</v>
      </c>
      <c r="T137" s="3981">
        <v>0</v>
      </c>
      <c r="U137" s="3981">
        <v>0</v>
      </c>
      <c r="V137" s="3981">
        <v>0</v>
      </c>
      <c r="W137" s="3980">
        <f t="shared" si="13"/>
        <v>0</v>
      </c>
      <c r="X137" s="3975"/>
      <c r="Y137" s="4523"/>
      <c r="Z137" s="661"/>
      <c r="AA137" s="4571">
        <f t="shared" si="14"/>
        <v>0</v>
      </c>
      <c r="AB137" s="4572">
        <v>0</v>
      </c>
      <c r="AC137" s="4572">
        <v>0</v>
      </c>
      <c r="AD137" s="4572">
        <v>0</v>
      </c>
      <c r="AE137" s="4572">
        <v>0</v>
      </c>
      <c r="AF137" s="4572">
        <v>0</v>
      </c>
      <c r="AG137" s="4572">
        <v>0</v>
      </c>
      <c r="AH137" s="4572">
        <v>0</v>
      </c>
      <c r="AI137" s="4572">
        <v>0</v>
      </c>
      <c r="AJ137" s="4574">
        <f t="shared" si="15"/>
        <v>0</v>
      </c>
      <c r="AK137" s="661"/>
      <c r="AL137" s="3057">
        <v>0</v>
      </c>
      <c r="AM137" s="661"/>
      <c r="AN137" s="3057">
        <v>0</v>
      </c>
      <c r="AO137" s="6177"/>
      <c r="AP137" s="738"/>
    </row>
    <row r="138" spans="1:42" hidden="1">
      <c r="A138" s="738"/>
      <c r="B138" s="661"/>
      <c r="C138" s="3977"/>
      <c r="D138" s="3978"/>
      <c r="E138" s="3978"/>
      <c r="F138" s="3967" t="b">
        <v>1</v>
      </c>
      <c r="G138" s="3975"/>
      <c r="H138" s="3975"/>
      <c r="I138" s="3975"/>
      <c r="J138" s="3975"/>
      <c r="K138" s="3975"/>
      <c r="L138" s="3981">
        <v>0</v>
      </c>
      <c r="M138" s="3981">
        <v>0</v>
      </c>
      <c r="N138" s="3983"/>
      <c r="O138" s="3981">
        <v>0</v>
      </c>
      <c r="P138" s="3981">
        <v>0</v>
      </c>
      <c r="Q138" s="3981">
        <v>0</v>
      </c>
      <c r="R138" s="3981">
        <v>0</v>
      </c>
      <c r="S138" s="3981">
        <v>0</v>
      </c>
      <c r="T138" s="3981">
        <v>0</v>
      </c>
      <c r="U138" s="3981">
        <v>0</v>
      </c>
      <c r="V138" s="3981">
        <v>0</v>
      </c>
      <c r="W138" s="3980">
        <f t="shared" si="13"/>
        <v>0</v>
      </c>
      <c r="X138" s="3975"/>
      <c r="Y138" s="4523"/>
      <c r="Z138" s="661"/>
      <c r="AA138" s="4571">
        <f t="shared" si="14"/>
        <v>0</v>
      </c>
      <c r="AB138" s="4572">
        <v>0</v>
      </c>
      <c r="AC138" s="4572">
        <v>0</v>
      </c>
      <c r="AD138" s="4572">
        <v>0</v>
      </c>
      <c r="AE138" s="4572">
        <v>0</v>
      </c>
      <c r="AF138" s="4572">
        <v>0</v>
      </c>
      <c r="AG138" s="4572">
        <v>0</v>
      </c>
      <c r="AH138" s="4572">
        <v>0</v>
      </c>
      <c r="AI138" s="4572">
        <v>0</v>
      </c>
      <c r="AJ138" s="4574">
        <f t="shared" si="15"/>
        <v>0</v>
      </c>
      <c r="AK138" s="661"/>
      <c r="AL138" s="3057">
        <v>0</v>
      </c>
      <c r="AM138" s="661"/>
      <c r="AN138" s="3057">
        <v>0</v>
      </c>
      <c r="AO138" s="6177"/>
      <c r="AP138" s="738"/>
    </row>
    <row r="139" spans="1:42" hidden="1">
      <c r="A139" s="738"/>
      <c r="B139" s="661"/>
      <c r="C139" s="3977"/>
      <c r="D139" s="3978"/>
      <c r="E139" s="3978"/>
      <c r="F139" s="3967" t="b">
        <v>1</v>
      </c>
      <c r="G139" s="3975"/>
      <c r="H139" s="3975"/>
      <c r="I139" s="3975"/>
      <c r="J139" s="3975"/>
      <c r="K139" s="3975"/>
      <c r="L139" s="3981">
        <v>0</v>
      </c>
      <c r="M139" s="3981">
        <v>0</v>
      </c>
      <c r="N139" s="3983"/>
      <c r="O139" s="3981">
        <v>0</v>
      </c>
      <c r="P139" s="3981">
        <v>0</v>
      </c>
      <c r="Q139" s="3981">
        <v>0</v>
      </c>
      <c r="R139" s="3981">
        <v>0</v>
      </c>
      <c r="S139" s="3981">
        <v>0</v>
      </c>
      <c r="T139" s="3981">
        <v>0</v>
      </c>
      <c r="U139" s="3981">
        <v>0</v>
      </c>
      <c r="V139" s="3981">
        <v>0</v>
      </c>
      <c r="W139" s="3980">
        <f t="shared" si="13"/>
        <v>0</v>
      </c>
      <c r="X139" s="3975"/>
      <c r="Y139" s="4523"/>
      <c r="Z139" s="661"/>
      <c r="AA139" s="4571">
        <f t="shared" si="14"/>
        <v>0</v>
      </c>
      <c r="AB139" s="4572">
        <v>0</v>
      </c>
      <c r="AC139" s="4572">
        <v>0</v>
      </c>
      <c r="AD139" s="4572">
        <v>0</v>
      </c>
      <c r="AE139" s="4572">
        <v>0</v>
      </c>
      <c r="AF139" s="4572">
        <v>0</v>
      </c>
      <c r="AG139" s="4572">
        <v>0</v>
      </c>
      <c r="AH139" s="4572">
        <v>0</v>
      </c>
      <c r="AI139" s="4572">
        <v>0</v>
      </c>
      <c r="AJ139" s="4574">
        <f t="shared" si="15"/>
        <v>0</v>
      </c>
      <c r="AK139" s="661"/>
      <c r="AL139" s="3057">
        <v>0</v>
      </c>
      <c r="AM139" s="661"/>
      <c r="AN139" s="3057">
        <v>0</v>
      </c>
      <c r="AO139" s="6177"/>
      <c r="AP139" s="738"/>
    </row>
    <row r="140" spans="1:42" hidden="1">
      <c r="A140" s="738"/>
      <c r="B140" s="661"/>
      <c r="C140" s="3977"/>
      <c r="D140" s="3978"/>
      <c r="E140" s="3978"/>
      <c r="F140" s="3967" t="b">
        <v>1</v>
      </c>
      <c r="G140" s="3975"/>
      <c r="H140" s="3975"/>
      <c r="I140" s="3975"/>
      <c r="J140" s="3975"/>
      <c r="K140" s="3975"/>
      <c r="L140" s="3981">
        <v>0</v>
      </c>
      <c r="M140" s="3981">
        <v>0</v>
      </c>
      <c r="N140" s="3983"/>
      <c r="O140" s="3981">
        <v>0</v>
      </c>
      <c r="P140" s="3981">
        <v>0</v>
      </c>
      <c r="Q140" s="3981">
        <v>0</v>
      </c>
      <c r="R140" s="3981">
        <v>0</v>
      </c>
      <c r="S140" s="3981">
        <v>0</v>
      </c>
      <c r="T140" s="3981">
        <v>0</v>
      </c>
      <c r="U140" s="3981">
        <v>0</v>
      </c>
      <c r="V140" s="3981">
        <v>0</v>
      </c>
      <c r="W140" s="3980">
        <f t="shared" si="13"/>
        <v>0</v>
      </c>
      <c r="X140" s="3975"/>
      <c r="Y140" s="4523"/>
      <c r="Z140" s="661"/>
      <c r="AA140" s="4571">
        <f t="shared" si="14"/>
        <v>0</v>
      </c>
      <c r="AB140" s="4572">
        <v>0</v>
      </c>
      <c r="AC140" s="4572">
        <v>0</v>
      </c>
      <c r="AD140" s="4572">
        <v>0</v>
      </c>
      <c r="AE140" s="4572">
        <v>0</v>
      </c>
      <c r="AF140" s="4572">
        <v>0</v>
      </c>
      <c r="AG140" s="4572">
        <v>0</v>
      </c>
      <c r="AH140" s="4572">
        <v>0</v>
      </c>
      <c r="AI140" s="4572">
        <v>0</v>
      </c>
      <c r="AJ140" s="4574">
        <f t="shared" si="15"/>
        <v>0</v>
      </c>
      <c r="AK140" s="661"/>
      <c r="AL140" s="3057">
        <v>0</v>
      </c>
      <c r="AM140" s="661"/>
      <c r="AN140" s="3057">
        <v>0</v>
      </c>
      <c r="AO140" s="6177"/>
      <c r="AP140" s="738"/>
    </row>
    <row r="141" spans="1:42" hidden="1">
      <c r="A141" s="738"/>
      <c r="B141" s="661"/>
      <c r="C141" s="3977"/>
      <c r="D141" s="3978"/>
      <c r="E141" s="3978"/>
      <c r="F141" s="3967" t="b">
        <v>1</v>
      </c>
      <c r="G141" s="3975"/>
      <c r="H141" s="3975"/>
      <c r="I141" s="3975"/>
      <c r="J141" s="3975"/>
      <c r="K141" s="3975"/>
      <c r="L141" s="3981">
        <v>0</v>
      </c>
      <c r="M141" s="3981">
        <v>0</v>
      </c>
      <c r="N141" s="3983"/>
      <c r="O141" s="3981">
        <v>0</v>
      </c>
      <c r="P141" s="3981">
        <v>0</v>
      </c>
      <c r="Q141" s="3981">
        <v>0</v>
      </c>
      <c r="R141" s="3981">
        <v>0</v>
      </c>
      <c r="S141" s="3981">
        <v>0</v>
      </c>
      <c r="T141" s="3981">
        <v>0</v>
      </c>
      <c r="U141" s="3981">
        <v>0</v>
      </c>
      <c r="V141" s="3981">
        <v>0</v>
      </c>
      <c r="W141" s="3980">
        <f t="shared" si="13"/>
        <v>0</v>
      </c>
      <c r="X141" s="3975"/>
      <c r="Y141" s="4523"/>
      <c r="Z141" s="661"/>
      <c r="AA141" s="4571">
        <f t="shared" si="14"/>
        <v>0</v>
      </c>
      <c r="AB141" s="4572">
        <v>0</v>
      </c>
      <c r="AC141" s="4572">
        <v>0</v>
      </c>
      <c r="AD141" s="4572">
        <v>0</v>
      </c>
      <c r="AE141" s="4572">
        <v>0</v>
      </c>
      <c r="AF141" s="4572">
        <v>0</v>
      </c>
      <c r="AG141" s="4572">
        <v>0</v>
      </c>
      <c r="AH141" s="4572">
        <v>0</v>
      </c>
      <c r="AI141" s="4572">
        <v>0</v>
      </c>
      <c r="AJ141" s="4574">
        <f t="shared" si="15"/>
        <v>0</v>
      </c>
      <c r="AK141" s="661"/>
      <c r="AL141" s="3057">
        <v>0</v>
      </c>
      <c r="AM141" s="661"/>
      <c r="AN141" s="3057">
        <v>0</v>
      </c>
      <c r="AO141" s="6177"/>
      <c r="AP141" s="738"/>
    </row>
    <row r="142" spans="1:42" hidden="1">
      <c r="A142" s="738"/>
      <c r="B142" s="661"/>
      <c r="C142" s="3977"/>
      <c r="D142" s="3978"/>
      <c r="E142" s="3978"/>
      <c r="F142" s="3967" t="b">
        <v>1</v>
      </c>
      <c r="G142" s="3975"/>
      <c r="H142" s="3975"/>
      <c r="I142" s="3975"/>
      <c r="J142" s="3975"/>
      <c r="K142" s="3975"/>
      <c r="L142" s="3981">
        <v>0</v>
      </c>
      <c r="M142" s="3981">
        <v>0</v>
      </c>
      <c r="N142" s="3983"/>
      <c r="O142" s="3981">
        <v>0</v>
      </c>
      <c r="P142" s="3981">
        <v>0</v>
      </c>
      <c r="Q142" s="3981">
        <v>0</v>
      </c>
      <c r="R142" s="3981">
        <v>0</v>
      </c>
      <c r="S142" s="3981">
        <v>0</v>
      </c>
      <c r="T142" s="3981">
        <v>0</v>
      </c>
      <c r="U142" s="3981">
        <v>0</v>
      </c>
      <c r="V142" s="3981">
        <v>0</v>
      </c>
      <c r="W142" s="3980">
        <f t="shared" si="13"/>
        <v>0</v>
      </c>
      <c r="X142" s="3975"/>
      <c r="Y142" s="4523"/>
      <c r="Z142" s="661"/>
      <c r="AA142" s="4571">
        <f t="shared" si="14"/>
        <v>0</v>
      </c>
      <c r="AB142" s="4572">
        <v>0</v>
      </c>
      <c r="AC142" s="4572">
        <v>0</v>
      </c>
      <c r="AD142" s="4572">
        <v>0</v>
      </c>
      <c r="AE142" s="4572">
        <v>0</v>
      </c>
      <c r="AF142" s="4572">
        <v>0</v>
      </c>
      <c r="AG142" s="4572">
        <v>0</v>
      </c>
      <c r="AH142" s="4572">
        <v>0</v>
      </c>
      <c r="AI142" s="4572">
        <v>0</v>
      </c>
      <c r="AJ142" s="4574">
        <f t="shared" si="15"/>
        <v>0</v>
      </c>
      <c r="AK142" s="661"/>
      <c r="AL142" s="3057">
        <v>0</v>
      </c>
      <c r="AM142" s="661"/>
      <c r="AN142" s="3057">
        <v>0</v>
      </c>
      <c r="AO142" s="6177"/>
      <c r="AP142" s="738"/>
    </row>
    <row r="143" spans="1:42" hidden="1">
      <c r="A143" s="738"/>
      <c r="B143" s="661"/>
      <c r="C143" s="3977"/>
      <c r="D143" s="3978"/>
      <c r="E143" s="3978"/>
      <c r="F143" s="3967" t="b">
        <v>1</v>
      </c>
      <c r="G143" s="3975"/>
      <c r="H143" s="3975"/>
      <c r="I143" s="3975"/>
      <c r="J143" s="3975"/>
      <c r="K143" s="3975"/>
      <c r="L143" s="3981">
        <v>0</v>
      </c>
      <c r="M143" s="3981">
        <v>0</v>
      </c>
      <c r="N143" s="3983"/>
      <c r="O143" s="3981">
        <v>0</v>
      </c>
      <c r="P143" s="3981">
        <v>0</v>
      </c>
      <c r="Q143" s="3981">
        <v>0</v>
      </c>
      <c r="R143" s="3981">
        <v>0</v>
      </c>
      <c r="S143" s="3981">
        <v>0</v>
      </c>
      <c r="T143" s="3981">
        <v>0</v>
      </c>
      <c r="U143" s="3981">
        <v>0</v>
      </c>
      <c r="V143" s="3981">
        <v>0</v>
      </c>
      <c r="W143" s="3980">
        <f t="shared" si="13"/>
        <v>0</v>
      </c>
      <c r="X143" s="3975"/>
      <c r="Y143" s="4523"/>
      <c r="Z143" s="661"/>
      <c r="AA143" s="4571">
        <f t="shared" si="14"/>
        <v>0</v>
      </c>
      <c r="AB143" s="4572">
        <v>0</v>
      </c>
      <c r="AC143" s="4572">
        <v>0</v>
      </c>
      <c r="AD143" s="4572">
        <v>0</v>
      </c>
      <c r="AE143" s="4572">
        <v>0</v>
      </c>
      <c r="AF143" s="4572">
        <v>0</v>
      </c>
      <c r="AG143" s="4572">
        <v>0</v>
      </c>
      <c r="AH143" s="4572">
        <v>0</v>
      </c>
      <c r="AI143" s="4572">
        <v>0</v>
      </c>
      <c r="AJ143" s="4574">
        <f t="shared" si="15"/>
        <v>0</v>
      </c>
      <c r="AK143" s="661"/>
      <c r="AL143" s="3057">
        <v>0</v>
      </c>
      <c r="AM143" s="661"/>
      <c r="AN143" s="3057">
        <v>0</v>
      </c>
      <c r="AO143" s="6177"/>
      <c r="AP143" s="738"/>
    </row>
    <row r="144" spans="1:42" hidden="1">
      <c r="A144" s="738"/>
      <c r="B144" s="661"/>
      <c r="C144" s="3977"/>
      <c r="D144" s="3978"/>
      <c r="E144" s="3978"/>
      <c r="F144" s="3967" t="b">
        <v>1</v>
      </c>
      <c r="G144" s="3975"/>
      <c r="H144" s="3975"/>
      <c r="I144" s="3975"/>
      <c r="J144" s="3975"/>
      <c r="K144" s="3975"/>
      <c r="L144" s="3981">
        <v>0</v>
      </c>
      <c r="M144" s="3981">
        <v>0</v>
      </c>
      <c r="N144" s="3983"/>
      <c r="O144" s="3981">
        <v>0</v>
      </c>
      <c r="P144" s="3981">
        <v>0</v>
      </c>
      <c r="Q144" s="3981">
        <v>0</v>
      </c>
      <c r="R144" s="3981">
        <v>0</v>
      </c>
      <c r="S144" s="3981">
        <v>0</v>
      </c>
      <c r="T144" s="3981">
        <v>0</v>
      </c>
      <c r="U144" s="3981">
        <v>0</v>
      </c>
      <c r="V144" s="3981">
        <v>0</v>
      </c>
      <c r="W144" s="3980">
        <f t="shared" si="13"/>
        <v>0</v>
      </c>
      <c r="X144" s="3975"/>
      <c r="Y144" s="4523"/>
      <c r="Z144" s="661"/>
      <c r="AA144" s="4571">
        <f t="shared" si="14"/>
        <v>0</v>
      </c>
      <c r="AB144" s="4572">
        <v>0</v>
      </c>
      <c r="AC144" s="4572">
        <v>0</v>
      </c>
      <c r="AD144" s="4572">
        <v>0</v>
      </c>
      <c r="AE144" s="4572">
        <v>0</v>
      </c>
      <c r="AF144" s="4572">
        <v>0</v>
      </c>
      <c r="AG144" s="4572">
        <v>0</v>
      </c>
      <c r="AH144" s="4572">
        <v>0</v>
      </c>
      <c r="AI144" s="4572">
        <v>0</v>
      </c>
      <c r="AJ144" s="4574">
        <f t="shared" si="15"/>
        <v>0</v>
      </c>
      <c r="AK144" s="661"/>
      <c r="AL144" s="3057">
        <v>0</v>
      </c>
      <c r="AM144" s="661"/>
      <c r="AN144" s="3057">
        <v>0</v>
      </c>
      <c r="AO144" s="6177"/>
      <c r="AP144" s="738"/>
    </row>
    <row r="145" spans="1:42" hidden="1">
      <c r="A145" s="738"/>
      <c r="B145" s="661"/>
      <c r="C145" s="3977"/>
      <c r="D145" s="3978"/>
      <c r="E145" s="3978"/>
      <c r="F145" s="3967" t="b">
        <v>1</v>
      </c>
      <c r="G145" s="3975"/>
      <c r="H145" s="3975"/>
      <c r="I145" s="3975"/>
      <c r="J145" s="3975"/>
      <c r="K145" s="3975"/>
      <c r="L145" s="3981">
        <v>0</v>
      </c>
      <c r="M145" s="3981">
        <v>0</v>
      </c>
      <c r="N145" s="3983"/>
      <c r="O145" s="3981">
        <v>0</v>
      </c>
      <c r="P145" s="3981">
        <v>0</v>
      </c>
      <c r="Q145" s="3981">
        <v>0</v>
      </c>
      <c r="R145" s="3981">
        <v>0</v>
      </c>
      <c r="S145" s="3981">
        <v>0</v>
      </c>
      <c r="T145" s="3981">
        <v>0</v>
      </c>
      <c r="U145" s="3981">
        <v>0</v>
      </c>
      <c r="V145" s="3981">
        <v>0</v>
      </c>
      <c r="W145" s="3980">
        <f t="shared" si="13"/>
        <v>0</v>
      </c>
      <c r="X145" s="3975"/>
      <c r="Y145" s="4523"/>
      <c r="Z145" s="661"/>
      <c r="AA145" s="4571">
        <f t="shared" si="14"/>
        <v>0</v>
      </c>
      <c r="AB145" s="4572">
        <v>0</v>
      </c>
      <c r="AC145" s="4572">
        <v>0</v>
      </c>
      <c r="AD145" s="4572">
        <v>0</v>
      </c>
      <c r="AE145" s="4572">
        <v>0</v>
      </c>
      <c r="AF145" s="4572">
        <v>0</v>
      </c>
      <c r="AG145" s="4572">
        <v>0</v>
      </c>
      <c r="AH145" s="4572">
        <v>0</v>
      </c>
      <c r="AI145" s="4572">
        <v>0</v>
      </c>
      <c r="AJ145" s="4574">
        <f t="shared" si="15"/>
        <v>0</v>
      </c>
      <c r="AK145" s="661"/>
      <c r="AL145" s="3057">
        <v>0</v>
      </c>
      <c r="AM145" s="661"/>
      <c r="AN145" s="3057">
        <v>0</v>
      </c>
      <c r="AO145" s="6177"/>
      <c r="AP145" s="738"/>
    </row>
    <row r="146" spans="1:42" hidden="1">
      <c r="A146" s="738"/>
      <c r="B146" s="661"/>
      <c r="C146" s="3977"/>
      <c r="D146" s="3978"/>
      <c r="E146" s="3978"/>
      <c r="F146" s="3967" t="b">
        <v>1</v>
      </c>
      <c r="G146" s="3975"/>
      <c r="H146" s="3975"/>
      <c r="I146" s="3975"/>
      <c r="J146" s="3975"/>
      <c r="K146" s="3975"/>
      <c r="L146" s="3981">
        <v>0</v>
      </c>
      <c r="M146" s="3981">
        <v>0</v>
      </c>
      <c r="N146" s="3983"/>
      <c r="O146" s="3981">
        <v>0</v>
      </c>
      <c r="P146" s="3981">
        <v>0</v>
      </c>
      <c r="Q146" s="3981">
        <v>0</v>
      </c>
      <c r="R146" s="3981">
        <v>0</v>
      </c>
      <c r="S146" s="3981">
        <v>0</v>
      </c>
      <c r="T146" s="3981">
        <v>0</v>
      </c>
      <c r="U146" s="3981">
        <v>0</v>
      </c>
      <c r="V146" s="3981">
        <v>0</v>
      </c>
      <c r="W146" s="3980">
        <f t="shared" si="13"/>
        <v>0</v>
      </c>
      <c r="X146" s="3975"/>
      <c r="Y146" s="4523"/>
      <c r="Z146" s="661"/>
      <c r="AA146" s="4571">
        <f t="shared" si="14"/>
        <v>0</v>
      </c>
      <c r="AB146" s="4572">
        <v>0</v>
      </c>
      <c r="AC146" s="4572">
        <v>0</v>
      </c>
      <c r="AD146" s="4572">
        <v>0</v>
      </c>
      <c r="AE146" s="4572">
        <v>0</v>
      </c>
      <c r="AF146" s="4572">
        <v>0</v>
      </c>
      <c r="AG146" s="4572">
        <v>0</v>
      </c>
      <c r="AH146" s="4572">
        <v>0</v>
      </c>
      <c r="AI146" s="4572">
        <v>0</v>
      </c>
      <c r="AJ146" s="4574">
        <f t="shared" si="15"/>
        <v>0</v>
      </c>
      <c r="AK146" s="661"/>
      <c r="AL146" s="3057">
        <v>0</v>
      </c>
      <c r="AM146" s="661"/>
      <c r="AN146" s="3057">
        <v>0</v>
      </c>
      <c r="AO146" s="6177"/>
      <c r="AP146" s="738"/>
    </row>
    <row r="147" spans="1:42" hidden="1">
      <c r="A147" s="738"/>
      <c r="B147" s="661"/>
      <c r="C147" s="3977"/>
      <c r="D147" s="3978"/>
      <c r="E147" s="3978"/>
      <c r="F147" s="3967" t="b">
        <v>1</v>
      </c>
      <c r="G147" s="3975"/>
      <c r="H147" s="3975"/>
      <c r="I147" s="3975"/>
      <c r="J147" s="3975"/>
      <c r="K147" s="3975"/>
      <c r="L147" s="3981">
        <v>0</v>
      </c>
      <c r="M147" s="3981">
        <v>0</v>
      </c>
      <c r="N147" s="3983"/>
      <c r="O147" s="3981">
        <v>0</v>
      </c>
      <c r="P147" s="3981">
        <v>0</v>
      </c>
      <c r="Q147" s="3981">
        <v>0</v>
      </c>
      <c r="R147" s="3981">
        <v>0</v>
      </c>
      <c r="S147" s="3981">
        <v>0</v>
      </c>
      <c r="T147" s="3981">
        <v>0</v>
      </c>
      <c r="U147" s="3981">
        <v>0</v>
      </c>
      <c r="V147" s="3981">
        <v>0</v>
      </c>
      <c r="W147" s="3980">
        <f t="shared" si="13"/>
        <v>0</v>
      </c>
      <c r="X147" s="3975"/>
      <c r="Y147" s="4523"/>
      <c r="Z147" s="661"/>
      <c r="AA147" s="4571">
        <f t="shared" si="14"/>
        <v>0</v>
      </c>
      <c r="AB147" s="4572">
        <v>0</v>
      </c>
      <c r="AC147" s="4572">
        <v>0</v>
      </c>
      <c r="AD147" s="4572">
        <v>0</v>
      </c>
      <c r="AE147" s="4572">
        <v>0</v>
      </c>
      <c r="AF147" s="4572">
        <v>0</v>
      </c>
      <c r="AG147" s="4572">
        <v>0</v>
      </c>
      <c r="AH147" s="4572">
        <v>0</v>
      </c>
      <c r="AI147" s="4572">
        <v>0</v>
      </c>
      <c r="AJ147" s="4574">
        <f t="shared" si="15"/>
        <v>0</v>
      </c>
      <c r="AK147" s="661"/>
      <c r="AL147" s="3057">
        <v>0</v>
      </c>
      <c r="AM147" s="661"/>
      <c r="AN147" s="3057">
        <v>0</v>
      </c>
      <c r="AO147" s="6177"/>
      <c r="AP147" s="738"/>
    </row>
    <row r="148" spans="1:42" hidden="1">
      <c r="A148" s="738"/>
      <c r="B148" s="661"/>
      <c r="C148" s="3977"/>
      <c r="D148" s="3978"/>
      <c r="E148" s="3978"/>
      <c r="F148" s="3967" t="b">
        <v>1</v>
      </c>
      <c r="G148" s="3975"/>
      <c r="H148" s="3975"/>
      <c r="I148" s="3975"/>
      <c r="J148" s="3975"/>
      <c r="K148" s="3975"/>
      <c r="L148" s="3981">
        <v>0</v>
      </c>
      <c r="M148" s="3981">
        <v>0</v>
      </c>
      <c r="N148" s="3983"/>
      <c r="O148" s="3981">
        <v>0</v>
      </c>
      <c r="P148" s="3981">
        <v>0</v>
      </c>
      <c r="Q148" s="3981">
        <v>0</v>
      </c>
      <c r="R148" s="3981">
        <v>0</v>
      </c>
      <c r="S148" s="3981">
        <v>0</v>
      </c>
      <c r="T148" s="3981">
        <v>0</v>
      </c>
      <c r="U148" s="3981">
        <v>0</v>
      </c>
      <c r="V148" s="3981">
        <v>0</v>
      </c>
      <c r="W148" s="3980">
        <f t="shared" si="13"/>
        <v>0</v>
      </c>
      <c r="X148" s="3975"/>
      <c r="Y148" s="4523"/>
      <c r="Z148" s="661"/>
      <c r="AA148" s="4571">
        <f t="shared" si="14"/>
        <v>0</v>
      </c>
      <c r="AB148" s="4572">
        <v>0</v>
      </c>
      <c r="AC148" s="4572">
        <v>0</v>
      </c>
      <c r="AD148" s="4572">
        <v>0</v>
      </c>
      <c r="AE148" s="4572">
        <v>0</v>
      </c>
      <c r="AF148" s="4572">
        <v>0</v>
      </c>
      <c r="AG148" s="4572">
        <v>0</v>
      </c>
      <c r="AH148" s="4572">
        <v>0</v>
      </c>
      <c r="AI148" s="4572">
        <v>0</v>
      </c>
      <c r="AJ148" s="4574">
        <f t="shared" si="15"/>
        <v>0</v>
      </c>
      <c r="AK148" s="661"/>
      <c r="AL148" s="3057">
        <v>0</v>
      </c>
      <c r="AM148" s="661"/>
      <c r="AN148" s="3057">
        <v>0</v>
      </c>
      <c r="AO148" s="6177"/>
      <c r="AP148" s="738"/>
    </row>
    <row r="149" spans="1:42" hidden="1">
      <c r="A149" s="738"/>
      <c r="B149" s="661"/>
      <c r="C149" s="3977"/>
      <c r="D149" s="3978"/>
      <c r="E149" s="3978"/>
      <c r="F149" s="3967" t="b">
        <v>1</v>
      </c>
      <c r="G149" s="3975"/>
      <c r="H149" s="3975"/>
      <c r="I149" s="3975"/>
      <c r="J149" s="3975"/>
      <c r="K149" s="3975"/>
      <c r="L149" s="3981">
        <v>0</v>
      </c>
      <c r="M149" s="3981">
        <v>0</v>
      </c>
      <c r="N149" s="3983"/>
      <c r="O149" s="3981">
        <v>0</v>
      </c>
      <c r="P149" s="3981">
        <v>0</v>
      </c>
      <c r="Q149" s="3981">
        <v>0</v>
      </c>
      <c r="R149" s="3981">
        <v>0</v>
      </c>
      <c r="S149" s="3981">
        <v>0</v>
      </c>
      <c r="T149" s="3981">
        <v>0</v>
      </c>
      <c r="U149" s="3981">
        <v>0</v>
      </c>
      <c r="V149" s="3981">
        <v>0</v>
      </c>
      <c r="W149" s="3980">
        <f t="shared" si="13"/>
        <v>0</v>
      </c>
      <c r="X149" s="3975"/>
      <c r="Y149" s="4523"/>
      <c r="Z149" s="661"/>
      <c r="AA149" s="4571">
        <f t="shared" si="14"/>
        <v>0</v>
      </c>
      <c r="AB149" s="4572">
        <v>0</v>
      </c>
      <c r="AC149" s="4572">
        <v>0</v>
      </c>
      <c r="AD149" s="4572">
        <v>0</v>
      </c>
      <c r="AE149" s="4572">
        <v>0</v>
      </c>
      <c r="AF149" s="4572">
        <v>0</v>
      </c>
      <c r="AG149" s="4572">
        <v>0</v>
      </c>
      <c r="AH149" s="4572">
        <v>0</v>
      </c>
      <c r="AI149" s="4572">
        <v>0</v>
      </c>
      <c r="AJ149" s="4574">
        <f t="shared" si="15"/>
        <v>0</v>
      </c>
      <c r="AK149" s="661"/>
      <c r="AL149" s="3057">
        <v>0</v>
      </c>
      <c r="AM149" s="661"/>
      <c r="AN149" s="3057">
        <v>0</v>
      </c>
      <c r="AO149" s="6177"/>
      <c r="AP149" s="738"/>
    </row>
    <row r="150" spans="1:42" hidden="1">
      <c r="A150" s="738"/>
      <c r="B150" s="661"/>
      <c r="C150" s="3977"/>
      <c r="D150" s="3978"/>
      <c r="E150" s="3978"/>
      <c r="F150" s="3967" t="b">
        <v>1</v>
      </c>
      <c r="G150" s="3975"/>
      <c r="H150" s="3975"/>
      <c r="I150" s="3975"/>
      <c r="J150" s="3975"/>
      <c r="K150" s="3975"/>
      <c r="L150" s="3981">
        <v>0</v>
      </c>
      <c r="M150" s="3981">
        <v>0</v>
      </c>
      <c r="N150" s="3983"/>
      <c r="O150" s="3981">
        <v>0</v>
      </c>
      <c r="P150" s="3981">
        <v>0</v>
      </c>
      <c r="Q150" s="3981">
        <v>0</v>
      </c>
      <c r="R150" s="3981">
        <v>0</v>
      </c>
      <c r="S150" s="3981">
        <v>0</v>
      </c>
      <c r="T150" s="3981">
        <v>0</v>
      </c>
      <c r="U150" s="3981">
        <v>0</v>
      </c>
      <c r="V150" s="3981">
        <v>0</v>
      </c>
      <c r="W150" s="3980">
        <f t="shared" si="13"/>
        <v>0</v>
      </c>
      <c r="X150" s="3975"/>
      <c r="Y150" s="4523"/>
      <c r="Z150" s="661"/>
      <c r="AA150" s="4571">
        <f t="shared" si="14"/>
        <v>0</v>
      </c>
      <c r="AB150" s="4572">
        <v>0</v>
      </c>
      <c r="AC150" s="4572">
        <v>0</v>
      </c>
      <c r="AD150" s="4572">
        <v>0</v>
      </c>
      <c r="AE150" s="4572">
        <v>0</v>
      </c>
      <c r="AF150" s="4572">
        <v>0</v>
      </c>
      <c r="AG150" s="4572">
        <v>0</v>
      </c>
      <c r="AH150" s="4572">
        <v>0</v>
      </c>
      <c r="AI150" s="4572">
        <v>0</v>
      </c>
      <c r="AJ150" s="4574">
        <f t="shared" si="15"/>
        <v>0</v>
      </c>
      <c r="AK150" s="661"/>
      <c r="AL150" s="3057">
        <v>0</v>
      </c>
      <c r="AM150" s="661"/>
      <c r="AN150" s="3057">
        <v>0</v>
      </c>
      <c r="AO150" s="6177"/>
      <c r="AP150" s="738"/>
    </row>
    <row r="151" spans="1:42" hidden="1">
      <c r="A151" s="738"/>
      <c r="B151" s="661"/>
      <c r="C151" s="3977"/>
      <c r="D151" s="3978"/>
      <c r="E151" s="3978"/>
      <c r="F151" s="3967" t="b">
        <v>1</v>
      </c>
      <c r="G151" s="3975"/>
      <c r="H151" s="3975"/>
      <c r="I151" s="3975"/>
      <c r="J151" s="3975"/>
      <c r="K151" s="3975"/>
      <c r="L151" s="3981">
        <v>0</v>
      </c>
      <c r="M151" s="3981">
        <v>0</v>
      </c>
      <c r="N151" s="3983"/>
      <c r="O151" s="3981">
        <v>0</v>
      </c>
      <c r="P151" s="3981">
        <v>0</v>
      </c>
      <c r="Q151" s="3981">
        <v>0</v>
      </c>
      <c r="R151" s="3981">
        <v>0</v>
      </c>
      <c r="S151" s="3981">
        <v>0</v>
      </c>
      <c r="T151" s="3981">
        <v>0</v>
      </c>
      <c r="U151" s="3981">
        <v>0</v>
      </c>
      <c r="V151" s="3981">
        <v>0</v>
      </c>
      <c r="W151" s="3980">
        <f t="shared" si="13"/>
        <v>0</v>
      </c>
      <c r="X151" s="3975"/>
      <c r="Y151" s="4523"/>
      <c r="Z151" s="661"/>
      <c r="AA151" s="4571">
        <f t="shared" si="14"/>
        <v>0</v>
      </c>
      <c r="AB151" s="4572">
        <v>0</v>
      </c>
      <c r="AC151" s="4572">
        <v>0</v>
      </c>
      <c r="AD151" s="4572">
        <v>0</v>
      </c>
      <c r="AE151" s="4572">
        <v>0</v>
      </c>
      <c r="AF151" s="4572">
        <v>0</v>
      </c>
      <c r="AG151" s="4572">
        <v>0</v>
      </c>
      <c r="AH151" s="4572">
        <v>0</v>
      </c>
      <c r="AI151" s="4572">
        <v>0</v>
      </c>
      <c r="AJ151" s="4574">
        <f t="shared" si="15"/>
        <v>0</v>
      </c>
      <c r="AK151" s="661"/>
      <c r="AL151" s="3057">
        <v>0</v>
      </c>
      <c r="AM151" s="661"/>
      <c r="AN151" s="3057">
        <v>0</v>
      </c>
      <c r="AO151" s="6177"/>
      <c r="AP151" s="738"/>
    </row>
    <row r="152" spans="1:42" hidden="1">
      <c r="A152" s="738"/>
      <c r="B152" s="661"/>
      <c r="C152" s="3977"/>
      <c r="D152" s="3978"/>
      <c r="E152" s="3978"/>
      <c r="F152" s="3967" t="b">
        <v>1</v>
      </c>
      <c r="G152" s="3975"/>
      <c r="H152" s="3975"/>
      <c r="I152" s="3975"/>
      <c r="J152" s="3975"/>
      <c r="K152" s="3975"/>
      <c r="L152" s="3981">
        <v>0</v>
      </c>
      <c r="M152" s="3981">
        <v>0</v>
      </c>
      <c r="N152" s="3983"/>
      <c r="O152" s="3981">
        <v>0</v>
      </c>
      <c r="P152" s="3981">
        <v>0</v>
      </c>
      <c r="Q152" s="3981">
        <v>0</v>
      </c>
      <c r="R152" s="3981">
        <v>0</v>
      </c>
      <c r="S152" s="3981">
        <v>0</v>
      </c>
      <c r="T152" s="3981">
        <v>0</v>
      </c>
      <c r="U152" s="3981">
        <v>0</v>
      </c>
      <c r="V152" s="3981">
        <v>0</v>
      </c>
      <c r="W152" s="3980">
        <f t="shared" si="13"/>
        <v>0</v>
      </c>
      <c r="X152" s="3975"/>
      <c r="Y152" s="4523"/>
      <c r="Z152" s="661"/>
      <c r="AA152" s="4571">
        <f t="shared" si="14"/>
        <v>0</v>
      </c>
      <c r="AB152" s="4572">
        <v>0</v>
      </c>
      <c r="AC152" s="4572">
        <v>0</v>
      </c>
      <c r="AD152" s="4572">
        <v>0</v>
      </c>
      <c r="AE152" s="4572">
        <v>0</v>
      </c>
      <c r="AF152" s="4572">
        <v>0</v>
      </c>
      <c r="AG152" s="4572">
        <v>0</v>
      </c>
      <c r="AH152" s="4572">
        <v>0</v>
      </c>
      <c r="AI152" s="4572">
        <v>0</v>
      </c>
      <c r="AJ152" s="4574">
        <f t="shared" si="15"/>
        <v>0</v>
      </c>
      <c r="AK152" s="661"/>
      <c r="AL152" s="3057">
        <v>0</v>
      </c>
      <c r="AM152" s="661"/>
      <c r="AN152" s="3057">
        <v>0</v>
      </c>
      <c r="AO152" s="6177"/>
      <c r="AP152" s="738"/>
    </row>
    <row r="153" spans="1:42" hidden="1">
      <c r="A153" s="738"/>
      <c r="B153" s="661"/>
      <c r="C153" s="3977"/>
      <c r="D153" s="3978"/>
      <c r="E153" s="3978"/>
      <c r="F153" s="3967" t="b">
        <v>1</v>
      </c>
      <c r="G153" s="3975"/>
      <c r="H153" s="3975"/>
      <c r="I153" s="3975"/>
      <c r="J153" s="3975"/>
      <c r="K153" s="3975"/>
      <c r="L153" s="3981">
        <v>0</v>
      </c>
      <c r="M153" s="3981">
        <v>0</v>
      </c>
      <c r="N153" s="3983"/>
      <c r="O153" s="3981">
        <v>0</v>
      </c>
      <c r="P153" s="3981">
        <v>0</v>
      </c>
      <c r="Q153" s="3981">
        <v>0</v>
      </c>
      <c r="R153" s="3981">
        <v>0</v>
      </c>
      <c r="S153" s="3981">
        <v>0</v>
      </c>
      <c r="T153" s="3981">
        <v>0</v>
      </c>
      <c r="U153" s="3981">
        <v>0</v>
      </c>
      <c r="V153" s="3981">
        <v>0</v>
      </c>
      <c r="W153" s="3980">
        <f t="shared" si="13"/>
        <v>0</v>
      </c>
      <c r="X153" s="3975"/>
      <c r="Y153" s="4523"/>
      <c r="Z153" s="661"/>
      <c r="AA153" s="4571">
        <f t="shared" si="14"/>
        <v>0</v>
      </c>
      <c r="AB153" s="4572">
        <v>0</v>
      </c>
      <c r="AC153" s="4572">
        <v>0</v>
      </c>
      <c r="AD153" s="4572">
        <v>0</v>
      </c>
      <c r="AE153" s="4572">
        <v>0</v>
      </c>
      <c r="AF153" s="4572">
        <v>0</v>
      </c>
      <c r="AG153" s="4572">
        <v>0</v>
      </c>
      <c r="AH153" s="4572">
        <v>0</v>
      </c>
      <c r="AI153" s="4572">
        <v>0</v>
      </c>
      <c r="AJ153" s="4574">
        <f t="shared" si="15"/>
        <v>0</v>
      </c>
      <c r="AK153" s="661"/>
      <c r="AL153" s="3057">
        <v>0</v>
      </c>
      <c r="AM153" s="661"/>
      <c r="AN153" s="3057">
        <v>0</v>
      </c>
      <c r="AO153" s="6177"/>
      <c r="AP153" s="738"/>
    </row>
    <row r="154" spans="1:42" hidden="1">
      <c r="A154" s="738"/>
      <c r="B154" s="661"/>
      <c r="C154" s="3977"/>
      <c r="D154" s="3978"/>
      <c r="E154" s="3978"/>
      <c r="F154" s="3967" t="b">
        <v>1</v>
      </c>
      <c r="G154" s="3975"/>
      <c r="H154" s="3975"/>
      <c r="I154" s="3975"/>
      <c r="J154" s="3975"/>
      <c r="K154" s="3975"/>
      <c r="L154" s="3981">
        <v>0</v>
      </c>
      <c r="M154" s="3981">
        <v>0</v>
      </c>
      <c r="N154" s="3983"/>
      <c r="O154" s="3981">
        <v>0</v>
      </c>
      <c r="P154" s="3981">
        <v>0</v>
      </c>
      <c r="Q154" s="3981">
        <v>0</v>
      </c>
      <c r="R154" s="3981">
        <v>0</v>
      </c>
      <c r="S154" s="3981">
        <v>0</v>
      </c>
      <c r="T154" s="3981">
        <v>0</v>
      </c>
      <c r="U154" s="3981">
        <v>0</v>
      </c>
      <c r="V154" s="3981">
        <v>0</v>
      </c>
      <c r="W154" s="3980">
        <f t="shared" si="13"/>
        <v>0</v>
      </c>
      <c r="X154" s="3975"/>
      <c r="Y154" s="4523"/>
      <c r="Z154" s="661"/>
      <c r="AA154" s="4571">
        <f t="shared" si="14"/>
        <v>0</v>
      </c>
      <c r="AB154" s="4572">
        <v>0</v>
      </c>
      <c r="AC154" s="4572">
        <v>0</v>
      </c>
      <c r="AD154" s="4572">
        <v>0</v>
      </c>
      <c r="AE154" s="4572">
        <v>0</v>
      </c>
      <c r="AF154" s="4572">
        <v>0</v>
      </c>
      <c r="AG154" s="4572">
        <v>0</v>
      </c>
      <c r="AH154" s="4572">
        <v>0</v>
      </c>
      <c r="AI154" s="4572">
        <v>0</v>
      </c>
      <c r="AJ154" s="4574">
        <f t="shared" si="15"/>
        <v>0</v>
      </c>
      <c r="AK154" s="661"/>
      <c r="AL154" s="3057">
        <v>0</v>
      </c>
      <c r="AM154" s="661"/>
      <c r="AN154" s="3057">
        <v>0</v>
      </c>
      <c r="AO154" s="6177"/>
      <c r="AP154" s="738"/>
    </row>
    <row r="155" spans="1:42" hidden="1">
      <c r="A155" s="738"/>
      <c r="B155" s="661"/>
      <c r="C155" s="3977"/>
      <c r="D155" s="3978"/>
      <c r="E155" s="3978"/>
      <c r="F155" s="3967" t="b">
        <v>1</v>
      </c>
      <c r="G155" s="3975"/>
      <c r="H155" s="3975"/>
      <c r="I155" s="3975"/>
      <c r="J155" s="3975"/>
      <c r="K155" s="3975"/>
      <c r="L155" s="3981">
        <v>0</v>
      </c>
      <c r="M155" s="3981">
        <v>0</v>
      </c>
      <c r="N155" s="3983"/>
      <c r="O155" s="3981">
        <v>0</v>
      </c>
      <c r="P155" s="3981">
        <v>0</v>
      </c>
      <c r="Q155" s="3981">
        <v>0</v>
      </c>
      <c r="R155" s="3981">
        <v>0</v>
      </c>
      <c r="S155" s="3981">
        <v>0</v>
      </c>
      <c r="T155" s="3981">
        <v>0</v>
      </c>
      <c r="U155" s="3981">
        <v>0</v>
      </c>
      <c r="V155" s="3981">
        <v>0</v>
      </c>
      <c r="W155" s="3980">
        <f t="shared" si="13"/>
        <v>0</v>
      </c>
      <c r="X155" s="3975"/>
      <c r="Y155" s="4523"/>
      <c r="Z155" s="661"/>
      <c r="AA155" s="4571">
        <f t="shared" si="14"/>
        <v>0</v>
      </c>
      <c r="AB155" s="4572">
        <v>0</v>
      </c>
      <c r="AC155" s="4572">
        <v>0</v>
      </c>
      <c r="AD155" s="4572">
        <v>0</v>
      </c>
      <c r="AE155" s="4572">
        <v>0</v>
      </c>
      <c r="AF155" s="4572">
        <v>0</v>
      </c>
      <c r="AG155" s="4572">
        <v>0</v>
      </c>
      <c r="AH155" s="4572">
        <v>0</v>
      </c>
      <c r="AI155" s="4572">
        <v>0</v>
      </c>
      <c r="AJ155" s="4574">
        <f t="shared" si="15"/>
        <v>0</v>
      </c>
      <c r="AK155" s="661"/>
      <c r="AL155" s="3057">
        <v>0</v>
      </c>
      <c r="AM155" s="661"/>
      <c r="AN155" s="3057">
        <v>0</v>
      </c>
      <c r="AO155" s="6177"/>
      <c r="AP155" s="738"/>
    </row>
    <row r="156" spans="1:42" hidden="1">
      <c r="A156" s="738"/>
      <c r="B156" s="661"/>
      <c r="C156" s="3977"/>
      <c r="D156" s="3978"/>
      <c r="E156" s="3978"/>
      <c r="F156" s="3967" t="b">
        <v>1</v>
      </c>
      <c r="G156" s="3975"/>
      <c r="H156" s="3975"/>
      <c r="I156" s="3975"/>
      <c r="J156" s="3975"/>
      <c r="K156" s="3975"/>
      <c r="L156" s="3981">
        <v>0</v>
      </c>
      <c r="M156" s="3981">
        <v>0</v>
      </c>
      <c r="N156" s="3983"/>
      <c r="O156" s="3981">
        <v>0</v>
      </c>
      <c r="P156" s="3981">
        <v>0</v>
      </c>
      <c r="Q156" s="3981">
        <v>0</v>
      </c>
      <c r="R156" s="3981">
        <v>0</v>
      </c>
      <c r="S156" s="3981">
        <v>0</v>
      </c>
      <c r="T156" s="3981">
        <v>0</v>
      </c>
      <c r="U156" s="3981">
        <v>0</v>
      </c>
      <c r="V156" s="3981">
        <v>0</v>
      </c>
      <c r="W156" s="3980">
        <f t="shared" si="13"/>
        <v>0</v>
      </c>
      <c r="X156" s="3975"/>
      <c r="Y156" s="4523"/>
      <c r="Z156" s="661"/>
      <c r="AA156" s="4571">
        <f t="shared" si="14"/>
        <v>0</v>
      </c>
      <c r="AB156" s="4572">
        <v>0</v>
      </c>
      <c r="AC156" s="4572">
        <v>0</v>
      </c>
      <c r="AD156" s="4572">
        <v>0</v>
      </c>
      <c r="AE156" s="4572">
        <v>0</v>
      </c>
      <c r="AF156" s="4572">
        <v>0</v>
      </c>
      <c r="AG156" s="4572">
        <v>0</v>
      </c>
      <c r="AH156" s="4572">
        <v>0</v>
      </c>
      <c r="AI156" s="4572">
        <v>0</v>
      </c>
      <c r="AJ156" s="4574">
        <f t="shared" si="15"/>
        <v>0</v>
      </c>
      <c r="AK156" s="661"/>
      <c r="AL156" s="3057">
        <v>0</v>
      </c>
      <c r="AM156" s="661"/>
      <c r="AN156" s="3057">
        <v>0</v>
      </c>
      <c r="AO156" s="6177"/>
      <c r="AP156" s="738"/>
    </row>
    <row r="157" spans="1:42" hidden="1">
      <c r="A157" s="738"/>
      <c r="B157" s="661"/>
      <c r="C157" s="3977"/>
      <c r="D157" s="3978"/>
      <c r="E157" s="3978"/>
      <c r="F157" s="3967" t="b">
        <v>1</v>
      </c>
      <c r="G157" s="3975"/>
      <c r="H157" s="3975"/>
      <c r="I157" s="3975"/>
      <c r="J157" s="3975"/>
      <c r="K157" s="3975"/>
      <c r="L157" s="3981">
        <v>0</v>
      </c>
      <c r="M157" s="3981">
        <v>0</v>
      </c>
      <c r="N157" s="3983"/>
      <c r="O157" s="3981">
        <v>0</v>
      </c>
      <c r="P157" s="3981">
        <v>0</v>
      </c>
      <c r="Q157" s="3981">
        <v>0</v>
      </c>
      <c r="R157" s="3981">
        <v>0</v>
      </c>
      <c r="S157" s="3981">
        <v>0</v>
      </c>
      <c r="T157" s="3981">
        <v>0</v>
      </c>
      <c r="U157" s="3981">
        <v>0</v>
      </c>
      <c r="V157" s="3981">
        <v>0</v>
      </c>
      <c r="W157" s="3980">
        <f t="shared" si="13"/>
        <v>0</v>
      </c>
      <c r="X157" s="3975"/>
      <c r="Y157" s="4523"/>
      <c r="Z157" s="661"/>
      <c r="AA157" s="4571">
        <f t="shared" si="14"/>
        <v>0</v>
      </c>
      <c r="AB157" s="4572">
        <v>0</v>
      </c>
      <c r="AC157" s="4572">
        <v>0</v>
      </c>
      <c r="AD157" s="4572">
        <v>0</v>
      </c>
      <c r="AE157" s="4572">
        <v>0</v>
      </c>
      <c r="AF157" s="4572">
        <v>0</v>
      </c>
      <c r="AG157" s="4572">
        <v>0</v>
      </c>
      <c r="AH157" s="4572">
        <v>0</v>
      </c>
      <c r="AI157" s="4572">
        <v>0</v>
      </c>
      <c r="AJ157" s="4574">
        <f t="shared" si="15"/>
        <v>0</v>
      </c>
      <c r="AK157" s="661"/>
      <c r="AL157" s="3057">
        <v>0</v>
      </c>
      <c r="AM157" s="661"/>
      <c r="AN157" s="3057">
        <v>0</v>
      </c>
      <c r="AO157" s="6177"/>
      <c r="AP157" s="738"/>
    </row>
    <row r="158" spans="1:42" hidden="1">
      <c r="A158" s="738"/>
      <c r="B158" s="661"/>
      <c r="C158" s="3977"/>
      <c r="D158" s="3978"/>
      <c r="E158" s="3978"/>
      <c r="F158" s="3967" t="b">
        <v>1</v>
      </c>
      <c r="G158" s="3975"/>
      <c r="H158" s="3975"/>
      <c r="I158" s="3975"/>
      <c r="J158" s="3975"/>
      <c r="K158" s="3975"/>
      <c r="L158" s="3981">
        <v>0</v>
      </c>
      <c r="M158" s="3981">
        <v>0</v>
      </c>
      <c r="N158" s="3983"/>
      <c r="O158" s="3981">
        <v>0</v>
      </c>
      <c r="P158" s="3981">
        <v>0</v>
      </c>
      <c r="Q158" s="3981">
        <v>0</v>
      </c>
      <c r="R158" s="3981">
        <v>0</v>
      </c>
      <c r="S158" s="3981">
        <v>0</v>
      </c>
      <c r="T158" s="3981">
        <v>0</v>
      </c>
      <c r="U158" s="3981">
        <v>0</v>
      </c>
      <c r="V158" s="3981">
        <v>0</v>
      </c>
      <c r="W158" s="3980">
        <f t="shared" si="13"/>
        <v>0</v>
      </c>
      <c r="X158" s="3975"/>
      <c r="Y158" s="4523"/>
      <c r="Z158" s="661"/>
      <c r="AA158" s="4571">
        <f t="shared" si="14"/>
        <v>0</v>
      </c>
      <c r="AB158" s="4572">
        <v>0</v>
      </c>
      <c r="AC158" s="4572">
        <v>0</v>
      </c>
      <c r="AD158" s="4572">
        <v>0</v>
      </c>
      <c r="AE158" s="4572">
        <v>0</v>
      </c>
      <c r="AF158" s="4572">
        <v>0</v>
      </c>
      <c r="AG158" s="4572">
        <v>0</v>
      </c>
      <c r="AH158" s="4572">
        <v>0</v>
      </c>
      <c r="AI158" s="4572">
        <v>0</v>
      </c>
      <c r="AJ158" s="4574">
        <f t="shared" si="15"/>
        <v>0</v>
      </c>
      <c r="AK158" s="661"/>
      <c r="AL158" s="3057">
        <v>0</v>
      </c>
      <c r="AM158" s="661"/>
      <c r="AN158" s="3057">
        <v>0</v>
      </c>
      <c r="AO158" s="6177"/>
      <c r="AP158" s="738"/>
    </row>
    <row r="159" spans="1:42" hidden="1">
      <c r="A159" s="738"/>
      <c r="B159" s="661"/>
      <c r="C159" s="3977"/>
      <c r="D159" s="3978"/>
      <c r="E159" s="3978"/>
      <c r="F159" s="3967" t="b">
        <v>1</v>
      </c>
      <c r="G159" s="3975"/>
      <c r="H159" s="3975"/>
      <c r="I159" s="3975"/>
      <c r="J159" s="3975"/>
      <c r="K159" s="3975"/>
      <c r="L159" s="3981">
        <v>0</v>
      </c>
      <c r="M159" s="3981">
        <v>0</v>
      </c>
      <c r="N159" s="3983"/>
      <c r="O159" s="3981">
        <v>0</v>
      </c>
      <c r="P159" s="3981">
        <v>0</v>
      </c>
      <c r="Q159" s="3981">
        <v>0</v>
      </c>
      <c r="R159" s="3981">
        <v>0</v>
      </c>
      <c r="S159" s="3981">
        <v>0</v>
      </c>
      <c r="T159" s="3981">
        <v>0</v>
      </c>
      <c r="U159" s="3981">
        <v>0</v>
      </c>
      <c r="V159" s="3981">
        <v>0</v>
      </c>
      <c r="W159" s="3980">
        <f t="shared" si="13"/>
        <v>0</v>
      </c>
      <c r="X159" s="3975"/>
      <c r="Y159" s="4523"/>
      <c r="Z159" s="661"/>
      <c r="AA159" s="4571">
        <f t="shared" si="14"/>
        <v>0</v>
      </c>
      <c r="AB159" s="4572">
        <v>0</v>
      </c>
      <c r="AC159" s="4572">
        <v>0</v>
      </c>
      <c r="AD159" s="4572">
        <v>0</v>
      </c>
      <c r="AE159" s="4572">
        <v>0</v>
      </c>
      <c r="AF159" s="4572">
        <v>0</v>
      </c>
      <c r="AG159" s="4572">
        <v>0</v>
      </c>
      <c r="AH159" s="4572">
        <v>0</v>
      </c>
      <c r="AI159" s="4572">
        <v>0</v>
      </c>
      <c r="AJ159" s="4574">
        <f t="shared" si="15"/>
        <v>0</v>
      </c>
      <c r="AK159" s="661"/>
      <c r="AL159" s="3057">
        <v>0</v>
      </c>
      <c r="AM159" s="661"/>
      <c r="AN159" s="3057">
        <v>0</v>
      </c>
      <c r="AO159" s="6177"/>
      <c r="AP159" s="738"/>
    </row>
    <row r="160" spans="1:42" hidden="1">
      <c r="A160" s="738"/>
      <c r="B160" s="661"/>
      <c r="C160" s="3977"/>
      <c r="D160" s="3978"/>
      <c r="E160" s="3978"/>
      <c r="F160" s="3967" t="b">
        <v>1</v>
      </c>
      <c r="G160" s="3975"/>
      <c r="H160" s="3975"/>
      <c r="I160" s="3975"/>
      <c r="J160" s="3975"/>
      <c r="K160" s="3975"/>
      <c r="L160" s="3981">
        <v>0</v>
      </c>
      <c r="M160" s="3981">
        <v>0</v>
      </c>
      <c r="N160" s="3983"/>
      <c r="O160" s="3981">
        <v>0</v>
      </c>
      <c r="P160" s="3981">
        <v>0</v>
      </c>
      <c r="Q160" s="3981">
        <v>0</v>
      </c>
      <c r="R160" s="3981">
        <v>0</v>
      </c>
      <c r="S160" s="3981">
        <v>0</v>
      </c>
      <c r="T160" s="3981">
        <v>0</v>
      </c>
      <c r="U160" s="3981">
        <v>0</v>
      </c>
      <c r="V160" s="3981">
        <v>0</v>
      </c>
      <c r="W160" s="3980">
        <f t="shared" si="13"/>
        <v>0</v>
      </c>
      <c r="X160" s="3975"/>
      <c r="Y160" s="4523"/>
      <c r="Z160" s="661"/>
      <c r="AA160" s="4571">
        <f t="shared" si="14"/>
        <v>0</v>
      </c>
      <c r="AB160" s="4572">
        <v>0</v>
      </c>
      <c r="AC160" s="4572">
        <v>0</v>
      </c>
      <c r="AD160" s="4572">
        <v>0</v>
      </c>
      <c r="AE160" s="4572">
        <v>0</v>
      </c>
      <c r="AF160" s="4572">
        <v>0</v>
      </c>
      <c r="AG160" s="4572">
        <v>0</v>
      </c>
      <c r="AH160" s="4572">
        <v>0</v>
      </c>
      <c r="AI160" s="4572">
        <v>0</v>
      </c>
      <c r="AJ160" s="4574">
        <f t="shared" si="15"/>
        <v>0</v>
      </c>
      <c r="AK160" s="661"/>
      <c r="AL160" s="3057">
        <v>0</v>
      </c>
      <c r="AM160" s="661"/>
      <c r="AN160" s="3057">
        <v>0</v>
      </c>
      <c r="AO160" s="6177"/>
      <c r="AP160" s="738"/>
    </row>
    <row r="161" spans="1:42" hidden="1">
      <c r="A161" s="738"/>
      <c r="B161" s="661"/>
      <c r="C161" s="3977"/>
      <c r="D161" s="3978"/>
      <c r="E161" s="3978"/>
      <c r="F161" s="3967" t="b">
        <v>1</v>
      </c>
      <c r="G161" s="3975"/>
      <c r="H161" s="3975"/>
      <c r="I161" s="3975"/>
      <c r="J161" s="3975"/>
      <c r="K161" s="3975"/>
      <c r="L161" s="3981">
        <v>0</v>
      </c>
      <c r="M161" s="3981">
        <v>0</v>
      </c>
      <c r="N161" s="3983"/>
      <c r="O161" s="3981">
        <v>0</v>
      </c>
      <c r="P161" s="3981">
        <v>0</v>
      </c>
      <c r="Q161" s="3981">
        <v>0</v>
      </c>
      <c r="R161" s="3981">
        <v>0</v>
      </c>
      <c r="S161" s="3981">
        <v>0</v>
      </c>
      <c r="T161" s="3981">
        <v>0</v>
      </c>
      <c r="U161" s="3981">
        <v>0</v>
      </c>
      <c r="V161" s="3981">
        <v>0</v>
      </c>
      <c r="W161" s="3980">
        <f t="shared" si="13"/>
        <v>0</v>
      </c>
      <c r="X161" s="3975"/>
      <c r="Y161" s="4523"/>
      <c r="Z161" s="661"/>
      <c r="AA161" s="4571">
        <f t="shared" si="14"/>
        <v>0</v>
      </c>
      <c r="AB161" s="4572">
        <v>0</v>
      </c>
      <c r="AC161" s="4572">
        <v>0</v>
      </c>
      <c r="AD161" s="4572">
        <v>0</v>
      </c>
      <c r="AE161" s="4572">
        <v>0</v>
      </c>
      <c r="AF161" s="4572">
        <v>0</v>
      </c>
      <c r="AG161" s="4572">
        <v>0</v>
      </c>
      <c r="AH161" s="4572">
        <v>0</v>
      </c>
      <c r="AI161" s="4572">
        <v>0</v>
      </c>
      <c r="AJ161" s="4574">
        <f t="shared" si="15"/>
        <v>0</v>
      </c>
      <c r="AK161" s="661"/>
      <c r="AL161" s="3057">
        <v>0</v>
      </c>
      <c r="AM161" s="661"/>
      <c r="AN161" s="3057">
        <v>0</v>
      </c>
      <c r="AO161" s="6177"/>
      <c r="AP161" s="738"/>
    </row>
    <row r="162" spans="1:42" hidden="1">
      <c r="A162" s="738"/>
      <c r="B162" s="661"/>
      <c r="C162" s="3977"/>
      <c r="D162" s="3978"/>
      <c r="E162" s="3978"/>
      <c r="F162" s="3967" t="b">
        <v>1</v>
      </c>
      <c r="G162" s="3975"/>
      <c r="H162" s="3975"/>
      <c r="I162" s="3975"/>
      <c r="J162" s="3975"/>
      <c r="K162" s="3975"/>
      <c r="L162" s="3981">
        <v>0</v>
      </c>
      <c r="M162" s="3981">
        <v>0</v>
      </c>
      <c r="N162" s="3983"/>
      <c r="O162" s="3981">
        <v>0</v>
      </c>
      <c r="P162" s="3981">
        <v>0</v>
      </c>
      <c r="Q162" s="3981">
        <v>0</v>
      </c>
      <c r="R162" s="3981">
        <v>0</v>
      </c>
      <c r="S162" s="3981">
        <v>0</v>
      </c>
      <c r="T162" s="3981">
        <v>0</v>
      </c>
      <c r="U162" s="3981">
        <v>0</v>
      </c>
      <c r="V162" s="3981">
        <v>0</v>
      </c>
      <c r="W162" s="3980">
        <f t="shared" si="13"/>
        <v>0</v>
      </c>
      <c r="X162" s="3975"/>
      <c r="Y162" s="4523"/>
      <c r="Z162" s="661"/>
      <c r="AA162" s="4571">
        <f t="shared" si="14"/>
        <v>0</v>
      </c>
      <c r="AB162" s="4572">
        <v>0</v>
      </c>
      <c r="AC162" s="4572">
        <v>0</v>
      </c>
      <c r="AD162" s="4572">
        <v>0</v>
      </c>
      <c r="AE162" s="4572">
        <v>0</v>
      </c>
      <c r="AF162" s="4572">
        <v>0</v>
      </c>
      <c r="AG162" s="4572">
        <v>0</v>
      </c>
      <c r="AH162" s="4572">
        <v>0</v>
      </c>
      <c r="AI162" s="4572">
        <v>0</v>
      </c>
      <c r="AJ162" s="4574">
        <f t="shared" si="15"/>
        <v>0</v>
      </c>
      <c r="AK162" s="661"/>
      <c r="AL162" s="3057">
        <v>0</v>
      </c>
      <c r="AM162" s="661"/>
      <c r="AN162" s="3057">
        <v>0</v>
      </c>
      <c r="AO162" s="6177"/>
      <c r="AP162" s="738"/>
    </row>
    <row r="163" spans="1:42" hidden="1">
      <c r="A163" s="738"/>
      <c r="B163" s="661"/>
      <c r="C163" s="3977"/>
      <c r="D163" s="3978"/>
      <c r="E163" s="3978"/>
      <c r="F163" s="3967" t="b">
        <v>1</v>
      </c>
      <c r="G163" s="3975"/>
      <c r="H163" s="3975"/>
      <c r="I163" s="3975"/>
      <c r="J163" s="3975"/>
      <c r="K163" s="3975"/>
      <c r="L163" s="3981">
        <v>0</v>
      </c>
      <c r="M163" s="3981">
        <v>0</v>
      </c>
      <c r="N163" s="3983"/>
      <c r="O163" s="3981">
        <v>0</v>
      </c>
      <c r="P163" s="3981">
        <v>0</v>
      </c>
      <c r="Q163" s="3981">
        <v>0</v>
      </c>
      <c r="R163" s="3981">
        <v>0</v>
      </c>
      <c r="S163" s="3981">
        <v>0</v>
      </c>
      <c r="T163" s="3981">
        <v>0</v>
      </c>
      <c r="U163" s="3981">
        <v>0</v>
      </c>
      <c r="V163" s="3981">
        <v>0</v>
      </c>
      <c r="W163" s="3980">
        <f t="shared" si="13"/>
        <v>0</v>
      </c>
      <c r="X163" s="3975"/>
      <c r="Y163" s="4523"/>
      <c r="Z163" s="661"/>
      <c r="AA163" s="4571">
        <f t="shared" si="14"/>
        <v>0</v>
      </c>
      <c r="AB163" s="4572">
        <v>0</v>
      </c>
      <c r="AC163" s="4572">
        <v>0</v>
      </c>
      <c r="AD163" s="4572">
        <v>0</v>
      </c>
      <c r="AE163" s="4572">
        <v>0</v>
      </c>
      <c r="AF163" s="4572">
        <v>0</v>
      </c>
      <c r="AG163" s="4572">
        <v>0</v>
      </c>
      <c r="AH163" s="4572">
        <v>0</v>
      </c>
      <c r="AI163" s="4572">
        <v>0</v>
      </c>
      <c r="AJ163" s="4574">
        <f t="shared" si="15"/>
        <v>0</v>
      </c>
      <c r="AK163" s="661"/>
      <c r="AL163" s="3057">
        <v>0</v>
      </c>
      <c r="AM163" s="661"/>
      <c r="AN163" s="3057">
        <v>0</v>
      </c>
      <c r="AO163" s="6177"/>
      <c r="AP163" s="738"/>
    </row>
    <row r="164" spans="1:42" hidden="1">
      <c r="A164" s="738"/>
      <c r="B164" s="661"/>
      <c r="C164" s="3977"/>
      <c r="D164" s="3978"/>
      <c r="E164" s="3978"/>
      <c r="F164" s="3967" t="b">
        <v>1</v>
      </c>
      <c r="G164" s="3975"/>
      <c r="H164" s="3975"/>
      <c r="I164" s="3975"/>
      <c r="J164" s="3975"/>
      <c r="K164" s="3975"/>
      <c r="L164" s="3981">
        <v>0</v>
      </c>
      <c r="M164" s="3981">
        <v>0</v>
      </c>
      <c r="N164" s="3983"/>
      <c r="O164" s="3981">
        <v>0</v>
      </c>
      <c r="P164" s="3981">
        <v>0</v>
      </c>
      <c r="Q164" s="3981">
        <v>0</v>
      </c>
      <c r="R164" s="3981">
        <v>0</v>
      </c>
      <c r="S164" s="3981">
        <v>0</v>
      </c>
      <c r="T164" s="3981">
        <v>0</v>
      </c>
      <c r="U164" s="3981">
        <v>0</v>
      </c>
      <c r="V164" s="3981">
        <v>0</v>
      </c>
      <c r="W164" s="3980">
        <f t="shared" si="13"/>
        <v>0</v>
      </c>
      <c r="X164" s="3975"/>
      <c r="Y164" s="4523"/>
      <c r="Z164" s="661"/>
      <c r="AA164" s="4571">
        <f t="shared" si="14"/>
        <v>0</v>
      </c>
      <c r="AB164" s="4572">
        <v>0</v>
      </c>
      <c r="AC164" s="4572">
        <v>0</v>
      </c>
      <c r="AD164" s="4572">
        <v>0</v>
      </c>
      <c r="AE164" s="4572">
        <v>0</v>
      </c>
      <c r="AF164" s="4572">
        <v>0</v>
      </c>
      <c r="AG164" s="4572">
        <v>0</v>
      </c>
      <c r="AH164" s="4572">
        <v>0</v>
      </c>
      <c r="AI164" s="4572">
        <v>0</v>
      </c>
      <c r="AJ164" s="4574">
        <f t="shared" si="15"/>
        <v>0</v>
      </c>
      <c r="AK164" s="661"/>
      <c r="AL164" s="3057">
        <v>0</v>
      </c>
      <c r="AM164" s="661"/>
      <c r="AN164" s="3057">
        <v>0</v>
      </c>
      <c r="AO164" s="6177"/>
      <c r="AP164" s="738"/>
    </row>
    <row r="165" spans="1:42" hidden="1">
      <c r="A165" s="738"/>
      <c r="B165" s="661"/>
      <c r="C165" s="3977"/>
      <c r="D165" s="3978"/>
      <c r="E165" s="3978"/>
      <c r="F165" s="3967" t="b">
        <v>1</v>
      </c>
      <c r="G165" s="3975"/>
      <c r="H165" s="3975"/>
      <c r="I165" s="3975"/>
      <c r="J165" s="3975"/>
      <c r="K165" s="3975"/>
      <c r="L165" s="3981">
        <v>0</v>
      </c>
      <c r="M165" s="3981">
        <v>0</v>
      </c>
      <c r="N165" s="3983"/>
      <c r="O165" s="3981">
        <v>0</v>
      </c>
      <c r="P165" s="3981">
        <v>0</v>
      </c>
      <c r="Q165" s="3981">
        <v>0</v>
      </c>
      <c r="R165" s="3981">
        <v>0</v>
      </c>
      <c r="S165" s="3981">
        <v>0</v>
      </c>
      <c r="T165" s="3981">
        <v>0</v>
      </c>
      <c r="U165" s="3981">
        <v>0</v>
      </c>
      <c r="V165" s="3981">
        <v>0</v>
      </c>
      <c r="W165" s="3980">
        <f t="shared" si="13"/>
        <v>0</v>
      </c>
      <c r="X165" s="3975"/>
      <c r="Y165" s="4523"/>
      <c r="Z165" s="661"/>
      <c r="AA165" s="4571">
        <f t="shared" si="14"/>
        <v>0</v>
      </c>
      <c r="AB165" s="4572">
        <v>0</v>
      </c>
      <c r="AC165" s="4572">
        <v>0</v>
      </c>
      <c r="AD165" s="4572">
        <v>0</v>
      </c>
      <c r="AE165" s="4572">
        <v>0</v>
      </c>
      <c r="AF165" s="4572">
        <v>0</v>
      </c>
      <c r="AG165" s="4572">
        <v>0</v>
      </c>
      <c r="AH165" s="4572">
        <v>0</v>
      </c>
      <c r="AI165" s="4572">
        <v>0</v>
      </c>
      <c r="AJ165" s="4574">
        <f t="shared" si="15"/>
        <v>0</v>
      </c>
      <c r="AK165" s="661"/>
      <c r="AL165" s="3057">
        <v>0</v>
      </c>
      <c r="AM165" s="661"/>
      <c r="AN165" s="3057">
        <v>0</v>
      </c>
      <c r="AO165" s="6177"/>
      <c r="AP165" s="738"/>
    </row>
    <row r="166" spans="1:42" hidden="1">
      <c r="A166" s="738"/>
      <c r="B166" s="661"/>
      <c r="C166" s="3977"/>
      <c r="D166" s="3978"/>
      <c r="E166" s="3978"/>
      <c r="F166" s="3967" t="b">
        <v>1</v>
      </c>
      <c r="G166" s="3975"/>
      <c r="H166" s="3975"/>
      <c r="I166" s="3975"/>
      <c r="J166" s="3975"/>
      <c r="K166" s="3975"/>
      <c r="L166" s="3981">
        <v>0</v>
      </c>
      <c r="M166" s="3981">
        <v>0</v>
      </c>
      <c r="N166" s="3983"/>
      <c r="O166" s="3981">
        <v>0</v>
      </c>
      <c r="P166" s="3981">
        <v>0</v>
      </c>
      <c r="Q166" s="3981">
        <v>0</v>
      </c>
      <c r="R166" s="3981">
        <v>0</v>
      </c>
      <c r="S166" s="3981">
        <v>0</v>
      </c>
      <c r="T166" s="3981">
        <v>0</v>
      </c>
      <c r="U166" s="3981">
        <v>0</v>
      </c>
      <c r="V166" s="3981">
        <v>0</v>
      </c>
      <c r="W166" s="3980">
        <f t="shared" si="13"/>
        <v>0</v>
      </c>
      <c r="X166" s="3975"/>
      <c r="Y166" s="4523"/>
      <c r="Z166" s="661"/>
      <c r="AA166" s="4571">
        <f t="shared" si="14"/>
        <v>0</v>
      </c>
      <c r="AB166" s="4572">
        <v>0</v>
      </c>
      <c r="AC166" s="4572">
        <v>0</v>
      </c>
      <c r="AD166" s="4572">
        <v>0</v>
      </c>
      <c r="AE166" s="4572">
        <v>0</v>
      </c>
      <c r="AF166" s="4572">
        <v>0</v>
      </c>
      <c r="AG166" s="4572">
        <v>0</v>
      </c>
      <c r="AH166" s="4572">
        <v>0</v>
      </c>
      <c r="AI166" s="4572">
        <v>0</v>
      </c>
      <c r="AJ166" s="4574">
        <f t="shared" si="15"/>
        <v>0</v>
      </c>
      <c r="AK166" s="661"/>
      <c r="AL166" s="3057">
        <v>0</v>
      </c>
      <c r="AM166" s="661"/>
      <c r="AN166" s="3057">
        <v>0</v>
      </c>
      <c r="AO166" s="6177"/>
      <c r="AP166" s="738"/>
    </row>
    <row r="167" spans="1:42" hidden="1">
      <c r="A167" s="738"/>
      <c r="B167" s="661"/>
      <c r="C167" s="3977"/>
      <c r="D167" s="3978"/>
      <c r="E167" s="3978"/>
      <c r="F167" s="3967" t="b">
        <v>1</v>
      </c>
      <c r="G167" s="3975"/>
      <c r="H167" s="3975"/>
      <c r="I167" s="3975"/>
      <c r="J167" s="3975"/>
      <c r="K167" s="3975"/>
      <c r="L167" s="3981">
        <v>0</v>
      </c>
      <c r="M167" s="3981">
        <v>0</v>
      </c>
      <c r="N167" s="3983"/>
      <c r="O167" s="3981">
        <v>0</v>
      </c>
      <c r="P167" s="3981">
        <v>0</v>
      </c>
      <c r="Q167" s="3981">
        <v>0</v>
      </c>
      <c r="R167" s="3981">
        <v>0</v>
      </c>
      <c r="S167" s="3981">
        <v>0</v>
      </c>
      <c r="T167" s="3981">
        <v>0</v>
      </c>
      <c r="U167" s="3981">
        <v>0</v>
      </c>
      <c r="V167" s="3981">
        <v>0</v>
      </c>
      <c r="W167" s="3980">
        <f t="shared" si="13"/>
        <v>0</v>
      </c>
      <c r="X167" s="3975"/>
      <c r="Y167" s="4523"/>
      <c r="Z167" s="661"/>
      <c r="AA167" s="4571">
        <f t="shared" si="14"/>
        <v>0</v>
      </c>
      <c r="AB167" s="4572">
        <v>0</v>
      </c>
      <c r="AC167" s="4572">
        <v>0</v>
      </c>
      <c r="AD167" s="4572">
        <v>0</v>
      </c>
      <c r="AE167" s="4572">
        <v>0</v>
      </c>
      <c r="AF167" s="4572">
        <v>0</v>
      </c>
      <c r="AG167" s="4572">
        <v>0</v>
      </c>
      <c r="AH167" s="4572">
        <v>0</v>
      </c>
      <c r="AI167" s="4572">
        <v>0</v>
      </c>
      <c r="AJ167" s="4574">
        <f t="shared" si="15"/>
        <v>0</v>
      </c>
      <c r="AK167" s="661"/>
      <c r="AL167" s="3057">
        <v>0</v>
      </c>
      <c r="AM167" s="661"/>
      <c r="AN167" s="3057">
        <v>0</v>
      </c>
      <c r="AO167" s="6177"/>
      <c r="AP167" s="738"/>
    </row>
    <row r="168" spans="1:42" hidden="1">
      <c r="A168" s="738"/>
      <c r="B168" s="661"/>
      <c r="C168" s="3977"/>
      <c r="D168" s="3978"/>
      <c r="E168" s="3978"/>
      <c r="F168" s="3967" t="b">
        <v>1</v>
      </c>
      <c r="G168" s="3975"/>
      <c r="H168" s="3975"/>
      <c r="I168" s="3975"/>
      <c r="J168" s="3975"/>
      <c r="K168" s="3975"/>
      <c r="L168" s="3981">
        <v>0</v>
      </c>
      <c r="M168" s="3981">
        <v>0</v>
      </c>
      <c r="N168" s="3983"/>
      <c r="O168" s="3981">
        <v>0</v>
      </c>
      <c r="P168" s="3981">
        <v>0</v>
      </c>
      <c r="Q168" s="3981">
        <v>0</v>
      </c>
      <c r="R168" s="3981">
        <v>0</v>
      </c>
      <c r="S168" s="3981">
        <v>0</v>
      </c>
      <c r="T168" s="3981">
        <v>0</v>
      </c>
      <c r="U168" s="3981">
        <v>0</v>
      </c>
      <c r="V168" s="3981">
        <v>0</v>
      </c>
      <c r="W168" s="3980">
        <f t="shared" si="13"/>
        <v>0</v>
      </c>
      <c r="X168" s="3975"/>
      <c r="Y168" s="4523"/>
      <c r="Z168" s="661"/>
      <c r="AA168" s="4571">
        <f t="shared" si="14"/>
        <v>0</v>
      </c>
      <c r="AB168" s="4572">
        <v>0</v>
      </c>
      <c r="AC168" s="4572">
        <v>0</v>
      </c>
      <c r="AD168" s="4572">
        <v>0</v>
      </c>
      <c r="AE168" s="4572">
        <v>0</v>
      </c>
      <c r="AF168" s="4572">
        <v>0</v>
      </c>
      <c r="AG168" s="4572">
        <v>0</v>
      </c>
      <c r="AH168" s="4572">
        <v>0</v>
      </c>
      <c r="AI168" s="4572">
        <v>0</v>
      </c>
      <c r="AJ168" s="4574">
        <f t="shared" si="15"/>
        <v>0</v>
      </c>
      <c r="AK168" s="661"/>
      <c r="AL168" s="3057">
        <v>0</v>
      </c>
      <c r="AM168" s="661"/>
      <c r="AN168" s="3057">
        <v>0</v>
      </c>
      <c r="AO168" s="6177"/>
      <c r="AP168" s="738"/>
    </row>
    <row r="169" spans="1:42" hidden="1">
      <c r="A169" s="738"/>
      <c r="B169" s="661"/>
      <c r="C169" s="3977"/>
      <c r="D169" s="3978"/>
      <c r="E169" s="3978"/>
      <c r="F169" s="3967" t="b">
        <v>1</v>
      </c>
      <c r="G169" s="3975"/>
      <c r="H169" s="3975"/>
      <c r="I169" s="3975"/>
      <c r="J169" s="3975"/>
      <c r="K169" s="3975"/>
      <c r="L169" s="3981">
        <v>0</v>
      </c>
      <c r="M169" s="3981">
        <v>0</v>
      </c>
      <c r="N169" s="3983"/>
      <c r="O169" s="3981">
        <v>0</v>
      </c>
      <c r="P169" s="3981">
        <v>0</v>
      </c>
      <c r="Q169" s="3981">
        <v>0</v>
      </c>
      <c r="R169" s="3981">
        <v>0</v>
      </c>
      <c r="S169" s="3981">
        <v>0</v>
      </c>
      <c r="T169" s="3981">
        <v>0</v>
      </c>
      <c r="U169" s="3981">
        <v>0</v>
      </c>
      <c r="V169" s="3981">
        <v>0</v>
      </c>
      <c r="W169" s="3980">
        <f t="shared" si="13"/>
        <v>0</v>
      </c>
      <c r="X169" s="3975"/>
      <c r="Y169" s="4523"/>
      <c r="Z169" s="661"/>
      <c r="AA169" s="4571">
        <f t="shared" si="14"/>
        <v>0</v>
      </c>
      <c r="AB169" s="4572">
        <v>0</v>
      </c>
      <c r="AC169" s="4572">
        <v>0</v>
      </c>
      <c r="AD169" s="4572">
        <v>0</v>
      </c>
      <c r="AE169" s="4572">
        <v>0</v>
      </c>
      <c r="AF169" s="4572">
        <v>0</v>
      </c>
      <c r="AG169" s="4572">
        <v>0</v>
      </c>
      <c r="AH169" s="4572">
        <v>0</v>
      </c>
      <c r="AI169" s="4572">
        <v>0</v>
      </c>
      <c r="AJ169" s="4574">
        <f t="shared" si="15"/>
        <v>0</v>
      </c>
      <c r="AK169" s="661"/>
      <c r="AL169" s="3057">
        <v>0</v>
      </c>
      <c r="AM169" s="661"/>
      <c r="AN169" s="3057">
        <v>0</v>
      </c>
      <c r="AO169" s="6177"/>
      <c r="AP169" s="738"/>
    </row>
    <row r="170" spans="1:42" hidden="1">
      <c r="A170" s="738"/>
      <c r="B170" s="661"/>
      <c r="C170" s="3977"/>
      <c r="D170" s="3978"/>
      <c r="E170" s="3978"/>
      <c r="F170" s="3967" t="b">
        <v>1</v>
      </c>
      <c r="G170" s="3975"/>
      <c r="H170" s="3975"/>
      <c r="I170" s="3975"/>
      <c r="J170" s="3975"/>
      <c r="K170" s="3975"/>
      <c r="L170" s="3981">
        <v>0</v>
      </c>
      <c r="M170" s="3981">
        <v>0</v>
      </c>
      <c r="N170" s="3983"/>
      <c r="O170" s="3981">
        <v>0</v>
      </c>
      <c r="P170" s="3981">
        <v>0</v>
      </c>
      <c r="Q170" s="3981">
        <v>0</v>
      </c>
      <c r="R170" s="3981">
        <v>0</v>
      </c>
      <c r="S170" s="3981">
        <v>0</v>
      </c>
      <c r="T170" s="3981">
        <v>0</v>
      </c>
      <c r="U170" s="3981">
        <v>0</v>
      </c>
      <c r="V170" s="3981">
        <v>0</v>
      </c>
      <c r="W170" s="3980">
        <f t="shared" si="13"/>
        <v>0</v>
      </c>
      <c r="X170" s="3975"/>
      <c r="Y170" s="4523"/>
      <c r="Z170" s="661"/>
      <c r="AA170" s="4571">
        <f t="shared" si="14"/>
        <v>0</v>
      </c>
      <c r="AB170" s="4572">
        <v>0</v>
      </c>
      <c r="AC170" s="4572">
        <v>0</v>
      </c>
      <c r="AD170" s="4572">
        <v>0</v>
      </c>
      <c r="AE170" s="4572">
        <v>0</v>
      </c>
      <c r="AF170" s="4572">
        <v>0</v>
      </c>
      <c r="AG170" s="4572">
        <v>0</v>
      </c>
      <c r="AH170" s="4572">
        <v>0</v>
      </c>
      <c r="AI170" s="4572">
        <v>0</v>
      </c>
      <c r="AJ170" s="4574">
        <f t="shared" si="15"/>
        <v>0</v>
      </c>
      <c r="AK170" s="661"/>
      <c r="AL170" s="3057">
        <v>0</v>
      </c>
      <c r="AM170" s="661"/>
      <c r="AN170" s="3057">
        <v>0</v>
      </c>
      <c r="AO170" s="6177"/>
      <c r="AP170" s="738"/>
    </row>
    <row r="171" spans="1:42" hidden="1">
      <c r="A171" s="738"/>
      <c r="B171" s="661"/>
      <c r="C171" s="3977"/>
      <c r="D171" s="3978"/>
      <c r="E171" s="3978"/>
      <c r="F171" s="3967" t="b">
        <v>1</v>
      </c>
      <c r="G171" s="3975"/>
      <c r="H171" s="3975"/>
      <c r="I171" s="3975"/>
      <c r="J171" s="3975"/>
      <c r="K171" s="3975"/>
      <c r="L171" s="3981">
        <v>0</v>
      </c>
      <c r="M171" s="3981">
        <v>0</v>
      </c>
      <c r="N171" s="3983"/>
      <c r="O171" s="3981">
        <v>0</v>
      </c>
      <c r="P171" s="3981">
        <v>0</v>
      </c>
      <c r="Q171" s="3981">
        <v>0</v>
      </c>
      <c r="R171" s="3981">
        <v>0</v>
      </c>
      <c r="S171" s="3981">
        <v>0</v>
      </c>
      <c r="T171" s="3981">
        <v>0</v>
      </c>
      <c r="U171" s="3981">
        <v>0</v>
      </c>
      <c r="V171" s="3981">
        <v>0</v>
      </c>
      <c r="W171" s="3980">
        <f t="shared" si="13"/>
        <v>0</v>
      </c>
      <c r="X171" s="3975"/>
      <c r="Y171" s="4523"/>
      <c r="Z171" s="661"/>
      <c r="AA171" s="4571">
        <f t="shared" si="14"/>
        <v>0</v>
      </c>
      <c r="AB171" s="4572">
        <v>0</v>
      </c>
      <c r="AC171" s="4572">
        <v>0</v>
      </c>
      <c r="AD171" s="4572">
        <v>0</v>
      </c>
      <c r="AE171" s="4572">
        <v>0</v>
      </c>
      <c r="AF171" s="4572">
        <v>0</v>
      </c>
      <c r="AG171" s="4572">
        <v>0</v>
      </c>
      <c r="AH171" s="4572">
        <v>0</v>
      </c>
      <c r="AI171" s="4572">
        <v>0</v>
      </c>
      <c r="AJ171" s="4574">
        <f t="shared" si="15"/>
        <v>0</v>
      </c>
      <c r="AK171" s="661"/>
      <c r="AL171" s="3057">
        <v>0</v>
      </c>
      <c r="AM171" s="661"/>
      <c r="AN171" s="3057">
        <v>0</v>
      </c>
      <c r="AO171" s="6177"/>
      <c r="AP171" s="738"/>
    </row>
    <row r="172" spans="1:42" hidden="1">
      <c r="A172" s="738"/>
      <c r="B172" s="661"/>
      <c r="C172" s="3977"/>
      <c r="D172" s="3978"/>
      <c r="E172" s="3978"/>
      <c r="F172" s="3967" t="b">
        <v>1</v>
      </c>
      <c r="G172" s="3975"/>
      <c r="H172" s="3975"/>
      <c r="I172" s="3975"/>
      <c r="J172" s="3975"/>
      <c r="K172" s="3975"/>
      <c r="L172" s="3981">
        <v>0</v>
      </c>
      <c r="M172" s="3981">
        <v>0</v>
      </c>
      <c r="N172" s="3983"/>
      <c r="O172" s="3981">
        <v>0</v>
      </c>
      <c r="P172" s="3981">
        <v>0</v>
      </c>
      <c r="Q172" s="3981">
        <v>0</v>
      </c>
      <c r="R172" s="3981">
        <v>0</v>
      </c>
      <c r="S172" s="3981">
        <v>0</v>
      </c>
      <c r="T172" s="3981">
        <v>0</v>
      </c>
      <c r="U172" s="3981">
        <v>0</v>
      </c>
      <c r="V172" s="3981">
        <v>0</v>
      </c>
      <c r="W172" s="3980">
        <f t="shared" si="13"/>
        <v>0</v>
      </c>
      <c r="X172" s="3975"/>
      <c r="Y172" s="4523"/>
      <c r="Z172" s="661"/>
      <c r="AA172" s="4571">
        <f t="shared" si="14"/>
        <v>0</v>
      </c>
      <c r="AB172" s="4572">
        <v>0</v>
      </c>
      <c r="AC172" s="4572">
        <v>0</v>
      </c>
      <c r="AD172" s="4572">
        <v>0</v>
      </c>
      <c r="AE172" s="4572">
        <v>0</v>
      </c>
      <c r="AF172" s="4572">
        <v>0</v>
      </c>
      <c r="AG172" s="4572">
        <v>0</v>
      </c>
      <c r="AH172" s="4572">
        <v>0</v>
      </c>
      <c r="AI172" s="4572">
        <v>0</v>
      </c>
      <c r="AJ172" s="4574">
        <f t="shared" si="15"/>
        <v>0</v>
      </c>
      <c r="AK172" s="661"/>
      <c r="AL172" s="3057">
        <v>0</v>
      </c>
      <c r="AM172" s="661"/>
      <c r="AN172" s="3057">
        <v>0</v>
      </c>
      <c r="AO172" s="6177"/>
      <c r="AP172" s="738"/>
    </row>
    <row r="173" spans="1:42" hidden="1">
      <c r="A173" s="738"/>
      <c r="B173" s="661"/>
      <c r="C173" s="3977"/>
      <c r="D173" s="3978"/>
      <c r="E173" s="3978"/>
      <c r="F173" s="3967" t="b">
        <v>1</v>
      </c>
      <c r="G173" s="3975"/>
      <c r="H173" s="3975"/>
      <c r="I173" s="3975"/>
      <c r="J173" s="3975"/>
      <c r="K173" s="3975"/>
      <c r="L173" s="3981">
        <v>0</v>
      </c>
      <c r="M173" s="3981">
        <v>0</v>
      </c>
      <c r="N173" s="3983"/>
      <c r="O173" s="3981">
        <v>0</v>
      </c>
      <c r="P173" s="3981">
        <v>0</v>
      </c>
      <c r="Q173" s="3981">
        <v>0</v>
      </c>
      <c r="R173" s="3981">
        <v>0</v>
      </c>
      <c r="S173" s="3981">
        <v>0</v>
      </c>
      <c r="T173" s="3981">
        <v>0</v>
      </c>
      <c r="U173" s="3981">
        <v>0</v>
      </c>
      <c r="V173" s="3981">
        <v>0</v>
      </c>
      <c r="W173" s="3980">
        <f t="shared" si="13"/>
        <v>0</v>
      </c>
      <c r="X173" s="3975"/>
      <c r="Y173" s="4523"/>
      <c r="Z173" s="661"/>
      <c r="AA173" s="4571">
        <f t="shared" si="14"/>
        <v>0</v>
      </c>
      <c r="AB173" s="4572">
        <v>0</v>
      </c>
      <c r="AC173" s="4572">
        <v>0</v>
      </c>
      <c r="AD173" s="4572">
        <v>0</v>
      </c>
      <c r="AE173" s="4572">
        <v>0</v>
      </c>
      <c r="AF173" s="4572">
        <v>0</v>
      </c>
      <c r="AG173" s="4572">
        <v>0</v>
      </c>
      <c r="AH173" s="4572">
        <v>0</v>
      </c>
      <c r="AI173" s="4572">
        <v>0</v>
      </c>
      <c r="AJ173" s="4574">
        <f t="shared" si="15"/>
        <v>0</v>
      </c>
      <c r="AK173" s="661"/>
      <c r="AL173" s="3057">
        <v>0</v>
      </c>
      <c r="AM173" s="661"/>
      <c r="AN173" s="3057">
        <v>0</v>
      </c>
      <c r="AO173" s="6177"/>
      <c r="AP173" s="738"/>
    </row>
    <row r="174" spans="1:42" hidden="1">
      <c r="A174" s="738"/>
      <c r="B174" s="661"/>
      <c r="C174" s="3977"/>
      <c r="D174" s="3978"/>
      <c r="E174" s="3978"/>
      <c r="F174" s="3967" t="b">
        <v>1</v>
      </c>
      <c r="G174" s="3975"/>
      <c r="H174" s="3975"/>
      <c r="I174" s="3975"/>
      <c r="J174" s="3975"/>
      <c r="K174" s="3975"/>
      <c r="L174" s="3981">
        <v>0</v>
      </c>
      <c r="M174" s="3981">
        <v>0</v>
      </c>
      <c r="N174" s="3983"/>
      <c r="O174" s="3981">
        <v>0</v>
      </c>
      <c r="P174" s="3981">
        <v>0</v>
      </c>
      <c r="Q174" s="3981">
        <v>0</v>
      </c>
      <c r="R174" s="3981">
        <v>0</v>
      </c>
      <c r="S174" s="3981">
        <v>0</v>
      </c>
      <c r="T174" s="3981">
        <v>0</v>
      </c>
      <c r="U174" s="3981">
        <v>0</v>
      </c>
      <c r="V174" s="3981">
        <v>0</v>
      </c>
      <c r="W174" s="3980">
        <f t="shared" si="13"/>
        <v>0</v>
      </c>
      <c r="X174" s="3975"/>
      <c r="Y174" s="4523"/>
      <c r="Z174" s="661"/>
      <c r="AA174" s="4571">
        <f t="shared" si="14"/>
        <v>0</v>
      </c>
      <c r="AB174" s="4572">
        <v>0</v>
      </c>
      <c r="AC174" s="4572">
        <v>0</v>
      </c>
      <c r="AD174" s="4572">
        <v>0</v>
      </c>
      <c r="AE174" s="4572">
        <v>0</v>
      </c>
      <c r="AF174" s="4572">
        <v>0</v>
      </c>
      <c r="AG174" s="4572">
        <v>0</v>
      </c>
      <c r="AH174" s="4572">
        <v>0</v>
      </c>
      <c r="AI174" s="4572">
        <v>0</v>
      </c>
      <c r="AJ174" s="4574">
        <f t="shared" si="15"/>
        <v>0</v>
      </c>
      <c r="AK174" s="661"/>
      <c r="AL174" s="3057">
        <v>0</v>
      </c>
      <c r="AM174" s="661"/>
      <c r="AN174" s="3057">
        <v>0</v>
      </c>
      <c r="AO174" s="6177"/>
      <c r="AP174" s="738"/>
    </row>
    <row r="175" spans="1:42" hidden="1">
      <c r="A175" s="738"/>
      <c r="B175" s="661"/>
      <c r="C175" s="3977"/>
      <c r="D175" s="3978"/>
      <c r="E175" s="3978"/>
      <c r="F175" s="3967" t="b">
        <v>1</v>
      </c>
      <c r="G175" s="3975"/>
      <c r="H175" s="3975"/>
      <c r="I175" s="3975"/>
      <c r="J175" s="3975"/>
      <c r="K175" s="3975"/>
      <c r="L175" s="3981">
        <v>0</v>
      </c>
      <c r="M175" s="3981">
        <v>0</v>
      </c>
      <c r="N175" s="3983"/>
      <c r="O175" s="3981">
        <v>0</v>
      </c>
      <c r="P175" s="3981">
        <v>0</v>
      </c>
      <c r="Q175" s="3981">
        <v>0</v>
      </c>
      <c r="R175" s="3981">
        <v>0</v>
      </c>
      <c r="S175" s="3981">
        <v>0</v>
      </c>
      <c r="T175" s="3981">
        <v>0</v>
      </c>
      <c r="U175" s="3981">
        <v>0</v>
      </c>
      <c r="V175" s="3981">
        <v>0</v>
      </c>
      <c r="W175" s="3980">
        <f t="shared" si="13"/>
        <v>0</v>
      </c>
      <c r="X175" s="3975"/>
      <c r="Y175" s="4523"/>
      <c r="Z175" s="661"/>
      <c r="AA175" s="4571">
        <f t="shared" si="14"/>
        <v>0</v>
      </c>
      <c r="AB175" s="4572">
        <v>0</v>
      </c>
      <c r="AC175" s="4572">
        <v>0</v>
      </c>
      <c r="AD175" s="4572">
        <v>0</v>
      </c>
      <c r="AE175" s="4572">
        <v>0</v>
      </c>
      <c r="AF175" s="4572">
        <v>0</v>
      </c>
      <c r="AG175" s="4572">
        <v>0</v>
      </c>
      <c r="AH175" s="4572">
        <v>0</v>
      </c>
      <c r="AI175" s="4572">
        <v>0</v>
      </c>
      <c r="AJ175" s="4574">
        <f t="shared" si="15"/>
        <v>0</v>
      </c>
      <c r="AK175" s="661"/>
      <c r="AL175" s="3057">
        <v>0</v>
      </c>
      <c r="AM175" s="661"/>
      <c r="AN175" s="3057">
        <v>0</v>
      </c>
      <c r="AO175" s="6177"/>
      <c r="AP175" s="738"/>
    </row>
    <row r="176" spans="1:42" hidden="1">
      <c r="A176" s="738"/>
      <c r="B176" s="661"/>
      <c r="C176" s="3977"/>
      <c r="D176" s="3978"/>
      <c r="E176" s="3978"/>
      <c r="F176" s="3967" t="b">
        <v>1</v>
      </c>
      <c r="G176" s="3975"/>
      <c r="H176" s="3975"/>
      <c r="I176" s="3975"/>
      <c r="J176" s="3975"/>
      <c r="K176" s="3975"/>
      <c r="L176" s="3981">
        <v>0</v>
      </c>
      <c r="M176" s="3981">
        <v>0</v>
      </c>
      <c r="N176" s="3983"/>
      <c r="O176" s="3981">
        <v>0</v>
      </c>
      <c r="P176" s="3981">
        <v>0</v>
      </c>
      <c r="Q176" s="3981">
        <v>0</v>
      </c>
      <c r="R176" s="3981">
        <v>0</v>
      </c>
      <c r="S176" s="3981">
        <v>0</v>
      </c>
      <c r="T176" s="3981">
        <v>0</v>
      </c>
      <c r="U176" s="3981">
        <v>0</v>
      </c>
      <c r="V176" s="3981">
        <v>0</v>
      </c>
      <c r="W176" s="3980">
        <f t="shared" si="13"/>
        <v>0</v>
      </c>
      <c r="X176" s="3975"/>
      <c r="Y176" s="4523"/>
      <c r="Z176" s="661"/>
      <c r="AA176" s="4571">
        <f t="shared" si="14"/>
        <v>0</v>
      </c>
      <c r="AB176" s="4572">
        <v>0</v>
      </c>
      <c r="AC176" s="4572">
        <v>0</v>
      </c>
      <c r="AD176" s="4572">
        <v>0</v>
      </c>
      <c r="AE176" s="4572">
        <v>0</v>
      </c>
      <c r="AF176" s="4572">
        <v>0</v>
      </c>
      <c r="AG176" s="4572">
        <v>0</v>
      </c>
      <c r="AH176" s="4572">
        <v>0</v>
      </c>
      <c r="AI176" s="4572">
        <v>0</v>
      </c>
      <c r="AJ176" s="4574">
        <f t="shared" si="15"/>
        <v>0</v>
      </c>
      <c r="AK176" s="661"/>
      <c r="AL176" s="3057">
        <v>0</v>
      </c>
      <c r="AM176" s="661"/>
      <c r="AN176" s="3057">
        <v>0</v>
      </c>
      <c r="AO176" s="6177"/>
      <c r="AP176" s="738"/>
    </row>
    <row r="177" spans="1:42" hidden="1">
      <c r="A177" s="738"/>
      <c r="B177" s="661"/>
      <c r="C177" s="3977"/>
      <c r="D177" s="3978"/>
      <c r="E177" s="3978"/>
      <c r="F177" s="3967" t="b">
        <v>1</v>
      </c>
      <c r="G177" s="3975"/>
      <c r="H177" s="3975"/>
      <c r="I177" s="3975"/>
      <c r="J177" s="3975"/>
      <c r="K177" s="3975"/>
      <c r="L177" s="3981">
        <v>0</v>
      </c>
      <c r="M177" s="3981">
        <v>0</v>
      </c>
      <c r="N177" s="3983"/>
      <c r="O177" s="3981">
        <v>0</v>
      </c>
      <c r="P177" s="3981">
        <v>0</v>
      </c>
      <c r="Q177" s="3981">
        <v>0</v>
      </c>
      <c r="R177" s="3981">
        <v>0</v>
      </c>
      <c r="S177" s="3981">
        <v>0</v>
      </c>
      <c r="T177" s="3981">
        <v>0</v>
      </c>
      <c r="U177" s="3981">
        <v>0</v>
      </c>
      <c r="V177" s="3981">
        <v>0</v>
      </c>
      <c r="W177" s="3980">
        <f t="shared" si="13"/>
        <v>0</v>
      </c>
      <c r="X177" s="3975"/>
      <c r="Y177" s="4523"/>
      <c r="Z177" s="661"/>
      <c r="AA177" s="4571">
        <f t="shared" si="14"/>
        <v>0</v>
      </c>
      <c r="AB177" s="4572">
        <v>0</v>
      </c>
      <c r="AC177" s="4572">
        <v>0</v>
      </c>
      <c r="AD177" s="4572">
        <v>0</v>
      </c>
      <c r="AE177" s="4572">
        <v>0</v>
      </c>
      <c r="AF177" s="4572">
        <v>0</v>
      </c>
      <c r="AG177" s="4572">
        <v>0</v>
      </c>
      <c r="AH177" s="4572">
        <v>0</v>
      </c>
      <c r="AI177" s="4572">
        <v>0</v>
      </c>
      <c r="AJ177" s="4574">
        <f t="shared" si="15"/>
        <v>0</v>
      </c>
      <c r="AK177" s="661"/>
      <c r="AL177" s="3057">
        <v>0</v>
      </c>
      <c r="AM177" s="661"/>
      <c r="AN177" s="3057">
        <v>0</v>
      </c>
      <c r="AO177" s="6177"/>
      <c r="AP177" s="738"/>
    </row>
    <row r="178" spans="1:42" hidden="1">
      <c r="A178" s="738"/>
      <c r="B178" s="661"/>
      <c r="C178" s="3977"/>
      <c r="D178" s="3978"/>
      <c r="E178" s="3978"/>
      <c r="F178" s="3967" t="b">
        <v>1</v>
      </c>
      <c r="G178" s="3975"/>
      <c r="H178" s="3975"/>
      <c r="I178" s="3975"/>
      <c r="J178" s="3975"/>
      <c r="K178" s="3975"/>
      <c r="L178" s="3981">
        <v>0</v>
      </c>
      <c r="M178" s="3981">
        <v>0</v>
      </c>
      <c r="N178" s="3983"/>
      <c r="O178" s="3981">
        <v>0</v>
      </c>
      <c r="P178" s="3981">
        <v>0</v>
      </c>
      <c r="Q178" s="3981">
        <v>0</v>
      </c>
      <c r="R178" s="3981">
        <v>0</v>
      </c>
      <c r="S178" s="3981">
        <v>0</v>
      </c>
      <c r="T178" s="3981">
        <v>0</v>
      </c>
      <c r="U178" s="3981">
        <v>0</v>
      </c>
      <c r="V178" s="3981">
        <v>0</v>
      </c>
      <c r="W178" s="3980">
        <f t="shared" si="13"/>
        <v>0</v>
      </c>
      <c r="X178" s="3975"/>
      <c r="Y178" s="4523"/>
      <c r="Z178" s="661"/>
      <c r="AA178" s="4571">
        <f t="shared" si="14"/>
        <v>0</v>
      </c>
      <c r="AB178" s="4572">
        <v>0</v>
      </c>
      <c r="AC178" s="4572">
        <v>0</v>
      </c>
      <c r="AD178" s="4572">
        <v>0</v>
      </c>
      <c r="AE178" s="4572">
        <v>0</v>
      </c>
      <c r="AF178" s="4572">
        <v>0</v>
      </c>
      <c r="AG178" s="4572">
        <v>0</v>
      </c>
      <c r="AH178" s="4572">
        <v>0</v>
      </c>
      <c r="AI178" s="4572">
        <v>0</v>
      </c>
      <c r="AJ178" s="4574">
        <f t="shared" si="15"/>
        <v>0</v>
      </c>
      <c r="AK178" s="661"/>
      <c r="AL178" s="3057">
        <v>0</v>
      </c>
      <c r="AM178" s="661"/>
      <c r="AN178" s="3057">
        <v>0</v>
      </c>
      <c r="AO178" s="6177"/>
      <c r="AP178" s="738"/>
    </row>
    <row r="179" spans="1:42" hidden="1">
      <c r="A179" s="738"/>
      <c r="B179" s="661"/>
      <c r="C179" s="3977"/>
      <c r="D179" s="3978"/>
      <c r="E179" s="3978"/>
      <c r="F179" s="3967" t="b">
        <v>1</v>
      </c>
      <c r="G179" s="3975"/>
      <c r="H179" s="3975"/>
      <c r="I179" s="3975"/>
      <c r="J179" s="3975"/>
      <c r="K179" s="3975"/>
      <c r="L179" s="3981">
        <v>0</v>
      </c>
      <c r="M179" s="3981">
        <v>0</v>
      </c>
      <c r="N179" s="3983"/>
      <c r="O179" s="3981">
        <v>0</v>
      </c>
      <c r="P179" s="3981">
        <v>0</v>
      </c>
      <c r="Q179" s="3981">
        <v>0</v>
      </c>
      <c r="R179" s="3981">
        <v>0</v>
      </c>
      <c r="S179" s="3981">
        <v>0</v>
      </c>
      <c r="T179" s="3981">
        <v>0</v>
      </c>
      <c r="U179" s="3981">
        <v>0</v>
      </c>
      <c r="V179" s="3981">
        <v>0</v>
      </c>
      <c r="W179" s="3980">
        <f t="shared" si="13"/>
        <v>0</v>
      </c>
      <c r="X179" s="3975"/>
      <c r="Y179" s="4523"/>
      <c r="Z179" s="661"/>
      <c r="AA179" s="4571">
        <f t="shared" si="14"/>
        <v>0</v>
      </c>
      <c r="AB179" s="4572">
        <v>0</v>
      </c>
      <c r="AC179" s="4572">
        <v>0</v>
      </c>
      <c r="AD179" s="4572">
        <v>0</v>
      </c>
      <c r="AE179" s="4572">
        <v>0</v>
      </c>
      <c r="AF179" s="4572">
        <v>0</v>
      </c>
      <c r="AG179" s="4572">
        <v>0</v>
      </c>
      <c r="AH179" s="4572">
        <v>0</v>
      </c>
      <c r="AI179" s="4572">
        <v>0</v>
      </c>
      <c r="AJ179" s="4574">
        <f t="shared" si="15"/>
        <v>0</v>
      </c>
      <c r="AK179" s="661"/>
      <c r="AL179" s="3057">
        <v>0</v>
      </c>
      <c r="AM179" s="661"/>
      <c r="AN179" s="3057">
        <v>0</v>
      </c>
      <c r="AO179" s="6177"/>
      <c r="AP179" s="738"/>
    </row>
    <row r="180" spans="1:42" hidden="1">
      <c r="A180" s="738"/>
      <c r="B180" s="661"/>
      <c r="C180" s="3977"/>
      <c r="D180" s="3978"/>
      <c r="E180" s="3978"/>
      <c r="F180" s="3967" t="b">
        <v>1</v>
      </c>
      <c r="G180" s="3975"/>
      <c r="H180" s="3975"/>
      <c r="I180" s="3975"/>
      <c r="J180" s="3975"/>
      <c r="K180" s="3975"/>
      <c r="L180" s="3981">
        <v>0</v>
      </c>
      <c r="M180" s="3981">
        <v>0</v>
      </c>
      <c r="N180" s="3983"/>
      <c r="O180" s="3981">
        <v>0</v>
      </c>
      <c r="P180" s="3981">
        <v>0</v>
      </c>
      <c r="Q180" s="3981">
        <v>0</v>
      </c>
      <c r="R180" s="3981">
        <v>0</v>
      </c>
      <c r="S180" s="3981">
        <v>0</v>
      </c>
      <c r="T180" s="3981">
        <v>0</v>
      </c>
      <c r="U180" s="3981">
        <v>0</v>
      </c>
      <c r="V180" s="3981">
        <v>0</v>
      </c>
      <c r="W180" s="3980">
        <f t="shared" si="13"/>
        <v>0</v>
      </c>
      <c r="X180" s="3975"/>
      <c r="Y180" s="4523"/>
      <c r="Z180" s="661"/>
      <c r="AA180" s="4571">
        <f t="shared" si="14"/>
        <v>0</v>
      </c>
      <c r="AB180" s="4572">
        <v>0</v>
      </c>
      <c r="AC180" s="4572">
        <v>0</v>
      </c>
      <c r="AD180" s="4572">
        <v>0</v>
      </c>
      <c r="AE180" s="4572">
        <v>0</v>
      </c>
      <c r="AF180" s="4572">
        <v>0</v>
      </c>
      <c r="AG180" s="4572">
        <v>0</v>
      </c>
      <c r="AH180" s="4572">
        <v>0</v>
      </c>
      <c r="AI180" s="4572">
        <v>0</v>
      </c>
      <c r="AJ180" s="4574">
        <f t="shared" si="15"/>
        <v>0</v>
      </c>
      <c r="AK180" s="661"/>
      <c r="AL180" s="3057">
        <v>0</v>
      </c>
      <c r="AM180" s="661"/>
      <c r="AN180" s="3057">
        <v>0</v>
      </c>
      <c r="AO180" s="6177"/>
      <c r="AP180" s="738"/>
    </row>
    <row r="181" spans="1:42" hidden="1">
      <c r="A181" s="738"/>
      <c r="B181" s="661"/>
      <c r="C181" s="3977"/>
      <c r="D181" s="3978"/>
      <c r="E181" s="3978"/>
      <c r="F181" s="3967" t="b">
        <v>1</v>
      </c>
      <c r="G181" s="3975"/>
      <c r="H181" s="3975"/>
      <c r="I181" s="3975"/>
      <c r="J181" s="3975"/>
      <c r="K181" s="3975"/>
      <c r="L181" s="3981">
        <v>0</v>
      </c>
      <c r="M181" s="3981">
        <v>0</v>
      </c>
      <c r="N181" s="3983"/>
      <c r="O181" s="3981">
        <v>0</v>
      </c>
      <c r="P181" s="3981">
        <v>0</v>
      </c>
      <c r="Q181" s="3981">
        <v>0</v>
      </c>
      <c r="R181" s="3981">
        <v>0</v>
      </c>
      <c r="S181" s="3981">
        <v>0</v>
      </c>
      <c r="T181" s="3981">
        <v>0</v>
      </c>
      <c r="U181" s="3981">
        <v>0</v>
      </c>
      <c r="V181" s="3981">
        <v>0</v>
      </c>
      <c r="W181" s="3980">
        <f t="shared" si="13"/>
        <v>0</v>
      </c>
      <c r="X181" s="3975"/>
      <c r="Y181" s="4523"/>
      <c r="Z181" s="661"/>
      <c r="AA181" s="4571">
        <f t="shared" si="14"/>
        <v>0</v>
      </c>
      <c r="AB181" s="4572">
        <v>0</v>
      </c>
      <c r="AC181" s="4572">
        <v>0</v>
      </c>
      <c r="AD181" s="4572">
        <v>0</v>
      </c>
      <c r="AE181" s="4572">
        <v>0</v>
      </c>
      <c r="AF181" s="4572">
        <v>0</v>
      </c>
      <c r="AG181" s="4572">
        <v>0</v>
      </c>
      <c r="AH181" s="4572">
        <v>0</v>
      </c>
      <c r="AI181" s="4572">
        <v>0</v>
      </c>
      <c r="AJ181" s="4574">
        <f t="shared" si="15"/>
        <v>0</v>
      </c>
      <c r="AK181" s="661"/>
      <c r="AL181" s="3057">
        <v>0</v>
      </c>
      <c r="AM181" s="661"/>
      <c r="AN181" s="3057">
        <v>0</v>
      </c>
      <c r="AO181" s="6177"/>
      <c r="AP181" s="738"/>
    </row>
    <row r="182" spans="1:42" hidden="1">
      <c r="A182" s="738"/>
      <c r="B182" s="661"/>
      <c r="C182" s="3977"/>
      <c r="D182" s="3978"/>
      <c r="E182" s="3978"/>
      <c r="F182" s="3967" t="b">
        <v>1</v>
      </c>
      <c r="G182" s="3975"/>
      <c r="H182" s="3975"/>
      <c r="I182" s="3975"/>
      <c r="J182" s="3975"/>
      <c r="K182" s="3975"/>
      <c r="L182" s="3981">
        <v>0</v>
      </c>
      <c r="M182" s="3981">
        <v>0</v>
      </c>
      <c r="N182" s="3983"/>
      <c r="O182" s="3981">
        <v>0</v>
      </c>
      <c r="P182" s="3981">
        <v>0</v>
      </c>
      <c r="Q182" s="3981">
        <v>0</v>
      </c>
      <c r="R182" s="3981">
        <v>0</v>
      </c>
      <c r="S182" s="3981">
        <v>0</v>
      </c>
      <c r="T182" s="3981">
        <v>0</v>
      </c>
      <c r="U182" s="3981">
        <v>0</v>
      </c>
      <c r="V182" s="3981">
        <v>0</v>
      </c>
      <c r="W182" s="3980">
        <f t="shared" si="13"/>
        <v>0</v>
      </c>
      <c r="X182" s="3975"/>
      <c r="Y182" s="4523"/>
      <c r="Z182" s="661"/>
      <c r="AA182" s="4571">
        <f t="shared" si="14"/>
        <v>0</v>
      </c>
      <c r="AB182" s="4572">
        <v>0</v>
      </c>
      <c r="AC182" s="4572">
        <v>0</v>
      </c>
      <c r="AD182" s="4572">
        <v>0</v>
      </c>
      <c r="AE182" s="4572">
        <v>0</v>
      </c>
      <c r="AF182" s="4572">
        <v>0</v>
      </c>
      <c r="AG182" s="4572">
        <v>0</v>
      </c>
      <c r="AH182" s="4572">
        <v>0</v>
      </c>
      <c r="AI182" s="4572">
        <v>0</v>
      </c>
      <c r="AJ182" s="4574">
        <f t="shared" si="15"/>
        <v>0</v>
      </c>
      <c r="AK182" s="661"/>
      <c r="AL182" s="3057">
        <v>0</v>
      </c>
      <c r="AM182" s="661"/>
      <c r="AN182" s="3057">
        <v>0</v>
      </c>
      <c r="AO182" s="6177"/>
      <c r="AP182" s="738"/>
    </row>
    <row r="183" spans="1:42" hidden="1">
      <c r="A183" s="738"/>
      <c r="B183" s="661"/>
      <c r="C183" s="3977"/>
      <c r="D183" s="3978"/>
      <c r="E183" s="3978"/>
      <c r="F183" s="3967" t="b">
        <v>1</v>
      </c>
      <c r="G183" s="3975"/>
      <c r="H183" s="3975"/>
      <c r="I183" s="3975"/>
      <c r="J183" s="3975"/>
      <c r="K183" s="3975"/>
      <c r="L183" s="3981">
        <v>0</v>
      </c>
      <c r="M183" s="3981">
        <v>0</v>
      </c>
      <c r="N183" s="3983"/>
      <c r="O183" s="3981">
        <v>0</v>
      </c>
      <c r="P183" s="3981">
        <v>0</v>
      </c>
      <c r="Q183" s="3981">
        <v>0</v>
      </c>
      <c r="R183" s="3981">
        <v>0</v>
      </c>
      <c r="S183" s="3981">
        <v>0</v>
      </c>
      <c r="T183" s="3981">
        <v>0</v>
      </c>
      <c r="U183" s="3981">
        <v>0</v>
      </c>
      <c r="V183" s="3981">
        <v>0</v>
      </c>
      <c r="W183" s="3980">
        <f t="shared" si="13"/>
        <v>0</v>
      </c>
      <c r="X183" s="3975"/>
      <c r="Y183" s="4523"/>
      <c r="Z183" s="661"/>
      <c r="AA183" s="4571">
        <f t="shared" si="14"/>
        <v>0</v>
      </c>
      <c r="AB183" s="4572">
        <v>0</v>
      </c>
      <c r="AC183" s="4572">
        <v>0</v>
      </c>
      <c r="AD183" s="4572">
        <v>0</v>
      </c>
      <c r="AE183" s="4572">
        <v>0</v>
      </c>
      <c r="AF183" s="4572">
        <v>0</v>
      </c>
      <c r="AG183" s="4572">
        <v>0</v>
      </c>
      <c r="AH183" s="4572">
        <v>0</v>
      </c>
      <c r="AI183" s="4572">
        <v>0</v>
      </c>
      <c r="AJ183" s="4574">
        <f t="shared" si="15"/>
        <v>0</v>
      </c>
      <c r="AK183" s="661"/>
      <c r="AL183" s="3057">
        <v>0</v>
      </c>
      <c r="AM183" s="661"/>
      <c r="AN183" s="3057">
        <v>0</v>
      </c>
      <c r="AO183" s="6177"/>
      <c r="AP183" s="738"/>
    </row>
    <row r="184" spans="1:42" hidden="1">
      <c r="A184" s="738"/>
      <c r="B184" s="661"/>
      <c r="C184" s="3977"/>
      <c r="D184" s="3978"/>
      <c r="E184" s="3978"/>
      <c r="F184" s="3967" t="b">
        <v>1</v>
      </c>
      <c r="G184" s="3975"/>
      <c r="H184" s="3975"/>
      <c r="I184" s="3975"/>
      <c r="J184" s="3975"/>
      <c r="K184" s="3975"/>
      <c r="L184" s="3981">
        <v>0</v>
      </c>
      <c r="M184" s="3981">
        <v>0</v>
      </c>
      <c r="N184" s="3983"/>
      <c r="O184" s="3981">
        <v>0</v>
      </c>
      <c r="P184" s="3981">
        <v>0</v>
      </c>
      <c r="Q184" s="3981">
        <v>0</v>
      </c>
      <c r="R184" s="3981">
        <v>0</v>
      </c>
      <c r="S184" s="3981">
        <v>0</v>
      </c>
      <c r="T184" s="3981">
        <v>0</v>
      </c>
      <c r="U184" s="3981">
        <v>0</v>
      </c>
      <c r="V184" s="3981">
        <v>0</v>
      </c>
      <c r="W184" s="3980">
        <f t="shared" si="13"/>
        <v>0</v>
      </c>
      <c r="X184" s="3975"/>
      <c r="Y184" s="4523"/>
      <c r="Z184" s="661"/>
      <c r="AA184" s="4571">
        <f t="shared" si="14"/>
        <v>0</v>
      </c>
      <c r="AB184" s="4572">
        <v>0</v>
      </c>
      <c r="AC184" s="4572">
        <v>0</v>
      </c>
      <c r="AD184" s="4572">
        <v>0</v>
      </c>
      <c r="AE184" s="4572">
        <v>0</v>
      </c>
      <c r="AF184" s="4572">
        <v>0</v>
      </c>
      <c r="AG184" s="4572">
        <v>0</v>
      </c>
      <c r="AH184" s="4572">
        <v>0</v>
      </c>
      <c r="AI184" s="4572">
        <v>0</v>
      </c>
      <c r="AJ184" s="4574">
        <f t="shared" si="15"/>
        <v>0</v>
      </c>
      <c r="AK184" s="661"/>
      <c r="AL184" s="3057">
        <v>0</v>
      </c>
      <c r="AM184" s="661"/>
      <c r="AN184" s="3057">
        <v>0</v>
      </c>
      <c r="AO184" s="6177"/>
      <c r="AP184" s="738"/>
    </row>
    <row r="185" spans="1:42" hidden="1">
      <c r="A185" s="738"/>
      <c r="B185" s="661"/>
      <c r="C185" s="3977"/>
      <c r="D185" s="3978"/>
      <c r="E185" s="3978"/>
      <c r="F185" s="3967" t="b">
        <v>1</v>
      </c>
      <c r="G185" s="3975"/>
      <c r="H185" s="3975"/>
      <c r="I185" s="3975"/>
      <c r="J185" s="3975"/>
      <c r="K185" s="3975"/>
      <c r="L185" s="3981">
        <v>0</v>
      </c>
      <c r="M185" s="3981">
        <v>0</v>
      </c>
      <c r="N185" s="3983"/>
      <c r="O185" s="3981">
        <v>0</v>
      </c>
      <c r="P185" s="3981">
        <v>0</v>
      </c>
      <c r="Q185" s="3981">
        <v>0</v>
      </c>
      <c r="R185" s="3981">
        <v>0</v>
      </c>
      <c r="S185" s="3981">
        <v>0</v>
      </c>
      <c r="T185" s="3981">
        <v>0</v>
      </c>
      <c r="U185" s="3981">
        <v>0</v>
      </c>
      <c r="V185" s="3981">
        <v>0</v>
      </c>
      <c r="W185" s="3980">
        <f t="shared" si="13"/>
        <v>0</v>
      </c>
      <c r="X185" s="3975"/>
      <c r="Y185" s="4523"/>
      <c r="Z185" s="661"/>
      <c r="AA185" s="4571">
        <f t="shared" si="14"/>
        <v>0</v>
      </c>
      <c r="AB185" s="4572">
        <v>0</v>
      </c>
      <c r="AC185" s="4572">
        <v>0</v>
      </c>
      <c r="AD185" s="4572">
        <v>0</v>
      </c>
      <c r="AE185" s="4572">
        <v>0</v>
      </c>
      <c r="AF185" s="4572">
        <v>0</v>
      </c>
      <c r="AG185" s="4572">
        <v>0</v>
      </c>
      <c r="AH185" s="4572">
        <v>0</v>
      </c>
      <c r="AI185" s="4572">
        <v>0</v>
      </c>
      <c r="AJ185" s="4574">
        <f t="shared" si="15"/>
        <v>0</v>
      </c>
      <c r="AK185" s="661"/>
      <c r="AL185" s="3057">
        <v>0</v>
      </c>
      <c r="AM185" s="661"/>
      <c r="AN185" s="3057">
        <v>0</v>
      </c>
      <c r="AO185" s="6177"/>
      <c r="AP185" s="738"/>
    </row>
    <row r="186" spans="1:42" hidden="1">
      <c r="A186" s="738"/>
      <c r="B186" s="661"/>
      <c r="C186" s="3977"/>
      <c r="D186" s="3978"/>
      <c r="E186" s="3978"/>
      <c r="F186" s="3967" t="b">
        <v>1</v>
      </c>
      <c r="G186" s="3975"/>
      <c r="H186" s="3975"/>
      <c r="I186" s="3975"/>
      <c r="J186" s="3975"/>
      <c r="K186" s="3975"/>
      <c r="L186" s="3981">
        <v>0</v>
      </c>
      <c r="M186" s="3981">
        <v>0</v>
      </c>
      <c r="N186" s="3983"/>
      <c r="O186" s="3981">
        <v>0</v>
      </c>
      <c r="P186" s="3981">
        <v>0</v>
      </c>
      <c r="Q186" s="3981">
        <v>0</v>
      </c>
      <c r="R186" s="3981">
        <v>0</v>
      </c>
      <c r="S186" s="3981">
        <v>0</v>
      </c>
      <c r="T186" s="3981">
        <v>0</v>
      </c>
      <c r="U186" s="3981">
        <v>0</v>
      </c>
      <c r="V186" s="3981">
        <v>0</v>
      </c>
      <c r="W186" s="3980">
        <f t="shared" si="13"/>
        <v>0</v>
      </c>
      <c r="X186" s="3975"/>
      <c r="Y186" s="4523"/>
      <c r="Z186" s="661"/>
      <c r="AA186" s="4571">
        <f t="shared" si="14"/>
        <v>0</v>
      </c>
      <c r="AB186" s="4572">
        <v>0</v>
      </c>
      <c r="AC186" s="4572">
        <v>0</v>
      </c>
      <c r="AD186" s="4572">
        <v>0</v>
      </c>
      <c r="AE186" s="4572">
        <v>0</v>
      </c>
      <c r="AF186" s="4572">
        <v>0</v>
      </c>
      <c r="AG186" s="4572">
        <v>0</v>
      </c>
      <c r="AH186" s="4572">
        <v>0</v>
      </c>
      <c r="AI186" s="4572">
        <v>0</v>
      </c>
      <c r="AJ186" s="4574">
        <f t="shared" si="15"/>
        <v>0</v>
      </c>
      <c r="AK186" s="661"/>
      <c r="AL186" s="3057">
        <v>0</v>
      </c>
      <c r="AM186" s="661"/>
      <c r="AN186" s="3057">
        <v>0</v>
      </c>
      <c r="AO186" s="6177"/>
      <c r="AP186" s="738"/>
    </row>
    <row r="187" spans="1:42" hidden="1">
      <c r="A187" s="738"/>
      <c r="B187" s="661"/>
      <c r="C187" s="3977"/>
      <c r="D187" s="3978"/>
      <c r="E187" s="3978"/>
      <c r="F187" s="3967" t="b">
        <v>1</v>
      </c>
      <c r="G187" s="3975"/>
      <c r="H187" s="3975"/>
      <c r="I187" s="3975"/>
      <c r="J187" s="3975"/>
      <c r="K187" s="3975"/>
      <c r="L187" s="3981">
        <v>0</v>
      </c>
      <c r="M187" s="3981">
        <v>0</v>
      </c>
      <c r="N187" s="3983"/>
      <c r="O187" s="3981">
        <v>0</v>
      </c>
      <c r="P187" s="3981">
        <v>0</v>
      </c>
      <c r="Q187" s="3981">
        <v>0</v>
      </c>
      <c r="R187" s="3981">
        <v>0</v>
      </c>
      <c r="S187" s="3981">
        <v>0</v>
      </c>
      <c r="T187" s="3981">
        <v>0</v>
      </c>
      <c r="U187" s="3981">
        <v>0</v>
      </c>
      <c r="V187" s="3981">
        <v>0</v>
      </c>
      <c r="W187" s="3980">
        <f t="shared" si="13"/>
        <v>0</v>
      </c>
      <c r="X187" s="3975"/>
      <c r="Y187" s="4523"/>
      <c r="Z187" s="661"/>
      <c r="AA187" s="4571">
        <f t="shared" si="14"/>
        <v>0</v>
      </c>
      <c r="AB187" s="4572">
        <v>0</v>
      </c>
      <c r="AC187" s="4572">
        <v>0</v>
      </c>
      <c r="AD187" s="4572">
        <v>0</v>
      </c>
      <c r="AE187" s="4572">
        <v>0</v>
      </c>
      <c r="AF187" s="4572">
        <v>0</v>
      </c>
      <c r="AG187" s="4572">
        <v>0</v>
      </c>
      <c r="AH187" s="4572">
        <v>0</v>
      </c>
      <c r="AI187" s="4572">
        <v>0</v>
      </c>
      <c r="AJ187" s="4574">
        <f t="shared" si="15"/>
        <v>0</v>
      </c>
      <c r="AK187" s="661"/>
      <c r="AL187" s="3057">
        <v>0</v>
      </c>
      <c r="AM187" s="661"/>
      <c r="AN187" s="3057">
        <v>0</v>
      </c>
      <c r="AO187" s="6177"/>
      <c r="AP187" s="738"/>
    </row>
    <row r="188" spans="1:42" hidden="1">
      <c r="A188" s="738"/>
      <c r="B188" s="661"/>
      <c r="C188" s="3977"/>
      <c r="D188" s="3978"/>
      <c r="E188" s="3978"/>
      <c r="F188" s="3967" t="b">
        <v>1</v>
      </c>
      <c r="G188" s="3975"/>
      <c r="H188" s="3975"/>
      <c r="I188" s="3975"/>
      <c r="J188" s="3975"/>
      <c r="K188" s="3975"/>
      <c r="L188" s="3981">
        <v>0</v>
      </c>
      <c r="M188" s="3981">
        <v>0</v>
      </c>
      <c r="N188" s="3983"/>
      <c r="O188" s="3981">
        <v>0</v>
      </c>
      <c r="P188" s="3981">
        <v>0</v>
      </c>
      <c r="Q188" s="3981">
        <v>0</v>
      </c>
      <c r="R188" s="3981">
        <v>0</v>
      </c>
      <c r="S188" s="3981">
        <v>0</v>
      </c>
      <c r="T188" s="3981">
        <v>0</v>
      </c>
      <c r="U188" s="3981">
        <v>0</v>
      </c>
      <c r="V188" s="3981">
        <v>0</v>
      </c>
      <c r="W188" s="3980">
        <f t="shared" ref="W188:W216" si="16">T188+U188-V188</f>
        <v>0</v>
      </c>
      <c r="X188" s="3975"/>
      <c r="Y188" s="4523"/>
      <c r="Z188" s="661"/>
      <c r="AA188" s="4571">
        <f t="shared" ref="AA188:AA216" si="17">+AB188+AC188</f>
        <v>0</v>
      </c>
      <c r="AB188" s="4572">
        <v>0</v>
      </c>
      <c r="AC188" s="4572">
        <v>0</v>
      </c>
      <c r="AD188" s="4572">
        <v>0</v>
      </c>
      <c r="AE188" s="4572">
        <v>0</v>
      </c>
      <c r="AF188" s="4572">
        <v>0</v>
      </c>
      <c r="AG188" s="4572">
        <v>0</v>
      </c>
      <c r="AH188" s="4572">
        <v>0</v>
      </c>
      <c r="AI188" s="4572">
        <v>0</v>
      </c>
      <c r="AJ188" s="4574">
        <f t="shared" ref="AJ188:AJ216" si="18">+AC188+AE188</f>
        <v>0</v>
      </c>
      <c r="AK188" s="661"/>
      <c r="AL188" s="3057">
        <v>0</v>
      </c>
      <c r="AM188" s="661"/>
      <c r="AN188" s="3057">
        <v>0</v>
      </c>
      <c r="AO188" s="6177"/>
      <c r="AP188" s="738"/>
    </row>
    <row r="189" spans="1:42" hidden="1">
      <c r="A189" s="738"/>
      <c r="B189" s="661"/>
      <c r="C189" s="3977"/>
      <c r="D189" s="3978"/>
      <c r="E189" s="3978"/>
      <c r="F189" s="3967" t="b">
        <v>1</v>
      </c>
      <c r="G189" s="3975"/>
      <c r="H189" s="3975"/>
      <c r="I189" s="3975"/>
      <c r="J189" s="3975"/>
      <c r="K189" s="3975"/>
      <c r="L189" s="3981">
        <v>0</v>
      </c>
      <c r="M189" s="3981">
        <v>0</v>
      </c>
      <c r="N189" s="3983"/>
      <c r="O189" s="3981">
        <v>0</v>
      </c>
      <c r="P189" s="3981">
        <v>0</v>
      </c>
      <c r="Q189" s="3981">
        <v>0</v>
      </c>
      <c r="R189" s="3981">
        <v>0</v>
      </c>
      <c r="S189" s="3981">
        <v>0</v>
      </c>
      <c r="T189" s="3981">
        <v>0</v>
      </c>
      <c r="U189" s="3981">
        <v>0</v>
      </c>
      <c r="V189" s="3981">
        <v>0</v>
      </c>
      <c r="W189" s="3980">
        <f t="shared" si="16"/>
        <v>0</v>
      </c>
      <c r="X189" s="3975"/>
      <c r="Y189" s="4523"/>
      <c r="Z189" s="661"/>
      <c r="AA189" s="4571">
        <f t="shared" si="17"/>
        <v>0</v>
      </c>
      <c r="AB189" s="4572">
        <v>0</v>
      </c>
      <c r="AC189" s="4572">
        <v>0</v>
      </c>
      <c r="AD189" s="4572">
        <v>0</v>
      </c>
      <c r="AE189" s="4572">
        <v>0</v>
      </c>
      <c r="AF189" s="4572">
        <v>0</v>
      </c>
      <c r="AG189" s="4572">
        <v>0</v>
      </c>
      <c r="AH189" s="4572">
        <v>0</v>
      </c>
      <c r="AI189" s="4572">
        <v>0</v>
      </c>
      <c r="AJ189" s="4574">
        <f t="shared" si="18"/>
        <v>0</v>
      </c>
      <c r="AK189" s="661"/>
      <c r="AL189" s="3057">
        <v>0</v>
      </c>
      <c r="AM189" s="661"/>
      <c r="AN189" s="3057">
        <v>0</v>
      </c>
      <c r="AO189" s="6177"/>
      <c r="AP189" s="738"/>
    </row>
    <row r="190" spans="1:42" hidden="1">
      <c r="A190" s="738"/>
      <c r="B190" s="661"/>
      <c r="C190" s="3977"/>
      <c r="D190" s="3978"/>
      <c r="E190" s="3978"/>
      <c r="F190" s="3967" t="b">
        <v>1</v>
      </c>
      <c r="G190" s="3975"/>
      <c r="H190" s="3975"/>
      <c r="I190" s="3975"/>
      <c r="J190" s="3975"/>
      <c r="K190" s="3975"/>
      <c r="L190" s="3981">
        <v>0</v>
      </c>
      <c r="M190" s="3981">
        <v>0</v>
      </c>
      <c r="N190" s="3983"/>
      <c r="O190" s="3981">
        <v>0</v>
      </c>
      <c r="P190" s="3981">
        <v>0</v>
      </c>
      <c r="Q190" s="3981">
        <v>0</v>
      </c>
      <c r="R190" s="3981">
        <v>0</v>
      </c>
      <c r="S190" s="3981">
        <v>0</v>
      </c>
      <c r="T190" s="3981">
        <v>0</v>
      </c>
      <c r="U190" s="3981">
        <v>0</v>
      </c>
      <c r="V190" s="3981">
        <v>0</v>
      </c>
      <c r="W190" s="3980">
        <f t="shared" si="16"/>
        <v>0</v>
      </c>
      <c r="X190" s="3975"/>
      <c r="Y190" s="4523"/>
      <c r="Z190" s="661"/>
      <c r="AA190" s="4571">
        <f t="shared" si="17"/>
        <v>0</v>
      </c>
      <c r="AB190" s="4572">
        <v>0</v>
      </c>
      <c r="AC190" s="4572">
        <v>0</v>
      </c>
      <c r="AD190" s="4572">
        <v>0</v>
      </c>
      <c r="AE190" s="4572">
        <v>0</v>
      </c>
      <c r="AF190" s="4572">
        <v>0</v>
      </c>
      <c r="AG190" s="4572">
        <v>0</v>
      </c>
      <c r="AH190" s="4572">
        <v>0</v>
      </c>
      <c r="AI190" s="4572">
        <v>0</v>
      </c>
      <c r="AJ190" s="4574">
        <f t="shared" si="18"/>
        <v>0</v>
      </c>
      <c r="AK190" s="661"/>
      <c r="AL190" s="3057">
        <v>0</v>
      </c>
      <c r="AM190" s="661"/>
      <c r="AN190" s="3057">
        <v>0</v>
      </c>
      <c r="AO190" s="6177"/>
      <c r="AP190" s="738"/>
    </row>
    <row r="191" spans="1:42" hidden="1">
      <c r="A191" s="738"/>
      <c r="B191" s="661"/>
      <c r="C191" s="3977"/>
      <c r="D191" s="3978"/>
      <c r="E191" s="3978"/>
      <c r="F191" s="3967" t="b">
        <v>1</v>
      </c>
      <c r="G191" s="3975"/>
      <c r="H191" s="3975"/>
      <c r="I191" s="3975"/>
      <c r="J191" s="3975"/>
      <c r="K191" s="3975"/>
      <c r="L191" s="3981">
        <v>0</v>
      </c>
      <c r="M191" s="3981">
        <v>0</v>
      </c>
      <c r="N191" s="3983"/>
      <c r="O191" s="3981">
        <v>0</v>
      </c>
      <c r="P191" s="3981">
        <v>0</v>
      </c>
      <c r="Q191" s="3981">
        <v>0</v>
      </c>
      <c r="R191" s="3981">
        <v>0</v>
      </c>
      <c r="S191" s="3981">
        <v>0</v>
      </c>
      <c r="T191" s="3981">
        <v>0</v>
      </c>
      <c r="U191" s="3981">
        <v>0</v>
      </c>
      <c r="V191" s="3981">
        <v>0</v>
      </c>
      <c r="W191" s="3980">
        <f t="shared" si="16"/>
        <v>0</v>
      </c>
      <c r="X191" s="3975"/>
      <c r="Y191" s="4523"/>
      <c r="Z191" s="661"/>
      <c r="AA191" s="4571">
        <f t="shared" si="17"/>
        <v>0</v>
      </c>
      <c r="AB191" s="4572">
        <v>0</v>
      </c>
      <c r="AC191" s="4572">
        <v>0</v>
      </c>
      <c r="AD191" s="4572">
        <v>0</v>
      </c>
      <c r="AE191" s="4572">
        <v>0</v>
      </c>
      <c r="AF191" s="4572">
        <v>0</v>
      </c>
      <c r="AG191" s="4572">
        <v>0</v>
      </c>
      <c r="AH191" s="4572">
        <v>0</v>
      </c>
      <c r="AI191" s="4572">
        <v>0</v>
      </c>
      <c r="AJ191" s="4574">
        <f t="shared" si="18"/>
        <v>0</v>
      </c>
      <c r="AK191" s="661"/>
      <c r="AL191" s="3057">
        <v>0</v>
      </c>
      <c r="AM191" s="661"/>
      <c r="AN191" s="3057">
        <v>0</v>
      </c>
      <c r="AO191" s="6177"/>
      <c r="AP191" s="738"/>
    </row>
    <row r="192" spans="1:42" hidden="1">
      <c r="A192" s="738"/>
      <c r="B192" s="661"/>
      <c r="C192" s="3977"/>
      <c r="D192" s="3978"/>
      <c r="E192" s="3978"/>
      <c r="F192" s="3967" t="b">
        <v>1</v>
      </c>
      <c r="G192" s="3975"/>
      <c r="H192" s="3975"/>
      <c r="I192" s="3975"/>
      <c r="J192" s="3975"/>
      <c r="K192" s="3975"/>
      <c r="L192" s="3981">
        <v>0</v>
      </c>
      <c r="M192" s="3981">
        <v>0</v>
      </c>
      <c r="N192" s="3983"/>
      <c r="O192" s="3981">
        <v>0</v>
      </c>
      <c r="P192" s="3981">
        <v>0</v>
      </c>
      <c r="Q192" s="3981">
        <v>0</v>
      </c>
      <c r="R192" s="3981">
        <v>0</v>
      </c>
      <c r="S192" s="3981">
        <v>0</v>
      </c>
      <c r="T192" s="3981">
        <v>0</v>
      </c>
      <c r="U192" s="3981">
        <v>0</v>
      </c>
      <c r="V192" s="3981">
        <v>0</v>
      </c>
      <c r="W192" s="3980">
        <f t="shared" si="16"/>
        <v>0</v>
      </c>
      <c r="X192" s="3975"/>
      <c r="Y192" s="4523"/>
      <c r="Z192" s="661"/>
      <c r="AA192" s="4571">
        <f t="shared" si="17"/>
        <v>0</v>
      </c>
      <c r="AB192" s="4572">
        <v>0</v>
      </c>
      <c r="AC192" s="4572">
        <v>0</v>
      </c>
      <c r="AD192" s="4572">
        <v>0</v>
      </c>
      <c r="AE192" s="4572">
        <v>0</v>
      </c>
      <c r="AF192" s="4572">
        <v>0</v>
      </c>
      <c r="AG192" s="4572">
        <v>0</v>
      </c>
      <c r="AH192" s="4572">
        <v>0</v>
      </c>
      <c r="AI192" s="4572">
        <v>0</v>
      </c>
      <c r="AJ192" s="4574">
        <f t="shared" si="18"/>
        <v>0</v>
      </c>
      <c r="AK192" s="661"/>
      <c r="AL192" s="3057">
        <v>0</v>
      </c>
      <c r="AM192" s="661"/>
      <c r="AN192" s="3057">
        <v>0</v>
      </c>
      <c r="AO192" s="6177"/>
      <c r="AP192" s="738"/>
    </row>
    <row r="193" spans="1:42" hidden="1">
      <c r="A193" s="738"/>
      <c r="B193" s="661"/>
      <c r="C193" s="3977"/>
      <c r="D193" s="3978"/>
      <c r="E193" s="3978"/>
      <c r="F193" s="3967" t="b">
        <v>1</v>
      </c>
      <c r="G193" s="3975"/>
      <c r="H193" s="3975"/>
      <c r="I193" s="3975"/>
      <c r="J193" s="3975"/>
      <c r="K193" s="3975"/>
      <c r="L193" s="3981">
        <v>0</v>
      </c>
      <c r="M193" s="3981">
        <v>0</v>
      </c>
      <c r="N193" s="3983"/>
      <c r="O193" s="3981">
        <v>0</v>
      </c>
      <c r="P193" s="3981">
        <v>0</v>
      </c>
      <c r="Q193" s="3981">
        <v>0</v>
      </c>
      <c r="R193" s="3981">
        <v>0</v>
      </c>
      <c r="S193" s="3981">
        <v>0</v>
      </c>
      <c r="T193" s="3981">
        <v>0</v>
      </c>
      <c r="U193" s="3981">
        <v>0</v>
      </c>
      <c r="V193" s="3981">
        <v>0</v>
      </c>
      <c r="W193" s="3980">
        <f t="shared" si="16"/>
        <v>0</v>
      </c>
      <c r="X193" s="3975"/>
      <c r="Y193" s="4523"/>
      <c r="Z193" s="661"/>
      <c r="AA193" s="4571">
        <f t="shared" si="17"/>
        <v>0</v>
      </c>
      <c r="AB193" s="4572">
        <v>0</v>
      </c>
      <c r="AC193" s="4572">
        <v>0</v>
      </c>
      <c r="AD193" s="4572">
        <v>0</v>
      </c>
      <c r="AE193" s="4572">
        <v>0</v>
      </c>
      <c r="AF193" s="4572">
        <v>0</v>
      </c>
      <c r="AG193" s="4572">
        <v>0</v>
      </c>
      <c r="AH193" s="4572">
        <v>0</v>
      </c>
      <c r="AI193" s="4572">
        <v>0</v>
      </c>
      <c r="AJ193" s="4574">
        <f t="shared" si="18"/>
        <v>0</v>
      </c>
      <c r="AK193" s="661"/>
      <c r="AL193" s="3057">
        <v>0</v>
      </c>
      <c r="AM193" s="661"/>
      <c r="AN193" s="3057">
        <v>0</v>
      </c>
      <c r="AO193" s="6177"/>
      <c r="AP193" s="738"/>
    </row>
    <row r="194" spans="1:42" hidden="1">
      <c r="A194" s="738"/>
      <c r="B194" s="661"/>
      <c r="C194" s="3977"/>
      <c r="D194" s="3978"/>
      <c r="E194" s="3978"/>
      <c r="F194" s="3967" t="b">
        <v>1</v>
      </c>
      <c r="G194" s="3975"/>
      <c r="H194" s="3975"/>
      <c r="I194" s="3975"/>
      <c r="J194" s="3975"/>
      <c r="K194" s="3975"/>
      <c r="L194" s="3981">
        <v>0</v>
      </c>
      <c r="M194" s="3981">
        <v>0</v>
      </c>
      <c r="N194" s="3983"/>
      <c r="O194" s="3981">
        <v>0</v>
      </c>
      <c r="P194" s="3981">
        <v>0</v>
      </c>
      <c r="Q194" s="3981">
        <v>0</v>
      </c>
      <c r="R194" s="3981">
        <v>0</v>
      </c>
      <c r="S194" s="3981">
        <v>0</v>
      </c>
      <c r="T194" s="3981">
        <v>0</v>
      </c>
      <c r="U194" s="3981">
        <v>0</v>
      </c>
      <c r="V194" s="3981">
        <v>0</v>
      </c>
      <c r="W194" s="3980">
        <f t="shared" si="16"/>
        <v>0</v>
      </c>
      <c r="X194" s="3975"/>
      <c r="Y194" s="4523"/>
      <c r="Z194" s="661"/>
      <c r="AA194" s="4571">
        <f t="shared" si="17"/>
        <v>0</v>
      </c>
      <c r="AB194" s="4572">
        <v>0</v>
      </c>
      <c r="AC194" s="4572">
        <v>0</v>
      </c>
      <c r="AD194" s="4572">
        <v>0</v>
      </c>
      <c r="AE194" s="4572">
        <v>0</v>
      </c>
      <c r="AF194" s="4572">
        <v>0</v>
      </c>
      <c r="AG194" s="4572">
        <v>0</v>
      </c>
      <c r="AH194" s="4572">
        <v>0</v>
      </c>
      <c r="AI194" s="4572">
        <v>0</v>
      </c>
      <c r="AJ194" s="4574">
        <f t="shared" si="18"/>
        <v>0</v>
      </c>
      <c r="AK194" s="661"/>
      <c r="AL194" s="3057">
        <v>0</v>
      </c>
      <c r="AM194" s="661"/>
      <c r="AN194" s="3057">
        <v>0</v>
      </c>
      <c r="AO194" s="6177"/>
      <c r="AP194" s="738"/>
    </row>
    <row r="195" spans="1:42" hidden="1">
      <c r="A195" s="738"/>
      <c r="B195" s="661"/>
      <c r="C195" s="3977"/>
      <c r="D195" s="3978"/>
      <c r="E195" s="3978"/>
      <c r="F195" s="3967" t="b">
        <v>1</v>
      </c>
      <c r="G195" s="3975"/>
      <c r="H195" s="3975"/>
      <c r="I195" s="3975"/>
      <c r="J195" s="3975"/>
      <c r="K195" s="3975"/>
      <c r="L195" s="3981">
        <v>0</v>
      </c>
      <c r="M195" s="3981">
        <v>0</v>
      </c>
      <c r="N195" s="3983"/>
      <c r="O195" s="3981">
        <v>0</v>
      </c>
      <c r="P195" s="3981">
        <v>0</v>
      </c>
      <c r="Q195" s="3981">
        <v>0</v>
      </c>
      <c r="R195" s="3981">
        <v>0</v>
      </c>
      <c r="S195" s="3981">
        <v>0</v>
      </c>
      <c r="T195" s="3981">
        <v>0</v>
      </c>
      <c r="U195" s="3981">
        <v>0</v>
      </c>
      <c r="V195" s="3981">
        <v>0</v>
      </c>
      <c r="W195" s="3980">
        <f t="shared" si="16"/>
        <v>0</v>
      </c>
      <c r="X195" s="3975"/>
      <c r="Y195" s="4523"/>
      <c r="Z195" s="661"/>
      <c r="AA195" s="4571">
        <f t="shared" si="17"/>
        <v>0</v>
      </c>
      <c r="AB195" s="4572">
        <v>0</v>
      </c>
      <c r="AC195" s="4572">
        <v>0</v>
      </c>
      <c r="AD195" s="4572">
        <v>0</v>
      </c>
      <c r="AE195" s="4572">
        <v>0</v>
      </c>
      <c r="AF195" s="4572">
        <v>0</v>
      </c>
      <c r="AG195" s="4572">
        <v>0</v>
      </c>
      <c r="AH195" s="4572">
        <v>0</v>
      </c>
      <c r="AI195" s="4572">
        <v>0</v>
      </c>
      <c r="AJ195" s="4574">
        <f t="shared" si="18"/>
        <v>0</v>
      </c>
      <c r="AK195" s="661"/>
      <c r="AL195" s="3057">
        <v>0</v>
      </c>
      <c r="AM195" s="661"/>
      <c r="AN195" s="3057">
        <v>0</v>
      </c>
      <c r="AO195" s="6177"/>
      <c r="AP195" s="738"/>
    </row>
    <row r="196" spans="1:42" hidden="1">
      <c r="A196" s="738"/>
      <c r="B196" s="661"/>
      <c r="C196" s="3977"/>
      <c r="D196" s="3978"/>
      <c r="E196" s="3978"/>
      <c r="F196" s="3967" t="b">
        <v>1</v>
      </c>
      <c r="G196" s="3975"/>
      <c r="H196" s="3975"/>
      <c r="I196" s="3975"/>
      <c r="J196" s="3975"/>
      <c r="K196" s="3975"/>
      <c r="L196" s="3981">
        <v>0</v>
      </c>
      <c r="M196" s="3981">
        <v>0</v>
      </c>
      <c r="N196" s="3983"/>
      <c r="O196" s="3981">
        <v>0</v>
      </c>
      <c r="P196" s="3981">
        <v>0</v>
      </c>
      <c r="Q196" s="3981">
        <v>0</v>
      </c>
      <c r="R196" s="3981">
        <v>0</v>
      </c>
      <c r="S196" s="3981">
        <v>0</v>
      </c>
      <c r="T196" s="3981">
        <v>0</v>
      </c>
      <c r="U196" s="3981">
        <v>0</v>
      </c>
      <c r="V196" s="3981">
        <v>0</v>
      </c>
      <c r="W196" s="3980">
        <f t="shared" si="16"/>
        <v>0</v>
      </c>
      <c r="X196" s="3975"/>
      <c r="Y196" s="4523"/>
      <c r="Z196" s="661"/>
      <c r="AA196" s="4571">
        <f t="shared" si="17"/>
        <v>0</v>
      </c>
      <c r="AB196" s="4572">
        <v>0</v>
      </c>
      <c r="AC196" s="4572">
        <v>0</v>
      </c>
      <c r="AD196" s="4572">
        <v>0</v>
      </c>
      <c r="AE196" s="4572">
        <v>0</v>
      </c>
      <c r="AF196" s="4572">
        <v>0</v>
      </c>
      <c r="AG196" s="4572">
        <v>0</v>
      </c>
      <c r="AH196" s="4572">
        <v>0</v>
      </c>
      <c r="AI196" s="4572">
        <v>0</v>
      </c>
      <c r="AJ196" s="4574">
        <f t="shared" si="18"/>
        <v>0</v>
      </c>
      <c r="AK196" s="661"/>
      <c r="AL196" s="3057">
        <v>0</v>
      </c>
      <c r="AM196" s="661"/>
      <c r="AN196" s="3057">
        <v>0</v>
      </c>
      <c r="AO196" s="6177"/>
      <c r="AP196" s="738"/>
    </row>
    <row r="197" spans="1:42" hidden="1">
      <c r="A197" s="738"/>
      <c r="B197" s="661"/>
      <c r="C197" s="3977"/>
      <c r="D197" s="3978"/>
      <c r="E197" s="3978"/>
      <c r="F197" s="3967" t="b">
        <v>1</v>
      </c>
      <c r="G197" s="3975"/>
      <c r="H197" s="3975"/>
      <c r="I197" s="3975"/>
      <c r="J197" s="3975"/>
      <c r="K197" s="3975"/>
      <c r="L197" s="3981">
        <v>0</v>
      </c>
      <c r="M197" s="3981">
        <v>0</v>
      </c>
      <c r="N197" s="3983"/>
      <c r="O197" s="3981">
        <v>0</v>
      </c>
      <c r="P197" s="3981">
        <v>0</v>
      </c>
      <c r="Q197" s="3981">
        <v>0</v>
      </c>
      <c r="R197" s="3981">
        <v>0</v>
      </c>
      <c r="S197" s="3981">
        <v>0</v>
      </c>
      <c r="T197" s="3981">
        <v>0</v>
      </c>
      <c r="U197" s="3981">
        <v>0</v>
      </c>
      <c r="V197" s="3981">
        <v>0</v>
      </c>
      <c r="W197" s="3980">
        <f t="shared" si="16"/>
        <v>0</v>
      </c>
      <c r="X197" s="3975"/>
      <c r="Y197" s="4523"/>
      <c r="Z197" s="661"/>
      <c r="AA197" s="4571">
        <f t="shared" si="17"/>
        <v>0</v>
      </c>
      <c r="AB197" s="4572">
        <v>0</v>
      </c>
      <c r="AC197" s="4572">
        <v>0</v>
      </c>
      <c r="AD197" s="4572">
        <v>0</v>
      </c>
      <c r="AE197" s="4572">
        <v>0</v>
      </c>
      <c r="AF197" s="4572">
        <v>0</v>
      </c>
      <c r="AG197" s="4572">
        <v>0</v>
      </c>
      <c r="AH197" s="4572">
        <v>0</v>
      </c>
      <c r="AI197" s="4572">
        <v>0</v>
      </c>
      <c r="AJ197" s="4574">
        <f t="shared" si="18"/>
        <v>0</v>
      </c>
      <c r="AK197" s="661"/>
      <c r="AL197" s="3057">
        <v>0</v>
      </c>
      <c r="AM197" s="661"/>
      <c r="AN197" s="3057">
        <v>0</v>
      </c>
      <c r="AO197" s="6177"/>
      <c r="AP197" s="738"/>
    </row>
    <row r="198" spans="1:42" hidden="1">
      <c r="A198" s="738"/>
      <c r="B198" s="661"/>
      <c r="C198" s="3977"/>
      <c r="D198" s="3978"/>
      <c r="E198" s="3978"/>
      <c r="F198" s="3967" t="b">
        <v>1</v>
      </c>
      <c r="G198" s="3975"/>
      <c r="H198" s="3975"/>
      <c r="I198" s="3975"/>
      <c r="J198" s="3975"/>
      <c r="K198" s="3975"/>
      <c r="L198" s="3981">
        <v>0</v>
      </c>
      <c r="M198" s="3981">
        <v>0</v>
      </c>
      <c r="N198" s="3983"/>
      <c r="O198" s="3981">
        <v>0</v>
      </c>
      <c r="P198" s="3981">
        <v>0</v>
      </c>
      <c r="Q198" s="3981">
        <v>0</v>
      </c>
      <c r="R198" s="3981">
        <v>0</v>
      </c>
      <c r="S198" s="3981">
        <v>0</v>
      </c>
      <c r="T198" s="3981">
        <v>0</v>
      </c>
      <c r="U198" s="3981">
        <v>0</v>
      </c>
      <c r="V198" s="3981">
        <v>0</v>
      </c>
      <c r="W198" s="3980">
        <f t="shared" si="16"/>
        <v>0</v>
      </c>
      <c r="X198" s="3975"/>
      <c r="Y198" s="4523"/>
      <c r="Z198" s="661"/>
      <c r="AA198" s="4581">
        <f t="shared" si="17"/>
        <v>0</v>
      </c>
      <c r="AB198" s="4572">
        <v>0</v>
      </c>
      <c r="AC198" s="4572">
        <v>0</v>
      </c>
      <c r="AD198" s="4572">
        <v>0</v>
      </c>
      <c r="AE198" s="4572">
        <v>0</v>
      </c>
      <c r="AF198" s="4572">
        <v>0</v>
      </c>
      <c r="AG198" s="4572">
        <v>0</v>
      </c>
      <c r="AH198" s="4572">
        <v>0</v>
      </c>
      <c r="AI198" s="4572">
        <v>0</v>
      </c>
      <c r="AJ198" s="4582">
        <f t="shared" si="18"/>
        <v>0</v>
      </c>
      <c r="AK198" s="661"/>
      <c r="AL198" s="3057">
        <v>0</v>
      </c>
      <c r="AM198" s="661"/>
      <c r="AN198" s="3057">
        <v>0</v>
      </c>
      <c r="AO198" s="6177"/>
      <c r="AP198" s="738"/>
    </row>
    <row r="199" spans="1:42" hidden="1">
      <c r="A199" s="738"/>
      <c r="B199" s="661"/>
      <c r="C199" s="3977"/>
      <c r="D199" s="3978"/>
      <c r="E199" s="3978"/>
      <c r="F199" s="3967" t="b">
        <v>1</v>
      </c>
      <c r="G199" s="3975"/>
      <c r="H199" s="3975"/>
      <c r="I199" s="3975"/>
      <c r="J199" s="3975"/>
      <c r="K199" s="3975"/>
      <c r="L199" s="3981">
        <v>0</v>
      </c>
      <c r="M199" s="3981">
        <v>0</v>
      </c>
      <c r="N199" s="3983"/>
      <c r="O199" s="3981">
        <v>0</v>
      </c>
      <c r="P199" s="3981">
        <v>0</v>
      </c>
      <c r="Q199" s="3981">
        <v>0</v>
      </c>
      <c r="R199" s="3981">
        <v>0</v>
      </c>
      <c r="S199" s="3981">
        <v>0</v>
      </c>
      <c r="T199" s="3981">
        <v>0</v>
      </c>
      <c r="U199" s="3981">
        <v>0</v>
      </c>
      <c r="V199" s="3981">
        <v>0</v>
      </c>
      <c r="W199" s="3980">
        <f t="shared" si="16"/>
        <v>0</v>
      </c>
      <c r="X199" s="3975"/>
      <c r="Y199" s="4523"/>
      <c r="Z199" s="661"/>
      <c r="AA199" s="4581">
        <f t="shared" si="17"/>
        <v>0</v>
      </c>
      <c r="AB199" s="4572">
        <v>0</v>
      </c>
      <c r="AC199" s="4572">
        <v>0</v>
      </c>
      <c r="AD199" s="4572">
        <v>0</v>
      </c>
      <c r="AE199" s="4572">
        <v>0</v>
      </c>
      <c r="AF199" s="4572">
        <v>0</v>
      </c>
      <c r="AG199" s="4572">
        <v>0</v>
      </c>
      <c r="AH199" s="4572">
        <v>0</v>
      </c>
      <c r="AI199" s="4572">
        <v>0</v>
      </c>
      <c r="AJ199" s="4582">
        <f t="shared" si="18"/>
        <v>0</v>
      </c>
      <c r="AK199" s="661"/>
      <c r="AL199" s="3057">
        <v>0</v>
      </c>
      <c r="AM199" s="661"/>
      <c r="AN199" s="3057">
        <v>0</v>
      </c>
      <c r="AO199" s="6177"/>
      <c r="AP199" s="738"/>
    </row>
    <row r="200" spans="1:42" hidden="1">
      <c r="A200" s="738"/>
      <c r="B200" s="661"/>
      <c r="C200" s="3977"/>
      <c r="D200" s="3978"/>
      <c r="E200" s="3978"/>
      <c r="F200" s="3967" t="b">
        <v>1</v>
      </c>
      <c r="G200" s="3975"/>
      <c r="H200" s="3975"/>
      <c r="I200" s="3975"/>
      <c r="J200" s="3975"/>
      <c r="K200" s="3975"/>
      <c r="L200" s="3981">
        <v>0</v>
      </c>
      <c r="M200" s="3981">
        <v>0</v>
      </c>
      <c r="N200" s="3983"/>
      <c r="O200" s="3981">
        <v>0</v>
      </c>
      <c r="P200" s="3981">
        <v>0</v>
      </c>
      <c r="Q200" s="3981">
        <v>0</v>
      </c>
      <c r="R200" s="3981">
        <v>0</v>
      </c>
      <c r="S200" s="3981">
        <v>0</v>
      </c>
      <c r="T200" s="3981">
        <v>0</v>
      </c>
      <c r="U200" s="3981">
        <v>0</v>
      </c>
      <c r="V200" s="3981">
        <v>0</v>
      </c>
      <c r="W200" s="3980">
        <f t="shared" si="16"/>
        <v>0</v>
      </c>
      <c r="X200" s="3975"/>
      <c r="Y200" s="4523"/>
      <c r="Z200" s="661"/>
      <c r="AA200" s="4581">
        <f t="shared" si="17"/>
        <v>0</v>
      </c>
      <c r="AB200" s="4572">
        <v>0</v>
      </c>
      <c r="AC200" s="4572">
        <v>0</v>
      </c>
      <c r="AD200" s="4572">
        <v>0</v>
      </c>
      <c r="AE200" s="4572">
        <v>0</v>
      </c>
      <c r="AF200" s="4572">
        <v>0</v>
      </c>
      <c r="AG200" s="4572">
        <v>0</v>
      </c>
      <c r="AH200" s="4572">
        <v>0</v>
      </c>
      <c r="AI200" s="4572">
        <v>0</v>
      </c>
      <c r="AJ200" s="4582">
        <f t="shared" si="18"/>
        <v>0</v>
      </c>
      <c r="AK200" s="661"/>
      <c r="AL200" s="3057">
        <v>0</v>
      </c>
      <c r="AM200" s="661"/>
      <c r="AN200" s="3057">
        <v>0</v>
      </c>
      <c r="AO200" s="6177"/>
      <c r="AP200" s="738"/>
    </row>
    <row r="201" spans="1:42" hidden="1">
      <c r="A201" s="738"/>
      <c r="B201" s="661"/>
      <c r="C201" s="3977"/>
      <c r="D201" s="3978"/>
      <c r="E201" s="3978"/>
      <c r="F201" s="3967" t="b">
        <v>1</v>
      </c>
      <c r="G201" s="3975"/>
      <c r="H201" s="3975"/>
      <c r="I201" s="3975"/>
      <c r="J201" s="3975"/>
      <c r="K201" s="3975"/>
      <c r="L201" s="3981">
        <v>0</v>
      </c>
      <c r="M201" s="3981">
        <v>0</v>
      </c>
      <c r="N201" s="3983"/>
      <c r="O201" s="3981">
        <v>0</v>
      </c>
      <c r="P201" s="3981">
        <v>0</v>
      </c>
      <c r="Q201" s="3981">
        <v>0</v>
      </c>
      <c r="R201" s="3981">
        <v>0</v>
      </c>
      <c r="S201" s="3981">
        <v>0</v>
      </c>
      <c r="T201" s="3981">
        <v>0</v>
      </c>
      <c r="U201" s="3981">
        <v>0</v>
      </c>
      <c r="V201" s="3981">
        <v>0</v>
      </c>
      <c r="W201" s="3980">
        <f t="shared" si="16"/>
        <v>0</v>
      </c>
      <c r="X201" s="3975"/>
      <c r="Y201" s="4523"/>
      <c r="Z201" s="661"/>
      <c r="AA201" s="4581">
        <f t="shared" si="17"/>
        <v>0</v>
      </c>
      <c r="AB201" s="4572">
        <v>0</v>
      </c>
      <c r="AC201" s="4572">
        <v>0</v>
      </c>
      <c r="AD201" s="4572">
        <v>0</v>
      </c>
      <c r="AE201" s="4572">
        <v>0</v>
      </c>
      <c r="AF201" s="4572">
        <v>0</v>
      </c>
      <c r="AG201" s="4572">
        <v>0</v>
      </c>
      <c r="AH201" s="4572">
        <v>0</v>
      </c>
      <c r="AI201" s="4572">
        <v>0</v>
      </c>
      <c r="AJ201" s="4582">
        <f t="shared" si="18"/>
        <v>0</v>
      </c>
      <c r="AK201" s="661"/>
      <c r="AL201" s="3057">
        <v>0</v>
      </c>
      <c r="AM201" s="661"/>
      <c r="AN201" s="3057">
        <v>0</v>
      </c>
      <c r="AO201" s="6177"/>
      <c r="AP201" s="738"/>
    </row>
    <row r="202" spans="1:42" hidden="1">
      <c r="A202" s="738"/>
      <c r="B202" s="661"/>
      <c r="C202" s="3977"/>
      <c r="D202" s="3978"/>
      <c r="E202" s="3978"/>
      <c r="F202" s="3967" t="b">
        <v>1</v>
      </c>
      <c r="G202" s="3975"/>
      <c r="H202" s="3975"/>
      <c r="I202" s="3975"/>
      <c r="J202" s="3975"/>
      <c r="K202" s="3975"/>
      <c r="L202" s="3981">
        <v>0</v>
      </c>
      <c r="M202" s="3981">
        <v>0</v>
      </c>
      <c r="N202" s="3983"/>
      <c r="O202" s="3981">
        <v>0</v>
      </c>
      <c r="P202" s="3981">
        <v>0</v>
      </c>
      <c r="Q202" s="3981">
        <v>0</v>
      </c>
      <c r="R202" s="3981">
        <v>0</v>
      </c>
      <c r="S202" s="3981">
        <v>0</v>
      </c>
      <c r="T202" s="3981">
        <v>0</v>
      </c>
      <c r="U202" s="3981">
        <v>0</v>
      </c>
      <c r="V202" s="3981">
        <v>0</v>
      </c>
      <c r="W202" s="3980">
        <f t="shared" si="16"/>
        <v>0</v>
      </c>
      <c r="X202" s="3975"/>
      <c r="Y202" s="4523"/>
      <c r="Z202" s="661"/>
      <c r="AA202" s="4581">
        <f t="shared" si="17"/>
        <v>0</v>
      </c>
      <c r="AB202" s="4572">
        <v>0</v>
      </c>
      <c r="AC202" s="4572">
        <v>0</v>
      </c>
      <c r="AD202" s="4572">
        <v>0</v>
      </c>
      <c r="AE202" s="4572">
        <v>0</v>
      </c>
      <c r="AF202" s="4572">
        <v>0</v>
      </c>
      <c r="AG202" s="4572">
        <v>0</v>
      </c>
      <c r="AH202" s="4572">
        <v>0</v>
      </c>
      <c r="AI202" s="4572">
        <v>0</v>
      </c>
      <c r="AJ202" s="4582">
        <f t="shared" si="18"/>
        <v>0</v>
      </c>
      <c r="AK202" s="661"/>
      <c r="AL202" s="3057">
        <v>0</v>
      </c>
      <c r="AM202" s="661"/>
      <c r="AN202" s="3057">
        <v>0</v>
      </c>
      <c r="AO202" s="6177"/>
      <c r="AP202" s="738"/>
    </row>
    <row r="203" spans="1:42" hidden="1">
      <c r="A203" s="738"/>
      <c r="B203" s="661"/>
      <c r="C203" s="3977"/>
      <c r="D203" s="3978"/>
      <c r="E203" s="3978"/>
      <c r="F203" s="3967" t="b">
        <v>1</v>
      </c>
      <c r="G203" s="3975"/>
      <c r="H203" s="3975"/>
      <c r="I203" s="3975"/>
      <c r="J203" s="3975"/>
      <c r="K203" s="3975"/>
      <c r="L203" s="3981">
        <v>0</v>
      </c>
      <c r="M203" s="3981">
        <v>0</v>
      </c>
      <c r="N203" s="3983"/>
      <c r="O203" s="3981">
        <v>0</v>
      </c>
      <c r="P203" s="3981">
        <v>0</v>
      </c>
      <c r="Q203" s="3981">
        <v>0</v>
      </c>
      <c r="R203" s="3981">
        <v>0</v>
      </c>
      <c r="S203" s="3981">
        <v>0</v>
      </c>
      <c r="T203" s="3981">
        <v>0</v>
      </c>
      <c r="U203" s="3981">
        <v>0</v>
      </c>
      <c r="V203" s="3981">
        <v>0</v>
      </c>
      <c r="W203" s="3980">
        <f t="shared" si="16"/>
        <v>0</v>
      </c>
      <c r="X203" s="3975"/>
      <c r="Y203" s="4523"/>
      <c r="Z203" s="661"/>
      <c r="AA203" s="4581">
        <f t="shared" si="17"/>
        <v>0</v>
      </c>
      <c r="AB203" s="4572">
        <v>0</v>
      </c>
      <c r="AC203" s="4572">
        <v>0</v>
      </c>
      <c r="AD203" s="4572">
        <v>0</v>
      </c>
      <c r="AE203" s="4572">
        <v>0</v>
      </c>
      <c r="AF203" s="4572">
        <v>0</v>
      </c>
      <c r="AG203" s="4572">
        <v>0</v>
      </c>
      <c r="AH203" s="4572">
        <v>0</v>
      </c>
      <c r="AI203" s="4572">
        <v>0</v>
      </c>
      <c r="AJ203" s="4582">
        <f t="shared" si="18"/>
        <v>0</v>
      </c>
      <c r="AK203" s="661"/>
      <c r="AL203" s="3057">
        <v>0</v>
      </c>
      <c r="AM203" s="661"/>
      <c r="AN203" s="3057">
        <v>0</v>
      </c>
      <c r="AO203" s="6177"/>
      <c r="AP203" s="738"/>
    </row>
    <row r="204" spans="1:42" hidden="1">
      <c r="A204" s="738"/>
      <c r="B204" s="661"/>
      <c r="C204" s="3977"/>
      <c r="D204" s="3978"/>
      <c r="E204" s="3978"/>
      <c r="F204" s="3967" t="b">
        <v>1</v>
      </c>
      <c r="G204" s="3975"/>
      <c r="H204" s="3975"/>
      <c r="I204" s="3975"/>
      <c r="J204" s="3975"/>
      <c r="K204" s="3975"/>
      <c r="L204" s="3981">
        <v>0</v>
      </c>
      <c r="M204" s="3981">
        <v>0</v>
      </c>
      <c r="N204" s="3983"/>
      <c r="O204" s="3981">
        <v>0</v>
      </c>
      <c r="P204" s="3981">
        <v>0</v>
      </c>
      <c r="Q204" s="3981">
        <v>0</v>
      </c>
      <c r="R204" s="3981">
        <v>0</v>
      </c>
      <c r="S204" s="3981">
        <v>0</v>
      </c>
      <c r="T204" s="3981">
        <v>0</v>
      </c>
      <c r="U204" s="3981">
        <v>0</v>
      </c>
      <c r="V204" s="3981">
        <v>0</v>
      </c>
      <c r="W204" s="3980">
        <f t="shared" si="16"/>
        <v>0</v>
      </c>
      <c r="X204" s="3975"/>
      <c r="Y204" s="4523"/>
      <c r="Z204" s="661"/>
      <c r="AA204" s="4581">
        <f t="shared" si="17"/>
        <v>0</v>
      </c>
      <c r="AB204" s="4572">
        <v>0</v>
      </c>
      <c r="AC204" s="4572">
        <v>0</v>
      </c>
      <c r="AD204" s="4572">
        <v>0</v>
      </c>
      <c r="AE204" s="4572">
        <v>0</v>
      </c>
      <c r="AF204" s="4572">
        <v>0</v>
      </c>
      <c r="AG204" s="4572">
        <v>0</v>
      </c>
      <c r="AH204" s="4572">
        <v>0</v>
      </c>
      <c r="AI204" s="4572">
        <v>0</v>
      </c>
      <c r="AJ204" s="4582">
        <f t="shared" si="18"/>
        <v>0</v>
      </c>
      <c r="AK204" s="661"/>
      <c r="AL204" s="3057">
        <v>0</v>
      </c>
      <c r="AM204" s="661"/>
      <c r="AN204" s="3057">
        <v>0</v>
      </c>
      <c r="AO204" s="6177"/>
      <c r="AP204" s="738"/>
    </row>
    <row r="205" spans="1:42" hidden="1">
      <c r="A205" s="738"/>
      <c r="B205" s="661"/>
      <c r="C205" s="3977"/>
      <c r="D205" s="3978"/>
      <c r="E205" s="3978"/>
      <c r="F205" s="3967" t="b">
        <v>1</v>
      </c>
      <c r="G205" s="3975"/>
      <c r="H205" s="3975"/>
      <c r="I205" s="3975"/>
      <c r="J205" s="3975"/>
      <c r="K205" s="3975"/>
      <c r="L205" s="3981">
        <v>0</v>
      </c>
      <c r="M205" s="3981">
        <v>0</v>
      </c>
      <c r="N205" s="3983"/>
      <c r="O205" s="3981">
        <v>0</v>
      </c>
      <c r="P205" s="3981">
        <v>0</v>
      </c>
      <c r="Q205" s="3981">
        <v>0</v>
      </c>
      <c r="R205" s="3981">
        <v>0</v>
      </c>
      <c r="S205" s="3981">
        <v>0</v>
      </c>
      <c r="T205" s="3981">
        <v>0</v>
      </c>
      <c r="U205" s="3981">
        <v>0</v>
      </c>
      <c r="V205" s="3981">
        <v>0</v>
      </c>
      <c r="W205" s="3980">
        <f t="shared" si="16"/>
        <v>0</v>
      </c>
      <c r="X205" s="3975"/>
      <c r="Y205" s="4523"/>
      <c r="Z205" s="661"/>
      <c r="AA205" s="4581">
        <f t="shared" si="17"/>
        <v>0</v>
      </c>
      <c r="AB205" s="4572">
        <v>0</v>
      </c>
      <c r="AC205" s="4572">
        <v>0</v>
      </c>
      <c r="AD205" s="4572">
        <v>0</v>
      </c>
      <c r="AE205" s="4572">
        <v>0</v>
      </c>
      <c r="AF205" s="4572">
        <v>0</v>
      </c>
      <c r="AG205" s="4572">
        <v>0</v>
      </c>
      <c r="AH205" s="4572">
        <v>0</v>
      </c>
      <c r="AI205" s="4572">
        <v>0</v>
      </c>
      <c r="AJ205" s="4582">
        <f t="shared" si="18"/>
        <v>0</v>
      </c>
      <c r="AK205" s="661"/>
      <c r="AL205" s="3057">
        <v>0</v>
      </c>
      <c r="AM205" s="661"/>
      <c r="AN205" s="3057">
        <v>0</v>
      </c>
      <c r="AO205" s="6177"/>
      <c r="AP205" s="738"/>
    </row>
    <row r="206" spans="1:42" hidden="1">
      <c r="A206" s="738"/>
      <c r="B206" s="661"/>
      <c r="C206" s="3977"/>
      <c r="D206" s="3978"/>
      <c r="E206" s="3978"/>
      <c r="F206" s="3967" t="b">
        <v>1</v>
      </c>
      <c r="G206" s="3975"/>
      <c r="H206" s="3975"/>
      <c r="I206" s="3975"/>
      <c r="J206" s="3975"/>
      <c r="K206" s="3975"/>
      <c r="L206" s="3981">
        <v>0</v>
      </c>
      <c r="M206" s="3981">
        <v>0</v>
      </c>
      <c r="N206" s="3983"/>
      <c r="O206" s="3981">
        <v>0</v>
      </c>
      <c r="P206" s="3981">
        <v>0</v>
      </c>
      <c r="Q206" s="3981">
        <v>0</v>
      </c>
      <c r="R206" s="3981">
        <v>0</v>
      </c>
      <c r="S206" s="3981">
        <v>0</v>
      </c>
      <c r="T206" s="3981">
        <v>0</v>
      </c>
      <c r="U206" s="3981">
        <v>0</v>
      </c>
      <c r="V206" s="3981">
        <v>0</v>
      </c>
      <c r="W206" s="3980">
        <f t="shared" si="16"/>
        <v>0</v>
      </c>
      <c r="X206" s="3975"/>
      <c r="Y206" s="4523"/>
      <c r="Z206" s="661"/>
      <c r="AA206" s="4581">
        <f t="shared" si="17"/>
        <v>0</v>
      </c>
      <c r="AB206" s="4572">
        <v>0</v>
      </c>
      <c r="AC206" s="4572">
        <v>0</v>
      </c>
      <c r="AD206" s="4572">
        <v>0</v>
      </c>
      <c r="AE206" s="4572">
        <v>0</v>
      </c>
      <c r="AF206" s="4572">
        <v>0</v>
      </c>
      <c r="AG206" s="4572">
        <v>0</v>
      </c>
      <c r="AH206" s="4572">
        <v>0</v>
      </c>
      <c r="AI206" s="4572">
        <v>0</v>
      </c>
      <c r="AJ206" s="4582">
        <f t="shared" si="18"/>
        <v>0</v>
      </c>
      <c r="AK206" s="661"/>
      <c r="AL206" s="3057">
        <v>0</v>
      </c>
      <c r="AM206" s="661"/>
      <c r="AN206" s="3057">
        <v>0</v>
      </c>
      <c r="AO206" s="6177"/>
      <c r="AP206" s="738"/>
    </row>
    <row r="207" spans="1:42" hidden="1">
      <c r="A207" s="738"/>
      <c r="B207" s="661"/>
      <c r="C207" s="3977"/>
      <c r="D207" s="3978"/>
      <c r="E207" s="3978"/>
      <c r="F207" s="3967" t="b">
        <v>1</v>
      </c>
      <c r="G207" s="3975"/>
      <c r="H207" s="3975"/>
      <c r="I207" s="3975"/>
      <c r="J207" s="3975"/>
      <c r="K207" s="3975"/>
      <c r="L207" s="3981">
        <v>0</v>
      </c>
      <c r="M207" s="3981">
        <v>0</v>
      </c>
      <c r="N207" s="3983"/>
      <c r="O207" s="3981">
        <v>0</v>
      </c>
      <c r="P207" s="3981">
        <v>0</v>
      </c>
      <c r="Q207" s="3981">
        <v>0</v>
      </c>
      <c r="R207" s="3981">
        <v>0</v>
      </c>
      <c r="S207" s="3981">
        <v>0</v>
      </c>
      <c r="T207" s="3981">
        <v>0</v>
      </c>
      <c r="U207" s="3981">
        <v>0</v>
      </c>
      <c r="V207" s="3981">
        <v>0</v>
      </c>
      <c r="W207" s="3980">
        <f t="shared" si="16"/>
        <v>0</v>
      </c>
      <c r="X207" s="3975"/>
      <c r="Y207" s="4523"/>
      <c r="Z207" s="661"/>
      <c r="AA207" s="4581">
        <f t="shared" si="17"/>
        <v>0</v>
      </c>
      <c r="AB207" s="4572">
        <v>0</v>
      </c>
      <c r="AC207" s="4572">
        <v>0</v>
      </c>
      <c r="AD207" s="4572">
        <v>0</v>
      </c>
      <c r="AE207" s="4572">
        <v>0</v>
      </c>
      <c r="AF207" s="4572">
        <v>0</v>
      </c>
      <c r="AG207" s="4572">
        <v>0</v>
      </c>
      <c r="AH207" s="4572">
        <v>0</v>
      </c>
      <c r="AI207" s="4572">
        <v>0</v>
      </c>
      <c r="AJ207" s="4582">
        <f t="shared" si="18"/>
        <v>0</v>
      </c>
      <c r="AK207" s="661"/>
      <c r="AL207" s="3057">
        <v>0</v>
      </c>
      <c r="AM207" s="661"/>
      <c r="AN207" s="3057">
        <v>0</v>
      </c>
      <c r="AO207" s="6177"/>
      <c r="AP207" s="738"/>
    </row>
    <row r="208" spans="1:42" hidden="1">
      <c r="A208" s="738"/>
      <c r="B208" s="661"/>
      <c r="C208" s="3977"/>
      <c r="D208" s="3978"/>
      <c r="E208" s="3978"/>
      <c r="F208" s="3967" t="b">
        <v>1</v>
      </c>
      <c r="G208" s="3975"/>
      <c r="H208" s="3975"/>
      <c r="I208" s="3975"/>
      <c r="J208" s="3975"/>
      <c r="K208" s="3975"/>
      <c r="L208" s="3981">
        <v>0</v>
      </c>
      <c r="M208" s="3981">
        <v>0</v>
      </c>
      <c r="N208" s="3983"/>
      <c r="O208" s="3981">
        <v>0</v>
      </c>
      <c r="P208" s="3981">
        <v>0</v>
      </c>
      <c r="Q208" s="3981">
        <v>0</v>
      </c>
      <c r="R208" s="3981">
        <v>0</v>
      </c>
      <c r="S208" s="3981">
        <v>0</v>
      </c>
      <c r="T208" s="3981">
        <v>0</v>
      </c>
      <c r="U208" s="3981">
        <v>0</v>
      </c>
      <c r="V208" s="3981">
        <v>0</v>
      </c>
      <c r="W208" s="3980">
        <f t="shared" si="16"/>
        <v>0</v>
      </c>
      <c r="X208" s="3975"/>
      <c r="Y208" s="4523"/>
      <c r="Z208" s="661"/>
      <c r="AA208" s="4581">
        <f t="shared" si="17"/>
        <v>0</v>
      </c>
      <c r="AB208" s="4572">
        <v>0</v>
      </c>
      <c r="AC208" s="4572">
        <v>0</v>
      </c>
      <c r="AD208" s="4572">
        <v>0</v>
      </c>
      <c r="AE208" s="4572">
        <v>0</v>
      </c>
      <c r="AF208" s="4572">
        <v>0</v>
      </c>
      <c r="AG208" s="4572">
        <v>0</v>
      </c>
      <c r="AH208" s="4572">
        <v>0</v>
      </c>
      <c r="AI208" s="4572">
        <v>0</v>
      </c>
      <c r="AJ208" s="4582">
        <f t="shared" si="18"/>
        <v>0</v>
      </c>
      <c r="AK208" s="661"/>
      <c r="AL208" s="3057">
        <v>0</v>
      </c>
      <c r="AM208" s="661"/>
      <c r="AN208" s="3057">
        <v>0</v>
      </c>
      <c r="AO208" s="6177"/>
      <c r="AP208" s="738"/>
    </row>
    <row r="209" spans="1:42" hidden="1">
      <c r="A209" s="738"/>
      <c r="B209" s="661"/>
      <c r="C209" s="3977"/>
      <c r="D209" s="3978"/>
      <c r="E209" s="3978"/>
      <c r="F209" s="3967" t="b">
        <v>1</v>
      </c>
      <c r="G209" s="3975"/>
      <c r="H209" s="3975"/>
      <c r="I209" s="3975"/>
      <c r="J209" s="3975"/>
      <c r="K209" s="3975"/>
      <c r="L209" s="3981">
        <v>0</v>
      </c>
      <c r="M209" s="3981">
        <v>0</v>
      </c>
      <c r="N209" s="3983"/>
      <c r="O209" s="3981">
        <v>0</v>
      </c>
      <c r="P209" s="3981">
        <v>0</v>
      </c>
      <c r="Q209" s="3981">
        <v>0</v>
      </c>
      <c r="R209" s="3981">
        <v>0</v>
      </c>
      <c r="S209" s="3981">
        <v>0</v>
      </c>
      <c r="T209" s="3981">
        <v>0</v>
      </c>
      <c r="U209" s="3981">
        <v>0</v>
      </c>
      <c r="V209" s="3981">
        <v>0</v>
      </c>
      <c r="W209" s="3980">
        <f t="shared" si="16"/>
        <v>0</v>
      </c>
      <c r="X209" s="3975"/>
      <c r="Y209" s="4523"/>
      <c r="Z209" s="661"/>
      <c r="AA209" s="4581">
        <f t="shared" si="17"/>
        <v>0</v>
      </c>
      <c r="AB209" s="4572">
        <v>0</v>
      </c>
      <c r="AC209" s="4572">
        <v>0</v>
      </c>
      <c r="AD209" s="4572">
        <v>0</v>
      </c>
      <c r="AE209" s="4572">
        <v>0</v>
      </c>
      <c r="AF209" s="4572">
        <v>0</v>
      </c>
      <c r="AG209" s="4572">
        <v>0</v>
      </c>
      <c r="AH209" s="4572">
        <v>0</v>
      </c>
      <c r="AI209" s="4572">
        <v>0</v>
      </c>
      <c r="AJ209" s="4582">
        <f t="shared" si="18"/>
        <v>0</v>
      </c>
      <c r="AK209" s="661"/>
      <c r="AL209" s="3057">
        <v>0</v>
      </c>
      <c r="AM209" s="661"/>
      <c r="AN209" s="3057">
        <v>0</v>
      </c>
      <c r="AO209" s="6177"/>
      <c r="AP209" s="738"/>
    </row>
    <row r="210" spans="1:42" hidden="1">
      <c r="A210" s="738"/>
      <c r="B210" s="661"/>
      <c r="C210" s="3977"/>
      <c r="D210" s="3978"/>
      <c r="E210" s="3978"/>
      <c r="F210" s="3967" t="b">
        <v>1</v>
      </c>
      <c r="G210" s="3975"/>
      <c r="H210" s="3975"/>
      <c r="I210" s="3975"/>
      <c r="J210" s="3975"/>
      <c r="K210" s="3975"/>
      <c r="L210" s="3981">
        <v>0</v>
      </c>
      <c r="M210" s="3981">
        <v>0</v>
      </c>
      <c r="N210" s="3983"/>
      <c r="O210" s="3981">
        <v>0</v>
      </c>
      <c r="P210" s="3981">
        <v>0</v>
      </c>
      <c r="Q210" s="3981">
        <v>0</v>
      </c>
      <c r="R210" s="3981">
        <v>0</v>
      </c>
      <c r="S210" s="3981">
        <v>0</v>
      </c>
      <c r="T210" s="3981">
        <v>0</v>
      </c>
      <c r="U210" s="3981">
        <v>0</v>
      </c>
      <c r="V210" s="3981">
        <v>0</v>
      </c>
      <c r="W210" s="3980">
        <f t="shared" si="16"/>
        <v>0</v>
      </c>
      <c r="X210" s="3975"/>
      <c r="Y210" s="4523"/>
      <c r="Z210" s="661"/>
      <c r="AA210" s="4581">
        <f t="shared" si="17"/>
        <v>0</v>
      </c>
      <c r="AB210" s="4572">
        <v>0</v>
      </c>
      <c r="AC210" s="4572">
        <v>0</v>
      </c>
      <c r="AD210" s="4572">
        <v>0</v>
      </c>
      <c r="AE210" s="4572">
        <v>0</v>
      </c>
      <c r="AF210" s="4572">
        <v>0</v>
      </c>
      <c r="AG210" s="4572">
        <v>0</v>
      </c>
      <c r="AH210" s="4572">
        <v>0</v>
      </c>
      <c r="AI210" s="4572">
        <v>0</v>
      </c>
      <c r="AJ210" s="4582">
        <f t="shared" si="18"/>
        <v>0</v>
      </c>
      <c r="AK210" s="661"/>
      <c r="AL210" s="3057">
        <v>0</v>
      </c>
      <c r="AM210" s="661"/>
      <c r="AN210" s="3057">
        <v>0</v>
      </c>
      <c r="AO210" s="6177"/>
      <c r="AP210" s="738"/>
    </row>
    <row r="211" spans="1:42" hidden="1">
      <c r="A211" s="738"/>
      <c r="B211" s="661"/>
      <c r="C211" s="3977"/>
      <c r="D211" s="3978"/>
      <c r="E211" s="3978"/>
      <c r="F211" s="3967" t="b">
        <v>1</v>
      </c>
      <c r="G211" s="3975"/>
      <c r="H211" s="3975"/>
      <c r="I211" s="3975"/>
      <c r="J211" s="3975"/>
      <c r="K211" s="3975"/>
      <c r="L211" s="3981">
        <v>0</v>
      </c>
      <c r="M211" s="3981">
        <v>0</v>
      </c>
      <c r="N211" s="3983"/>
      <c r="O211" s="3981">
        <v>0</v>
      </c>
      <c r="P211" s="3981">
        <v>0</v>
      </c>
      <c r="Q211" s="3981">
        <v>0</v>
      </c>
      <c r="R211" s="3981">
        <v>0</v>
      </c>
      <c r="S211" s="3981">
        <v>0</v>
      </c>
      <c r="T211" s="3981">
        <v>0</v>
      </c>
      <c r="U211" s="3981">
        <v>0</v>
      </c>
      <c r="V211" s="3981">
        <v>0</v>
      </c>
      <c r="W211" s="3980">
        <f t="shared" si="16"/>
        <v>0</v>
      </c>
      <c r="X211" s="3975"/>
      <c r="Y211" s="4523"/>
      <c r="Z211" s="661"/>
      <c r="AA211" s="4581">
        <f t="shared" si="17"/>
        <v>0</v>
      </c>
      <c r="AB211" s="4572">
        <v>0</v>
      </c>
      <c r="AC211" s="4572">
        <v>0</v>
      </c>
      <c r="AD211" s="4572">
        <v>0</v>
      </c>
      <c r="AE211" s="4572">
        <v>0</v>
      </c>
      <c r="AF211" s="4572">
        <v>0</v>
      </c>
      <c r="AG211" s="4572">
        <v>0</v>
      </c>
      <c r="AH211" s="4572">
        <v>0</v>
      </c>
      <c r="AI211" s="4572">
        <v>0</v>
      </c>
      <c r="AJ211" s="4582">
        <f t="shared" si="18"/>
        <v>0</v>
      </c>
      <c r="AK211" s="661"/>
      <c r="AL211" s="3057">
        <v>0</v>
      </c>
      <c r="AM211" s="661"/>
      <c r="AN211" s="3057">
        <v>0</v>
      </c>
      <c r="AO211" s="6177"/>
      <c r="AP211" s="738"/>
    </row>
    <row r="212" spans="1:42" hidden="1">
      <c r="A212" s="738"/>
      <c r="B212" s="661"/>
      <c r="C212" s="3977"/>
      <c r="D212" s="3978"/>
      <c r="E212" s="3978"/>
      <c r="F212" s="3967" t="b">
        <v>1</v>
      </c>
      <c r="G212" s="3975"/>
      <c r="H212" s="3975"/>
      <c r="I212" s="3975"/>
      <c r="J212" s="3975"/>
      <c r="K212" s="3975"/>
      <c r="L212" s="3981">
        <v>0</v>
      </c>
      <c r="M212" s="3981">
        <v>0</v>
      </c>
      <c r="N212" s="3983"/>
      <c r="O212" s="3981">
        <v>0</v>
      </c>
      <c r="P212" s="3981">
        <v>0</v>
      </c>
      <c r="Q212" s="3981">
        <v>0</v>
      </c>
      <c r="R212" s="3981">
        <v>0</v>
      </c>
      <c r="S212" s="3981">
        <v>0</v>
      </c>
      <c r="T212" s="3981">
        <v>0</v>
      </c>
      <c r="U212" s="3981">
        <v>0</v>
      </c>
      <c r="V212" s="3981">
        <v>0</v>
      </c>
      <c r="W212" s="3980">
        <f t="shared" si="16"/>
        <v>0</v>
      </c>
      <c r="X212" s="3975"/>
      <c r="Y212" s="4523"/>
      <c r="Z212" s="661"/>
      <c r="AA212" s="4581">
        <f t="shared" si="17"/>
        <v>0</v>
      </c>
      <c r="AB212" s="4572">
        <v>0</v>
      </c>
      <c r="AC212" s="4572">
        <v>0</v>
      </c>
      <c r="AD212" s="4572">
        <v>0</v>
      </c>
      <c r="AE212" s="4572">
        <v>0</v>
      </c>
      <c r="AF212" s="4572">
        <v>0</v>
      </c>
      <c r="AG212" s="4572">
        <v>0</v>
      </c>
      <c r="AH212" s="4572">
        <v>0</v>
      </c>
      <c r="AI212" s="4572">
        <v>0</v>
      </c>
      <c r="AJ212" s="4582">
        <f t="shared" si="18"/>
        <v>0</v>
      </c>
      <c r="AK212" s="661"/>
      <c r="AL212" s="3057">
        <v>0</v>
      </c>
      <c r="AM212" s="661"/>
      <c r="AN212" s="3057">
        <v>0</v>
      </c>
      <c r="AO212" s="6177"/>
      <c r="AP212" s="738"/>
    </row>
    <row r="213" spans="1:42" hidden="1">
      <c r="A213" s="738"/>
      <c r="B213" s="661"/>
      <c r="C213" s="3977"/>
      <c r="D213" s="3978"/>
      <c r="E213" s="3978"/>
      <c r="F213" s="3967" t="b">
        <v>1</v>
      </c>
      <c r="G213" s="3975"/>
      <c r="H213" s="3975"/>
      <c r="I213" s="3975"/>
      <c r="J213" s="3975"/>
      <c r="K213" s="3975"/>
      <c r="L213" s="3981">
        <v>0</v>
      </c>
      <c r="M213" s="3981">
        <v>0</v>
      </c>
      <c r="N213" s="3983"/>
      <c r="O213" s="3981">
        <v>0</v>
      </c>
      <c r="P213" s="3981">
        <v>0</v>
      </c>
      <c r="Q213" s="3981">
        <v>0</v>
      </c>
      <c r="R213" s="3981">
        <v>0</v>
      </c>
      <c r="S213" s="3981">
        <v>0</v>
      </c>
      <c r="T213" s="3981">
        <v>0</v>
      </c>
      <c r="U213" s="3981">
        <v>0</v>
      </c>
      <c r="V213" s="3981">
        <v>0</v>
      </c>
      <c r="W213" s="3980">
        <f t="shared" si="16"/>
        <v>0</v>
      </c>
      <c r="X213" s="3975"/>
      <c r="Y213" s="4523"/>
      <c r="Z213" s="661"/>
      <c r="AA213" s="4581">
        <f t="shared" si="17"/>
        <v>0</v>
      </c>
      <c r="AB213" s="4572">
        <v>0</v>
      </c>
      <c r="AC213" s="4572">
        <v>0</v>
      </c>
      <c r="AD213" s="4572">
        <v>0</v>
      </c>
      <c r="AE213" s="4572">
        <v>0</v>
      </c>
      <c r="AF213" s="4572">
        <v>0</v>
      </c>
      <c r="AG213" s="4572">
        <v>0</v>
      </c>
      <c r="AH213" s="4572">
        <v>0</v>
      </c>
      <c r="AI213" s="4572">
        <v>0</v>
      </c>
      <c r="AJ213" s="4582">
        <f t="shared" si="18"/>
        <v>0</v>
      </c>
      <c r="AK213" s="661"/>
      <c r="AL213" s="3057">
        <v>0</v>
      </c>
      <c r="AM213" s="661"/>
      <c r="AN213" s="3057">
        <v>0</v>
      </c>
      <c r="AO213" s="6177"/>
      <c r="AP213" s="738"/>
    </row>
    <row r="214" spans="1:42" hidden="1">
      <c r="A214" s="738"/>
      <c r="B214" s="661"/>
      <c r="C214" s="3977"/>
      <c r="D214" s="3978"/>
      <c r="E214" s="3978"/>
      <c r="F214" s="3967" t="b">
        <v>1</v>
      </c>
      <c r="G214" s="3975"/>
      <c r="H214" s="3975"/>
      <c r="I214" s="3975"/>
      <c r="J214" s="3975"/>
      <c r="K214" s="3975"/>
      <c r="L214" s="3981">
        <v>0</v>
      </c>
      <c r="M214" s="3981">
        <v>0</v>
      </c>
      <c r="N214" s="3983"/>
      <c r="O214" s="3981">
        <v>0</v>
      </c>
      <c r="P214" s="3981">
        <v>0</v>
      </c>
      <c r="Q214" s="3981">
        <v>0</v>
      </c>
      <c r="R214" s="3981">
        <v>0</v>
      </c>
      <c r="S214" s="3981">
        <v>0</v>
      </c>
      <c r="T214" s="3981">
        <v>0</v>
      </c>
      <c r="U214" s="3981">
        <v>0</v>
      </c>
      <c r="V214" s="3981">
        <v>0</v>
      </c>
      <c r="W214" s="3980">
        <f t="shared" si="16"/>
        <v>0</v>
      </c>
      <c r="X214" s="3975"/>
      <c r="Y214" s="4523"/>
      <c r="Z214" s="661"/>
      <c r="AA214" s="4581">
        <f t="shared" si="17"/>
        <v>0</v>
      </c>
      <c r="AB214" s="4572">
        <v>0</v>
      </c>
      <c r="AC214" s="4572">
        <v>0</v>
      </c>
      <c r="AD214" s="4572">
        <v>0</v>
      </c>
      <c r="AE214" s="4572">
        <v>0</v>
      </c>
      <c r="AF214" s="4572">
        <v>0</v>
      </c>
      <c r="AG214" s="4572">
        <v>0</v>
      </c>
      <c r="AH214" s="4572">
        <v>0</v>
      </c>
      <c r="AI214" s="4572">
        <v>0</v>
      </c>
      <c r="AJ214" s="4582">
        <f t="shared" si="18"/>
        <v>0</v>
      </c>
      <c r="AK214" s="661"/>
      <c r="AL214" s="3057">
        <v>0</v>
      </c>
      <c r="AM214" s="661"/>
      <c r="AN214" s="3057">
        <v>0</v>
      </c>
      <c r="AO214" s="6177"/>
      <c r="AP214" s="738"/>
    </row>
    <row r="215" spans="1:42" hidden="1">
      <c r="A215" s="738"/>
      <c r="B215" s="661"/>
      <c r="C215" s="3977"/>
      <c r="D215" s="3978"/>
      <c r="E215" s="3978"/>
      <c r="F215" s="3967" t="b">
        <v>1</v>
      </c>
      <c r="G215" s="3975"/>
      <c r="H215" s="3975"/>
      <c r="I215" s="3975"/>
      <c r="J215" s="3975"/>
      <c r="K215" s="3975"/>
      <c r="L215" s="3981">
        <v>0</v>
      </c>
      <c r="M215" s="3981">
        <v>0</v>
      </c>
      <c r="N215" s="3983"/>
      <c r="O215" s="3981">
        <v>0</v>
      </c>
      <c r="P215" s="3981">
        <v>0</v>
      </c>
      <c r="Q215" s="3981">
        <v>0</v>
      </c>
      <c r="R215" s="3981">
        <v>0</v>
      </c>
      <c r="S215" s="3981">
        <v>0</v>
      </c>
      <c r="T215" s="3981">
        <v>0</v>
      </c>
      <c r="U215" s="3981">
        <v>0</v>
      </c>
      <c r="V215" s="3981">
        <v>0</v>
      </c>
      <c r="W215" s="3980">
        <f t="shared" si="16"/>
        <v>0</v>
      </c>
      <c r="X215" s="3975"/>
      <c r="Y215" s="4523"/>
      <c r="Z215" s="661"/>
      <c r="AA215" s="4581">
        <f t="shared" si="17"/>
        <v>0</v>
      </c>
      <c r="AB215" s="4572">
        <v>0</v>
      </c>
      <c r="AC215" s="4572">
        <v>0</v>
      </c>
      <c r="AD215" s="4572">
        <v>0</v>
      </c>
      <c r="AE215" s="4572">
        <v>0</v>
      </c>
      <c r="AF215" s="4572">
        <v>0</v>
      </c>
      <c r="AG215" s="4572">
        <v>0</v>
      </c>
      <c r="AH215" s="4572">
        <v>0</v>
      </c>
      <c r="AI215" s="4572">
        <v>0</v>
      </c>
      <c r="AJ215" s="4582">
        <f t="shared" si="18"/>
        <v>0</v>
      </c>
      <c r="AK215" s="661"/>
      <c r="AL215" s="3057">
        <v>0</v>
      </c>
      <c r="AM215" s="661"/>
      <c r="AN215" s="3057">
        <v>0</v>
      </c>
      <c r="AO215" s="6177"/>
      <c r="AP215" s="738"/>
    </row>
    <row r="216" spans="1:42" hidden="1">
      <c r="A216" s="738"/>
      <c r="B216" s="661"/>
      <c r="C216" s="3977"/>
      <c r="D216" s="3978"/>
      <c r="E216" s="3978"/>
      <c r="F216" s="3967" t="b">
        <v>1</v>
      </c>
      <c r="G216" s="3975"/>
      <c r="H216" s="3975"/>
      <c r="I216" s="3975"/>
      <c r="J216" s="3975"/>
      <c r="K216" s="3975"/>
      <c r="L216" s="3981">
        <v>0</v>
      </c>
      <c r="M216" s="3981">
        <v>0</v>
      </c>
      <c r="N216" s="3983"/>
      <c r="O216" s="3981">
        <v>0</v>
      </c>
      <c r="P216" s="3981">
        <v>0</v>
      </c>
      <c r="Q216" s="3981">
        <v>0</v>
      </c>
      <c r="R216" s="3981">
        <v>0</v>
      </c>
      <c r="S216" s="3981">
        <v>0</v>
      </c>
      <c r="T216" s="3981">
        <v>0</v>
      </c>
      <c r="U216" s="3981">
        <v>0</v>
      </c>
      <c r="V216" s="3981">
        <v>0</v>
      </c>
      <c r="W216" s="3980">
        <f t="shared" si="16"/>
        <v>0</v>
      </c>
      <c r="X216" s="3975"/>
      <c r="Y216" s="4523"/>
      <c r="Z216" s="661"/>
      <c r="AA216" s="4581">
        <f t="shared" si="17"/>
        <v>0</v>
      </c>
      <c r="AB216" s="4572">
        <v>0</v>
      </c>
      <c r="AC216" s="4572">
        <v>0</v>
      </c>
      <c r="AD216" s="4572">
        <v>0</v>
      </c>
      <c r="AE216" s="4572">
        <v>0</v>
      </c>
      <c r="AF216" s="4572">
        <v>0</v>
      </c>
      <c r="AG216" s="4572">
        <v>0</v>
      </c>
      <c r="AH216" s="4572">
        <v>0</v>
      </c>
      <c r="AI216" s="4572">
        <v>0</v>
      </c>
      <c r="AJ216" s="4582">
        <f t="shared" si="18"/>
        <v>0</v>
      </c>
      <c r="AK216" s="661"/>
      <c r="AL216" s="3057">
        <v>0</v>
      </c>
      <c r="AM216" s="661"/>
      <c r="AN216" s="3057">
        <v>0</v>
      </c>
      <c r="AO216" s="6177"/>
      <c r="AP216" s="738"/>
    </row>
    <row r="217" spans="1:42">
      <c r="A217" s="738"/>
      <c r="B217" s="661"/>
      <c r="C217" s="3268" t="s">
        <v>1104</v>
      </c>
      <c r="D217" s="3308"/>
      <c r="E217" s="3308"/>
      <c r="F217" s="3225"/>
      <c r="G217" s="3309"/>
      <c r="H217" s="3309"/>
      <c r="I217" s="3309"/>
      <c r="J217" s="3309"/>
      <c r="K217" s="3309"/>
      <c r="L217" s="3659">
        <f>SUMIF($F$121:$F$216,"TRUE",L121:L216)</f>
        <v>0</v>
      </c>
      <c r="M217" s="3659">
        <f>SUMIF($F$121:$F$216,"TRUE",M121:M216)</f>
        <v>0</v>
      </c>
      <c r="N217" s="3309"/>
      <c r="O217" s="3659">
        <f t="shared" ref="O217:W217" si="19">SUMIF($F$121:$F$216,"TRUE",O121:O216)</f>
        <v>0</v>
      </c>
      <c r="P217" s="3659">
        <f t="shared" si="19"/>
        <v>0</v>
      </c>
      <c r="Q217" s="3659">
        <f t="shared" si="19"/>
        <v>0</v>
      </c>
      <c r="R217" s="3659">
        <f>SUMIF($F$121:$F$216,"TRUE",R121:R216)</f>
        <v>0</v>
      </c>
      <c r="S217" s="3659">
        <f t="shared" si="19"/>
        <v>0</v>
      </c>
      <c r="T217" s="3659">
        <f t="shared" si="19"/>
        <v>0</v>
      </c>
      <c r="U217" s="3659">
        <f t="shared" si="19"/>
        <v>0</v>
      </c>
      <c r="V217" s="3659">
        <f t="shared" si="19"/>
        <v>0</v>
      </c>
      <c r="W217" s="3659">
        <f t="shared" si="19"/>
        <v>0</v>
      </c>
      <c r="X217" s="3975"/>
      <c r="Y217" s="4523"/>
      <c r="Z217" s="661"/>
      <c r="AA217" s="4583">
        <f t="shared" ref="AA217:AL217" si="20">SUMIF($F$121:$F$216,"TRUE",AA121:AA216)</f>
        <v>0</v>
      </c>
      <c r="AB217" s="4584">
        <f t="shared" si="20"/>
        <v>0</v>
      </c>
      <c r="AC217" s="4584">
        <f t="shared" si="20"/>
        <v>0</v>
      </c>
      <c r="AD217" s="4584">
        <f t="shared" si="20"/>
        <v>0</v>
      </c>
      <c r="AE217" s="4584">
        <f>SUMIF($F$121:$F$216,"TRUE",AE121:AE216)</f>
        <v>0</v>
      </c>
      <c r="AF217" s="4584">
        <f>SUMIF($F$121:$F$216,"TRUE",AF121:AF216)</f>
        <v>0</v>
      </c>
      <c r="AG217" s="4584">
        <f>SUMIF($F$121:$F$216,"TRUE",AG121:AG216)</f>
        <v>0</v>
      </c>
      <c r="AH217" s="4584">
        <f>SUMIF($F$121:$F$216,"TRUE",AH121:AH216)</f>
        <v>0</v>
      </c>
      <c r="AI217" s="4584">
        <f>SUMIF($F$121:$F$216,"TRUE",AI121:AI216)</f>
        <v>0</v>
      </c>
      <c r="AJ217" s="4585">
        <f t="shared" si="20"/>
        <v>0</v>
      </c>
      <c r="AK217" s="661"/>
      <c r="AL217" s="3984">
        <f t="shared" si="20"/>
        <v>0</v>
      </c>
      <c r="AM217" s="661"/>
      <c r="AN217" s="3984">
        <f>SUMIF($F$121:$F$216,"TRUE",AN121:AN216)</f>
        <v>0</v>
      </c>
      <c r="AO217" s="6177"/>
      <c r="AP217" s="738"/>
    </row>
    <row r="218" spans="1:42" s="179" customFormat="1">
      <c r="A218" s="740"/>
      <c r="B218" s="662"/>
      <c r="C218" s="3311" t="s">
        <v>1684</v>
      </c>
      <c r="D218" s="3312"/>
      <c r="E218" s="3312"/>
      <c r="F218" s="3313"/>
      <c r="G218" s="3314"/>
      <c r="H218" s="3314"/>
      <c r="I218" s="3314"/>
      <c r="J218" s="3314"/>
      <c r="K218" s="3314"/>
      <c r="L218" s="3659">
        <f>SUM(L121:L216)</f>
        <v>0</v>
      </c>
      <c r="M218" s="3659">
        <f>SUM(M121:M216)</f>
        <v>0</v>
      </c>
      <c r="N218" s="3314"/>
      <c r="O218" s="3659">
        <f t="shared" ref="O218:W218" si="21">SUM(O121:O216)</f>
        <v>0</v>
      </c>
      <c r="P218" s="3659">
        <f t="shared" si="21"/>
        <v>0</v>
      </c>
      <c r="Q218" s="3659">
        <f t="shared" si="21"/>
        <v>0</v>
      </c>
      <c r="R218" s="3659">
        <f>SUM(R121:R216)</f>
        <v>0</v>
      </c>
      <c r="S218" s="3659">
        <f t="shared" si="21"/>
        <v>0</v>
      </c>
      <c r="T218" s="3659">
        <f t="shared" si="21"/>
        <v>0</v>
      </c>
      <c r="U218" s="3659">
        <f t="shared" si="21"/>
        <v>0</v>
      </c>
      <c r="V218" s="3659">
        <f t="shared" si="21"/>
        <v>0</v>
      </c>
      <c r="W218" s="3659">
        <f t="shared" si="21"/>
        <v>0</v>
      </c>
      <c r="X218" s="3979"/>
      <c r="Y218" s="4524"/>
      <c r="Z218" s="662"/>
      <c r="AA218" s="4583">
        <f t="shared" ref="AA218:AJ218" si="22">SUM(AA121:AA216)</f>
        <v>0</v>
      </c>
      <c r="AB218" s="4584">
        <f t="shared" si="22"/>
        <v>0</v>
      </c>
      <c r="AC218" s="4584">
        <f t="shared" si="22"/>
        <v>0</v>
      </c>
      <c r="AD218" s="4584">
        <f t="shared" si="22"/>
        <v>0</v>
      </c>
      <c r="AE218" s="4584">
        <f>SUM(AE121:AE216)</f>
        <v>0</v>
      </c>
      <c r="AF218" s="4584">
        <f>SUM(AF121:AF216)</f>
        <v>0</v>
      </c>
      <c r="AG218" s="4584">
        <f>SUM(AG121:AG216)</f>
        <v>0</v>
      </c>
      <c r="AH218" s="4584">
        <f>SUM(AH121:AH216)</f>
        <v>0</v>
      </c>
      <c r="AI218" s="4584">
        <f>SUM(AI121:AI216)</f>
        <v>0</v>
      </c>
      <c r="AJ218" s="4585">
        <f t="shared" si="22"/>
        <v>0</v>
      </c>
      <c r="AK218" s="662"/>
      <c r="AL218" s="3984">
        <f>SUM(AL121:AL216)</f>
        <v>0</v>
      </c>
      <c r="AM218" s="662"/>
      <c r="AN218" s="3984">
        <f>SUM(AN121:AN216)</f>
        <v>0</v>
      </c>
      <c r="AO218" s="6177"/>
      <c r="AP218" s="740"/>
    </row>
    <row r="219" spans="1:42" s="179" customFormat="1">
      <c r="A219" s="740"/>
      <c r="B219" s="662"/>
      <c r="C219" s="3268" t="s">
        <v>1104</v>
      </c>
      <c r="D219" s="3312"/>
      <c r="E219" s="3312"/>
      <c r="F219" s="3313"/>
      <c r="G219" s="3314"/>
      <c r="H219" s="3314"/>
      <c r="I219" s="3314"/>
      <c r="J219" s="3314"/>
      <c r="K219" s="3314"/>
      <c r="L219" s="3659">
        <f>L217+L118</f>
        <v>0</v>
      </c>
      <c r="M219" s="3659">
        <f>M217+M118</f>
        <v>0</v>
      </c>
      <c r="N219" s="3314"/>
      <c r="O219" s="3659">
        <f t="shared" ref="O219:W220" si="23">O217+O118</f>
        <v>0</v>
      </c>
      <c r="P219" s="3659">
        <f t="shared" si="23"/>
        <v>0</v>
      </c>
      <c r="Q219" s="3659">
        <f t="shared" si="23"/>
        <v>0</v>
      </c>
      <c r="R219" s="3659">
        <f>R217+R118</f>
        <v>0</v>
      </c>
      <c r="S219" s="3659">
        <f t="shared" si="23"/>
        <v>0</v>
      </c>
      <c r="T219" s="3659">
        <f t="shared" si="23"/>
        <v>0</v>
      </c>
      <c r="U219" s="3659">
        <f t="shared" si="23"/>
        <v>0</v>
      </c>
      <c r="V219" s="3659">
        <f t="shared" si="23"/>
        <v>0</v>
      </c>
      <c r="W219" s="3659">
        <f t="shared" si="23"/>
        <v>0</v>
      </c>
      <c r="X219" s="3979"/>
      <c r="Y219" s="4524"/>
      <c r="Z219" s="662"/>
      <c r="AA219" s="4583">
        <f t="shared" ref="AA219:AJ220" si="24">AA217+AA118</f>
        <v>0</v>
      </c>
      <c r="AB219" s="4584">
        <f t="shared" si="24"/>
        <v>0</v>
      </c>
      <c r="AC219" s="4584">
        <f t="shared" si="24"/>
        <v>0</v>
      </c>
      <c r="AD219" s="4584">
        <f t="shared" si="24"/>
        <v>0</v>
      </c>
      <c r="AE219" s="4584">
        <f t="shared" ref="AE219:AI220" si="25">AE217+AE118</f>
        <v>0</v>
      </c>
      <c r="AF219" s="4584">
        <f t="shared" si="25"/>
        <v>0</v>
      </c>
      <c r="AG219" s="4584">
        <f t="shared" si="25"/>
        <v>0</v>
      </c>
      <c r="AH219" s="4584">
        <f t="shared" si="25"/>
        <v>0</v>
      </c>
      <c r="AI219" s="4584">
        <f t="shared" si="25"/>
        <v>0</v>
      </c>
      <c r="AJ219" s="4585">
        <f t="shared" si="24"/>
        <v>0</v>
      </c>
      <c r="AK219" s="662"/>
      <c r="AL219" s="3984">
        <f>AL217+AL118</f>
        <v>0</v>
      </c>
      <c r="AM219" s="662"/>
      <c r="AN219" s="3984">
        <f>AN217+AN118</f>
        <v>0</v>
      </c>
      <c r="AO219" s="6177"/>
      <c r="AP219" s="740"/>
    </row>
    <row r="220" spans="1:42" s="179" customFormat="1">
      <c r="A220" s="740"/>
      <c r="B220" s="662"/>
      <c r="C220" s="3311" t="s">
        <v>1685</v>
      </c>
      <c r="D220" s="3312"/>
      <c r="E220" s="3312"/>
      <c r="F220" s="3313"/>
      <c r="G220" s="3314"/>
      <c r="H220" s="3314"/>
      <c r="I220" s="3314"/>
      <c r="J220" s="3314"/>
      <c r="K220" s="3314"/>
      <c r="L220" s="3659">
        <f>L218+L119</f>
        <v>0</v>
      </c>
      <c r="M220" s="3659">
        <f>M218+M119</f>
        <v>0</v>
      </c>
      <c r="N220" s="3314"/>
      <c r="O220" s="3659">
        <f t="shared" si="23"/>
        <v>0</v>
      </c>
      <c r="P220" s="3659">
        <f t="shared" si="23"/>
        <v>0</v>
      </c>
      <c r="Q220" s="3659">
        <f t="shared" si="23"/>
        <v>0</v>
      </c>
      <c r="R220" s="3659">
        <f>R218+R119</f>
        <v>0</v>
      </c>
      <c r="S220" s="3659">
        <f t="shared" si="23"/>
        <v>0</v>
      </c>
      <c r="T220" s="3659">
        <f t="shared" si="23"/>
        <v>0</v>
      </c>
      <c r="U220" s="3659">
        <f t="shared" si="23"/>
        <v>0</v>
      </c>
      <c r="V220" s="3659">
        <f t="shared" si="23"/>
        <v>0</v>
      </c>
      <c r="W220" s="3659">
        <f t="shared" si="23"/>
        <v>0</v>
      </c>
      <c r="X220" s="3979"/>
      <c r="Y220" s="4524"/>
      <c r="Z220" s="662"/>
      <c r="AA220" s="4583">
        <f t="shared" si="24"/>
        <v>0</v>
      </c>
      <c r="AB220" s="4584">
        <f t="shared" si="24"/>
        <v>0</v>
      </c>
      <c r="AC220" s="4584">
        <f t="shared" si="24"/>
        <v>0</v>
      </c>
      <c r="AD220" s="4584">
        <f t="shared" si="24"/>
        <v>0</v>
      </c>
      <c r="AE220" s="4584">
        <f t="shared" si="25"/>
        <v>0</v>
      </c>
      <c r="AF220" s="4584">
        <f t="shared" si="25"/>
        <v>0</v>
      </c>
      <c r="AG220" s="4584">
        <f t="shared" si="25"/>
        <v>0</v>
      </c>
      <c r="AH220" s="4584">
        <f t="shared" si="25"/>
        <v>0</v>
      </c>
      <c r="AI220" s="4584">
        <f t="shared" si="25"/>
        <v>0</v>
      </c>
      <c r="AJ220" s="4585">
        <f t="shared" si="24"/>
        <v>0</v>
      </c>
      <c r="AK220" s="662"/>
      <c r="AL220" s="3984">
        <f>AL218+AL119</f>
        <v>0</v>
      </c>
      <c r="AM220" s="662"/>
      <c r="AN220" s="3984">
        <f>AN218+AN119</f>
        <v>0</v>
      </c>
      <c r="AO220" s="6177"/>
      <c r="AP220" s="740"/>
    </row>
    <row r="221" spans="1:42">
      <c r="A221" s="738"/>
      <c r="B221" s="661"/>
      <c r="C221" s="3268" t="s">
        <v>1686</v>
      </c>
      <c r="D221" s="3308"/>
      <c r="E221" s="3308"/>
      <c r="F221" s="3295"/>
      <c r="G221" s="3309"/>
      <c r="H221" s="3309"/>
      <c r="I221" s="3309"/>
      <c r="J221" s="3309"/>
      <c r="K221" s="3309"/>
      <c r="L221" s="3309"/>
      <c r="M221" s="3309"/>
      <c r="N221" s="3309"/>
      <c r="O221" s="3309"/>
      <c r="P221" s="3309"/>
      <c r="Q221" s="3309"/>
      <c r="R221" s="3309"/>
      <c r="S221" s="3309"/>
      <c r="T221" s="3309"/>
      <c r="U221" s="3309"/>
      <c r="V221" s="3309"/>
      <c r="W221" s="3309"/>
      <c r="X221" s="3309"/>
      <c r="Y221" s="4525"/>
      <c r="Z221" s="661"/>
      <c r="AA221" s="4586"/>
      <c r="AB221" s="4587"/>
      <c r="AC221" s="4587"/>
      <c r="AD221" s="4587"/>
      <c r="AE221" s="4587"/>
      <c r="AF221" s="4587"/>
      <c r="AG221" s="4587"/>
      <c r="AH221" s="4587"/>
      <c r="AI221" s="4587"/>
      <c r="AJ221" s="4588"/>
      <c r="AK221" s="661"/>
      <c r="AL221" s="399"/>
      <c r="AM221" s="661"/>
      <c r="AN221" s="399"/>
      <c r="AO221" s="6177"/>
      <c r="AP221" s="738"/>
    </row>
    <row r="222" spans="1:42">
      <c r="A222" s="738"/>
      <c r="B222" s="661"/>
      <c r="C222" s="3305" t="s">
        <v>1679</v>
      </c>
      <c r="D222" s="3308"/>
      <c r="E222" s="3308"/>
      <c r="F222" s="3295"/>
      <c r="G222" s="3309"/>
      <c r="H222" s="3309"/>
      <c r="I222" s="3309"/>
      <c r="J222" s="3309"/>
      <c r="K222" s="3309"/>
      <c r="L222" s="3309"/>
      <c r="M222" s="3309"/>
      <c r="N222" s="3309"/>
      <c r="O222" s="3309"/>
      <c r="P222" s="3309"/>
      <c r="Q222" s="3309"/>
      <c r="R222" s="3309"/>
      <c r="S222" s="3309"/>
      <c r="T222" s="3309"/>
      <c r="U222" s="3309"/>
      <c r="V222" s="3309"/>
      <c r="W222" s="3309"/>
      <c r="X222" s="3309"/>
      <c r="Y222" s="4525"/>
      <c r="Z222" s="661"/>
      <c r="AA222" s="4586"/>
      <c r="AB222" s="4587"/>
      <c r="AC222" s="4587"/>
      <c r="AD222" s="4587"/>
      <c r="AE222" s="4587"/>
      <c r="AF222" s="4587"/>
      <c r="AG222" s="4587"/>
      <c r="AH222" s="4587"/>
      <c r="AI222" s="4587"/>
      <c r="AJ222" s="4588"/>
      <c r="AK222" s="661"/>
      <c r="AL222" s="399"/>
      <c r="AM222" s="661"/>
      <c r="AN222" s="399"/>
      <c r="AO222" s="6177"/>
      <c r="AP222" s="738"/>
    </row>
    <row r="223" spans="1:42">
      <c r="A223" s="738"/>
      <c r="B223" s="661"/>
      <c r="C223" s="3307" t="s">
        <v>1411</v>
      </c>
      <c r="D223" s="3308"/>
      <c r="E223" s="3308"/>
      <c r="F223" s="3300" t="b">
        <v>1</v>
      </c>
      <c r="G223" s="3309"/>
      <c r="H223" s="3309"/>
      <c r="I223" s="3309"/>
      <c r="J223" s="3309"/>
      <c r="K223" s="3309"/>
      <c r="L223" s="4517"/>
      <c r="M223" s="4517"/>
      <c r="N223" s="3975"/>
      <c r="O223" s="4517"/>
      <c r="P223" s="4517"/>
      <c r="Q223" s="4517"/>
      <c r="R223" s="4517"/>
      <c r="S223" s="4517"/>
      <c r="T223" s="4517"/>
      <c r="U223" s="4517"/>
      <c r="V223" s="4517"/>
      <c r="W223" s="3310">
        <f>T223+U223-V223</f>
        <v>0</v>
      </c>
      <c r="X223" s="3309"/>
      <c r="Y223" s="4525"/>
      <c r="Z223" s="661"/>
      <c r="AA223" s="4571">
        <f>+AB223+AC223</f>
        <v>0</v>
      </c>
      <c r="AB223" s="4594"/>
      <c r="AC223" s="4594"/>
      <c r="AD223" s="4594"/>
      <c r="AE223" s="4594"/>
      <c r="AF223" s="4594"/>
      <c r="AG223" s="4594"/>
      <c r="AH223" s="4594"/>
      <c r="AI223" s="4594"/>
      <c r="AJ223" s="4574">
        <f>+AC223+AE223</f>
        <v>0</v>
      </c>
      <c r="AK223" s="661"/>
      <c r="AL223" s="4595"/>
      <c r="AM223" s="661"/>
      <c r="AN223" s="4595"/>
      <c r="AO223" s="6177"/>
      <c r="AP223" s="738"/>
    </row>
    <row r="224" spans="1:42">
      <c r="A224" s="738"/>
      <c r="B224" s="661"/>
      <c r="C224" s="3307" t="s">
        <v>1412</v>
      </c>
      <c r="D224" s="3308"/>
      <c r="E224" s="3308"/>
      <c r="F224" s="3300" t="b">
        <v>0</v>
      </c>
      <c r="G224" s="3309"/>
      <c r="H224" s="3309"/>
      <c r="I224" s="3309"/>
      <c r="J224" s="3309"/>
      <c r="K224" s="3309"/>
      <c r="L224" s="4517"/>
      <c r="M224" s="4517"/>
      <c r="N224" s="3975"/>
      <c r="O224" s="4517"/>
      <c r="P224" s="4517"/>
      <c r="Q224" s="4517"/>
      <c r="R224" s="4517"/>
      <c r="S224" s="4517"/>
      <c r="T224" s="4517"/>
      <c r="U224" s="4517"/>
      <c r="V224" s="4517"/>
      <c r="W224" s="3310">
        <f>T224+U224-V224</f>
        <v>0</v>
      </c>
      <c r="X224" s="3309"/>
      <c r="Y224" s="4525"/>
      <c r="Z224" s="661"/>
      <c r="AA224" s="4571">
        <f>+AB224+AC224</f>
        <v>0</v>
      </c>
      <c r="AB224" s="4594"/>
      <c r="AC224" s="4594"/>
      <c r="AD224" s="4594"/>
      <c r="AE224" s="4594"/>
      <c r="AF224" s="4594"/>
      <c r="AG224" s="4594"/>
      <c r="AH224" s="4594"/>
      <c r="AI224" s="4594"/>
      <c r="AJ224" s="4574">
        <f>+AC224+AE224</f>
        <v>0</v>
      </c>
      <c r="AK224" s="661"/>
      <c r="AL224" s="4595"/>
      <c r="AM224" s="661"/>
      <c r="AN224" s="4595"/>
      <c r="AO224" s="6177"/>
      <c r="AP224" s="738"/>
    </row>
    <row r="225" spans="1:42">
      <c r="A225" s="738"/>
      <c r="B225" s="661"/>
      <c r="C225" s="3307" t="s">
        <v>1413</v>
      </c>
      <c r="D225" s="3308"/>
      <c r="E225" s="3308"/>
      <c r="F225" s="3300" t="b">
        <v>1</v>
      </c>
      <c r="G225" s="3309"/>
      <c r="H225" s="3309"/>
      <c r="I225" s="3309"/>
      <c r="J225" s="3309"/>
      <c r="K225" s="3309"/>
      <c r="L225" s="4517"/>
      <c r="M225" s="4517"/>
      <c r="N225" s="3975"/>
      <c r="O225" s="4517"/>
      <c r="P225" s="4517"/>
      <c r="Q225" s="4517"/>
      <c r="R225" s="4517"/>
      <c r="S225" s="4517"/>
      <c r="T225" s="4517"/>
      <c r="U225" s="4517"/>
      <c r="V225" s="4517"/>
      <c r="W225" s="3310">
        <f>T225+U225-V225</f>
        <v>0</v>
      </c>
      <c r="X225" s="3309"/>
      <c r="Y225" s="4525"/>
      <c r="Z225" s="661"/>
      <c r="AA225" s="4571">
        <f>+AB225+AC225</f>
        <v>0</v>
      </c>
      <c r="AB225" s="4594"/>
      <c r="AC225" s="4594"/>
      <c r="AD225" s="4594"/>
      <c r="AE225" s="4594"/>
      <c r="AF225" s="4594"/>
      <c r="AG225" s="4594"/>
      <c r="AH225" s="4594"/>
      <c r="AI225" s="4594"/>
      <c r="AJ225" s="4574">
        <f>+AC225+AE225</f>
        <v>0</v>
      </c>
      <c r="AK225" s="661"/>
      <c r="AL225" s="4595"/>
      <c r="AM225" s="661"/>
      <c r="AN225" s="4595"/>
      <c r="AO225" s="6177"/>
      <c r="AP225" s="738"/>
    </row>
    <row r="226" spans="1:42">
      <c r="A226" s="738"/>
      <c r="B226" s="661"/>
      <c r="C226" s="3268" t="s">
        <v>1104</v>
      </c>
      <c r="D226" s="3308"/>
      <c r="E226" s="3308"/>
      <c r="F226" s="3225"/>
      <c r="G226" s="3309"/>
      <c r="H226" s="3309"/>
      <c r="I226" s="3309"/>
      <c r="J226" s="3309"/>
      <c r="K226" s="3309"/>
      <c r="L226" s="3055">
        <f>SUMIF($F$223:$F$225,"TRUE",L223:L225)</f>
        <v>0</v>
      </c>
      <c r="M226" s="3055">
        <f>SUMIF($F$223:$F$225,"TRUE",M223:M225)</f>
        <v>0</v>
      </c>
      <c r="N226" s="3309"/>
      <c r="O226" s="3055">
        <f t="shared" ref="O226:W226" si="26">SUMIF($F$223:$F$225,"TRUE",O223:O225)</f>
        <v>0</v>
      </c>
      <c r="P226" s="3055">
        <f t="shared" si="26"/>
        <v>0</v>
      </c>
      <c r="Q226" s="3055">
        <f t="shared" si="26"/>
        <v>0</v>
      </c>
      <c r="R226" s="3055">
        <f>SUMIF($F$223:$F$225,"TRUE",R223:R225)</f>
        <v>0</v>
      </c>
      <c r="S226" s="3055">
        <f t="shared" si="26"/>
        <v>0</v>
      </c>
      <c r="T226" s="3055">
        <f t="shared" si="26"/>
        <v>0</v>
      </c>
      <c r="U226" s="3055">
        <f t="shared" si="26"/>
        <v>0</v>
      </c>
      <c r="V226" s="3055">
        <f t="shared" si="26"/>
        <v>0</v>
      </c>
      <c r="W226" s="3055">
        <f t="shared" si="26"/>
        <v>0</v>
      </c>
      <c r="X226" s="3309"/>
      <c r="Y226" s="4525"/>
      <c r="Z226" s="661"/>
      <c r="AA226" s="4575">
        <f t="shared" ref="AA226:AJ226" si="27">SUMIF($F$223:$F$225,"TRUE",AA223:AA225)</f>
        <v>0</v>
      </c>
      <c r="AB226" s="4576">
        <f t="shared" si="27"/>
        <v>0</v>
      </c>
      <c r="AC226" s="4576">
        <f t="shared" si="27"/>
        <v>0</v>
      </c>
      <c r="AD226" s="4576">
        <f t="shared" si="27"/>
        <v>0</v>
      </c>
      <c r="AE226" s="4576">
        <f>SUMIF($F$223:$F$225,"TRUE",AE223:AE225)</f>
        <v>0</v>
      </c>
      <c r="AF226" s="4576">
        <f>SUMIF($F$223:$F$225,"TRUE",AF223:AF225)</f>
        <v>0</v>
      </c>
      <c r="AG226" s="4576">
        <f>SUMIF($F$223:$F$225,"TRUE",AG223:AG225)</f>
        <v>0</v>
      </c>
      <c r="AH226" s="4576">
        <f>SUMIF($F$223:$F$225,"TRUE",AH223:AH225)</f>
        <v>0</v>
      </c>
      <c r="AI226" s="4576">
        <f>SUMIF($F$223:$F$225,"TRUE",AI223:AI225)</f>
        <v>0</v>
      </c>
      <c r="AJ226" s="4577">
        <f t="shared" si="27"/>
        <v>0</v>
      </c>
      <c r="AK226" s="661"/>
      <c r="AL226" s="3000">
        <f>SUMIF($F$223:$F$225,"TRUE",AL223:AL225)</f>
        <v>0</v>
      </c>
      <c r="AM226" s="661"/>
      <c r="AN226" s="3000">
        <f>SUMIF($F$223:$F$225,"TRUE",AN223:AN225)</f>
        <v>0</v>
      </c>
      <c r="AO226" s="6177"/>
      <c r="AP226" s="738"/>
    </row>
    <row r="227" spans="1:42" s="179" customFormat="1">
      <c r="A227" s="740"/>
      <c r="B227" s="662"/>
      <c r="C227" s="3311" t="s">
        <v>1414</v>
      </c>
      <c r="D227" s="3312"/>
      <c r="E227" s="3312"/>
      <c r="F227" s="3313"/>
      <c r="G227" s="3314"/>
      <c r="H227" s="3314"/>
      <c r="I227" s="3314"/>
      <c r="J227" s="3314"/>
      <c r="K227" s="3314"/>
      <c r="L227" s="3055">
        <f>SUM(L223:L225)</f>
        <v>0</v>
      </c>
      <c r="M227" s="3055">
        <f>SUM(M223:M225)</f>
        <v>0</v>
      </c>
      <c r="N227" s="3314"/>
      <c r="O227" s="3055">
        <f t="shared" ref="O227:W227" si="28">SUM(O223:O225)</f>
        <v>0</v>
      </c>
      <c r="P227" s="3055">
        <f t="shared" si="28"/>
        <v>0</v>
      </c>
      <c r="Q227" s="3055">
        <f t="shared" si="28"/>
        <v>0</v>
      </c>
      <c r="R227" s="3055">
        <f>SUM(R223:R225)</f>
        <v>0</v>
      </c>
      <c r="S227" s="3055">
        <f t="shared" si="28"/>
        <v>0</v>
      </c>
      <c r="T227" s="3055">
        <f t="shared" si="28"/>
        <v>0</v>
      </c>
      <c r="U227" s="3055">
        <f t="shared" si="28"/>
        <v>0</v>
      </c>
      <c r="V227" s="3055">
        <f t="shared" si="28"/>
        <v>0</v>
      </c>
      <c r="W227" s="3055">
        <f t="shared" si="28"/>
        <v>0</v>
      </c>
      <c r="X227" s="3314"/>
      <c r="Y227" s="4526"/>
      <c r="Z227" s="662"/>
      <c r="AA227" s="4575">
        <f t="shared" ref="AA227:AJ227" si="29">SUM(AA223:AA225)</f>
        <v>0</v>
      </c>
      <c r="AB227" s="4576">
        <f t="shared" si="29"/>
        <v>0</v>
      </c>
      <c r="AC227" s="4576">
        <f t="shared" si="29"/>
        <v>0</v>
      </c>
      <c r="AD227" s="4576">
        <f t="shared" si="29"/>
        <v>0</v>
      </c>
      <c r="AE227" s="4576">
        <f>SUM(AE223:AE225)</f>
        <v>0</v>
      </c>
      <c r="AF227" s="4576">
        <f>SUM(AF223:AF225)</f>
        <v>0</v>
      </c>
      <c r="AG227" s="4576">
        <f>SUM(AG223:AG225)</f>
        <v>0</v>
      </c>
      <c r="AH227" s="4576">
        <f>SUM(AH223:AH225)</f>
        <v>0</v>
      </c>
      <c r="AI227" s="4576">
        <f>SUM(AI223:AI225)</f>
        <v>0</v>
      </c>
      <c r="AJ227" s="4577">
        <f t="shared" si="29"/>
        <v>0</v>
      </c>
      <c r="AK227" s="662"/>
      <c r="AL227" s="3000">
        <f>SUM(AL223:AL225)</f>
        <v>0</v>
      </c>
      <c r="AM227" s="662"/>
      <c r="AN227" s="3000">
        <f>SUM(AN223:AN225)</f>
        <v>0</v>
      </c>
      <c r="AO227" s="6177"/>
      <c r="AP227" s="740"/>
    </row>
    <row r="228" spans="1:42">
      <c r="A228" s="738"/>
      <c r="B228" s="661"/>
      <c r="C228" s="3305" t="s">
        <v>1680</v>
      </c>
      <c r="D228" s="3308"/>
      <c r="E228" s="3308"/>
      <c r="F228" s="3295"/>
      <c r="G228" s="3309"/>
      <c r="H228" s="3309"/>
      <c r="I228" s="3309"/>
      <c r="J228" s="3309"/>
      <c r="K228" s="3309"/>
      <c r="L228" s="3309"/>
      <c r="M228" s="3309"/>
      <c r="N228" s="3309"/>
      <c r="O228" s="3309"/>
      <c r="P228" s="3309"/>
      <c r="Q228" s="3309"/>
      <c r="R228" s="3309"/>
      <c r="S228" s="3309"/>
      <c r="T228" s="3309"/>
      <c r="U228" s="3309"/>
      <c r="V228" s="3309"/>
      <c r="W228" s="3309"/>
      <c r="X228" s="3309"/>
      <c r="Y228" s="4525"/>
      <c r="Z228" s="661"/>
      <c r="AA228" s="4586"/>
      <c r="AB228" s="4587"/>
      <c r="AC228" s="4587"/>
      <c r="AD228" s="4587"/>
      <c r="AE228" s="4587"/>
      <c r="AF228" s="4587"/>
      <c r="AG228" s="4587"/>
      <c r="AH228" s="4587"/>
      <c r="AI228" s="4587"/>
      <c r="AJ228" s="4588"/>
      <c r="AK228" s="661"/>
      <c r="AL228" s="399"/>
      <c r="AM228" s="661"/>
      <c r="AN228" s="399"/>
      <c r="AO228" s="6177"/>
      <c r="AP228" s="738"/>
    </row>
    <row r="229" spans="1:42">
      <c r="A229" s="738"/>
      <c r="B229" s="661"/>
      <c r="C229" s="3307" t="s">
        <v>1681</v>
      </c>
      <c r="D229" s="3308"/>
      <c r="E229" s="3308"/>
      <c r="F229" s="3300" t="b">
        <v>1</v>
      </c>
      <c r="G229" s="3309"/>
      <c r="H229" s="3309"/>
      <c r="I229" s="3309"/>
      <c r="J229" s="3309"/>
      <c r="K229" s="3309"/>
      <c r="L229" s="4517"/>
      <c r="M229" s="4517"/>
      <c r="N229" s="3975"/>
      <c r="O229" s="4517"/>
      <c r="P229" s="4517"/>
      <c r="Q229" s="4517"/>
      <c r="R229" s="4517"/>
      <c r="S229" s="4517"/>
      <c r="T229" s="4517"/>
      <c r="U229" s="4517"/>
      <c r="V229" s="4517"/>
      <c r="W229" s="3310">
        <f>T229+U229-V229</f>
        <v>0</v>
      </c>
      <c r="X229" s="3309"/>
      <c r="Y229" s="4525"/>
      <c r="Z229" s="661"/>
      <c r="AA229" s="4571">
        <f>+AB229+AC229</f>
        <v>0</v>
      </c>
      <c r="AB229" s="4594"/>
      <c r="AC229" s="4594"/>
      <c r="AD229" s="4594"/>
      <c r="AE229" s="4594"/>
      <c r="AF229" s="4594"/>
      <c r="AG229" s="4594"/>
      <c r="AH229" s="4594"/>
      <c r="AI229" s="4594"/>
      <c r="AJ229" s="4574">
        <f>+AC229+AE229</f>
        <v>0</v>
      </c>
      <c r="AK229" s="661"/>
      <c r="AL229" s="4595"/>
      <c r="AM229" s="661"/>
      <c r="AN229" s="4595"/>
      <c r="AO229" s="6177"/>
      <c r="AP229" s="738"/>
    </row>
    <row r="230" spans="1:42">
      <c r="A230" s="738"/>
      <c r="B230" s="661"/>
      <c r="C230" s="3307" t="s">
        <v>1682</v>
      </c>
      <c r="D230" s="3308"/>
      <c r="E230" s="3308"/>
      <c r="F230" s="3300" t="b">
        <v>0</v>
      </c>
      <c r="G230" s="3309"/>
      <c r="H230" s="3309"/>
      <c r="I230" s="3309"/>
      <c r="J230" s="3309"/>
      <c r="K230" s="3309"/>
      <c r="L230" s="4517"/>
      <c r="M230" s="4517"/>
      <c r="N230" s="3975"/>
      <c r="O230" s="4517"/>
      <c r="P230" s="4517"/>
      <c r="Q230" s="4517"/>
      <c r="R230" s="4517"/>
      <c r="S230" s="4517"/>
      <c r="T230" s="4517"/>
      <c r="U230" s="4517"/>
      <c r="V230" s="4517"/>
      <c r="W230" s="3310">
        <f>T230+U230-V230</f>
        <v>0</v>
      </c>
      <c r="X230" s="3309"/>
      <c r="Y230" s="4525"/>
      <c r="Z230" s="661"/>
      <c r="AA230" s="4571">
        <f>+AB230+AC230</f>
        <v>0</v>
      </c>
      <c r="AB230" s="4594"/>
      <c r="AC230" s="4594"/>
      <c r="AD230" s="4594"/>
      <c r="AE230" s="4594"/>
      <c r="AF230" s="4594"/>
      <c r="AG230" s="4594"/>
      <c r="AH230" s="4594"/>
      <c r="AI230" s="4594"/>
      <c r="AJ230" s="4574">
        <f>+AC230+AE230</f>
        <v>0</v>
      </c>
      <c r="AK230" s="661"/>
      <c r="AL230" s="4595"/>
      <c r="AM230" s="661"/>
      <c r="AN230" s="4595"/>
      <c r="AO230" s="6177"/>
      <c r="AP230" s="738"/>
    </row>
    <row r="231" spans="1:42">
      <c r="A231" s="738"/>
      <c r="B231" s="661"/>
      <c r="C231" s="3307" t="s">
        <v>1683</v>
      </c>
      <c r="D231" s="3308"/>
      <c r="E231" s="3308"/>
      <c r="F231" s="3300" t="b">
        <v>1</v>
      </c>
      <c r="G231" s="3309"/>
      <c r="H231" s="3309"/>
      <c r="I231" s="3309"/>
      <c r="J231" s="3309"/>
      <c r="K231" s="3309"/>
      <c r="L231" s="4517"/>
      <c r="M231" s="4517"/>
      <c r="N231" s="3975"/>
      <c r="O231" s="4517"/>
      <c r="P231" s="4517"/>
      <c r="Q231" s="4517"/>
      <c r="R231" s="4517"/>
      <c r="S231" s="4517"/>
      <c r="T231" s="4517"/>
      <c r="U231" s="4517"/>
      <c r="V231" s="4517"/>
      <c r="W231" s="3310">
        <f>T231+U231-V231</f>
        <v>0</v>
      </c>
      <c r="X231" s="3309"/>
      <c r="Y231" s="4525"/>
      <c r="Z231" s="661"/>
      <c r="AA231" s="4571">
        <f>+AB231+AC231</f>
        <v>0</v>
      </c>
      <c r="AB231" s="4594"/>
      <c r="AC231" s="4594"/>
      <c r="AD231" s="4594"/>
      <c r="AE231" s="4594"/>
      <c r="AF231" s="4594"/>
      <c r="AG231" s="4594"/>
      <c r="AH231" s="4594"/>
      <c r="AI231" s="4594"/>
      <c r="AJ231" s="4574">
        <f>+AC231+AE231</f>
        <v>0</v>
      </c>
      <c r="AK231" s="661"/>
      <c r="AL231" s="4595"/>
      <c r="AM231" s="661"/>
      <c r="AN231" s="4595"/>
      <c r="AO231" s="6177"/>
      <c r="AP231" s="738"/>
    </row>
    <row r="232" spans="1:42">
      <c r="A232" s="738"/>
      <c r="B232" s="661"/>
      <c r="C232" s="3268" t="s">
        <v>1104</v>
      </c>
      <c r="D232" s="3308"/>
      <c r="E232" s="3308"/>
      <c r="F232" s="3225"/>
      <c r="G232" s="3309"/>
      <c r="H232" s="3309"/>
      <c r="I232" s="3309"/>
      <c r="J232" s="3309"/>
      <c r="K232" s="3309"/>
      <c r="L232" s="3055">
        <f>SUMIF($F$229:$F$231,"TRUE",L229:L231)</f>
        <v>0</v>
      </c>
      <c r="M232" s="3055">
        <f>SUMIF($F$229:$F$231,"TRUE",M229:M231)</f>
        <v>0</v>
      </c>
      <c r="N232" s="3309"/>
      <c r="O232" s="3055">
        <f t="shared" ref="O232:W232" si="30">SUMIF($F$229:$F$231,"TRUE",O229:O231)</f>
        <v>0</v>
      </c>
      <c r="P232" s="3055">
        <f t="shared" si="30"/>
        <v>0</v>
      </c>
      <c r="Q232" s="3055">
        <f t="shared" si="30"/>
        <v>0</v>
      </c>
      <c r="R232" s="3055">
        <f>SUMIF($F$229:$F$231,"TRUE",R229:R231)</f>
        <v>0</v>
      </c>
      <c r="S232" s="3055">
        <f t="shared" si="30"/>
        <v>0</v>
      </c>
      <c r="T232" s="3055">
        <f t="shared" si="30"/>
        <v>0</v>
      </c>
      <c r="U232" s="3055">
        <f t="shared" si="30"/>
        <v>0</v>
      </c>
      <c r="V232" s="3055">
        <f t="shared" si="30"/>
        <v>0</v>
      </c>
      <c r="W232" s="3055">
        <f t="shared" si="30"/>
        <v>0</v>
      </c>
      <c r="X232" s="3309"/>
      <c r="Y232" s="4525"/>
      <c r="Z232" s="661"/>
      <c r="AA232" s="4575">
        <f t="shared" ref="AA232:AJ232" si="31">SUMIF($F$229:$F$231,"TRUE",AA229:AA231)</f>
        <v>0</v>
      </c>
      <c r="AB232" s="4576">
        <f t="shared" si="31"/>
        <v>0</v>
      </c>
      <c r="AC232" s="4576">
        <f t="shared" si="31"/>
        <v>0</v>
      </c>
      <c r="AD232" s="4576">
        <f t="shared" si="31"/>
        <v>0</v>
      </c>
      <c r="AE232" s="4576">
        <f>SUMIF($F$229:$F$231,"TRUE",AE229:AE231)</f>
        <v>0</v>
      </c>
      <c r="AF232" s="4576">
        <f>SUMIF($F$229:$F$231,"TRUE",AF229:AF231)</f>
        <v>0</v>
      </c>
      <c r="AG232" s="4576">
        <f>SUMIF($F$229:$F$231,"TRUE",AG229:AG231)</f>
        <v>0</v>
      </c>
      <c r="AH232" s="4576">
        <f>SUMIF($F$229:$F$231,"TRUE",AH229:AH231)</f>
        <v>0</v>
      </c>
      <c r="AI232" s="4576">
        <f>SUMIF($F$229:$F$231,"TRUE",AI229:AI231)</f>
        <v>0</v>
      </c>
      <c r="AJ232" s="4577">
        <f t="shared" si="31"/>
        <v>0</v>
      </c>
      <c r="AK232" s="661"/>
      <c r="AL232" s="3000">
        <f>SUMIF($F$229:$F$231,"TRUE",AL229:AL231)</f>
        <v>0</v>
      </c>
      <c r="AM232" s="661"/>
      <c r="AN232" s="3000">
        <f>SUMIF($F$229:$F$231,"TRUE",AN229:AN231)</f>
        <v>0</v>
      </c>
      <c r="AO232" s="6177"/>
      <c r="AP232" s="738"/>
    </row>
    <row r="233" spans="1:42" s="179" customFormat="1">
      <c r="A233" s="740"/>
      <c r="B233" s="662"/>
      <c r="C233" s="3311" t="s">
        <v>1684</v>
      </c>
      <c r="D233" s="3312"/>
      <c r="E233" s="3312"/>
      <c r="F233" s="3313"/>
      <c r="G233" s="3314"/>
      <c r="H233" s="3314"/>
      <c r="I233" s="3314"/>
      <c r="J233" s="3314"/>
      <c r="K233" s="3314"/>
      <c r="L233" s="3055">
        <f>SUM(L229:L231)</f>
        <v>0</v>
      </c>
      <c r="M233" s="3055">
        <f t="shared" ref="M233:W233" si="32">SUM(M229:M231)</f>
        <v>0</v>
      </c>
      <c r="N233" s="3314"/>
      <c r="O233" s="3055">
        <f t="shared" si="32"/>
        <v>0</v>
      </c>
      <c r="P233" s="3055">
        <f t="shared" si="32"/>
        <v>0</v>
      </c>
      <c r="Q233" s="3055">
        <f t="shared" si="32"/>
        <v>0</v>
      </c>
      <c r="R233" s="3055">
        <f>SUM(R229:R231)</f>
        <v>0</v>
      </c>
      <c r="S233" s="3055">
        <f t="shared" si="32"/>
        <v>0</v>
      </c>
      <c r="T233" s="3055">
        <f t="shared" si="32"/>
        <v>0</v>
      </c>
      <c r="U233" s="3055">
        <f t="shared" si="32"/>
        <v>0</v>
      </c>
      <c r="V233" s="3055">
        <f t="shared" si="32"/>
        <v>0</v>
      </c>
      <c r="W233" s="3055">
        <f t="shared" si="32"/>
        <v>0</v>
      </c>
      <c r="X233" s="3314"/>
      <c r="Y233" s="4526"/>
      <c r="Z233" s="662"/>
      <c r="AA233" s="4575">
        <f t="shared" ref="AA233:AJ233" si="33">SUM(AA229:AA231)</f>
        <v>0</v>
      </c>
      <c r="AB233" s="4576">
        <f t="shared" si="33"/>
        <v>0</v>
      </c>
      <c r="AC233" s="4576">
        <f t="shared" si="33"/>
        <v>0</v>
      </c>
      <c r="AD233" s="4576">
        <f t="shared" si="33"/>
        <v>0</v>
      </c>
      <c r="AE233" s="4576">
        <f>SUM(AE229:AE231)</f>
        <v>0</v>
      </c>
      <c r="AF233" s="4576">
        <f>SUM(AF229:AF231)</f>
        <v>0</v>
      </c>
      <c r="AG233" s="4576">
        <f>SUM(AG229:AG231)</f>
        <v>0</v>
      </c>
      <c r="AH233" s="4576">
        <f>SUM(AH229:AH231)</f>
        <v>0</v>
      </c>
      <c r="AI233" s="4576">
        <f>SUM(AI229:AI231)</f>
        <v>0</v>
      </c>
      <c r="AJ233" s="4577">
        <f t="shared" si="33"/>
        <v>0</v>
      </c>
      <c r="AK233" s="662"/>
      <c r="AL233" s="3000">
        <f>SUM(AL229:AL231)</f>
        <v>0</v>
      </c>
      <c r="AM233" s="662"/>
      <c r="AN233" s="3000">
        <f>SUM(AN229:AN231)</f>
        <v>0</v>
      </c>
      <c r="AO233" s="6177"/>
      <c r="AP233" s="740"/>
    </row>
    <row r="234" spans="1:42" s="179" customFormat="1">
      <c r="A234" s="740"/>
      <c r="B234" s="662"/>
      <c r="C234" s="3268" t="s">
        <v>1104</v>
      </c>
      <c r="D234" s="3312"/>
      <c r="E234" s="3312"/>
      <c r="F234" s="3313"/>
      <c r="G234" s="3314"/>
      <c r="H234" s="3314"/>
      <c r="I234" s="3314"/>
      <c r="J234" s="3314"/>
      <c r="K234" s="3314"/>
      <c r="L234" s="3055">
        <f>L232+L226</f>
        <v>0</v>
      </c>
      <c r="M234" s="3055">
        <f t="shared" ref="M234:W235" si="34">M232+M226</f>
        <v>0</v>
      </c>
      <c r="N234" s="3314"/>
      <c r="O234" s="3055">
        <f t="shared" si="34"/>
        <v>0</v>
      </c>
      <c r="P234" s="3055">
        <f t="shared" si="34"/>
        <v>0</v>
      </c>
      <c r="Q234" s="3055">
        <f t="shared" si="34"/>
        <v>0</v>
      </c>
      <c r="R234" s="3055">
        <f>R232+R226</f>
        <v>0</v>
      </c>
      <c r="S234" s="3055">
        <f t="shared" si="34"/>
        <v>0</v>
      </c>
      <c r="T234" s="3055">
        <f t="shared" si="34"/>
        <v>0</v>
      </c>
      <c r="U234" s="3055">
        <f t="shared" si="34"/>
        <v>0</v>
      </c>
      <c r="V234" s="3055">
        <f t="shared" si="34"/>
        <v>0</v>
      </c>
      <c r="W234" s="3055">
        <f t="shared" si="34"/>
        <v>0</v>
      </c>
      <c r="X234" s="3314"/>
      <c r="Y234" s="4526"/>
      <c r="Z234" s="662"/>
      <c r="AA234" s="4575">
        <f t="shared" ref="AA234:AD235" si="35">AA232+AA226</f>
        <v>0</v>
      </c>
      <c r="AB234" s="4576">
        <f t="shared" si="35"/>
        <v>0</v>
      </c>
      <c r="AC234" s="4576">
        <f t="shared" si="35"/>
        <v>0</v>
      </c>
      <c r="AD234" s="4576">
        <f t="shared" si="35"/>
        <v>0</v>
      </c>
      <c r="AE234" s="4576">
        <f t="shared" ref="AE234:AJ235" si="36">AE232+AE226</f>
        <v>0</v>
      </c>
      <c r="AF234" s="4576">
        <f t="shared" si="36"/>
        <v>0</v>
      </c>
      <c r="AG234" s="4576">
        <f t="shared" si="36"/>
        <v>0</v>
      </c>
      <c r="AH234" s="4576">
        <f t="shared" si="36"/>
        <v>0</v>
      </c>
      <c r="AI234" s="4576">
        <f t="shared" si="36"/>
        <v>0</v>
      </c>
      <c r="AJ234" s="4577">
        <f t="shared" si="36"/>
        <v>0</v>
      </c>
      <c r="AK234" s="662"/>
      <c r="AL234" s="3000">
        <f>AL232+AL226</f>
        <v>0</v>
      </c>
      <c r="AM234" s="662"/>
      <c r="AN234" s="3000">
        <f>AN232+AN226</f>
        <v>0</v>
      </c>
      <c r="AO234" s="6177"/>
      <c r="AP234" s="740"/>
    </row>
    <row r="235" spans="1:42" s="179" customFormat="1">
      <c r="A235" s="740"/>
      <c r="B235" s="662"/>
      <c r="C235" s="3311" t="s">
        <v>1687</v>
      </c>
      <c r="D235" s="3312"/>
      <c r="E235" s="3312"/>
      <c r="F235" s="3313"/>
      <c r="G235" s="3314"/>
      <c r="H235" s="3314"/>
      <c r="I235" s="3314"/>
      <c r="J235" s="3314"/>
      <c r="K235" s="3314"/>
      <c r="L235" s="3055">
        <f>L233+L227</f>
        <v>0</v>
      </c>
      <c r="M235" s="3055">
        <f t="shared" si="34"/>
        <v>0</v>
      </c>
      <c r="N235" s="3314"/>
      <c r="O235" s="3055">
        <f t="shared" si="34"/>
        <v>0</v>
      </c>
      <c r="P235" s="3055">
        <f t="shared" si="34"/>
        <v>0</v>
      </c>
      <c r="Q235" s="3055">
        <f t="shared" si="34"/>
        <v>0</v>
      </c>
      <c r="R235" s="3055">
        <f>R233+R227</f>
        <v>0</v>
      </c>
      <c r="S235" s="3055">
        <f t="shared" si="34"/>
        <v>0</v>
      </c>
      <c r="T235" s="3055">
        <f t="shared" si="34"/>
        <v>0</v>
      </c>
      <c r="U235" s="3055">
        <f t="shared" si="34"/>
        <v>0</v>
      </c>
      <c r="V235" s="3055">
        <f t="shared" si="34"/>
        <v>0</v>
      </c>
      <c r="W235" s="3055">
        <f t="shared" si="34"/>
        <v>0</v>
      </c>
      <c r="X235" s="3314"/>
      <c r="Y235" s="4526"/>
      <c r="Z235" s="662"/>
      <c r="AA235" s="4575">
        <f t="shared" si="35"/>
        <v>0</v>
      </c>
      <c r="AB235" s="4576">
        <f t="shared" si="35"/>
        <v>0</v>
      </c>
      <c r="AC235" s="4576">
        <f t="shared" si="35"/>
        <v>0</v>
      </c>
      <c r="AD235" s="4576">
        <f t="shared" si="35"/>
        <v>0</v>
      </c>
      <c r="AE235" s="4576">
        <f t="shared" si="36"/>
        <v>0</v>
      </c>
      <c r="AF235" s="4576">
        <f t="shared" si="36"/>
        <v>0</v>
      </c>
      <c r="AG235" s="4576">
        <f t="shared" si="36"/>
        <v>0</v>
      </c>
      <c r="AH235" s="4576">
        <f t="shared" si="36"/>
        <v>0</v>
      </c>
      <c r="AI235" s="4576">
        <f t="shared" si="36"/>
        <v>0</v>
      </c>
      <c r="AJ235" s="4577">
        <f t="shared" si="36"/>
        <v>0</v>
      </c>
      <c r="AK235" s="662"/>
      <c r="AL235" s="3000">
        <f>AL233+AL227</f>
        <v>0</v>
      </c>
      <c r="AM235" s="662"/>
      <c r="AN235" s="3000">
        <f>AN233+AN227</f>
        <v>0</v>
      </c>
      <c r="AO235" s="6177"/>
      <c r="AP235" s="740"/>
    </row>
    <row r="236" spans="1:42" s="179" customFormat="1">
      <c r="A236" s="740"/>
      <c r="B236" s="662"/>
      <c r="C236" s="3268" t="s">
        <v>1104</v>
      </c>
      <c r="D236" s="3312"/>
      <c r="E236" s="3312"/>
      <c r="F236" s="3313"/>
      <c r="G236" s="3314"/>
      <c r="H236" s="3314"/>
      <c r="I236" s="3314"/>
      <c r="J236" s="3314"/>
      <c r="K236" s="3314"/>
      <c r="L236" s="3055">
        <f>L234+L219</f>
        <v>0</v>
      </c>
      <c r="M236" s="3055">
        <f>M234+M219</f>
        <v>0</v>
      </c>
      <c r="N236" s="3314"/>
      <c r="O236" s="3055">
        <f t="shared" ref="O236:W237" si="37">O234+O219</f>
        <v>0</v>
      </c>
      <c r="P236" s="3055">
        <f t="shared" si="37"/>
        <v>0</v>
      </c>
      <c r="Q236" s="3055">
        <f t="shared" si="37"/>
        <v>0</v>
      </c>
      <c r="R236" s="3055">
        <f>R234+R219</f>
        <v>0</v>
      </c>
      <c r="S236" s="3055">
        <f t="shared" si="37"/>
        <v>0</v>
      </c>
      <c r="T236" s="3055">
        <f t="shared" si="37"/>
        <v>0</v>
      </c>
      <c r="U236" s="3055">
        <f t="shared" si="37"/>
        <v>0</v>
      </c>
      <c r="V236" s="3055">
        <f t="shared" si="37"/>
        <v>0</v>
      </c>
      <c r="W236" s="3055">
        <f t="shared" si="37"/>
        <v>0</v>
      </c>
      <c r="X236" s="3314"/>
      <c r="Y236" s="4526"/>
      <c r="Z236" s="662"/>
      <c r="AA236" s="4575">
        <f t="shared" ref="AA236:AJ237" si="38">AA234+AA219</f>
        <v>0</v>
      </c>
      <c r="AB236" s="4576">
        <f t="shared" si="38"/>
        <v>0</v>
      </c>
      <c r="AC236" s="4576">
        <f t="shared" si="38"/>
        <v>0</v>
      </c>
      <c r="AD236" s="4576">
        <f t="shared" si="38"/>
        <v>0</v>
      </c>
      <c r="AE236" s="4576">
        <f t="shared" ref="AE236:AI237" si="39">AE234+AE219</f>
        <v>0</v>
      </c>
      <c r="AF236" s="4576">
        <f t="shared" si="39"/>
        <v>0</v>
      </c>
      <c r="AG236" s="4576">
        <f t="shared" si="39"/>
        <v>0</v>
      </c>
      <c r="AH236" s="4576">
        <f t="shared" si="39"/>
        <v>0</v>
      </c>
      <c r="AI236" s="4576">
        <f t="shared" si="39"/>
        <v>0</v>
      </c>
      <c r="AJ236" s="4577">
        <f t="shared" si="38"/>
        <v>0</v>
      </c>
      <c r="AK236" s="662"/>
      <c r="AL236" s="3000">
        <f>AL234+AL219</f>
        <v>0</v>
      </c>
      <c r="AM236" s="662"/>
      <c r="AN236" s="3000">
        <f>AN234+AN219</f>
        <v>0</v>
      </c>
      <c r="AO236" s="6177"/>
      <c r="AP236" s="740"/>
    </row>
    <row r="237" spans="1:42" s="179" customFormat="1">
      <c r="A237" s="740"/>
      <c r="B237" s="662"/>
      <c r="C237" s="3311" t="s">
        <v>1688</v>
      </c>
      <c r="D237" s="3312"/>
      <c r="E237" s="3312"/>
      <c r="F237" s="3313"/>
      <c r="G237" s="3314"/>
      <c r="H237" s="3314"/>
      <c r="I237" s="3314"/>
      <c r="J237" s="3314"/>
      <c r="K237" s="3314"/>
      <c r="L237" s="3055">
        <f>L235+L220</f>
        <v>0</v>
      </c>
      <c r="M237" s="3055">
        <f>M235+M220</f>
        <v>0</v>
      </c>
      <c r="N237" s="3314"/>
      <c r="O237" s="3055">
        <f t="shared" si="37"/>
        <v>0</v>
      </c>
      <c r="P237" s="3055">
        <f t="shared" si="37"/>
        <v>0</v>
      </c>
      <c r="Q237" s="3055">
        <f t="shared" si="37"/>
        <v>0</v>
      </c>
      <c r="R237" s="3055">
        <f>R235+R220</f>
        <v>0</v>
      </c>
      <c r="S237" s="3055">
        <f t="shared" si="37"/>
        <v>0</v>
      </c>
      <c r="T237" s="3055">
        <f t="shared" si="37"/>
        <v>0</v>
      </c>
      <c r="U237" s="3055">
        <f t="shared" si="37"/>
        <v>0</v>
      </c>
      <c r="V237" s="3055">
        <f t="shared" si="37"/>
        <v>0</v>
      </c>
      <c r="W237" s="3055">
        <f t="shared" si="37"/>
        <v>0</v>
      </c>
      <c r="X237" s="3314"/>
      <c r="Y237" s="4526"/>
      <c r="Z237" s="662"/>
      <c r="AA237" s="4575">
        <f t="shared" si="38"/>
        <v>0</v>
      </c>
      <c r="AB237" s="4576">
        <f t="shared" si="38"/>
        <v>0</v>
      </c>
      <c r="AC237" s="4576">
        <f t="shared" si="38"/>
        <v>0</v>
      </c>
      <c r="AD237" s="4576">
        <f t="shared" si="38"/>
        <v>0</v>
      </c>
      <c r="AE237" s="4576">
        <f t="shared" si="39"/>
        <v>0</v>
      </c>
      <c r="AF237" s="4576">
        <f t="shared" si="39"/>
        <v>0</v>
      </c>
      <c r="AG237" s="4576">
        <f t="shared" si="39"/>
        <v>0</v>
      </c>
      <c r="AH237" s="4576">
        <f t="shared" si="39"/>
        <v>0</v>
      </c>
      <c r="AI237" s="4576">
        <f t="shared" si="39"/>
        <v>0</v>
      </c>
      <c r="AJ237" s="4577">
        <f t="shared" si="38"/>
        <v>0</v>
      </c>
      <c r="AK237" s="662"/>
      <c r="AL237" s="3000">
        <f>AL235+AL220</f>
        <v>0</v>
      </c>
      <c r="AM237" s="662"/>
      <c r="AN237" s="3000">
        <f>AN235+AN220</f>
        <v>0</v>
      </c>
      <c r="AO237" s="6177"/>
      <c r="AP237" s="740"/>
    </row>
    <row r="238" spans="1:42">
      <c r="A238" s="738"/>
      <c r="B238" s="661"/>
      <c r="C238" s="3268" t="s">
        <v>1689</v>
      </c>
      <c r="D238" s="3303"/>
      <c r="E238" s="3303"/>
      <c r="F238" s="3301"/>
      <c r="G238" s="3301"/>
      <c r="H238" s="3304"/>
      <c r="I238" s="3304"/>
      <c r="J238" s="3301"/>
      <c r="K238" s="3301"/>
      <c r="L238" s="3302"/>
      <c r="M238" s="3302"/>
      <c r="N238" s="3302"/>
      <c r="O238" s="3302"/>
      <c r="P238" s="3302"/>
      <c r="Q238" s="3302"/>
      <c r="R238" s="3302"/>
      <c r="S238" s="3302"/>
      <c r="T238" s="3302"/>
      <c r="U238" s="3302"/>
      <c r="V238" s="3302"/>
      <c r="W238" s="3302"/>
      <c r="X238" s="3302"/>
      <c r="Y238" s="4527"/>
      <c r="Z238" s="661"/>
      <c r="AA238" s="4567"/>
      <c r="AB238" s="4569"/>
      <c r="AC238" s="4569"/>
      <c r="AD238" s="4569"/>
      <c r="AE238" s="4569"/>
      <c r="AF238" s="4569"/>
      <c r="AG238" s="4569"/>
      <c r="AH238" s="4569"/>
      <c r="AI238" s="4569"/>
      <c r="AJ238" s="4570"/>
      <c r="AK238" s="661"/>
      <c r="AL238" s="3002"/>
      <c r="AM238" s="661"/>
      <c r="AN238" s="3002"/>
      <c r="AO238" s="6177"/>
      <c r="AP238" s="738"/>
    </row>
    <row r="239" spans="1:42">
      <c r="A239" s="738"/>
      <c r="B239" s="661"/>
      <c r="C239" s="3268" t="s">
        <v>1678</v>
      </c>
      <c r="D239" s="3303"/>
      <c r="E239" s="3303"/>
      <c r="F239" s="3301"/>
      <c r="G239" s="3301"/>
      <c r="H239" s="3304"/>
      <c r="I239" s="3304"/>
      <c r="J239" s="3301"/>
      <c r="K239" s="3301"/>
      <c r="L239" s="3302"/>
      <c r="M239" s="3302"/>
      <c r="N239" s="3302"/>
      <c r="O239" s="3302"/>
      <c r="P239" s="3302"/>
      <c r="Q239" s="3302"/>
      <c r="R239" s="3302"/>
      <c r="S239" s="3302"/>
      <c r="T239" s="3302"/>
      <c r="U239" s="3302"/>
      <c r="V239" s="3302"/>
      <c r="W239" s="3302"/>
      <c r="X239" s="3302"/>
      <c r="Y239" s="4527"/>
      <c r="Z239" s="661"/>
      <c r="AA239" s="4567"/>
      <c r="AB239" s="4569"/>
      <c r="AC239" s="4569"/>
      <c r="AD239" s="4569"/>
      <c r="AE239" s="4569"/>
      <c r="AF239" s="4569"/>
      <c r="AG239" s="4569"/>
      <c r="AH239" s="4569"/>
      <c r="AI239" s="4569"/>
      <c r="AJ239" s="4570"/>
      <c r="AK239" s="661"/>
      <c r="AL239" s="3002"/>
      <c r="AM239" s="661"/>
      <c r="AN239" s="3002"/>
      <c r="AO239" s="6177"/>
      <c r="AP239" s="738"/>
    </row>
    <row r="240" spans="1:42">
      <c r="A240" s="738"/>
      <c r="B240" s="661"/>
      <c r="C240" s="3305" t="s">
        <v>1679</v>
      </c>
      <c r="D240" s="3303"/>
      <c r="E240" s="3303"/>
      <c r="F240" s="3301"/>
      <c r="G240" s="3301"/>
      <c r="H240" s="3304"/>
      <c r="I240" s="3304"/>
      <c r="J240" s="3301"/>
      <c r="K240" s="3301"/>
      <c r="L240" s="3302"/>
      <c r="M240" s="3302"/>
      <c r="N240" s="3302"/>
      <c r="O240" s="3302"/>
      <c r="P240" s="3302"/>
      <c r="Q240" s="3302"/>
      <c r="R240" s="3302"/>
      <c r="S240" s="3302"/>
      <c r="T240" s="3302"/>
      <c r="U240" s="3302"/>
      <c r="V240" s="3302"/>
      <c r="W240" s="3302"/>
      <c r="X240" s="3302"/>
      <c r="Y240" s="4527"/>
      <c r="Z240" s="661"/>
      <c r="AA240" s="4567"/>
      <c r="AB240" s="4569"/>
      <c r="AC240" s="4569"/>
      <c r="AD240" s="4569"/>
      <c r="AE240" s="4569"/>
      <c r="AF240" s="4569"/>
      <c r="AG240" s="4569"/>
      <c r="AH240" s="4569"/>
      <c r="AI240" s="4569"/>
      <c r="AJ240" s="4570"/>
      <c r="AK240" s="661"/>
      <c r="AL240" s="3002"/>
      <c r="AM240" s="661"/>
      <c r="AN240" s="3002"/>
      <c r="AO240" s="6177"/>
      <c r="AP240" s="738"/>
    </row>
    <row r="241" spans="1:42">
      <c r="A241" s="738"/>
      <c r="B241" s="661"/>
      <c r="C241" s="3307" t="s">
        <v>1411</v>
      </c>
      <c r="D241" s="3303"/>
      <c r="E241" s="3303"/>
      <c r="F241" s="3300" t="b">
        <v>1</v>
      </c>
      <c r="G241" s="3301"/>
      <c r="H241" s="3304"/>
      <c r="I241" s="3304"/>
      <c r="J241" s="3301"/>
      <c r="K241" s="3301"/>
      <c r="L241" s="4517"/>
      <c r="M241" s="4517"/>
      <c r="N241" s="3975"/>
      <c r="O241" s="4517"/>
      <c r="P241" s="4517"/>
      <c r="Q241" s="4517"/>
      <c r="R241" s="4517"/>
      <c r="S241" s="4517"/>
      <c r="T241" s="4517"/>
      <c r="U241" s="4517"/>
      <c r="V241" s="4517"/>
      <c r="W241" s="3310">
        <f>T241+U241-V241</f>
        <v>0</v>
      </c>
      <c r="X241" s="3309"/>
      <c r="Y241" s="4525"/>
      <c r="Z241" s="661"/>
      <c r="AA241" s="4571">
        <f>+AB241+AC241</f>
        <v>0</v>
      </c>
      <c r="AB241" s="4594"/>
      <c r="AC241" s="4594"/>
      <c r="AD241" s="4594"/>
      <c r="AE241" s="4594"/>
      <c r="AF241" s="4594"/>
      <c r="AG241" s="4594"/>
      <c r="AH241" s="4594"/>
      <c r="AI241" s="4594"/>
      <c r="AJ241" s="4574">
        <f>+AC241+AE241</f>
        <v>0</v>
      </c>
      <c r="AK241" s="661"/>
      <c r="AL241" s="4595"/>
      <c r="AM241" s="661"/>
      <c r="AN241" s="4595"/>
      <c r="AO241" s="6177"/>
      <c r="AP241" s="738"/>
    </row>
    <row r="242" spans="1:42">
      <c r="A242" s="738"/>
      <c r="B242" s="661"/>
      <c r="C242" s="3307" t="s">
        <v>1412</v>
      </c>
      <c r="D242" s="3303"/>
      <c r="E242" s="3303"/>
      <c r="F242" s="3300" t="b">
        <v>0</v>
      </c>
      <c r="G242" s="3301"/>
      <c r="H242" s="3304"/>
      <c r="I242" s="3304"/>
      <c r="J242" s="3301"/>
      <c r="K242" s="3301"/>
      <c r="L242" s="4517"/>
      <c r="M242" s="4517"/>
      <c r="N242" s="3975"/>
      <c r="O242" s="4517"/>
      <c r="P242" s="4517"/>
      <c r="Q242" s="4517"/>
      <c r="R242" s="4517"/>
      <c r="S242" s="4517"/>
      <c r="T242" s="4517"/>
      <c r="U242" s="4517"/>
      <c r="V242" s="4517"/>
      <c r="W242" s="3310">
        <f>T242+U242-V242</f>
        <v>0</v>
      </c>
      <c r="X242" s="3309"/>
      <c r="Y242" s="4525"/>
      <c r="Z242" s="661"/>
      <c r="AA242" s="4571">
        <f>+AB242+AC242</f>
        <v>0</v>
      </c>
      <c r="AB242" s="4594"/>
      <c r="AC242" s="4594"/>
      <c r="AD242" s="4594"/>
      <c r="AE242" s="4594"/>
      <c r="AF242" s="4594"/>
      <c r="AG242" s="4594"/>
      <c r="AH242" s="4594"/>
      <c r="AI242" s="4594"/>
      <c r="AJ242" s="4574">
        <f>+AC242+AE242</f>
        <v>0</v>
      </c>
      <c r="AK242" s="661"/>
      <c r="AL242" s="4595"/>
      <c r="AM242" s="661"/>
      <c r="AN242" s="4595"/>
      <c r="AO242" s="6177"/>
      <c r="AP242" s="738"/>
    </row>
    <row r="243" spans="1:42">
      <c r="A243" s="738"/>
      <c r="B243" s="661"/>
      <c r="C243" s="3307" t="s">
        <v>1413</v>
      </c>
      <c r="D243" s="3303"/>
      <c r="E243" s="3303"/>
      <c r="F243" s="3300" t="b">
        <v>1</v>
      </c>
      <c r="G243" s="3301"/>
      <c r="H243" s="3304"/>
      <c r="I243" s="3304"/>
      <c r="J243" s="3301"/>
      <c r="K243" s="3301"/>
      <c r="L243" s="4517"/>
      <c r="M243" s="4517"/>
      <c r="N243" s="3975"/>
      <c r="O243" s="4517"/>
      <c r="P243" s="4517"/>
      <c r="Q243" s="4517"/>
      <c r="R243" s="4517"/>
      <c r="S243" s="4517"/>
      <c r="T243" s="4517"/>
      <c r="U243" s="4517"/>
      <c r="V243" s="4517"/>
      <c r="W243" s="3310">
        <f>T243+U243-V243</f>
        <v>0</v>
      </c>
      <c r="X243" s="3309"/>
      <c r="Y243" s="4525"/>
      <c r="Z243" s="661"/>
      <c r="AA243" s="4571">
        <f>+AB243+AC243</f>
        <v>0</v>
      </c>
      <c r="AB243" s="4594"/>
      <c r="AC243" s="4594"/>
      <c r="AD243" s="4594"/>
      <c r="AE243" s="4594"/>
      <c r="AF243" s="4594"/>
      <c r="AG243" s="4594"/>
      <c r="AH243" s="4594"/>
      <c r="AI243" s="4594"/>
      <c r="AJ243" s="4574">
        <f>+AC243+AE243</f>
        <v>0</v>
      </c>
      <c r="AK243" s="661"/>
      <c r="AL243" s="4595"/>
      <c r="AM243" s="661"/>
      <c r="AN243" s="4595"/>
      <c r="AO243" s="6177"/>
      <c r="AP243" s="738"/>
    </row>
    <row r="244" spans="1:42">
      <c r="A244" s="738"/>
      <c r="B244" s="661"/>
      <c r="C244" s="3268" t="s">
        <v>1104</v>
      </c>
      <c r="D244" s="3303"/>
      <c r="E244" s="3303"/>
      <c r="F244" s="3225"/>
      <c r="G244" s="3301"/>
      <c r="H244" s="3304"/>
      <c r="I244" s="3304"/>
      <c r="J244" s="3301"/>
      <c r="K244" s="3301"/>
      <c r="L244" s="3055">
        <f>SUMIF($F$241:$F$243,"TRUE",L241:L243)</f>
        <v>0</v>
      </c>
      <c r="M244" s="3055">
        <f>SUMIF($F$241:$F$243,"TRUE",M241:M243)</f>
        <v>0</v>
      </c>
      <c r="N244" s="3309"/>
      <c r="O244" s="3055">
        <f t="shared" ref="O244:W244" si="40">SUMIF($F$241:$F$243,"TRUE",O241:O243)</f>
        <v>0</v>
      </c>
      <c r="P244" s="3055">
        <f t="shared" si="40"/>
        <v>0</v>
      </c>
      <c r="Q244" s="3055">
        <f t="shared" si="40"/>
        <v>0</v>
      </c>
      <c r="R244" s="3055">
        <f>SUMIF($F$241:$F$243,"TRUE",R241:R243)</f>
        <v>0</v>
      </c>
      <c r="S244" s="3055">
        <f t="shared" si="40"/>
        <v>0</v>
      </c>
      <c r="T244" s="3055">
        <f t="shared" si="40"/>
        <v>0</v>
      </c>
      <c r="U244" s="3055">
        <f t="shared" si="40"/>
        <v>0</v>
      </c>
      <c r="V244" s="3055">
        <f t="shared" si="40"/>
        <v>0</v>
      </c>
      <c r="W244" s="3055">
        <f t="shared" si="40"/>
        <v>0</v>
      </c>
      <c r="X244" s="3309"/>
      <c r="Y244" s="4525"/>
      <c r="Z244" s="661"/>
      <c r="AA244" s="4575">
        <f t="shared" ref="AA244:AJ244" si="41">SUMIF($F$241:$F$243,"TRUE",AA241:AA243)</f>
        <v>0</v>
      </c>
      <c r="AB244" s="4576">
        <f t="shared" si="41"/>
        <v>0</v>
      </c>
      <c r="AC244" s="4576">
        <f t="shared" si="41"/>
        <v>0</v>
      </c>
      <c r="AD244" s="4576">
        <f t="shared" si="41"/>
        <v>0</v>
      </c>
      <c r="AE244" s="4576">
        <f>SUMIF($F$241:$F$243,"TRUE",AE241:AE243)</f>
        <v>0</v>
      </c>
      <c r="AF244" s="4576">
        <f>SUMIF($F$241:$F$243,"TRUE",AF241:AF243)</f>
        <v>0</v>
      </c>
      <c r="AG244" s="4576">
        <f>SUMIF($F$241:$F$243,"TRUE",AG241:AG243)</f>
        <v>0</v>
      </c>
      <c r="AH244" s="4576">
        <f>SUMIF($F$241:$F$243,"TRUE",AH241:AH243)</f>
        <v>0</v>
      </c>
      <c r="AI244" s="4576">
        <f>SUMIF($F$241:$F$243,"TRUE",AI241:AI243)</f>
        <v>0</v>
      </c>
      <c r="AJ244" s="4577">
        <f t="shared" si="41"/>
        <v>0</v>
      </c>
      <c r="AK244" s="661"/>
      <c r="AL244" s="3000">
        <f>SUMIF($F$241:$F$243,"TRUE",AL241:AL243)</f>
        <v>0</v>
      </c>
      <c r="AM244" s="661"/>
      <c r="AN244" s="3000">
        <f>SUMIF($F$241:$F$243,"TRUE",AN241:AN243)</f>
        <v>0</v>
      </c>
      <c r="AO244" s="6177"/>
      <c r="AP244" s="738"/>
    </row>
    <row r="245" spans="1:42" s="179" customFormat="1">
      <c r="A245" s="740"/>
      <c r="B245" s="662"/>
      <c r="C245" s="3311" t="s">
        <v>1414</v>
      </c>
      <c r="D245" s="3315"/>
      <c r="E245" s="3315"/>
      <c r="F245" s="3300"/>
      <c r="G245" s="3300"/>
      <c r="H245" s="3316"/>
      <c r="I245" s="3316"/>
      <c r="J245" s="3300"/>
      <c r="K245" s="3300"/>
      <c r="L245" s="3055">
        <f>SUM(L241:L243)</f>
        <v>0</v>
      </c>
      <c r="M245" s="3055">
        <f t="shared" ref="M245:W245" si="42">SUM(M241:M243)</f>
        <v>0</v>
      </c>
      <c r="N245" s="3314"/>
      <c r="O245" s="3055">
        <f t="shared" si="42"/>
        <v>0</v>
      </c>
      <c r="P245" s="3055">
        <f t="shared" si="42"/>
        <v>0</v>
      </c>
      <c r="Q245" s="3055">
        <f t="shared" si="42"/>
        <v>0</v>
      </c>
      <c r="R245" s="3055">
        <f>SUM(R241:R243)</f>
        <v>0</v>
      </c>
      <c r="S245" s="3055">
        <f t="shared" si="42"/>
        <v>0</v>
      </c>
      <c r="T245" s="3055">
        <f t="shared" si="42"/>
        <v>0</v>
      </c>
      <c r="U245" s="3055">
        <f t="shared" si="42"/>
        <v>0</v>
      </c>
      <c r="V245" s="3055">
        <f t="shared" si="42"/>
        <v>0</v>
      </c>
      <c r="W245" s="3055">
        <f t="shared" si="42"/>
        <v>0</v>
      </c>
      <c r="X245" s="3314"/>
      <c r="Y245" s="4526"/>
      <c r="Z245" s="662"/>
      <c r="AA245" s="4575">
        <f t="shared" ref="AA245:AJ245" si="43">SUM(AA241:AA243)</f>
        <v>0</v>
      </c>
      <c r="AB245" s="4576">
        <f t="shared" si="43"/>
        <v>0</v>
      </c>
      <c r="AC245" s="4576">
        <f t="shared" si="43"/>
        <v>0</v>
      </c>
      <c r="AD245" s="4576">
        <f t="shared" si="43"/>
        <v>0</v>
      </c>
      <c r="AE245" s="4576">
        <f>SUM(AE241:AE243)</f>
        <v>0</v>
      </c>
      <c r="AF245" s="4576">
        <f>SUM(AF241:AF243)</f>
        <v>0</v>
      </c>
      <c r="AG245" s="4576">
        <f>SUM(AG241:AG243)</f>
        <v>0</v>
      </c>
      <c r="AH245" s="4576">
        <f>SUM(AH241:AH243)</f>
        <v>0</v>
      </c>
      <c r="AI245" s="4576">
        <f>SUM(AI241:AI243)</f>
        <v>0</v>
      </c>
      <c r="AJ245" s="4577">
        <f t="shared" si="43"/>
        <v>0</v>
      </c>
      <c r="AK245" s="662"/>
      <c r="AL245" s="3000">
        <f>SUM(AL241:AL243)</f>
        <v>0</v>
      </c>
      <c r="AM245" s="662"/>
      <c r="AN245" s="3000">
        <f>SUM(AN241:AN243)</f>
        <v>0</v>
      </c>
      <c r="AO245" s="6177"/>
      <c r="AP245" s="740"/>
    </row>
    <row r="246" spans="1:42">
      <c r="A246" s="738"/>
      <c r="B246" s="661"/>
      <c r="C246" s="3305" t="s">
        <v>1680</v>
      </c>
      <c r="D246" s="3303"/>
      <c r="E246" s="3303"/>
      <c r="F246" s="3301"/>
      <c r="G246" s="3301"/>
      <c r="H246" s="3304"/>
      <c r="I246" s="3304"/>
      <c r="J246" s="3301"/>
      <c r="K246" s="3301"/>
      <c r="L246" s="3302"/>
      <c r="M246" s="3302"/>
      <c r="N246" s="3302"/>
      <c r="O246" s="3302"/>
      <c r="P246" s="3302"/>
      <c r="Q246" s="3302"/>
      <c r="R246" s="3302"/>
      <c r="S246" s="3302"/>
      <c r="T246" s="3302"/>
      <c r="U246" s="3302"/>
      <c r="V246" s="3302"/>
      <c r="W246" s="3302"/>
      <c r="X246" s="3302"/>
      <c r="Y246" s="4527"/>
      <c r="Z246" s="661"/>
      <c r="AA246" s="4567"/>
      <c r="AB246" s="4569"/>
      <c r="AC246" s="4569"/>
      <c r="AD246" s="4569"/>
      <c r="AE246" s="4569"/>
      <c r="AF246" s="4569"/>
      <c r="AG246" s="4569"/>
      <c r="AH246" s="4569"/>
      <c r="AI246" s="4569"/>
      <c r="AJ246" s="4570"/>
      <c r="AK246" s="661"/>
      <c r="AL246" s="3002"/>
      <c r="AM246" s="661"/>
      <c r="AN246" s="3002"/>
      <c r="AO246" s="6177"/>
      <c r="AP246" s="738"/>
    </row>
    <row r="247" spans="1:42">
      <c r="A247" s="738"/>
      <c r="B247" s="661"/>
      <c r="C247" s="3307" t="s">
        <v>1681</v>
      </c>
      <c r="D247" s="3303"/>
      <c r="E247" s="3303"/>
      <c r="F247" s="3300" t="b">
        <v>1</v>
      </c>
      <c r="G247" s="3301"/>
      <c r="H247" s="3304"/>
      <c r="I247" s="3304"/>
      <c r="J247" s="3301"/>
      <c r="K247" s="3301"/>
      <c r="L247" s="4517"/>
      <c r="M247" s="4517"/>
      <c r="N247" s="3975"/>
      <c r="O247" s="4517"/>
      <c r="P247" s="4517"/>
      <c r="Q247" s="4517"/>
      <c r="R247" s="4517"/>
      <c r="S247" s="4517"/>
      <c r="T247" s="4517"/>
      <c r="U247" s="4517"/>
      <c r="V247" s="4517"/>
      <c r="W247" s="3310">
        <f>T247+U247-V247</f>
        <v>0</v>
      </c>
      <c r="X247" s="3309"/>
      <c r="Y247" s="4525"/>
      <c r="Z247" s="661"/>
      <c r="AA247" s="4571">
        <f>+AB247+AC247</f>
        <v>0</v>
      </c>
      <c r="AB247" s="4594"/>
      <c r="AC247" s="4594"/>
      <c r="AD247" s="4594"/>
      <c r="AE247" s="4594"/>
      <c r="AF247" s="4594"/>
      <c r="AG247" s="4594"/>
      <c r="AH247" s="4594"/>
      <c r="AI247" s="4594"/>
      <c r="AJ247" s="4574">
        <f>+AC247+AE247</f>
        <v>0</v>
      </c>
      <c r="AK247" s="661"/>
      <c r="AL247" s="4595"/>
      <c r="AM247" s="661"/>
      <c r="AN247" s="4595"/>
      <c r="AO247" s="6177"/>
      <c r="AP247" s="738"/>
    </row>
    <row r="248" spans="1:42">
      <c r="A248" s="738"/>
      <c r="B248" s="661"/>
      <c r="C248" s="3307" t="s">
        <v>1682</v>
      </c>
      <c r="D248" s="3303"/>
      <c r="E248" s="3303"/>
      <c r="F248" s="3300" t="b">
        <v>0</v>
      </c>
      <c r="G248" s="3301"/>
      <c r="H248" s="3304"/>
      <c r="I248" s="3304"/>
      <c r="J248" s="3301"/>
      <c r="K248" s="3301"/>
      <c r="L248" s="4517"/>
      <c r="M248" s="4517"/>
      <c r="N248" s="3975"/>
      <c r="O248" s="4517"/>
      <c r="P248" s="4517"/>
      <c r="Q248" s="4517"/>
      <c r="R248" s="4517"/>
      <c r="S248" s="4517"/>
      <c r="T248" s="4517"/>
      <c r="U248" s="4517"/>
      <c r="V248" s="4517"/>
      <c r="W248" s="3310">
        <f>T248+U248-V248</f>
        <v>0</v>
      </c>
      <c r="X248" s="3309"/>
      <c r="Y248" s="4525"/>
      <c r="Z248" s="661"/>
      <c r="AA248" s="4571">
        <f>+AB248+AC248</f>
        <v>0</v>
      </c>
      <c r="AB248" s="4594"/>
      <c r="AC248" s="4594"/>
      <c r="AD248" s="4594"/>
      <c r="AE248" s="4594"/>
      <c r="AF248" s="4594"/>
      <c r="AG248" s="4594"/>
      <c r="AH248" s="4594"/>
      <c r="AI248" s="4594"/>
      <c r="AJ248" s="4574">
        <f>+AC248+AE248</f>
        <v>0</v>
      </c>
      <c r="AK248" s="661"/>
      <c r="AL248" s="4595"/>
      <c r="AM248" s="661"/>
      <c r="AN248" s="4595"/>
      <c r="AO248" s="6177"/>
      <c r="AP248" s="738"/>
    </row>
    <row r="249" spans="1:42">
      <c r="A249" s="738"/>
      <c r="B249" s="661"/>
      <c r="C249" s="3307" t="s">
        <v>1683</v>
      </c>
      <c r="D249" s="3303"/>
      <c r="E249" s="3303"/>
      <c r="F249" s="3300" t="b">
        <v>1</v>
      </c>
      <c r="G249" s="3301"/>
      <c r="H249" s="3304"/>
      <c r="I249" s="3304"/>
      <c r="J249" s="3301"/>
      <c r="K249" s="3301"/>
      <c r="L249" s="4517"/>
      <c r="M249" s="4517"/>
      <c r="N249" s="3975"/>
      <c r="O249" s="4517"/>
      <c r="P249" s="4517"/>
      <c r="Q249" s="4517"/>
      <c r="R249" s="4517"/>
      <c r="S249" s="4517"/>
      <c r="T249" s="4517"/>
      <c r="U249" s="4517"/>
      <c r="V249" s="4517"/>
      <c r="W249" s="3310">
        <f>T249+U249-V249</f>
        <v>0</v>
      </c>
      <c r="X249" s="3309"/>
      <c r="Y249" s="4525"/>
      <c r="Z249" s="661"/>
      <c r="AA249" s="4571">
        <f>+AB249+AC249</f>
        <v>0</v>
      </c>
      <c r="AB249" s="4594"/>
      <c r="AC249" s="4594"/>
      <c r="AD249" s="4594"/>
      <c r="AE249" s="4594"/>
      <c r="AF249" s="4594"/>
      <c r="AG249" s="4594"/>
      <c r="AH249" s="4594"/>
      <c r="AI249" s="4594"/>
      <c r="AJ249" s="4574">
        <f>+AC249+AE249</f>
        <v>0</v>
      </c>
      <c r="AK249" s="661"/>
      <c r="AL249" s="4595"/>
      <c r="AM249" s="661"/>
      <c r="AN249" s="4595"/>
      <c r="AO249" s="6177"/>
      <c r="AP249" s="738"/>
    </row>
    <row r="250" spans="1:42">
      <c r="A250" s="738"/>
      <c r="B250" s="661"/>
      <c r="C250" s="3268" t="s">
        <v>1104</v>
      </c>
      <c r="D250" s="3303"/>
      <c r="E250" s="3303"/>
      <c r="F250" s="3225"/>
      <c r="G250" s="3301"/>
      <c r="H250" s="3304"/>
      <c r="I250" s="3304"/>
      <c r="J250" s="3301"/>
      <c r="K250" s="3301"/>
      <c r="L250" s="3055">
        <f>SUMIF($F$247:$F$249,"TRUE",L247:L249)</f>
        <v>0</v>
      </c>
      <c r="M250" s="3055">
        <f>SUMIF($F$247:$F$249,"TRUE",M247:M249)</f>
        <v>0</v>
      </c>
      <c r="N250" s="3309"/>
      <c r="O250" s="3055">
        <f t="shared" ref="O250:W250" si="44">SUMIF($F$247:$F$249,"TRUE",O247:O249)</f>
        <v>0</v>
      </c>
      <c r="P250" s="3055">
        <f t="shared" si="44"/>
        <v>0</v>
      </c>
      <c r="Q250" s="3055">
        <f t="shared" si="44"/>
        <v>0</v>
      </c>
      <c r="R250" s="3055">
        <f>SUMIF($F$247:$F$249,"TRUE",R247:R249)</f>
        <v>0</v>
      </c>
      <c r="S250" s="3055">
        <f t="shared" si="44"/>
        <v>0</v>
      </c>
      <c r="T250" s="3055">
        <f t="shared" si="44"/>
        <v>0</v>
      </c>
      <c r="U250" s="3055">
        <f t="shared" si="44"/>
        <v>0</v>
      </c>
      <c r="V250" s="3055">
        <f t="shared" si="44"/>
        <v>0</v>
      </c>
      <c r="W250" s="3055">
        <f t="shared" si="44"/>
        <v>0</v>
      </c>
      <c r="X250" s="3309"/>
      <c r="Y250" s="4525"/>
      <c r="Z250" s="661"/>
      <c r="AA250" s="4575">
        <f t="shared" ref="AA250:AJ250" si="45">SUMIF($F$247:$F$249,"TRUE",AA247:AA249)</f>
        <v>0</v>
      </c>
      <c r="AB250" s="4576">
        <f t="shared" si="45"/>
        <v>0</v>
      </c>
      <c r="AC250" s="4576">
        <f t="shared" si="45"/>
        <v>0</v>
      </c>
      <c r="AD250" s="4576">
        <f t="shared" si="45"/>
        <v>0</v>
      </c>
      <c r="AE250" s="4576">
        <f>SUMIF($F$247:$F$249,"TRUE",AE247:AE249)</f>
        <v>0</v>
      </c>
      <c r="AF250" s="4576">
        <f>SUMIF($F$247:$F$249,"TRUE",AF247:AF249)</f>
        <v>0</v>
      </c>
      <c r="AG250" s="4576">
        <f>SUMIF($F$247:$F$249,"TRUE",AG247:AG249)</f>
        <v>0</v>
      </c>
      <c r="AH250" s="4576">
        <f>SUMIF($F$247:$F$249,"TRUE",AH247:AH249)</f>
        <v>0</v>
      </c>
      <c r="AI250" s="4576">
        <f>SUMIF($F$247:$F$249,"TRUE",AI247:AI249)</f>
        <v>0</v>
      </c>
      <c r="AJ250" s="4577">
        <f t="shared" si="45"/>
        <v>0</v>
      </c>
      <c r="AK250" s="661"/>
      <c r="AL250" s="3000">
        <f>SUMIF($F$247:$F$249,"TRUE",AL247:AL249)</f>
        <v>0</v>
      </c>
      <c r="AM250" s="661"/>
      <c r="AN250" s="3000">
        <f>SUMIF($F$247:$F$249,"TRUE",AN247:AN249)</f>
        <v>0</v>
      </c>
      <c r="AO250" s="6177"/>
      <c r="AP250" s="738"/>
    </row>
    <row r="251" spans="1:42" s="179" customFormat="1">
      <c r="A251" s="740"/>
      <c r="B251" s="662"/>
      <c r="C251" s="3311" t="s">
        <v>1684</v>
      </c>
      <c r="D251" s="3315"/>
      <c r="E251" s="3315"/>
      <c r="F251" s="3300"/>
      <c r="G251" s="3300"/>
      <c r="H251" s="3316"/>
      <c r="I251" s="3316"/>
      <c r="J251" s="3300"/>
      <c r="K251" s="3300"/>
      <c r="L251" s="3055">
        <f>SUM(L247:L249)</f>
        <v>0</v>
      </c>
      <c r="M251" s="3055">
        <f t="shared" ref="M251:W251" si="46">SUM(M247:M249)</f>
        <v>0</v>
      </c>
      <c r="N251" s="3314"/>
      <c r="O251" s="3055">
        <f t="shared" si="46"/>
        <v>0</v>
      </c>
      <c r="P251" s="3055">
        <f t="shared" si="46"/>
        <v>0</v>
      </c>
      <c r="Q251" s="3055">
        <f t="shared" si="46"/>
        <v>0</v>
      </c>
      <c r="R251" s="3055">
        <f>SUM(R247:R249)</f>
        <v>0</v>
      </c>
      <c r="S251" s="3055">
        <f t="shared" si="46"/>
        <v>0</v>
      </c>
      <c r="T251" s="3055">
        <f t="shared" si="46"/>
        <v>0</v>
      </c>
      <c r="U251" s="3055">
        <f t="shared" si="46"/>
        <v>0</v>
      </c>
      <c r="V251" s="3055">
        <f t="shared" si="46"/>
        <v>0</v>
      </c>
      <c r="W251" s="3055">
        <f t="shared" si="46"/>
        <v>0</v>
      </c>
      <c r="X251" s="3314"/>
      <c r="Y251" s="4526"/>
      <c r="Z251" s="662"/>
      <c r="AA251" s="4575">
        <f t="shared" ref="AA251:AJ251" si="47">SUM(AA247:AA249)</f>
        <v>0</v>
      </c>
      <c r="AB251" s="4576">
        <f t="shared" si="47"/>
        <v>0</v>
      </c>
      <c r="AC251" s="4576">
        <f t="shared" si="47"/>
        <v>0</v>
      </c>
      <c r="AD251" s="4576">
        <f t="shared" si="47"/>
        <v>0</v>
      </c>
      <c r="AE251" s="4576">
        <f>SUM(AE247:AE249)</f>
        <v>0</v>
      </c>
      <c r="AF251" s="4576">
        <f>SUM(AF247:AF249)</f>
        <v>0</v>
      </c>
      <c r="AG251" s="4576">
        <f>SUM(AG247:AG249)</f>
        <v>0</v>
      </c>
      <c r="AH251" s="4576">
        <f>SUM(AH247:AH249)</f>
        <v>0</v>
      </c>
      <c r="AI251" s="4576">
        <f>SUM(AI247:AI249)</f>
        <v>0</v>
      </c>
      <c r="AJ251" s="4577">
        <f t="shared" si="47"/>
        <v>0</v>
      </c>
      <c r="AK251" s="662"/>
      <c r="AL251" s="3000">
        <f>SUM(AL247:AL249)</f>
        <v>0</v>
      </c>
      <c r="AM251" s="662"/>
      <c r="AN251" s="3000">
        <f>SUM(AN247:AN249)</f>
        <v>0</v>
      </c>
      <c r="AO251" s="6177"/>
      <c r="AP251" s="740"/>
    </row>
    <row r="252" spans="1:42" s="179" customFormat="1">
      <c r="A252" s="740"/>
      <c r="B252" s="662"/>
      <c r="C252" s="3268" t="s">
        <v>1104</v>
      </c>
      <c r="D252" s="3315"/>
      <c r="E252" s="3315"/>
      <c r="F252" s="3300"/>
      <c r="G252" s="3300"/>
      <c r="H252" s="3316"/>
      <c r="I252" s="3316"/>
      <c r="J252" s="3300"/>
      <c r="K252" s="3300"/>
      <c r="L252" s="3055">
        <f>L250+L244</f>
        <v>0</v>
      </c>
      <c r="M252" s="3055">
        <f t="shared" ref="M252:W253" si="48">M250+M244</f>
        <v>0</v>
      </c>
      <c r="N252" s="3314"/>
      <c r="O252" s="3055">
        <f t="shared" si="48"/>
        <v>0</v>
      </c>
      <c r="P252" s="3055">
        <f t="shared" si="48"/>
        <v>0</v>
      </c>
      <c r="Q252" s="3055">
        <f t="shared" si="48"/>
        <v>0</v>
      </c>
      <c r="R252" s="3055">
        <f>R250+R244</f>
        <v>0</v>
      </c>
      <c r="S252" s="3055">
        <f t="shared" si="48"/>
        <v>0</v>
      </c>
      <c r="T252" s="3055">
        <f t="shared" si="48"/>
        <v>0</v>
      </c>
      <c r="U252" s="3055">
        <f t="shared" si="48"/>
        <v>0</v>
      </c>
      <c r="V252" s="3055">
        <f t="shared" si="48"/>
        <v>0</v>
      </c>
      <c r="W252" s="3055">
        <f t="shared" si="48"/>
        <v>0</v>
      </c>
      <c r="X252" s="3314"/>
      <c r="Y252" s="4526"/>
      <c r="Z252" s="662"/>
      <c r="AA252" s="4575">
        <f t="shared" ref="AA252:AJ253" si="49">AA250+AA244</f>
        <v>0</v>
      </c>
      <c r="AB252" s="4576">
        <f t="shared" si="49"/>
        <v>0</v>
      </c>
      <c r="AC252" s="4576">
        <f t="shared" si="49"/>
        <v>0</v>
      </c>
      <c r="AD252" s="4576">
        <f t="shared" si="49"/>
        <v>0</v>
      </c>
      <c r="AE252" s="4576">
        <f t="shared" ref="AE252:AI253" si="50">AE250+AE244</f>
        <v>0</v>
      </c>
      <c r="AF252" s="4576">
        <f t="shared" si="50"/>
        <v>0</v>
      </c>
      <c r="AG252" s="4576">
        <f t="shared" si="50"/>
        <v>0</v>
      </c>
      <c r="AH252" s="4576">
        <f t="shared" si="50"/>
        <v>0</v>
      </c>
      <c r="AI252" s="4576">
        <f t="shared" si="50"/>
        <v>0</v>
      </c>
      <c r="AJ252" s="4577">
        <f t="shared" si="49"/>
        <v>0</v>
      </c>
      <c r="AK252" s="662"/>
      <c r="AL252" s="3000">
        <f>AL250+AL244</f>
        <v>0</v>
      </c>
      <c r="AM252" s="662"/>
      <c r="AN252" s="3000">
        <f>AN250+AN244</f>
        <v>0</v>
      </c>
      <c r="AO252" s="6177"/>
      <c r="AP252" s="740"/>
    </row>
    <row r="253" spans="1:42" s="179" customFormat="1">
      <c r="A253" s="740"/>
      <c r="B253" s="662"/>
      <c r="C253" s="3311" t="s">
        <v>1685</v>
      </c>
      <c r="D253" s="3312"/>
      <c r="E253" s="3312"/>
      <c r="F253" s="3313"/>
      <c r="G253" s="3314"/>
      <c r="H253" s="3314"/>
      <c r="I253" s="3314"/>
      <c r="J253" s="3314"/>
      <c r="K253" s="3314"/>
      <c r="L253" s="3055">
        <f>L251+L245</f>
        <v>0</v>
      </c>
      <c r="M253" s="3055">
        <f t="shared" si="48"/>
        <v>0</v>
      </c>
      <c r="N253" s="3314"/>
      <c r="O253" s="3055">
        <f t="shared" si="48"/>
        <v>0</v>
      </c>
      <c r="P253" s="3055">
        <f t="shared" si="48"/>
        <v>0</v>
      </c>
      <c r="Q253" s="3055">
        <f t="shared" si="48"/>
        <v>0</v>
      </c>
      <c r="R253" s="3055">
        <f>R251+R245</f>
        <v>0</v>
      </c>
      <c r="S253" s="3055">
        <f t="shared" si="48"/>
        <v>0</v>
      </c>
      <c r="T253" s="3055">
        <f>T252+T245</f>
        <v>0</v>
      </c>
      <c r="U253" s="3055">
        <f>U252+U245</f>
        <v>0</v>
      </c>
      <c r="V253" s="3055">
        <f>V252+V245</f>
        <v>0</v>
      </c>
      <c r="W253" s="3055">
        <f>W252+W245</f>
        <v>0</v>
      </c>
      <c r="X253" s="3314"/>
      <c r="Y253" s="4526"/>
      <c r="Z253" s="662"/>
      <c r="AA253" s="4575">
        <f t="shared" si="49"/>
        <v>0</v>
      </c>
      <c r="AB253" s="4576">
        <f t="shared" si="49"/>
        <v>0</v>
      </c>
      <c r="AC253" s="4576">
        <f t="shared" si="49"/>
        <v>0</v>
      </c>
      <c r="AD253" s="4576">
        <f t="shared" si="49"/>
        <v>0</v>
      </c>
      <c r="AE253" s="4576">
        <f t="shared" si="50"/>
        <v>0</v>
      </c>
      <c r="AF253" s="4576">
        <f t="shared" si="50"/>
        <v>0</v>
      </c>
      <c r="AG253" s="4576">
        <f t="shared" si="50"/>
        <v>0</v>
      </c>
      <c r="AH253" s="4576">
        <f t="shared" si="50"/>
        <v>0</v>
      </c>
      <c r="AI253" s="4576">
        <f t="shared" si="50"/>
        <v>0</v>
      </c>
      <c r="AJ253" s="4577">
        <f t="shared" si="49"/>
        <v>0</v>
      </c>
      <c r="AK253" s="662"/>
      <c r="AL253" s="3000">
        <f>AL251+AL245</f>
        <v>0</v>
      </c>
      <c r="AM253" s="662"/>
      <c r="AN253" s="3000">
        <f>AN251+AN245</f>
        <v>0</v>
      </c>
      <c r="AO253" s="6177"/>
      <c r="AP253" s="740"/>
    </row>
    <row r="254" spans="1:42">
      <c r="A254" s="738"/>
      <c r="B254" s="661"/>
      <c r="C254" s="3268" t="s">
        <v>1686</v>
      </c>
      <c r="D254" s="3303"/>
      <c r="E254" s="3303"/>
      <c r="F254" s="3301"/>
      <c r="G254" s="3301"/>
      <c r="H254" s="3304"/>
      <c r="I254" s="3304"/>
      <c r="J254" s="3301"/>
      <c r="K254" s="3301"/>
      <c r="L254" s="3302"/>
      <c r="M254" s="3302"/>
      <c r="N254" s="3302"/>
      <c r="O254" s="3302"/>
      <c r="P254" s="3302"/>
      <c r="Q254" s="3302"/>
      <c r="R254" s="3302"/>
      <c r="S254" s="3302"/>
      <c r="T254" s="3302"/>
      <c r="U254" s="3302"/>
      <c r="V254" s="3302"/>
      <c r="W254" s="3302"/>
      <c r="X254" s="3302"/>
      <c r="Y254" s="4527"/>
      <c r="Z254" s="661"/>
      <c r="AA254" s="4567"/>
      <c r="AB254" s="4569"/>
      <c r="AC254" s="4569"/>
      <c r="AD254" s="4569"/>
      <c r="AE254" s="4569"/>
      <c r="AF254" s="4569"/>
      <c r="AG254" s="4569"/>
      <c r="AH254" s="4569"/>
      <c r="AI254" s="4569"/>
      <c r="AJ254" s="4570"/>
      <c r="AK254" s="661"/>
      <c r="AL254" s="3002"/>
      <c r="AM254" s="661"/>
      <c r="AN254" s="3002"/>
      <c r="AO254" s="6177"/>
      <c r="AP254" s="738"/>
    </row>
    <row r="255" spans="1:42">
      <c r="A255" s="738"/>
      <c r="B255" s="661"/>
      <c r="C255" s="3305" t="s">
        <v>1679</v>
      </c>
      <c r="D255" s="3303"/>
      <c r="E255" s="3303"/>
      <c r="F255" s="3301"/>
      <c r="G255" s="3301"/>
      <c r="H255" s="3304"/>
      <c r="I255" s="3304"/>
      <c r="J255" s="3301"/>
      <c r="K255" s="3301"/>
      <c r="L255" s="3302"/>
      <c r="M255" s="3302"/>
      <c r="N255" s="3302"/>
      <c r="O255" s="3302"/>
      <c r="P255" s="3302"/>
      <c r="Q255" s="3302"/>
      <c r="R255" s="3302"/>
      <c r="S255" s="3302"/>
      <c r="T255" s="3302"/>
      <c r="U255" s="3302"/>
      <c r="V255" s="3302"/>
      <c r="W255" s="3302"/>
      <c r="X255" s="3302"/>
      <c r="Y255" s="4527"/>
      <c r="Z255" s="661"/>
      <c r="AA255" s="4567"/>
      <c r="AB255" s="4569"/>
      <c r="AC255" s="4569"/>
      <c r="AD255" s="4569"/>
      <c r="AE255" s="4569"/>
      <c r="AF255" s="4569"/>
      <c r="AG255" s="4569"/>
      <c r="AH255" s="4569"/>
      <c r="AI255" s="4569"/>
      <c r="AJ255" s="4570"/>
      <c r="AK255" s="661"/>
      <c r="AL255" s="3002"/>
      <c r="AM255" s="661"/>
      <c r="AN255" s="3002"/>
      <c r="AO255" s="6177"/>
      <c r="AP255" s="738"/>
    </row>
    <row r="256" spans="1:42">
      <c r="A256" s="738"/>
      <c r="B256" s="661"/>
      <c r="C256" s="3307" t="s">
        <v>1411</v>
      </c>
      <c r="D256" s="3303"/>
      <c r="E256" s="3303"/>
      <c r="F256" s="3300" t="b">
        <v>1</v>
      </c>
      <c r="G256" s="3301"/>
      <c r="H256" s="3304"/>
      <c r="I256" s="3304"/>
      <c r="J256" s="3301"/>
      <c r="K256" s="3301"/>
      <c r="L256" s="4517"/>
      <c r="M256" s="4517"/>
      <c r="N256" s="3975"/>
      <c r="O256" s="4517"/>
      <c r="P256" s="4517"/>
      <c r="Q256" s="4517"/>
      <c r="R256" s="4517"/>
      <c r="S256" s="4517"/>
      <c r="T256" s="4517"/>
      <c r="U256" s="4517"/>
      <c r="V256" s="4517"/>
      <c r="W256" s="3310">
        <f>T256+U256-V256</f>
        <v>0</v>
      </c>
      <c r="X256" s="3309"/>
      <c r="Y256" s="4525"/>
      <c r="Z256" s="661"/>
      <c r="AA256" s="4571">
        <f>+AB256+AC256</f>
        <v>0</v>
      </c>
      <c r="AB256" s="4594"/>
      <c r="AC256" s="4594"/>
      <c r="AD256" s="4594"/>
      <c r="AE256" s="4594"/>
      <c r="AF256" s="4594"/>
      <c r="AG256" s="4594"/>
      <c r="AH256" s="4594"/>
      <c r="AI256" s="4594"/>
      <c r="AJ256" s="4574">
        <f>+AC256+AE256</f>
        <v>0</v>
      </c>
      <c r="AK256" s="661"/>
      <c r="AL256" s="4595"/>
      <c r="AM256" s="661"/>
      <c r="AN256" s="4595"/>
      <c r="AO256" s="6177"/>
      <c r="AP256" s="738"/>
    </row>
    <row r="257" spans="1:42">
      <c r="A257" s="738"/>
      <c r="B257" s="661"/>
      <c r="C257" s="3307" t="s">
        <v>1412</v>
      </c>
      <c r="D257" s="3303"/>
      <c r="E257" s="3303"/>
      <c r="F257" s="3300" t="b">
        <v>0</v>
      </c>
      <c r="G257" s="3301"/>
      <c r="H257" s="3304"/>
      <c r="I257" s="3304"/>
      <c r="J257" s="3301"/>
      <c r="K257" s="3301"/>
      <c r="L257" s="4517"/>
      <c r="M257" s="4517"/>
      <c r="N257" s="3975"/>
      <c r="O257" s="4517"/>
      <c r="P257" s="4517"/>
      <c r="Q257" s="4517"/>
      <c r="R257" s="4517"/>
      <c r="S257" s="4517"/>
      <c r="T257" s="4517"/>
      <c r="U257" s="4517"/>
      <c r="V257" s="4517"/>
      <c r="W257" s="3310">
        <f>T257+U257-V257</f>
        <v>0</v>
      </c>
      <c r="X257" s="3309"/>
      <c r="Y257" s="4525"/>
      <c r="Z257" s="661"/>
      <c r="AA257" s="4571">
        <f>+AB257+AC257</f>
        <v>0</v>
      </c>
      <c r="AB257" s="4594"/>
      <c r="AC257" s="4594"/>
      <c r="AD257" s="4594"/>
      <c r="AE257" s="4594"/>
      <c r="AF257" s="4594"/>
      <c r="AG257" s="4594"/>
      <c r="AH257" s="4594"/>
      <c r="AI257" s="4594"/>
      <c r="AJ257" s="4574">
        <f>+AC257+AE257</f>
        <v>0</v>
      </c>
      <c r="AK257" s="661"/>
      <c r="AL257" s="4595"/>
      <c r="AM257" s="661"/>
      <c r="AN257" s="4595"/>
      <c r="AO257" s="6177"/>
      <c r="AP257" s="738"/>
    </row>
    <row r="258" spans="1:42">
      <c r="A258" s="738"/>
      <c r="B258" s="661"/>
      <c r="C258" s="3307" t="s">
        <v>1413</v>
      </c>
      <c r="D258" s="3303"/>
      <c r="E258" s="3303"/>
      <c r="F258" s="3300" t="b">
        <v>1</v>
      </c>
      <c r="G258" s="3301"/>
      <c r="H258" s="3304"/>
      <c r="I258" s="3304"/>
      <c r="J258" s="3301"/>
      <c r="K258" s="3301"/>
      <c r="L258" s="4517"/>
      <c r="M258" s="4517"/>
      <c r="N258" s="3975"/>
      <c r="O258" s="4517"/>
      <c r="P258" s="4517"/>
      <c r="Q258" s="4517"/>
      <c r="R258" s="4517"/>
      <c r="S258" s="4517"/>
      <c r="T258" s="4517"/>
      <c r="U258" s="4517"/>
      <c r="V258" s="4517"/>
      <c r="W258" s="3310">
        <f>T258+U258-V258</f>
        <v>0</v>
      </c>
      <c r="X258" s="3309"/>
      <c r="Y258" s="4525"/>
      <c r="Z258" s="661"/>
      <c r="AA258" s="4571">
        <f>+AB258+AC258</f>
        <v>0</v>
      </c>
      <c r="AB258" s="4594"/>
      <c r="AC258" s="4594"/>
      <c r="AD258" s="4594"/>
      <c r="AE258" s="4594"/>
      <c r="AF258" s="4594"/>
      <c r="AG258" s="4594"/>
      <c r="AH258" s="4594"/>
      <c r="AI258" s="4594"/>
      <c r="AJ258" s="4574">
        <f>+AC258+AE258</f>
        <v>0</v>
      </c>
      <c r="AK258" s="661"/>
      <c r="AL258" s="4595"/>
      <c r="AM258" s="661"/>
      <c r="AN258" s="4595"/>
      <c r="AO258" s="6177"/>
      <c r="AP258" s="738"/>
    </row>
    <row r="259" spans="1:42">
      <c r="A259" s="738"/>
      <c r="B259" s="661"/>
      <c r="C259" s="3268" t="s">
        <v>1104</v>
      </c>
      <c r="D259" s="3303"/>
      <c r="E259" s="3303"/>
      <c r="F259" s="3225"/>
      <c r="G259" s="3301"/>
      <c r="H259" s="3304"/>
      <c r="I259" s="3304"/>
      <c r="J259" s="3301"/>
      <c r="K259" s="3301"/>
      <c r="L259" s="3055">
        <f>SUMIF($F$256:$F$258,"TRUE",L256:L258)</f>
        <v>0</v>
      </c>
      <c r="M259" s="3055">
        <f>SUMIF($F$256:$F$258,"TRUE",M256:M258)</f>
        <v>0</v>
      </c>
      <c r="N259" s="3309"/>
      <c r="O259" s="3055">
        <f t="shared" ref="O259:W259" si="51">SUMIF($F$256:$F$258,"TRUE",O256:O258)</f>
        <v>0</v>
      </c>
      <c r="P259" s="3055">
        <f t="shared" si="51"/>
        <v>0</v>
      </c>
      <c r="Q259" s="3055">
        <f t="shared" si="51"/>
        <v>0</v>
      </c>
      <c r="R259" s="3055">
        <f>SUMIF($F$256:$F$258,"TRUE",R256:R258)</f>
        <v>0</v>
      </c>
      <c r="S259" s="3055">
        <f t="shared" si="51"/>
        <v>0</v>
      </c>
      <c r="T259" s="3055">
        <f t="shared" si="51"/>
        <v>0</v>
      </c>
      <c r="U259" s="3055">
        <f t="shared" si="51"/>
        <v>0</v>
      </c>
      <c r="V259" s="3055">
        <f t="shared" si="51"/>
        <v>0</v>
      </c>
      <c r="W259" s="3055">
        <f t="shared" si="51"/>
        <v>0</v>
      </c>
      <c r="X259" s="3309"/>
      <c r="Y259" s="4525"/>
      <c r="Z259" s="661"/>
      <c r="AA259" s="4575">
        <f t="shared" ref="AA259:AJ259" si="52">SUMIF($F$256:$F$258,"TRUE",AA256:AA258)</f>
        <v>0</v>
      </c>
      <c r="AB259" s="4576">
        <f t="shared" si="52"/>
        <v>0</v>
      </c>
      <c r="AC259" s="4576">
        <f t="shared" si="52"/>
        <v>0</v>
      </c>
      <c r="AD259" s="4576">
        <f t="shared" si="52"/>
        <v>0</v>
      </c>
      <c r="AE259" s="4576">
        <f>SUMIF($F$256:$F$258,"TRUE",AE256:AE258)</f>
        <v>0</v>
      </c>
      <c r="AF259" s="4576">
        <f>SUMIF($F$256:$F$258,"TRUE",AF256:AF258)</f>
        <v>0</v>
      </c>
      <c r="AG259" s="4576">
        <f>SUMIF($F$256:$F$258,"TRUE",AG256:AG258)</f>
        <v>0</v>
      </c>
      <c r="AH259" s="4576">
        <f>SUMIF($F$256:$F$258,"TRUE",AH256:AH258)</f>
        <v>0</v>
      </c>
      <c r="AI259" s="4576">
        <f>SUMIF($F$256:$F$258,"TRUE",AI256:AI258)</f>
        <v>0</v>
      </c>
      <c r="AJ259" s="4577">
        <f t="shared" si="52"/>
        <v>0</v>
      </c>
      <c r="AK259" s="661"/>
      <c r="AL259" s="3000">
        <f>SUMIF($F$256:$F$258,"TRUE",AL256:AL258)</f>
        <v>0</v>
      </c>
      <c r="AM259" s="661"/>
      <c r="AN259" s="3000">
        <f>SUMIF($F$256:$F$258,"TRUE",AN256:AN258)</f>
        <v>0</v>
      </c>
      <c r="AO259" s="6177"/>
      <c r="AP259" s="738"/>
    </row>
    <row r="260" spans="1:42" s="179" customFormat="1">
      <c r="A260" s="740"/>
      <c r="B260" s="662"/>
      <c r="C260" s="3311" t="s">
        <v>1414</v>
      </c>
      <c r="D260" s="3315"/>
      <c r="E260" s="3315"/>
      <c r="F260" s="3300"/>
      <c r="G260" s="3300"/>
      <c r="H260" s="3316"/>
      <c r="I260" s="3316"/>
      <c r="J260" s="3300"/>
      <c r="K260" s="3300"/>
      <c r="L260" s="3055">
        <f>SUM(L256:L258)</f>
        <v>0</v>
      </c>
      <c r="M260" s="3055">
        <f t="shared" ref="M260:W260" si="53">SUM(M256:M258)</f>
        <v>0</v>
      </c>
      <c r="N260" s="3314"/>
      <c r="O260" s="3055">
        <f t="shared" si="53"/>
        <v>0</v>
      </c>
      <c r="P260" s="3055">
        <f t="shared" si="53"/>
        <v>0</v>
      </c>
      <c r="Q260" s="3055">
        <f t="shared" si="53"/>
        <v>0</v>
      </c>
      <c r="R260" s="3055">
        <f>SUM(R256:R258)</f>
        <v>0</v>
      </c>
      <c r="S260" s="3055">
        <f t="shared" si="53"/>
        <v>0</v>
      </c>
      <c r="T260" s="3055">
        <f t="shared" si="53"/>
        <v>0</v>
      </c>
      <c r="U260" s="3055">
        <f t="shared" si="53"/>
        <v>0</v>
      </c>
      <c r="V260" s="3055">
        <f t="shared" si="53"/>
        <v>0</v>
      </c>
      <c r="W260" s="3055">
        <f t="shared" si="53"/>
        <v>0</v>
      </c>
      <c r="X260" s="3314"/>
      <c r="Y260" s="4526"/>
      <c r="Z260" s="662"/>
      <c r="AA260" s="4575">
        <f t="shared" ref="AA260:AJ260" si="54">SUM(AA256:AA258)</f>
        <v>0</v>
      </c>
      <c r="AB260" s="4576">
        <f t="shared" si="54"/>
        <v>0</v>
      </c>
      <c r="AC260" s="4576">
        <f t="shared" si="54"/>
        <v>0</v>
      </c>
      <c r="AD260" s="4576">
        <f t="shared" si="54"/>
        <v>0</v>
      </c>
      <c r="AE260" s="4576">
        <f>SUM(AE256:AE258)</f>
        <v>0</v>
      </c>
      <c r="AF260" s="4576">
        <f>SUM(AF256:AF258)</f>
        <v>0</v>
      </c>
      <c r="AG260" s="4576">
        <f>SUM(AG256:AG258)</f>
        <v>0</v>
      </c>
      <c r="AH260" s="4576">
        <f>SUM(AH256:AH258)</f>
        <v>0</v>
      </c>
      <c r="AI260" s="4576">
        <f>SUM(AI256:AI258)</f>
        <v>0</v>
      </c>
      <c r="AJ260" s="4577">
        <f t="shared" si="54"/>
        <v>0</v>
      </c>
      <c r="AK260" s="662"/>
      <c r="AL260" s="3000">
        <f>SUM(AL256:AL258)</f>
        <v>0</v>
      </c>
      <c r="AM260" s="662"/>
      <c r="AN260" s="3000">
        <f>SUM(AN256:AN258)</f>
        <v>0</v>
      </c>
      <c r="AO260" s="6177"/>
      <c r="AP260" s="740"/>
    </row>
    <row r="261" spans="1:42">
      <c r="A261" s="738"/>
      <c r="B261" s="661"/>
      <c r="C261" s="3305" t="s">
        <v>1680</v>
      </c>
      <c r="D261" s="3303"/>
      <c r="E261" s="3303"/>
      <c r="F261" s="3301"/>
      <c r="G261" s="3301"/>
      <c r="H261" s="3304"/>
      <c r="I261" s="3304"/>
      <c r="J261" s="3301"/>
      <c r="K261" s="3301"/>
      <c r="L261" s="3302"/>
      <c r="M261" s="3302"/>
      <c r="N261" s="3302"/>
      <c r="O261" s="3302"/>
      <c r="P261" s="3302"/>
      <c r="Q261" s="3302"/>
      <c r="R261" s="3302"/>
      <c r="S261" s="3302"/>
      <c r="T261" s="3302"/>
      <c r="U261" s="3302"/>
      <c r="V261" s="3302"/>
      <c r="W261" s="3302"/>
      <c r="X261" s="3302"/>
      <c r="Y261" s="4527"/>
      <c r="Z261" s="661"/>
      <c r="AA261" s="4567"/>
      <c r="AB261" s="4569"/>
      <c r="AC261" s="4569"/>
      <c r="AD261" s="4569"/>
      <c r="AE261" s="4569"/>
      <c r="AF261" s="4569"/>
      <c r="AG261" s="4569"/>
      <c r="AH261" s="4569"/>
      <c r="AI261" s="4569"/>
      <c r="AJ261" s="4570"/>
      <c r="AK261" s="661"/>
      <c r="AL261" s="3002"/>
      <c r="AM261" s="661"/>
      <c r="AN261" s="3002"/>
      <c r="AO261" s="6177"/>
      <c r="AP261" s="738"/>
    </row>
    <row r="262" spans="1:42">
      <c r="A262" s="738"/>
      <c r="B262" s="661"/>
      <c r="C262" s="3307" t="s">
        <v>1681</v>
      </c>
      <c r="D262" s="3303"/>
      <c r="E262" s="3303"/>
      <c r="F262" s="3300" t="b">
        <v>1</v>
      </c>
      <c r="G262" s="3301"/>
      <c r="H262" s="3304"/>
      <c r="I262" s="3304"/>
      <c r="J262" s="3301"/>
      <c r="K262" s="3301"/>
      <c r="L262" s="4517"/>
      <c r="M262" s="4517"/>
      <c r="N262" s="3975"/>
      <c r="O262" s="4517"/>
      <c r="P262" s="4517"/>
      <c r="Q262" s="4517"/>
      <c r="R262" s="4517"/>
      <c r="S262" s="4517"/>
      <c r="T262" s="4517"/>
      <c r="U262" s="4517"/>
      <c r="V262" s="4517"/>
      <c r="W262" s="3310">
        <f>T262+U262-V262</f>
        <v>0</v>
      </c>
      <c r="X262" s="3309"/>
      <c r="Y262" s="4525"/>
      <c r="Z262" s="661"/>
      <c r="AA262" s="4571">
        <f>+AB262+AC262</f>
        <v>0</v>
      </c>
      <c r="AB262" s="4594"/>
      <c r="AC262" s="4594"/>
      <c r="AD262" s="4594"/>
      <c r="AE262" s="4594"/>
      <c r="AF262" s="4594"/>
      <c r="AG262" s="4594"/>
      <c r="AH262" s="4594"/>
      <c r="AI262" s="4594"/>
      <c r="AJ262" s="4574">
        <f>+AC262+AE262</f>
        <v>0</v>
      </c>
      <c r="AK262" s="661"/>
      <c r="AL262" s="4595"/>
      <c r="AM262" s="661"/>
      <c r="AN262" s="4595"/>
      <c r="AO262" s="6177"/>
      <c r="AP262" s="738"/>
    </row>
    <row r="263" spans="1:42">
      <c r="A263" s="738"/>
      <c r="B263" s="661"/>
      <c r="C263" s="3307" t="s">
        <v>1682</v>
      </c>
      <c r="D263" s="3303"/>
      <c r="E263" s="3303"/>
      <c r="F263" s="3300" t="b">
        <v>0</v>
      </c>
      <c r="G263" s="3301"/>
      <c r="H263" s="3304"/>
      <c r="I263" s="3304"/>
      <c r="J263" s="3301"/>
      <c r="K263" s="3301"/>
      <c r="L263" s="4517"/>
      <c r="M263" s="4517"/>
      <c r="N263" s="3975"/>
      <c r="O263" s="4517"/>
      <c r="P263" s="4517"/>
      <c r="Q263" s="4517"/>
      <c r="R263" s="4517"/>
      <c r="S263" s="4517"/>
      <c r="T263" s="4517"/>
      <c r="U263" s="4517"/>
      <c r="V263" s="4517"/>
      <c r="W263" s="3310">
        <f>T263+U263-V263</f>
        <v>0</v>
      </c>
      <c r="X263" s="3309"/>
      <c r="Y263" s="4525"/>
      <c r="Z263" s="661"/>
      <c r="AA263" s="4571">
        <f>+AB263+AC263</f>
        <v>0</v>
      </c>
      <c r="AB263" s="4594"/>
      <c r="AC263" s="4594"/>
      <c r="AD263" s="4594"/>
      <c r="AE263" s="4594"/>
      <c r="AF263" s="4594"/>
      <c r="AG263" s="4594"/>
      <c r="AH263" s="4594"/>
      <c r="AI263" s="4594"/>
      <c r="AJ263" s="4574">
        <f>+AC263+AE263</f>
        <v>0</v>
      </c>
      <c r="AK263" s="661"/>
      <c r="AL263" s="4595"/>
      <c r="AM263" s="661"/>
      <c r="AN263" s="4595"/>
      <c r="AO263" s="6177"/>
      <c r="AP263" s="738"/>
    </row>
    <row r="264" spans="1:42">
      <c r="A264" s="738"/>
      <c r="B264" s="661"/>
      <c r="C264" s="3307" t="s">
        <v>1683</v>
      </c>
      <c r="D264" s="3303"/>
      <c r="E264" s="3303"/>
      <c r="F264" s="3300" t="b">
        <v>1</v>
      </c>
      <c r="G264" s="3301"/>
      <c r="H264" s="3304"/>
      <c r="I264" s="3304"/>
      <c r="J264" s="3301"/>
      <c r="K264" s="3301"/>
      <c r="L264" s="4517"/>
      <c r="M264" s="4517"/>
      <c r="N264" s="3975"/>
      <c r="O264" s="4517"/>
      <c r="P264" s="4517"/>
      <c r="Q264" s="4517"/>
      <c r="R264" s="4517"/>
      <c r="S264" s="4517"/>
      <c r="T264" s="4517"/>
      <c r="U264" s="4517"/>
      <c r="V264" s="4517"/>
      <c r="W264" s="3310">
        <f>T264+U264-V264</f>
        <v>0</v>
      </c>
      <c r="X264" s="3309"/>
      <c r="Y264" s="4525"/>
      <c r="Z264" s="661"/>
      <c r="AA264" s="4571">
        <f>+AB264+AC264</f>
        <v>0</v>
      </c>
      <c r="AB264" s="4594"/>
      <c r="AC264" s="4594"/>
      <c r="AD264" s="4594"/>
      <c r="AE264" s="4594"/>
      <c r="AF264" s="4594"/>
      <c r="AG264" s="4594"/>
      <c r="AH264" s="4594"/>
      <c r="AI264" s="4594"/>
      <c r="AJ264" s="4574">
        <f>+AC264+AE264</f>
        <v>0</v>
      </c>
      <c r="AK264" s="661"/>
      <c r="AL264" s="4595"/>
      <c r="AM264" s="661"/>
      <c r="AN264" s="4595"/>
      <c r="AO264" s="6177"/>
      <c r="AP264" s="738"/>
    </row>
    <row r="265" spans="1:42">
      <c r="A265" s="738"/>
      <c r="B265" s="661"/>
      <c r="C265" s="3268" t="s">
        <v>1104</v>
      </c>
      <c r="D265" s="3303"/>
      <c r="E265" s="3303"/>
      <c r="F265" s="3225"/>
      <c r="G265" s="3301"/>
      <c r="H265" s="3304"/>
      <c r="I265" s="3304"/>
      <c r="J265" s="3301"/>
      <c r="K265" s="3301"/>
      <c r="L265" s="3055">
        <f>SUMIF($F$262:$F$264,"TRUE",L262:L264)</f>
        <v>0</v>
      </c>
      <c r="M265" s="3055">
        <f>SUMIF($F$262:$F$264,"TRUE",M262:M264)</f>
        <v>0</v>
      </c>
      <c r="N265" s="3309"/>
      <c r="O265" s="3055">
        <f t="shared" ref="O265:V265" si="55">SUMIF($F$262:$F$264,"TRUE",O262:O264)</f>
        <v>0</v>
      </c>
      <c r="P265" s="3055">
        <f t="shared" si="55"/>
        <v>0</v>
      </c>
      <c r="Q265" s="3055">
        <f t="shared" si="55"/>
        <v>0</v>
      </c>
      <c r="R265" s="3055">
        <f>SUMIF($F$262:$F$264,"TRUE",R262:R264)</f>
        <v>0</v>
      </c>
      <c r="S265" s="3055">
        <f t="shared" si="55"/>
        <v>0</v>
      </c>
      <c r="T265" s="3055">
        <f t="shared" si="55"/>
        <v>0</v>
      </c>
      <c r="U265" s="3055">
        <f t="shared" si="55"/>
        <v>0</v>
      </c>
      <c r="V265" s="3055">
        <f t="shared" si="55"/>
        <v>0</v>
      </c>
      <c r="W265" s="3055">
        <f>SUMIF($F$262:$F$264,"TRUE",W262:W264)</f>
        <v>0</v>
      </c>
      <c r="X265" s="3309"/>
      <c r="Y265" s="4525"/>
      <c r="Z265" s="661"/>
      <c r="AA265" s="4575">
        <f t="shared" ref="AA265:AJ265" si="56">SUMIF($F$262:$F$264,"TRUE",AA262:AA264)</f>
        <v>0</v>
      </c>
      <c r="AB265" s="4576">
        <f t="shared" si="56"/>
        <v>0</v>
      </c>
      <c r="AC265" s="4576">
        <f t="shared" si="56"/>
        <v>0</v>
      </c>
      <c r="AD265" s="4576">
        <f t="shared" si="56"/>
        <v>0</v>
      </c>
      <c r="AE265" s="4576">
        <f>SUMIF($F$262:$F$264,"TRUE",AE262:AE264)</f>
        <v>0</v>
      </c>
      <c r="AF265" s="4576">
        <f>SUMIF($F$262:$F$264,"TRUE",AF262:AF264)</f>
        <v>0</v>
      </c>
      <c r="AG265" s="4576">
        <f>SUMIF($F$262:$F$264,"TRUE",AG262:AG264)</f>
        <v>0</v>
      </c>
      <c r="AH265" s="4576">
        <f>SUMIF($F$262:$F$264,"TRUE",AH262:AH264)</f>
        <v>0</v>
      </c>
      <c r="AI265" s="4576">
        <f>SUMIF($F$262:$F$264,"TRUE",AI262:AI264)</f>
        <v>0</v>
      </c>
      <c r="AJ265" s="4577">
        <f t="shared" si="56"/>
        <v>0</v>
      </c>
      <c r="AK265" s="661"/>
      <c r="AL265" s="3000">
        <f>SUMIF($F$262:$F$264,"TRUE",AL262:AL264)</f>
        <v>0</v>
      </c>
      <c r="AM265" s="661"/>
      <c r="AN265" s="3000">
        <f>SUMIF($F$262:$F$264,"TRUE",AN262:AN264)</f>
        <v>0</v>
      </c>
      <c r="AO265" s="6177"/>
      <c r="AP265" s="738"/>
    </row>
    <row r="266" spans="1:42" s="179" customFormat="1">
      <c r="A266" s="740"/>
      <c r="B266" s="662"/>
      <c r="C266" s="3311" t="s">
        <v>1684</v>
      </c>
      <c r="D266" s="3315"/>
      <c r="E266" s="3315"/>
      <c r="F266" s="3300"/>
      <c r="G266" s="3300"/>
      <c r="H266" s="3316"/>
      <c r="I266" s="3316"/>
      <c r="J266" s="3300"/>
      <c r="K266" s="3300"/>
      <c r="L266" s="3055">
        <f>SUM(L262:L264)</f>
        <v>0</v>
      </c>
      <c r="M266" s="3055">
        <f t="shared" ref="M266:V266" si="57">SUM(M262:M264)</f>
        <v>0</v>
      </c>
      <c r="N266" s="3314"/>
      <c r="O266" s="3055">
        <f t="shared" si="57"/>
        <v>0</v>
      </c>
      <c r="P266" s="3055">
        <f t="shared" si="57"/>
        <v>0</v>
      </c>
      <c r="Q266" s="3055">
        <f t="shared" si="57"/>
        <v>0</v>
      </c>
      <c r="R266" s="3055">
        <f>SUM(R262:R264)</f>
        <v>0</v>
      </c>
      <c r="S266" s="3055">
        <f t="shared" si="57"/>
        <v>0</v>
      </c>
      <c r="T266" s="3055">
        <f t="shared" si="57"/>
        <v>0</v>
      </c>
      <c r="U266" s="3055">
        <f t="shared" si="57"/>
        <v>0</v>
      </c>
      <c r="V266" s="3055">
        <f t="shared" si="57"/>
        <v>0</v>
      </c>
      <c r="W266" s="3055">
        <f>SUM(W262:W264)</f>
        <v>0</v>
      </c>
      <c r="X266" s="3314"/>
      <c r="Y266" s="4526"/>
      <c r="Z266" s="662"/>
      <c r="AA266" s="4575">
        <f t="shared" ref="AA266:AJ266" si="58">SUM(AA262:AA264)</f>
        <v>0</v>
      </c>
      <c r="AB266" s="4576">
        <f t="shared" si="58"/>
        <v>0</v>
      </c>
      <c r="AC266" s="4576">
        <f t="shared" si="58"/>
        <v>0</v>
      </c>
      <c r="AD266" s="4576">
        <f t="shared" si="58"/>
        <v>0</v>
      </c>
      <c r="AE266" s="4576">
        <f>SUM(AE262:AE264)</f>
        <v>0</v>
      </c>
      <c r="AF266" s="4576">
        <f>SUM(AF262:AF264)</f>
        <v>0</v>
      </c>
      <c r="AG266" s="4576">
        <f>SUM(AG262:AG264)</f>
        <v>0</v>
      </c>
      <c r="AH266" s="4576">
        <f>SUM(AH262:AH264)</f>
        <v>0</v>
      </c>
      <c r="AI266" s="4576">
        <f>SUM(AI262:AI264)</f>
        <v>0</v>
      </c>
      <c r="AJ266" s="4577">
        <f t="shared" si="58"/>
        <v>0</v>
      </c>
      <c r="AK266" s="662"/>
      <c r="AL266" s="3000">
        <f>SUM(AL262:AL264)</f>
        <v>0</v>
      </c>
      <c r="AM266" s="662"/>
      <c r="AN266" s="3000">
        <f>SUM(AN262:AN264)</f>
        <v>0</v>
      </c>
      <c r="AO266" s="6177"/>
      <c r="AP266" s="740"/>
    </row>
    <row r="267" spans="1:42" s="179" customFormat="1">
      <c r="A267" s="740"/>
      <c r="B267" s="662"/>
      <c r="C267" s="3268" t="s">
        <v>1104</v>
      </c>
      <c r="D267" s="3315"/>
      <c r="E267" s="3315"/>
      <c r="F267" s="3300"/>
      <c r="G267" s="3300"/>
      <c r="H267" s="3316"/>
      <c r="I267" s="3316"/>
      <c r="J267" s="3300"/>
      <c r="K267" s="3300"/>
      <c r="L267" s="3055">
        <f>L265+L259</f>
        <v>0</v>
      </c>
      <c r="M267" s="3055">
        <f t="shared" ref="M267:V268" si="59">M265+M259</f>
        <v>0</v>
      </c>
      <c r="N267" s="3314"/>
      <c r="O267" s="3055">
        <f t="shared" si="59"/>
        <v>0</v>
      </c>
      <c r="P267" s="3055">
        <f t="shared" si="59"/>
        <v>0</v>
      </c>
      <c r="Q267" s="3055">
        <f t="shared" si="59"/>
        <v>0</v>
      </c>
      <c r="R267" s="3055">
        <f>R265+R259</f>
        <v>0</v>
      </c>
      <c r="S267" s="3055">
        <f t="shared" si="59"/>
        <v>0</v>
      </c>
      <c r="T267" s="3055">
        <f t="shared" si="59"/>
        <v>0</v>
      </c>
      <c r="U267" s="3055">
        <f t="shared" si="59"/>
        <v>0</v>
      </c>
      <c r="V267" s="3055">
        <f t="shared" si="59"/>
        <v>0</v>
      </c>
      <c r="W267" s="3055">
        <f>W265+W259</f>
        <v>0</v>
      </c>
      <c r="X267" s="3314"/>
      <c r="Y267" s="4526"/>
      <c r="Z267" s="662"/>
      <c r="AA267" s="4575">
        <f t="shared" ref="AA267:AJ268" si="60">AA265+AA259</f>
        <v>0</v>
      </c>
      <c r="AB267" s="4576">
        <f t="shared" si="60"/>
        <v>0</v>
      </c>
      <c r="AC267" s="4576">
        <f t="shared" si="60"/>
        <v>0</v>
      </c>
      <c r="AD267" s="4576">
        <f t="shared" si="60"/>
        <v>0</v>
      </c>
      <c r="AE267" s="4576">
        <f t="shared" ref="AE267:AI268" si="61">AE265+AE259</f>
        <v>0</v>
      </c>
      <c r="AF267" s="4576">
        <f t="shared" si="61"/>
        <v>0</v>
      </c>
      <c r="AG267" s="4576">
        <f t="shared" si="61"/>
        <v>0</v>
      </c>
      <c r="AH267" s="4576">
        <f t="shared" si="61"/>
        <v>0</v>
      </c>
      <c r="AI267" s="4576">
        <f t="shared" si="61"/>
        <v>0</v>
      </c>
      <c r="AJ267" s="4577">
        <f t="shared" si="60"/>
        <v>0</v>
      </c>
      <c r="AK267" s="662"/>
      <c r="AL267" s="3000">
        <f>AL265+AL259</f>
        <v>0</v>
      </c>
      <c r="AM267" s="662"/>
      <c r="AN267" s="3000">
        <f>AN265+AN259</f>
        <v>0</v>
      </c>
      <c r="AO267" s="6177"/>
      <c r="AP267" s="740"/>
    </row>
    <row r="268" spans="1:42" s="179" customFormat="1">
      <c r="A268" s="740"/>
      <c r="B268" s="662"/>
      <c r="C268" s="3311" t="s">
        <v>1687</v>
      </c>
      <c r="D268" s="3312"/>
      <c r="E268" s="3312"/>
      <c r="F268" s="3313"/>
      <c r="G268" s="3314"/>
      <c r="H268" s="3314"/>
      <c r="I268" s="3314"/>
      <c r="J268" s="3314"/>
      <c r="K268" s="3314"/>
      <c r="L268" s="3055">
        <f>L266+L260</f>
        <v>0</v>
      </c>
      <c r="M268" s="3055">
        <f t="shared" si="59"/>
        <v>0</v>
      </c>
      <c r="N268" s="3314"/>
      <c r="O268" s="3055">
        <f t="shared" si="59"/>
        <v>0</v>
      </c>
      <c r="P268" s="3055">
        <f t="shared" si="59"/>
        <v>0</v>
      </c>
      <c r="Q268" s="3055">
        <f t="shared" si="59"/>
        <v>0</v>
      </c>
      <c r="R268" s="3055">
        <f>R266+R260</f>
        <v>0</v>
      </c>
      <c r="S268" s="3055">
        <f t="shared" si="59"/>
        <v>0</v>
      </c>
      <c r="T268" s="3055">
        <f t="shared" si="59"/>
        <v>0</v>
      </c>
      <c r="U268" s="3055">
        <f t="shared" si="59"/>
        <v>0</v>
      </c>
      <c r="V268" s="3055">
        <f t="shared" si="59"/>
        <v>0</v>
      </c>
      <c r="W268" s="3055">
        <f>W266+W260</f>
        <v>0</v>
      </c>
      <c r="X268" s="3314"/>
      <c r="Y268" s="4526"/>
      <c r="Z268" s="662"/>
      <c r="AA268" s="4575">
        <f t="shared" si="60"/>
        <v>0</v>
      </c>
      <c r="AB268" s="4576">
        <f t="shared" si="60"/>
        <v>0</v>
      </c>
      <c r="AC268" s="4576">
        <f t="shared" si="60"/>
        <v>0</v>
      </c>
      <c r="AD268" s="4576">
        <f t="shared" si="60"/>
        <v>0</v>
      </c>
      <c r="AE268" s="4576">
        <f t="shared" si="61"/>
        <v>0</v>
      </c>
      <c r="AF268" s="4576">
        <f t="shared" si="61"/>
        <v>0</v>
      </c>
      <c r="AG268" s="4576">
        <f t="shared" si="61"/>
        <v>0</v>
      </c>
      <c r="AH268" s="4576">
        <f t="shared" si="61"/>
        <v>0</v>
      </c>
      <c r="AI268" s="4576">
        <f t="shared" si="61"/>
        <v>0</v>
      </c>
      <c r="AJ268" s="4577">
        <f t="shared" si="60"/>
        <v>0</v>
      </c>
      <c r="AK268" s="662"/>
      <c r="AL268" s="3000">
        <f>AL266+AL260</f>
        <v>0</v>
      </c>
      <c r="AM268" s="662"/>
      <c r="AN268" s="3000">
        <f>AN266+AN260</f>
        <v>0</v>
      </c>
      <c r="AO268" s="6177"/>
      <c r="AP268" s="740"/>
    </row>
    <row r="269" spans="1:42" s="179" customFormat="1">
      <c r="A269" s="740"/>
      <c r="B269" s="662"/>
      <c r="C269" s="3268" t="s">
        <v>1104</v>
      </c>
      <c r="D269" s="3312"/>
      <c r="E269" s="3312"/>
      <c r="F269" s="3313"/>
      <c r="G269" s="3314"/>
      <c r="H269" s="3314"/>
      <c r="I269" s="3314"/>
      <c r="J269" s="3314"/>
      <c r="K269" s="3314"/>
      <c r="L269" s="3055">
        <f>L267+L252</f>
        <v>0</v>
      </c>
      <c r="M269" s="3055">
        <f>M267+M252</f>
        <v>0</v>
      </c>
      <c r="N269" s="3314"/>
      <c r="O269" s="3055">
        <f t="shared" ref="O269:W270" si="62">O267+O252</f>
        <v>0</v>
      </c>
      <c r="P269" s="3055">
        <f t="shared" si="62"/>
        <v>0</v>
      </c>
      <c r="Q269" s="3055">
        <f t="shared" si="62"/>
        <v>0</v>
      </c>
      <c r="R269" s="3055">
        <f>R267+R252</f>
        <v>0</v>
      </c>
      <c r="S269" s="3055">
        <f t="shared" si="62"/>
        <v>0</v>
      </c>
      <c r="T269" s="3055">
        <f t="shared" si="62"/>
        <v>0</v>
      </c>
      <c r="U269" s="3055">
        <f t="shared" si="62"/>
        <v>0</v>
      </c>
      <c r="V269" s="3055">
        <f t="shared" si="62"/>
        <v>0</v>
      </c>
      <c r="W269" s="3055">
        <f t="shared" si="62"/>
        <v>0</v>
      </c>
      <c r="X269" s="3314"/>
      <c r="Y269" s="4526"/>
      <c r="Z269" s="662"/>
      <c r="AA269" s="4575">
        <f t="shared" ref="AA269:AJ270" si="63">AA267+AA252</f>
        <v>0</v>
      </c>
      <c r="AB269" s="4576">
        <f t="shared" si="63"/>
        <v>0</v>
      </c>
      <c r="AC269" s="4576">
        <f t="shared" si="63"/>
        <v>0</v>
      </c>
      <c r="AD269" s="4576">
        <f t="shared" si="63"/>
        <v>0</v>
      </c>
      <c r="AE269" s="4576">
        <f t="shared" ref="AE269:AI270" si="64">AE267+AE252</f>
        <v>0</v>
      </c>
      <c r="AF269" s="4576">
        <f t="shared" si="64"/>
        <v>0</v>
      </c>
      <c r="AG269" s="4576">
        <f t="shared" si="64"/>
        <v>0</v>
      </c>
      <c r="AH269" s="4576">
        <f t="shared" si="64"/>
        <v>0</v>
      </c>
      <c r="AI269" s="4576">
        <f t="shared" si="64"/>
        <v>0</v>
      </c>
      <c r="AJ269" s="4577">
        <f t="shared" si="63"/>
        <v>0</v>
      </c>
      <c r="AK269" s="662"/>
      <c r="AL269" s="3000">
        <f>AL267+AL252</f>
        <v>0</v>
      </c>
      <c r="AM269" s="662"/>
      <c r="AN269" s="3000">
        <f>AN267+AN252</f>
        <v>0</v>
      </c>
      <c r="AO269" s="6177"/>
      <c r="AP269" s="740"/>
    </row>
    <row r="270" spans="1:42" s="179" customFormat="1">
      <c r="A270" s="740"/>
      <c r="B270" s="662"/>
      <c r="C270" s="3311" t="s">
        <v>1690</v>
      </c>
      <c r="D270" s="3312"/>
      <c r="E270" s="3312"/>
      <c r="F270" s="3313"/>
      <c r="G270" s="3314"/>
      <c r="H270" s="3314"/>
      <c r="I270" s="3314"/>
      <c r="J270" s="3314"/>
      <c r="K270" s="3314"/>
      <c r="L270" s="3055">
        <f>L268+L253</f>
        <v>0</v>
      </c>
      <c r="M270" s="3055">
        <f>M268+M253</f>
        <v>0</v>
      </c>
      <c r="N270" s="3314"/>
      <c r="O270" s="3055">
        <f t="shared" si="62"/>
        <v>0</v>
      </c>
      <c r="P270" s="3055">
        <f t="shared" si="62"/>
        <v>0</v>
      </c>
      <c r="Q270" s="3055">
        <f t="shared" si="62"/>
        <v>0</v>
      </c>
      <c r="R270" s="3055">
        <f>R268+R253</f>
        <v>0</v>
      </c>
      <c r="S270" s="3055">
        <f t="shared" si="62"/>
        <v>0</v>
      </c>
      <c r="T270" s="3055">
        <f t="shared" si="62"/>
        <v>0</v>
      </c>
      <c r="U270" s="3055">
        <f t="shared" si="62"/>
        <v>0</v>
      </c>
      <c r="V270" s="3055">
        <f t="shared" si="62"/>
        <v>0</v>
      </c>
      <c r="W270" s="3055">
        <f t="shared" si="62"/>
        <v>0</v>
      </c>
      <c r="X270" s="3314"/>
      <c r="Y270" s="4526"/>
      <c r="Z270" s="662"/>
      <c r="AA270" s="4575">
        <f t="shared" si="63"/>
        <v>0</v>
      </c>
      <c r="AB270" s="4576">
        <f t="shared" si="63"/>
        <v>0</v>
      </c>
      <c r="AC270" s="4576">
        <f t="shared" si="63"/>
        <v>0</v>
      </c>
      <c r="AD270" s="4576">
        <f t="shared" si="63"/>
        <v>0</v>
      </c>
      <c r="AE270" s="4576">
        <f t="shared" si="64"/>
        <v>0</v>
      </c>
      <c r="AF270" s="4576">
        <f t="shared" si="64"/>
        <v>0</v>
      </c>
      <c r="AG270" s="4576">
        <f t="shared" si="64"/>
        <v>0</v>
      </c>
      <c r="AH270" s="4576">
        <f t="shared" si="64"/>
        <v>0</v>
      </c>
      <c r="AI270" s="4576">
        <f t="shared" si="64"/>
        <v>0</v>
      </c>
      <c r="AJ270" s="4577">
        <f t="shared" si="63"/>
        <v>0</v>
      </c>
      <c r="AK270" s="662"/>
      <c r="AL270" s="3000">
        <f>AL268+AL253</f>
        <v>0</v>
      </c>
      <c r="AM270" s="662"/>
      <c r="AN270" s="3000">
        <f>AN268+AN253</f>
        <v>0</v>
      </c>
      <c r="AO270" s="6177"/>
      <c r="AP270" s="740"/>
    </row>
    <row r="271" spans="1:42" s="179" customFormat="1">
      <c r="A271" s="740"/>
      <c r="B271" s="662"/>
      <c r="C271" s="3317" t="s">
        <v>1314</v>
      </c>
      <c r="D271" s="3318"/>
      <c r="E271" s="3318"/>
      <c r="F271" s="3225"/>
      <c r="G271" s="3314"/>
      <c r="H271" s="3314"/>
      <c r="I271" s="3314"/>
      <c r="J271" s="3314"/>
      <c r="K271" s="3314"/>
      <c r="L271" s="3055">
        <f>SUM(L118,L217,L226,L232,L244,L250,L259,L265)</f>
        <v>0</v>
      </c>
      <c r="M271" s="3055">
        <f>SUM(M118,M217,M226,M232,M244,M250,M259,M265)</f>
        <v>0</v>
      </c>
      <c r="N271" s="3314"/>
      <c r="O271" s="3055">
        <f t="shared" ref="O271:W271" si="65">SUM(O118,O217,O226,O232,O244,O250,O259,O265)</f>
        <v>0</v>
      </c>
      <c r="P271" s="3055">
        <f t="shared" si="65"/>
        <v>0</v>
      </c>
      <c r="Q271" s="3055">
        <f t="shared" si="65"/>
        <v>0</v>
      </c>
      <c r="R271" s="3055">
        <f>SUM(R118,R217,R226,R232,R244,R250,R259,R265)</f>
        <v>0</v>
      </c>
      <c r="S271" s="3055">
        <f t="shared" si="65"/>
        <v>0</v>
      </c>
      <c r="T271" s="3055">
        <f t="shared" si="65"/>
        <v>0</v>
      </c>
      <c r="U271" s="3055">
        <f t="shared" si="65"/>
        <v>0</v>
      </c>
      <c r="V271" s="3055">
        <f t="shared" si="65"/>
        <v>0</v>
      </c>
      <c r="W271" s="3055">
        <f t="shared" si="65"/>
        <v>0</v>
      </c>
      <c r="X271" s="3314"/>
      <c r="Y271" s="4526"/>
      <c r="Z271" s="1087"/>
      <c r="AA271" s="4575">
        <f t="shared" ref="AA271:AJ271" si="66">SUM(AA118,AA217,AA226,AA232,AA244,AA250,AA259,AA265)</f>
        <v>0</v>
      </c>
      <c r="AB271" s="4576">
        <f t="shared" si="66"/>
        <v>0</v>
      </c>
      <c r="AC271" s="4576">
        <f t="shared" si="66"/>
        <v>0</v>
      </c>
      <c r="AD271" s="4576">
        <f t="shared" si="66"/>
        <v>0</v>
      </c>
      <c r="AE271" s="4576">
        <f>SUM(AE118,AE217,AE226,AE232,AE244,AE250,AE259,AE265)</f>
        <v>0</v>
      </c>
      <c r="AF271" s="4576">
        <f>SUM(AF118,AF217,AF226,AF232,AF244,AF250,AF259,AF265)</f>
        <v>0</v>
      </c>
      <c r="AG271" s="4576">
        <f>SUM(AG118,AG217,AG226,AG232,AG244,AG250,AG259,AG265)</f>
        <v>0</v>
      </c>
      <c r="AH271" s="4576">
        <f>SUM(AH118,AH217,AH226,AH232,AH244,AH250,AH259,AH265)</f>
        <v>0</v>
      </c>
      <c r="AI271" s="4576">
        <f>SUM(AI118,AI217,AI226,AI232,AI244,AI250,AI259,AI265)</f>
        <v>0</v>
      </c>
      <c r="AJ271" s="4577">
        <f t="shared" si="66"/>
        <v>0</v>
      </c>
      <c r="AK271" s="662"/>
      <c r="AL271" s="3000">
        <f>SUM(AL118,AL217,AL226,AL232,AL244,AL250,AL259,AL265)</f>
        <v>0</v>
      </c>
      <c r="AM271" s="662"/>
      <c r="AN271" s="3000">
        <f>SUM(AN118,AN217,AN226,AN232,AN244,AN250,AN259,AN265)</f>
        <v>0</v>
      </c>
      <c r="AO271" s="6177"/>
      <c r="AP271" s="740"/>
    </row>
    <row r="272" spans="1:42" s="179" customFormat="1">
      <c r="A272" s="740"/>
      <c r="B272" s="662"/>
      <c r="C272" s="3268" t="s">
        <v>1691</v>
      </c>
      <c r="D272" s="3315"/>
      <c r="E272" s="3315"/>
      <c r="F272" s="3225"/>
      <c r="G272" s="3314"/>
      <c r="H272" s="3314"/>
      <c r="I272" s="3314"/>
      <c r="J272" s="3314"/>
      <c r="K272" s="3314"/>
      <c r="L272" s="3055">
        <f>SUM(L237,L270)</f>
        <v>0</v>
      </c>
      <c r="M272" s="3055">
        <f>SUM(M237,M270)</f>
        <v>0</v>
      </c>
      <c r="N272" s="3314"/>
      <c r="O272" s="3055">
        <f t="shared" ref="O272:W272" si="67">SUM(O237,O270)</f>
        <v>0</v>
      </c>
      <c r="P272" s="3055">
        <f t="shared" si="67"/>
        <v>0</v>
      </c>
      <c r="Q272" s="3055">
        <f t="shared" si="67"/>
        <v>0</v>
      </c>
      <c r="R272" s="3055">
        <f>SUM(R237,R270)</f>
        <v>0</v>
      </c>
      <c r="S272" s="3055">
        <f t="shared" si="67"/>
        <v>0</v>
      </c>
      <c r="T272" s="3055">
        <f t="shared" si="67"/>
        <v>0</v>
      </c>
      <c r="U272" s="3055">
        <f t="shared" si="67"/>
        <v>0</v>
      </c>
      <c r="V272" s="3055">
        <f t="shared" si="67"/>
        <v>0</v>
      </c>
      <c r="W272" s="3055">
        <f t="shared" si="67"/>
        <v>0</v>
      </c>
      <c r="X272" s="3314"/>
      <c r="Y272" s="4526"/>
      <c r="Z272" s="1087"/>
      <c r="AA272" s="4575">
        <f t="shared" ref="AA272:AJ272" si="68">SUM(AA237,AA270)</f>
        <v>0</v>
      </c>
      <c r="AB272" s="4576">
        <f t="shared" si="68"/>
        <v>0</v>
      </c>
      <c r="AC272" s="4576">
        <f t="shared" si="68"/>
        <v>0</v>
      </c>
      <c r="AD272" s="4576">
        <f t="shared" si="68"/>
        <v>0</v>
      </c>
      <c r="AE272" s="4576">
        <f>SUM(AE237,AE270)</f>
        <v>0</v>
      </c>
      <c r="AF272" s="4576">
        <f>SUM(AF237,AF270)</f>
        <v>0</v>
      </c>
      <c r="AG272" s="4576">
        <f>SUM(AG237,AG270)</f>
        <v>0</v>
      </c>
      <c r="AH272" s="4576">
        <f>SUM(AH237,AH270)</f>
        <v>0</v>
      </c>
      <c r="AI272" s="4576">
        <f>SUM(AI237,AI270)</f>
        <v>0</v>
      </c>
      <c r="AJ272" s="4577">
        <f t="shared" si="68"/>
        <v>0</v>
      </c>
      <c r="AK272" s="662"/>
      <c r="AL272" s="3000">
        <f>SUM(AL237,AL270)</f>
        <v>0</v>
      </c>
      <c r="AM272" s="662"/>
      <c r="AN272" s="3000">
        <f>SUM(AN237,AN270)</f>
        <v>0</v>
      </c>
      <c r="AO272" s="6177"/>
      <c r="AP272" s="740"/>
    </row>
    <row r="273" spans="1:42">
      <c r="A273" s="738"/>
      <c r="B273" s="661"/>
      <c r="C273" s="3268"/>
      <c r="D273" s="3315"/>
      <c r="E273" s="3315"/>
      <c r="F273" s="3319"/>
      <c r="G273" s="3319"/>
      <c r="H273" s="3319"/>
      <c r="I273" s="3319"/>
      <c r="J273" s="3319"/>
      <c r="K273" s="3319"/>
      <c r="L273" s="3320"/>
      <c r="M273" s="3320"/>
      <c r="N273" s="3320"/>
      <c r="O273" s="3320"/>
      <c r="P273" s="3320"/>
      <c r="Q273" s="3320"/>
      <c r="R273" s="3320"/>
      <c r="S273" s="3320"/>
      <c r="T273" s="3320"/>
      <c r="U273" s="3320"/>
      <c r="V273" s="3320"/>
      <c r="W273" s="3320"/>
      <c r="X273" s="3319"/>
      <c r="Y273" s="4528"/>
      <c r="Z273" s="661"/>
      <c r="AA273" s="4589"/>
      <c r="AB273" s="4590"/>
      <c r="AC273" s="4590"/>
      <c r="AD273" s="4590"/>
      <c r="AE273" s="4590"/>
      <c r="AF273" s="4590"/>
      <c r="AG273" s="4590"/>
      <c r="AH273" s="4590"/>
      <c r="AI273" s="4590"/>
      <c r="AJ273" s="4591"/>
      <c r="AK273" s="661"/>
      <c r="AL273" s="3003"/>
      <c r="AM273" s="661"/>
      <c r="AN273" s="3003"/>
      <c r="AO273" s="6177"/>
      <c r="AP273" s="738"/>
    </row>
    <row r="274" spans="1:42">
      <c r="A274" s="738"/>
      <c r="B274" s="661"/>
      <c r="C274" s="3299" t="s">
        <v>1692</v>
      </c>
      <c r="D274" s="3300"/>
      <c r="E274" s="3300"/>
      <c r="F274" s="3300"/>
      <c r="G274" s="3301"/>
      <c r="H274" s="3301"/>
      <c r="I274" s="3301"/>
      <c r="J274" s="3301"/>
      <c r="K274" s="3301"/>
      <c r="L274" s="3302"/>
      <c r="M274" s="3302"/>
      <c r="N274" s="3302"/>
      <c r="O274" s="3302"/>
      <c r="P274" s="3302"/>
      <c r="Q274" s="3302"/>
      <c r="R274" s="3302"/>
      <c r="S274" s="3302"/>
      <c r="T274" s="3302"/>
      <c r="U274" s="3302"/>
      <c r="V274" s="3302"/>
      <c r="W274" s="3302"/>
      <c r="X274" s="3302"/>
      <c r="Y274" s="4527"/>
      <c r="Z274" s="661"/>
      <c r="AA274" s="4567"/>
      <c r="AB274" s="4569"/>
      <c r="AC274" s="4569"/>
      <c r="AD274" s="4569"/>
      <c r="AE274" s="4569"/>
      <c r="AF274" s="4569"/>
      <c r="AG274" s="4569"/>
      <c r="AH274" s="4569"/>
      <c r="AI274" s="4569"/>
      <c r="AJ274" s="4570"/>
      <c r="AK274" s="661"/>
      <c r="AL274" s="3002"/>
      <c r="AM274" s="661"/>
      <c r="AN274" s="3002"/>
      <c r="AO274" s="6177"/>
      <c r="AP274" s="738"/>
    </row>
    <row r="275" spans="1:42">
      <c r="A275" s="738"/>
      <c r="B275" s="661"/>
      <c r="C275" s="3268" t="s">
        <v>1678</v>
      </c>
      <c r="D275" s="3300"/>
      <c r="E275" s="3300"/>
      <c r="F275" s="3300"/>
      <c r="G275" s="3301"/>
      <c r="H275" s="3301"/>
      <c r="I275" s="3301"/>
      <c r="J275" s="3301"/>
      <c r="K275" s="3301"/>
      <c r="L275" s="3302"/>
      <c r="M275" s="3302"/>
      <c r="N275" s="3302"/>
      <c r="O275" s="3302"/>
      <c r="P275" s="3302"/>
      <c r="Q275" s="3302"/>
      <c r="R275" s="3302"/>
      <c r="S275" s="3302"/>
      <c r="T275" s="3302"/>
      <c r="U275" s="3302"/>
      <c r="V275" s="3302"/>
      <c r="W275" s="3302"/>
      <c r="X275" s="3302"/>
      <c r="Y275" s="4527"/>
      <c r="Z275" s="661"/>
      <c r="AA275" s="4567"/>
      <c r="AB275" s="4569"/>
      <c r="AC275" s="4569"/>
      <c r="AD275" s="4569"/>
      <c r="AE275" s="4569"/>
      <c r="AF275" s="4569"/>
      <c r="AG275" s="4569"/>
      <c r="AH275" s="4569"/>
      <c r="AI275" s="4569"/>
      <c r="AJ275" s="4570"/>
      <c r="AK275" s="661"/>
      <c r="AL275" s="3002"/>
      <c r="AM275" s="661"/>
      <c r="AN275" s="3002"/>
      <c r="AO275" s="6177"/>
      <c r="AP275" s="738"/>
    </row>
    <row r="276" spans="1:42">
      <c r="A276" s="738"/>
      <c r="B276" s="661"/>
      <c r="C276" s="3305" t="s">
        <v>1679</v>
      </c>
      <c r="D276" s="3300"/>
      <c r="E276" s="3300"/>
      <c r="F276" s="3300"/>
      <c r="G276" s="3301"/>
      <c r="H276" s="3301"/>
      <c r="I276" s="3301"/>
      <c r="J276" s="3301"/>
      <c r="K276" s="3301"/>
      <c r="L276" s="3302"/>
      <c r="M276" s="3302"/>
      <c r="N276" s="3302"/>
      <c r="O276" s="3302"/>
      <c r="P276" s="3302"/>
      <c r="Q276" s="3302"/>
      <c r="R276" s="3302"/>
      <c r="S276" s="3302"/>
      <c r="T276" s="3302"/>
      <c r="U276" s="3302"/>
      <c r="V276" s="3302"/>
      <c r="W276" s="3302"/>
      <c r="X276" s="3302"/>
      <c r="Y276" s="4527"/>
      <c r="Z276" s="661"/>
      <c r="AA276" s="4567"/>
      <c r="AB276" s="4569"/>
      <c r="AC276" s="4569"/>
      <c r="AD276" s="4569"/>
      <c r="AE276" s="4569"/>
      <c r="AF276" s="4569"/>
      <c r="AG276" s="4569"/>
      <c r="AH276" s="4569"/>
      <c r="AI276" s="4569"/>
      <c r="AJ276" s="4570"/>
      <c r="AK276" s="661"/>
      <c r="AL276" s="3002"/>
      <c r="AM276" s="661"/>
      <c r="AN276" s="3002"/>
      <c r="AO276" s="6177"/>
      <c r="AP276" s="738"/>
    </row>
    <row r="277" spans="1:42">
      <c r="A277" s="738"/>
      <c r="B277" s="661"/>
      <c r="C277" s="3307" t="s">
        <v>1411</v>
      </c>
      <c r="D277" s="3300"/>
      <c r="E277" s="3300"/>
      <c r="F277" s="3300" t="b">
        <v>1</v>
      </c>
      <c r="G277" s="3301"/>
      <c r="H277" s="3301"/>
      <c r="I277" s="3301"/>
      <c r="J277" s="3301"/>
      <c r="K277" s="3301"/>
      <c r="L277" s="4517"/>
      <c r="M277" s="4517"/>
      <c r="N277" s="3975"/>
      <c r="O277" s="4517"/>
      <c r="P277" s="4517"/>
      <c r="Q277" s="4517"/>
      <c r="R277" s="4517"/>
      <c r="S277" s="4517"/>
      <c r="T277" s="4517"/>
      <c r="U277" s="4517"/>
      <c r="V277" s="4517"/>
      <c r="W277" s="3310">
        <f>T277+U277-V277</f>
        <v>0</v>
      </c>
      <c r="X277" s="3309"/>
      <c r="Y277" s="4525"/>
      <c r="Z277" s="661"/>
      <c r="AA277" s="4571">
        <f>+AB277+AC277</f>
        <v>0</v>
      </c>
      <c r="AB277" s="4594"/>
      <c r="AC277" s="4594"/>
      <c r="AD277" s="4594"/>
      <c r="AE277" s="4594"/>
      <c r="AF277" s="4594"/>
      <c r="AG277" s="4594"/>
      <c r="AH277" s="4594"/>
      <c r="AI277" s="4594"/>
      <c r="AJ277" s="4574">
        <f>+AC277+AE277</f>
        <v>0</v>
      </c>
      <c r="AK277" s="661"/>
      <c r="AL277" s="4595"/>
      <c r="AM277" s="661"/>
      <c r="AN277" s="4595"/>
      <c r="AO277" s="6177"/>
      <c r="AP277" s="738"/>
    </row>
    <row r="278" spans="1:42">
      <c r="A278" s="738"/>
      <c r="B278" s="661"/>
      <c r="C278" s="3307" t="s">
        <v>1412</v>
      </c>
      <c r="D278" s="3300"/>
      <c r="E278" s="3300"/>
      <c r="F278" s="3300" t="b">
        <v>0</v>
      </c>
      <c r="G278" s="3301"/>
      <c r="H278" s="3301"/>
      <c r="I278" s="3301"/>
      <c r="J278" s="3301"/>
      <c r="K278" s="3301"/>
      <c r="L278" s="4517"/>
      <c r="M278" s="4517"/>
      <c r="N278" s="3975"/>
      <c r="O278" s="4517"/>
      <c r="P278" s="4517"/>
      <c r="Q278" s="4517"/>
      <c r="R278" s="4517"/>
      <c r="S278" s="4517"/>
      <c r="T278" s="4517"/>
      <c r="U278" s="4517"/>
      <c r="V278" s="4517"/>
      <c r="W278" s="3310">
        <f>T278+U278-V278</f>
        <v>0</v>
      </c>
      <c r="X278" s="3309"/>
      <c r="Y278" s="4525"/>
      <c r="Z278" s="661"/>
      <c r="AA278" s="4571">
        <f>+AB278+AC278</f>
        <v>0</v>
      </c>
      <c r="AB278" s="4594"/>
      <c r="AC278" s="4594"/>
      <c r="AD278" s="4594"/>
      <c r="AE278" s="4594"/>
      <c r="AF278" s="4594"/>
      <c r="AG278" s="4594"/>
      <c r="AH278" s="4594"/>
      <c r="AI278" s="4594"/>
      <c r="AJ278" s="4574">
        <f>+AC278+AE278</f>
        <v>0</v>
      </c>
      <c r="AK278" s="661"/>
      <c r="AL278" s="4595"/>
      <c r="AM278" s="661"/>
      <c r="AN278" s="4595"/>
      <c r="AO278" s="6177"/>
      <c r="AP278" s="738"/>
    </row>
    <row r="279" spans="1:42">
      <c r="A279" s="738"/>
      <c r="B279" s="661"/>
      <c r="C279" s="3307" t="s">
        <v>1413</v>
      </c>
      <c r="D279" s="3300"/>
      <c r="E279" s="3300"/>
      <c r="F279" s="3300" t="b">
        <v>1</v>
      </c>
      <c r="G279" s="3301"/>
      <c r="H279" s="3301"/>
      <c r="I279" s="3301"/>
      <c r="J279" s="3301"/>
      <c r="K279" s="3301"/>
      <c r="L279" s="4517"/>
      <c r="M279" s="4517"/>
      <c r="N279" s="3975"/>
      <c r="O279" s="4517"/>
      <c r="P279" s="4517"/>
      <c r="Q279" s="4517"/>
      <c r="R279" s="4517"/>
      <c r="S279" s="4517"/>
      <c r="T279" s="4517"/>
      <c r="U279" s="4517"/>
      <c r="V279" s="4517"/>
      <c r="W279" s="3310">
        <f>T279+U279-V279</f>
        <v>0</v>
      </c>
      <c r="X279" s="3309"/>
      <c r="Y279" s="4525"/>
      <c r="Z279" s="661"/>
      <c r="AA279" s="4571">
        <f>+AB279+AC279</f>
        <v>0</v>
      </c>
      <c r="AB279" s="4594"/>
      <c r="AC279" s="4594"/>
      <c r="AD279" s="4594"/>
      <c r="AE279" s="4594"/>
      <c r="AF279" s="4594"/>
      <c r="AG279" s="4594"/>
      <c r="AH279" s="4594"/>
      <c r="AI279" s="4594"/>
      <c r="AJ279" s="4574">
        <f>+AC279+AE279</f>
        <v>0</v>
      </c>
      <c r="AK279" s="661"/>
      <c r="AL279" s="4595"/>
      <c r="AM279" s="661"/>
      <c r="AN279" s="4595"/>
      <c r="AO279" s="6177"/>
      <c r="AP279" s="738"/>
    </row>
    <row r="280" spans="1:42">
      <c r="A280" s="738"/>
      <c r="B280" s="661"/>
      <c r="C280" s="3268" t="s">
        <v>1104</v>
      </c>
      <c r="D280" s="3300"/>
      <c r="E280" s="3300"/>
      <c r="F280" s="3225"/>
      <c r="G280" s="3301"/>
      <c r="H280" s="3301"/>
      <c r="I280" s="3301"/>
      <c r="J280" s="3301"/>
      <c r="K280" s="3301"/>
      <c r="L280" s="3055">
        <f>SUMIF($F$277:$F$279,"TRUE",L277:L279)</f>
        <v>0</v>
      </c>
      <c r="M280" s="3055">
        <f>SUMIF($F$277:$F$279,"TRUE",M277:M279)</f>
        <v>0</v>
      </c>
      <c r="N280" s="3309"/>
      <c r="O280" s="3055">
        <f t="shared" ref="O280:W280" si="69">SUMIF($F$277:$F$279,"TRUE",O277:O279)</f>
        <v>0</v>
      </c>
      <c r="P280" s="3055">
        <f t="shared" si="69"/>
        <v>0</v>
      </c>
      <c r="Q280" s="3055">
        <f t="shared" si="69"/>
        <v>0</v>
      </c>
      <c r="R280" s="3055">
        <f>SUMIF($F$277:$F$279,"TRUE",R277:R279)</f>
        <v>0</v>
      </c>
      <c r="S280" s="3055">
        <f t="shared" si="69"/>
        <v>0</v>
      </c>
      <c r="T280" s="3055">
        <f>SUMIF($F$277:$F$279,"TRUE",T277:T279)</f>
        <v>0</v>
      </c>
      <c r="U280" s="3055">
        <f t="shared" si="69"/>
        <v>0</v>
      </c>
      <c r="V280" s="3055">
        <f t="shared" si="69"/>
        <v>0</v>
      </c>
      <c r="W280" s="3055">
        <f t="shared" si="69"/>
        <v>0</v>
      </c>
      <c r="X280" s="3309"/>
      <c r="Y280" s="4525"/>
      <c r="Z280" s="661"/>
      <c r="AA280" s="4575">
        <f t="shared" ref="AA280:AJ280" si="70">SUMIF($F$277:$F$279,"TRUE",AA277:AA279)</f>
        <v>0</v>
      </c>
      <c r="AB280" s="4576">
        <f t="shared" si="70"/>
        <v>0</v>
      </c>
      <c r="AC280" s="4576">
        <f t="shared" si="70"/>
        <v>0</v>
      </c>
      <c r="AD280" s="4576">
        <f t="shared" si="70"/>
        <v>0</v>
      </c>
      <c r="AE280" s="4576">
        <f>SUMIF($F$277:$F$279,"TRUE",AE277:AE279)</f>
        <v>0</v>
      </c>
      <c r="AF280" s="4576">
        <f>SUMIF($F$277:$F$279,"TRUE",AF277:AF279)</f>
        <v>0</v>
      </c>
      <c r="AG280" s="4576">
        <f>SUMIF($F$277:$F$279,"TRUE",AG277:AG279)</f>
        <v>0</v>
      </c>
      <c r="AH280" s="4576">
        <f>SUMIF($F$277:$F$279,"TRUE",AH277:AH279)</f>
        <v>0</v>
      </c>
      <c r="AI280" s="4576">
        <f>SUMIF($F$277:$F$279,"TRUE",AI277:AI279)</f>
        <v>0</v>
      </c>
      <c r="AJ280" s="4577">
        <f t="shared" si="70"/>
        <v>0</v>
      </c>
      <c r="AK280" s="661"/>
      <c r="AL280" s="3000">
        <f>SUMIF($F$277:$F$279,"TRUE",AL277:AL279)</f>
        <v>0</v>
      </c>
      <c r="AM280" s="661"/>
      <c r="AN280" s="3000">
        <f>SUMIF($F$277:$F$279,"TRUE",AN277:AN279)</f>
        <v>0</v>
      </c>
      <c r="AO280" s="6177"/>
      <c r="AP280" s="738"/>
    </row>
    <row r="281" spans="1:42" s="179" customFormat="1">
      <c r="A281" s="740"/>
      <c r="B281" s="662"/>
      <c r="C281" s="3311" t="s">
        <v>1414</v>
      </c>
      <c r="D281" s="3315"/>
      <c r="E281" s="3315"/>
      <c r="F281" s="3300"/>
      <c r="G281" s="3300"/>
      <c r="H281" s="3316"/>
      <c r="I281" s="3316"/>
      <c r="J281" s="3300"/>
      <c r="K281" s="3300"/>
      <c r="L281" s="3055">
        <f>SUM(L277:L279)</f>
        <v>0</v>
      </c>
      <c r="M281" s="3055">
        <f t="shared" ref="M281:W281" si="71">SUM(M277:M279)</f>
        <v>0</v>
      </c>
      <c r="N281" s="3314"/>
      <c r="O281" s="3055">
        <f t="shared" si="71"/>
        <v>0</v>
      </c>
      <c r="P281" s="3055">
        <f t="shared" si="71"/>
        <v>0</v>
      </c>
      <c r="Q281" s="3055">
        <f t="shared" si="71"/>
        <v>0</v>
      </c>
      <c r="R281" s="3055">
        <f>SUM(R277:R279)</f>
        <v>0</v>
      </c>
      <c r="S281" s="3055">
        <f t="shared" si="71"/>
        <v>0</v>
      </c>
      <c r="T281" s="3055">
        <f>SUM(T277:T279)</f>
        <v>0</v>
      </c>
      <c r="U281" s="3055">
        <f t="shared" si="71"/>
        <v>0</v>
      </c>
      <c r="V281" s="3055">
        <f t="shared" si="71"/>
        <v>0</v>
      </c>
      <c r="W281" s="3055">
        <f t="shared" si="71"/>
        <v>0</v>
      </c>
      <c r="X281" s="3314"/>
      <c r="Y281" s="4526"/>
      <c r="Z281" s="662"/>
      <c r="AA281" s="4575">
        <f t="shared" ref="AA281:AJ281" si="72">SUM(AA277:AA279)</f>
        <v>0</v>
      </c>
      <c r="AB281" s="4576">
        <f t="shared" si="72"/>
        <v>0</v>
      </c>
      <c r="AC281" s="4576">
        <f t="shared" si="72"/>
        <v>0</v>
      </c>
      <c r="AD281" s="4576">
        <f t="shared" si="72"/>
        <v>0</v>
      </c>
      <c r="AE281" s="4576">
        <f>SUM(AE277:AE279)</f>
        <v>0</v>
      </c>
      <c r="AF281" s="4576">
        <f>SUM(AF277:AF279)</f>
        <v>0</v>
      </c>
      <c r="AG281" s="4576">
        <f>SUM(AG277:AG279)</f>
        <v>0</v>
      </c>
      <c r="AH281" s="4576">
        <f>SUM(AH277:AH279)</f>
        <v>0</v>
      </c>
      <c r="AI281" s="4576">
        <f>SUM(AI277:AI279)</f>
        <v>0</v>
      </c>
      <c r="AJ281" s="4577">
        <f t="shared" si="72"/>
        <v>0</v>
      </c>
      <c r="AK281" s="662"/>
      <c r="AL281" s="3000">
        <f>SUM(AL277:AL279)</f>
        <v>0</v>
      </c>
      <c r="AM281" s="662"/>
      <c r="AN281" s="3000">
        <f>SUM(AN277:AN279)</f>
        <v>0</v>
      </c>
      <c r="AO281" s="6177"/>
      <c r="AP281" s="740"/>
    </row>
    <row r="282" spans="1:42">
      <c r="A282" s="738"/>
      <c r="B282" s="661"/>
      <c r="C282" s="3305" t="s">
        <v>1680</v>
      </c>
      <c r="D282" s="3300"/>
      <c r="E282" s="3300"/>
      <c r="F282" s="3300"/>
      <c r="G282" s="3301"/>
      <c r="H282" s="3301"/>
      <c r="I282" s="3301"/>
      <c r="J282" s="3301"/>
      <c r="K282" s="3301"/>
      <c r="L282" s="3302"/>
      <c r="M282" s="3302"/>
      <c r="N282" s="3302"/>
      <c r="O282" s="3302"/>
      <c r="P282" s="3302"/>
      <c r="Q282" s="3302"/>
      <c r="R282" s="3302"/>
      <c r="S282" s="3302"/>
      <c r="T282" s="3302"/>
      <c r="U282" s="3302"/>
      <c r="V282" s="3302"/>
      <c r="W282" s="3302"/>
      <c r="X282" s="3302"/>
      <c r="Y282" s="4527"/>
      <c r="Z282" s="661"/>
      <c r="AA282" s="4567"/>
      <c r="AB282" s="4569"/>
      <c r="AC282" s="4569"/>
      <c r="AD282" s="4569"/>
      <c r="AE282" s="4569"/>
      <c r="AF282" s="4569"/>
      <c r="AG282" s="4569"/>
      <c r="AH282" s="4569"/>
      <c r="AI282" s="4569"/>
      <c r="AJ282" s="4570"/>
      <c r="AK282" s="661"/>
      <c r="AL282" s="3002"/>
      <c r="AM282" s="661"/>
      <c r="AN282" s="3002"/>
      <c r="AO282" s="6177"/>
      <c r="AP282" s="738"/>
    </row>
    <row r="283" spans="1:42">
      <c r="A283" s="738"/>
      <c r="B283" s="661"/>
      <c r="C283" s="3307" t="s">
        <v>1681</v>
      </c>
      <c r="D283" s="3300"/>
      <c r="E283" s="3300"/>
      <c r="F283" s="3300" t="b">
        <v>1</v>
      </c>
      <c r="G283" s="3301"/>
      <c r="H283" s="3301"/>
      <c r="I283" s="3301"/>
      <c r="J283" s="3301"/>
      <c r="K283" s="3301"/>
      <c r="L283" s="4517"/>
      <c r="M283" s="4517"/>
      <c r="N283" s="3975"/>
      <c r="O283" s="4517"/>
      <c r="P283" s="4517"/>
      <c r="Q283" s="4517"/>
      <c r="R283" s="4517"/>
      <c r="S283" s="4517"/>
      <c r="T283" s="4517"/>
      <c r="U283" s="4517"/>
      <c r="V283" s="4517"/>
      <c r="W283" s="3310">
        <f>T283+U283-V283</f>
        <v>0</v>
      </c>
      <c r="X283" s="3309"/>
      <c r="Y283" s="4525"/>
      <c r="Z283" s="661"/>
      <c r="AA283" s="4571">
        <f>+AB283+AC283</f>
        <v>0</v>
      </c>
      <c r="AB283" s="4594"/>
      <c r="AC283" s="4594"/>
      <c r="AD283" s="4594"/>
      <c r="AE283" s="4594"/>
      <c r="AF283" s="4594"/>
      <c r="AG283" s="4594"/>
      <c r="AH283" s="4594"/>
      <c r="AI283" s="4594"/>
      <c r="AJ283" s="4574">
        <f>+AC283+AE283</f>
        <v>0</v>
      </c>
      <c r="AK283" s="661"/>
      <c r="AL283" s="4595"/>
      <c r="AM283" s="661"/>
      <c r="AN283" s="4595"/>
      <c r="AO283" s="6177"/>
      <c r="AP283" s="738"/>
    </row>
    <row r="284" spans="1:42">
      <c r="A284" s="738"/>
      <c r="B284" s="661"/>
      <c r="C284" s="3307" t="s">
        <v>1682</v>
      </c>
      <c r="D284" s="3300"/>
      <c r="E284" s="3300"/>
      <c r="F284" s="3300" t="b">
        <v>0</v>
      </c>
      <c r="G284" s="3301"/>
      <c r="H284" s="3301"/>
      <c r="I284" s="3301"/>
      <c r="J284" s="3301"/>
      <c r="K284" s="3301"/>
      <c r="L284" s="4517"/>
      <c r="M284" s="4517"/>
      <c r="N284" s="3975"/>
      <c r="O284" s="4517"/>
      <c r="P284" s="4517"/>
      <c r="Q284" s="4517"/>
      <c r="R284" s="4517"/>
      <c r="S284" s="4517"/>
      <c r="T284" s="4517"/>
      <c r="U284" s="4517"/>
      <c r="V284" s="4517"/>
      <c r="W284" s="3310">
        <f>T284+U284-V284</f>
        <v>0</v>
      </c>
      <c r="X284" s="3309"/>
      <c r="Y284" s="4525"/>
      <c r="Z284" s="661"/>
      <c r="AA284" s="4571">
        <f>+AB284+AC284</f>
        <v>0</v>
      </c>
      <c r="AB284" s="4594"/>
      <c r="AC284" s="4594"/>
      <c r="AD284" s="4594"/>
      <c r="AE284" s="4594"/>
      <c r="AF284" s="4594"/>
      <c r="AG284" s="4594"/>
      <c r="AH284" s="4594"/>
      <c r="AI284" s="4594"/>
      <c r="AJ284" s="4574">
        <f>+AC284+AE284</f>
        <v>0</v>
      </c>
      <c r="AK284" s="661"/>
      <c r="AL284" s="4595"/>
      <c r="AM284" s="661"/>
      <c r="AN284" s="4595"/>
      <c r="AO284" s="6177"/>
      <c r="AP284" s="738"/>
    </row>
    <row r="285" spans="1:42">
      <c r="A285" s="738"/>
      <c r="B285" s="661"/>
      <c r="C285" s="3307" t="s">
        <v>1683</v>
      </c>
      <c r="D285" s="3300"/>
      <c r="E285" s="3300"/>
      <c r="F285" s="3300" t="b">
        <v>1</v>
      </c>
      <c r="G285" s="3301"/>
      <c r="H285" s="3301"/>
      <c r="I285" s="3301"/>
      <c r="J285" s="3301"/>
      <c r="K285" s="3301"/>
      <c r="L285" s="4517"/>
      <c r="M285" s="4517"/>
      <c r="N285" s="3975"/>
      <c r="O285" s="4517"/>
      <c r="P285" s="4517"/>
      <c r="Q285" s="4517"/>
      <c r="R285" s="4517"/>
      <c r="S285" s="4517"/>
      <c r="T285" s="4517"/>
      <c r="U285" s="4517"/>
      <c r="V285" s="4517"/>
      <c r="W285" s="3310">
        <f>T285+U285-V285</f>
        <v>0</v>
      </c>
      <c r="X285" s="3309"/>
      <c r="Y285" s="4525"/>
      <c r="Z285" s="661"/>
      <c r="AA285" s="4571">
        <f>+AB285+AC285</f>
        <v>0</v>
      </c>
      <c r="AB285" s="4594"/>
      <c r="AC285" s="4594"/>
      <c r="AD285" s="4594"/>
      <c r="AE285" s="4594"/>
      <c r="AF285" s="4594"/>
      <c r="AG285" s="4594"/>
      <c r="AH285" s="4594"/>
      <c r="AI285" s="4594"/>
      <c r="AJ285" s="4574">
        <f>+AC285+AE285</f>
        <v>0</v>
      </c>
      <c r="AK285" s="661"/>
      <c r="AL285" s="4595"/>
      <c r="AM285" s="661"/>
      <c r="AN285" s="4595"/>
      <c r="AO285" s="6177"/>
      <c r="AP285" s="738"/>
    </row>
    <row r="286" spans="1:42">
      <c r="A286" s="738"/>
      <c r="B286" s="661"/>
      <c r="C286" s="3268" t="s">
        <v>1104</v>
      </c>
      <c r="D286" s="3300"/>
      <c r="E286" s="3300"/>
      <c r="F286" s="3225"/>
      <c r="G286" s="3301"/>
      <c r="H286" s="3301"/>
      <c r="I286" s="3301"/>
      <c r="J286" s="3301"/>
      <c r="K286" s="3301"/>
      <c r="L286" s="3055">
        <f>SUMIF($F$283:$F$285,"TRUE",L283:L285)</f>
        <v>0</v>
      </c>
      <c r="M286" s="3055">
        <f>SUMIF($F$283:$F$285,"TRUE",M283:M285)</f>
        <v>0</v>
      </c>
      <c r="N286" s="3309"/>
      <c r="O286" s="3055">
        <f t="shared" ref="O286:W286" si="73">SUMIF($F$283:$F$285,"TRUE",O283:O285)</f>
        <v>0</v>
      </c>
      <c r="P286" s="3055">
        <f t="shared" si="73"/>
        <v>0</v>
      </c>
      <c r="Q286" s="3055">
        <f t="shared" si="73"/>
        <v>0</v>
      </c>
      <c r="R286" s="3055">
        <f>SUMIF($F$283:$F$285,"TRUE",R283:R285)</f>
        <v>0</v>
      </c>
      <c r="S286" s="3055">
        <f t="shared" si="73"/>
        <v>0</v>
      </c>
      <c r="T286" s="3055">
        <f t="shared" si="73"/>
        <v>0</v>
      </c>
      <c r="U286" s="3055">
        <f t="shared" si="73"/>
        <v>0</v>
      </c>
      <c r="V286" s="3055">
        <f t="shared" si="73"/>
        <v>0</v>
      </c>
      <c r="W286" s="3055">
        <f t="shared" si="73"/>
        <v>0</v>
      </c>
      <c r="X286" s="3309"/>
      <c r="Y286" s="4525"/>
      <c r="Z286" s="661"/>
      <c r="AA286" s="4575">
        <f t="shared" ref="AA286:AJ286" si="74">SUMIF($F$283:$F$285,"TRUE",AA283:AA285)</f>
        <v>0</v>
      </c>
      <c r="AB286" s="4576">
        <f t="shared" si="74"/>
        <v>0</v>
      </c>
      <c r="AC286" s="4576">
        <f t="shared" si="74"/>
        <v>0</v>
      </c>
      <c r="AD286" s="4576">
        <f t="shared" si="74"/>
        <v>0</v>
      </c>
      <c r="AE286" s="4576">
        <f>SUMIF($F$283:$F$285,"TRUE",AE283:AE285)</f>
        <v>0</v>
      </c>
      <c r="AF286" s="4576">
        <f>SUMIF($F$283:$F$285,"TRUE",AF283:AF285)</f>
        <v>0</v>
      </c>
      <c r="AG286" s="4576">
        <f>SUMIF($F$283:$F$285,"TRUE",AG283:AG285)</f>
        <v>0</v>
      </c>
      <c r="AH286" s="4576">
        <f>SUMIF($F$283:$F$285,"TRUE",AH283:AH285)</f>
        <v>0</v>
      </c>
      <c r="AI286" s="4576">
        <f>SUMIF($F$283:$F$285,"TRUE",AI283:AI285)</f>
        <v>0</v>
      </c>
      <c r="AJ286" s="4577">
        <f t="shared" si="74"/>
        <v>0</v>
      </c>
      <c r="AK286" s="661"/>
      <c r="AL286" s="3000">
        <f>SUMIF($F$283:$F$285,"TRUE",AL283:AL285)</f>
        <v>0</v>
      </c>
      <c r="AM286" s="661"/>
      <c r="AN286" s="3000">
        <f>SUMIF($F$283:$F$285,"TRUE",AN283:AN285)</f>
        <v>0</v>
      </c>
      <c r="AO286" s="6177"/>
      <c r="AP286" s="738"/>
    </row>
    <row r="287" spans="1:42" s="179" customFormat="1">
      <c r="A287" s="740"/>
      <c r="B287" s="662"/>
      <c r="C287" s="3311" t="s">
        <v>1684</v>
      </c>
      <c r="D287" s="3315"/>
      <c r="E287" s="3315"/>
      <c r="F287" s="3300"/>
      <c r="G287" s="3300"/>
      <c r="H287" s="3316"/>
      <c r="I287" s="3316"/>
      <c r="J287" s="3300"/>
      <c r="K287" s="3300"/>
      <c r="L287" s="3055">
        <f>SUM(L283:L285)</f>
        <v>0</v>
      </c>
      <c r="M287" s="3055">
        <f t="shared" ref="M287:W287" si="75">SUM(M283:M285)</f>
        <v>0</v>
      </c>
      <c r="N287" s="3314"/>
      <c r="O287" s="3055">
        <f t="shared" si="75"/>
        <v>0</v>
      </c>
      <c r="P287" s="3055">
        <f t="shared" si="75"/>
        <v>0</v>
      </c>
      <c r="Q287" s="3055">
        <f t="shared" si="75"/>
        <v>0</v>
      </c>
      <c r="R287" s="3055">
        <f>SUM(R283:R285)</f>
        <v>0</v>
      </c>
      <c r="S287" s="3055">
        <f t="shared" si="75"/>
        <v>0</v>
      </c>
      <c r="T287" s="3055">
        <f t="shared" si="75"/>
        <v>0</v>
      </c>
      <c r="U287" s="3055">
        <f t="shared" si="75"/>
        <v>0</v>
      </c>
      <c r="V287" s="3055">
        <f t="shared" si="75"/>
        <v>0</v>
      </c>
      <c r="W287" s="3055">
        <f t="shared" si="75"/>
        <v>0</v>
      </c>
      <c r="X287" s="3314"/>
      <c r="Y287" s="4526"/>
      <c r="Z287" s="662"/>
      <c r="AA287" s="4575">
        <f t="shared" ref="AA287:AJ287" si="76">SUM(AA283:AA285)</f>
        <v>0</v>
      </c>
      <c r="AB287" s="4576">
        <f t="shared" si="76"/>
        <v>0</v>
      </c>
      <c r="AC287" s="4576">
        <f t="shared" si="76"/>
        <v>0</v>
      </c>
      <c r="AD287" s="4576">
        <f t="shared" si="76"/>
        <v>0</v>
      </c>
      <c r="AE287" s="4576">
        <f>SUM(AE283:AE285)</f>
        <v>0</v>
      </c>
      <c r="AF287" s="4576">
        <f>SUM(AF283:AF285)</f>
        <v>0</v>
      </c>
      <c r="AG287" s="4576">
        <f>SUM(AG283:AG285)</f>
        <v>0</v>
      </c>
      <c r="AH287" s="4576">
        <f>SUM(AH283:AH285)</f>
        <v>0</v>
      </c>
      <c r="AI287" s="4576">
        <f>SUM(AI283:AI285)</f>
        <v>0</v>
      </c>
      <c r="AJ287" s="4577">
        <f t="shared" si="76"/>
        <v>0</v>
      </c>
      <c r="AK287" s="662"/>
      <c r="AL287" s="3000">
        <f>SUM(AL283:AL285)</f>
        <v>0</v>
      </c>
      <c r="AM287" s="662"/>
      <c r="AN287" s="3000">
        <f>SUM(AN283:AN285)</f>
        <v>0</v>
      </c>
      <c r="AO287" s="6177"/>
      <c r="AP287" s="740"/>
    </row>
    <row r="288" spans="1:42" s="179" customFormat="1">
      <c r="A288" s="740"/>
      <c r="B288" s="662"/>
      <c r="C288" s="3268" t="s">
        <v>1104</v>
      </c>
      <c r="D288" s="3315"/>
      <c r="E288" s="3315"/>
      <c r="F288" s="3300"/>
      <c r="G288" s="3300"/>
      <c r="H288" s="3316"/>
      <c r="I288" s="3316"/>
      <c r="J288" s="3300"/>
      <c r="K288" s="3300"/>
      <c r="L288" s="3055">
        <f>L286+L280</f>
        <v>0</v>
      </c>
      <c r="M288" s="3055">
        <f t="shared" ref="M288:W289" si="77">M286+M280</f>
        <v>0</v>
      </c>
      <c r="N288" s="3314"/>
      <c r="O288" s="3055">
        <f t="shared" si="77"/>
        <v>0</v>
      </c>
      <c r="P288" s="3055">
        <f t="shared" si="77"/>
        <v>0</v>
      </c>
      <c r="Q288" s="3055">
        <f t="shared" si="77"/>
        <v>0</v>
      </c>
      <c r="R288" s="3055">
        <f>R286+R280</f>
        <v>0</v>
      </c>
      <c r="S288" s="3055">
        <f t="shared" si="77"/>
        <v>0</v>
      </c>
      <c r="T288" s="3055">
        <f t="shared" si="77"/>
        <v>0</v>
      </c>
      <c r="U288" s="3055">
        <f t="shared" si="77"/>
        <v>0</v>
      </c>
      <c r="V288" s="3055">
        <f t="shared" si="77"/>
        <v>0</v>
      </c>
      <c r="W288" s="3055">
        <f t="shared" si="77"/>
        <v>0</v>
      </c>
      <c r="X288" s="3314"/>
      <c r="Y288" s="4526"/>
      <c r="Z288" s="662"/>
      <c r="AA288" s="4575">
        <f t="shared" ref="AA288:AJ289" si="78">AA286+AA280</f>
        <v>0</v>
      </c>
      <c r="AB288" s="4576">
        <f t="shared" si="78"/>
        <v>0</v>
      </c>
      <c r="AC288" s="4576">
        <f t="shared" si="78"/>
        <v>0</v>
      </c>
      <c r="AD288" s="4576">
        <f t="shared" si="78"/>
        <v>0</v>
      </c>
      <c r="AE288" s="4576">
        <f t="shared" ref="AE288:AI289" si="79">AE286+AE280</f>
        <v>0</v>
      </c>
      <c r="AF288" s="4576">
        <f t="shared" si="79"/>
        <v>0</v>
      </c>
      <c r="AG288" s="4576">
        <f t="shared" si="79"/>
        <v>0</v>
      </c>
      <c r="AH288" s="4576">
        <f t="shared" si="79"/>
        <v>0</v>
      </c>
      <c r="AI288" s="4576">
        <f t="shared" si="79"/>
        <v>0</v>
      </c>
      <c r="AJ288" s="4577">
        <f t="shared" si="78"/>
        <v>0</v>
      </c>
      <c r="AK288" s="662"/>
      <c r="AL288" s="3000">
        <f>AL286+AL280</f>
        <v>0</v>
      </c>
      <c r="AM288" s="662"/>
      <c r="AN288" s="3000">
        <f>AN286+AN280</f>
        <v>0</v>
      </c>
      <c r="AO288" s="6177"/>
      <c r="AP288" s="740"/>
    </row>
    <row r="289" spans="1:42" s="179" customFormat="1">
      <c r="A289" s="740"/>
      <c r="B289" s="662"/>
      <c r="C289" s="3311" t="s">
        <v>1685</v>
      </c>
      <c r="D289" s="3312"/>
      <c r="E289" s="3312"/>
      <c r="F289" s="3313"/>
      <c r="G289" s="3314"/>
      <c r="H289" s="3314"/>
      <c r="I289" s="3314"/>
      <c r="J289" s="3314"/>
      <c r="K289" s="3314"/>
      <c r="L289" s="3055">
        <f>L287+L281</f>
        <v>0</v>
      </c>
      <c r="M289" s="3055">
        <f t="shared" si="77"/>
        <v>0</v>
      </c>
      <c r="N289" s="3314"/>
      <c r="O289" s="3055">
        <f t="shared" si="77"/>
        <v>0</v>
      </c>
      <c r="P289" s="3055">
        <f t="shared" si="77"/>
        <v>0</v>
      </c>
      <c r="Q289" s="3055">
        <f t="shared" si="77"/>
        <v>0</v>
      </c>
      <c r="R289" s="3055">
        <f>R287+R281</f>
        <v>0</v>
      </c>
      <c r="S289" s="3055">
        <f t="shared" si="77"/>
        <v>0</v>
      </c>
      <c r="T289" s="3055">
        <f t="shared" si="77"/>
        <v>0</v>
      </c>
      <c r="U289" s="3055">
        <f t="shared" si="77"/>
        <v>0</v>
      </c>
      <c r="V289" s="3055">
        <f t="shared" si="77"/>
        <v>0</v>
      </c>
      <c r="W289" s="3055">
        <f t="shared" si="77"/>
        <v>0</v>
      </c>
      <c r="X289" s="3314"/>
      <c r="Y289" s="4526"/>
      <c r="Z289" s="662"/>
      <c r="AA289" s="4575">
        <f t="shared" si="78"/>
        <v>0</v>
      </c>
      <c r="AB289" s="4576">
        <f t="shared" si="78"/>
        <v>0</v>
      </c>
      <c r="AC289" s="4576">
        <f t="shared" si="78"/>
        <v>0</v>
      </c>
      <c r="AD289" s="4576">
        <f t="shared" si="78"/>
        <v>0</v>
      </c>
      <c r="AE289" s="4576">
        <f t="shared" si="79"/>
        <v>0</v>
      </c>
      <c r="AF289" s="4576">
        <f t="shared" si="79"/>
        <v>0</v>
      </c>
      <c r="AG289" s="4576">
        <f t="shared" si="79"/>
        <v>0</v>
      </c>
      <c r="AH289" s="4576">
        <f t="shared" si="79"/>
        <v>0</v>
      </c>
      <c r="AI289" s="4576">
        <f t="shared" si="79"/>
        <v>0</v>
      </c>
      <c r="AJ289" s="4577">
        <f t="shared" si="78"/>
        <v>0</v>
      </c>
      <c r="AK289" s="662"/>
      <c r="AL289" s="3000">
        <f>AL287+AL281</f>
        <v>0</v>
      </c>
      <c r="AM289" s="662"/>
      <c r="AN289" s="3000">
        <f>AN287+AN281</f>
        <v>0</v>
      </c>
      <c r="AO289" s="6177"/>
      <c r="AP289" s="740"/>
    </row>
    <row r="290" spans="1:42">
      <c r="A290" s="738"/>
      <c r="B290" s="661"/>
      <c r="C290" s="3268" t="s">
        <v>1686</v>
      </c>
      <c r="D290" s="3300"/>
      <c r="E290" s="3300"/>
      <c r="F290" s="3300"/>
      <c r="G290" s="3301"/>
      <c r="H290" s="3301"/>
      <c r="I290" s="3301"/>
      <c r="J290" s="3301"/>
      <c r="K290" s="3301"/>
      <c r="L290" s="3302"/>
      <c r="M290" s="3302"/>
      <c r="N290" s="3302"/>
      <c r="O290" s="3302"/>
      <c r="P290" s="3302"/>
      <c r="Q290" s="3302"/>
      <c r="R290" s="3302"/>
      <c r="S290" s="3302"/>
      <c r="T290" s="3302"/>
      <c r="U290" s="3302"/>
      <c r="V290" s="3302"/>
      <c r="W290" s="3302"/>
      <c r="X290" s="3302"/>
      <c r="Y290" s="4527"/>
      <c r="Z290" s="661"/>
      <c r="AA290" s="4567"/>
      <c r="AB290" s="4569"/>
      <c r="AC290" s="4569"/>
      <c r="AD290" s="4569"/>
      <c r="AE290" s="4569"/>
      <c r="AF290" s="4569"/>
      <c r="AG290" s="4569"/>
      <c r="AH290" s="4569"/>
      <c r="AI290" s="4569"/>
      <c r="AJ290" s="4570"/>
      <c r="AK290" s="661"/>
      <c r="AL290" s="3002"/>
      <c r="AM290" s="661"/>
      <c r="AN290" s="3002"/>
      <c r="AO290" s="6177"/>
      <c r="AP290" s="738"/>
    </row>
    <row r="291" spans="1:42">
      <c r="A291" s="738"/>
      <c r="B291" s="661"/>
      <c r="C291" s="3305" t="s">
        <v>1679</v>
      </c>
      <c r="D291" s="3300"/>
      <c r="E291" s="3300"/>
      <c r="F291" s="3300"/>
      <c r="G291" s="3301"/>
      <c r="H291" s="3301"/>
      <c r="I291" s="3301"/>
      <c r="J291" s="3301"/>
      <c r="K291" s="3301"/>
      <c r="L291" s="3302"/>
      <c r="M291" s="3302"/>
      <c r="N291" s="3302"/>
      <c r="O291" s="3302"/>
      <c r="P291" s="3302"/>
      <c r="Q291" s="3302"/>
      <c r="R291" s="3302"/>
      <c r="S291" s="3302"/>
      <c r="T291" s="3302"/>
      <c r="U291" s="3302"/>
      <c r="V291" s="3302"/>
      <c r="W291" s="3302"/>
      <c r="X291" s="3302"/>
      <c r="Y291" s="4527"/>
      <c r="Z291" s="661"/>
      <c r="AA291" s="4567"/>
      <c r="AB291" s="4569"/>
      <c r="AC291" s="4569"/>
      <c r="AD291" s="4569"/>
      <c r="AE291" s="4569"/>
      <c r="AF291" s="4569"/>
      <c r="AG291" s="4569"/>
      <c r="AH291" s="4569"/>
      <c r="AI291" s="4569"/>
      <c r="AJ291" s="4570"/>
      <c r="AK291" s="661"/>
      <c r="AL291" s="3002"/>
      <c r="AM291" s="661"/>
      <c r="AN291" s="3002"/>
      <c r="AO291" s="6177"/>
      <c r="AP291" s="738"/>
    </row>
    <row r="292" spans="1:42">
      <c r="A292" s="738"/>
      <c r="B292" s="661"/>
      <c r="C292" s="3307" t="s">
        <v>1411</v>
      </c>
      <c r="D292" s="3300"/>
      <c r="E292" s="3300"/>
      <c r="F292" s="3300" t="b">
        <v>1</v>
      </c>
      <c r="G292" s="3301"/>
      <c r="H292" s="3301"/>
      <c r="I292" s="3301"/>
      <c r="J292" s="3301"/>
      <c r="K292" s="3301"/>
      <c r="L292" s="4517"/>
      <c r="M292" s="4517"/>
      <c r="N292" s="3975"/>
      <c r="O292" s="4517"/>
      <c r="P292" s="4517"/>
      <c r="Q292" s="4517"/>
      <c r="R292" s="4517"/>
      <c r="S292" s="4517"/>
      <c r="T292" s="4517"/>
      <c r="U292" s="4517"/>
      <c r="V292" s="4517"/>
      <c r="W292" s="3310">
        <f>T292+U292-V292</f>
        <v>0</v>
      </c>
      <c r="X292" s="3309"/>
      <c r="Y292" s="4525"/>
      <c r="Z292" s="661"/>
      <c r="AA292" s="4571">
        <f>+AB292+AC292</f>
        <v>0</v>
      </c>
      <c r="AB292" s="4594"/>
      <c r="AC292" s="4594"/>
      <c r="AD292" s="4594"/>
      <c r="AE292" s="4594"/>
      <c r="AF292" s="4594"/>
      <c r="AG292" s="4594"/>
      <c r="AH292" s="4594"/>
      <c r="AI292" s="4594"/>
      <c r="AJ292" s="4574">
        <f>+AC292+AE292</f>
        <v>0</v>
      </c>
      <c r="AK292" s="661"/>
      <c r="AL292" s="4595"/>
      <c r="AM292" s="661"/>
      <c r="AN292" s="4595"/>
      <c r="AO292" s="6177"/>
      <c r="AP292" s="738"/>
    </row>
    <row r="293" spans="1:42">
      <c r="A293" s="738"/>
      <c r="B293" s="661"/>
      <c r="C293" s="3307" t="s">
        <v>1412</v>
      </c>
      <c r="D293" s="3300"/>
      <c r="E293" s="3300"/>
      <c r="F293" s="3300" t="b">
        <v>0</v>
      </c>
      <c r="G293" s="3301"/>
      <c r="H293" s="3301"/>
      <c r="I293" s="3301"/>
      <c r="J293" s="3301"/>
      <c r="K293" s="3301"/>
      <c r="L293" s="4517"/>
      <c r="M293" s="4517"/>
      <c r="N293" s="3975"/>
      <c r="O293" s="4517"/>
      <c r="P293" s="4517"/>
      <c r="Q293" s="4517"/>
      <c r="R293" s="4517"/>
      <c r="S293" s="4517"/>
      <c r="T293" s="4517"/>
      <c r="U293" s="4517"/>
      <c r="V293" s="4517"/>
      <c r="W293" s="3310">
        <f>T293+U293-V293</f>
        <v>0</v>
      </c>
      <c r="X293" s="3309"/>
      <c r="Y293" s="4525"/>
      <c r="Z293" s="661"/>
      <c r="AA293" s="4571">
        <f>+AB293+AC293</f>
        <v>0</v>
      </c>
      <c r="AB293" s="4594"/>
      <c r="AC293" s="4594"/>
      <c r="AD293" s="4594"/>
      <c r="AE293" s="4594"/>
      <c r="AF293" s="4594"/>
      <c r="AG293" s="4594"/>
      <c r="AH293" s="4594"/>
      <c r="AI293" s="4594"/>
      <c r="AJ293" s="4574">
        <f>+AC293+AE293</f>
        <v>0</v>
      </c>
      <c r="AK293" s="661"/>
      <c r="AL293" s="4595"/>
      <c r="AM293" s="661"/>
      <c r="AN293" s="4595"/>
      <c r="AO293" s="6177"/>
      <c r="AP293" s="738"/>
    </row>
    <row r="294" spans="1:42">
      <c r="A294" s="738"/>
      <c r="B294" s="661"/>
      <c r="C294" s="3307" t="s">
        <v>1413</v>
      </c>
      <c r="D294" s="3300"/>
      <c r="E294" s="3300"/>
      <c r="F294" s="3300" t="b">
        <v>1</v>
      </c>
      <c r="G294" s="3301"/>
      <c r="H294" s="3301"/>
      <c r="I294" s="3301"/>
      <c r="J294" s="3301"/>
      <c r="K294" s="3301"/>
      <c r="L294" s="4517"/>
      <c r="M294" s="4517"/>
      <c r="N294" s="3975"/>
      <c r="O294" s="4517"/>
      <c r="P294" s="4517"/>
      <c r="Q294" s="4517"/>
      <c r="R294" s="4517"/>
      <c r="S294" s="4517"/>
      <c r="T294" s="4517"/>
      <c r="U294" s="4517"/>
      <c r="V294" s="4517"/>
      <c r="W294" s="3310">
        <f>T294+U294-V294</f>
        <v>0</v>
      </c>
      <c r="X294" s="3309"/>
      <c r="Y294" s="4525"/>
      <c r="Z294" s="661"/>
      <c r="AA294" s="4571">
        <f>+AB294+AC294</f>
        <v>0</v>
      </c>
      <c r="AB294" s="4594"/>
      <c r="AC294" s="4594"/>
      <c r="AD294" s="4594"/>
      <c r="AE294" s="4594"/>
      <c r="AF294" s="4594"/>
      <c r="AG294" s="4594"/>
      <c r="AH294" s="4594"/>
      <c r="AI294" s="4594"/>
      <c r="AJ294" s="4574">
        <f>+AC294+AE294</f>
        <v>0</v>
      </c>
      <c r="AK294" s="661"/>
      <c r="AL294" s="4595"/>
      <c r="AM294" s="661"/>
      <c r="AN294" s="4595"/>
      <c r="AO294" s="6177"/>
      <c r="AP294" s="738"/>
    </row>
    <row r="295" spans="1:42">
      <c r="A295" s="738"/>
      <c r="B295" s="661"/>
      <c r="C295" s="3268" t="s">
        <v>1104</v>
      </c>
      <c r="D295" s="3300"/>
      <c r="E295" s="3300"/>
      <c r="F295" s="3225"/>
      <c r="G295" s="3301"/>
      <c r="H295" s="3301"/>
      <c r="I295" s="3301"/>
      <c r="J295" s="3301"/>
      <c r="K295" s="3301"/>
      <c r="L295" s="3055">
        <f>SUMIF($F$292:$F$294,"TRUE",L292:L294)</f>
        <v>0</v>
      </c>
      <c r="M295" s="3055">
        <f>SUMIF($F$292:$F$294,"TRUE",M292:M294)</f>
        <v>0</v>
      </c>
      <c r="N295" s="3309"/>
      <c r="O295" s="3055">
        <f t="shared" ref="O295:W295" si="80">SUMIF($F$292:$F$294,"TRUE",O292:O294)</f>
        <v>0</v>
      </c>
      <c r="P295" s="3055">
        <f t="shared" si="80"/>
        <v>0</v>
      </c>
      <c r="Q295" s="3055">
        <f t="shared" si="80"/>
        <v>0</v>
      </c>
      <c r="R295" s="3055">
        <f>SUMIF($F$292:$F$294,"TRUE",R292:R294)</f>
        <v>0</v>
      </c>
      <c r="S295" s="3055">
        <f t="shared" si="80"/>
        <v>0</v>
      </c>
      <c r="T295" s="3055">
        <f t="shared" si="80"/>
        <v>0</v>
      </c>
      <c r="U295" s="3055">
        <f t="shared" si="80"/>
        <v>0</v>
      </c>
      <c r="V295" s="3055">
        <f t="shared" si="80"/>
        <v>0</v>
      </c>
      <c r="W295" s="3055">
        <f t="shared" si="80"/>
        <v>0</v>
      </c>
      <c r="X295" s="3309"/>
      <c r="Y295" s="4525"/>
      <c r="Z295" s="661"/>
      <c r="AA295" s="4575">
        <f t="shared" ref="AA295:AJ295" si="81">SUMIF($F$292:$F$294,"TRUE",AA292:AA294)</f>
        <v>0</v>
      </c>
      <c r="AB295" s="4576">
        <f t="shared" si="81"/>
        <v>0</v>
      </c>
      <c r="AC295" s="4576">
        <f t="shared" si="81"/>
        <v>0</v>
      </c>
      <c r="AD295" s="4576">
        <f t="shared" si="81"/>
        <v>0</v>
      </c>
      <c r="AE295" s="4576">
        <f>SUMIF($F$292:$F$294,"TRUE",AE292:AE294)</f>
        <v>0</v>
      </c>
      <c r="AF295" s="4576">
        <f>SUMIF($F$292:$F$294,"TRUE",AF292:AF294)</f>
        <v>0</v>
      </c>
      <c r="AG295" s="4576">
        <f>SUMIF($F$292:$F$294,"TRUE",AG292:AG294)</f>
        <v>0</v>
      </c>
      <c r="AH295" s="4576">
        <f>SUMIF($F$292:$F$294,"TRUE",AH292:AH294)</f>
        <v>0</v>
      </c>
      <c r="AI295" s="4576">
        <f>SUMIF($F$292:$F$294,"TRUE",AI292:AI294)</f>
        <v>0</v>
      </c>
      <c r="AJ295" s="4577">
        <f t="shared" si="81"/>
        <v>0</v>
      </c>
      <c r="AK295" s="661"/>
      <c r="AL295" s="3000">
        <f>SUMIF($F$292:$F$294,"TRUE",AL292:AL294)</f>
        <v>0</v>
      </c>
      <c r="AM295" s="661"/>
      <c r="AN295" s="3000">
        <f>SUMIF($F$292:$F$294,"TRUE",AN292:AN294)</f>
        <v>0</v>
      </c>
      <c r="AO295" s="6177"/>
      <c r="AP295" s="738"/>
    </row>
    <row r="296" spans="1:42" s="179" customFormat="1">
      <c r="A296" s="740"/>
      <c r="B296" s="662"/>
      <c r="C296" s="3311" t="s">
        <v>1414</v>
      </c>
      <c r="D296" s="3315"/>
      <c r="E296" s="3315"/>
      <c r="F296" s="3300"/>
      <c r="G296" s="3300"/>
      <c r="H296" s="3316"/>
      <c r="I296" s="3316"/>
      <c r="J296" s="3300"/>
      <c r="K296" s="3300"/>
      <c r="L296" s="3055">
        <f>SUM(L292:L294)</f>
        <v>0</v>
      </c>
      <c r="M296" s="3055">
        <f t="shared" ref="M296:W296" si="82">SUM(M292:M294)</f>
        <v>0</v>
      </c>
      <c r="N296" s="3314"/>
      <c r="O296" s="3055">
        <f t="shared" si="82"/>
        <v>0</v>
      </c>
      <c r="P296" s="3055">
        <f t="shared" si="82"/>
        <v>0</v>
      </c>
      <c r="Q296" s="3055">
        <f t="shared" si="82"/>
        <v>0</v>
      </c>
      <c r="R296" s="3055">
        <f>SUM(R292:R294)</f>
        <v>0</v>
      </c>
      <c r="S296" s="3055">
        <f t="shared" si="82"/>
        <v>0</v>
      </c>
      <c r="T296" s="3055">
        <f t="shared" si="82"/>
        <v>0</v>
      </c>
      <c r="U296" s="3055">
        <f t="shared" si="82"/>
        <v>0</v>
      </c>
      <c r="V296" s="3055">
        <f t="shared" si="82"/>
        <v>0</v>
      </c>
      <c r="W296" s="3055">
        <f t="shared" si="82"/>
        <v>0</v>
      </c>
      <c r="X296" s="3314"/>
      <c r="Y296" s="4526"/>
      <c r="Z296" s="662"/>
      <c r="AA296" s="4575">
        <f t="shared" ref="AA296:AJ296" si="83">SUM(AA292:AA294)</f>
        <v>0</v>
      </c>
      <c r="AB296" s="4576">
        <f t="shared" si="83"/>
        <v>0</v>
      </c>
      <c r="AC296" s="4576">
        <f t="shared" si="83"/>
        <v>0</v>
      </c>
      <c r="AD296" s="4576">
        <f t="shared" si="83"/>
        <v>0</v>
      </c>
      <c r="AE296" s="4576">
        <f>SUM(AE292:AE294)</f>
        <v>0</v>
      </c>
      <c r="AF296" s="4576">
        <f>SUM(AF292:AF294)</f>
        <v>0</v>
      </c>
      <c r="AG296" s="4576">
        <f>SUM(AG292:AG294)</f>
        <v>0</v>
      </c>
      <c r="AH296" s="4576">
        <f>SUM(AH292:AH294)</f>
        <v>0</v>
      </c>
      <c r="AI296" s="4576">
        <f>SUM(AI292:AI294)</f>
        <v>0</v>
      </c>
      <c r="AJ296" s="4577">
        <f t="shared" si="83"/>
        <v>0</v>
      </c>
      <c r="AK296" s="662"/>
      <c r="AL296" s="3000">
        <f>SUM(AL292:AL294)</f>
        <v>0</v>
      </c>
      <c r="AM296" s="662"/>
      <c r="AN296" s="3000">
        <f>SUM(AN292:AN294)</f>
        <v>0</v>
      </c>
      <c r="AO296" s="6177"/>
      <c r="AP296" s="740"/>
    </row>
    <row r="297" spans="1:42">
      <c r="A297" s="738"/>
      <c r="B297" s="661"/>
      <c r="C297" s="3305" t="s">
        <v>1680</v>
      </c>
      <c r="D297" s="3300"/>
      <c r="E297" s="3300"/>
      <c r="F297" s="3300"/>
      <c r="G297" s="3301"/>
      <c r="H297" s="3301"/>
      <c r="I297" s="3301"/>
      <c r="J297" s="3301"/>
      <c r="K297" s="3301"/>
      <c r="L297" s="3302"/>
      <c r="M297" s="3302"/>
      <c r="N297" s="3302"/>
      <c r="O297" s="3302"/>
      <c r="P297" s="3302"/>
      <c r="Q297" s="3302"/>
      <c r="R297" s="3302"/>
      <c r="S297" s="3302"/>
      <c r="T297" s="3302"/>
      <c r="U297" s="3302"/>
      <c r="V297" s="3302"/>
      <c r="W297" s="3302"/>
      <c r="X297" s="3302"/>
      <c r="Y297" s="4527"/>
      <c r="Z297" s="661"/>
      <c r="AA297" s="4567"/>
      <c r="AB297" s="4569"/>
      <c r="AC297" s="4569"/>
      <c r="AD297" s="4569"/>
      <c r="AE297" s="4569"/>
      <c r="AF297" s="4569"/>
      <c r="AG297" s="4569"/>
      <c r="AH297" s="4569"/>
      <c r="AI297" s="4569"/>
      <c r="AJ297" s="4570"/>
      <c r="AK297" s="661"/>
      <c r="AL297" s="3002"/>
      <c r="AM297" s="661"/>
      <c r="AN297" s="3002"/>
      <c r="AO297" s="6177"/>
      <c r="AP297" s="738"/>
    </row>
    <row r="298" spans="1:42">
      <c r="A298" s="738"/>
      <c r="B298" s="661"/>
      <c r="C298" s="3307" t="s">
        <v>1681</v>
      </c>
      <c r="D298" s="3300"/>
      <c r="E298" s="3300"/>
      <c r="F298" s="3300" t="b">
        <v>1</v>
      </c>
      <c r="G298" s="3301"/>
      <c r="H298" s="3301"/>
      <c r="I298" s="3301"/>
      <c r="J298" s="3301"/>
      <c r="K298" s="3301"/>
      <c r="L298" s="4517"/>
      <c r="M298" s="4517"/>
      <c r="N298" s="3975"/>
      <c r="O298" s="4517"/>
      <c r="P298" s="4517"/>
      <c r="Q298" s="4517"/>
      <c r="R298" s="4517"/>
      <c r="S298" s="4517"/>
      <c r="T298" s="4517"/>
      <c r="U298" s="4517"/>
      <c r="V298" s="4517"/>
      <c r="W298" s="3310">
        <f>T298+U298-V298</f>
        <v>0</v>
      </c>
      <c r="X298" s="3309"/>
      <c r="Y298" s="4525"/>
      <c r="Z298" s="661"/>
      <c r="AA298" s="4571">
        <f>+AB298+AC298</f>
        <v>0</v>
      </c>
      <c r="AB298" s="4594"/>
      <c r="AC298" s="4594"/>
      <c r="AD298" s="4594"/>
      <c r="AE298" s="4594"/>
      <c r="AF298" s="4594"/>
      <c r="AG298" s="4594"/>
      <c r="AH298" s="4594"/>
      <c r="AI298" s="4594"/>
      <c r="AJ298" s="4574">
        <f>+AC298+AE298</f>
        <v>0</v>
      </c>
      <c r="AK298" s="661"/>
      <c r="AL298" s="4595"/>
      <c r="AM298" s="661"/>
      <c r="AN298" s="4595"/>
      <c r="AO298" s="6177"/>
      <c r="AP298" s="738"/>
    </row>
    <row r="299" spans="1:42">
      <c r="A299" s="738"/>
      <c r="B299" s="661"/>
      <c r="C299" s="3307" t="s">
        <v>1682</v>
      </c>
      <c r="D299" s="3306"/>
      <c r="E299" s="3306"/>
      <c r="F299" s="3300" t="b">
        <v>0</v>
      </c>
      <c r="G299" s="3296"/>
      <c r="H299" s="3296"/>
      <c r="I299" s="3296"/>
      <c r="J299" s="3295"/>
      <c r="K299" s="3295"/>
      <c r="L299" s="4517"/>
      <c r="M299" s="4517"/>
      <c r="N299" s="3975"/>
      <c r="O299" s="4517"/>
      <c r="P299" s="4517"/>
      <c r="Q299" s="4517"/>
      <c r="R299" s="4517"/>
      <c r="S299" s="4517"/>
      <c r="T299" s="4517"/>
      <c r="U299" s="4517"/>
      <c r="V299" s="4517"/>
      <c r="W299" s="3310">
        <f>T299+U299-V299</f>
        <v>0</v>
      </c>
      <c r="X299" s="3309"/>
      <c r="Y299" s="4525"/>
      <c r="Z299" s="661"/>
      <c r="AA299" s="4571">
        <f>+AB299+AC299</f>
        <v>0</v>
      </c>
      <c r="AB299" s="4594"/>
      <c r="AC299" s="4594"/>
      <c r="AD299" s="4594"/>
      <c r="AE299" s="4594"/>
      <c r="AF299" s="4594"/>
      <c r="AG299" s="4594"/>
      <c r="AH299" s="4594"/>
      <c r="AI299" s="4594"/>
      <c r="AJ299" s="4574">
        <f>+AC299+AE299</f>
        <v>0</v>
      </c>
      <c r="AK299" s="661"/>
      <c r="AL299" s="4595"/>
      <c r="AM299" s="661"/>
      <c r="AN299" s="4595"/>
      <c r="AO299" s="6177"/>
      <c r="AP299" s="738"/>
    </row>
    <row r="300" spans="1:42">
      <c r="A300" s="738"/>
      <c r="B300" s="661"/>
      <c r="C300" s="3307" t="s">
        <v>1683</v>
      </c>
      <c r="D300" s="3308"/>
      <c r="E300" s="3308"/>
      <c r="F300" s="3300" t="b">
        <v>1</v>
      </c>
      <c r="G300" s="3309"/>
      <c r="H300" s="3309"/>
      <c r="I300" s="3309"/>
      <c r="J300" s="3309"/>
      <c r="K300" s="3309"/>
      <c r="L300" s="4517"/>
      <c r="M300" s="4517"/>
      <c r="N300" s="3975"/>
      <c r="O300" s="4517"/>
      <c r="P300" s="4517"/>
      <c r="Q300" s="4517"/>
      <c r="R300" s="4517"/>
      <c r="S300" s="4517"/>
      <c r="T300" s="4517"/>
      <c r="U300" s="4517"/>
      <c r="V300" s="4517"/>
      <c r="W300" s="3310">
        <f>T300+U300-V300</f>
        <v>0</v>
      </c>
      <c r="X300" s="3309"/>
      <c r="Y300" s="4525"/>
      <c r="Z300" s="661"/>
      <c r="AA300" s="4571">
        <f>+AB300+AC300</f>
        <v>0</v>
      </c>
      <c r="AB300" s="4594"/>
      <c r="AC300" s="4594"/>
      <c r="AD300" s="4594"/>
      <c r="AE300" s="4594"/>
      <c r="AF300" s="4594"/>
      <c r="AG300" s="4594"/>
      <c r="AH300" s="4594"/>
      <c r="AI300" s="4594"/>
      <c r="AJ300" s="4574">
        <f>+AC300+AE300</f>
        <v>0</v>
      </c>
      <c r="AK300" s="661"/>
      <c r="AL300" s="4595"/>
      <c r="AM300" s="661"/>
      <c r="AN300" s="4595"/>
      <c r="AO300" s="6177"/>
      <c r="AP300" s="738"/>
    </row>
    <row r="301" spans="1:42">
      <c r="A301" s="738"/>
      <c r="B301" s="661"/>
      <c r="C301" s="3268" t="s">
        <v>1104</v>
      </c>
      <c r="D301" s="3308"/>
      <c r="E301" s="3308"/>
      <c r="F301" s="3225"/>
      <c r="G301" s="3309"/>
      <c r="H301" s="3309"/>
      <c r="I301" s="3309"/>
      <c r="J301" s="3309"/>
      <c r="K301" s="3309"/>
      <c r="L301" s="3055">
        <f>SUMIF($F$298:$F$300,"TRUE",L298:L300)</f>
        <v>0</v>
      </c>
      <c r="M301" s="3055">
        <f>SUMIF($F$298:$F$300,"TRUE",M298:M300)</f>
        <v>0</v>
      </c>
      <c r="N301" s="3309"/>
      <c r="O301" s="3055">
        <f t="shared" ref="O301:W301" si="84">SUMIF($F$298:$F$300,"TRUE",O298:O300)</f>
        <v>0</v>
      </c>
      <c r="P301" s="3055">
        <f t="shared" si="84"/>
        <v>0</v>
      </c>
      <c r="Q301" s="3055">
        <f t="shared" si="84"/>
        <v>0</v>
      </c>
      <c r="R301" s="3055">
        <f>SUMIF($F$298:$F$300,"TRUE",R298:R300)</f>
        <v>0</v>
      </c>
      <c r="S301" s="3055">
        <f t="shared" si="84"/>
        <v>0</v>
      </c>
      <c r="T301" s="3055">
        <f t="shared" si="84"/>
        <v>0</v>
      </c>
      <c r="U301" s="3055">
        <f t="shared" si="84"/>
        <v>0</v>
      </c>
      <c r="V301" s="3055">
        <f t="shared" si="84"/>
        <v>0</v>
      </c>
      <c r="W301" s="3055">
        <f t="shared" si="84"/>
        <v>0</v>
      </c>
      <c r="X301" s="3309"/>
      <c r="Y301" s="4525"/>
      <c r="Z301" s="661"/>
      <c r="AA301" s="4575">
        <f t="shared" ref="AA301:AJ301" si="85">SUMIF($F$298:$F$300,"TRUE",AA298:AA300)</f>
        <v>0</v>
      </c>
      <c r="AB301" s="4576">
        <f t="shared" si="85"/>
        <v>0</v>
      </c>
      <c r="AC301" s="4576">
        <f t="shared" si="85"/>
        <v>0</v>
      </c>
      <c r="AD301" s="4576">
        <f t="shared" si="85"/>
        <v>0</v>
      </c>
      <c r="AE301" s="4576">
        <f>SUMIF($F$298:$F$300,"TRUE",AE298:AE300)</f>
        <v>0</v>
      </c>
      <c r="AF301" s="4576">
        <f>SUMIF($F$298:$F$300,"TRUE",AF298:AF300)</f>
        <v>0</v>
      </c>
      <c r="AG301" s="4576">
        <f>SUMIF($F$298:$F$300,"TRUE",AG298:AG300)</f>
        <v>0</v>
      </c>
      <c r="AH301" s="4576">
        <f>SUMIF($F$298:$F$300,"TRUE",AH298:AH300)</f>
        <v>0</v>
      </c>
      <c r="AI301" s="4576">
        <f>SUMIF($F$298:$F$300,"TRUE",AI298:AI300)</f>
        <v>0</v>
      </c>
      <c r="AJ301" s="4577">
        <f t="shared" si="85"/>
        <v>0</v>
      </c>
      <c r="AK301" s="661"/>
      <c r="AL301" s="3000">
        <f>SUMIF($F$298:$F$300,"TRUE",AL298:AL300)</f>
        <v>0</v>
      </c>
      <c r="AM301" s="661"/>
      <c r="AN301" s="3000">
        <f>SUMIF($F$298:$F$300,"TRUE",AN298:AN300)</f>
        <v>0</v>
      </c>
      <c r="AO301" s="6177"/>
      <c r="AP301" s="738"/>
    </row>
    <row r="302" spans="1:42" s="179" customFormat="1">
      <c r="A302" s="740"/>
      <c r="B302" s="662"/>
      <c r="C302" s="3311" t="s">
        <v>1684</v>
      </c>
      <c r="D302" s="3315"/>
      <c r="E302" s="3315"/>
      <c r="F302" s="3300"/>
      <c r="G302" s="3300"/>
      <c r="H302" s="3316"/>
      <c r="I302" s="3316"/>
      <c r="J302" s="3300"/>
      <c r="K302" s="3300"/>
      <c r="L302" s="3055">
        <f>SUM(L298:L300)</f>
        <v>0</v>
      </c>
      <c r="M302" s="3055">
        <f t="shared" ref="M302:W302" si="86">SUM(M298:M300)</f>
        <v>0</v>
      </c>
      <c r="N302" s="3314"/>
      <c r="O302" s="3055">
        <f t="shared" si="86"/>
        <v>0</v>
      </c>
      <c r="P302" s="3055">
        <f t="shared" si="86"/>
        <v>0</v>
      </c>
      <c r="Q302" s="3055">
        <f t="shared" si="86"/>
        <v>0</v>
      </c>
      <c r="R302" s="3055">
        <f>SUM(R298:R300)</f>
        <v>0</v>
      </c>
      <c r="S302" s="3055">
        <f t="shared" si="86"/>
        <v>0</v>
      </c>
      <c r="T302" s="3055">
        <f t="shared" si="86"/>
        <v>0</v>
      </c>
      <c r="U302" s="3055">
        <f t="shared" si="86"/>
        <v>0</v>
      </c>
      <c r="V302" s="3055">
        <f t="shared" si="86"/>
        <v>0</v>
      </c>
      <c r="W302" s="3055">
        <f t="shared" si="86"/>
        <v>0</v>
      </c>
      <c r="X302" s="3314"/>
      <c r="Y302" s="4526"/>
      <c r="Z302" s="662"/>
      <c r="AA302" s="4575">
        <f t="shared" ref="AA302:AJ302" si="87">SUM(AA298:AA300)</f>
        <v>0</v>
      </c>
      <c r="AB302" s="4576">
        <f t="shared" si="87"/>
        <v>0</v>
      </c>
      <c r="AC302" s="4576">
        <f t="shared" si="87"/>
        <v>0</v>
      </c>
      <c r="AD302" s="4576">
        <f t="shared" si="87"/>
        <v>0</v>
      </c>
      <c r="AE302" s="4576">
        <f t="shared" si="87"/>
        <v>0</v>
      </c>
      <c r="AF302" s="4576">
        <f t="shared" si="87"/>
        <v>0</v>
      </c>
      <c r="AG302" s="4576">
        <f t="shared" si="87"/>
        <v>0</v>
      </c>
      <c r="AH302" s="4576">
        <f t="shared" si="87"/>
        <v>0</v>
      </c>
      <c r="AI302" s="4576">
        <f t="shared" si="87"/>
        <v>0</v>
      </c>
      <c r="AJ302" s="4577">
        <f t="shared" si="87"/>
        <v>0</v>
      </c>
      <c r="AK302" s="662"/>
      <c r="AL302" s="3000">
        <f>SUM(AL298:AL300)</f>
        <v>0</v>
      </c>
      <c r="AM302" s="662"/>
      <c r="AN302" s="3000">
        <f>SUM(AN298:AN300)</f>
        <v>0</v>
      </c>
      <c r="AO302" s="6177"/>
      <c r="AP302" s="740"/>
    </row>
    <row r="303" spans="1:42" s="179" customFormat="1">
      <c r="A303" s="740"/>
      <c r="B303" s="662"/>
      <c r="C303" s="3268" t="s">
        <v>1104</v>
      </c>
      <c r="D303" s="3315"/>
      <c r="E303" s="3315"/>
      <c r="F303" s="3300"/>
      <c r="G303" s="3300"/>
      <c r="H303" s="3316"/>
      <c r="I303" s="3316"/>
      <c r="J303" s="3300"/>
      <c r="K303" s="3300"/>
      <c r="L303" s="3055">
        <f>L301+L295</f>
        <v>0</v>
      </c>
      <c r="M303" s="3055">
        <f>M301+M295</f>
        <v>0</v>
      </c>
      <c r="N303" s="3314"/>
      <c r="O303" s="3055">
        <f>O301+O295</f>
        <v>0</v>
      </c>
      <c r="P303" s="3055">
        <f>P301+P295</f>
        <v>0</v>
      </c>
      <c r="Q303" s="3055">
        <f t="shared" ref="Q303:W304" si="88">Q301+Q295</f>
        <v>0</v>
      </c>
      <c r="R303" s="3055">
        <f>R301+R295</f>
        <v>0</v>
      </c>
      <c r="S303" s="3055">
        <f t="shared" si="88"/>
        <v>0</v>
      </c>
      <c r="T303" s="3055">
        <f t="shared" si="88"/>
        <v>0</v>
      </c>
      <c r="U303" s="3055">
        <f t="shared" si="88"/>
        <v>0</v>
      </c>
      <c r="V303" s="3055">
        <f t="shared" si="88"/>
        <v>0</v>
      </c>
      <c r="W303" s="3055">
        <f t="shared" si="88"/>
        <v>0</v>
      </c>
      <c r="X303" s="3314"/>
      <c r="Y303" s="4526"/>
      <c r="Z303" s="662"/>
      <c r="AA303" s="4575">
        <f t="shared" ref="AA303:AJ303" si="89">AA301+AA295</f>
        <v>0</v>
      </c>
      <c r="AB303" s="4576">
        <f t="shared" si="89"/>
        <v>0</v>
      </c>
      <c r="AC303" s="4576">
        <f t="shared" si="89"/>
        <v>0</v>
      </c>
      <c r="AD303" s="4576">
        <f t="shared" si="89"/>
        <v>0</v>
      </c>
      <c r="AE303" s="4576">
        <f t="shared" si="89"/>
        <v>0</v>
      </c>
      <c r="AF303" s="4576">
        <f t="shared" si="89"/>
        <v>0</v>
      </c>
      <c r="AG303" s="4576">
        <f t="shared" si="89"/>
        <v>0</v>
      </c>
      <c r="AH303" s="4576">
        <f t="shared" si="89"/>
        <v>0</v>
      </c>
      <c r="AI303" s="4576">
        <f t="shared" si="89"/>
        <v>0</v>
      </c>
      <c r="AJ303" s="4577">
        <f t="shared" si="89"/>
        <v>0</v>
      </c>
      <c r="AK303" s="662"/>
      <c r="AL303" s="3000">
        <f>AL301+AL295</f>
        <v>0</v>
      </c>
      <c r="AM303" s="662"/>
      <c r="AN303" s="3000">
        <f>AN301+AN295</f>
        <v>0</v>
      </c>
      <c r="AO303" s="6177"/>
      <c r="AP303" s="740"/>
    </row>
    <row r="304" spans="1:42" s="179" customFormat="1">
      <c r="A304" s="740"/>
      <c r="B304" s="662"/>
      <c r="C304" s="3311" t="s">
        <v>1687</v>
      </c>
      <c r="D304" s="3312"/>
      <c r="E304" s="3312"/>
      <c r="F304" s="3313"/>
      <c r="G304" s="3314"/>
      <c r="H304" s="3314"/>
      <c r="I304" s="3314"/>
      <c r="J304" s="3314"/>
      <c r="K304" s="3314"/>
      <c r="L304" s="3055">
        <f>L302+L296</f>
        <v>0</v>
      </c>
      <c r="M304" s="3055">
        <f>M302+M296</f>
        <v>0</v>
      </c>
      <c r="N304" s="3314"/>
      <c r="O304" s="3055">
        <f>O302+O296</f>
        <v>0</v>
      </c>
      <c r="P304" s="3055">
        <f>P302+P296</f>
        <v>0</v>
      </c>
      <c r="Q304" s="3055">
        <f t="shared" si="88"/>
        <v>0</v>
      </c>
      <c r="R304" s="3055">
        <f>R302+R296</f>
        <v>0</v>
      </c>
      <c r="S304" s="3055">
        <f t="shared" si="88"/>
        <v>0</v>
      </c>
      <c r="T304" s="3055">
        <f t="shared" si="88"/>
        <v>0</v>
      </c>
      <c r="U304" s="3055">
        <f t="shared" si="88"/>
        <v>0</v>
      </c>
      <c r="V304" s="3055">
        <f t="shared" si="88"/>
        <v>0</v>
      </c>
      <c r="W304" s="3055">
        <f t="shared" si="88"/>
        <v>0</v>
      </c>
      <c r="X304" s="3314"/>
      <c r="Y304" s="4526"/>
      <c r="Z304" s="662"/>
      <c r="AA304" s="4575">
        <f t="shared" ref="AA304:AJ304" si="90">AA302+AA296</f>
        <v>0</v>
      </c>
      <c r="AB304" s="4576">
        <f t="shared" si="90"/>
        <v>0</v>
      </c>
      <c r="AC304" s="4576">
        <f t="shared" si="90"/>
        <v>0</v>
      </c>
      <c r="AD304" s="4576">
        <f t="shared" si="90"/>
        <v>0</v>
      </c>
      <c r="AE304" s="4576">
        <f t="shared" si="90"/>
        <v>0</v>
      </c>
      <c r="AF304" s="4576">
        <f t="shared" si="90"/>
        <v>0</v>
      </c>
      <c r="AG304" s="4576">
        <f t="shared" si="90"/>
        <v>0</v>
      </c>
      <c r="AH304" s="4576">
        <f t="shared" si="90"/>
        <v>0</v>
      </c>
      <c r="AI304" s="4576">
        <f t="shared" si="90"/>
        <v>0</v>
      </c>
      <c r="AJ304" s="4577">
        <f t="shared" si="90"/>
        <v>0</v>
      </c>
      <c r="AK304" s="662"/>
      <c r="AL304" s="3000">
        <f>AL302+AL296</f>
        <v>0</v>
      </c>
      <c r="AM304" s="662"/>
      <c r="AN304" s="3000">
        <f>AN302+AN296</f>
        <v>0</v>
      </c>
      <c r="AO304" s="6177"/>
      <c r="AP304" s="740"/>
    </row>
    <row r="305" spans="1:42" s="179" customFormat="1">
      <c r="A305" s="740"/>
      <c r="B305" s="662"/>
      <c r="C305" s="3317" t="s">
        <v>1314</v>
      </c>
      <c r="D305" s="3318"/>
      <c r="E305" s="3318"/>
      <c r="F305" s="3225"/>
      <c r="G305" s="3314"/>
      <c r="H305" s="3314"/>
      <c r="I305" s="3314"/>
      <c r="J305" s="3314"/>
      <c r="K305" s="3314"/>
      <c r="L305" s="3055">
        <f>SUM(L288,L303)</f>
        <v>0</v>
      </c>
      <c r="M305" s="3055">
        <f>SUM(M288,M303)</f>
        <v>0</v>
      </c>
      <c r="N305" s="3314"/>
      <c r="O305" s="3055">
        <f>SUM(O288,O303)</f>
        <v>0</v>
      </c>
      <c r="P305" s="3055">
        <f>SUM(P288,P303)</f>
        <v>0</v>
      </c>
      <c r="Q305" s="3055">
        <f t="shared" ref="Q305:W306" si="91">SUM(Q288,Q303)</f>
        <v>0</v>
      </c>
      <c r="R305" s="3055">
        <f>SUM(R288,R303)</f>
        <v>0</v>
      </c>
      <c r="S305" s="3055">
        <f t="shared" si="91"/>
        <v>0</v>
      </c>
      <c r="T305" s="3055">
        <f t="shared" si="91"/>
        <v>0</v>
      </c>
      <c r="U305" s="3055">
        <f t="shared" si="91"/>
        <v>0</v>
      </c>
      <c r="V305" s="3055">
        <f t="shared" si="91"/>
        <v>0</v>
      </c>
      <c r="W305" s="3055">
        <f t="shared" si="91"/>
        <v>0</v>
      </c>
      <c r="X305" s="3314"/>
      <c r="Y305" s="4526"/>
      <c r="Z305" s="1087"/>
      <c r="AA305" s="4575">
        <f t="shared" ref="AA305:AJ306" si="92">SUM(AA288,AA303)</f>
        <v>0</v>
      </c>
      <c r="AB305" s="4576">
        <f t="shared" si="92"/>
        <v>0</v>
      </c>
      <c r="AC305" s="4576">
        <f t="shared" si="92"/>
        <v>0</v>
      </c>
      <c r="AD305" s="4576">
        <f t="shared" si="92"/>
        <v>0</v>
      </c>
      <c r="AE305" s="4576">
        <f t="shared" ref="AE305:AI306" si="93">SUM(AE288,AE303)</f>
        <v>0</v>
      </c>
      <c r="AF305" s="4576">
        <f t="shared" si="93"/>
        <v>0</v>
      </c>
      <c r="AG305" s="4576">
        <f t="shared" si="93"/>
        <v>0</v>
      </c>
      <c r="AH305" s="4576">
        <f t="shared" si="93"/>
        <v>0</v>
      </c>
      <c r="AI305" s="4576">
        <f t="shared" si="93"/>
        <v>0</v>
      </c>
      <c r="AJ305" s="4577">
        <f t="shared" si="92"/>
        <v>0</v>
      </c>
      <c r="AK305" s="662"/>
      <c r="AL305" s="3000">
        <f>SUM(AL288,AL303)</f>
        <v>0</v>
      </c>
      <c r="AM305" s="662"/>
      <c r="AN305" s="3000">
        <f>SUM(AN288,AN303)</f>
        <v>0</v>
      </c>
      <c r="AO305" s="6177"/>
      <c r="AP305" s="740"/>
    </row>
    <row r="306" spans="1:42" s="179" customFormat="1">
      <c r="A306" s="740"/>
      <c r="B306" s="662"/>
      <c r="C306" s="3268" t="s">
        <v>1693</v>
      </c>
      <c r="D306" s="3315"/>
      <c r="E306" s="3315"/>
      <c r="F306" s="3225"/>
      <c r="G306" s="3314"/>
      <c r="H306" s="3314"/>
      <c r="I306" s="3314"/>
      <c r="J306" s="3314"/>
      <c r="K306" s="3314"/>
      <c r="L306" s="3055">
        <f>SUM(L289,L304)</f>
        <v>0</v>
      </c>
      <c r="M306" s="3055">
        <f>SUM(M289,M304)</f>
        <v>0</v>
      </c>
      <c r="N306" s="3314"/>
      <c r="O306" s="3055">
        <f>SUM(O289,O304)</f>
        <v>0</v>
      </c>
      <c r="P306" s="3055">
        <f>SUM(P289,P304)</f>
        <v>0</v>
      </c>
      <c r="Q306" s="3055">
        <f t="shared" si="91"/>
        <v>0</v>
      </c>
      <c r="R306" s="3055">
        <f>SUM(R289,R304)</f>
        <v>0</v>
      </c>
      <c r="S306" s="3055">
        <f t="shared" si="91"/>
        <v>0</v>
      </c>
      <c r="T306" s="3055">
        <f t="shared" si="91"/>
        <v>0</v>
      </c>
      <c r="U306" s="3055">
        <f t="shared" si="91"/>
        <v>0</v>
      </c>
      <c r="V306" s="3055">
        <f t="shared" si="91"/>
        <v>0</v>
      </c>
      <c r="W306" s="3055">
        <f t="shared" si="91"/>
        <v>0</v>
      </c>
      <c r="X306" s="3314"/>
      <c r="Y306" s="4526"/>
      <c r="Z306" s="1087"/>
      <c r="AA306" s="4575">
        <f t="shared" si="92"/>
        <v>0</v>
      </c>
      <c r="AB306" s="4576">
        <f t="shared" si="92"/>
        <v>0</v>
      </c>
      <c r="AC306" s="4576">
        <f t="shared" si="92"/>
        <v>0</v>
      </c>
      <c r="AD306" s="4576">
        <f t="shared" si="92"/>
        <v>0</v>
      </c>
      <c r="AE306" s="4576">
        <f t="shared" si="93"/>
        <v>0</v>
      </c>
      <c r="AF306" s="4576">
        <f t="shared" si="93"/>
        <v>0</v>
      </c>
      <c r="AG306" s="4576">
        <f t="shared" si="93"/>
        <v>0</v>
      </c>
      <c r="AH306" s="4576">
        <f t="shared" si="93"/>
        <v>0</v>
      </c>
      <c r="AI306" s="4576">
        <f t="shared" si="93"/>
        <v>0</v>
      </c>
      <c r="AJ306" s="4577">
        <f t="shared" si="92"/>
        <v>0</v>
      </c>
      <c r="AK306" s="662"/>
      <c r="AL306" s="3000">
        <f>SUM(AL289,AL304)</f>
        <v>0</v>
      </c>
      <c r="AM306" s="662"/>
      <c r="AN306" s="3000">
        <f>SUM(AN289,AN304)</f>
        <v>0</v>
      </c>
      <c r="AO306" s="6177"/>
      <c r="AP306" s="740"/>
    </row>
    <row r="307" spans="1:42">
      <c r="A307" s="738"/>
      <c r="B307" s="661"/>
      <c r="C307" s="3268"/>
      <c r="D307" s="3315"/>
      <c r="E307" s="3315"/>
      <c r="F307" s="3319"/>
      <c r="G307" s="3319"/>
      <c r="H307" s="3319"/>
      <c r="I307" s="3319"/>
      <c r="J307" s="3319"/>
      <c r="K307" s="3319"/>
      <c r="L307" s="3320"/>
      <c r="M307" s="3320"/>
      <c r="N307" s="3320"/>
      <c r="O307" s="3320"/>
      <c r="P307" s="3320"/>
      <c r="Q307" s="3320"/>
      <c r="R307" s="3320"/>
      <c r="S307" s="3320"/>
      <c r="T307" s="3320"/>
      <c r="U307" s="3320"/>
      <c r="V307" s="3320"/>
      <c r="W307" s="3320"/>
      <c r="X307" s="3319"/>
      <c r="Y307" s="4528"/>
      <c r="Z307" s="661"/>
      <c r="AA307" s="4589"/>
      <c r="AB307" s="4590"/>
      <c r="AC307" s="4590"/>
      <c r="AD307" s="4590"/>
      <c r="AE307" s="4590"/>
      <c r="AF307" s="4590"/>
      <c r="AG307" s="4590"/>
      <c r="AH307" s="4590"/>
      <c r="AI307" s="4590"/>
      <c r="AJ307" s="4591"/>
      <c r="AK307" s="661"/>
      <c r="AL307" s="3003"/>
      <c r="AM307" s="661"/>
      <c r="AN307" s="3003"/>
      <c r="AO307" s="6177"/>
      <c r="AP307" s="738"/>
    </row>
    <row r="308" spans="1:42">
      <c r="A308" s="738"/>
      <c r="B308" s="661"/>
      <c r="C308" s="3299" t="s">
        <v>141</v>
      </c>
      <c r="D308" s="3300"/>
      <c r="E308" s="3300"/>
      <c r="F308" s="3300"/>
      <c r="G308" s="3301"/>
      <c r="H308" s="3301"/>
      <c r="I308" s="3301"/>
      <c r="J308" s="3301"/>
      <c r="K308" s="3301"/>
      <c r="L308" s="3302"/>
      <c r="M308" s="3302"/>
      <c r="N308" s="3302"/>
      <c r="O308" s="3302"/>
      <c r="P308" s="3302"/>
      <c r="Q308" s="3302"/>
      <c r="R308" s="3302"/>
      <c r="S308" s="3302"/>
      <c r="T308" s="3302"/>
      <c r="U308" s="3302"/>
      <c r="V308" s="3302"/>
      <c r="W308" s="3302"/>
      <c r="X308" s="3302"/>
      <c r="Y308" s="4527"/>
      <c r="Z308" s="661"/>
      <c r="AA308" s="4567"/>
      <c r="AB308" s="4569"/>
      <c r="AC308" s="4569"/>
      <c r="AD308" s="4569"/>
      <c r="AE308" s="4569"/>
      <c r="AF308" s="4569"/>
      <c r="AG308" s="4569"/>
      <c r="AH308" s="4569"/>
      <c r="AI308" s="4569"/>
      <c r="AJ308" s="4570"/>
      <c r="AK308" s="661"/>
      <c r="AL308" s="3002"/>
      <c r="AM308" s="661"/>
      <c r="AN308" s="3002"/>
      <c r="AO308" s="6177"/>
      <c r="AP308" s="738"/>
    </row>
    <row r="309" spans="1:42">
      <c r="A309" s="738"/>
      <c r="B309" s="661"/>
      <c r="C309" s="3268" t="s">
        <v>1678</v>
      </c>
      <c r="D309" s="3300"/>
      <c r="E309" s="3300"/>
      <c r="F309" s="3300"/>
      <c r="G309" s="3301"/>
      <c r="H309" s="3301"/>
      <c r="I309" s="3301"/>
      <c r="J309" s="3301"/>
      <c r="K309" s="3301"/>
      <c r="L309" s="3302"/>
      <c r="M309" s="3302"/>
      <c r="N309" s="3302"/>
      <c r="O309" s="3302"/>
      <c r="P309" s="3302"/>
      <c r="Q309" s="3302"/>
      <c r="R309" s="3302"/>
      <c r="S309" s="3302"/>
      <c r="T309" s="3302"/>
      <c r="U309" s="3302"/>
      <c r="V309" s="3302"/>
      <c r="W309" s="3302"/>
      <c r="X309" s="3302"/>
      <c r="Y309" s="4527"/>
      <c r="Z309" s="661"/>
      <c r="AA309" s="4567"/>
      <c r="AB309" s="4569"/>
      <c r="AC309" s="4569"/>
      <c r="AD309" s="4569"/>
      <c r="AE309" s="4569"/>
      <c r="AF309" s="4569"/>
      <c r="AG309" s="4569"/>
      <c r="AH309" s="4569"/>
      <c r="AI309" s="4569"/>
      <c r="AJ309" s="4570"/>
      <c r="AK309" s="661"/>
      <c r="AL309" s="3002"/>
      <c r="AM309" s="661"/>
      <c r="AN309" s="3002"/>
      <c r="AO309" s="6177"/>
      <c r="AP309" s="738"/>
    </row>
    <row r="310" spans="1:42">
      <c r="A310" s="738"/>
      <c r="B310" s="661"/>
      <c r="C310" s="3305" t="s">
        <v>1679</v>
      </c>
      <c r="D310" s="3300"/>
      <c r="E310" s="3300"/>
      <c r="F310" s="3300"/>
      <c r="G310" s="3301"/>
      <c r="H310" s="3301"/>
      <c r="I310" s="3301"/>
      <c r="J310" s="3301"/>
      <c r="K310" s="3301"/>
      <c r="L310" s="3302"/>
      <c r="M310" s="3302"/>
      <c r="N310" s="3302"/>
      <c r="O310" s="3302"/>
      <c r="P310" s="3302"/>
      <c r="Q310" s="3302"/>
      <c r="R310" s="3302"/>
      <c r="S310" s="3302"/>
      <c r="T310" s="3302"/>
      <c r="U310" s="3302"/>
      <c r="V310" s="3302"/>
      <c r="W310" s="3302"/>
      <c r="X310" s="3302"/>
      <c r="Y310" s="4527"/>
      <c r="Z310" s="661"/>
      <c r="AA310" s="4567"/>
      <c r="AB310" s="4569"/>
      <c r="AC310" s="4569"/>
      <c r="AD310" s="4569"/>
      <c r="AE310" s="4569"/>
      <c r="AF310" s="4569"/>
      <c r="AG310" s="4569"/>
      <c r="AH310" s="4569"/>
      <c r="AI310" s="4569"/>
      <c r="AJ310" s="4570"/>
      <c r="AK310" s="661"/>
      <c r="AL310" s="3002"/>
      <c r="AM310" s="661"/>
      <c r="AN310" s="3002"/>
      <c r="AO310" s="6177"/>
      <c r="AP310" s="738"/>
    </row>
    <row r="311" spans="1:42">
      <c r="A311" s="738"/>
      <c r="B311" s="661"/>
      <c r="C311" s="3307" t="s">
        <v>1411</v>
      </c>
      <c r="D311" s="3300"/>
      <c r="E311" s="3300"/>
      <c r="F311" s="3300" t="b">
        <v>1</v>
      </c>
      <c r="G311" s="3301"/>
      <c r="H311" s="3301"/>
      <c r="I311" s="3301"/>
      <c r="J311" s="3301"/>
      <c r="K311" s="3301"/>
      <c r="L311" s="4517"/>
      <c r="M311" s="4517"/>
      <c r="N311" s="3975"/>
      <c r="O311" s="4517"/>
      <c r="P311" s="4517"/>
      <c r="Q311" s="4517"/>
      <c r="R311" s="4517"/>
      <c r="S311" s="4517"/>
      <c r="T311" s="4517"/>
      <c r="U311" s="4517"/>
      <c r="V311" s="4517"/>
      <c r="W311" s="3310">
        <f>T311+U311-V311</f>
        <v>0</v>
      </c>
      <c r="X311" s="3309"/>
      <c r="Y311" s="4525"/>
      <c r="Z311" s="661"/>
      <c r="AA311" s="4571">
        <f>+AB311+AC311</f>
        <v>0</v>
      </c>
      <c r="AB311" s="4594"/>
      <c r="AC311" s="4594"/>
      <c r="AD311" s="4594"/>
      <c r="AE311" s="4594"/>
      <c r="AF311" s="4594"/>
      <c r="AG311" s="4594"/>
      <c r="AH311" s="4594"/>
      <c r="AI311" s="4594"/>
      <c r="AJ311" s="4574">
        <f>+AC311+AE311</f>
        <v>0</v>
      </c>
      <c r="AK311" s="661"/>
      <c r="AL311" s="4595"/>
      <c r="AM311" s="661"/>
      <c r="AN311" s="4595"/>
      <c r="AO311" s="6177"/>
      <c r="AP311" s="738"/>
    </row>
    <row r="312" spans="1:42">
      <c r="A312" s="738"/>
      <c r="B312" s="661"/>
      <c r="C312" s="3307" t="s">
        <v>1412</v>
      </c>
      <c r="D312" s="3300"/>
      <c r="E312" s="3300"/>
      <c r="F312" s="3300" t="b">
        <v>0</v>
      </c>
      <c r="G312" s="3301"/>
      <c r="H312" s="3301"/>
      <c r="I312" s="3301"/>
      <c r="J312" s="3301"/>
      <c r="K312" s="3301"/>
      <c r="L312" s="4517"/>
      <c r="M312" s="4517"/>
      <c r="N312" s="3975"/>
      <c r="O312" s="4517"/>
      <c r="P312" s="4517"/>
      <c r="Q312" s="4517"/>
      <c r="R312" s="4517"/>
      <c r="S312" s="4517"/>
      <c r="T312" s="4517"/>
      <c r="U312" s="4517"/>
      <c r="V312" s="4517"/>
      <c r="W312" s="3310">
        <f>T312+U312-V312</f>
        <v>0</v>
      </c>
      <c r="X312" s="3309"/>
      <c r="Y312" s="4525"/>
      <c r="Z312" s="661"/>
      <c r="AA312" s="4571">
        <f>+AB312+AC312</f>
        <v>0</v>
      </c>
      <c r="AB312" s="4594"/>
      <c r="AC312" s="4594"/>
      <c r="AD312" s="4594"/>
      <c r="AE312" s="4594"/>
      <c r="AF312" s="4594"/>
      <c r="AG312" s="4594"/>
      <c r="AH312" s="4594"/>
      <c r="AI312" s="4594"/>
      <c r="AJ312" s="4574">
        <f>+AC312+AE312</f>
        <v>0</v>
      </c>
      <c r="AK312" s="661"/>
      <c r="AL312" s="4595"/>
      <c r="AM312" s="661"/>
      <c r="AN312" s="4595"/>
      <c r="AO312" s="6177"/>
      <c r="AP312" s="738"/>
    </row>
    <row r="313" spans="1:42">
      <c r="A313" s="738"/>
      <c r="B313" s="661"/>
      <c r="C313" s="3307" t="s">
        <v>1413</v>
      </c>
      <c r="D313" s="3300"/>
      <c r="E313" s="3300"/>
      <c r="F313" s="3300" t="b">
        <v>1</v>
      </c>
      <c r="G313" s="3301"/>
      <c r="H313" s="3301"/>
      <c r="I313" s="3301"/>
      <c r="J313" s="3301"/>
      <c r="K313" s="3301"/>
      <c r="L313" s="4517"/>
      <c r="M313" s="4517"/>
      <c r="N313" s="3975"/>
      <c r="O313" s="4517"/>
      <c r="P313" s="4517"/>
      <c r="Q313" s="4517"/>
      <c r="R313" s="4517"/>
      <c r="S313" s="4517"/>
      <c r="T313" s="4517"/>
      <c r="U313" s="4517"/>
      <c r="V313" s="4517"/>
      <c r="W313" s="3310">
        <f>T313+U313-V313</f>
        <v>0</v>
      </c>
      <c r="X313" s="3309"/>
      <c r="Y313" s="4525"/>
      <c r="Z313" s="661"/>
      <c r="AA313" s="4571">
        <f>+AB313+AC313</f>
        <v>0</v>
      </c>
      <c r="AB313" s="4594"/>
      <c r="AC313" s="4594"/>
      <c r="AD313" s="4594"/>
      <c r="AE313" s="4594"/>
      <c r="AF313" s="4594"/>
      <c r="AG313" s="4594"/>
      <c r="AH313" s="4594"/>
      <c r="AI313" s="4594"/>
      <c r="AJ313" s="4574">
        <f>+AC313+AE313</f>
        <v>0</v>
      </c>
      <c r="AK313" s="661"/>
      <c r="AL313" s="4595"/>
      <c r="AM313" s="661"/>
      <c r="AN313" s="4595"/>
      <c r="AO313" s="6177"/>
      <c r="AP313" s="738"/>
    </row>
    <row r="314" spans="1:42">
      <c r="A314" s="738"/>
      <c r="B314" s="661"/>
      <c r="C314" s="3268" t="s">
        <v>1104</v>
      </c>
      <c r="D314" s="3300"/>
      <c r="E314" s="3300"/>
      <c r="F314" s="3225"/>
      <c r="G314" s="3301"/>
      <c r="H314" s="3301"/>
      <c r="I314" s="3301"/>
      <c r="J314" s="3301"/>
      <c r="K314" s="3301"/>
      <c r="L314" s="3055">
        <f>SUMIF($F$311:$F$313,"TRUE",L311:L313)</f>
        <v>0</v>
      </c>
      <c r="M314" s="3055">
        <f>SUMIF($F$311:$F$313,"TRUE",M311:M313)</f>
        <v>0</v>
      </c>
      <c r="N314" s="3309"/>
      <c r="O314" s="3055">
        <f t="shared" ref="O314:W314" si="94">SUMIF($F$311:$F$313,"TRUE",O311:O313)</f>
        <v>0</v>
      </c>
      <c r="P314" s="3055">
        <f t="shared" si="94"/>
        <v>0</v>
      </c>
      <c r="Q314" s="3055">
        <f t="shared" si="94"/>
        <v>0</v>
      </c>
      <c r="R314" s="3055">
        <f>SUMIF($F$311:$F$313,"TRUE",R311:R313)</f>
        <v>0</v>
      </c>
      <c r="S314" s="3055">
        <f t="shared" si="94"/>
        <v>0</v>
      </c>
      <c r="T314" s="3055">
        <f t="shared" si="94"/>
        <v>0</v>
      </c>
      <c r="U314" s="3055">
        <f t="shared" si="94"/>
        <v>0</v>
      </c>
      <c r="V314" s="3055">
        <f t="shared" si="94"/>
        <v>0</v>
      </c>
      <c r="W314" s="3055">
        <f t="shared" si="94"/>
        <v>0</v>
      </c>
      <c r="X314" s="3309"/>
      <c r="Y314" s="4525"/>
      <c r="Z314" s="661"/>
      <c r="AA314" s="4575">
        <f>SUMIF($F$311:$F$313,"TRUE",AA311:AA313)</f>
        <v>0</v>
      </c>
      <c r="AB314" s="4576">
        <f t="shared" ref="AB314:AJ314" si="95">SUMIF($F$311:$F$313,"TRUE",AB311:AB313)</f>
        <v>0</v>
      </c>
      <c r="AC314" s="4576">
        <f t="shared" si="95"/>
        <v>0</v>
      </c>
      <c r="AD314" s="4576">
        <f t="shared" si="95"/>
        <v>0</v>
      </c>
      <c r="AE314" s="4576">
        <f>SUMIF($F$311:$F$313,"TRUE",AE311:AE313)</f>
        <v>0</v>
      </c>
      <c r="AF314" s="4576">
        <f>SUMIF($F$311:$F$313,"TRUE",AF311:AF313)</f>
        <v>0</v>
      </c>
      <c r="AG314" s="4576">
        <f>SUMIF($F$311:$F$313,"TRUE",AG311:AG313)</f>
        <v>0</v>
      </c>
      <c r="AH314" s="4576">
        <f>SUMIF($F$311:$F$313,"TRUE",AH311:AH313)</f>
        <v>0</v>
      </c>
      <c r="AI314" s="4576">
        <f>SUMIF($F$311:$F$313,"TRUE",AI311:AI313)</f>
        <v>0</v>
      </c>
      <c r="AJ314" s="4577">
        <f t="shared" si="95"/>
        <v>0</v>
      </c>
      <c r="AK314" s="661"/>
      <c r="AL314" s="3000">
        <f>SUMIF($F$311:$F$313,"TRUE",AL311:AL313)</f>
        <v>0</v>
      </c>
      <c r="AM314" s="661"/>
      <c r="AN314" s="3000">
        <f>SUMIF($F$311:$F$313,"TRUE",AN311:AN313)</f>
        <v>0</v>
      </c>
      <c r="AO314" s="6177"/>
      <c r="AP314" s="738"/>
    </row>
    <row r="315" spans="1:42" s="179" customFormat="1">
      <c r="A315" s="740"/>
      <c r="B315" s="662"/>
      <c r="C315" s="3311" t="s">
        <v>1414</v>
      </c>
      <c r="D315" s="3315"/>
      <c r="E315" s="3315"/>
      <c r="F315" s="3300"/>
      <c r="G315" s="3300"/>
      <c r="H315" s="3316"/>
      <c r="I315" s="3316"/>
      <c r="J315" s="3300"/>
      <c r="K315" s="3300"/>
      <c r="L315" s="3055">
        <f>SUM(L311:L313)</f>
        <v>0</v>
      </c>
      <c r="M315" s="3055">
        <f t="shared" ref="M315:W315" si="96">SUM(M311:M313)</f>
        <v>0</v>
      </c>
      <c r="N315" s="3314"/>
      <c r="O315" s="3055">
        <f t="shared" si="96"/>
        <v>0</v>
      </c>
      <c r="P315" s="3055">
        <f t="shared" si="96"/>
        <v>0</v>
      </c>
      <c r="Q315" s="3055">
        <f t="shared" si="96"/>
        <v>0</v>
      </c>
      <c r="R315" s="3055">
        <f>SUM(R311:R313)</f>
        <v>0</v>
      </c>
      <c r="S315" s="3055">
        <f t="shared" si="96"/>
        <v>0</v>
      </c>
      <c r="T315" s="3055">
        <f t="shared" si="96"/>
        <v>0</v>
      </c>
      <c r="U315" s="3055">
        <f t="shared" si="96"/>
        <v>0</v>
      </c>
      <c r="V315" s="3055">
        <f t="shared" si="96"/>
        <v>0</v>
      </c>
      <c r="W315" s="3055">
        <f t="shared" si="96"/>
        <v>0</v>
      </c>
      <c r="X315" s="3314"/>
      <c r="Y315" s="4526"/>
      <c r="Z315" s="662"/>
      <c r="AA315" s="4575">
        <f t="shared" ref="AA315:AJ315" si="97">SUM(AA311:AA313)</f>
        <v>0</v>
      </c>
      <c r="AB315" s="4576">
        <f t="shared" si="97"/>
        <v>0</v>
      </c>
      <c r="AC315" s="4576">
        <f t="shared" si="97"/>
        <v>0</v>
      </c>
      <c r="AD315" s="4576">
        <f t="shared" si="97"/>
        <v>0</v>
      </c>
      <c r="AE315" s="4576">
        <f>SUM(AE311:AE313)</f>
        <v>0</v>
      </c>
      <c r="AF315" s="4576">
        <f>SUM(AF311:AF313)</f>
        <v>0</v>
      </c>
      <c r="AG315" s="4576">
        <f>SUM(AG311:AG313)</f>
        <v>0</v>
      </c>
      <c r="AH315" s="4576">
        <f>SUM(AH311:AH313)</f>
        <v>0</v>
      </c>
      <c r="AI315" s="4576">
        <f>SUM(AI311:AI313)</f>
        <v>0</v>
      </c>
      <c r="AJ315" s="4577">
        <f t="shared" si="97"/>
        <v>0</v>
      </c>
      <c r="AK315" s="662"/>
      <c r="AL315" s="3000">
        <f>SUM(AL311:AL313)</f>
        <v>0</v>
      </c>
      <c r="AM315" s="662"/>
      <c r="AN315" s="3000">
        <f>SUM(AN311:AN313)</f>
        <v>0</v>
      </c>
      <c r="AO315" s="6177"/>
      <c r="AP315" s="740"/>
    </row>
    <row r="316" spans="1:42">
      <c r="A316" s="738"/>
      <c r="B316" s="661"/>
      <c r="C316" s="3305" t="s">
        <v>1680</v>
      </c>
      <c r="D316" s="3300"/>
      <c r="E316" s="3300"/>
      <c r="F316" s="3300"/>
      <c r="G316" s="3301"/>
      <c r="H316" s="3301"/>
      <c r="I316" s="3301"/>
      <c r="J316" s="3301"/>
      <c r="K316" s="3301"/>
      <c r="L316" s="3302"/>
      <c r="M316" s="3302"/>
      <c r="N316" s="3302"/>
      <c r="O316" s="3302"/>
      <c r="P316" s="3302"/>
      <c r="Q316" s="3302"/>
      <c r="R316" s="3302"/>
      <c r="S316" s="3302"/>
      <c r="T316" s="3302"/>
      <c r="U316" s="3302"/>
      <c r="V316" s="3302"/>
      <c r="W316" s="3302"/>
      <c r="X316" s="3302"/>
      <c r="Y316" s="4527"/>
      <c r="Z316" s="661"/>
      <c r="AA316" s="4567"/>
      <c r="AB316" s="4569"/>
      <c r="AC316" s="4569"/>
      <c r="AD316" s="4569"/>
      <c r="AE316" s="4569"/>
      <c r="AF316" s="4569"/>
      <c r="AG316" s="4569"/>
      <c r="AH316" s="4569"/>
      <c r="AI316" s="4569"/>
      <c r="AJ316" s="4570"/>
      <c r="AK316" s="661"/>
      <c r="AL316" s="3002"/>
      <c r="AM316" s="661"/>
      <c r="AN316" s="3002"/>
      <c r="AO316" s="6177"/>
      <c r="AP316" s="738"/>
    </row>
    <row r="317" spans="1:42">
      <c r="A317" s="738"/>
      <c r="B317" s="661"/>
      <c r="C317" s="3307" t="s">
        <v>1681</v>
      </c>
      <c r="D317" s="3300"/>
      <c r="E317" s="3300"/>
      <c r="F317" s="3300" t="b">
        <v>1</v>
      </c>
      <c r="G317" s="3301"/>
      <c r="H317" s="3301"/>
      <c r="I317" s="3301"/>
      <c r="J317" s="3301"/>
      <c r="K317" s="3301"/>
      <c r="L317" s="4517"/>
      <c r="M317" s="4517"/>
      <c r="N317" s="3975"/>
      <c r="O317" s="4517"/>
      <c r="P317" s="4517"/>
      <c r="Q317" s="4517"/>
      <c r="R317" s="4517"/>
      <c r="S317" s="4517"/>
      <c r="T317" s="4517"/>
      <c r="U317" s="4517"/>
      <c r="V317" s="4517"/>
      <c r="W317" s="3310">
        <f>T317+U317-V317</f>
        <v>0</v>
      </c>
      <c r="X317" s="3309"/>
      <c r="Y317" s="4525"/>
      <c r="Z317" s="661"/>
      <c r="AA317" s="4571">
        <f>+AB317+AC317</f>
        <v>0</v>
      </c>
      <c r="AB317" s="4594"/>
      <c r="AC317" s="4594"/>
      <c r="AD317" s="4594"/>
      <c r="AE317" s="4594"/>
      <c r="AF317" s="4594"/>
      <c r="AG317" s="4594"/>
      <c r="AH317" s="4594"/>
      <c r="AI317" s="4594"/>
      <c r="AJ317" s="4574">
        <f>+AC317+AE317</f>
        <v>0</v>
      </c>
      <c r="AK317" s="661"/>
      <c r="AL317" s="4595"/>
      <c r="AM317" s="661"/>
      <c r="AN317" s="4595"/>
      <c r="AO317" s="6177"/>
      <c r="AP317" s="738"/>
    </row>
    <row r="318" spans="1:42">
      <c r="A318" s="738"/>
      <c r="B318" s="661"/>
      <c r="C318" s="3307" t="s">
        <v>1682</v>
      </c>
      <c r="D318" s="3300"/>
      <c r="E318" s="3300"/>
      <c r="F318" s="3300" t="b">
        <v>0</v>
      </c>
      <c r="G318" s="3301"/>
      <c r="H318" s="3301"/>
      <c r="I318" s="3301"/>
      <c r="J318" s="3301"/>
      <c r="K318" s="3301"/>
      <c r="L318" s="4517"/>
      <c r="M318" s="4517"/>
      <c r="N318" s="3975"/>
      <c r="O318" s="4517"/>
      <c r="P318" s="4517"/>
      <c r="Q318" s="4517"/>
      <c r="R318" s="4517"/>
      <c r="S318" s="4517"/>
      <c r="T318" s="4517"/>
      <c r="U318" s="4517"/>
      <c r="V318" s="4517"/>
      <c r="W318" s="3310">
        <f>T318+U318-V318</f>
        <v>0</v>
      </c>
      <c r="X318" s="3309"/>
      <c r="Y318" s="4525"/>
      <c r="Z318" s="661"/>
      <c r="AA318" s="4571">
        <f>+AB318+AC318</f>
        <v>0</v>
      </c>
      <c r="AB318" s="4594"/>
      <c r="AC318" s="4594"/>
      <c r="AD318" s="4594"/>
      <c r="AE318" s="4594"/>
      <c r="AF318" s="4594"/>
      <c r="AG318" s="4594"/>
      <c r="AH318" s="4594"/>
      <c r="AI318" s="4594"/>
      <c r="AJ318" s="4574">
        <f>+AC318+AE318</f>
        <v>0</v>
      </c>
      <c r="AK318" s="661"/>
      <c r="AL318" s="4595"/>
      <c r="AM318" s="661"/>
      <c r="AN318" s="4595"/>
      <c r="AO318" s="6177"/>
      <c r="AP318" s="738"/>
    </row>
    <row r="319" spans="1:42">
      <c r="A319" s="738"/>
      <c r="B319" s="661"/>
      <c r="C319" s="3307" t="s">
        <v>1683</v>
      </c>
      <c r="D319" s="3300"/>
      <c r="E319" s="3300"/>
      <c r="F319" s="3300" t="b">
        <v>1</v>
      </c>
      <c r="G319" s="3301"/>
      <c r="H319" s="3301"/>
      <c r="I319" s="3301"/>
      <c r="J319" s="3301"/>
      <c r="K319" s="3301"/>
      <c r="L319" s="4517"/>
      <c r="M319" s="4517"/>
      <c r="N319" s="3975"/>
      <c r="O319" s="4517"/>
      <c r="P319" s="4517"/>
      <c r="Q319" s="4517"/>
      <c r="R319" s="4517"/>
      <c r="S319" s="4517"/>
      <c r="T319" s="4517"/>
      <c r="U319" s="4517"/>
      <c r="V319" s="4517"/>
      <c r="W319" s="3310">
        <f>T319+U319-V319</f>
        <v>0</v>
      </c>
      <c r="X319" s="3309"/>
      <c r="Y319" s="4525"/>
      <c r="Z319" s="661"/>
      <c r="AA319" s="4571">
        <f>+AB319+AC319</f>
        <v>0</v>
      </c>
      <c r="AB319" s="4594"/>
      <c r="AC319" s="4594"/>
      <c r="AD319" s="4594"/>
      <c r="AE319" s="4594"/>
      <c r="AF319" s="4594"/>
      <c r="AG319" s="4594"/>
      <c r="AH319" s="4594"/>
      <c r="AI319" s="4594"/>
      <c r="AJ319" s="4574">
        <f>+AC319+AE319</f>
        <v>0</v>
      </c>
      <c r="AK319" s="661"/>
      <c r="AL319" s="4595"/>
      <c r="AM319" s="661"/>
      <c r="AN319" s="4595"/>
      <c r="AO319" s="6177"/>
      <c r="AP319" s="738"/>
    </row>
    <row r="320" spans="1:42">
      <c r="A320" s="738"/>
      <c r="B320" s="661"/>
      <c r="C320" s="3268" t="s">
        <v>1104</v>
      </c>
      <c r="D320" s="3300"/>
      <c r="E320" s="3300"/>
      <c r="F320" s="3225"/>
      <c r="G320" s="3301"/>
      <c r="H320" s="3301"/>
      <c r="I320" s="3301"/>
      <c r="J320" s="3301"/>
      <c r="K320" s="3301"/>
      <c r="L320" s="3055">
        <f>SUMIF($F$317:$F$319,"TRUE",L317:L319)</f>
        <v>0</v>
      </c>
      <c r="M320" s="3055">
        <f>SUMIF($F$317:$F$319,"TRUE",M317:M319)</f>
        <v>0</v>
      </c>
      <c r="N320" s="3309"/>
      <c r="O320" s="3055">
        <f t="shared" ref="O320:W320" si="98">SUMIF($F$317:$F$319,"TRUE",O317:O319)</f>
        <v>0</v>
      </c>
      <c r="P320" s="3055">
        <f t="shared" si="98"/>
        <v>0</v>
      </c>
      <c r="Q320" s="3055">
        <f t="shared" si="98"/>
        <v>0</v>
      </c>
      <c r="R320" s="3055">
        <f>SUMIF($F$317:$F$319,"TRUE",R317:R319)</f>
        <v>0</v>
      </c>
      <c r="S320" s="3055">
        <f t="shared" si="98"/>
        <v>0</v>
      </c>
      <c r="T320" s="3055">
        <f t="shared" si="98"/>
        <v>0</v>
      </c>
      <c r="U320" s="3055">
        <f t="shared" si="98"/>
        <v>0</v>
      </c>
      <c r="V320" s="3055">
        <f t="shared" si="98"/>
        <v>0</v>
      </c>
      <c r="W320" s="3055">
        <f t="shared" si="98"/>
        <v>0</v>
      </c>
      <c r="X320" s="3309"/>
      <c r="Y320" s="4525"/>
      <c r="Z320" s="661"/>
      <c r="AA320" s="4575">
        <f t="shared" ref="AA320:AJ320" si="99">SUMIF($F$317:$F$319,"TRUE",AA317:AA319)</f>
        <v>0</v>
      </c>
      <c r="AB320" s="4576">
        <f t="shared" si="99"/>
        <v>0</v>
      </c>
      <c r="AC320" s="4576">
        <f t="shared" si="99"/>
        <v>0</v>
      </c>
      <c r="AD320" s="4576">
        <f t="shared" si="99"/>
        <v>0</v>
      </c>
      <c r="AE320" s="4576">
        <f>SUMIF($F$317:$F$319,"TRUE",AE317:AE319)</f>
        <v>0</v>
      </c>
      <c r="AF320" s="4576">
        <f>SUMIF($F$317:$F$319,"TRUE",AF317:AF319)</f>
        <v>0</v>
      </c>
      <c r="AG320" s="4576">
        <f>SUMIF($F$317:$F$319,"TRUE",AG317:AG319)</f>
        <v>0</v>
      </c>
      <c r="AH320" s="4576">
        <f>SUMIF($F$317:$F$319,"TRUE",AH317:AH319)</f>
        <v>0</v>
      </c>
      <c r="AI320" s="4576">
        <f>SUMIF($F$317:$F$319,"TRUE",AI317:AI319)</f>
        <v>0</v>
      </c>
      <c r="AJ320" s="4577">
        <f t="shared" si="99"/>
        <v>0</v>
      </c>
      <c r="AK320" s="661"/>
      <c r="AL320" s="3000">
        <f>SUMIF($F$317:$F$319,"TRUE",AL317:AL319)</f>
        <v>0</v>
      </c>
      <c r="AM320" s="661"/>
      <c r="AN320" s="3000">
        <f>SUMIF($F$317:$F$319,"TRUE",AN317:AN319)</f>
        <v>0</v>
      </c>
      <c r="AO320" s="6177"/>
      <c r="AP320" s="738"/>
    </row>
    <row r="321" spans="1:42" s="179" customFormat="1">
      <c r="A321" s="740"/>
      <c r="B321" s="662"/>
      <c r="C321" s="3311" t="s">
        <v>1684</v>
      </c>
      <c r="D321" s="3315"/>
      <c r="E321" s="3315"/>
      <c r="F321" s="3300"/>
      <c r="G321" s="3300"/>
      <c r="H321" s="3316"/>
      <c r="I321" s="3316"/>
      <c r="J321" s="3300"/>
      <c r="K321" s="3300"/>
      <c r="L321" s="3055">
        <f>SUM(L317:L319)</f>
        <v>0</v>
      </c>
      <c r="M321" s="3055">
        <f t="shared" ref="M321:W321" si="100">SUM(M317:M319)</f>
        <v>0</v>
      </c>
      <c r="N321" s="3314"/>
      <c r="O321" s="3055">
        <f t="shared" si="100"/>
        <v>0</v>
      </c>
      <c r="P321" s="3055">
        <f t="shared" si="100"/>
        <v>0</v>
      </c>
      <c r="Q321" s="3055">
        <f t="shared" si="100"/>
        <v>0</v>
      </c>
      <c r="R321" s="3055">
        <f>SUM(R317:R319)</f>
        <v>0</v>
      </c>
      <c r="S321" s="3055">
        <f t="shared" si="100"/>
        <v>0</v>
      </c>
      <c r="T321" s="3055">
        <f t="shared" si="100"/>
        <v>0</v>
      </c>
      <c r="U321" s="3055">
        <f t="shared" si="100"/>
        <v>0</v>
      </c>
      <c r="V321" s="3055">
        <f t="shared" si="100"/>
        <v>0</v>
      </c>
      <c r="W321" s="3055">
        <f t="shared" si="100"/>
        <v>0</v>
      </c>
      <c r="X321" s="3314"/>
      <c r="Y321" s="4526"/>
      <c r="Z321" s="662"/>
      <c r="AA321" s="4575">
        <f t="shared" ref="AA321:AJ321" si="101">SUM(AA317:AA319)</f>
        <v>0</v>
      </c>
      <c r="AB321" s="4576">
        <f t="shared" si="101"/>
        <v>0</v>
      </c>
      <c r="AC321" s="4576">
        <f t="shared" si="101"/>
        <v>0</v>
      </c>
      <c r="AD321" s="4576">
        <f t="shared" si="101"/>
        <v>0</v>
      </c>
      <c r="AE321" s="4576">
        <f>SUM(AE317:AE319)</f>
        <v>0</v>
      </c>
      <c r="AF321" s="4576">
        <f>SUM(AF317:AF319)</f>
        <v>0</v>
      </c>
      <c r="AG321" s="4576">
        <f>SUM(AG317:AG319)</f>
        <v>0</v>
      </c>
      <c r="AH321" s="4576">
        <f>SUM(AH317:AH319)</f>
        <v>0</v>
      </c>
      <c r="AI321" s="4576">
        <f>SUM(AI317:AI319)</f>
        <v>0</v>
      </c>
      <c r="AJ321" s="4577">
        <f t="shared" si="101"/>
        <v>0</v>
      </c>
      <c r="AK321" s="662"/>
      <c r="AL321" s="3000">
        <f>SUM(AL317:AL319)</f>
        <v>0</v>
      </c>
      <c r="AM321" s="662"/>
      <c r="AN321" s="3000">
        <f>SUM(AN317:AN319)</f>
        <v>0</v>
      </c>
      <c r="AO321" s="6177"/>
      <c r="AP321" s="740"/>
    </row>
    <row r="322" spans="1:42" s="179" customFormat="1">
      <c r="A322" s="740"/>
      <c r="B322" s="662"/>
      <c r="C322" s="3268" t="s">
        <v>1104</v>
      </c>
      <c r="D322" s="3315"/>
      <c r="E322" s="3315"/>
      <c r="F322" s="3300"/>
      <c r="G322" s="3300"/>
      <c r="H322" s="3316"/>
      <c r="I322" s="3316"/>
      <c r="J322" s="3300"/>
      <c r="K322" s="3300"/>
      <c r="L322" s="3055">
        <f>L320+L314</f>
        <v>0</v>
      </c>
      <c r="M322" s="3055">
        <f t="shared" ref="M322:W323" si="102">M320+M314</f>
        <v>0</v>
      </c>
      <c r="N322" s="3314"/>
      <c r="O322" s="3055">
        <f t="shared" si="102"/>
        <v>0</v>
      </c>
      <c r="P322" s="3055">
        <f t="shared" si="102"/>
        <v>0</v>
      </c>
      <c r="Q322" s="3055">
        <f t="shared" si="102"/>
        <v>0</v>
      </c>
      <c r="R322" s="3055">
        <f>R320+R314</f>
        <v>0</v>
      </c>
      <c r="S322" s="3055">
        <f t="shared" si="102"/>
        <v>0</v>
      </c>
      <c r="T322" s="3055">
        <f t="shared" si="102"/>
        <v>0</v>
      </c>
      <c r="U322" s="3055">
        <f t="shared" si="102"/>
        <v>0</v>
      </c>
      <c r="V322" s="3055">
        <f t="shared" si="102"/>
        <v>0</v>
      </c>
      <c r="W322" s="3055">
        <f t="shared" si="102"/>
        <v>0</v>
      </c>
      <c r="X322" s="3314"/>
      <c r="Y322" s="4526"/>
      <c r="Z322" s="662"/>
      <c r="AA322" s="4575">
        <f t="shared" ref="AA322:AJ322" si="103">AA320+AA314</f>
        <v>0</v>
      </c>
      <c r="AB322" s="4576">
        <f t="shared" si="103"/>
        <v>0</v>
      </c>
      <c r="AC322" s="4576">
        <f t="shared" si="103"/>
        <v>0</v>
      </c>
      <c r="AD322" s="4576">
        <f t="shared" si="103"/>
        <v>0</v>
      </c>
      <c r="AE322" s="4576">
        <f t="shared" si="103"/>
        <v>0</v>
      </c>
      <c r="AF322" s="4576">
        <f t="shared" si="103"/>
        <v>0</v>
      </c>
      <c r="AG322" s="4576">
        <f t="shared" si="103"/>
        <v>0</v>
      </c>
      <c r="AH322" s="4576">
        <f t="shared" si="103"/>
        <v>0</v>
      </c>
      <c r="AI322" s="4576">
        <f t="shared" si="103"/>
        <v>0</v>
      </c>
      <c r="AJ322" s="4577">
        <f t="shared" si="103"/>
        <v>0</v>
      </c>
      <c r="AK322" s="662"/>
      <c r="AL322" s="3000">
        <f>AL320+AL314</f>
        <v>0</v>
      </c>
      <c r="AM322" s="662"/>
      <c r="AN322" s="3000">
        <f>AN320+AN314</f>
        <v>0</v>
      </c>
      <c r="AO322" s="6177"/>
      <c r="AP322" s="740"/>
    </row>
    <row r="323" spans="1:42" s="179" customFormat="1">
      <c r="A323" s="740"/>
      <c r="B323" s="662"/>
      <c r="C323" s="3311" t="s">
        <v>1685</v>
      </c>
      <c r="D323" s="3312"/>
      <c r="E323" s="3312"/>
      <c r="F323" s="3313"/>
      <c r="G323" s="3314"/>
      <c r="H323" s="3314"/>
      <c r="I323" s="3314"/>
      <c r="J323" s="3314"/>
      <c r="K323" s="3314"/>
      <c r="L323" s="3055">
        <f>L321+L315</f>
        <v>0</v>
      </c>
      <c r="M323" s="3055">
        <f t="shared" si="102"/>
        <v>0</v>
      </c>
      <c r="N323" s="3314"/>
      <c r="O323" s="3055">
        <f t="shared" si="102"/>
        <v>0</v>
      </c>
      <c r="P323" s="3055">
        <f t="shared" si="102"/>
        <v>0</v>
      </c>
      <c r="Q323" s="3055">
        <f t="shared" si="102"/>
        <v>0</v>
      </c>
      <c r="R323" s="3055">
        <f>R321+R315</f>
        <v>0</v>
      </c>
      <c r="S323" s="3055">
        <f t="shared" si="102"/>
        <v>0</v>
      </c>
      <c r="T323" s="3055">
        <f t="shared" si="102"/>
        <v>0</v>
      </c>
      <c r="U323" s="3055">
        <f t="shared" si="102"/>
        <v>0</v>
      </c>
      <c r="V323" s="3055">
        <f t="shared" si="102"/>
        <v>0</v>
      </c>
      <c r="W323" s="3055">
        <f t="shared" si="102"/>
        <v>0</v>
      </c>
      <c r="X323" s="3314"/>
      <c r="Y323" s="4526"/>
      <c r="Z323" s="662"/>
      <c r="AA323" s="4575">
        <f t="shared" ref="AA323:AJ323" si="104">AA321+AA315</f>
        <v>0</v>
      </c>
      <c r="AB323" s="4576">
        <f t="shared" si="104"/>
        <v>0</v>
      </c>
      <c r="AC323" s="4576">
        <f t="shared" si="104"/>
        <v>0</v>
      </c>
      <c r="AD323" s="4576">
        <f t="shared" si="104"/>
        <v>0</v>
      </c>
      <c r="AE323" s="4576">
        <f t="shared" si="104"/>
        <v>0</v>
      </c>
      <c r="AF323" s="4576">
        <f t="shared" si="104"/>
        <v>0</v>
      </c>
      <c r="AG323" s="4576">
        <f t="shared" si="104"/>
        <v>0</v>
      </c>
      <c r="AH323" s="4576">
        <f t="shared" si="104"/>
        <v>0</v>
      </c>
      <c r="AI323" s="4576">
        <f t="shared" si="104"/>
        <v>0</v>
      </c>
      <c r="AJ323" s="4577">
        <f t="shared" si="104"/>
        <v>0</v>
      </c>
      <c r="AK323" s="662"/>
      <c r="AL323" s="3000">
        <f>AL321+AL315</f>
        <v>0</v>
      </c>
      <c r="AM323" s="662"/>
      <c r="AN323" s="3000">
        <f>AN321+AN315</f>
        <v>0</v>
      </c>
      <c r="AO323" s="6177"/>
      <c r="AP323" s="740"/>
    </row>
    <row r="324" spans="1:42">
      <c r="A324" s="738"/>
      <c r="B324" s="661"/>
      <c r="C324" s="3268" t="s">
        <v>1686</v>
      </c>
      <c r="D324" s="3300"/>
      <c r="E324" s="3300"/>
      <c r="F324" s="3300"/>
      <c r="G324" s="3301"/>
      <c r="H324" s="3301"/>
      <c r="I324" s="3301"/>
      <c r="J324" s="3301"/>
      <c r="K324" s="3301"/>
      <c r="L324" s="3302"/>
      <c r="M324" s="3302"/>
      <c r="N324" s="3302"/>
      <c r="O324" s="3302"/>
      <c r="P324" s="3302"/>
      <c r="Q324" s="3302"/>
      <c r="R324" s="3302"/>
      <c r="S324" s="3302"/>
      <c r="T324" s="3302"/>
      <c r="U324" s="3302"/>
      <c r="V324" s="3302"/>
      <c r="W324" s="3302"/>
      <c r="X324" s="3302"/>
      <c r="Y324" s="4527"/>
      <c r="Z324" s="661"/>
      <c r="AA324" s="4567"/>
      <c r="AB324" s="4569"/>
      <c r="AC324" s="4569"/>
      <c r="AD324" s="4569"/>
      <c r="AE324" s="4569"/>
      <c r="AF324" s="4569"/>
      <c r="AG324" s="4569"/>
      <c r="AH324" s="4569"/>
      <c r="AI324" s="4569"/>
      <c r="AJ324" s="4570"/>
      <c r="AK324" s="661"/>
      <c r="AL324" s="3002"/>
      <c r="AM324" s="661"/>
      <c r="AN324" s="3002"/>
      <c r="AO324" s="6177"/>
      <c r="AP324" s="738"/>
    </row>
    <row r="325" spans="1:42">
      <c r="A325" s="738"/>
      <c r="B325" s="661"/>
      <c r="C325" s="3305" t="s">
        <v>1679</v>
      </c>
      <c r="D325" s="3300"/>
      <c r="E325" s="3300"/>
      <c r="F325" s="3300"/>
      <c r="G325" s="3301"/>
      <c r="H325" s="3301"/>
      <c r="I325" s="3301"/>
      <c r="J325" s="3301"/>
      <c r="K325" s="3301"/>
      <c r="L325" s="3302"/>
      <c r="M325" s="3302"/>
      <c r="N325" s="3302"/>
      <c r="O325" s="3302"/>
      <c r="P325" s="3302"/>
      <c r="Q325" s="3302"/>
      <c r="R325" s="3302"/>
      <c r="S325" s="3302"/>
      <c r="T325" s="3302"/>
      <c r="U325" s="3302"/>
      <c r="V325" s="3302"/>
      <c r="W325" s="3302"/>
      <c r="X325" s="3302"/>
      <c r="Y325" s="4527"/>
      <c r="Z325" s="661"/>
      <c r="AA325" s="4567"/>
      <c r="AB325" s="4569"/>
      <c r="AC325" s="4569"/>
      <c r="AD325" s="4569"/>
      <c r="AE325" s="4569"/>
      <c r="AF325" s="4569"/>
      <c r="AG325" s="4569"/>
      <c r="AH325" s="4569"/>
      <c r="AI325" s="4569"/>
      <c r="AJ325" s="4570"/>
      <c r="AK325" s="661"/>
      <c r="AL325" s="3002"/>
      <c r="AM325" s="661"/>
      <c r="AN325" s="3002"/>
      <c r="AO325" s="6177"/>
      <c r="AP325" s="738"/>
    </row>
    <row r="326" spans="1:42">
      <c r="A326" s="738"/>
      <c r="B326" s="661"/>
      <c r="C326" s="3307" t="s">
        <v>1411</v>
      </c>
      <c r="D326" s="3300"/>
      <c r="E326" s="3300"/>
      <c r="F326" s="3300" t="b">
        <v>1</v>
      </c>
      <c r="G326" s="3301"/>
      <c r="H326" s="3301"/>
      <c r="I326" s="3301"/>
      <c r="J326" s="3301"/>
      <c r="K326" s="3301"/>
      <c r="L326" s="4517"/>
      <c r="M326" s="4517"/>
      <c r="N326" s="3975"/>
      <c r="O326" s="4517"/>
      <c r="P326" s="4517"/>
      <c r="Q326" s="4517"/>
      <c r="R326" s="4517"/>
      <c r="S326" s="4517"/>
      <c r="T326" s="4517"/>
      <c r="U326" s="4517"/>
      <c r="V326" s="4517"/>
      <c r="W326" s="3310">
        <f>T326+U326-V326</f>
        <v>0</v>
      </c>
      <c r="X326" s="3309"/>
      <c r="Y326" s="4525"/>
      <c r="Z326" s="661"/>
      <c r="AA326" s="4571">
        <f>+AB326+AC326</f>
        <v>0</v>
      </c>
      <c r="AB326" s="4594"/>
      <c r="AC326" s="4594"/>
      <c r="AD326" s="4594"/>
      <c r="AE326" s="4594"/>
      <c r="AF326" s="4594"/>
      <c r="AG326" s="4594"/>
      <c r="AH326" s="4594"/>
      <c r="AI326" s="4594"/>
      <c r="AJ326" s="4574">
        <f>+AC326+AE326</f>
        <v>0</v>
      </c>
      <c r="AK326" s="661"/>
      <c r="AL326" s="4595"/>
      <c r="AM326" s="661"/>
      <c r="AN326" s="4595"/>
      <c r="AO326" s="6177"/>
      <c r="AP326" s="738"/>
    </row>
    <row r="327" spans="1:42">
      <c r="A327" s="738"/>
      <c r="B327" s="661"/>
      <c r="C327" s="3307" t="s">
        <v>1412</v>
      </c>
      <c r="D327" s="3300"/>
      <c r="E327" s="3300"/>
      <c r="F327" s="3300" t="b">
        <v>0</v>
      </c>
      <c r="G327" s="3301"/>
      <c r="H327" s="3301"/>
      <c r="I327" s="3301"/>
      <c r="J327" s="3301"/>
      <c r="K327" s="3301"/>
      <c r="L327" s="4517"/>
      <c r="M327" s="4517"/>
      <c r="N327" s="3975"/>
      <c r="O327" s="4517"/>
      <c r="P327" s="4517"/>
      <c r="Q327" s="4517"/>
      <c r="R327" s="4517"/>
      <c r="S327" s="4517"/>
      <c r="T327" s="4517"/>
      <c r="U327" s="4517"/>
      <c r="V327" s="4517"/>
      <c r="W327" s="3310">
        <f>T327+U327-V327</f>
        <v>0</v>
      </c>
      <c r="X327" s="3309"/>
      <c r="Y327" s="4525"/>
      <c r="Z327" s="661"/>
      <c r="AA327" s="4571">
        <f>+AB327+AC327</f>
        <v>0</v>
      </c>
      <c r="AB327" s="4594"/>
      <c r="AC327" s="4594"/>
      <c r="AD327" s="4594"/>
      <c r="AE327" s="4594"/>
      <c r="AF327" s="4594"/>
      <c r="AG327" s="4594"/>
      <c r="AH327" s="4594"/>
      <c r="AI327" s="4594"/>
      <c r="AJ327" s="4574">
        <f>+AC327+AE327</f>
        <v>0</v>
      </c>
      <c r="AK327" s="661"/>
      <c r="AL327" s="4595"/>
      <c r="AM327" s="661"/>
      <c r="AN327" s="4595"/>
      <c r="AO327" s="6177"/>
      <c r="AP327" s="738"/>
    </row>
    <row r="328" spans="1:42">
      <c r="A328" s="738"/>
      <c r="B328" s="661"/>
      <c r="C328" s="3307" t="s">
        <v>1413</v>
      </c>
      <c r="D328" s="3300"/>
      <c r="E328" s="3300"/>
      <c r="F328" s="3300" t="b">
        <v>1</v>
      </c>
      <c r="G328" s="3301"/>
      <c r="H328" s="3301"/>
      <c r="I328" s="3301"/>
      <c r="J328" s="3301"/>
      <c r="K328" s="3301"/>
      <c r="L328" s="4517"/>
      <c r="M328" s="4517"/>
      <c r="N328" s="3975"/>
      <c r="O328" s="4517"/>
      <c r="P328" s="4517"/>
      <c r="Q328" s="4517"/>
      <c r="R328" s="4517"/>
      <c r="S328" s="4517"/>
      <c r="T328" s="4517"/>
      <c r="U328" s="4517"/>
      <c r="V328" s="4517"/>
      <c r="W328" s="3310">
        <f>T328+U328-V328</f>
        <v>0</v>
      </c>
      <c r="X328" s="3309"/>
      <c r="Y328" s="4525"/>
      <c r="Z328" s="661"/>
      <c r="AA328" s="4571">
        <f>+AB328+AC328</f>
        <v>0</v>
      </c>
      <c r="AB328" s="4594"/>
      <c r="AC328" s="4594"/>
      <c r="AD328" s="4594"/>
      <c r="AE328" s="4594"/>
      <c r="AF328" s="4594"/>
      <c r="AG328" s="4594"/>
      <c r="AH328" s="4594"/>
      <c r="AI328" s="4594"/>
      <c r="AJ328" s="4574">
        <f>+AC328+AE328</f>
        <v>0</v>
      </c>
      <c r="AK328" s="661"/>
      <c r="AL328" s="4595"/>
      <c r="AM328" s="661"/>
      <c r="AN328" s="4595"/>
      <c r="AO328" s="6177"/>
      <c r="AP328" s="738"/>
    </row>
    <row r="329" spans="1:42">
      <c r="A329" s="738"/>
      <c r="B329" s="661"/>
      <c r="C329" s="3268" t="s">
        <v>1104</v>
      </c>
      <c r="D329" s="3300"/>
      <c r="E329" s="3300"/>
      <c r="F329" s="3225"/>
      <c r="G329" s="3301"/>
      <c r="H329" s="3301"/>
      <c r="I329" s="3301"/>
      <c r="J329" s="3301"/>
      <c r="K329" s="3301"/>
      <c r="L329" s="3055">
        <f>SUMIF($F$326:$F$328,"TRUE",L326:L328)</f>
        <v>0</v>
      </c>
      <c r="M329" s="3055">
        <f>SUMIF($F$326:$F$328,"TRUE",M326:M328)</f>
        <v>0</v>
      </c>
      <c r="N329" s="3309"/>
      <c r="O329" s="3055">
        <f t="shared" ref="O329:W329" si="105">SUMIF($F$326:$F$328,"TRUE",O326:O328)</f>
        <v>0</v>
      </c>
      <c r="P329" s="3055">
        <f t="shared" si="105"/>
        <v>0</v>
      </c>
      <c r="Q329" s="3055">
        <f t="shared" si="105"/>
        <v>0</v>
      </c>
      <c r="R329" s="3055">
        <f>SUMIF($F$326:$F$328,"TRUE",R326:R328)</f>
        <v>0</v>
      </c>
      <c r="S329" s="3055">
        <f t="shared" si="105"/>
        <v>0</v>
      </c>
      <c r="T329" s="3055">
        <f t="shared" si="105"/>
        <v>0</v>
      </c>
      <c r="U329" s="3055">
        <f t="shared" si="105"/>
        <v>0</v>
      </c>
      <c r="V329" s="3055">
        <f t="shared" si="105"/>
        <v>0</v>
      </c>
      <c r="W329" s="3055">
        <f t="shared" si="105"/>
        <v>0</v>
      </c>
      <c r="X329" s="3309"/>
      <c r="Y329" s="4525"/>
      <c r="Z329" s="661"/>
      <c r="AA329" s="4575">
        <f>SUMIF($F$326:$F$328,"TRUE",AA326:AA328)</f>
        <v>0</v>
      </c>
      <c r="AB329" s="4576">
        <f t="shared" ref="AB329:AJ329" si="106">SUMIF($F$326:$F$328,"TRUE",AB326:AB328)</f>
        <v>0</v>
      </c>
      <c r="AC329" s="4576">
        <f t="shared" si="106"/>
        <v>0</v>
      </c>
      <c r="AD329" s="4576">
        <f t="shared" si="106"/>
        <v>0</v>
      </c>
      <c r="AE329" s="4576">
        <f>SUMIF($F$326:$F$328,"TRUE",AE326:AE328)</f>
        <v>0</v>
      </c>
      <c r="AF329" s="4576">
        <f>SUMIF($F$326:$F$328,"TRUE",AF326:AF328)</f>
        <v>0</v>
      </c>
      <c r="AG329" s="4576">
        <f>SUMIF($F$326:$F$328,"TRUE",AG326:AG328)</f>
        <v>0</v>
      </c>
      <c r="AH329" s="4576">
        <f>SUMIF($F$326:$F$328,"TRUE",AH326:AH328)</f>
        <v>0</v>
      </c>
      <c r="AI329" s="4576">
        <f>SUMIF($F$326:$F$328,"TRUE",AI326:AI328)</f>
        <v>0</v>
      </c>
      <c r="AJ329" s="4577">
        <f t="shared" si="106"/>
        <v>0</v>
      </c>
      <c r="AK329" s="661"/>
      <c r="AL329" s="3000">
        <f>SUMIF($F$326:$F$328,"TRUE",AL326:AL328)</f>
        <v>0</v>
      </c>
      <c r="AM329" s="661"/>
      <c r="AN329" s="3000">
        <f>SUMIF($F$326:$F$328,"TRUE",AN326:AN328)</f>
        <v>0</v>
      </c>
      <c r="AO329" s="6177"/>
      <c r="AP329" s="738"/>
    </row>
    <row r="330" spans="1:42" s="179" customFormat="1">
      <c r="A330" s="740"/>
      <c r="B330" s="662"/>
      <c r="C330" s="3311" t="s">
        <v>1414</v>
      </c>
      <c r="D330" s="3315"/>
      <c r="E330" s="3315"/>
      <c r="F330" s="3300"/>
      <c r="G330" s="3300"/>
      <c r="H330" s="3316"/>
      <c r="I330" s="3316"/>
      <c r="J330" s="3300"/>
      <c r="K330" s="3300"/>
      <c r="L330" s="3055">
        <f>SUM(L326:L328)</f>
        <v>0</v>
      </c>
      <c r="M330" s="3055">
        <f t="shared" ref="M330:W330" si="107">SUM(M326:M328)</f>
        <v>0</v>
      </c>
      <c r="N330" s="3314"/>
      <c r="O330" s="3055">
        <f t="shared" si="107"/>
        <v>0</v>
      </c>
      <c r="P330" s="3055">
        <f t="shared" si="107"/>
        <v>0</v>
      </c>
      <c r="Q330" s="3055">
        <f t="shared" si="107"/>
        <v>0</v>
      </c>
      <c r="R330" s="3055">
        <f>SUM(R326:R328)</f>
        <v>0</v>
      </c>
      <c r="S330" s="3055">
        <f t="shared" si="107"/>
        <v>0</v>
      </c>
      <c r="T330" s="3055">
        <f t="shared" si="107"/>
        <v>0</v>
      </c>
      <c r="U330" s="3055">
        <f t="shared" si="107"/>
        <v>0</v>
      </c>
      <c r="V330" s="3055">
        <f t="shared" si="107"/>
        <v>0</v>
      </c>
      <c r="W330" s="3055">
        <f t="shared" si="107"/>
        <v>0</v>
      </c>
      <c r="X330" s="3314"/>
      <c r="Y330" s="4526"/>
      <c r="Z330" s="662"/>
      <c r="AA330" s="4575">
        <f t="shared" ref="AA330:AJ330" si="108">SUM(AA326:AA328)</f>
        <v>0</v>
      </c>
      <c r="AB330" s="4576">
        <f t="shared" si="108"/>
        <v>0</v>
      </c>
      <c r="AC330" s="4576">
        <f t="shared" si="108"/>
        <v>0</v>
      </c>
      <c r="AD330" s="4576">
        <f t="shared" si="108"/>
        <v>0</v>
      </c>
      <c r="AE330" s="4576">
        <f>SUM(AE326:AE328)</f>
        <v>0</v>
      </c>
      <c r="AF330" s="4576">
        <f>SUM(AF326:AF328)</f>
        <v>0</v>
      </c>
      <c r="AG330" s="4576">
        <f>SUM(AG326:AG328)</f>
        <v>0</v>
      </c>
      <c r="AH330" s="4576">
        <f>SUM(AH326:AH328)</f>
        <v>0</v>
      </c>
      <c r="AI330" s="4576">
        <f>SUM(AI326:AI328)</f>
        <v>0</v>
      </c>
      <c r="AJ330" s="4577">
        <f t="shared" si="108"/>
        <v>0</v>
      </c>
      <c r="AK330" s="662"/>
      <c r="AL330" s="3000">
        <f>SUM(AL326:AL328)</f>
        <v>0</v>
      </c>
      <c r="AM330" s="662"/>
      <c r="AN330" s="3000">
        <f>SUM(AN326:AN328)</f>
        <v>0</v>
      </c>
      <c r="AO330" s="6177"/>
      <c r="AP330" s="740"/>
    </row>
    <row r="331" spans="1:42">
      <c r="A331" s="738"/>
      <c r="B331" s="661"/>
      <c r="C331" s="3305" t="s">
        <v>1680</v>
      </c>
      <c r="D331" s="3300"/>
      <c r="E331" s="3300"/>
      <c r="F331" s="3300"/>
      <c r="G331" s="3301"/>
      <c r="H331" s="3301"/>
      <c r="I331" s="3301"/>
      <c r="J331" s="3301"/>
      <c r="K331" s="3301"/>
      <c r="L331" s="3302"/>
      <c r="M331" s="3302"/>
      <c r="N331" s="3302"/>
      <c r="O331" s="3302"/>
      <c r="P331" s="3302"/>
      <c r="Q331" s="3302"/>
      <c r="R331" s="3302"/>
      <c r="S331" s="3302"/>
      <c r="T331" s="3302"/>
      <c r="U331" s="3302"/>
      <c r="V331" s="3302"/>
      <c r="W331" s="3302"/>
      <c r="X331" s="3302"/>
      <c r="Y331" s="4527"/>
      <c r="Z331" s="661"/>
      <c r="AA331" s="4567"/>
      <c r="AB331" s="4569"/>
      <c r="AC331" s="4569"/>
      <c r="AD331" s="4569"/>
      <c r="AE331" s="4569"/>
      <c r="AF331" s="4569"/>
      <c r="AG331" s="4569"/>
      <c r="AH331" s="4569"/>
      <c r="AI331" s="4569"/>
      <c r="AJ331" s="4570"/>
      <c r="AK331" s="661"/>
      <c r="AL331" s="3002"/>
      <c r="AM331" s="661"/>
      <c r="AN331" s="3002"/>
      <c r="AO331" s="6177"/>
      <c r="AP331" s="738"/>
    </row>
    <row r="332" spans="1:42">
      <c r="A332" s="738"/>
      <c r="B332" s="661"/>
      <c r="C332" s="3307" t="s">
        <v>1681</v>
      </c>
      <c r="D332" s="3300"/>
      <c r="E332" s="3300"/>
      <c r="F332" s="3300" t="b">
        <v>1</v>
      </c>
      <c r="G332" s="3301"/>
      <c r="H332" s="3301"/>
      <c r="I332" s="3301"/>
      <c r="J332" s="3301"/>
      <c r="K332" s="3301"/>
      <c r="L332" s="4517"/>
      <c r="M332" s="4517"/>
      <c r="N332" s="3975"/>
      <c r="O332" s="4517"/>
      <c r="P332" s="4517"/>
      <c r="Q332" s="4517"/>
      <c r="R332" s="4517"/>
      <c r="S332" s="4517"/>
      <c r="T332" s="4517"/>
      <c r="U332" s="4517"/>
      <c r="V332" s="4517"/>
      <c r="W332" s="3310">
        <f>T332+U332-V332</f>
        <v>0</v>
      </c>
      <c r="X332" s="3309"/>
      <c r="Y332" s="4525"/>
      <c r="Z332" s="661"/>
      <c r="AA332" s="4571">
        <f>+AB332+AC332</f>
        <v>0</v>
      </c>
      <c r="AB332" s="4594"/>
      <c r="AC332" s="4594"/>
      <c r="AD332" s="4594"/>
      <c r="AE332" s="4594"/>
      <c r="AF332" s="4594"/>
      <c r="AG332" s="4594"/>
      <c r="AH332" s="4594"/>
      <c r="AI332" s="4594"/>
      <c r="AJ332" s="4574">
        <f>+AC332+AE332</f>
        <v>0</v>
      </c>
      <c r="AK332" s="661"/>
      <c r="AL332" s="4595"/>
      <c r="AM332" s="661"/>
      <c r="AN332" s="4595"/>
      <c r="AO332" s="6177"/>
      <c r="AP332" s="738"/>
    </row>
    <row r="333" spans="1:42">
      <c r="A333" s="738"/>
      <c r="B333" s="661"/>
      <c r="C333" s="3307" t="s">
        <v>1682</v>
      </c>
      <c r="D333" s="3300"/>
      <c r="E333" s="3300"/>
      <c r="F333" s="3300" t="b">
        <v>0</v>
      </c>
      <c r="G333" s="3301"/>
      <c r="H333" s="3301"/>
      <c r="I333" s="3301"/>
      <c r="J333" s="3301"/>
      <c r="K333" s="3301"/>
      <c r="L333" s="4517"/>
      <c r="M333" s="4517"/>
      <c r="N333" s="3975"/>
      <c r="O333" s="4517"/>
      <c r="P333" s="4517"/>
      <c r="Q333" s="4517"/>
      <c r="R333" s="4517"/>
      <c r="S333" s="4517"/>
      <c r="T333" s="4517"/>
      <c r="U333" s="4517"/>
      <c r="V333" s="4517"/>
      <c r="W333" s="3310">
        <f>T333+U333-V333</f>
        <v>0</v>
      </c>
      <c r="X333" s="3309"/>
      <c r="Y333" s="4525"/>
      <c r="Z333" s="661"/>
      <c r="AA333" s="4571">
        <f>+AB333+AC333</f>
        <v>0</v>
      </c>
      <c r="AB333" s="4594"/>
      <c r="AC333" s="4594"/>
      <c r="AD333" s="4594"/>
      <c r="AE333" s="4594"/>
      <c r="AF333" s="4594"/>
      <c r="AG333" s="4594"/>
      <c r="AH333" s="4594"/>
      <c r="AI333" s="4594"/>
      <c r="AJ333" s="4574">
        <f>+AC333+AE333</f>
        <v>0</v>
      </c>
      <c r="AK333" s="661"/>
      <c r="AL333" s="4595"/>
      <c r="AM333" s="661"/>
      <c r="AN333" s="4595"/>
      <c r="AO333" s="6177"/>
      <c r="AP333" s="738"/>
    </row>
    <row r="334" spans="1:42">
      <c r="A334" s="738"/>
      <c r="B334" s="661"/>
      <c r="C334" s="3307" t="s">
        <v>1683</v>
      </c>
      <c r="D334" s="3300"/>
      <c r="E334" s="3300"/>
      <c r="F334" s="3300" t="b">
        <v>1</v>
      </c>
      <c r="G334" s="3301"/>
      <c r="H334" s="3301"/>
      <c r="I334" s="3301"/>
      <c r="J334" s="3301"/>
      <c r="K334" s="3301"/>
      <c r="L334" s="4517"/>
      <c r="M334" s="4517"/>
      <c r="N334" s="3975"/>
      <c r="O334" s="4517"/>
      <c r="P334" s="4517"/>
      <c r="Q334" s="4517"/>
      <c r="R334" s="4517"/>
      <c r="S334" s="4517"/>
      <c r="T334" s="4517"/>
      <c r="U334" s="4517"/>
      <c r="V334" s="4517"/>
      <c r="W334" s="3310">
        <f>T334+U334-V334</f>
        <v>0</v>
      </c>
      <c r="X334" s="3309"/>
      <c r="Y334" s="4525"/>
      <c r="Z334" s="661"/>
      <c r="AA334" s="4571">
        <f>+AB334+AC334</f>
        <v>0</v>
      </c>
      <c r="AB334" s="4594"/>
      <c r="AC334" s="4594"/>
      <c r="AD334" s="4594"/>
      <c r="AE334" s="4594"/>
      <c r="AF334" s="4594"/>
      <c r="AG334" s="4594"/>
      <c r="AH334" s="4594"/>
      <c r="AI334" s="4594"/>
      <c r="AJ334" s="4574">
        <f>+AC334+AE334</f>
        <v>0</v>
      </c>
      <c r="AK334" s="661"/>
      <c r="AL334" s="4595"/>
      <c r="AM334" s="661"/>
      <c r="AN334" s="4595"/>
      <c r="AO334" s="6177"/>
      <c r="AP334" s="738"/>
    </row>
    <row r="335" spans="1:42">
      <c r="A335" s="738"/>
      <c r="B335" s="661"/>
      <c r="C335" s="3268" t="s">
        <v>1104</v>
      </c>
      <c r="D335" s="3300"/>
      <c r="E335" s="3300"/>
      <c r="F335" s="3225"/>
      <c r="G335" s="3301"/>
      <c r="H335" s="3301"/>
      <c r="I335" s="3301"/>
      <c r="J335" s="3301"/>
      <c r="K335" s="3301"/>
      <c r="L335" s="3055">
        <f>SUMIF($F$332:$F$334,"TRUE",L332:L334)</f>
        <v>0</v>
      </c>
      <c r="M335" s="3055">
        <f>SUMIF($F$332:$F$334,"TRUE",M332:M334)</f>
        <v>0</v>
      </c>
      <c r="N335" s="3309"/>
      <c r="O335" s="3055">
        <f t="shared" ref="O335:W335" si="109">SUMIF($F$332:$F$334,"TRUE",O332:O334)</f>
        <v>0</v>
      </c>
      <c r="P335" s="3055">
        <f t="shared" si="109"/>
        <v>0</v>
      </c>
      <c r="Q335" s="3055">
        <f t="shared" si="109"/>
        <v>0</v>
      </c>
      <c r="R335" s="3055">
        <f>SUMIF($F$332:$F$334,"TRUE",R332:R334)</f>
        <v>0</v>
      </c>
      <c r="S335" s="3055">
        <f t="shared" si="109"/>
        <v>0</v>
      </c>
      <c r="T335" s="3055">
        <f t="shared" si="109"/>
        <v>0</v>
      </c>
      <c r="U335" s="3055">
        <f t="shared" si="109"/>
        <v>0</v>
      </c>
      <c r="V335" s="3055">
        <f t="shared" si="109"/>
        <v>0</v>
      </c>
      <c r="W335" s="3055">
        <f t="shared" si="109"/>
        <v>0</v>
      </c>
      <c r="X335" s="3309"/>
      <c r="Y335" s="4525"/>
      <c r="Z335" s="661"/>
      <c r="AA335" s="4575">
        <f t="shared" ref="AA335:AJ335" si="110">SUMIF($F$332:$F$334,"TRUE",AA332:AA334)</f>
        <v>0</v>
      </c>
      <c r="AB335" s="4576">
        <f t="shared" si="110"/>
        <v>0</v>
      </c>
      <c r="AC335" s="4576">
        <f t="shared" si="110"/>
        <v>0</v>
      </c>
      <c r="AD335" s="4576">
        <f t="shared" si="110"/>
        <v>0</v>
      </c>
      <c r="AE335" s="4576">
        <f>SUMIF($F$332:$F$334,"TRUE",AE332:AE334)</f>
        <v>0</v>
      </c>
      <c r="AF335" s="4576">
        <f>SUMIF($F$332:$F$334,"TRUE",AF332:AF334)</f>
        <v>0</v>
      </c>
      <c r="AG335" s="4576">
        <f>SUMIF($F$332:$F$334,"TRUE",AG332:AG334)</f>
        <v>0</v>
      </c>
      <c r="AH335" s="4576">
        <f>SUMIF($F$332:$F$334,"TRUE",AH332:AH334)</f>
        <v>0</v>
      </c>
      <c r="AI335" s="4576">
        <f>SUMIF($F$332:$F$334,"TRUE",AI332:AI334)</f>
        <v>0</v>
      </c>
      <c r="AJ335" s="4577">
        <f t="shared" si="110"/>
        <v>0</v>
      </c>
      <c r="AK335" s="661"/>
      <c r="AL335" s="3000">
        <f>SUMIF($F$332:$F$334,"TRUE",AL332:AL334)</f>
        <v>0</v>
      </c>
      <c r="AM335" s="661"/>
      <c r="AN335" s="3000">
        <f>SUMIF($F$332:$F$334,"TRUE",AN332:AN334)</f>
        <v>0</v>
      </c>
      <c r="AO335" s="6177"/>
      <c r="AP335" s="738"/>
    </row>
    <row r="336" spans="1:42" s="179" customFormat="1">
      <c r="A336" s="740"/>
      <c r="B336" s="662"/>
      <c r="C336" s="3311" t="s">
        <v>1684</v>
      </c>
      <c r="D336" s="3315"/>
      <c r="E336" s="3315"/>
      <c r="F336" s="3300"/>
      <c r="G336" s="3300"/>
      <c r="H336" s="3316"/>
      <c r="I336" s="3316"/>
      <c r="J336" s="3300"/>
      <c r="K336" s="3300"/>
      <c r="L336" s="3055">
        <f>SUM(L332:L334)</f>
        <v>0</v>
      </c>
      <c r="M336" s="3055">
        <f>SUM(M332:M334)</f>
        <v>0</v>
      </c>
      <c r="N336" s="3314"/>
      <c r="O336" s="3055">
        <f t="shared" ref="O336:W336" si="111">SUM(O332:O334)</f>
        <v>0</v>
      </c>
      <c r="P336" s="3055">
        <f t="shared" si="111"/>
        <v>0</v>
      </c>
      <c r="Q336" s="3055">
        <f t="shared" si="111"/>
        <v>0</v>
      </c>
      <c r="R336" s="3055">
        <f>SUM(R332:R334)</f>
        <v>0</v>
      </c>
      <c r="S336" s="3055">
        <f t="shared" si="111"/>
        <v>0</v>
      </c>
      <c r="T336" s="3055">
        <f t="shared" si="111"/>
        <v>0</v>
      </c>
      <c r="U336" s="3055">
        <f t="shared" si="111"/>
        <v>0</v>
      </c>
      <c r="V336" s="3055">
        <f t="shared" si="111"/>
        <v>0</v>
      </c>
      <c r="W336" s="3055">
        <f t="shared" si="111"/>
        <v>0</v>
      </c>
      <c r="X336" s="3314"/>
      <c r="Y336" s="4526"/>
      <c r="Z336" s="662"/>
      <c r="AA336" s="4575">
        <f t="shared" ref="AA336:AJ336" si="112">SUM(AA332:AA334)</f>
        <v>0</v>
      </c>
      <c r="AB336" s="4576">
        <f t="shared" si="112"/>
        <v>0</v>
      </c>
      <c r="AC336" s="4576">
        <f t="shared" si="112"/>
        <v>0</v>
      </c>
      <c r="AD336" s="4576">
        <f t="shared" si="112"/>
        <v>0</v>
      </c>
      <c r="AE336" s="4576">
        <f>SUM(AE332:AE334)</f>
        <v>0</v>
      </c>
      <c r="AF336" s="4576">
        <f>SUM(AF332:AF334)</f>
        <v>0</v>
      </c>
      <c r="AG336" s="4576">
        <f>SUM(AG332:AG334)</f>
        <v>0</v>
      </c>
      <c r="AH336" s="4576">
        <f>SUM(AH332:AH334)</f>
        <v>0</v>
      </c>
      <c r="AI336" s="4576">
        <f>SUM(AI332:AI334)</f>
        <v>0</v>
      </c>
      <c r="AJ336" s="4577">
        <f t="shared" si="112"/>
        <v>0</v>
      </c>
      <c r="AK336" s="662"/>
      <c r="AL336" s="3000">
        <f>SUM(AL332:AL334)</f>
        <v>0</v>
      </c>
      <c r="AM336" s="662"/>
      <c r="AN336" s="3000">
        <f>SUM(AN332:AN334)</f>
        <v>0</v>
      </c>
      <c r="AO336" s="6177"/>
      <c r="AP336" s="740"/>
    </row>
    <row r="337" spans="1:42" s="179" customFormat="1">
      <c r="A337" s="740"/>
      <c r="B337" s="662"/>
      <c r="C337" s="3268" t="s">
        <v>1104</v>
      </c>
      <c r="D337" s="3315"/>
      <c r="E337" s="3315"/>
      <c r="F337" s="3300"/>
      <c r="G337" s="3300"/>
      <c r="H337" s="3316"/>
      <c r="I337" s="3316"/>
      <c r="J337" s="3300"/>
      <c r="K337" s="3300"/>
      <c r="L337" s="3055">
        <f>L335+L329</f>
        <v>0</v>
      </c>
      <c r="M337" s="3055">
        <f>M335+M329</f>
        <v>0</v>
      </c>
      <c r="N337" s="3314"/>
      <c r="O337" s="3055">
        <f t="shared" ref="O337:W338" si="113">O335+O329</f>
        <v>0</v>
      </c>
      <c r="P337" s="3055">
        <f t="shared" si="113"/>
        <v>0</v>
      </c>
      <c r="Q337" s="3055">
        <f t="shared" si="113"/>
        <v>0</v>
      </c>
      <c r="R337" s="3055">
        <f>R335+R329</f>
        <v>0</v>
      </c>
      <c r="S337" s="3055">
        <f t="shared" si="113"/>
        <v>0</v>
      </c>
      <c r="T337" s="3055">
        <f t="shared" si="113"/>
        <v>0</v>
      </c>
      <c r="U337" s="3055">
        <f t="shared" si="113"/>
        <v>0</v>
      </c>
      <c r="V337" s="3055">
        <f t="shared" si="113"/>
        <v>0</v>
      </c>
      <c r="W337" s="3055">
        <f t="shared" si="113"/>
        <v>0</v>
      </c>
      <c r="X337" s="3314"/>
      <c r="Y337" s="4526"/>
      <c r="Z337" s="662"/>
      <c r="AA337" s="4575">
        <f t="shared" ref="AA337:AJ338" si="114">AA335+AA329</f>
        <v>0</v>
      </c>
      <c r="AB337" s="4576">
        <f t="shared" si="114"/>
        <v>0</v>
      </c>
      <c r="AC337" s="4576">
        <f t="shared" si="114"/>
        <v>0</v>
      </c>
      <c r="AD337" s="4576">
        <f t="shared" si="114"/>
        <v>0</v>
      </c>
      <c r="AE337" s="4576">
        <f t="shared" ref="AE337:AI338" si="115">AE335+AE329</f>
        <v>0</v>
      </c>
      <c r="AF337" s="4576">
        <f t="shared" si="115"/>
        <v>0</v>
      </c>
      <c r="AG337" s="4576">
        <f t="shared" si="115"/>
        <v>0</v>
      </c>
      <c r="AH337" s="4576">
        <f t="shared" si="115"/>
        <v>0</v>
      </c>
      <c r="AI337" s="4576">
        <f t="shared" si="115"/>
        <v>0</v>
      </c>
      <c r="AJ337" s="4577">
        <f t="shared" si="114"/>
        <v>0</v>
      </c>
      <c r="AK337" s="662"/>
      <c r="AL337" s="3000">
        <f>AL335+AL329</f>
        <v>0</v>
      </c>
      <c r="AM337" s="662"/>
      <c r="AN337" s="3000">
        <f>AN335+AN329</f>
        <v>0</v>
      </c>
      <c r="AO337" s="6177"/>
      <c r="AP337" s="740"/>
    </row>
    <row r="338" spans="1:42" s="179" customFormat="1">
      <c r="A338" s="740"/>
      <c r="B338" s="662"/>
      <c r="C338" s="3311" t="s">
        <v>1687</v>
      </c>
      <c r="D338" s="3312"/>
      <c r="E338" s="3312"/>
      <c r="F338" s="3313"/>
      <c r="G338" s="3314"/>
      <c r="H338" s="3314"/>
      <c r="I338" s="3314"/>
      <c r="J338" s="3314"/>
      <c r="K338" s="3314"/>
      <c r="L338" s="3055">
        <f>L336+L330</f>
        <v>0</v>
      </c>
      <c r="M338" s="3055">
        <f>M336+M330</f>
        <v>0</v>
      </c>
      <c r="N338" s="3314"/>
      <c r="O338" s="3055">
        <f t="shared" si="113"/>
        <v>0</v>
      </c>
      <c r="P338" s="3055">
        <f t="shared" si="113"/>
        <v>0</v>
      </c>
      <c r="Q338" s="3055">
        <f t="shared" si="113"/>
        <v>0</v>
      </c>
      <c r="R338" s="3055">
        <f>R336+R330</f>
        <v>0</v>
      </c>
      <c r="S338" s="3055">
        <f t="shared" si="113"/>
        <v>0</v>
      </c>
      <c r="T338" s="3055">
        <f t="shared" si="113"/>
        <v>0</v>
      </c>
      <c r="U338" s="3055">
        <f t="shared" si="113"/>
        <v>0</v>
      </c>
      <c r="V338" s="3055">
        <f t="shared" si="113"/>
        <v>0</v>
      </c>
      <c r="W338" s="3055">
        <f t="shared" si="113"/>
        <v>0</v>
      </c>
      <c r="X338" s="3314"/>
      <c r="Y338" s="4526"/>
      <c r="Z338" s="662"/>
      <c r="AA338" s="4575">
        <f t="shared" si="114"/>
        <v>0</v>
      </c>
      <c r="AB338" s="4576">
        <f t="shared" si="114"/>
        <v>0</v>
      </c>
      <c r="AC338" s="4576">
        <f t="shared" si="114"/>
        <v>0</v>
      </c>
      <c r="AD338" s="4576">
        <f t="shared" si="114"/>
        <v>0</v>
      </c>
      <c r="AE338" s="4576">
        <f t="shared" si="115"/>
        <v>0</v>
      </c>
      <c r="AF338" s="4576">
        <f t="shared" si="115"/>
        <v>0</v>
      </c>
      <c r="AG338" s="4576">
        <f t="shared" si="115"/>
        <v>0</v>
      </c>
      <c r="AH338" s="4576">
        <f t="shared" si="115"/>
        <v>0</v>
      </c>
      <c r="AI338" s="4576">
        <f t="shared" si="115"/>
        <v>0</v>
      </c>
      <c r="AJ338" s="4577">
        <f t="shared" si="114"/>
        <v>0</v>
      </c>
      <c r="AK338" s="662"/>
      <c r="AL338" s="3000">
        <f>AL336+AL330</f>
        <v>0</v>
      </c>
      <c r="AM338" s="662"/>
      <c r="AN338" s="3000">
        <f>AN336+AN330</f>
        <v>0</v>
      </c>
      <c r="AO338" s="6177"/>
      <c r="AP338" s="740"/>
    </row>
    <row r="339" spans="1:42" s="179" customFormat="1">
      <c r="A339" s="740"/>
      <c r="B339" s="662"/>
      <c r="C339" s="3317" t="s">
        <v>1314</v>
      </c>
      <c r="D339" s="3318"/>
      <c r="E339" s="3318"/>
      <c r="F339" s="3225"/>
      <c r="G339" s="3314"/>
      <c r="H339" s="3314"/>
      <c r="I339" s="3314"/>
      <c r="J339" s="3314"/>
      <c r="K339" s="3314"/>
      <c r="L339" s="3055">
        <f>SUM(L337,L322)</f>
        <v>0</v>
      </c>
      <c r="M339" s="3055">
        <f>SUM(M337,M322)</f>
        <v>0</v>
      </c>
      <c r="N339" s="3314"/>
      <c r="O339" s="3055">
        <f t="shared" ref="O339:W340" si="116">SUM(O337,O322)</f>
        <v>0</v>
      </c>
      <c r="P339" s="3055">
        <f>SUM(P337,P322)</f>
        <v>0</v>
      </c>
      <c r="Q339" s="3055">
        <f t="shared" si="116"/>
        <v>0</v>
      </c>
      <c r="R339" s="3055">
        <f>SUM(R337,R322)</f>
        <v>0</v>
      </c>
      <c r="S339" s="3055">
        <f t="shared" si="116"/>
        <v>0</v>
      </c>
      <c r="T339" s="3055">
        <f t="shared" si="116"/>
        <v>0</v>
      </c>
      <c r="U339" s="3055">
        <f t="shared" si="116"/>
        <v>0</v>
      </c>
      <c r="V339" s="3055">
        <f t="shared" si="116"/>
        <v>0</v>
      </c>
      <c r="W339" s="3055">
        <f t="shared" si="116"/>
        <v>0</v>
      </c>
      <c r="X339" s="3314"/>
      <c r="Y339" s="4526"/>
      <c r="Z339" s="1087"/>
      <c r="AA339" s="4575">
        <f t="shared" ref="AA339:AJ340" si="117">SUM(AA337,AA322)</f>
        <v>0</v>
      </c>
      <c r="AB339" s="4576">
        <f t="shared" si="117"/>
        <v>0</v>
      </c>
      <c r="AC339" s="4576">
        <f t="shared" si="117"/>
        <v>0</v>
      </c>
      <c r="AD339" s="4576">
        <f t="shared" si="117"/>
        <v>0</v>
      </c>
      <c r="AE339" s="4576">
        <f t="shared" ref="AE339:AI340" si="118">SUM(AE337,AE322)</f>
        <v>0</v>
      </c>
      <c r="AF339" s="4576">
        <f t="shared" si="118"/>
        <v>0</v>
      </c>
      <c r="AG339" s="4576">
        <f t="shared" si="118"/>
        <v>0</v>
      </c>
      <c r="AH339" s="4576">
        <f t="shared" si="118"/>
        <v>0</v>
      </c>
      <c r="AI339" s="4576">
        <f t="shared" si="118"/>
        <v>0</v>
      </c>
      <c r="AJ339" s="4577">
        <f t="shared" si="117"/>
        <v>0</v>
      </c>
      <c r="AK339" s="662"/>
      <c r="AL339" s="3000">
        <f>SUM(AL337,AL322)</f>
        <v>0</v>
      </c>
      <c r="AM339" s="662"/>
      <c r="AN339" s="3000">
        <f>SUM(AN337,AN322)</f>
        <v>0</v>
      </c>
      <c r="AO339" s="6177"/>
      <c r="AP339" s="740"/>
    </row>
    <row r="340" spans="1:42" s="179" customFormat="1" ht="13.5" thickBot="1">
      <c r="A340" s="740"/>
      <c r="B340" s="662"/>
      <c r="C340" s="3051" t="s">
        <v>1694</v>
      </c>
      <c r="D340" s="3321"/>
      <c r="E340" s="3321"/>
      <c r="F340" s="3322"/>
      <c r="G340" s="3323"/>
      <c r="H340" s="3323"/>
      <c r="I340" s="3323"/>
      <c r="J340" s="3323"/>
      <c r="K340" s="3323"/>
      <c r="L340" s="3324">
        <f>SUM(L338,L323)</f>
        <v>0</v>
      </c>
      <c r="M340" s="3324">
        <f>SUM(M338,M323)</f>
        <v>0</v>
      </c>
      <c r="N340" s="3325"/>
      <c r="O340" s="3324">
        <f t="shared" si="116"/>
        <v>0</v>
      </c>
      <c r="P340" s="3324">
        <f t="shared" si="116"/>
        <v>0</v>
      </c>
      <c r="Q340" s="3324">
        <f t="shared" si="116"/>
        <v>0</v>
      </c>
      <c r="R340" s="3324">
        <f>SUM(R338,R323)</f>
        <v>0</v>
      </c>
      <c r="S340" s="3324">
        <f t="shared" si="116"/>
        <v>0</v>
      </c>
      <c r="T340" s="3324">
        <f t="shared" si="116"/>
        <v>0</v>
      </c>
      <c r="U340" s="3324">
        <f t="shared" si="116"/>
        <v>0</v>
      </c>
      <c r="V340" s="3324">
        <f t="shared" si="116"/>
        <v>0</v>
      </c>
      <c r="W340" s="3324">
        <f t="shared" si="116"/>
        <v>0</v>
      </c>
      <c r="X340" s="3325"/>
      <c r="Y340" s="4529"/>
      <c r="Z340" s="662"/>
      <c r="AA340" s="4592">
        <f t="shared" si="117"/>
        <v>0</v>
      </c>
      <c r="AB340" s="4593">
        <f t="shared" si="117"/>
        <v>0</v>
      </c>
      <c r="AC340" s="4593">
        <f t="shared" si="117"/>
        <v>0</v>
      </c>
      <c r="AD340" s="4593">
        <f t="shared" si="117"/>
        <v>0</v>
      </c>
      <c r="AE340" s="4593">
        <f t="shared" si="118"/>
        <v>0</v>
      </c>
      <c r="AF340" s="4593">
        <f t="shared" si="118"/>
        <v>0</v>
      </c>
      <c r="AG340" s="4593">
        <f t="shared" si="118"/>
        <v>0</v>
      </c>
      <c r="AH340" s="4593">
        <f t="shared" si="118"/>
        <v>0</v>
      </c>
      <c r="AI340" s="4593">
        <f t="shared" si="118"/>
        <v>0</v>
      </c>
      <c r="AJ340" s="2785">
        <f t="shared" si="117"/>
        <v>0</v>
      </c>
      <c r="AK340" s="662"/>
      <c r="AL340" s="2993">
        <f>SUM(AL338,AL323)</f>
        <v>0</v>
      </c>
      <c r="AM340" s="662"/>
      <c r="AN340" s="2993">
        <f>SUM(AN338,AN323)</f>
        <v>0</v>
      </c>
      <c r="AO340" s="6177"/>
      <c r="AP340" s="740"/>
    </row>
    <row r="341" spans="1:42" ht="13.5" thickBot="1">
      <c r="A341" s="738"/>
      <c r="B341" s="661"/>
      <c r="C341" s="852"/>
      <c r="D341" s="820"/>
      <c r="E341" s="820"/>
      <c r="F341" s="820"/>
      <c r="G341" s="820"/>
      <c r="H341" s="820"/>
      <c r="I341" s="854"/>
      <c r="J341" s="854"/>
      <c r="K341" s="661"/>
      <c r="L341" s="661"/>
      <c r="M341" s="661"/>
      <c r="N341" s="854"/>
      <c r="O341" s="661"/>
      <c r="P341" s="661"/>
      <c r="Q341" s="661"/>
      <c r="R341" s="661"/>
      <c r="S341" s="661"/>
      <c r="T341" s="661"/>
      <c r="U341" s="661"/>
      <c r="V341" s="661"/>
      <c r="W341" s="661"/>
      <c r="X341" s="1132"/>
      <c r="Y341" s="4530"/>
      <c r="Z341" s="661"/>
      <c r="AA341" s="661"/>
      <c r="AB341" s="661"/>
      <c r="AC341" s="661"/>
      <c r="AD341" s="661"/>
      <c r="AE341" s="661"/>
      <c r="AF341" s="661"/>
      <c r="AG341" s="661"/>
      <c r="AH341" s="661"/>
      <c r="AI341" s="661"/>
      <c r="AJ341" s="661"/>
      <c r="AK341" s="661"/>
      <c r="AL341" s="661"/>
      <c r="AM341" s="661"/>
      <c r="AN341" s="6177"/>
      <c r="AO341" s="6177"/>
      <c r="AP341" s="738"/>
    </row>
    <row r="342" spans="1:42" s="179" customFormat="1">
      <c r="A342" s="740"/>
      <c r="B342" s="662"/>
      <c r="C342" s="1140" t="s">
        <v>1358</v>
      </c>
      <c r="D342" s="1141"/>
      <c r="E342" s="1141"/>
      <c r="F342" s="1142"/>
      <c r="G342" s="1142"/>
      <c r="H342" s="1142"/>
      <c r="I342" s="1142"/>
      <c r="J342" s="1142"/>
      <c r="K342" s="1142"/>
      <c r="L342" s="1134">
        <f>SUM(L271,L305,L339)</f>
        <v>0</v>
      </c>
      <c r="M342" s="1134">
        <f>SUM(M271,M305,M339)</f>
        <v>0</v>
      </c>
      <c r="N342" s="1142"/>
      <c r="O342" s="1134">
        <f t="shared" ref="O342:W343" si="119">SUM(O271,O305,O339)</f>
        <v>0</v>
      </c>
      <c r="P342" s="1134">
        <f t="shared" si="119"/>
        <v>0</v>
      </c>
      <c r="Q342" s="1134">
        <f t="shared" si="119"/>
        <v>0</v>
      </c>
      <c r="R342" s="1134">
        <f>SUM(R271,R305,R339)</f>
        <v>0</v>
      </c>
      <c r="S342" s="1134">
        <f t="shared" si="119"/>
        <v>0</v>
      </c>
      <c r="T342" s="1134">
        <f t="shared" si="119"/>
        <v>0</v>
      </c>
      <c r="U342" s="1134">
        <f t="shared" si="119"/>
        <v>0</v>
      </c>
      <c r="V342" s="1134">
        <f t="shared" si="119"/>
        <v>0</v>
      </c>
      <c r="W342" s="1134">
        <f t="shared" si="119"/>
        <v>0</v>
      </c>
      <c r="X342" s="1142"/>
      <c r="Y342" s="4531"/>
      <c r="Z342" s="662"/>
      <c r="AA342" s="1133">
        <f t="shared" ref="AA342:AJ343" si="120">SUM(AA271,AA305,AA339)</f>
        <v>0</v>
      </c>
      <c r="AB342" s="1134">
        <f t="shared" si="120"/>
        <v>0</v>
      </c>
      <c r="AC342" s="1134">
        <f t="shared" si="120"/>
        <v>0</v>
      </c>
      <c r="AD342" s="1134">
        <f t="shared" si="120"/>
        <v>0</v>
      </c>
      <c r="AE342" s="1134">
        <f t="shared" ref="AE342:AI343" si="121">SUM(AE271,AE305,AE339)</f>
        <v>0</v>
      </c>
      <c r="AF342" s="1134">
        <f t="shared" si="121"/>
        <v>0</v>
      </c>
      <c r="AG342" s="1134">
        <f t="shared" si="121"/>
        <v>0</v>
      </c>
      <c r="AH342" s="1134">
        <f t="shared" si="121"/>
        <v>0</v>
      </c>
      <c r="AI342" s="1134">
        <f t="shared" si="121"/>
        <v>0</v>
      </c>
      <c r="AJ342" s="1135">
        <f t="shared" si="120"/>
        <v>0</v>
      </c>
      <c r="AK342" s="662"/>
      <c r="AL342" s="4596">
        <f>SUM(AL271,AL305,AL339)</f>
        <v>0</v>
      </c>
      <c r="AM342" s="662"/>
      <c r="AN342" s="4596">
        <f>SUM(AN271,AN305,AN339)</f>
        <v>0</v>
      </c>
      <c r="AO342" s="6177"/>
      <c r="AP342" s="740"/>
    </row>
    <row r="343" spans="1:42" s="179" customFormat="1" ht="13.5" thickBot="1">
      <c r="A343" s="740"/>
      <c r="B343" s="662"/>
      <c r="C343" s="1138" t="s">
        <v>1315</v>
      </c>
      <c r="D343" s="1139"/>
      <c r="E343" s="1139"/>
      <c r="F343" s="554"/>
      <c r="G343" s="554"/>
      <c r="H343" s="554"/>
      <c r="I343" s="554"/>
      <c r="J343" s="554"/>
      <c r="K343" s="554"/>
      <c r="L343" s="753">
        <f>SUM(L272,L306,L340)</f>
        <v>0</v>
      </c>
      <c r="M343" s="753">
        <f>SUM(M272,M306,M340)</f>
        <v>0</v>
      </c>
      <c r="N343" s="554"/>
      <c r="O343" s="753">
        <f t="shared" si="119"/>
        <v>0</v>
      </c>
      <c r="P343" s="753">
        <f t="shared" si="119"/>
        <v>0</v>
      </c>
      <c r="Q343" s="753">
        <f t="shared" si="119"/>
        <v>0</v>
      </c>
      <c r="R343" s="753">
        <f>SUM(R272,R306,R340)</f>
        <v>0</v>
      </c>
      <c r="S343" s="753">
        <f t="shared" si="119"/>
        <v>0</v>
      </c>
      <c r="T343" s="753">
        <f t="shared" si="119"/>
        <v>0</v>
      </c>
      <c r="U343" s="753">
        <f t="shared" si="119"/>
        <v>0</v>
      </c>
      <c r="V343" s="753">
        <f t="shared" si="119"/>
        <v>0</v>
      </c>
      <c r="W343" s="753">
        <f t="shared" si="119"/>
        <v>0</v>
      </c>
      <c r="X343" s="554"/>
      <c r="Y343" s="4532"/>
      <c r="Z343" s="662"/>
      <c r="AA343" s="776">
        <f t="shared" si="120"/>
        <v>0</v>
      </c>
      <c r="AB343" s="753">
        <f t="shared" si="120"/>
        <v>0</v>
      </c>
      <c r="AC343" s="753">
        <f t="shared" si="120"/>
        <v>0</v>
      </c>
      <c r="AD343" s="753">
        <f t="shared" si="120"/>
        <v>0</v>
      </c>
      <c r="AE343" s="753">
        <f t="shared" si="121"/>
        <v>0</v>
      </c>
      <c r="AF343" s="753">
        <f t="shared" si="121"/>
        <v>0</v>
      </c>
      <c r="AG343" s="753">
        <f t="shared" si="121"/>
        <v>0</v>
      </c>
      <c r="AH343" s="753">
        <f t="shared" si="121"/>
        <v>0</v>
      </c>
      <c r="AI343" s="753">
        <f t="shared" si="121"/>
        <v>0</v>
      </c>
      <c r="AJ343" s="751">
        <f t="shared" si="120"/>
        <v>0</v>
      </c>
      <c r="AK343" s="662"/>
      <c r="AL343" s="772">
        <f>SUM(AL272,AL306,AL340)</f>
        <v>0</v>
      </c>
      <c r="AM343" s="662"/>
      <c r="AN343" s="772">
        <f>SUM(AN272,AN306,AN340)</f>
        <v>0</v>
      </c>
      <c r="AO343" s="6177"/>
      <c r="AP343" s="740"/>
    </row>
    <row r="344" spans="1:42">
      <c r="A344" s="738"/>
      <c r="B344" s="661"/>
      <c r="C344" s="852"/>
      <c r="D344" s="820"/>
      <c r="E344" s="820"/>
      <c r="F344" s="820"/>
      <c r="G344" s="820"/>
      <c r="H344" s="820"/>
      <c r="I344" s="854"/>
      <c r="J344" s="854"/>
      <c r="K344" s="661"/>
      <c r="L344" s="661"/>
      <c r="M344" s="661"/>
      <c r="N344" s="854"/>
      <c r="O344" s="661"/>
      <c r="P344" s="661"/>
      <c r="Q344" s="661"/>
      <c r="R344" s="661"/>
      <c r="S344" s="661"/>
      <c r="T344" s="661"/>
      <c r="U344" s="661"/>
      <c r="V344" s="661"/>
      <c r="W344" s="661"/>
      <c r="X344" s="1132"/>
      <c r="Y344" s="4530"/>
      <c r="Z344" s="661"/>
      <c r="AA344" s="661"/>
      <c r="AB344" s="661"/>
      <c r="AC344" s="661"/>
      <c r="AD344" s="661"/>
      <c r="AE344" s="661"/>
      <c r="AF344" s="661"/>
      <c r="AG344" s="661"/>
      <c r="AH344" s="661"/>
      <c r="AI344" s="661"/>
      <c r="AJ344" s="661"/>
      <c r="AK344" s="661"/>
      <c r="AL344" s="661"/>
      <c r="AM344" s="661"/>
      <c r="AN344" s="6177"/>
      <c r="AO344" s="6177"/>
      <c r="AP344" s="738"/>
    </row>
    <row r="345" spans="1:42">
      <c r="A345" s="738"/>
      <c r="B345" s="661"/>
      <c r="C345" s="855" t="s">
        <v>1135</v>
      </c>
      <c r="D345" s="820"/>
      <c r="E345" s="820"/>
      <c r="F345" s="820"/>
      <c r="G345" s="820"/>
      <c r="H345" s="820"/>
      <c r="I345" s="820"/>
      <c r="J345" s="820"/>
      <c r="K345" s="661"/>
      <c r="L345" s="661"/>
      <c r="M345" s="661"/>
      <c r="N345" s="820"/>
      <c r="O345" s="661"/>
      <c r="P345" s="661"/>
      <c r="Q345" s="661"/>
      <c r="R345" s="661"/>
      <c r="S345" s="661"/>
      <c r="T345" s="661"/>
      <c r="U345" s="661"/>
      <c r="V345" s="661"/>
      <c r="W345" s="661"/>
      <c r="X345" s="820"/>
      <c r="Y345" s="4530"/>
      <c r="Z345" s="661"/>
      <c r="AA345" s="661"/>
      <c r="AB345" s="661"/>
      <c r="AC345" s="661"/>
      <c r="AD345" s="661"/>
      <c r="AE345" s="661"/>
      <c r="AF345" s="661"/>
      <c r="AG345" s="661"/>
      <c r="AH345" s="661"/>
      <c r="AI345" s="661"/>
      <c r="AJ345" s="661"/>
      <c r="AK345" s="661"/>
      <c r="AL345" s="661"/>
      <c r="AM345" s="661"/>
      <c r="AN345" s="6177"/>
      <c r="AO345" s="6177"/>
      <c r="AP345" s="738"/>
    </row>
    <row r="346" spans="1:42" ht="13.5" thickBot="1">
      <c r="A346" s="738"/>
      <c r="B346" s="661"/>
      <c r="C346" s="820"/>
      <c r="D346" s="820"/>
      <c r="E346" s="820"/>
      <c r="F346" s="820"/>
      <c r="G346" s="820"/>
      <c r="H346" s="820"/>
      <c r="I346" s="820"/>
      <c r="J346" s="820"/>
      <c r="K346" s="661"/>
      <c r="L346" s="661"/>
      <c r="M346" s="661"/>
      <c r="N346" s="820"/>
      <c r="O346" s="661"/>
      <c r="P346" s="661"/>
      <c r="Q346" s="661"/>
      <c r="R346" s="661"/>
      <c r="S346" s="661"/>
      <c r="T346" s="661"/>
      <c r="U346" s="661"/>
      <c r="V346" s="661"/>
      <c r="W346" s="661"/>
      <c r="X346" s="820"/>
      <c r="Y346" s="4530"/>
      <c r="Z346" s="661"/>
      <c r="AA346" s="661"/>
      <c r="AB346" s="661"/>
      <c r="AC346" s="661"/>
      <c r="AD346" s="661"/>
      <c r="AE346" s="661"/>
      <c r="AF346" s="661"/>
      <c r="AG346" s="661"/>
      <c r="AH346" s="661"/>
      <c r="AI346" s="661"/>
      <c r="AJ346" s="661"/>
      <c r="AK346" s="661"/>
      <c r="AL346" s="661"/>
      <c r="AM346" s="661"/>
      <c r="AN346" s="6177"/>
      <c r="AO346" s="6177"/>
      <c r="AP346" s="738"/>
    </row>
    <row r="347" spans="1:42">
      <c r="A347" s="738"/>
      <c r="B347" s="661"/>
      <c r="C347" s="525" t="s">
        <v>2926</v>
      </c>
      <c r="D347" s="2797"/>
      <c r="E347" s="2797"/>
      <c r="F347" s="2797"/>
      <c r="G347" s="2797"/>
      <c r="H347" s="2797"/>
      <c r="I347" s="2797"/>
      <c r="J347" s="2797"/>
      <c r="K347" s="2798"/>
      <c r="L347" s="2799">
        <f>L219+L252+L288+L322</f>
        <v>0</v>
      </c>
      <c r="M347" s="2799">
        <f>M219+M252+M288+M322</f>
        <v>0</v>
      </c>
      <c r="N347" s="2797"/>
      <c r="O347" s="2799">
        <f t="shared" ref="O347:W348" si="122">SUM(O219,O252,O288,O322)</f>
        <v>0</v>
      </c>
      <c r="P347" s="2799">
        <f t="shared" si="122"/>
        <v>0</v>
      </c>
      <c r="Q347" s="2799">
        <f t="shared" si="122"/>
        <v>0</v>
      </c>
      <c r="R347" s="2799">
        <f>SUM(R219,R252,R288,R322)</f>
        <v>0</v>
      </c>
      <c r="S347" s="2799">
        <f t="shared" si="122"/>
        <v>0</v>
      </c>
      <c r="T347" s="2799">
        <f t="shared" si="122"/>
        <v>0</v>
      </c>
      <c r="U347" s="2799">
        <f t="shared" si="122"/>
        <v>0</v>
      </c>
      <c r="V347" s="2799">
        <f t="shared" si="122"/>
        <v>0</v>
      </c>
      <c r="W347" s="2799">
        <f t="shared" si="122"/>
        <v>0</v>
      </c>
      <c r="X347" s="2800"/>
      <c r="Y347" s="4533"/>
      <c r="Z347" s="2786"/>
      <c r="AA347" s="1124">
        <f t="shared" ref="AA347:AJ348" si="123">SUM(AA219,AA252,AA288,AA322)</f>
        <v>0</v>
      </c>
      <c r="AB347" s="2799">
        <f t="shared" si="123"/>
        <v>0</v>
      </c>
      <c r="AC347" s="2799">
        <f t="shared" si="123"/>
        <v>0</v>
      </c>
      <c r="AD347" s="2799">
        <f t="shared" si="123"/>
        <v>0</v>
      </c>
      <c r="AE347" s="2799">
        <f t="shared" ref="AE347:AI348" si="124">SUM(AE219,AE252,AE288,AE322)</f>
        <v>0</v>
      </c>
      <c r="AF347" s="2799">
        <f t="shared" si="124"/>
        <v>0</v>
      </c>
      <c r="AG347" s="2799">
        <f t="shared" si="124"/>
        <v>0</v>
      </c>
      <c r="AH347" s="2799">
        <f t="shared" si="124"/>
        <v>0</v>
      </c>
      <c r="AI347" s="2799">
        <f t="shared" si="124"/>
        <v>0</v>
      </c>
      <c r="AJ347" s="2801">
        <f t="shared" si="123"/>
        <v>0</v>
      </c>
      <c r="AK347" s="661"/>
      <c r="AL347" s="3004">
        <f>SUM(AL219,AL252,AL288,AL322)</f>
        <v>0</v>
      </c>
      <c r="AM347" s="661"/>
      <c r="AN347" s="3004">
        <f>SUM(AN219,AN252,AN288,AN322)</f>
        <v>0</v>
      </c>
      <c r="AO347" s="6177"/>
      <c r="AP347" s="738"/>
    </row>
    <row r="348" spans="1:42" s="179" customFormat="1">
      <c r="A348" s="740"/>
      <c r="B348" s="662"/>
      <c r="C348" s="2790" t="s">
        <v>1695</v>
      </c>
      <c r="D348" s="2791"/>
      <c r="E348" s="2791"/>
      <c r="F348" s="2791"/>
      <c r="G348" s="2791"/>
      <c r="H348" s="2791"/>
      <c r="I348" s="2791"/>
      <c r="J348" s="2791"/>
      <c r="K348" s="2792"/>
      <c r="L348" s="2793">
        <f>L220+L253+L289+L323</f>
        <v>0</v>
      </c>
      <c r="M348" s="2793">
        <f>M220+M253+M289+M323</f>
        <v>0</v>
      </c>
      <c r="N348" s="2791"/>
      <c r="O348" s="2793">
        <f t="shared" si="122"/>
        <v>0</v>
      </c>
      <c r="P348" s="2793">
        <f t="shared" si="122"/>
        <v>0</v>
      </c>
      <c r="Q348" s="2793">
        <f t="shared" si="122"/>
        <v>0</v>
      </c>
      <c r="R348" s="2793">
        <f>SUM(R220,R253,R289,R323)</f>
        <v>0</v>
      </c>
      <c r="S348" s="2793">
        <f t="shared" si="122"/>
        <v>0</v>
      </c>
      <c r="T348" s="2793">
        <f t="shared" si="122"/>
        <v>0</v>
      </c>
      <c r="U348" s="2793">
        <f t="shared" si="122"/>
        <v>0</v>
      </c>
      <c r="V348" s="2793">
        <f t="shared" si="122"/>
        <v>0</v>
      </c>
      <c r="W348" s="2793">
        <f t="shared" si="122"/>
        <v>0</v>
      </c>
      <c r="X348" s="2794"/>
      <c r="Y348" s="4534"/>
      <c r="Z348" s="662"/>
      <c r="AA348" s="2795">
        <f t="shared" si="123"/>
        <v>0</v>
      </c>
      <c r="AB348" s="2793">
        <f t="shared" si="123"/>
        <v>0</v>
      </c>
      <c r="AC348" s="2793">
        <f t="shared" si="123"/>
        <v>0</v>
      </c>
      <c r="AD348" s="2793">
        <f t="shared" si="123"/>
        <v>0</v>
      </c>
      <c r="AE348" s="2793">
        <f t="shared" si="124"/>
        <v>0</v>
      </c>
      <c r="AF348" s="2793">
        <f t="shared" si="124"/>
        <v>0</v>
      </c>
      <c r="AG348" s="2793">
        <f t="shared" si="124"/>
        <v>0</v>
      </c>
      <c r="AH348" s="2793">
        <f t="shared" si="124"/>
        <v>0</v>
      </c>
      <c r="AI348" s="2793">
        <f t="shared" si="124"/>
        <v>0</v>
      </c>
      <c r="AJ348" s="2796">
        <f t="shared" si="123"/>
        <v>0</v>
      </c>
      <c r="AK348" s="662"/>
      <c r="AL348" s="3005">
        <f>SUM(AL220,AL253,AL289,AL323)</f>
        <v>0</v>
      </c>
      <c r="AM348" s="662"/>
      <c r="AN348" s="3005">
        <f>SUM(AN220,AN253,AN289,AN323)</f>
        <v>0</v>
      </c>
      <c r="AO348" s="6177"/>
      <c r="AP348" s="740"/>
    </row>
    <row r="349" spans="1:42" s="179" customFormat="1">
      <c r="A349" s="740"/>
      <c r="B349" s="662"/>
      <c r="C349" s="2803" t="s">
        <v>2927</v>
      </c>
      <c r="D349" s="2787"/>
      <c r="E349" s="2787"/>
      <c r="F349" s="2787"/>
      <c r="G349" s="2787"/>
      <c r="H349" s="2787"/>
      <c r="I349" s="2787"/>
      <c r="J349" s="2787"/>
      <c r="K349" s="2788"/>
      <c r="L349" s="2805">
        <f>SUM(L234,L267,L303,L337)</f>
        <v>0</v>
      </c>
      <c r="M349" s="2805">
        <f>SUM(M234,M267,M303,M337)</f>
        <v>0</v>
      </c>
      <c r="N349" s="2787"/>
      <c r="O349" s="2805">
        <f>SUM(O234,O267,O303,O337)</f>
        <v>0</v>
      </c>
      <c r="P349" s="2805">
        <f t="shared" ref="P349:V349" si="125">SUM(P234,P267,P303,P337)</f>
        <v>0</v>
      </c>
      <c r="Q349" s="2805">
        <f t="shared" si="125"/>
        <v>0</v>
      </c>
      <c r="R349" s="2805">
        <f>SUM(R234,R267,R303,R337)</f>
        <v>0</v>
      </c>
      <c r="S349" s="2805">
        <f t="shared" si="125"/>
        <v>0</v>
      </c>
      <c r="T349" s="2805">
        <f t="shared" si="125"/>
        <v>0</v>
      </c>
      <c r="U349" s="2805">
        <f t="shared" si="125"/>
        <v>0</v>
      </c>
      <c r="V349" s="2805">
        <f t="shared" si="125"/>
        <v>0</v>
      </c>
      <c r="W349" s="2805">
        <f>SUM(W234,W267,W303,W337)</f>
        <v>0</v>
      </c>
      <c r="X349" s="2789"/>
      <c r="Y349" s="4535"/>
      <c r="Z349" s="662"/>
      <c r="AA349" s="2806">
        <f t="shared" ref="AA349:AJ349" si="126">SUM(AA234,AA267,AA303,AA337)</f>
        <v>0</v>
      </c>
      <c r="AB349" s="2805">
        <f t="shared" si="126"/>
        <v>0</v>
      </c>
      <c r="AC349" s="2805">
        <f t="shared" si="126"/>
        <v>0</v>
      </c>
      <c r="AD349" s="2805">
        <f t="shared" si="126"/>
        <v>0</v>
      </c>
      <c r="AE349" s="2805">
        <f t="shared" si="126"/>
        <v>0</v>
      </c>
      <c r="AF349" s="2805">
        <f t="shared" si="126"/>
        <v>0</v>
      </c>
      <c r="AG349" s="2805">
        <f t="shared" si="126"/>
        <v>0</v>
      </c>
      <c r="AH349" s="2805">
        <f t="shared" si="126"/>
        <v>0</v>
      </c>
      <c r="AI349" s="2805">
        <f t="shared" si="126"/>
        <v>0</v>
      </c>
      <c r="AJ349" s="1123">
        <f t="shared" si="126"/>
        <v>0</v>
      </c>
      <c r="AK349" s="662"/>
      <c r="AL349" s="3006">
        <f>SUM(AL234,AL267,AL303,AL337)</f>
        <v>0</v>
      </c>
      <c r="AM349" s="662"/>
      <c r="AN349" s="3006">
        <f>SUM(AN234,AN267,AN303,AN337)</f>
        <v>0</v>
      </c>
      <c r="AO349" s="6177"/>
      <c r="AP349" s="740"/>
    </row>
    <row r="350" spans="1:42" s="179" customFormat="1" ht="13.5" thickBot="1">
      <c r="A350" s="740"/>
      <c r="B350" s="662"/>
      <c r="C350" s="2802" t="s">
        <v>1696</v>
      </c>
      <c r="D350" s="529"/>
      <c r="E350" s="529"/>
      <c r="F350" s="529"/>
      <c r="G350" s="529"/>
      <c r="H350" s="529"/>
      <c r="I350" s="531"/>
      <c r="J350" s="531"/>
      <c r="K350" s="1143"/>
      <c r="L350" s="2804">
        <f>SUM(L235,L268,L304,L338)</f>
        <v>0</v>
      </c>
      <c r="M350" s="1121">
        <f>SUM(M235,M268,M304,M338)</f>
        <v>0</v>
      </c>
      <c r="N350" s="531"/>
      <c r="O350" s="1121">
        <f>SUM(O235,O268,O304,O338)</f>
        <v>0</v>
      </c>
      <c r="P350" s="1121">
        <f t="shared" ref="P350:V350" si="127">SUM(P235,P268,P304,P338)</f>
        <v>0</v>
      </c>
      <c r="Q350" s="1121">
        <f t="shared" si="127"/>
        <v>0</v>
      </c>
      <c r="R350" s="1121">
        <f>SUM(R235,R268,R304,R338)</f>
        <v>0</v>
      </c>
      <c r="S350" s="1121">
        <f t="shared" si="127"/>
        <v>0</v>
      </c>
      <c r="T350" s="1121">
        <f t="shared" si="127"/>
        <v>0</v>
      </c>
      <c r="U350" s="1121">
        <f t="shared" si="127"/>
        <v>0</v>
      </c>
      <c r="V350" s="1121">
        <f t="shared" si="127"/>
        <v>0</v>
      </c>
      <c r="W350" s="1121">
        <f>SUM(W235,W268,W304,W338)</f>
        <v>0</v>
      </c>
      <c r="X350" s="1144"/>
      <c r="Y350" s="4536"/>
      <c r="Z350" s="662"/>
      <c r="AA350" s="1125">
        <f t="shared" ref="AA350:AJ350" si="128">SUM(AA235,AA268,AA304,AA338)</f>
        <v>0</v>
      </c>
      <c r="AB350" s="1121">
        <f t="shared" si="128"/>
        <v>0</v>
      </c>
      <c r="AC350" s="1121">
        <f t="shared" si="128"/>
        <v>0</v>
      </c>
      <c r="AD350" s="1121">
        <f t="shared" si="128"/>
        <v>0</v>
      </c>
      <c r="AE350" s="1121">
        <f t="shared" si="128"/>
        <v>0</v>
      </c>
      <c r="AF350" s="1121">
        <f t="shared" si="128"/>
        <v>0</v>
      </c>
      <c r="AG350" s="1121">
        <f t="shared" si="128"/>
        <v>0</v>
      </c>
      <c r="AH350" s="1121">
        <f t="shared" si="128"/>
        <v>0</v>
      </c>
      <c r="AI350" s="1121">
        <f t="shared" si="128"/>
        <v>0</v>
      </c>
      <c r="AJ350" s="1122">
        <f t="shared" si="128"/>
        <v>0</v>
      </c>
      <c r="AK350" s="662"/>
      <c r="AL350" s="3007">
        <f>SUM(AL235,AL268,AL304,AL338)</f>
        <v>0</v>
      </c>
      <c r="AM350" s="662"/>
      <c r="AN350" s="3007">
        <f>SUM(AN235,AN268,AN304,AN338)</f>
        <v>0</v>
      </c>
      <c r="AO350" s="6177"/>
      <c r="AP350" s="740"/>
    </row>
    <row r="351" spans="1:42" ht="13.5" thickBot="1">
      <c r="A351" s="738"/>
      <c r="B351" s="661"/>
      <c r="C351" s="852"/>
      <c r="D351" s="820"/>
      <c r="E351" s="820"/>
      <c r="F351" s="820"/>
      <c r="G351" s="820"/>
      <c r="H351" s="820"/>
      <c r="I351" s="854"/>
      <c r="J351" s="854"/>
      <c r="K351" s="661"/>
      <c r="L351" s="661"/>
      <c r="M351" s="661"/>
      <c r="N351" s="854"/>
      <c r="O351" s="661"/>
      <c r="P351" s="661"/>
      <c r="Q351" s="661"/>
      <c r="R351" s="661"/>
      <c r="S351" s="661"/>
      <c r="T351" s="661"/>
      <c r="U351" s="661"/>
      <c r="V351" s="661"/>
      <c r="W351" s="661"/>
      <c r="X351" s="1132"/>
      <c r="Y351" s="4530"/>
      <c r="Z351" s="661"/>
      <c r="AA351" s="661"/>
      <c r="AB351" s="661"/>
      <c r="AC351" s="661"/>
      <c r="AD351" s="661"/>
      <c r="AE351" s="661"/>
      <c r="AF351" s="661"/>
      <c r="AG351" s="661"/>
      <c r="AH351" s="661"/>
      <c r="AI351" s="661"/>
      <c r="AJ351" s="661"/>
      <c r="AK351" s="661"/>
      <c r="AL351" s="661"/>
      <c r="AM351" s="661"/>
      <c r="AN351" s="6177"/>
      <c r="AO351" s="6177"/>
      <c r="AP351" s="738"/>
    </row>
    <row r="352" spans="1:42">
      <c r="A352" s="738"/>
      <c r="B352" s="661"/>
      <c r="C352" s="2807" t="s">
        <v>2928</v>
      </c>
      <c r="D352" s="2808"/>
      <c r="E352" s="2808"/>
      <c r="F352" s="2808"/>
      <c r="G352" s="2808"/>
      <c r="H352" s="2808"/>
      <c r="I352" s="2808"/>
      <c r="J352" s="2808"/>
      <c r="K352" s="2809"/>
      <c r="L352" s="2810">
        <f>SUM(L118,L226,L244,L259,L280,L295,L314,L329)</f>
        <v>0</v>
      </c>
      <c r="M352" s="2810">
        <f>SUM(M118,M226,M244,M259,M280,M295,M314,M329)</f>
        <v>0</v>
      </c>
      <c r="N352" s="2808"/>
      <c r="O352" s="2810">
        <f t="shared" ref="O352:W353" si="129">SUM(O118,O226,O244,O259,O280,O295,O314,O329)</f>
        <v>0</v>
      </c>
      <c r="P352" s="2810">
        <f t="shared" si="129"/>
        <v>0</v>
      </c>
      <c r="Q352" s="2810">
        <f t="shared" si="129"/>
        <v>0</v>
      </c>
      <c r="R352" s="2810">
        <f>SUM(R118,R226,R244,R259,R280,R295,R314,R329)</f>
        <v>0</v>
      </c>
      <c r="S352" s="2810">
        <f t="shared" si="129"/>
        <v>0</v>
      </c>
      <c r="T352" s="2810">
        <f t="shared" si="129"/>
        <v>0</v>
      </c>
      <c r="U352" s="2810">
        <f t="shared" si="129"/>
        <v>0</v>
      </c>
      <c r="V352" s="2810">
        <f t="shared" si="129"/>
        <v>0</v>
      </c>
      <c r="W352" s="2810">
        <f t="shared" si="129"/>
        <v>0</v>
      </c>
      <c r="X352" s="2811"/>
      <c r="Y352" s="4537"/>
      <c r="Z352" s="662"/>
      <c r="AA352" s="2812">
        <f t="shared" ref="AA352:AJ353" si="130">SUM(AA118,AA226,AA244,AA259,AA280,AA295,AA314,AA329)</f>
        <v>0</v>
      </c>
      <c r="AB352" s="2810">
        <f t="shared" si="130"/>
        <v>0</v>
      </c>
      <c r="AC352" s="2810">
        <f t="shared" si="130"/>
        <v>0</v>
      </c>
      <c r="AD352" s="2810">
        <f t="shared" si="130"/>
        <v>0</v>
      </c>
      <c r="AE352" s="2810">
        <f t="shared" ref="AE352:AI353" si="131">SUM(AE118,AE226,AE244,AE259,AE280,AE295,AE314,AE329)</f>
        <v>0</v>
      </c>
      <c r="AF352" s="2810">
        <f t="shared" si="131"/>
        <v>0</v>
      </c>
      <c r="AG352" s="2810">
        <f t="shared" si="131"/>
        <v>0</v>
      </c>
      <c r="AH352" s="2810">
        <f t="shared" si="131"/>
        <v>0</v>
      </c>
      <c r="AI352" s="2810">
        <f t="shared" si="131"/>
        <v>0</v>
      </c>
      <c r="AJ352" s="2813">
        <f t="shared" si="130"/>
        <v>0</v>
      </c>
      <c r="AK352" s="661"/>
      <c r="AL352" s="3008">
        <f>SUM(AL118,AL226,AL244,AL259,AL280,AL295,AL314,AL329)</f>
        <v>0</v>
      </c>
      <c r="AM352" s="661"/>
      <c r="AN352" s="3008">
        <f>SUM(AN118,AN226,AN244,AN259,AN280,AN295,AN314,AN329)</f>
        <v>0</v>
      </c>
      <c r="AO352" s="6177"/>
      <c r="AP352" s="738"/>
    </row>
    <row r="353" spans="1:42" s="179" customFormat="1">
      <c r="A353" s="740"/>
      <c r="B353" s="662"/>
      <c r="C353" s="2803" t="s">
        <v>1697</v>
      </c>
      <c r="D353" s="2784"/>
      <c r="E353" s="2784"/>
      <c r="F353" s="2784"/>
      <c r="G353" s="2784"/>
      <c r="H353" s="2784"/>
      <c r="I353" s="2784"/>
      <c r="J353" s="2784"/>
      <c r="K353" s="2814"/>
      <c r="L353" s="2805">
        <f>SUM(L119,L227,L245,L260,L281,L296,L315,L330)</f>
        <v>0</v>
      </c>
      <c r="M353" s="2805">
        <f>SUM(M119,M227,M245,M260,M281,M296,M315,M330)</f>
        <v>0</v>
      </c>
      <c r="N353" s="2784"/>
      <c r="O353" s="2805">
        <f t="shared" si="129"/>
        <v>0</v>
      </c>
      <c r="P353" s="2805">
        <f t="shared" si="129"/>
        <v>0</v>
      </c>
      <c r="Q353" s="2805">
        <f t="shared" si="129"/>
        <v>0</v>
      </c>
      <c r="R353" s="2805">
        <f>SUM(R119,R227,R245,R260,R281,R296,R315,R330)</f>
        <v>0</v>
      </c>
      <c r="S353" s="2805">
        <f t="shared" si="129"/>
        <v>0</v>
      </c>
      <c r="T353" s="2805">
        <f t="shared" si="129"/>
        <v>0</v>
      </c>
      <c r="U353" s="2805">
        <f t="shared" si="129"/>
        <v>0</v>
      </c>
      <c r="V353" s="2805">
        <f t="shared" si="129"/>
        <v>0</v>
      </c>
      <c r="W353" s="2805">
        <f t="shared" si="129"/>
        <v>0</v>
      </c>
      <c r="X353" s="2815"/>
      <c r="Y353" s="4538"/>
      <c r="Z353" s="2786"/>
      <c r="AA353" s="2806">
        <f t="shared" si="130"/>
        <v>0</v>
      </c>
      <c r="AB353" s="2805">
        <f t="shared" si="130"/>
        <v>0</v>
      </c>
      <c r="AC353" s="2805">
        <f t="shared" si="130"/>
        <v>0</v>
      </c>
      <c r="AD353" s="2805">
        <f t="shared" si="130"/>
        <v>0</v>
      </c>
      <c r="AE353" s="2805">
        <f t="shared" si="131"/>
        <v>0</v>
      </c>
      <c r="AF353" s="2805">
        <f t="shared" si="131"/>
        <v>0</v>
      </c>
      <c r="AG353" s="2805">
        <f t="shared" si="131"/>
        <v>0</v>
      </c>
      <c r="AH353" s="2805">
        <f t="shared" si="131"/>
        <v>0</v>
      </c>
      <c r="AI353" s="2805">
        <f t="shared" si="131"/>
        <v>0</v>
      </c>
      <c r="AJ353" s="1123">
        <f t="shared" si="130"/>
        <v>0</v>
      </c>
      <c r="AK353" s="662"/>
      <c r="AL353" s="3006">
        <f>SUM(AL119,AL227,AL245,AL260,AL281,AL296,AL315,AL330)</f>
        <v>0</v>
      </c>
      <c r="AM353" s="662"/>
      <c r="AN353" s="3006">
        <f>SUM(AN119,AN227,AN245,AN260,AN281,AN296,AN315,AN330)</f>
        <v>0</v>
      </c>
      <c r="AO353" s="6177"/>
      <c r="AP353" s="740"/>
    </row>
    <row r="354" spans="1:42" s="179" customFormat="1">
      <c r="A354" s="740"/>
      <c r="B354" s="662"/>
      <c r="C354" s="2803" t="s">
        <v>2929</v>
      </c>
      <c r="D354" s="2787"/>
      <c r="E354" s="2787"/>
      <c r="F354" s="2787"/>
      <c r="G354" s="2787"/>
      <c r="H354" s="2787"/>
      <c r="I354" s="2787"/>
      <c r="J354" s="2787"/>
      <c r="K354" s="2788"/>
      <c r="L354" s="2805">
        <f>SUM(L217,L232,L250,L265,L286,L301,L320,L335)</f>
        <v>0</v>
      </c>
      <c r="M354" s="2805">
        <f>SUM(M217,M232,M250,M265,M286,M301,M320,M335)</f>
        <v>0</v>
      </c>
      <c r="N354" s="2784"/>
      <c r="O354" s="2805">
        <f t="shared" ref="O354:W355" si="132">SUM(O217,O232,O250,O265,O286,O301,O320,O335)</f>
        <v>0</v>
      </c>
      <c r="P354" s="2805">
        <f t="shared" si="132"/>
        <v>0</v>
      </c>
      <c r="Q354" s="2805">
        <f t="shared" si="132"/>
        <v>0</v>
      </c>
      <c r="R354" s="2805">
        <f>SUM(R217,R232,R250,R265,R286,R301,R320,R335)</f>
        <v>0</v>
      </c>
      <c r="S354" s="2805">
        <f t="shared" si="132"/>
        <v>0</v>
      </c>
      <c r="T354" s="2805">
        <f t="shared" si="132"/>
        <v>0</v>
      </c>
      <c r="U354" s="2805">
        <f t="shared" si="132"/>
        <v>0</v>
      </c>
      <c r="V354" s="2805">
        <f t="shared" si="132"/>
        <v>0</v>
      </c>
      <c r="W354" s="2805">
        <f t="shared" si="132"/>
        <v>0</v>
      </c>
      <c r="X354" s="2815"/>
      <c r="Y354" s="4538"/>
      <c r="Z354" s="2786"/>
      <c r="AA354" s="2806">
        <f t="shared" ref="AA354:AJ355" si="133">SUM(AA217,AA232,AA250,AA265,AA286,AA301,AA320,AA335)</f>
        <v>0</v>
      </c>
      <c r="AB354" s="2805">
        <f t="shared" si="133"/>
        <v>0</v>
      </c>
      <c r="AC354" s="2805">
        <f t="shared" si="133"/>
        <v>0</v>
      </c>
      <c r="AD354" s="2805">
        <f t="shared" si="133"/>
        <v>0</v>
      </c>
      <c r="AE354" s="2805">
        <f t="shared" ref="AE354:AI355" si="134">SUM(AE217,AE232,AE250,AE265,AE286,AE301,AE320,AE335)</f>
        <v>0</v>
      </c>
      <c r="AF354" s="2805">
        <f t="shared" si="134"/>
        <v>0</v>
      </c>
      <c r="AG354" s="2805">
        <f t="shared" si="134"/>
        <v>0</v>
      </c>
      <c r="AH354" s="2805">
        <f t="shared" si="134"/>
        <v>0</v>
      </c>
      <c r="AI354" s="2805">
        <f t="shared" si="134"/>
        <v>0</v>
      </c>
      <c r="AJ354" s="1123">
        <f t="shared" si="133"/>
        <v>0</v>
      </c>
      <c r="AK354" s="662"/>
      <c r="AL354" s="3006">
        <f>SUM(AL217,AL232,AL250,AL265,AL286,AL301,AL320,AL335)</f>
        <v>0</v>
      </c>
      <c r="AM354" s="662"/>
      <c r="AN354" s="3006">
        <f>SUM(AN217,AN232,AN250,AN265,AN286,AN301,AN320,AN335)</f>
        <v>0</v>
      </c>
      <c r="AO354" s="6177"/>
      <c r="AP354" s="740"/>
    </row>
    <row r="355" spans="1:42" s="179" customFormat="1" ht="13.5" thickBot="1">
      <c r="A355" s="740"/>
      <c r="B355" s="662"/>
      <c r="C355" s="2802" t="s">
        <v>1698</v>
      </c>
      <c r="D355" s="529"/>
      <c r="E355" s="529"/>
      <c r="F355" s="529"/>
      <c r="G355" s="529"/>
      <c r="H355" s="529"/>
      <c r="I355" s="529"/>
      <c r="J355" s="529"/>
      <c r="K355" s="1143"/>
      <c r="L355" s="2804">
        <f>SUM(L218,L233,L251,L266,L287,L302,L321,L336)</f>
        <v>0</v>
      </c>
      <c r="M355" s="2804">
        <f>SUM(M218,M233,M251,M266,M287,M302,M321,M336)</f>
        <v>0</v>
      </c>
      <c r="N355" s="2816"/>
      <c r="O355" s="2804">
        <f t="shared" si="132"/>
        <v>0</v>
      </c>
      <c r="P355" s="2804">
        <f t="shared" si="132"/>
        <v>0</v>
      </c>
      <c r="Q355" s="2804">
        <f t="shared" si="132"/>
        <v>0</v>
      </c>
      <c r="R355" s="2804">
        <f>SUM(R218,R233,R251,R266,R287,R302,R321,R336)</f>
        <v>0</v>
      </c>
      <c r="S355" s="2804">
        <f t="shared" si="132"/>
        <v>0</v>
      </c>
      <c r="T355" s="2804">
        <f t="shared" si="132"/>
        <v>0</v>
      </c>
      <c r="U355" s="2804">
        <f t="shared" si="132"/>
        <v>0</v>
      </c>
      <c r="V355" s="2804">
        <f t="shared" si="132"/>
        <v>0</v>
      </c>
      <c r="W355" s="2804">
        <f t="shared" si="132"/>
        <v>0</v>
      </c>
      <c r="X355" s="2817"/>
      <c r="Y355" s="4539"/>
      <c r="Z355" s="662"/>
      <c r="AA355" s="2818">
        <f t="shared" si="133"/>
        <v>0</v>
      </c>
      <c r="AB355" s="2804">
        <f t="shared" si="133"/>
        <v>0</v>
      </c>
      <c r="AC355" s="2804">
        <f t="shared" si="133"/>
        <v>0</v>
      </c>
      <c r="AD355" s="2804">
        <f t="shared" si="133"/>
        <v>0</v>
      </c>
      <c r="AE355" s="2804">
        <f t="shared" si="134"/>
        <v>0</v>
      </c>
      <c r="AF355" s="2804">
        <f t="shared" si="134"/>
        <v>0</v>
      </c>
      <c r="AG355" s="2804">
        <f t="shared" si="134"/>
        <v>0</v>
      </c>
      <c r="AH355" s="2804">
        <f t="shared" si="134"/>
        <v>0</v>
      </c>
      <c r="AI355" s="2804">
        <f t="shared" si="134"/>
        <v>0</v>
      </c>
      <c r="AJ355" s="2819">
        <f t="shared" si="133"/>
        <v>0</v>
      </c>
      <c r="AK355" s="662"/>
      <c r="AL355" s="3009">
        <f>SUM(AL218,AL233,AL251,AL266,AL287,AL302,AL321,AL336)</f>
        <v>0</v>
      </c>
      <c r="AM355" s="662"/>
      <c r="AN355" s="3009">
        <f>SUM(AN218,AN233,AN251,AN266,AN287,AN302,AN321,AN336)</f>
        <v>0</v>
      </c>
      <c r="AO355" s="6177"/>
      <c r="AP355" s="740"/>
    </row>
    <row r="356" spans="1:42" ht="13.5" thickBot="1">
      <c r="A356" s="738"/>
      <c r="B356" s="661"/>
      <c r="C356" s="852"/>
      <c r="D356" s="820"/>
      <c r="E356" s="820"/>
      <c r="F356" s="820"/>
      <c r="G356" s="820"/>
      <c r="H356" s="820"/>
      <c r="I356" s="854"/>
      <c r="J356" s="854"/>
      <c r="K356" s="661"/>
      <c r="L356" s="661"/>
      <c r="M356" s="661"/>
      <c r="N356" s="854"/>
      <c r="O356" s="661"/>
      <c r="P356" s="661"/>
      <c r="Q356" s="661"/>
      <c r="R356" s="661"/>
      <c r="S356" s="661"/>
      <c r="T356" s="661"/>
      <c r="U356" s="661"/>
      <c r="V356" s="661"/>
      <c r="W356" s="661"/>
      <c r="X356" s="1132"/>
      <c r="Y356" s="4530"/>
      <c r="Z356" s="661"/>
      <c r="AA356" s="661"/>
      <c r="AB356" s="661"/>
      <c r="AC356" s="661"/>
      <c r="AD356" s="661"/>
      <c r="AE356" s="661"/>
      <c r="AF356" s="661"/>
      <c r="AG356" s="661"/>
      <c r="AH356" s="661"/>
      <c r="AI356" s="661"/>
      <c r="AJ356" s="661"/>
      <c r="AK356" s="661"/>
      <c r="AL356" s="661"/>
      <c r="AM356" s="661"/>
      <c r="AN356" s="6177"/>
      <c r="AO356" s="6177"/>
      <c r="AP356" s="738"/>
    </row>
    <row r="357" spans="1:42">
      <c r="A357" s="738"/>
      <c r="B357" s="661"/>
      <c r="C357" s="2907" t="s">
        <v>2953</v>
      </c>
      <c r="D357" s="2884"/>
      <c r="E357" s="2884"/>
      <c r="F357" s="2884"/>
      <c r="G357" s="2884"/>
      <c r="H357" s="2884"/>
      <c r="I357" s="2908"/>
      <c r="J357" s="2908"/>
      <c r="K357" s="2885"/>
      <c r="L357" s="2885"/>
      <c r="M357" s="2885"/>
      <c r="N357" s="2908"/>
      <c r="O357" s="2885"/>
      <c r="P357" s="2885"/>
      <c r="Q357" s="2885"/>
      <c r="R357" s="2885"/>
      <c r="S357" s="2885"/>
      <c r="T357" s="2885"/>
      <c r="U357" s="2885"/>
      <c r="V357" s="2885"/>
      <c r="W357" s="2885"/>
      <c r="X357" s="2909"/>
      <c r="Y357" s="4540"/>
      <c r="Z357" s="661"/>
      <c r="AA357" s="2914"/>
      <c r="AB357" s="2885"/>
      <c r="AC357" s="2885"/>
      <c r="AD357" s="2885"/>
      <c r="AE357" s="2885"/>
      <c r="AF357" s="2885"/>
      <c r="AG357" s="2885"/>
      <c r="AH357" s="2885"/>
      <c r="AI357" s="2885"/>
      <c r="AJ357" s="2886"/>
      <c r="AK357" s="661"/>
      <c r="AL357" s="3010"/>
      <c r="AM357" s="661"/>
      <c r="AN357" s="3010"/>
      <c r="AO357" s="6177"/>
      <c r="AP357" s="738"/>
    </row>
    <row r="358" spans="1:42">
      <c r="A358" s="738"/>
      <c r="B358" s="661"/>
      <c r="C358" s="2910"/>
      <c r="D358" s="850"/>
      <c r="E358" s="850"/>
      <c r="F358" s="850"/>
      <c r="G358" s="850"/>
      <c r="H358" s="850"/>
      <c r="I358" s="854"/>
      <c r="J358" s="854"/>
      <c r="K358" s="219"/>
      <c r="L358" s="219"/>
      <c r="M358" s="219"/>
      <c r="N358" s="854"/>
      <c r="O358" s="219"/>
      <c r="P358" s="219"/>
      <c r="Q358" s="219"/>
      <c r="R358" s="219"/>
      <c r="S358" s="219"/>
      <c r="T358" s="219"/>
      <c r="U358" s="219"/>
      <c r="V358" s="219"/>
      <c r="W358" s="219"/>
      <c r="X358" s="2866"/>
      <c r="Y358" s="4541"/>
      <c r="Z358" s="661"/>
      <c r="AA358" s="2915"/>
      <c r="AB358" s="219"/>
      <c r="AC358" s="219"/>
      <c r="AD358" s="219"/>
      <c r="AE358" s="219"/>
      <c r="AF358" s="219"/>
      <c r="AG358" s="219"/>
      <c r="AH358" s="219"/>
      <c r="AI358" s="219"/>
      <c r="AJ358" s="2888"/>
      <c r="AK358" s="661"/>
      <c r="AL358" s="3011"/>
      <c r="AM358" s="661"/>
      <c r="AN358" s="3011"/>
      <c r="AO358" s="6177"/>
      <c r="AP358" s="738"/>
    </row>
    <row r="359" spans="1:42">
      <c r="A359" s="738"/>
      <c r="B359" s="661"/>
      <c r="C359" s="2889" t="s">
        <v>2954</v>
      </c>
      <c r="D359" s="2862"/>
      <c r="E359" s="2862"/>
      <c r="F359" s="2862"/>
      <c r="G359" s="2862"/>
      <c r="H359" s="2862"/>
      <c r="I359" s="2863"/>
      <c r="J359" s="2863"/>
      <c r="K359" s="2864"/>
      <c r="L359" s="2864"/>
      <c r="M359" s="2864"/>
      <c r="N359" s="2863"/>
      <c r="O359" s="2864"/>
      <c r="P359" s="2864"/>
      <c r="Q359" s="2864"/>
      <c r="R359" s="2864"/>
      <c r="S359" s="2864"/>
      <c r="T359" s="2864"/>
      <c r="U359" s="2864"/>
      <c r="V359" s="2864"/>
      <c r="W359" s="2864"/>
      <c r="X359" s="2865"/>
      <c r="Y359" s="4542"/>
      <c r="Z359" s="661"/>
      <c r="AA359" s="2916"/>
      <c r="AB359" s="2864"/>
      <c r="AC359" s="2864"/>
      <c r="AD359" s="2864"/>
      <c r="AE359" s="2864"/>
      <c r="AF359" s="2864"/>
      <c r="AG359" s="2864"/>
      <c r="AH359" s="2864"/>
      <c r="AI359" s="2864"/>
      <c r="AJ359" s="2890"/>
      <c r="AK359" s="661"/>
      <c r="AL359" s="3012"/>
      <c r="AM359" s="661"/>
      <c r="AN359" s="3012"/>
      <c r="AO359" s="6177"/>
      <c r="AP359" s="738"/>
    </row>
    <row r="360" spans="1:42">
      <c r="A360" s="738"/>
      <c r="B360" s="661"/>
      <c r="C360" s="2910"/>
      <c r="D360" s="850"/>
      <c r="E360" s="850"/>
      <c r="F360" s="850"/>
      <c r="G360" s="850"/>
      <c r="H360" s="850"/>
      <c r="I360" s="854"/>
      <c r="J360" s="854"/>
      <c r="K360" s="219"/>
      <c r="L360" s="219"/>
      <c r="M360" s="219"/>
      <c r="N360" s="854"/>
      <c r="O360" s="219"/>
      <c r="P360" s="219"/>
      <c r="Q360" s="219"/>
      <c r="R360" s="219"/>
      <c r="S360" s="219"/>
      <c r="T360" s="219"/>
      <c r="U360" s="219"/>
      <c r="V360" s="219"/>
      <c r="W360" s="219"/>
      <c r="X360" s="2866"/>
      <c r="Y360" s="4541"/>
      <c r="Z360" s="661"/>
      <c r="AA360" s="2915"/>
      <c r="AB360" s="219"/>
      <c r="AC360" s="219"/>
      <c r="AD360" s="219"/>
      <c r="AE360" s="219"/>
      <c r="AF360" s="219"/>
      <c r="AG360" s="219"/>
      <c r="AH360" s="219"/>
      <c r="AI360" s="219"/>
      <c r="AJ360" s="2888"/>
      <c r="AK360" s="661"/>
      <c r="AL360" s="3011"/>
      <c r="AM360" s="661"/>
      <c r="AN360" s="3011"/>
      <c r="AO360" s="6177"/>
      <c r="AP360" s="738"/>
    </row>
    <row r="361" spans="1:42">
      <c r="A361" s="738"/>
      <c r="B361" s="661"/>
      <c r="C361" s="2892" t="s">
        <v>2955</v>
      </c>
      <c r="D361" s="850"/>
      <c r="E361" s="850"/>
      <c r="F361" s="850"/>
      <c r="G361" s="850"/>
      <c r="H361" s="850"/>
      <c r="I361" s="854"/>
      <c r="J361" s="854"/>
      <c r="K361" s="219"/>
      <c r="L361" s="219"/>
      <c r="M361" s="219"/>
      <c r="N361" s="854"/>
      <c r="O361" s="219"/>
      <c r="P361" s="219"/>
      <c r="Q361" s="219"/>
      <c r="R361" s="219"/>
      <c r="S361" s="219"/>
      <c r="T361" s="219"/>
      <c r="U361" s="219"/>
      <c r="V361" s="219"/>
      <c r="W361" s="219"/>
      <c r="X361" s="2866"/>
      <c r="Y361" s="4541"/>
      <c r="Z361" s="661"/>
      <c r="AA361" s="2915"/>
      <c r="AB361" s="219"/>
      <c r="AC361" s="219"/>
      <c r="AD361" s="219"/>
      <c r="AE361" s="219"/>
      <c r="AF361" s="219"/>
      <c r="AG361" s="219"/>
      <c r="AH361" s="219"/>
      <c r="AI361" s="219"/>
      <c r="AJ361" s="2888"/>
      <c r="AK361" s="661"/>
      <c r="AL361" s="3011"/>
      <c r="AM361" s="661"/>
      <c r="AN361" s="3011"/>
      <c r="AO361" s="6177"/>
      <c r="AP361" s="738"/>
    </row>
    <row r="362" spans="1:42">
      <c r="A362" s="738"/>
      <c r="B362" s="661"/>
      <c r="C362" s="2891" t="s">
        <v>580</v>
      </c>
      <c r="D362" s="2870"/>
      <c r="E362" s="2870"/>
      <c r="F362" s="2870"/>
      <c r="G362" s="2870"/>
      <c r="H362" s="2870"/>
      <c r="I362" s="2871"/>
      <c r="J362" s="2871"/>
      <c r="K362" s="2872"/>
      <c r="L362" s="2805">
        <f>L118+L226</f>
        <v>0</v>
      </c>
      <c r="M362" s="2805">
        <f>M118+M226</f>
        <v>0</v>
      </c>
      <c r="N362" s="2871"/>
      <c r="O362" s="2805">
        <f t="shared" ref="O362:W363" si="135">O118+O226</f>
        <v>0</v>
      </c>
      <c r="P362" s="2805">
        <f t="shared" si="135"/>
        <v>0</v>
      </c>
      <c r="Q362" s="2805">
        <f t="shared" si="135"/>
        <v>0</v>
      </c>
      <c r="R362" s="2805">
        <f>R118+R226</f>
        <v>0</v>
      </c>
      <c r="S362" s="2805">
        <f t="shared" si="135"/>
        <v>0</v>
      </c>
      <c r="T362" s="2805">
        <f t="shared" si="135"/>
        <v>0</v>
      </c>
      <c r="U362" s="2805">
        <f t="shared" si="135"/>
        <v>0</v>
      </c>
      <c r="V362" s="2805">
        <f t="shared" si="135"/>
        <v>0</v>
      </c>
      <c r="W362" s="2805">
        <f t="shared" si="135"/>
        <v>0</v>
      </c>
      <c r="X362" s="2873"/>
      <c r="Y362" s="4543"/>
      <c r="Z362" s="661"/>
      <c r="AA362" s="2806">
        <f t="shared" ref="AA362:AJ363" si="136">AA118+AA226</f>
        <v>0</v>
      </c>
      <c r="AB362" s="2805">
        <f t="shared" si="136"/>
        <v>0</v>
      </c>
      <c r="AC362" s="2805">
        <f t="shared" si="136"/>
        <v>0</v>
      </c>
      <c r="AD362" s="2805">
        <f t="shared" si="136"/>
        <v>0</v>
      </c>
      <c r="AE362" s="2805">
        <f t="shared" ref="AE362:AI363" si="137">AE118+AE226</f>
        <v>0</v>
      </c>
      <c r="AF362" s="2805">
        <f t="shared" si="137"/>
        <v>0</v>
      </c>
      <c r="AG362" s="2805">
        <f t="shared" si="137"/>
        <v>0</v>
      </c>
      <c r="AH362" s="2805">
        <f t="shared" si="137"/>
        <v>0</v>
      </c>
      <c r="AI362" s="2805">
        <f t="shared" si="137"/>
        <v>0</v>
      </c>
      <c r="AJ362" s="1123">
        <f t="shared" si="136"/>
        <v>0</v>
      </c>
      <c r="AK362" s="661"/>
      <c r="AL362" s="3006">
        <f>AL118+AL226</f>
        <v>0</v>
      </c>
      <c r="AM362" s="661"/>
      <c r="AN362" s="3006">
        <f>AN118+AN226</f>
        <v>0</v>
      </c>
      <c r="AO362" s="6177"/>
      <c r="AP362" s="738"/>
    </row>
    <row r="363" spans="1:42">
      <c r="A363" s="738"/>
      <c r="B363" s="661"/>
      <c r="C363" s="2891" t="s">
        <v>44</v>
      </c>
      <c r="D363" s="2870"/>
      <c r="E363" s="2870"/>
      <c r="F363" s="2870"/>
      <c r="G363" s="2870"/>
      <c r="H363" s="2870"/>
      <c r="I363" s="2871"/>
      <c r="J363" s="2871"/>
      <c r="K363" s="2872"/>
      <c r="L363" s="2805">
        <f>L119+L227</f>
        <v>0</v>
      </c>
      <c r="M363" s="2805">
        <f>M119+M227</f>
        <v>0</v>
      </c>
      <c r="N363" s="2871"/>
      <c r="O363" s="2805">
        <f t="shared" si="135"/>
        <v>0</v>
      </c>
      <c r="P363" s="2805">
        <f t="shared" si="135"/>
        <v>0</v>
      </c>
      <c r="Q363" s="2805">
        <f t="shared" si="135"/>
        <v>0</v>
      </c>
      <c r="R363" s="2805">
        <f>R119+R227</f>
        <v>0</v>
      </c>
      <c r="S363" s="2805">
        <f t="shared" si="135"/>
        <v>0</v>
      </c>
      <c r="T363" s="2805">
        <f t="shared" si="135"/>
        <v>0</v>
      </c>
      <c r="U363" s="2805">
        <f t="shared" si="135"/>
        <v>0</v>
      </c>
      <c r="V363" s="2805">
        <f t="shared" si="135"/>
        <v>0</v>
      </c>
      <c r="W363" s="2805">
        <f t="shared" si="135"/>
        <v>0</v>
      </c>
      <c r="X363" s="2873"/>
      <c r="Y363" s="4543"/>
      <c r="Z363" s="661"/>
      <c r="AA363" s="2806">
        <f t="shared" si="136"/>
        <v>0</v>
      </c>
      <c r="AB363" s="2805">
        <f t="shared" si="136"/>
        <v>0</v>
      </c>
      <c r="AC363" s="2805">
        <f t="shared" si="136"/>
        <v>0</v>
      </c>
      <c r="AD363" s="2805">
        <f t="shared" si="136"/>
        <v>0</v>
      </c>
      <c r="AE363" s="2805">
        <f t="shared" si="137"/>
        <v>0</v>
      </c>
      <c r="AF363" s="2805">
        <f t="shared" si="137"/>
        <v>0</v>
      </c>
      <c r="AG363" s="2805">
        <f t="shared" si="137"/>
        <v>0</v>
      </c>
      <c r="AH363" s="2805">
        <f t="shared" si="137"/>
        <v>0</v>
      </c>
      <c r="AI363" s="2805">
        <f t="shared" si="137"/>
        <v>0</v>
      </c>
      <c r="AJ363" s="1123">
        <f t="shared" si="136"/>
        <v>0</v>
      </c>
      <c r="AK363" s="661"/>
      <c r="AL363" s="3006">
        <f>AL119+AL227</f>
        <v>0</v>
      </c>
      <c r="AM363" s="661"/>
      <c r="AN363" s="3006">
        <f>AN119+AN227</f>
        <v>0</v>
      </c>
      <c r="AO363" s="6177"/>
      <c r="AP363" s="738"/>
    </row>
    <row r="364" spans="1:42">
      <c r="A364" s="738"/>
      <c r="B364" s="661"/>
      <c r="C364" s="2892"/>
      <c r="D364" s="850"/>
      <c r="E364" s="850"/>
      <c r="F364" s="850"/>
      <c r="G364" s="850"/>
      <c r="H364" s="850"/>
      <c r="I364" s="854"/>
      <c r="J364" s="854"/>
      <c r="K364" s="219"/>
      <c r="L364" s="219"/>
      <c r="M364" s="219"/>
      <c r="N364" s="854"/>
      <c r="O364" s="219"/>
      <c r="P364" s="219"/>
      <c r="Q364" s="219"/>
      <c r="R364" s="219"/>
      <c r="S364" s="219"/>
      <c r="T364" s="219"/>
      <c r="U364" s="219"/>
      <c r="V364" s="219"/>
      <c r="W364" s="219"/>
      <c r="X364" s="219"/>
      <c r="Y364" s="4544"/>
      <c r="Z364" s="661"/>
      <c r="AA364" s="2915"/>
      <c r="AB364" s="219"/>
      <c r="AC364" s="219"/>
      <c r="AD364" s="219"/>
      <c r="AE364" s="219"/>
      <c r="AF364" s="219"/>
      <c r="AG364" s="219"/>
      <c r="AH364" s="219"/>
      <c r="AI364" s="219"/>
      <c r="AJ364" s="2888"/>
      <c r="AK364" s="661"/>
      <c r="AL364" s="3011"/>
      <c r="AM364" s="661"/>
      <c r="AN364" s="3011"/>
      <c r="AO364" s="6177"/>
      <c r="AP364" s="738"/>
    </row>
    <row r="365" spans="1:42">
      <c r="A365" s="738"/>
      <c r="B365" s="661"/>
      <c r="C365" s="2892" t="s">
        <v>2957</v>
      </c>
      <c r="D365" s="850"/>
      <c r="E365" s="850"/>
      <c r="F365" s="850"/>
      <c r="G365" s="850"/>
      <c r="H365" s="850"/>
      <c r="I365" s="854"/>
      <c r="J365" s="854"/>
      <c r="K365" s="219"/>
      <c r="L365" s="219"/>
      <c r="M365" s="219"/>
      <c r="N365" s="854"/>
      <c r="O365" s="219"/>
      <c r="P365" s="219"/>
      <c r="Q365" s="219"/>
      <c r="R365" s="219"/>
      <c r="S365" s="219"/>
      <c r="T365" s="219"/>
      <c r="U365" s="219"/>
      <c r="V365" s="219"/>
      <c r="W365" s="219"/>
      <c r="X365" s="219"/>
      <c r="Y365" s="4544"/>
      <c r="Z365" s="661"/>
      <c r="AA365" s="2915"/>
      <c r="AB365" s="219"/>
      <c r="AC365" s="219"/>
      <c r="AD365" s="219"/>
      <c r="AE365" s="219"/>
      <c r="AF365" s="219"/>
      <c r="AG365" s="219"/>
      <c r="AH365" s="219"/>
      <c r="AI365" s="219"/>
      <c r="AJ365" s="2888"/>
      <c r="AK365" s="661"/>
      <c r="AL365" s="3011"/>
      <c r="AM365" s="661"/>
      <c r="AN365" s="3011"/>
      <c r="AO365" s="6177"/>
      <c r="AP365" s="738"/>
    </row>
    <row r="366" spans="1:42">
      <c r="A366" s="738"/>
      <c r="B366" s="661"/>
      <c r="C366" s="2891" t="s">
        <v>580</v>
      </c>
      <c r="D366" s="2870"/>
      <c r="E366" s="2870"/>
      <c r="F366" s="2870"/>
      <c r="G366" s="2870"/>
      <c r="H366" s="2870"/>
      <c r="I366" s="2871"/>
      <c r="J366" s="2871"/>
      <c r="K366" s="2872"/>
      <c r="L366" s="2805">
        <f>L217+L232</f>
        <v>0</v>
      </c>
      <c r="M366" s="2805">
        <f>M217+M232</f>
        <v>0</v>
      </c>
      <c r="N366" s="2871"/>
      <c r="O366" s="2805">
        <f t="shared" ref="O366:W367" si="138">O217+O232</f>
        <v>0</v>
      </c>
      <c r="P366" s="2805">
        <f t="shared" si="138"/>
        <v>0</v>
      </c>
      <c r="Q366" s="2805">
        <f t="shared" si="138"/>
        <v>0</v>
      </c>
      <c r="R366" s="2805">
        <f>R217+R232</f>
        <v>0</v>
      </c>
      <c r="S366" s="2805">
        <f t="shared" si="138"/>
        <v>0</v>
      </c>
      <c r="T366" s="2805">
        <f t="shared" si="138"/>
        <v>0</v>
      </c>
      <c r="U366" s="2805">
        <f t="shared" si="138"/>
        <v>0</v>
      </c>
      <c r="V366" s="2805">
        <f t="shared" si="138"/>
        <v>0</v>
      </c>
      <c r="W366" s="2805">
        <f t="shared" si="138"/>
        <v>0</v>
      </c>
      <c r="X366" s="2873"/>
      <c r="Y366" s="4543"/>
      <c r="Z366" s="661"/>
      <c r="AA366" s="2806">
        <f t="shared" ref="AA366:AJ367" si="139">AA217+AA232</f>
        <v>0</v>
      </c>
      <c r="AB366" s="2805">
        <f t="shared" si="139"/>
        <v>0</v>
      </c>
      <c r="AC366" s="2805">
        <f t="shared" si="139"/>
        <v>0</v>
      </c>
      <c r="AD366" s="2805">
        <f t="shared" si="139"/>
        <v>0</v>
      </c>
      <c r="AE366" s="2805">
        <f t="shared" ref="AE366:AI367" si="140">AE217+AE232</f>
        <v>0</v>
      </c>
      <c r="AF366" s="2805">
        <f t="shared" si="140"/>
        <v>0</v>
      </c>
      <c r="AG366" s="2805">
        <f t="shared" si="140"/>
        <v>0</v>
      </c>
      <c r="AH366" s="2805">
        <f t="shared" si="140"/>
        <v>0</v>
      </c>
      <c r="AI366" s="2805">
        <f t="shared" si="140"/>
        <v>0</v>
      </c>
      <c r="AJ366" s="1123">
        <f t="shared" si="139"/>
        <v>0</v>
      </c>
      <c r="AK366" s="661"/>
      <c r="AL366" s="3006">
        <f>AL217+AL232</f>
        <v>0</v>
      </c>
      <c r="AM366" s="661"/>
      <c r="AN366" s="3006">
        <f>AN217+AN232</f>
        <v>0</v>
      </c>
      <c r="AO366" s="6177"/>
      <c r="AP366" s="738"/>
    </row>
    <row r="367" spans="1:42">
      <c r="A367" s="738"/>
      <c r="B367" s="661"/>
      <c r="C367" s="2891" t="s">
        <v>44</v>
      </c>
      <c r="D367" s="2870"/>
      <c r="E367" s="2870"/>
      <c r="F367" s="2870"/>
      <c r="G367" s="2870"/>
      <c r="H367" s="2870"/>
      <c r="I367" s="2871"/>
      <c r="J367" s="2871"/>
      <c r="K367" s="2872"/>
      <c r="L367" s="2805">
        <f>L218+L233</f>
        <v>0</v>
      </c>
      <c r="M367" s="2805">
        <f>M218+M233</f>
        <v>0</v>
      </c>
      <c r="N367" s="2871"/>
      <c r="O367" s="2805">
        <f t="shared" si="138"/>
        <v>0</v>
      </c>
      <c r="P367" s="2805">
        <f t="shared" si="138"/>
        <v>0</v>
      </c>
      <c r="Q367" s="2805">
        <f t="shared" si="138"/>
        <v>0</v>
      </c>
      <c r="R367" s="2805">
        <f>R218+R233</f>
        <v>0</v>
      </c>
      <c r="S367" s="2805">
        <f t="shared" si="138"/>
        <v>0</v>
      </c>
      <c r="T367" s="2805">
        <f t="shared" si="138"/>
        <v>0</v>
      </c>
      <c r="U367" s="2805">
        <f t="shared" si="138"/>
        <v>0</v>
      </c>
      <c r="V367" s="2805">
        <f t="shared" si="138"/>
        <v>0</v>
      </c>
      <c r="W367" s="2805">
        <f t="shared" si="138"/>
        <v>0</v>
      </c>
      <c r="X367" s="2873"/>
      <c r="Y367" s="4543"/>
      <c r="Z367" s="661"/>
      <c r="AA367" s="2806">
        <f t="shared" si="139"/>
        <v>0</v>
      </c>
      <c r="AB367" s="2805">
        <f t="shared" si="139"/>
        <v>0</v>
      </c>
      <c r="AC367" s="2805">
        <f t="shared" si="139"/>
        <v>0</v>
      </c>
      <c r="AD367" s="2805">
        <f t="shared" si="139"/>
        <v>0</v>
      </c>
      <c r="AE367" s="2805">
        <f t="shared" si="140"/>
        <v>0</v>
      </c>
      <c r="AF367" s="2805">
        <f t="shared" si="140"/>
        <v>0</v>
      </c>
      <c r="AG367" s="2805">
        <f t="shared" si="140"/>
        <v>0</v>
      </c>
      <c r="AH367" s="2805">
        <f t="shared" si="140"/>
        <v>0</v>
      </c>
      <c r="AI367" s="2805">
        <f t="shared" si="140"/>
        <v>0</v>
      </c>
      <c r="AJ367" s="1123">
        <f t="shared" si="139"/>
        <v>0</v>
      </c>
      <c r="AK367" s="661"/>
      <c r="AL367" s="3006">
        <f>AL218+AL233</f>
        <v>0</v>
      </c>
      <c r="AM367" s="661"/>
      <c r="AN367" s="3006">
        <f>AN218+AN233</f>
        <v>0</v>
      </c>
      <c r="AO367" s="6177"/>
      <c r="AP367" s="738"/>
    </row>
    <row r="368" spans="1:42">
      <c r="A368" s="738"/>
      <c r="B368" s="661"/>
      <c r="C368" s="2892"/>
      <c r="D368" s="850"/>
      <c r="E368" s="850"/>
      <c r="F368" s="850"/>
      <c r="G368" s="850"/>
      <c r="H368" s="850"/>
      <c r="I368" s="854"/>
      <c r="J368" s="854"/>
      <c r="K368" s="219"/>
      <c r="L368" s="219"/>
      <c r="M368" s="219"/>
      <c r="N368" s="854"/>
      <c r="O368" s="219"/>
      <c r="P368" s="219"/>
      <c r="Q368" s="219"/>
      <c r="R368" s="219"/>
      <c r="S368" s="219"/>
      <c r="T368" s="219"/>
      <c r="U368" s="219"/>
      <c r="V368" s="219"/>
      <c r="W368" s="219"/>
      <c r="X368" s="219"/>
      <c r="Y368" s="4544"/>
      <c r="Z368" s="661"/>
      <c r="AA368" s="2915"/>
      <c r="AB368" s="219"/>
      <c r="AC368" s="219"/>
      <c r="AD368" s="219"/>
      <c r="AE368" s="219"/>
      <c r="AF368" s="219"/>
      <c r="AG368" s="219"/>
      <c r="AH368" s="219"/>
      <c r="AI368" s="219"/>
      <c r="AJ368" s="2888"/>
      <c r="AK368" s="661"/>
      <c r="AL368" s="3011"/>
      <c r="AM368" s="661"/>
      <c r="AN368" s="3011"/>
      <c r="AO368" s="6177"/>
      <c r="AP368" s="738"/>
    </row>
    <row r="369" spans="1:42">
      <c r="A369" s="738"/>
      <c r="B369" s="661"/>
      <c r="C369" s="2889" t="s">
        <v>2956</v>
      </c>
      <c r="D369" s="2862"/>
      <c r="E369" s="2862"/>
      <c r="F369" s="2862"/>
      <c r="G369" s="2862"/>
      <c r="H369" s="2862"/>
      <c r="I369" s="2863"/>
      <c r="J369" s="2863"/>
      <c r="K369" s="2864"/>
      <c r="L369" s="2864"/>
      <c r="M369" s="2864"/>
      <c r="N369" s="2863"/>
      <c r="O369" s="2864"/>
      <c r="P369" s="2864"/>
      <c r="Q369" s="2864"/>
      <c r="R369" s="2864"/>
      <c r="S369" s="2864"/>
      <c r="T369" s="2864"/>
      <c r="U369" s="2864"/>
      <c r="V369" s="2864"/>
      <c r="W369" s="2864"/>
      <c r="X369" s="2864"/>
      <c r="Y369" s="4545"/>
      <c r="Z369" s="661"/>
      <c r="AA369" s="2916"/>
      <c r="AB369" s="2864"/>
      <c r="AC369" s="2864"/>
      <c r="AD369" s="2864"/>
      <c r="AE369" s="2864"/>
      <c r="AF369" s="2864"/>
      <c r="AG369" s="2864"/>
      <c r="AH369" s="2864"/>
      <c r="AI369" s="2864"/>
      <c r="AJ369" s="2890"/>
      <c r="AK369" s="661"/>
      <c r="AL369" s="3012"/>
      <c r="AM369" s="661"/>
      <c r="AN369" s="3012"/>
      <c r="AO369" s="6177"/>
      <c r="AP369" s="738"/>
    </row>
    <row r="370" spans="1:42">
      <c r="A370" s="738"/>
      <c r="B370" s="661"/>
      <c r="C370" s="2910"/>
      <c r="D370" s="850"/>
      <c r="E370" s="850"/>
      <c r="F370" s="850"/>
      <c r="G370" s="850"/>
      <c r="H370" s="850"/>
      <c r="I370" s="854"/>
      <c r="J370" s="854"/>
      <c r="K370" s="219"/>
      <c r="L370" s="219"/>
      <c r="M370" s="219"/>
      <c r="N370" s="854"/>
      <c r="O370" s="219"/>
      <c r="P370" s="219"/>
      <c r="Q370" s="219"/>
      <c r="R370" s="219"/>
      <c r="S370" s="219"/>
      <c r="T370" s="219"/>
      <c r="U370" s="219"/>
      <c r="V370" s="219"/>
      <c r="W370" s="219"/>
      <c r="X370" s="219"/>
      <c r="Y370" s="4544"/>
      <c r="Z370" s="661"/>
      <c r="AA370" s="2915"/>
      <c r="AB370" s="219"/>
      <c r="AC370" s="219"/>
      <c r="AD370" s="219"/>
      <c r="AE370" s="219"/>
      <c r="AF370" s="219"/>
      <c r="AG370" s="219"/>
      <c r="AH370" s="219"/>
      <c r="AI370" s="219"/>
      <c r="AJ370" s="2888"/>
      <c r="AK370" s="661"/>
      <c r="AL370" s="3011"/>
      <c r="AM370" s="661"/>
      <c r="AN370" s="3011"/>
      <c r="AO370" s="6177"/>
      <c r="AP370" s="738"/>
    </row>
    <row r="371" spans="1:42">
      <c r="A371" s="738"/>
      <c r="B371" s="661"/>
      <c r="C371" s="2892" t="s">
        <v>2958</v>
      </c>
      <c r="D371" s="850"/>
      <c r="E371" s="850"/>
      <c r="F371" s="850"/>
      <c r="G371" s="850"/>
      <c r="H371" s="850"/>
      <c r="I371" s="854"/>
      <c r="J371" s="854"/>
      <c r="K371" s="219"/>
      <c r="L371" s="219"/>
      <c r="M371" s="219"/>
      <c r="N371" s="854"/>
      <c r="O371" s="219"/>
      <c r="P371" s="219"/>
      <c r="Q371" s="219"/>
      <c r="R371" s="219"/>
      <c r="S371" s="219"/>
      <c r="T371" s="219"/>
      <c r="U371" s="219"/>
      <c r="V371" s="219"/>
      <c r="W371" s="219"/>
      <c r="X371" s="219"/>
      <c r="Y371" s="4544"/>
      <c r="Z371" s="661"/>
      <c r="AA371" s="2915"/>
      <c r="AB371" s="219"/>
      <c r="AC371" s="219"/>
      <c r="AD371" s="219"/>
      <c r="AE371" s="219"/>
      <c r="AF371" s="219"/>
      <c r="AG371" s="219"/>
      <c r="AH371" s="219"/>
      <c r="AI371" s="219"/>
      <c r="AJ371" s="2888"/>
      <c r="AK371" s="661"/>
      <c r="AL371" s="3011"/>
      <c r="AM371" s="661"/>
      <c r="AN371" s="3011"/>
      <c r="AO371" s="6177"/>
      <c r="AP371" s="738"/>
    </row>
    <row r="372" spans="1:42">
      <c r="A372" s="738"/>
      <c r="B372" s="661"/>
      <c r="C372" s="2891" t="s">
        <v>580</v>
      </c>
      <c r="D372" s="2870"/>
      <c r="E372" s="2870"/>
      <c r="F372" s="2870"/>
      <c r="G372" s="2870"/>
      <c r="H372" s="2870"/>
      <c r="I372" s="2871"/>
      <c r="J372" s="2871"/>
      <c r="K372" s="2872"/>
      <c r="L372" s="2805">
        <f>L244+L259</f>
        <v>0</v>
      </c>
      <c r="M372" s="2805">
        <f>M244+M259</f>
        <v>0</v>
      </c>
      <c r="N372" s="2871"/>
      <c r="O372" s="2805">
        <f t="shared" ref="O372:W372" si="141">O244+O259</f>
        <v>0</v>
      </c>
      <c r="P372" s="2805">
        <f t="shared" si="141"/>
        <v>0</v>
      </c>
      <c r="Q372" s="2805">
        <f t="shared" si="141"/>
        <v>0</v>
      </c>
      <c r="R372" s="2805">
        <f>R244+R259</f>
        <v>0</v>
      </c>
      <c r="S372" s="2805">
        <f t="shared" si="141"/>
        <v>0</v>
      </c>
      <c r="T372" s="2805">
        <f t="shared" si="141"/>
        <v>0</v>
      </c>
      <c r="U372" s="2805">
        <f t="shared" si="141"/>
        <v>0</v>
      </c>
      <c r="V372" s="2805">
        <f t="shared" si="141"/>
        <v>0</v>
      </c>
      <c r="W372" s="2805">
        <f t="shared" si="141"/>
        <v>0</v>
      </c>
      <c r="X372" s="2873"/>
      <c r="Y372" s="4543"/>
      <c r="Z372" s="661"/>
      <c r="AA372" s="2806">
        <f t="shared" ref="AA372:AJ372" si="142">AA244+AA259</f>
        <v>0</v>
      </c>
      <c r="AB372" s="2805">
        <f t="shared" si="142"/>
        <v>0</v>
      </c>
      <c r="AC372" s="2805">
        <f t="shared" si="142"/>
        <v>0</v>
      </c>
      <c r="AD372" s="2805">
        <f t="shared" si="142"/>
        <v>0</v>
      </c>
      <c r="AE372" s="2805">
        <f t="shared" ref="AE372:AI373" si="143">AE244+AE259</f>
        <v>0</v>
      </c>
      <c r="AF372" s="2805">
        <f t="shared" si="143"/>
        <v>0</v>
      </c>
      <c r="AG372" s="2805">
        <f t="shared" si="143"/>
        <v>0</v>
      </c>
      <c r="AH372" s="2805">
        <f t="shared" si="143"/>
        <v>0</v>
      </c>
      <c r="AI372" s="2805">
        <f t="shared" si="143"/>
        <v>0</v>
      </c>
      <c r="AJ372" s="1123">
        <f t="shared" si="142"/>
        <v>0</v>
      </c>
      <c r="AK372" s="661"/>
      <c r="AL372" s="3006">
        <f>AL244+AL259</f>
        <v>0</v>
      </c>
      <c r="AM372" s="661"/>
      <c r="AN372" s="3006">
        <f>AN244+AN259</f>
        <v>0</v>
      </c>
      <c r="AO372" s="6177"/>
      <c r="AP372" s="738"/>
    </row>
    <row r="373" spans="1:42">
      <c r="A373" s="738"/>
      <c r="B373" s="661"/>
      <c r="C373" s="2891" t="s">
        <v>44</v>
      </c>
      <c r="D373" s="2870"/>
      <c r="E373" s="2870"/>
      <c r="F373" s="2870"/>
      <c r="G373" s="2870"/>
      <c r="H373" s="2870"/>
      <c r="I373" s="2871"/>
      <c r="J373" s="2871"/>
      <c r="K373" s="2872"/>
      <c r="L373" s="2805">
        <f>L245+L260</f>
        <v>0</v>
      </c>
      <c r="M373" s="2805">
        <f>M245+M260</f>
        <v>0</v>
      </c>
      <c r="N373" s="2871"/>
      <c r="O373" s="2805">
        <f t="shared" ref="O373:W373" si="144">O245+O260</f>
        <v>0</v>
      </c>
      <c r="P373" s="2805">
        <f t="shared" si="144"/>
        <v>0</v>
      </c>
      <c r="Q373" s="2805">
        <f t="shared" si="144"/>
        <v>0</v>
      </c>
      <c r="R373" s="2805">
        <f>R245+R260</f>
        <v>0</v>
      </c>
      <c r="S373" s="2805">
        <f t="shared" si="144"/>
        <v>0</v>
      </c>
      <c r="T373" s="2805">
        <f t="shared" si="144"/>
        <v>0</v>
      </c>
      <c r="U373" s="2805">
        <f t="shared" si="144"/>
        <v>0</v>
      </c>
      <c r="V373" s="2805">
        <f t="shared" si="144"/>
        <v>0</v>
      </c>
      <c r="W373" s="2805">
        <f t="shared" si="144"/>
        <v>0</v>
      </c>
      <c r="X373" s="2873"/>
      <c r="Y373" s="4543"/>
      <c r="Z373" s="661"/>
      <c r="AA373" s="2806">
        <f t="shared" ref="AA373:AJ373" si="145">AA245+AA260</f>
        <v>0</v>
      </c>
      <c r="AB373" s="2805">
        <f t="shared" si="145"/>
        <v>0</v>
      </c>
      <c r="AC373" s="2805">
        <f t="shared" si="145"/>
        <v>0</v>
      </c>
      <c r="AD373" s="2805">
        <f t="shared" si="145"/>
        <v>0</v>
      </c>
      <c r="AE373" s="2805">
        <f t="shared" si="143"/>
        <v>0</v>
      </c>
      <c r="AF373" s="2805">
        <f t="shared" si="143"/>
        <v>0</v>
      </c>
      <c r="AG373" s="2805">
        <f t="shared" si="143"/>
        <v>0</v>
      </c>
      <c r="AH373" s="2805">
        <f t="shared" si="143"/>
        <v>0</v>
      </c>
      <c r="AI373" s="2805">
        <f t="shared" si="143"/>
        <v>0</v>
      </c>
      <c r="AJ373" s="1123">
        <f t="shared" si="145"/>
        <v>0</v>
      </c>
      <c r="AK373" s="661"/>
      <c r="AL373" s="3006">
        <f>AL245+AL260</f>
        <v>0</v>
      </c>
      <c r="AM373" s="661"/>
      <c r="AN373" s="3006">
        <f>AN245+AN260</f>
        <v>0</v>
      </c>
      <c r="AO373" s="6177"/>
      <c r="AP373" s="738"/>
    </row>
    <row r="374" spans="1:42">
      <c r="A374" s="738"/>
      <c r="B374" s="661"/>
      <c r="C374" s="2892"/>
      <c r="D374" s="850"/>
      <c r="E374" s="850"/>
      <c r="F374" s="850"/>
      <c r="G374" s="850"/>
      <c r="H374" s="850"/>
      <c r="I374" s="854"/>
      <c r="J374" s="854"/>
      <c r="K374" s="219"/>
      <c r="L374" s="219"/>
      <c r="M374" s="219"/>
      <c r="N374" s="854"/>
      <c r="O374" s="219"/>
      <c r="P374" s="219"/>
      <c r="Q374" s="219"/>
      <c r="R374" s="219"/>
      <c r="S374" s="219"/>
      <c r="T374" s="219"/>
      <c r="U374" s="219"/>
      <c r="V374" s="219"/>
      <c r="W374" s="219"/>
      <c r="X374" s="219"/>
      <c r="Y374" s="4544"/>
      <c r="Z374" s="661"/>
      <c r="AA374" s="2915"/>
      <c r="AB374" s="219"/>
      <c r="AC374" s="219"/>
      <c r="AD374" s="219"/>
      <c r="AE374" s="219"/>
      <c r="AF374" s="219"/>
      <c r="AG374" s="219"/>
      <c r="AH374" s="219"/>
      <c r="AI374" s="219"/>
      <c r="AJ374" s="2888"/>
      <c r="AK374" s="661"/>
      <c r="AL374" s="3011"/>
      <c r="AM374" s="661"/>
      <c r="AN374" s="3011"/>
      <c r="AO374" s="6177"/>
      <c r="AP374" s="738"/>
    </row>
    <row r="375" spans="1:42">
      <c r="A375" s="738"/>
      <c r="B375" s="661"/>
      <c r="C375" s="2892" t="s">
        <v>2959</v>
      </c>
      <c r="D375" s="850"/>
      <c r="E375" s="850"/>
      <c r="F375" s="850"/>
      <c r="G375" s="850"/>
      <c r="H375" s="850"/>
      <c r="I375" s="854"/>
      <c r="J375" s="854"/>
      <c r="K375" s="219"/>
      <c r="L375" s="219"/>
      <c r="M375" s="219"/>
      <c r="N375" s="854"/>
      <c r="O375" s="219"/>
      <c r="P375" s="219"/>
      <c r="Q375" s="219"/>
      <c r="R375" s="219"/>
      <c r="S375" s="219"/>
      <c r="T375" s="219"/>
      <c r="U375" s="219"/>
      <c r="V375" s="219"/>
      <c r="W375" s="219"/>
      <c r="X375" s="219"/>
      <c r="Y375" s="4544"/>
      <c r="Z375" s="661"/>
      <c r="AA375" s="2915"/>
      <c r="AB375" s="219"/>
      <c r="AC375" s="219"/>
      <c r="AD375" s="219"/>
      <c r="AE375" s="219"/>
      <c r="AF375" s="219"/>
      <c r="AG375" s="219"/>
      <c r="AH375" s="219"/>
      <c r="AI375" s="219"/>
      <c r="AJ375" s="2888"/>
      <c r="AK375" s="661"/>
      <c r="AL375" s="3011"/>
      <c r="AM375" s="661"/>
      <c r="AN375" s="3011"/>
      <c r="AO375" s="6177"/>
      <c r="AP375" s="738"/>
    </row>
    <row r="376" spans="1:42">
      <c r="A376" s="738"/>
      <c r="B376" s="661"/>
      <c r="C376" s="2891" t="s">
        <v>580</v>
      </c>
      <c r="D376" s="2870"/>
      <c r="E376" s="2870"/>
      <c r="F376" s="2870"/>
      <c r="G376" s="2870"/>
      <c r="H376" s="2870"/>
      <c r="I376" s="2871"/>
      <c r="J376" s="2871"/>
      <c r="K376" s="2872"/>
      <c r="L376" s="2805">
        <f>L250+L265</f>
        <v>0</v>
      </c>
      <c r="M376" s="2805">
        <f>M250+M265</f>
        <v>0</v>
      </c>
      <c r="N376" s="2871"/>
      <c r="O376" s="2805">
        <f t="shared" ref="O376:W376" si="146">O250+O265</f>
        <v>0</v>
      </c>
      <c r="P376" s="2805">
        <f t="shared" si="146"/>
        <v>0</v>
      </c>
      <c r="Q376" s="2805">
        <f t="shared" si="146"/>
        <v>0</v>
      </c>
      <c r="R376" s="2805">
        <f>R250+R265</f>
        <v>0</v>
      </c>
      <c r="S376" s="2805">
        <f t="shared" si="146"/>
        <v>0</v>
      </c>
      <c r="T376" s="2805">
        <f t="shared" si="146"/>
        <v>0</v>
      </c>
      <c r="U376" s="2805">
        <f t="shared" si="146"/>
        <v>0</v>
      </c>
      <c r="V376" s="2805">
        <f t="shared" si="146"/>
        <v>0</v>
      </c>
      <c r="W376" s="2805">
        <f t="shared" si="146"/>
        <v>0</v>
      </c>
      <c r="X376" s="2873"/>
      <c r="Y376" s="4543"/>
      <c r="Z376" s="661"/>
      <c r="AA376" s="2806">
        <f t="shared" ref="AA376:AJ376" si="147">AA250+AA265</f>
        <v>0</v>
      </c>
      <c r="AB376" s="2805">
        <f t="shared" si="147"/>
        <v>0</v>
      </c>
      <c r="AC376" s="2805">
        <f t="shared" si="147"/>
        <v>0</v>
      </c>
      <c r="AD376" s="2805">
        <f t="shared" si="147"/>
        <v>0</v>
      </c>
      <c r="AE376" s="2805">
        <f t="shared" ref="AE376:AI377" si="148">AE250+AE265</f>
        <v>0</v>
      </c>
      <c r="AF376" s="2805">
        <f t="shared" si="148"/>
        <v>0</v>
      </c>
      <c r="AG376" s="2805">
        <f t="shared" si="148"/>
        <v>0</v>
      </c>
      <c r="AH376" s="2805">
        <f t="shared" si="148"/>
        <v>0</v>
      </c>
      <c r="AI376" s="2805">
        <f t="shared" si="148"/>
        <v>0</v>
      </c>
      <c r="AJ376" s="1123">
        <f t="shared" si="147"/>
        <v>0</v>
      </c>
      <c r="AK376" s="661"/>
      <c r="AL376" s="3006">
        <f>AL250+AL265</f>
        <v>0</v>
      </c>
      <c r="AM376" s="661"/>
      <c r="AN376" s="3006">
        <f>AN250+AN265</f>
        <v>0</v>
      </c>
      <c r="AO376" s="6177"/>
      <c r="AP376" s="738"/>
    </row>
    <row r="377" spans="1:42" ht="13.5" thickBot="1">
      <c r="A377" s="738"/>
      <c r="B377" s="661"/>
      <c r="C377" s="2893" t="s">
        <v>44</v>
      </c>
      <c r="D377" s="2894"/>
      <c r="E377" s="2894"/>
      <c r="F377" s="2894"/>
      <c r="G377" s="2894"/>
      <c r="H377" s="2894"/>
      <c r="I377" s="2911"/>
      <c r="J377" s="2911"/>
      <c r="K377" s="2912"/>
      <c r="L377" s="2881">
        <f>L251+L266</f>
        <v>0</v>
      </c>
      <c r="M377" s="2881">
        <f>M251+M266</f>
        <v>0</v>
      </c>
      <c r="N377" s="2911"/>
      <c r="O377" s="2881">
        <f t="shared" ref="O377:W377" si="149">O251+O266</f>
        <v>0</v>
      </c>
      <c r="P377" s="2881">
        <f t="shared" si="149"/>
        <v>0</v>
      </c>
      <c r="Q377" s="2881">
        <f t="shared" si="149"/>
        <v>0</v>
      </c>
      <c r="R377" s="2881">
        <f>R251+R266</f>
        <v>0</v>
      </c>
      <c r="S377" s="2881">
        <f t="shared" si="149"/>
        <v>0</v>
      </c>
      <c r="T377" s="2881">
        <f t="shared" si="149"/>
        <v>0</v>
      </c>
      <c r="U377" s="2881">
        <f t="shared" si="149"/>
        <v>0</v>
      </c>
      <c r="V377" s="2881">
        <f t="shared" si="149"/>
        <v>0</v>
      </c>
      <c r="W377" s="2881">
        <f t="shared" si="149"/>
        <v>0</v>
      </c>
      <c r="X377" s="2913"/>
      <c r="Y377" s="4546"/>
      <c r="Z377" s="661"/>
      <c r="AA377" s="2904">
        <f t="shared" ref="AA377:AJ377" si="150">AA251+AA266</f>
        <v>0</v>
      </c>
      <c r="AB377" s="2881">
        <f t="shared" si="150"/>
        <v>0</v>
      </c>
      <c r="AC377" s="2881">
        <f t="shared" si="150"/>
        <v>0</v>
      </c>
      <c r="AD377" s="2881">
        <f t="shared" si="150"/>
        <v>0</v>
      </c>
      <c r="AE377" s="2881">
        <f t="shared" si="148"/>
        <v>0</v>
      </c>
      <c r="AF377" s="2881">
        <f t="shared" si="148"/>
        <v>0</v>
      </c>
      <c r="AG377" s="2881">
        <f t="shared" si="148"/>
        <v>0</v>
      </c>
      <c r="AH377" s="2881">
        <f t="shared" si="148"/>
        <v>0</v>
      </c>
      <c r="AI377" s="2881">
        <f t="shared" si="148"/>
        <v>0</v>
      </c>
      <c r="AJ377" s="1122">
        <f t="shared" si="150"/>
        <v>0</v>
      </c>
      <c r="AK377" s="661"/>
      <c r="AL377" s="3007">
        <f>AL251+AL266</f>
        <v>0</v>
      </c>
      <c r="AM377" s="661"/>
      <c r="AN377" s="3007">
        <f>AN251+AN266</f>
        <v>0</v>
      </c>
      <c r="AO377" s="6177"/>
      <c r="AP377" s="738"/>
    </row>
    <row r="378" spans="1:42" ht="13.5" thickBot="1">
      <c r="A378" s="738"/>
      <c r="B378" s="661"/>
      <c r="C378" s="852"/>
      <c r="D378" s="820"/>
      <c r="E378" s="820"/>
      <c r="F378" s="820"/>
      <c r="G378" s="820"/>
      <c r="H378" s="820"/>
      <c r="I378" s="854"/>
      <c r="J378" s="854"/>
      <c r="K378" s="661"/>
      <c r="L378" s="661"/>
      <c r="M378" s="661"/>
      <c r="N378" s="854"/>
      <c r="O378" s="661"/>
      <c r="P378" s="661"/>
      <c r="Q378" s="661"/>
      <c r="R378" s="661"/>
      <c r="S378" s="661"/>
      <c r="T378" s="661"/>
      <c r="U378" s="661"/>
      <c r="V378" s="661"/>
      <c r="W378" s="661"/>
      <c r="X378" s="661"/>
      <c r="Y378" s="4123"/>
      <c r="Z378" s="661"/>
      <c r="AA378" s="661"/>
      <c r="AB378" s="661"/>
      <c r="AC378" s="661"/>
      <c r="AD378" s="661"/>
      <c r="AE378" s="661"/>
      <c r="AF378" s="661"/>
      <c r="AG378" s="661"/>
      <c r="AH378" s="661"/>
      <c r="AI378" s="661"/>
      <c r="AJ378" s="661"/>
      <c r="AK378" s="661"/>
      <c r="AL378" s="661"/>
      <c r="AM378" s="661"/>
      <c r="AN378" s="6177"/>
      <c r="AO378" s="6177"/>
      <c r="AP378" s="738"/>
    </row>
    <row r="379" spans="1:42">
      <c r="A379" s="738"/>
      <c r="B379" s="661"/>
      <c r="C379" s="2907" t="s">
        <v>2960</v>
      </c>
      <c r="D379" s="2884"/>
      <c r="E379" s="2884"/>
      <c r="F379" s="2884"/>
      <c r="G379" s="2884"/>
      <c r="H379" s="2884"/>
      <c r="I379" s="2908"/>
      <c r="J379" s="2908"/>
      <c r="K379" s="2885"/>
      <c r="L379" s="2885"/>
      <c r="M379" s="2885"/>
      <c r="N379" s="2908"/>
      <c r="O379" s="2885"/>
      <c r="P379" s="2885"/>
      <c r="Q379" s="2885"/>
      <c r="R379" s="2885"/>
      <c r="S379" s="2885"/>
      <c r="T379" s="2885"/>
      <c r="U379" s="2885"/>
      <c r="V379" s="2885"/>
      <c r="W379" s="2885"/>
      <c r="X379" s="2885"/>
      <c r="Y379" s="4547"/>
      <c r="Z379" s="661"/>
      <c r="AA379" s="2914"/>
      <c r="AB379" s="2885"/>
      <c r="AC379" s="2885"/>
      <c r="AD379" s="2885"/>
      <c r="AE379" s="2885"/>
      <c r="AF379" s="2885"/>
      <c r="AG379" s="2885"/>
      <c r="AH379" s="2885"/>
      <c r="AI379" s="2885"/>
      <c r="AJ379" s="2886"/>
      <c r="AK379" s="661"/>
      <c r="AL379" s="3010"/>
      <c r="AM379" s="661"/>
      <c r="AN379" s="3010"/>
      <c r="AO379" s="6177"/>
      <c r="AP379" s="738"/>
    </row>
    <row r="380" spans="1:42">
      <c r="A380" s="738"/>
      <c r="B380" s="661"/>
      <c r="C380" s="2910"/>
      <c r="D380" s="850"/>
      <c r="E380" s="850"/>
      <c r="F380" s="850"/>
      <c r="G380" s="850"/>
      <c r="H380" s="850"/>
      <c r="I380" s="854"/>
      <c r="J380" s="854"/>
      <c r="K380" s="219"/>
      <c r="L380" s="219"/>
      <c r="M380" s="219"/>
      <c r="N380" s="854"/>
      <c r="O380" s="219"/>
      <c r="P380" s="219"/>
      <c r="Q380" s="219"/>
      <c r="R380" s="219"/>
      <c r="S380" s="219"/>
      <c r="T380" s="219"/>
      <c r="U380" s="219"/>
      <c r="V380" s="219"/>
      <c r="W380" s="219"/>
      <c r="X380" s="219"/>
      <c r="Y380" s="4544"/>
      <c r="Z380" s="661"/>
      <c r="AA380" s="2915"/>
      <c r="AB380" s="219"/>
      <c r="AC380" s="219"/>
      <c r="AD380" s="219"/>
      <c r="AE380" s="219"/>
      <c r="AF380" s="219"/>
      <c r="AG380" s="219"/>
      <c r="AH380" s="219"/>
      <c r="AI380" s="219"/>
      <c r="AJ380" s="2888"/>
      <c r="AK380" s="661"/>
      <c r="AL380" s="3011"/>
      <c r="AM380" s="661"/>
      <c r="AN380" s="3011"/>
      <c r="AO380" s="6177"/>
      <c r="AP380" s="738"/>
    </row>
    <row r="381" spans="1:42">
      <c r="A381" s="738"/>
      <c r="B381" s="661"/>
      <c r="C381" s="2892" t="s">
        <v>2961</v>
      </c>
      <c r="D381" s="850"/>
      <c r="E381" s="850"/>
      <c r="F381" s="850"/>
      <c r="G381" s="850"/>
      <c r="H381" s="850"/>
      <c r="I381" s="854"/>
      <c r="J381" s="854"/>
      <c r="K381" s="219"/>
      <c r="L381" s="219"/>
      <c r="M381" s="219"/>
      <c r="N381" s="854"/>
      <c r="O381" s="219"/>
      <c r="P381" s="219"/>
      <c r="Q381" s="219"/>
      <c r="R381" s="219"/>
      <c r="S381" s="219"/>
      <c r="T381" s="219"/>
      <c r="U381" s="219"/>
      <c r="V381" s="219"/>
      <c r="W381" s="219"/>
      <c r="X381" s="219"/>
      <c r="Y381" s="4544"/>
      <c r="Z381" s="661"/>
      <c r="AA381" s="2915"/>
      <c r="AB381" s="219"/>
      <c r="AC381" s="219"/>
      <c r="AD381" s="219"/>
      <c r="AE381" s="219"/>
      <c r="AF381" s="219"/>
      <c r="AG381" s="219"/>
      <c r="AH381" s="219"/>
      <c r="AI381" s="219"/>
      <c r="AJ381" s="2888"/>
      <c r="AK381" s="661"/>
      <c r="AL381" s="3011"/>
      <c r="AM381" s="661"/>
      <c r="AN381" s="3011"/>
      <c r="AO381" s="6177"/>
      <c r="AP381" s="738"/>
    </row>
    <row r="382" spans="1:42">
      <c r="A382" s="738"/>
      <c r="B382" s="661"/>
      <c r="C382" s="2891" t="s">
        <v>580</v>
      </c>
      <c r="D382" s="2870"/>
      <c r="E382" s="2870"/>
      <c r="F382" s="2870"/>
      <c r="G382" s="2870"/>
      <c r="H382" s="2870"/>
      <c r="I382" s="2871"/>
      <c r="J382" s="2871"/>
      <c r="K382" s="2872"/>
      <c r="L382" s="2805">
        <f>L280+L295</f>
        <v>0</v>
      </c>
      <c r="M382" s="2805">
        <f>M280+M295</f>
        <v>0</v>
      </c>
      <c r="N382" s="2871"/>
      <c r="O382" s="2805">
        <f t="shared" ref="O382:W383" si="151">O280+O295</f>
        <v>0</v>
      </c>
      <c r="P382" s="2805">
        <f t="shared" si="151"/>
        <v>0</v>
      </c>
      <c r="Q382" s="2805">
        <f t="shared" si="151"/>
        <v>0</v>
      </c>
      <c r="R382" s="2805">
        <f>R280+R295</f>
        <v>0</v>
      </c>
      <c r="S382" s="2805">
        <f t="shared" si="151"/>
        <v>0</v>
      </c>
      <c r="T382" s="2805">
        <f>T280+T295</f>
        <v>0</v>
      </c>
      <c r="U382" s="2805">
        <f t="shared" si="151"/>
        <v>0</v>
      </c>
      <c r="V382" s="2805">
        <f t="shared" si="151"/>
        <v>0</v>
      </c>
      <c r="W382" s="2805">
        <f t="shared" si="151"/>
        <v>0</v>
      </c>
      <c r="X382" s="2873"/>
      <c r="Y382" s="4543"/>
      <c r="Z382" s="661"/>
      <c r="AA382" s="2806">
        <f t="shared" ref="AA382:AJ382" si="152">AA280+AA295</f>
        <v>0</v>
      </c>
      <c r="AB382" s="2805">
        <f t="shared" si="152"/>
        <v>0</v>
      </c>
      <c r="AC382" s="2805">
        <f t="shared" si="152"/>
        <v>0</v>
      </c>
      <c r="AD382" s="2805">
        <f t="shared" si="152"/>
        <v>0</v>
      </c>
      <c r="AE382" s="2805">
        <f t="shared" ref="AE382:AI383" si="153">AE280+AE295</f>
        <v>0</v>
      </c>
      <c r="AF382" s="2805">
        <f t="shared" si="153"/>
        <v>0</v>
      </c>
      <c r="AG382" s="2805">
        <f t="shared" si="153"/>
        <v>0</v>
      </c>
      <c r="AH382" s="2805">
        <f t="shared" si="153"/>
        <v>0</v>
      </c>
      <c r="AI382" s="2805">
        <f t="shared" si="153"/>
        <v>0</v>
      </c>
      <c r="AJ382" s="1123">
        <f t="shared" si="152"/>
        <v>0</v>
      </c>
      <c r="AK382" s="661"/>
      <c r="AL382" s="3006">
        <f>AL280+AL295</f>
        <v>0</v>
      </c>
      <c r="AM382" s="661"/>
      <c r="AN382" s="3006">
        <f>AN280+AN295</f>
        <v>0</v>
      </c>
      <c r="AO382" s="6177"/>
      <c r="AP382" s="738"/>
    </row>
    <row r="383" spans="1:42">
      <c r="A383" s="738"/>
      <c r="B383" s="661"/>
      <c r="C383" s="2891" t="s">
        <v>44</v>
      </c>
      <c r="D383" s="2870"/>
      <c r="E383" s="2870"/>
      <c r="F383" s="2870"/>
      <c r="G383" s="2870"/>
      <c r="H383" s="2870"/>
      <c r="I383" s="2871"/>
      <c r="J383" s="2871"/>
      <c r="K383" s="2872"/>
      <c r="L383" s="2805">
        <f>L281+L296</f>
        <v>0</v>
      </c>
      <c r="M383" s="2805">
        <f>M281+M296</f>
        <v>0</v>
      </c>
      <c r="N383" s="2871"/>
      <c r="O383" s="2805">
        <f t="shared" si="151"/>
        <v>0</v>
      </c>
      <c r="P383" s="2805">
        <f t="shared" si="151"/>
        <v>0</v>
      </c>
      <c r="Q383" s="2805">
        <f t="shared" si="151"/>
        <v>0</v>
      </c>
      <c r="R383" s="2805">
        <f>R281+R296</f>
        <v>0</v>
      </c>
      <c r="S383" s="2805">
        <f t="shared" si="151"/>
        <v>0</v>
      </c>
      <c r="T383" s="2805">
        <f t="shared" si="151"/>
        <v>0</v>
      </c>
      <c r="U383" s="2805">
        <f t="shared" si="151"/>
        <v>0</v>
      </c>
      <c r="V383" s="2805">
        <f t="shared" si="151"/>
        <v>0</v>
      </c>
      <c r="W383" s="2805">
        <f t="shared" si="151"/>
        <v>0</v>
      </c>
      <c r="X383" s="2873"/>
      <c r="Y383" s="4543"/>
      <c r="Z383" s="661"/>
      <c r="AA383" s="2806">
        <f t="shared" ref="AA383:AJ383" si="154">AA281+AA296</f>
        <v>0</v>
      </c>
      <c r="AB383" s="2805">
        <f t="shared" si="154"/>
        <v>0</v>
      </c>
      <c r="AC383" s="2805">
        <f t="shared" si="154"/>
        <v>0</v>
      </c>
      <c r="AD383" s="2805">
        <f t="shared" si="154"/>
        <v>0</v>
      </c>
      <c r="AE383" s="2805">
        <f t="shared" si="153"/>
        <v>0</v>
      </c>
      <c r="AF383" s="2805">
        <f t="shared" si="153"/>
        <v>0</v>
      </c>
      <c r="AG383" s="2805">
        <f t="shared" si="153"/>
        <v>0</v>
      </c>
      <c r="AH383" s="2805">
        <f t="shared" si="153"/>
        <v>0</v>
      </c>
      <c r="AI383" s="2805">
        <f t="shared" si="153"/>
        <v>0</v>
      </c>
      <c r="AJ383" s="1123">
        <f t="shared" si="154"/>
        <v>0</v>
      </c>
      <c r="AK383" s="661"/>
      <c r="AL383" s="3006">
        <f>AL281+AL296</f>
        <v>0</v>
      </c>
      <c r="AM383" s="661"/>
      <c r="AN383" s="3006">
        <f>AN281+AN296</f>
        <v>0</v>
      </c>
      <c r="AO383" s="6177"/>
      <c r="AP383" s="738"/>
    </row>
    <row r="384" spans="1:42">
      <c r="A384" s="738"/>
      <c r="B384" s="661"/>
      <c r="C384" s="2910"/>
      <c r="D384" s="850"/>
      <c r="E384" s="850"/>
      <c r="F384" s="850"/>
      <c r="G384" s="850"/>
      <c r="H384" s="850"/>
      <c r="I384" s="854"/>
      <c r="J384" s="854"/>
      <c r="K384" s="219"/>
      <c r="L384" s="219"/>
      <c r="M384" s="219"/>
      <c r="N384" s="854"/>
      <c r="O384" s="219"/>
      <c r="P384" s="219"/>
      <c r="Q384" s="219"/>
      <c r="R384" s="219"/>
      <c r="S384" s="219"/>
      <c r="T384" s="219"/>
      <c r="U384" s="219"/>
      <c r="V384" s="219"/>
      <c r="W384" s="219"/>
      <c r="X384" s="219"/>
      <c r="Y384" s="4544"/>
      <c r="Z384" s="661"/>
      <c r="AA384" s="2915"/>
      <c r="AB384" s="219"/>
      <c r="AC384" s="219"/>
      <c r="AD384" s="219"/>
      <c r="AE384" s="219"/>
      <c r="AF384" s="219"/>
      <c r="AG384" s="219"/>
      <c r="AH384" s="219"/>
      <c r="AI384" s="219"/>
      <c r="AJ384" s="2888"/>
      <c r="AK384" s="661"/>
      <c r="AL384" s="3011"/>
      <c r="AM384" s="661"/>
      <c r="AN384" s="3011"/>
      <c r="AO384" s="6177"/>
      <c r="AP384" s="738"/>
    </row>
    <row r="385" spans="1:42">
      <c r="A385" s="738"/>
      <c r="B385" s="661"/>
      <c r="C385" s="2892" t="s">
        <v>2962</v>
      </c>
      <c r="D385" s="850"/>
      <c r="E385" s="850"/>
      <c r="F385" s="850"/>
      <c r="G385" s="850"/>
      <c r="H385" s="850"/>
      <c r="I385" s="854"/>
      <c r="J385" s="854"/>
      <c r="K385" s="219"/>
      <c r="L385" s="219"/>
      <c r="M385" s="219"/>
      <c r="N385" s="854"/>
      <c r="O385" s="219"/>
      <c r="P385" s="219"/>
      <c r="Q385" s="219"/>
      <c r="R385" s="219"/>
      <c r="S385" s="219"/>
      <c r="T385" s="219"/>
      <c r="U385" s="219"/>
      <c r="V385" s="219"/>
      <c r="W385" s="219"/>
      <c r="X385" s="219"/>
      <c r="Y385" s="4544"/>
      <c r="Z385" s="661"/>
      <c r="AA385" s="2915"/>
      <c r="AB385" s="219"/>
      <c r="AC385" s="219"/>
      <c r="AD385" s="219"/>
      <c r="AE385" s="219"/>
      <c r="AF385" s="219"/>
      <c r="AG385" s="219"/>
      <c r="AH385" s="219"/>
      <c r="AI385" s="219"/>
      <c r="AJ385" s="2888"/>
      <c r="AK385" s="661"/>
      <c r="AL385" s="3011"/>
      <c r="AM385" s="661"/>
      <c r="AN385" s="3011"/>
      <c r="AO385" s="6177"/>
      <c r="AP385" s="738"/>
    </row>
    <row r="386" spans="1:42">
      <c r="A386" s="738"/>
      <c r="B386" s="661"/>
      <c r="C386" s="2891" t="s">
        <v>580</v>
      </c>
      <c r="D386" s="2870"/>
      <c r="E386" s="2870"/>
      <c r="F386" s="2870"/>
      <c r="G386" s="2870"/>
      <c r="H386" s="2870"/>
      <c r="I386" s="2871"/>
      <c r="J386" s="2871"/>
      <c r="K386" s="2872"/>
      <c r="L386" s="2805">
        <f>L286+L301</f>
        <v>0</v>
      </c>
      <c r="M386" s="2805">
        <f>M286+M301</f>
        <v>0</v>
      </c>
      <c r="N386" s="2871"/>
      <c r="O386" s="2805">
        <f t="shared" ref="O386:W387" si="155">O286+O301</f>
        <v>0</v>
      </c>
      <c r="P386" s="2805">
        <f t="shared" si="155"/>
        <v>0</v>
      </c>
      <c r="Q386" s="2805">
        <f t="shared" si="155"/>
        <v>0</v>
      </c>
      <c r="R386" s="2805">
        <f>R286+R301</f>
        <v>0</v>
      </c>
      <c r="S386" s="2805">
        <f t="shared" si="155"/>
        <v>0</v>
      </c>
      <c r="T386" s="2805">
        <f t="shared" si="155"/>
        <v>0</v>
      </c>
      <c r="U386" s="2805">
        <f t="shared" si="155"/>
        <v>0</v>
      </c>
      <c r="V386" s="2805">
        <f t="shared" si="155"/>
        <v>0</v>
      </c>
      <c r="W386" s="2805">
        <f t="shared" si="155"/>
        <v>0</v>
      </c>
      <c r="X386" s="2873"/>
      <c r="Y386" s="4543"/>
      <c r="Z386" s="661"/>
      <c r="AA386" s="2806">
        <f t="shared" ref="AA386:AJ386" si="156">AA286+AA301</f>
        <v>0</v>
      </c>
      <c r="AB386" s="2805">
        <f t="shared" si="156"/>
        <v>0</v>
      </c>
      <c r="AC386" s="2805">
        <f t="shared" si="156"/>
        <v>0</v>
      </c>
      <c r="AD386" s="2805">
        <f t="shared" si="156"/>
        <v>0</v>
      </c>
      <c r="AE386" s="2805">
        <f t="shared" ref="AE386:AI387" si="157">AE286+AE301</f>
        <v>0</v>
      </c>
      <c r="AF386" s="2805">
        <f t="shared" si="157"/>
        <v>0</v>
      </c>
      <c r="AG386" s="2805">
        <f t="shared" si="157"/>
        <v>0</v>
      </c>
      <c r="AH386" s="2805">
        <f t="shared" si="157"/>
        <v>0</v>
      </c>
      <c r="AI386" s="2805">
        <f t="shared" si="157"/>
        <v>0</v>
      </c>
      <c r="AJ386" s="1123">
        <f t="shared" si="156"/>
        <v>0</v>
      </c>
      <c r="AK386" s="661"/>
      <c r="AL386" s="3006">
        <f>AL286+AL301</f>
        <v>0</v>
      </c>
      <c r="AM386" s="661"/>
      <c r="AN386" s="3006">
        <f>AN286+AN301</f>
        <v>0</v>
      </c>
      <c r="AO386" s="6177"/>
      <c r="AP386" s="738"/>
    </row>
    <row r="387" spans="1:42" ht="13.5" thickBot="1">
      <c r="A387" s="738"/>
      <c r="B387" s="661"/>
      <c r="C387" s="2893" t="s">
        <v>44</v>
      </c>
      <c r="D387" s="2894"/>
      <c r="E387" s="2894"/>
      <c r="F387" s="2894"/>
      <c r="G387" s="2894"/>
      <c r="H387" s="2894"/>
      <c r="I387" s="2911"/>
      <c r="J387" s="2911"/>
      <c r="K387" s="2912"/>
      <c r="L387" s="2881">
        <f>L287+L302</f>
        <v>0</v>
      </c>
      <c r="M387" s="2881">
        <f>M287+M302</f>
        <v>0</v>
      </c>
      <c r="N387" s="2911"/>
      <c r="O387" s="2881">
        <f t="shared" si="155"/>
        <v>0</v>
      </c>
      <c r="P387" s="2881">
        <f t="shared" si="155"/>
        <v>0</v>
      </c>
      <c r="Q387" s="2881">
        <f t="shared" si="155"/>
        <v>0</v>
      </c>
      <c r="R387" s="2881">
        <f>R287+R302</f>
        <v>0</v>
      </c>
      <c r="S387" s="2881">
        <f t="shared" si="155"/>
        <v>0</v>
      </c>
      <c r="T387" s="2881">
        <f t="shared" si="155"/>
        <v>0</v>
      </c>
      <c r="U387" s="2881">
        <f t="shared" si="155"/>
        <v>0</v>
      </c>
      <c r="V387" s="2881">
        <f t="shared" si="155"/>
        <v>0</v>
      </c>
      <c r="W387" s="2881">
        <f t="shared" si="155"/>
        <v>0</v>
      </c>
      <c r="X387" s="2913"/>
      <c r="Y387" s="4546"/>
      <c r="Z387" s="661"/>
      <c r="AA387" s="2904">
        <f t="shared" ref="AA387:AJ387" si="158">AA287+AA302</f>
        <v>0</v>
      </c>
      <c r="AB387" s="2881">
        <f t="shared" si="158"/>
        <v>0</v>
      </c>
      <c r="AC387" s="2881">
        <f t="shared" si="158"/>
        <v>0</v>
      </c>
      <c r="AD387" s="2881">
        <f t="shared" si="158"/>
        <v>0</v>
      </c>
      <c r="AE387" s="2881">
        <f t="shared" si="157"/>
        <v>0</v>
      </c>
      <c r="AF387" s="2881">
        <f t="shared" si="157"/>
        <v>0</v>
      </c>
      <c r="AG387" s="2881">
        <f t="shared" si="157"/>
        <v>0</v>
      </c>
      <c r="AH387" s="2881">
        <f t="shared" si="157"/>
        <v>0</v>
      </c>
      <c r="AI387" s="2881">
        <f t="shared" si="157"/>
        <v>0</v>
      </c>
      <c r="AJ387" s="1122">
        <f t="shared" si="158"/>
        <v>0</v>
      </c>
      <c r="AK387" s="661"/>
      <c r="AL387" s="3007">
        <f>AL287+AL302</f>
        <v>0</v>
      </c>
      <c r="AM387" s="661"/>
      <c r="AN387" s="3007">
        <f>AN287+AN302</f>
        <v>0</v>
      </c>
      <c r="AO387" s="6177"/>
      <c r="AP387" s="738"/>
    </row>
    <row r="388" spans="1:42">
      <c r="A388" s="738"/>
      <c r="B388" s="661"/>
      <c r="C388" s="852"/>
      <c r="D388" s="820"/>
      <c r="E388" s="820"/>
      <c r="F388" s="820"/>
      <c r="G388" s="820"/>
      <c r="H388" s="820"/>
      <c r="I388" s="854"/>
      <c r="J388" s="854"/>
      <c r="K388" s="661"/>
      <c r="L388" s="661"/>
      <c r="M388" s="661"/>
      <c r="N388" s="854"/>
      <c r="O388" s="661"/>
      <c r="P388" s="661"/>
      <c r="Q388" s="661"/>
      <c r="R388" s="661"/>
      <c r="S388" s="661"/>
      <c r="T388" s="661"/>
      <c r="U388" s="661"/>
      <c r="V388" s="661"/>
      <c r="W388" s="661"/>
      <c r="X388" s="661"/>
      <c r="Y388" s="4123"/>
      <c r="Z388" s="661"/>
      <c r="AA388" s="661"/>
      <c r="AB388" s="661"/>
      <c r="AC388" s="661"/>
      <c r="AD388" s="661"/>
      <c r="AE388" s="661"/>
      <c r="AF388" s="661"/>
      <c r="AG388" s="661"/>
      <c r="AH388" s="661"/>
      <c r="AI388" s="661"/>
      <c r="AJ388" s="661"/>
      <c r="AK388" s="661"/>
      <c r="AL388" s="661"/>
      <c r="AM388" s="661"/>
      <c r="AN388" s="6177"/>
      <c r="AO388" s="6177"/>
      <c r="AP388" s="738"/>
    </row>
    <row r="389" spans="1:42" ht="13.5" thickBot="1">
      <c r="A389" s="738"/>
      <c r="B389" s="661"/>
      <c r="C389" s="852"/>
      <c r="D389" s="820"/>
      <c r="E389" s="820"/>
      <c r="F389" s="820"/>
      <c r="G389" s="820"/>
      <c r="H389" s="820"/>
      <c r="I389" s="854"/>
      <c r="J389" s="854"/>
      <c r="K389" s="661"/>
      <c r="L389" s="661"/>
      <c r="M389" s="661"/>
      <c r="N389" s="854"/>
      <c r="O389" s="661"/>
      <c r="P389" s="661"/>
      <c r="Q389" s="661"/>
      <c r="R389" s="661"/>
      <c r="S389" s="661"/>
      <c r="T389" s="661"/>
      <c r="U389" s="661"/>
      <c r="V389" s="661"/>
      <c r="W389" s="661"/>
      <c r="X389" s="661"/>
      <c r="Y389" s="4123"/>
      <c r="Z389" s="661"/>
      <c r="AA389" s="661"/>
      <c r="AB389" s="661"/>
      <c r="AC389" s="661"/>
      <c r="AD389" s="661"/>
      <c r="AE389" s="661"/>
      <c r="AF389" s="661"/>
      <c r="AG389" s="661"/>
      <c r="AH389" s="661"/>
      <c r="AI389" s="661"/>
      <c r="AJ389" s="661"/>
      <c r="AK389" s="661"/>
      <c r="AL389" s="661"/>
      <c r="AM389" s="661"/>
      <c r="AN389" s="6177"/>
      <c r="AO389" s="6177"/>
      <c r="AP389" s="738"/>
    </row>
    <row r="390" spans="1:42">
      <c r="A390" s="738"/>
      <c r="B390" s="661"/>
      <c r="C390" s="2907" t="s">
        <v>2963</v>
      </c>
      <c r="D390" s="2884"/>
      <c r="E390" s="2884"/>
      <c r="F390" s="2884"/>
      <c r="G390" s="2884"/>
      <c r="H390" s="2884"/>
      <c r="I390" s="2908"/>
      <c r="J390" s="2908"/>
      <c r="K390" s="2885"/>
      <c r="L390" s="2885"/>
      <c r="M390" s="2885"/>
      <c r="N390" s="2908"/>
      <c r="O390" s="2885"/>
      <c r="P390" s="2885"/>
      <c r="Q390" s="2885"/>
      <c r="R390" s="2885"/>
      <c r="S390" s="2885"/>
      <c r="T390" s="2885"/>
      <c r="U390" s="2885"/>
      <c r="V390" s="2885"/>
      <c r="W390" s="2885"/>
      <c r="X390" s="2885"/>
      <c r="Y390" s="4547"/>
      <c r="Z390" s="661"/>
      <c r="AA390" s="2914"/>
      <c r="AB390" s="2885"/>
      <c r="AC390" s="2885"/>
      <c r="AD390" s="2885"/>
      <c r="AE390" s="2885"/>
      <c r="AF390" s="2885"/>
      <c r="AG390" s="2885"/>
      <c r="AH390" s="2885"/>
      <c r="AI390" s="2885"/>
      <c r="AJ390" s="2886"/>
      <c r="AK390" s="661"/>
      <c r="AL390" s="3010"/>
      <c r="AM390" s="661"/>
      <c r="AN390" s="3010"/>
      <c r="AO390" s="6177"/>
      <c r="AP390" s="738"/>
    </row>
    <row r="391" spans="1:42">
      <c r="A391" s="738"/>
      <c r="B391" s="661"/>
      <c r="C391" s="2910"/>
      <c r="D391" s="850"/>
      <c r="E391" s="850"/>
      <c r="F391" s="850"/>
      <c r="G391" s="850"/>
      <c r="H391" s="850"/>
      <c r="I391" s="854"/>
      <c r="J391" s="854"/>
      <c r="K391" s="219"/>
      <c r="L391" s="219"/>
      <c r="M391" s="219"/>
      <c r="N391" s="854"/>
      <c r="O391" s="219"/>
      <c r="P391" s="219"/>
      <c r="Q391" s="219"/>
      <c r="R391" s="219"/>
      <c r="S391" s="219"/>
      <c r="T391" s="219"/>
      <c r="U391" s="219"/>
      <c r="V391" s="219"/>
      <c r="W391" s="219"/>
      <c r="X391" s="219"/>
      <c r="Y391" s="4544"/>
      <c r="Z391" s="661"/>
      <c r="AA391" s="2915"/>
      <c r="AB391" s="219"/>
      <c r="AC391" s="219"/>
      <c r="AD391" s="219"/>
      <c r="AE391" s="219"/>
      <c r="AF391" s="219"/>
      <c r="AG391" s="219"/>
      <c r="AH391" s="219"/>
      <c r="AI391" s="219"/>
      <c r="AJ391" s="2888"/>
      <c r="AK391" s="661"/>
      <c r="AL391" s="3011"/>
      <c r="AM391" s="661"/>
      <c r="AN391" s="3011"/>
      <c r="AO391" s="6177"/>
      <c r="AP391" s="738"/>
    </row>
    <row r="392" spans="1:42">
      <c r="A392" s="738"/>
      <c r="B392" s="661"/>
      <c r="C392" s="2892" t="s">
        <v>2964</v>
      </c>
      <c r="D392" s="850"/>
      <c r="E392" s="850"/>
      <c r="F392" s="850"/>
      <c r="G392" s="850"/>
      <c r="H392" s="850"/>
      <c r="I392" s="854"/>
      <c r="J392" s="854"/>
      <c r="K392" s="219"/>
      <c r="L392" s="219"/>
      <c r="M392" s="219"/>
      <c r="N392" s="854"/>
      <c r="O392" s="219"/>
      <c r="P392" s="219"/>
      <c r="Q392" s="219"/>
      <c r="R392" s="219"/>
      <c r="S392" s="219"/>
      <c r="T392" s="219"/>
      <c r="U392" s="219"/>
      <c r="V392" s="219"/>
      <c r="W392" s="219"/>
      <c r="X392" s="219"/>
      <c r="Y392" s="4544"/>
      <c r="Z392" s="661"/>
      <c r="AA392" s="2915"/>
      <c r="AB392" s="219"/>
      <c r="AC392" s="219"/>
      <c r="AD392" s="219"/>
      <c r="AE392" s="219"/>
      <c r="AF392" s="219"/>
      <c r="AG392" s="219"/>
      <c r="AH392" s="219"/>
      <c r="AI392" s="219"/>
      <c r="AJ392" s="2888"/>
      <c r="AK392" s="661"/>
      <c r="AL392" s="3011"/>
      <c r="AM392" s="661"/>
      <c r="AN392" s="3011"/>
      <c r="AO392" s="6177"/>
      <c r="AP392" s="738"/>
    </row>
    <row r="393" spans="1:42">
      <c r="A393" s="738"/>
      <c r="B393" s="661"/>
      <c r="C393" s="2891" t="s">
        <v>580</v>
      </c>
      <c r="D393" s="2870"/>
      <c r="E393" s="2870"/>
      <c r="F393" s="2870"/>
      <c r="G393" s="2870"/>
      <c r="H393" s="2870"/>
      <c r="I393" s="2871"/>
      <c r="J393" s="2871"/>
      <c r="K393" s="2872"/>
      <c r="L393" s="2805">
        <f>L314+L329</f>
        <v>0</v>
      </c>
      <c r="M393" s="2805">
        <f>M314+M329</f>
        <v>0</v>
      </c>
      <c r="N393" s="2871"/>
      <c r="O393" s="2805">
        <f t="shared" ref="O393:W394" si="159">O314+O329</f>
        <v>0</v>
      </c>
      <c r="P393" s="2805">
        <f t="shared" si="159"/>
        <v>0</v>
      </c>
      <c r="Q393" s="2805">
        <f t="shared" si="159"/>
        <v>0</v>
      </c>
      <c r="R393" s="2805">
        <f>R314+R329</f>
        <v>0</v>
      </c>
      <c r="S393" s="2805">
        <f t="shared" si="159"/>
        <v>0</v>
      </c>
      <c r="T393" s="2805">
        <f t="shared" si="159"/>
        <v>0</v>
      </c>
      <c r="U393" s="2805">
        <f t="shared" si="159"/>
        <v>0</v>
      </c>
      <c r="V393" s="2805">
        <f t="shared" si="159"/>
        <v>0</v>
      </c>
      <c r="W393" s="2805">
        <f t="shared" si="159"/>
        <v>0</v>
      </c>
      <c r="X393" s="2873"/>
      <c r="Y393" s="4543"/>
      <c r="Z393" s="661"/>
      <c r="AA393" s="2806">
        <f t="shared" ref="AA393:AJ393" si="160">AA314+AA329</f>
        <v>0</v>
      </c>
      <c r="AB393" s="2805">
        <f t="shared" si="160"/>
        <v>0</v>
      </c>
      <c r="AC393" s="2805">
        <f t="shared" si="160"/>
        <v>0</v>
      </c>
      <c r="AD393" s="2805">
        <f t="shared" si="160"/>
        <v>0</v>
      </c>
      <c r="AE393" s="2805">
        <f t="shared" ref="AE393:AI394" si="161">AE314+AE329</f>
        <v>0</v>
      </c>
      <c r="AF393" s="2805">
        <f t="shared" si="161"/>
        <v>0</v>
      </c>
      <c r="AG393" s="2805">
        <f t="shared" si="161"/>
        <v>0</v>
      </c>
      <c r="AH393" s="2805">
        <f t="shared" si="161"/>
        <v>0</v>
      </c>
      <c r="AI393" s="2805">
        <f t="shared" si="161"/>
        <v>0</v>
      </c>
      <c r="AJ393" s="1123">
        <f t="shared" si="160"/>
        <v>0</v>
      </c>
      <c r="AK393" s="661"/>
      <c r="AL393" s="3006">
        <f>AL314+AL329</f>
        <v>0</v>
      </c>
      <c r="AM393" s="661"/>
      <c r="AN393" s="3006">
        <f>AN314+AN329</f>
        <v>0</v>
      </c>
      <c r="AO393" s="6177"/>
      <c r="AP393" s="738"/>
    </row>
    <row r="394" spans="1:42">
      <c r="A394" s="738"/>
      <c r="B394" s="661"/>
      <c r="C394" s="2891" t="s">
        <v>44</v>
      </c>
      <c r="D394" s="2870"/>
      <c r="E394" s="2870"/>
      <c r="F394" s="2870"/>
      <c r="G394" s="2870"/>
      <c r="H394" s="2870"/>
      <c r="I394" s="2871"/>
      <c r="J394" s="2871"/>
      <c r="K394" s="2872"/>
      <c r="L394" s="2805">
        <f>L315+L330</f>
        <v>0</v>
      </c>
      <c r="M394" s="2805">
        <f>M315+M330</f>
        <v>0</v>
      </c>
      <c r="N394" s="2871"/>
      <c r="O394" s="2805">
        <f t="shared" si="159"/>
        <v>0</v>
      </c>
      <c r="P394" s="2805">
        <f t="shared" si="159"/>
        <v>0</v>
      </c>
      <c r="Q394" s="2805">
        <f t="shared" si="159"/>
        <v>0</v>
      </c>
      <c r="R394" s="2805">
        <f>R315+R330</f>
        <v>0</v>
      </c>
      <c r="S394" s="2805">
        <f t="shared" si="159"/>
        <v>0</v>
      </c>
      <c r="T394" s="2805">
        <f t="shared" si="159"/>
        <v>0</v>
      </c>
      <c r="U394" s="2805">
        <f t="shared" si="159"/>
        <v>0</v>
      </c>
      <c r="V394" s="2805">
        <f t="shared" si="159"/>
        <v>0</v>
      </c>
      <c r="W394" s="2805">
        <f t="shared" si="159"/>
        <v>0</v>
      </c>
      <c r="X394" s="2873"/>
      <c r="Y394" s="4543"/>
      <c r="Z394" s="661"/>
      <c r="AA394" s="2806">
        <f t="shared" ref="AA394:AJ394" si="162">AA315+AA330</f>
        <v>0</v>
      </c>
      <c r="AB394" s="2805">
        <f t="shared" si="162"/>
        <v>0</v>
      </c>
      <c r="AC394" s="2805">
        <f t="shared" si="162"/>
        <v>0</v>
      </c>
      <c r="AD394" s="2805">
        <f t="shared" si="162"/>
        <v>0</v>
      </c>
      <c r="AE394" s="2805">
        <f t="shared" si="161"/>
        <v>0</v>
      </c>
      <c r="AF394" s="2805">
        <f t="shared" si="161"/>
        <v>0</v>
      </c>
      <c r="AG394" s="2805">
        <f t="shared" si="161"/>
        <v>0</v>
      </c>
      <c r="AH394" s="2805">
        <f t="shared" si="161"/>
        <v>0</v>
      </c>
      <c r="AI394" s="2805">
        <f t="shared" si="161"/>
        <v>0</v>
      </c>
      <c r="AJ394" s="1123">
        <f t="shared" si="162"/>
        <v>0</v>
      </c>
      <c r="AK394" s="661"/>
      <c r="AL394" s="3006">
        <f>AL315+AL330</f>
        <v>0</v>
      </c>
      <c r="AM394" s="661"/>
      <c r="AN394" s="3006">
        <f>AN315+AN330</f>
        <v>0</v>
      </c>
      <c r="AO394" s="6177"/>
      <c r="AP394" s="738"/>
    </row>
    <row r="395" spans="1:42">
      <c r="A395" s="738"/>
      <c r="B395" s="661"/>
      <c r="C395" s="2910"/>
      <c r="D395" s="850"/>
      <c r="E395" s="850"/>
      <c r="F395" s="850"/>
      <c r="G395" s="850"/>
      <c r="H395" s="850"/>
      <c r="I395" s="854"/>
      <c r="J395" s="854"/>
      <c r="K395" s="219"/>
      <c r="L395" s="219"/>
      <c r="M395" s="219"/>
      <c r="N395" s="854"/>
      <c r="O395" s="219"/>
      <c r="P395" s="219"/>
      <c r="Q395" s="219"/>
      <c r="R395" s="219"/>
      <c r="S395" s="219"/>
      <c r="T395" s="219"/>
      <c r="U395" s="219"/>
      <c r="V395" s="219"/>
      <c r="W395" s="219"/>
      <c r="X395" s="219"/>
      <c r="Y395" s="4544"/>
      <c r="Z395" s="661"/>
      <c r="AA395" s="2915"/>
      <c r="AB395" s="219"/>
      <c r="AC395" s="219"/>
      <c r="AD395" s="219"/>
      <c r="AE395" s="219"/>
      <c r="AF395" s="219"/>
      <c r="AG395" s="219"/>
      <c r="AH395" s="219"/>
      <c r="AI395" s="219"/>
      <c r="AJ395" s="2888"/>
      <c r="AK395" s="661"/>
      <c r="AL395" s="3011"/>
      <c r="AM395" s="661"/>
      <c r="AN395" s="3011"/>
      <c r="AO395" s="6177"/>
      <c r="AP395" s="738"/>
    </row>
    <row r="396" spans="1:42">
      <c r="A396" s="738"/>
      <c r="B396" s="661"/>
      <c r="C396" s="2917" t="s">
        <v>2965</v>
      </c>
      <c r="D396" s="2867"/>
      <c r="E396" s="2867"/>
      <c r="F396" s="2867"/>
      <c r="G396" s="2867"/>
      <c r="H396" s="2867"/>
      <c r="I396" s="2868"/>
      <c r="J396" s="2868"/>
      <c r="K396" s="2869"/>
      <c r="L396" s="219"/>
      <c r="M396" s="219"/>
      <c r="N396" s="854"/>
      <c r="O396" s="219"/>
      <c r="P396" s="219"/>
      <c r="Q396" s="219"/>
      <c r="R396" s="219"/>
      <c r="S396" s="219"/>
      <c r="T396" s="219"/>
      <c r="U396" s="219"/>
      <c r="V396" s="219"/>
      <c r="W396" s="219"/>
      <c r="X396" s="2878"/>
      <c r="Y396" s="4548"/>
      <c r="Z396" s="661"/>
      <c r="AA396" s="2915"/>
      <c r="AB396" s="219"/>
      <c r="AC396" s="219"/>
      <c r="AD396" s="219"/>
      <c r="AE396" s="219"/>
      <c r="AF396" s="219"/>
      <c r="AG396" s="219"/>
      <c r="AH396" s="219"/>
      <c r="AI396" s="219"/>
      <c r="AJ396" s="2888"/>
      <c r="AK396" s="661"/>
      <c r="AL396" s="3011"/>
      <c r="AM396" s="661"/>
      <c r="AN396" s="3011"/>
      <c r="AO396" s="6177"/>
      <c r="AP396" s="738"/>
    </row>
    <row r="397" spans="1:42">
      <c r="A397" s="738"/>
      <c r="B397" s="661"/>
      <c r="C397" s="2918" t="s">
        <v>580</v>
      </c>
      <c r="D397" s="2874"/>
      <c r="E397" s="2874"/>
      <c r="F397" s="2874"/>
      <c r="G397" s="2874"/>
      <c r="H397" s="2874"/>
      <c r="I397" s="2875"/>
      <c r="J397" s="2875"/>
      <c r="K397" s="2876"/>
      <c r="L397" s="2805">
        <f>L320+L335</f>
        <v>0</v>
      </c>
      <c r="M397" s="2805">
        <f>M320+M335</f>
        <v>0</v>
      </c>
      <c r="N397" s="2871"/>
      <c r="O397" s="2805">
        <f t="shared" ref="O397:W398" si="163">O320+O335</f>
        <v>0</v>
      </c>
      <c r="P397" s="2805">
        <f t="shared" si="163"/>
        <v>0</v>
      </c>
      <c r="Q397" s="2805">
        <f t="shared" si="163"/>
        <v>0</v>
      </c>
      <c r="R397" s="2805">
        <f>R320+R335</f>
        <v>0</v>
      </c>
      <c r="S397" s="2805">
        <f t="shared" si="163"/>
        <v>0</v>
      </c>
      <c r="T397" s="2805">
        <f t="shared" si="163"/>
        <v>0</v>
      </c>
      <c r="U397" s="2805">
        <f t="shared" si="163"/>
        <v>0</v>
      </c>
      <c r="V397" s="2805">
        <f t="shared" si="163"/>
        <v>0</v>
      </c>
      <c r="W397" s="2805">
        <f t="shared" si="163"/>
        <v>0</v>
      </c>
      <c r="X397" s="2877"/>
      <c r="Y397" s="4549"/>
      <c r="Z397" s="661"/>
      <c r="AA397" s="2806">
        <f t="shared" ref="AA397:AJ398" si="164">AA320+AA335</f>
        <v>0</v>
      </c>
      <c r="AB397" s="2805">
        <f t="shared" si="164"/>
        <v>0</v>
      </c>
      <c r="AC397" s="2805">
        <f t="shared" si="164"/>
        <v>0</v>
      </c>
      <c r="AD397" s="2805">
        <f t="shared" si="164"/>
        <v>0</v>
      </c>
      <c r="AE397" s="2805">
        <f t="shared" ref="AE397:AI398" si="165">AE320+AE335</f>
        <v>0</v>
      </c>
      <c r="AF397" s="2805">
        <f t="shared" si="165"/>
        <v>0</v>
      </c>
      <c r="AG397" s="2805">
        <f t="shared" si="165"/>
        <v>0</v>
      </c>
      <c r="AH397" s="2805">
        <f t="shared" si="165"/>
        <v>0</v>
      </c>
      <c r="AI397" s="2805">
        <f t="shared" si="165"/>
        <v>0</v>
      </c>
      <c r="AJ397" s="1123">
        <f t="shared" si="164"/>
        <v>0</v>
      </c>
      <c r="AK397" s="661"/>
      <c r="AL397" s="3006">
        <f>AL320+AL335</f>
        <v>0</v>
      </c>
      <c r="AM397" s="661"/>
      <c r="AN397" s="3006">
        <f>AN320+AN335</f>
        <v>0</v>
      </c>
      <c r="AO397" s="6177"/>
      <c r="AP397" s="738"/>
    </row>
    <row r="398" spans="1:42" ht="13.5" thickBot="1">
      <c r="A398" s="738"/>
      <c r="B398" s="661"/>
      <c r="C398" s="2893" t="s">
        <v>44</v>
      </c>
      <c r="D398" s="2894"/>
      <c r="E398" s="2894"/>
      <c r="F398" s="2894"/>
      <c r="G398" s="2894"/>
      <c r="H398" s="2894"/>
      <c r="I398" s="2911"/>
      <c r="J398" s="2911"/>
      <c r="K398" s="2912"/>
      <c r="L398" s="2881">
        <f>L321+L336</f>
        <v>0</v>
      </c>
      <c r="M398" s="2881">
        <f>M321+M336</f>
        <v>0</v>
      </c>
      <c r="N398" s="2911"/>
      <c r="O398" s="2881">
        <f t="shared" si="163"/>
        <v>0</v>
      </c>
      <c r="P398" s="2881">
        <f t="shared" si="163"/>
        <v>0</v>
      </c>
      <c r="Q398" s="2881">
        <f t="shared" si="163"/>
        <v>0</v>
      </c>
      <c r="R398" s="2881">
        <f>R321+R336</f>
        <v>0</v>
      </c>
      <c r="S398" s="2881">
        <f t="shared" si="163"/>
        <v>0</v>
      </c>
      <c r="T398" s="2881">
        <f t="shared" si="163"/>
        <v>0</v>
      </c>
      <c r="U398" s="2881">
        <f t="shared" si="163"/>
        <v>0</v>
      </c>
      <c r="V398" s="2881">
        <f t="shared" si="163"/>
        <v>0</v>
      </c>
      <c r="W398" s="2881">
        <f t="shared" si="163"/>
        <v>0</v>
      </c>
      <c r="X398" s="2913"/>
      <c r="Y398" s="4546"/>
      <c r="Z398" s="661"/>
      <c r="AA398" s="2904">
        <f t="shared" si="164"/>
        <v>0</v>
      </c>
      <c r="AB398" s="2881">
        <f t="shared" si="164"/>
        <v>0</v>
      </c>
      <c r="AC398" s="2881">
        <f t="shared" si="164"/>
        <v>0</v>
      </c>
      <c r="AD398" s="2881">
        <f t="shared" si="164"/>
        <v>0</v>
      </c>
      <c r="AE398" s="2881">
        <f t="shared" si="165"/>
        <v>0</v>
      </c>
      <c r="AF398" s="2881">
        <f t="shared" si="165"/>
        <v>0</v>
      </c>
      <c r="AG398" s="2881">
        <f t="shared" si="165"/>
        <v>0</v>
      </c>
      <c r="AH398" s="2881">
        <f t="shared" si="165"/>
        <v>0</v>
      </c>
      <c r="AI398" s="2881">
        <f t="shared" si="165"/>
        <v>0</v>
      </c>
      <c r="AJ398" s="1122">
        <f t="shared" si="164"/>
        <v>0</v>
      </c>
      <c r="AK398" s="661"/>
      <c r="AL398" s="3007">
        <f>AL321+AL336</f>
        <v>0</v>
      </c>
      <c r="AM398" s="661"/>
      <c r="AN398" s="3007">
        <f>AN321+AN336</f>
        <v>0</v>
      </c>
      <c r="AO398" s="6177"/>
      <c r="AP398" s="738"/>
    </row>
    <row r="399" spans="1:42">
      <c r="A399" s="738"/>
      <c r="B399" s="661"/>
      <c r="C399" s="852"/>
      <c r="D399" s="820"/>
      <c r="E399" s="820"/>
      <c r="F399" s="820"/>
      <c r="G399" s="820"/>
      <c r="H399" s="820"/>
      <c r="I399" s="854"/>
      <c r="J399" s="854"/>
      <c r="K399" s="661"/>
      <c r="L399" s="661"/>
      <c r="M399" s="661"/>
      <c r="N399" s="854"/>
      <c r="O399" s="661"/>
      <c r="P399" s="661"/>
      <c r="Q399" s="661"/>
      <c r="R399" s="661"/>
      <c r="S399" s="661"/>
      <c r="T399" s="661"/>
      <c r="U399" s="661"/>
      <c r="V399" s="661"/>
      <c r="W399" s="661"/>
      <c r="X399" s="1132"/>
      <c r="Y399" s="4530"/>
      <c r="Z399" s="661"/>
      <c r="AA399" s="661"/>
      <c r="AB399" s="661"/>
      <c r="AC399" s="661"/>
      <c r="AD399" s="661"/>
      <c r="AE399" s="6177"/>
      <c r="AF399" s="6177"/>
      <c r="AG399" s="6177"/>
      <c r="AH399" s="6177"/>
      <c r="AI399" s="6177"/>
      <c r="AJ399" s="6177"/>
      <c r="AK399" s="661"/>
      <c r="AL399" s="661"/>
      <c r="AM399" s="661"/>
      <c r="AN399" s="6177"/>
      <c r="AO399" s="6177"/>
      <c r="AP399" s="738"/>
    </row>
    <row r="400" spans="1:42">
      <c r="A400" s="738"/>
      <c r="B400" s="661"/>
      <c r="C400" s="852"/>
      <c r="D400" s="820"/>
      <c r="E400" s="820"/>
      <c r="F400" s="820"/>
      <c r="G400" s="820"/>
      <c r="H400" s="820"/>
      <c r="I400" s="854"/>
      <c r="J400" s="854"/>
      <c r="K400" s="661"/>
      <c r="L400" s="661"/>
      <c r="M400" s="661"/>
      <c r="N400" s="854"/>
      <c r="O400" s="661"/>
      <c r="P400" s="661"/>
      <c r="Q400" s="661"/>
      <c r="R400" s="661"/>
      <c r="S400" s="661"/>
      <c r="T400" s="661"/>
      <c r="U400" s="661"/>
      <c r="V400" s="661"/>
      <c r="W400" s="661"/>
      <c r="X400" s="1132"/>
      <c r="Y400" s="4530"/>
      <c r="Z400" s="661"/>
      <c r="AA400" s="661"/>
      <c r="AB400" s="661"/>
      <c r="AC400" s="661"/>
      <c r="AD400" s="661"/>
      <c r="AE400" s="6177"/>
      <c r="AF400" s="6177"/>
      <c r="AG400" s="6177"/>
      <c r="AH400" s="6177"/>
      <c r="AI400" s="6177"/>
      <c r="AJ400" s="6177"/>
      <c r="AK400" s="661"/>
      <c r="AL400" s="661"/>
      <c r="AM400" s="661"/>
      <c r="AN400" s="6177"/>
      <c r="AO400" s="6177"/>
      <c r="AP400" s="738"/>
    </row>
    <row r="401" spans="1:42" ht="13.5" thickBot="1">
      <c r="A401" s="738"/>
      <c r="B401" s="661"/>
      <c r="C401" s="852"/>
      <c r="D401" s="820"/>
      <c r="E401" s="820"/>
      <c r="F401" s="820"/>
      <c r="G401" s="820"/>
      <c r="H401" s="820"/>
      <c r="I401" s="854"/>
      <c r="J401" s="854"/>
      <c r="K401" s="661"/>
      <c r="L401" s="661"/>
      <c r="M401" s="661"/>
      <c r="N401" s="854"/>
      <c r="O401" s="661"/>
      <c r="P401" s="661"/>
      <c r="Q401" s="661"/>
      <c r="R401" s="661"/>
      <c r="S401" s="661"/>
      <c r="T401" s="661"/>
      <c r="U401" s="661"/>
      <c r="V401" s="661"/>
      <c r="W401" s="661"/>
      <c r="X401" s="1132"/>
      <c r="Y401" s="4530"/>
      <c r="Z401" s="661"/>
      <c r="AA401" s="661"/>
      <c r="AB401" s="661"/>
      <c r="AC401" s="661"/>
      <c r="AD401" s="661"/>
      <c r="AE401" s="6177"/>
      <c r="AF401" s="6177"/>
      <c r="AG401" s="6177"/>
      <c r="AH401" s="6177"/>
      <c r="AI401" s="6177"/>
      <c r="AJ401" s="6177"/>
      <c r="AK401" s="661"/>
      <c r="AL401" s="661"/>
      <c r="AM401" s="661"/>
      <c r="AN401" s="6177"/>
      <c r="AO401" s="6177"/>
      <c r="AP401" s="738"/>
    </row>
    <row r="402" spans="1:42">
      <c r="A402" s="738"/>
      <c r="B402" s="661"/>
      <c r="C402" s="820"/>
      <c r="D402" s="870"/>
      <c r="E402" s="870"/>
      <c r="F402" s="870"/>
      <c r="G402" s="870"/>
      <c r="H402" s="870"/>
      <c r="I402" s="870"/>
      <c r="J402" s="870"/>
      <c r="K402" s="870"/>
      <c r="L402" s="871"/>
      <c r="M402" s="871"/>
      <c r="N402" s="871"/>
      <c r="O402" s="871"/>
      <c r="P402" s="871"/>
      <c r="Q402" s="871"/>
      <c r="R402" s="871"/>
      <c r="S402" s="871"/>
      <c r="T402" s="871"/>
      <c r="U402" s="871"/>
      <c r="V402" s="871"/>
      <c r="W402" s="871"/>
      <c r="X402" s="871"/>
      <c r="Y402" s="4550"/>
      <c r="Z402" s="662"/>
      <c r="AA402" s="871"/>
      <c r="AB402" s="871"/>
      <c r="AC402" s="871"/>
      <c r="AD402" s="871"/>
      <c r="AE402" s="8618" t="s">
        <v>4185</v>
      </c>
      <c r="AF402" s="8620" t="s">
        <v>4163</v>
      </c>
      <c r="AG402" s="8616" t="s">
        <v>1367</v>
      </c>
      <c r="AH402" s="8616"/>
      <c r="AI402" s="8616" t="s">
        <v>4161</v>
      </c>
      <c r="AJ402" s="8617"/>
      <c r="AK402" s="661"/>
      <c r="AL402" s="661"/>
      <c r="AM402" s="661"/>
      <c r="AN402" s="6177"/>
      <c r="AO402" s="6177"/>
      <c r="AP402" s="738"/>
    </row>
    <row r="403" spans="1:42" ht="13.5" thickBot="1">
      <c r="A403" s="738"/>
      <c r="B403" s="661"/>
      <c r="C403" s="820"/>
      <c r="D403" s="237" t="s">
        <v>56</v>
      </c>
      <c r="E403" s="872" t="s">
        <v>4168</v>
      </c>
      <c r="F403" s="69"/>
      <c r="G403" s="69"/>
      <c r="H403" s="69"/>
      <c r="I403" s="122"/>
      <c r="J403" s="122"/>
      <c r="K403" s="122"/>
      <c r="L403" s="122"/>
      <c r="M403" s="69"/>
      <c r="N403" s="876"/>
      <c r="O403" s="876"/>
      <c r="P403" s="69"/>
      <c r="Q403" s="122"/>
      <c r="R403" s="122"/>
      <c r="S403" s="60"/>
      <c r="T403" s="69"/>
      <c r="U403" s="871"/>
      <c r="V403" s="871"/>
      <c r="W403" s="871"/>
      <c r="X403" s="871"/>
      <c r="Y403" s="4550"/>
      <c r="Z403" s="662"/>
      <c r="AA403" s="871"/>
      <c r="AB403" s="871"/>
      <c r="AC403" s="871"/>
      <c r="AD403" s="871"/>
      <c r="AE403" s="8619"/>
      <c r="AF403" s="8621"/>
      <c r="AG403" s="7311" t="s">
        <v>1262</v>
      </c>
      <c r="AH403" s="7311" t="s">
        <v>4162</v>
      </c>
      <c r="AI403" s="7311" t="s">
        <v>1262</v>
      </c>
      <c r="AJ403" s="7312" t="s">
        <v>4162</v>
      </c>
      <c r="AK403" s="661"/>
      <c r="AL403" s="661"/>
      <c r="AM403" s="661"/>
      <c r="AN403" s="6177"/>
      <c r="AO403" s="6177"/>
      <c r="AP403" s="738"/>
    </row>
    <row r="404" spans="1:42">
      <c r="A404" s="738"/>
      <c r="B404" s="661"/>
      <c r="C404" s="820"/>
      <c r="D404" s="287"/>
      <c r="E404" s="100" t="s">
        <v>4169</v>
      </c>
      <c r="F404" s="69"/>
      <c r="G404" s="69"/>
      <c r="H404" s="69"/>
      <c r="I404" s="240"/>
      <c r="J404" s="69"/>
      <c r="K404" s="67"/>
      <c r="L404" s="627"/>
      <c r="M404" s="69"/>
      <c r="N404" s="876"/>
      <c r="O404" s="876"/>
      <c r="P404" s="69"/>
      <c r="Q404" s="122"/>
      <c r="R404" s="122"/>
      <c r="S404" s="65"/>
      <c r="T404" s="65"/>
      <c r="U404" s="871"/>
      <c r="V404" s="871"/>
      <c r="W404" s="871"/>
      <c r="X404" s="871"/>
      <c r="Y404" s="4550"/>
      <c r="Z404" s="662"/>
      <c r="AA404" s="871"/>
      <c r="AB404" s="871"/>
      <c r="AC404" s="871"/>
      <c r="AD404" s="871"/>
      <c r="AE404" s="7336" t="s">
        <v>4186</v>
      </c>
      <c r="AF404" s="7655">
        <v>0</v>
      </c>
      <c r="AG404" s="7335"/>
      <c r="AH404" s="7335"/>
      <c r="AI404" s="7335"/>
      <c r="AJ404" s="7337"/>
      <c r="AK404" s="661"/>
      <c r="AL404" s="661"/>
      <c r="AM404" s="661"/>
      <c r="AN404" s="6177"/>
      <c r="AO404" s="6177"/>
      <c r="AP404" s="738"/>
    </row>
    <row r="405" spans="1:42">
      <c r="A405" s="738"/>
      <c r="B405" s="661"/>
      <c r="C405" s="661"/>
      <c r="D405" s="287"/>
      <c r="E405" s="100" t="s">
        <v>1635</v>
      </c>
      <c r="F405" s="69"/>
      <c r="G405" s="69"/>
      <c r="H405" s="60"/>
      <c r="I405" s="69"/>
      <c r="J405" s="69"/>
      <c r="K405" s="69"/>
      <c r="L405" s="627"/>
      <c r="M405" s="69"/>
      <c r="N405" s="876"/>
      <c r="O405" s="877"/>
      <c r="P405" s="877"/>
      <c r="Q405" s="877"/>
      <c r="R405" s="877"/>
      <c r="S405" s="877"/>
      <c r="T405" s="877"/>
      <c r="U405" s="877"/>
      <c r="V405" s="877"/>
      <c r="W405" s="877"/>
      <c r="X405" s="877"/>
      <c r="Y405" s="4551"/>
      <c r="Z405" s="662"/>
      <c r="AA405" s="877"/>
      <c r="AB405" s="877"/>
      <c r="AC405" s="877"/>
      <c r="AD405" s="877"/>
      <c r="AE405" s="7298" t="s">
        <v>4187</v>
      </c>
      <c r="AF405" s="8847"/>
      <c r="AG405" s="8848"/>
      <c r="AH405" s="8848"/>
      <c r="AI405" s="8848"/>
      <c r="AJ405" s="8849"/>
      <c r="AK405" s="661"/>
      <c r="AL405" s="661"/>
      <c r="AM405" s="661"/>
      <c r="AN405" s="6177"/>
      <c r="AO405" s="6177"/>
      <c r="AP405" s="738"/>
    </row>
    <row r="406" spans="1:42">
      <c r="A406" s="738"/>
      <c r="B406" s="661"/>
      <c r="C406" s="661"/>
      <c r="D406" s="287"/>
      <c r="E406" s="6174" t="s">
        <v>4170</v>
      </c>
      <c r="F406" s="69"/>
      <c r="G406" s="69"/>
      <c r="H406" s="60"/>
      <c r="I406" s="122"/>
      <c r="J406" s="122"/>
      <c r="K406" s="69"/>
      <c r="L406" s="627"/>
      <c r="M406" s="69"/>
      <c r="N406" s="316"/>
      <c r="O406" s="316"/>
      <c r="P406" s="122"/>
      <c r="Q406" s="878"/>
      <c r="R406" s="878"/>
      <c r="S406" s="59"/>
      <c r="T406" s="59"/>
      <c r="U406" s="662"/>
      <c r="V406" s="662"/>
      <c r="W406" s="662"/>
      <c r="X406" s="662"/>
      <c r="Y406" s="4552"/>
      <c r="Z406" s="662"/>
      <c r="AA406" s="662"/>
      <c r="AB406" s="662"/>
      <c r="AC406" s="662"/>
      <c r="AD406" s="662"/>
      <c r="AE406" s="7298" t="s">
        <v>4152</v>
      </c>
      <c r="AF406" s="7654">
        <v>1.4999999999999999E-2</v>
      </c>
      <c r="AG406" s="7299"/>
      <c r="AH406" s="7299"/>
      <c r="AI406" s="7299"/>
      <c r="AJ406" s="7300"/>
      <c r="AK406" s="661"/>
      <c r="AL406" s="661"/>
      <c r="AM406" s="661"/>
      <c r="AN406" s="6177"/>
      <c r="AO406" s="6177"/>
      <c r="AP406" s="738"/>
    </row>
    <row r="407" spans="1:42">
      <c r="A407" s="738"/>
      <c r="B407" s="661"/>
      <c r="C407" s="661"/>
      <c r="D407" s="69"/>
      <c r="E407" s="6174" t="s">
        <v>4167</v>
      </c>
      <c r="F407" s="69"/>
      <c r="G407" s="69"/>
      <c r="H407" s="60"/>
      <c r="I407" s="122"/>
      <c r="J407" s="122"/>
      <c r="K407" s="240"/>
      <c r="L407" s="240"/>
      <c r="M407" s="240"/>
      <c r="N407" s="1080"/>
      <c r="O407" s="1080"/>
      <c r="P407" s="240"/>
      <c r="Q407" s="69"/>
      <c r="R407" s="69"/>
      <c r="S407" s="59"/>
      <c r="T407" s="59"/>
      <c r="U407" s="662"/>
      <c r="V407" s="662"/>
      <c r="W407" s="662"/>
      <c r="X407" s="662"/>
      <c r="Y407" s="4552"/>
      <c r="Z407" s="662"/>
      <c r="AA407" s="662"/>
      <c r="AB407" s="662"/>
      <c r="AC407" s="662"/>
      <c r="AD407" s="662"/>
      <c r="AE407" s="7298" t="s">
        <v>4154</v>
      </c>
      <c r="AF407" s="7654">
        <v>0.04</v>
      </c>
      <c r="AG407" s="7299"/>
      <c r="AH407" s="7299"/>
      <c r="AI407" s="7299"/>
      <c r="AJ407" s="7300"/>
      <c r="AK407" s="661"/>
      <c r="AL407" s="6177"/>
      <c r="AM407" s="661"/>
      <c r="AO407" s="3428"/>
      <c r="AP407" s="738"/>
    </row>
    <row r="408" spans="1:42">
      <c r="A408" s="738"/>
      <c r="B408" s="661"/>
      <c r="C408" s="661"/>
      <c r="D408" s="69"/>
      <c r="E408" s="811"/>
      <c r="F408" s="69"/>
      <c r="G408" s="69"/>
      <c r="H408" s="60"/>
      <c r="I408" s="122"/>
      <c r="J408" s="122"/>
      <c r="K408" s="240"/>
      <c r="L408" s="240"/>
      <c r="M408" s="240"/>
      <c r="N408" s="1080"/>
      <c r="O408" s="1080"/>
      <c r="P408" s="240"/>
      <c r="Q408" s="69"/>
      <c r="R408" s="69"/>
      <c r="S408" s="59"/>
      <c r="T408" s="59"/>
      <c r="U408" s="662"/>
      <c r="V408" s="662"/>
      <c r="W408" s="662"/>
      <c r="X408" s="662"/>
      <c r="Y408" s="4552"/>
      <c r="Z408" s="662"/>
      <c r="AA408" s="662"/>
      <c r="AB408" s="662"/>
      <c r="AC408" s="662"/>
      <c r="AD408" s="662"/>
      <c r="AE408" s="7298" t="s">
        <v>4155</v>
      </c>
      <c r="AF408" s="7654">
        <v>0.06</v>
      </c>
      <c r="AG408" s="7299"/>
      <c r="AH408" s="7299"/>
      <c r="AI408" s="7299"/>
      <c r="AJ408" s="7300"/>
      <c r="AK408" s="661"/>
      <c r="AL408" s="661"/>
      <c r="AM408" s="661"/>
      <c r="AN408" s="6177"/>
      <c r="AO408" s="6177"/>
      <c r="AP408" s="738"/>
    </row>
    <row r="409" spans="1:42">
      <c r="A409" s="738"/>
      <c r="B409" s="6177"/>
      <c r="C409" s="6177"/>
      <c r="D409" s="6116"/>
      <c r="E409" s="811"/>
      <c r="F409" s="6116"/>
      <c r="G409" s="6116"/>
      <c r="H409" s="6211"/>
      <c r="I409" s="122"/>
      <c r="J409" s="122"/>
      <c r="K409" s="240"/>
      <c r="L409" s="240"/>
      <c r="M409" s="240"/>
      <c r="N409" s="1080"/>
      <c r="O409" s="1080"/>
      <c r="P409" s="240"/>
      <c r="Q409" s="6116"/>
      <c r="R409" s="6116"/>
      <c r="S409" s="59"/>
      <c r="T409" s="59"/>
      <c r="U409" s="662"/>
      <c r="V409" s="662"/>
      <c r="W409" s="662"/>
      <c r="X409" s="662"/>
      <c r="Y409" s="4552"/>
      <c r="Z409" s="662"/>
      <c r="AA409" s="662"/>
      <c r="AB409" s="662"/>
      <c r="AC409" s="662"/>
      <c r="AD409" s="662"/>
      <c r="AE409" s="7298" t="s">
        <v>4156</v>
      </c>
      <c r="AF409" s="7654">
        <v>0.12</v>
      </c>
      <c r="AG409" s="7299"/>
      <c r="AH409" s="7299"/>
      <c r="AI409" s="7299"/>
      <c r="AJ409" s="7300"/>
      <c r="AK409" s="6177"/>
      <c r="AL409" s="6177"/>
      <c r="AM409" s="6177"/>
      <c r="AN409" s="6177"/>
      <c r="AO409" s="6177"/>
      <c r="AP409" s="738"/>
    </row>
    <row r="410" spans="1:42">
      <c r="A410" s="738"/>
      <c r="B410" s="6177"/>
      <c r="C410" s="6177"/>
      <c r="D410" s="6116"/>
      <c r="E410" s="811"/>
      <c r="F410" s="6116"/>
      <c r="G410" s="6116"/>
      <c r="H410" s="6211"/>
      <c r="I410" s="122"/>
      <c r="J410" s="122"/>
      <c r="K410" s="240"/>
      <c r="L410" s="240"/>
      <c r="M410" s="240"/>
      <c r="N410" s="1080"/>
      <c r="O410" s="1080"/>
      <c r="P410" s="240"/>
      <c r="Q410" s="6116"/>
      <c r="R410" s="6116"/>
      <c r="S410" s="59"/>
      <c r="T410" s="59"/>
      <c r="U410" s="662"/>
      <c r="V410" s="662"/>
      <c r="W410" s="662"/>
      <c r="X410" s="662"/>
      <c r="Y410" s="4552"/>
      <c r="Z410" s="662"/>
      <c r="AA410" s="662"/>
      <c r="AB410" s="662"/>
      <c r="AC410" s="662"/>
      <c r="AD410" s="662"/>
      <c r="AE410" s="7298" t="s">
        <v>4157</v>
      </c>
      <c r="AF410" s="7654">
        <v>0.25</v>
      </c>
      <c r="AG410" s="7299"/>
      <c r="AH410" s="7299"/>
      <c r="AI410" s="7299"/>
      <c r="AJ410" s="7300"/>
      <c r="AK410" s="6177"/>
      <c r="AL410" s="6177"/>
      <c r="AM410" s="6177"/>
      <c r="AN410" s="6177"/>
      <c r="AO410" s="6177"/>
      <c r="AP410" s="738"/>
    </row>
    <row r="411" spans="1:42">
      <c r="A411" s="738"/>
      <c r="B411" s="6177"/>
      <c r="C411" s="6177"/>
      <c r="D411" s="6116"/>
      <c r="E411" s="811"/>
      <c r="F411" s="6116"/>
      <c r="G411" s="6116"/>
      <c r="H411" s="6211"/>
      <c r="I411" s="122"/>
      <c r="J411" s="122"/>
      <c r="K411" s="240"/>
      <c r="L411" s="240"/>
      <c r="M411" s="240"/>
      <c r="N411" s="1080"/>
      <c r="O411" s="1080"/>
      <c r="P411" s="240"/>
      <c r="Q411" s="6116"/>
      <c r="R411" s="6116"/>
      <c r="S411" s="59"/>
      <c r="T411" s="59"/>
      <c r="U411" s="662"/>
      <c r="V411" s="662"/>
      <c r="W411" s="662"/>
      <c r="X411" s="662"/>
      <c r="Y411" s="4552"/>
      <c r="Z411" s="662"/>
      <c r="AA411" s="662"/>
      <c r="AB411" s="662"/>
      <c r="AC411" s="662"/>
      <c r="AD411" s="662"/>
      <c r="AE411" s="7301" t="s">
        <v>4158</v>
      </c>
      <c r="AF411" s="7654"/>
      <c r="AG411" s="7302"/>
      <c r="AH411" s="7302"/>
      <c r="AI411" s="7302"/>
      <c r="AJ411" s="7303"/>
      <c r="AK411" s="6177"/>
      <c r="AL411" s="6177"/>
      <c r="AM411" s="6177"/>
      <c r="AN411" s="6177"/>
      <c r="AO411" s="6177"/>
      <c r="AP411" s="738"/>
    </row>
    <row r="412" spans="1:42">
      <c r="A412" s="738"/>
      <c r="B412" s="6177"/>
      <c r="C412" s="6177"/>
      <c r="D412" s="6116"/>
      <c r="E412" s="811"/>
      <c r="F412" s="6116"/>
      <c r="G412" s="6116"/>
      <c r="H412" s="6211"/>
      <c r="I412" s="122"/>
      <c r="J412" s="122"/>
      <c r="K412" s="240"/>
      <c r="L412" s="240"/>
      <c r="M412" s="240"/>
      <c r="N412" s="1080"/>
      <c r="O412" s="1080"/>
      <c r="P412" s="240"/>
      <c r="Q412" s="6116"/>
      <c r="R412" s="6116"/>
      <c r="S412" s="59"/>
      <c r="T412" s="59"/>
      <c r="U412" s="662"/>
      <c r="V412" s="662"/>
      <c r="W412" s="662"/>
      <c r="X412" s="662"/>
      <c r="Y412" s="4552"/>
      <c r="Z412" s="662"/>
      <c r="AA412" s="662"/>
      <c r="AB412" s="662"/>
      <c r="AC412" s="662"/>
      <c r="AD412" s="662"/>
      <c r="AE412" s="7298" t="s">
        <v>4159</v>
      </c>
      <c r="AF412" s="7654">
        <v>0.15</v>
      </c>
      <c r="AG412" s="7299"/>
      <c r="AH412" s="7299"/>
      <c r="AI412" s="7299"/>
      <c r="AJ412" s="7300"/>
      <c r="AK412" s="6177"/>
      <c r="AL412" s="6177"/>
      <c r="AM412" s="6177"/>
      <c r="AN412" s="6177"/>
      <c r="AO412" s="6177"/>
      <c r="AP412" s="738"/>
    </row>
    <row r="413" spans="1:42">
      <c r="A413" s="738"/>
      <c r="B413" s="6177"/>
      <c r="C413" s="6177"/>
      <c r="D413" s="6116"/>
      <c r="E413" s="811"/>
      <c r="F413" s="6116"/>
      <c r="G413" s="6116"/>
      <c r="H413" s="6211"/>
      <c r="I413" s="122"/>
      <c r="J413" s="122"/>
      <c r="K413" s="240"/>
      <c r="L413" s="240"/>
      <c r="M413" s="240"/>
      <c r="N413" s="1080"/>
      <c r="O413" s="1080"/>
      <c r="P413" s="240"/>
      <c r="Q413" s="6116"/>
      <c r="R413" s="6116"/>
      <c r="S413" s="59"/>
      <c r="T413" s="59"/>
      <c r="U413" s="662"/>
      <c r="V413" s="662"/>
      <c r="W413" s="662"/>
      <c r="X413" s="662"/>
      <c r="Y413" s="4552"/>
      <c r="Z413" s="662"/>
      <c r="AA413" s="662"/>
      <c r="AB413" s="662"/>
      <c r="AC413" s="662"/>
      <c r="AD413" s="662"/>
      <c r="AE413" s="7298" t="s">
        <v>4160</v>
      </c>
      <c r="AF413" s="7654">
        <v>0.25</v>
      </c>
      <c r="AG413" s="7299"/>
      <c r="AH413" s="7299"/>
      <c r="AI413" s="7299"/>
      <c r="AJ413" s="7300"/>
      <c r="AK413" s="6177"/>
      <c r="AL413" s="6177"/>
      <c r="AM413" s="6177"/>
      <c r="AN413" s="6177"/>
      <c r="AO413" s="6177"/>
      <c r="AP413" s="738"/>
    </row>
    <row r="414" spans="1:42" ht="13.5" thickBot="1">
      <c r="A414" s="738"/>
      <c r="B414" s="6177"/>
      <c r="C414" s="6177"/>
      <c r="D414" s="6116"/>
      <c r="E414" s="811"/>
      <c r="F414" s="6116"/>
      <c r="G414" s="6116"/>
      <c r="H414" s="6211"/>
      <c r="I414" s="122"/>
      <c r="J414" s="122"/>
      <c r="K414" s="240"/>
      <c r="L414" s="240"/>
      <c r="M414" s="240"/>
      <c r="N414" s="1080"/>
      <c r="O414" s="1080"/>
      <c r="P414" s="240"/>
      <c r="Q414" s="6116"/>
      <c r="R414" s="6116"/>
      <c r="S414" s="59"/>
      <c r="T414" s="59"/>
      <c r="U414" s="662"/>
      <c r="V414" s="662"/>
      <c r="W414" s="662"/>
      <c r="X414" s="662"/>
      <c r="Y414" s="4552"/>
      <c r="Z414" s="662"/>
      <c r="AA414" s="662"/>
      <c r="AB414" s="662"/>
      <c r="AC414" s="662"/>
      <c r="AD414" s="662"/>
      <c r="AE414" s="7304" t="s">
        <v>44</v>
      </c>
      <c r="AF414" s="7305"/>
      <c r="AG414" s="7338">
        <f>SUM(AG404:AG413)</f>
        <v>0</v>
      </c>
      <c r="AH414" s="7306">
        <f>SUM(AH404:AH413)</f>
        <v>0</v>
      </c>
      <c r="AI414" s="7338">
        <f>SUM(AI404:AI413)</f>
        <v>0</v>
      </c>
      <c r="AJ414" s="7307">
        <f>SUM(AJ404:AJ413)</f>
        <v>0</v>
      </c>
      <c r="AK414" s="6177"/>
      <c r="AL414" s="6177"/>
      <c r="AM414" s="6177"/>
      <c r="AN414" s="6177"/>
      <c r="AO414" s="6177"/>
      <c r="AP414" s="738"/>
    </row>
    <row r="415" spans="1:42">
      <c r="A415" s="738"/>
      <c r="B415" s="6177"/>
      <c r="C415" s="6177"/>
      <c r="D415" s="6116"/>
      <c r="E415" s="811"/>
      <c r="F415" s="6116"/>
      <c r="G415" s="6116"/>
      <c r="H415" s="6211"/>
      <c r="I415" s="122"/>
      <c r="J415" s="122"/>
      <c r="K415" s="240"/>
      <c r="L415" s="240"/>
      <c r="M415" s="240"/>
      <c r="N415" s="1080"/>
      <c r="O415" s="1080"/>
      <c r="P415" s="240"/>
      <c r="Q415" s="6116"/>
      <c r="R415" s="6116"/>
      <c r="S415" s="59"/>
      <c r="T415" s="59"/>
      <c r="U415" s="662"/>
      <c r="V415" s="662"/>
      <c r="W415" s="662"/>
      <c r="X415" s="662"/>
      <c r="Y415" s="4552"/>
      <c r="Z415" s="662"/>
      <c r="AA415" s="662"/>
      <c r="AB415" s="662"/>
      <c r="AC415" s="662"/>
      <c r="AD415" s="662"/>
      <c r="AE415" s="1175"/>
      <c r="AF415" s="1164"/>
      <c r="AG415" s="1175"/>
      <c r="AH415" s="1175"/>
      <c r="AI415" s="1175"/>
      <c r="AJ415" s="1175"/>
      <c r="AK415" s="6177"/>
      <c r="AL415" s="6177"/>
      <c r="AM415" s="6177"/>
      <c r="AN415" s="3428" t="s">
        <v>1279</v>
      </c>
      <c r="AO415" s="6177"/>
      <c r="AP415" s="738"/>
    </row>
    <row r="416" spans="1:42">
      <c r="A416" s="738"/>
      <c r="B416" s="738"/>
      <c r="C416" s="738"/>
      <c r="D416" s="738"/>
      <c r="E416" s="738"/>
      <c r="F416" s="738"/>
      <c r="G416" s="738"/>
      <c r="H416" s="738"/>
      <c r="I416" s="738"/>
      <c r="J416" s="738"/>
      <c r="K416" s="738"/>
      <c r="L416" s="738"/>
      <c r="M416" s="738"/>
      <c r="N416" s="738"/>
      <c r="O416" s="738"/>
      <c r="P416" s="738"/>
      <c r="Q416" s="738"/>
      <c r="R416" s="738"/>
      <c r="S416" s="738"/>
      <c r="T416" s="738"/>
      <c r="U416" s="738"/>
      <c r="V416" s="738"/>
      <c r="W416" s="738"/>
      <c r="X416" s="738"/>
      <c r="Y416" s="4124"/>
      <c r="Z416" s="738"/>
      <c r="AA416" s="738"/>
      <c r="AB416" s="738"/>
      <c r="AC416" s="738"/>
      <c r="AD416" s="738"/>
      <c r="AE416" s="738"/>
      <c r="AF416" s="738"/>
      <c r="AG416" s="738"/>
      <c r="AH416" s="738"/>
      <c r="AI416" s="738"/>
      <c r="AJ416" s="738"/>
      <c r="AK416" s="738"/>
      <c r="AL416" s="738"/>
      <c r="AM416" s="738"/>
      <c r="AN416" s="6178"/>
      <c r="AO416" s="6178"/>
      <c r="AP416" s="738"/>
    </row>
    <row r="417" spans="1:42">
      <c r="A417" s="738"/>
      <c r="B417" s="738"/>
      <c r="C417" s="738"/>
      <c r="D417" s="738"/>
      <c r="E417" s="738"/>
      <c r="F417" s="738"/>
      <c r="G417" s="738"/>
      <c r="H417" s="738"/>
      <c r="I417" s="738"/>
      <c r="J417" s="738"/>
      <c r="K417" s="738"/>
      <c r="L417" s="738"/>
      <c r="M417" s="738"/>
      <c r="N417" s="738"/>
      <c r="O417" s="738"/>
      <c r="P417" s="738"/>
      <c r="Q417" s="738"/>
      <c r="R417" s="738"/>
      <c r="S417" s="738"/>
      <c r="T417" s="738"/>
      <c r="U417" s="738"/>
      <c r="V417" s="738"/>
      <c r="W417" s="738"/>
      <c r="X417" s="738"/>
      <c r="Y417" s="4124"/>
      <c r="Z417" s="738"/>
      <c r="AA417" s="738"/>
      <c r="AB417" s="738"/>
      <c r="AC417" s="738"/>
      <c r="AD417" s="738"/>
      <c r="AE417" s="738"/>
      <c r="AF417" s="738"/>
      <c r="AG417" s="738"/>
      <c r="AH417" s="738"/>
      <c r="AI417" s="738"/>
      <c r="AJ417" s="738"/>
      <c r="AK417" s="738"/>
      <c r="AL417" s="738"/>
      <c r="AM417" s="738"/>
      <c r="AN417" s="6178"/>
      <c r="AO417" s="6178"/>
      <c r="AP417" s="738"/>
    </row>
  </sheetData>
  <customSheetViews>
    <customSheetView guid="{CC70D5D3-3A1F-46AA-BDCE-F692C2C36BEE}" scale="96" fitToPage="1">
      <pane xSplit="3" ySplit="13" topLeftCell="W189" activePane="bottomRight" state="frozen"/>
      <selection pane="bottomRight" activeCell="AI217" sqref="AI217"/>
      <pageMargins left="0.7" right="0.7" top="0.75" bottom="0.75" header="0.3" footer="0.3"/>
      <pageSetup paperSize="5" scale="35" fitToHeight="0" orientation="landscape" r:id="rId1"/>
    </customSheetView>
    <customSheetView guid="{41E394DC-1FDD-4D1F-8620-137B7012DC10}" showGridLines="0" fitToPage="1">
      <pane xSplit="3" ySplit="12" topLeftCell="D13" activePane="bottomRight" state="frozen"/>
      <selection pane="bottomRight" activeCell="D13" sqref="D13"/>
      <pageMargins left="0.7" right="0.7" top="0.75" bottom="0.75" header="0.3" footer="0.3"/>
      <pageSetup paperSize="5" scale="35" fitToHeight="0" orientation="landscape" r:id="rId2"/>
    </customSheetView>
    <customSheetView guid="{DD364770-73A1-4C6D-9516-629A57F0EB18}" showGridLines="0" fitToPage="1">
      <pane xSplit="1" ySplit="10" topLeftCell="K11" activePane="bottomRight" state="frozen"/>
      <selection pane="bottomRight" sqref="A1:A3"/>
      <pageMargins left="0.7" right="0.7" top="0.75" bottom="0.75" header="0.3" footer="0.3"/>
      <pageSetup paperSize="5" scale="35" fitToHeight="0" orientation="landscape" r:id="rId3"/>
    </customSheetView>
    <customSheetView guid="{E14211BF-3959-45CF-A937-AD36AACCEFAC}" showGridLines="0" fitToPage="1">
      <pane xSplit="3" ySplit="12" topLeftCell="D13" activePane="bottomRight" state="frozen"/>
      <selection pane="bottomRight" activeCell="D13" sqref="D13"/>
      <pageMargins left="0.7" right="0.7" top="0.75" bottom="0.75" header="0.3" footer="0.3"/>
      <pageSetup paperSize="5" scale="35" fitToHeight="0" orientation="landscape" r:id="rId4"/>
    </customSheetView>
    <customSheetView guid="{F416BD5B-C3AD-4F61-AAB2-55950A9B7E72}" fitToPage="1">
      <selection activeCell="R5" sqref="R5"/>
      <pageMargins left="0.7" right="0.7" top="0.75" bottom="0.75" header="0.3" footer="0.3"/>
      <pageSetup paperSize="5" scale="35" fitToHeight="0" orientation="landscape" r:id="rId5"/>
    </customSheetView>
  </customSheetViews>
  <mergeCells count="15">
    <mergeCell ref="AE402:AE403"/>
    <mergeCell ref="AF402:AF403"/>
    <mergeCell ref="AG402:AH402"/>
    <mergeCell ref="AI402:AJ402"/>
    <mergeCell ref="AF405:AJ405"/>
    <mergeCell ref="D4:F4"/>
    <mergeCell ref="D5:F5"/>
    <mergeCell ref="AF8:AF10"/>
    <mergeCell ref="AG8:AG10"/>
    <mergeCell ref="AN7:AN10"/>
    <mergeCell ref="G7:I8"/>
    <mergeCell ref="J7:M8"/>
    <mergeCell ref="AA7:AJ7"/>
    <mergeCell ref="L9:M9"/>
    <mergeCell ref="AH8:AH10"/>
  </mergeCells>
  <hyperlinks>
    <hyperlink ref="AN415" location="Index!A1" display="Index" xr:uid="{00000000-0004-0000-2300-000000000000}"/>
  </hyperlinks>
  <pageMargins left="0.7" right="0.7" top="0.75" bottom="0.75" header="0.3" footer="0.3"/>
  <pageSetup paperSize="5" scale="35" fitToHeight="0" orientation="landscape" r:id="rId6"/>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3">
    <tabColor rgb="FF7030A0"/>
  </sheetPr>
  <dimension ref="A1:AC74"/>
  <sheetViews>
    <sheetView workbookViewId="0"/>
  </sheetViews>
  <sheetFormatPr defaultColWidth="0" defaultRowHeight="12.75" zeroHeight="1"/>
  <cols>
    <col min="1" max="2" width="9.140625" style="209" customWidth="1"/>
    <col min="3" max="3" width="39.140625" style="149" customWidth="1"/>
    <col min="4" max="4" width="13.140625" style="149" customWidth="1"/>
    <col min="5" max="5" width="21" style="149" customWidth="1"/>
    <col min="6" max="6" width="7.7109375" style="149" customWidth="1"/>
    <col min="7" max="7" width="18.7109375" style="149" bestFit="1" customWidth="1"/>
    <col min="8" max="8" width="15.42578125" style="149" bestFit="1" customWidth="1"/>
    <col min="9" max="9" width="17.42578125" style="149" bestFit="1" customWidth="1"/>
    <col min="10" max="10" width="9.140625" style="149" customWidth="1"/>
    <col min="11" max="11" width="15.42578125" style="149" bestFit="1" customWidth="1"/>
    <col min="12" max="12" width="13.42578125" style="149" bestFit="1" customWidth="1"/>
    <col min="13" max="13" width="17.28515625" style="149" customWidth="1"/>
    <col min="14" max="14" width="26.140625" style="149" customWidth="1"/>
    <col min="15" max="15" width="17.7109375" style="149" bestFit="1" customWidth="1"/>
    <col min="16" max="19" width="17.7109375" style="149" customWidth="1"/>
    <col min="20" max="20" width="15" style="149" bestFit="1" customWidth="1"/>
    <col min="21" max="21" width="17.85546875" style="149" bestFit="1" customWidth="1"/>
    <col min="22" max="22" width="9.140625" style="149" customWidth="1"/>
    <col min="23" max="23" width="17.42578125" style="149" bestFit="1" customWidth="1"/>
    <col min="24" max="24" width="15.140625" style="149" customWidth="1"/>
    <col min="25" max="25" width="15.7109375" style="149" bestFit="1" customWidth="1"/>
    <col min="26" max="26" width="15" style="149" bestFit="1" customWidth="1"/>
    <col min="27" max="27" width="17.85546875" style="149" bestFit="1" customWidth="1"/>
    <col min="28" max="28" width="9.140625" style="149" customWidth="1"/>
    <col min="29" max="29" width="9.140625" style="209" customWidth="1"/>
    <col min="30" max="16384" width="9.140625" style="209" hidden="1"/>
  </cols>
  <sheetData>
    <row r="1" spans="1:29">
      <c r="A1" s="714"/>
      <c r="B1" s="714"/>
      <c r="C1" s="738"/>
      <c r="D1" s="738"/>
      <c r="E1" s="738"/>
      <c r="F1" s="738"/>
      <c r="G1" s="738"/>
      <c r="H1" s="738"/>
      <c r="I1" s="738"/>
      <c r="J1" s="738"/>
      <c r="K1" s="738"/>
      <c r="L1" s="738"/>
      <c r="M1" s="738"/>
      <c r="N1" s="738"/>
      <c r="O1" s="738"/>
      <c r="P1" s="738"/>
      <c r="Q1" s="738"/>
      <c r="R1" s="738"/>
      <c r="S1" s="738"/>
      <c r="T1" s="738"/>
      <c r="U1" s="738"/>
      <c r="V1" s="738"/>
      <c r="W1" s="738"/>
      <c r="X1" s="738"/>
      <c r="Y1" s="738"/>
      <c r="Z1" s="738"/>
      <c r="AA1" s="738"/>
      <c r="AB1" s="738"/>
      <c r="AC1" s="714"/>
    </row>
    <row r="2" spans="1:29" ht="13.5" thickBot="1">
      <c r="A2" s="714"/>
      <c r="B2" s="883"/>
      <c r="C2" s="661"/>
      <c r="D2" s="661"/>
      <c r="E2" s="661"/>
      <c r="F2" s="661"/>
      <c r="G2" s="661"/>
      <c r="H2" s="661"/>
      <c r="I2" s="661"/>
      <c r="J2" s="661"/>
      <c r="K2" s="661"/>
      <c r="L2" s="661"/>
      <c r="M2" s="661"/>
      <c r="N2" s="661"/>
      <c r="O2" s="661"/>
      <c r="P2" s="661"/>
      <c r="Q2" s="661"/>
      <c r="R2" s="661"/>
      <c r="S2" s="661"/>
      <c r="T2" s="661"/>
      <c r="U2" s="661"/>
      <c r="V2" s="661"/>
      <c r="W2" s="661"/>
      <c r="X2" s="661"/>
      <c r="Y2" s="661"/>
      <c r="Z2" s="661"/>
      <c r="AA2" s="661"/>
      <c r="AB2" s="661"/>
      <c r="AC2" s="714"/>
    </row>
    <row r="3" spans="1:29" ht="16.5" thickBot="1">
      <c r="A3" s="714"/>
      <c r="B3" s="883"/>
      <c r="C3" s="2858" t="s">
        <v>2951</v>
      </c>
      <c r="D3" s="2856"/>
      <c r="E3" s="2856"/>
      <c r="F3" s="2857"/>
      <c r="G3" s="883"/>
      <c r="H3" s="883"/>
      <c r="I3" s="883"/>
      <c r="J3" s="883"/>
      <c r="K3" s="883"/>
      <c r="L3" s="883"/>
      <c r="M3" s="883"/>
      <c r="N3" s="883"/>
      <c r="O3" s="883"/>
      <c r="P3" s="883"/>
      <c r="Q3" s="883"/>
      <c r="R3" s="883"/>
      <c r="S3" s="883"/>
      <c r="T3" s="883"/>
      <c r="U3" s="883"/>
      <c r="V3" s="883"/>
      <c r="W3" s="883"/>
      <c r="X3" s="883"/>
      <c r="Y3" s="883"/>
      <c r="Z3" s="883"/>
      <c r="AA3" s="62" t="s">
        <v>2832</v>
      </c>
      <c r="AB3" s="883"/>
      <c r="AC3" s="714"/>
    </row>
    <row r="4" spans="1:29" ht="15.75">
      <c r="A4" s="714"/>
      <c r="B4" s="883"/>
      <c r="C4" s="2853" t="s">
        <v>57</v>
      </c>
      <c r="D4" s="8622" t="str">
        <f>J!E4</f>
        <v>ABC Company</v>
      </c>
      <c r="E4" s="8623"/>
      <c r="F4" s="8624"/>
      <c r="G4" s="883"/>
      <c r="H4" s="883"/>
      <c r="I4" s="883"/>
      <c r="J4" s="883"/>
      <c r="K4" s="883"/>
      <c r="L4" s="883"/>
      <c r="M4" s="883"/>
      <c r="N4" s="883"/>
      <c r="O4" s="883"/>
      <c r="P4" s="883"/>
      <c r="Q4" s="883"/>
      <c r="R4" s="883"/>
      <c r="S4" s="883"/>
      <c r="T4" s="883"/>
      <c r="U4" s="883"/>
      <c r="V4" s="883"/>
      <c r="W4" s="883"/>
      <c r="X4" s="883"/>
      <c r="Y4" s="883"/>
      <c r="Z4" s="883"/>
      <c r="AA4" s="883"/>
      <c r="AB4" s="883"/>
      <c r="AC4" s="714"/>
    </row>
    <row r="5" spans="1:29" ht="16.5" thickBot="1">
      <c r="A5" s="714"/>
      <c r="B5" s="883"/>
      <c r="C5" s="2836" t="s">
        <v>2719</v>
      </c>
      <c r="D5" s="8625">
        <f>J!E5</f>
        <v>44196</v>
      </c>
      <c r="E5" s="8626"/>
      <c r="F5" s="8627"/>
      <c r="G5" s="883"/>
      <c r="H5" s="883"/>
      <c r="I5" s="883"/>
      <c r="J5" s="883"/>
      <c r="K5" s="883"/>
      <c r="L5" s="883"/>
      <c r="M5" s="883"/>
      <c r="N5" s="883"/>
      <c r="O5" s="883"/>
      <c r="P5" s="883"/>
      <c r="Q5" s="883"/>
      <c r="R5" s="883"/>
      <c r="S5" s="883"/>
      <c r="T5" s="883"/>
      <c r="U5" s="883"/>
      <c r="V5" s="883"/>
      <c r="W5" s="883"/>
      <c r="X5" s="883"/>
      <c r="Y5" s="883"/>
      <c r="Z5" s="883"/>
      <c r="AA5" s="883"/>
      <c r="AB5" s="883"/>
      <c r="AC5" s="714"/>
    </row>
    <row r="6" spans="1:29" ht="13.5" thickBot="1">
      <c r="A6" s="714"/>
      <c r="B6" s="883"/>
      <c r="C6" s="883"/>
      <c r="D6" s="883"/>
      <c r="E6" s="883"/>
      <c r="F6" s="883"/>
      <c r="G6" s="883"/>
      <c r="H6" s="883"/>
      <c r="I6" s="883"/>
      <c r="J6" s="883"/>
      <c r="K6" s="883"/>
      <c r="L6" s="883"/>
      <c r="M6" s="883"/>
      <c r="N6" s="883"/>
      <c r="O6" s="883"/>
      <c r="P6" s="883"/>
      <c r="Q6" s="883"/>
      <c r="R6" s="883"/>
      <c r="S6" s="883"/>
      <c r="T6" s="883"/>
      <c r="U6" s="883"/>
      <c r="V6" s="883"/>
      <c r="W6" s="883"/>
      <c r="X6" s="883"/>
      <c r="Y6" s="883"/>
      <c r="Z6" s="883"/>
      <c r="AA6" s="883"/>
      <c r="AB6" s="883"/>
      <c r="AC6" s="714"/>
    </row>
    <row r="7" spans="1:29" ht="15.75" customHeight="1" thickBot="1">
      <c r="A7" s="714"/>
      <c r="B7" s="883"/>
      <c r="C7" s="661"/>
      <c r="D7" s="661"/>
      <c r="E7" s="8862" t="s">
        <v>1187</v>
      </c>
      <c r="F7" s="8339"/>
      <c r="G7" s="8339"/>
      <c r="H7" s="8339"/>
      <c r="I7" s="8339"/>
      <c r="J7" s="8339"/>
      <c r="K7" s="8339"/>
      <c r="L7" s="8339"/>
      <c r="M7" s="8339"/>
      <c r="N7" s="8339"/>
      <c r="O7" s="8339"/>
      <c r="P7" s="8339"/>
      <c r="Q7" s="8339"/>
      <c r="R7" s="8339"/>
      <c r="S7" s="8339"/>
      <c r="T7" s="8339"/>
      <c r="U7" s="8340"/>
      <c r="V7" s="146"/>
      <c r="W7" s="8850" t="s">
        <v>1188</v>
      </c>
      <c r="X7" s="8851"/>
      <c r="Y7" s="8851"/>
      <c r="Z7" s="8851"/>
      <c r="AA7" s="8852"/>
      <c r="AB7" s="146"/>
      <c r="AC7" s="714"/>
    </row>
    <row r="8" spans="1:29">
      <c r="A8" s="714"/>
      <c r="B8" s="883"/>
      <c r="C8" s="8853" t="s">
        <v>1391</v>
      </c>
      <c r="D8" s="413"/>
      <c r="E8" s="8855" t="s">
        <v>1699</v>
      </c>
      <c r="F8" s="8855"/>
      <c r="G8" s="8855"/>
      <c r="H8" s="8855"/>
      <c r="I8" s="8855" t="s">
        <v>1700</v>
      </c>
      <c r="J8" s="8855"/>
      <c r="K8" s="8855"/>
      <c r="L8" s="8855"/>
      <c r="M8" s="8856" t="s">
        <v>1701</v>
      </c>
      <c r="N8" s="8677"/>
      <c r="O8" s="8677"/>
      <c r="P8" s="8677"/>
      <c r="Q8" s="8857"/>
      <c r="R8" s="3174" t="s">
        <v>1702</v>
      </c>
      <c r="S8" s="3174" t="s">
        <v>1703</v>
      </c>
      <c r="T8" s="3174" t="s">
        <v>4859</v>
      </c>
      <c r="U8" s="2590" t="s">
        <v>4863</v>
      </c>
      <c r="V8" s="661"/>
      <c r="W8" s="361" t="s">
        <v>1704</v>
      </c>
      <c r="X8" s="348" t="s">
        <v>1705</v>
      </c>
      <c r="Y8" s="348" t="s">
        <v>1706</v>
      </c>
      <c r="Z8" s="8858" t="s">
        <v>4864</v>
      </c>
      <c r="AA8" s="8860" t="s">
        <v>4856</v>
      </c>
      <c r="AB8" s="661"/>
      <c r="AC8" s="714"/>
    </row>
    <row r="9" spans="1:29">
      <c r="A9" s="714"/>
      <c r="B9" s="883"/>
      <c r="C9" s="8854"/>
      <c r="D9" s="414" t="s">
        <v>1707</v>
      </c>
      <c r="E9" s="348" t="s">
        <v>1704</v>
      </c>
      <c r="F9" s="348" t="s">
        <v>1708</v>
      </c>
      <c r="G9" s="348" t="s">
        <v>1705</v>
      </c>
      <c r="H9" s="348" t="s">
        <v>1709</v>
      </c>
      <c r="I9" s="348" t="s">
        <v>1704</v>
      </c>
      <c r="J9" s="348" t="s">
        <v>1708</v>
      </c>
      <c r="K9" s="348" t="s">
        <v>1705</v>
      </c>
      <c r="L9" s="348" t="s">
        <v>1710</v>
      </c>
      <c r="M9" s="348" t="s">
        <v>1704</v>
      </c>
      <c r="N9" s="348" t="s">
        <v>1704</v>
      </c>
      <c r="O9" s="348" t="s">
        <v>1704</v>
      </c>
      <c r="P9" s="348" t="s">
        <v>1705</v>
      </c>
      <c r="Q9" s="348" t="s">
        <v>1706</v>
      </c>
      <c r="R9" s="8151" t="s">
        <v>68</v>
      </c>
      <c r="S9" s="8151" t="s">
        <v>68</v>
      </c>
      <c r="T9" s="8151" t="s">
        <v>68</v>
      </c>
      <c r="U9" s="8151" t="s">
        <v>68</v>
      </c>
      <c r="V9" s="661"/>
      <c r="W9" s="365" t="s">
        <v>1370</v>
      </c>
      <c r="X9" s="350" t="s">
        <v>4121</v>
      </c>
      <c r="Y9" s="350" t="s">
        <v>1712</v>
      </c>
      <c r="Z9" s="8859"/>
      <c r="AA9" s="8861"/>
      <c r="AB9" s="661"/>
      <c r="AC9" s="714"/>
    </row>
    <row r="10" spans="1:29" s="6991" customFormat="1">
      <c r="A10" s="718"/>
      <c r="B10" s="885"/>
      <c r="C10" s="8854"/>
      <c r="D10" s="414"/>
      <c r="E10" s="350" t="s">
        <v>1392</v>
      </c>
      <c r="F10" s="350"/>
      <c r="G10" s="350" t="s">
        <v>1713</v>
      </c>
      <c r="H10" s="417"/>
      <c r="I10" s="350" t="s">
        <v>1392</v>
      </c>
      <c r="J10" s="350"/>
      <c r="K10" s="350" t="s">
        <v>4119</v>
      </c>
      <c r="L10" s="417"/>
      <c r="M10" s="350" t="s">
        <v>1392</v>
      </c>
      <c r="N10" s="418" t="s">
        <v>1714</v>
      </c>
      <c r="O10" s="350" t="s">
        <v>1715</v>
      </c>
      <c r="P10" s="350" t="s">
        <v>4119</v>
      </c>
      <c r="Q10" s="350" t="s">
        <v>1715</v>
      </c>
      <c r="R10" s="350"/>
      <c r="S10" s="419"/>
      <c r="T10" s="419"/>
      <c r="U10" s="420"/>
      <c r="V10" s="662"/>
      <c r="W10" s="365"/>
      <c r="X10" s="350"/>
      <c r="Y10" s="350"/>
      <c r="Z10" s="8859"/>
      <c r="AA10" s="8861"/>
      <c r="AB10" s="662"/>
      <c r="AC10" s="718"/>
    </row>
    <row r="11" spans="1:29" s="6991" customFormat="1">
      <c r="A11" s="718"/>
      <c r="B11" s="885"/>
      <c r="C11" s="421"/>
      <c r="D11" s="414"/>
      <c r="E11" s="419"/>
      <c r="F11" s="350"/>
      <c r="G11" s="350"/>
      <c r="H11" s="418" t="s">
        <v>1716</v>
      </c>
      <c r="I11" s="350"/>
      <c r="J11" s="350"/>
      <c r="K11" s="350"/>
      <c r="L11" s="418" t="s">
        <v>1717</v>
      </c>
      <c r="M11" s="350"/>
      <c r="N11" s="418"/>
      <c r="O11" s="350" t="s">
        <v>1718</v>
      </c>
      <c r="P11" s="350"/>
      <c r="Q11" s="350" t="s">
        <v>1719</v>
      </c>
      <c r="R11" s="350"/>
      <c r="S11" s="419"/>
      <c r="T11" s="419"/>
      <c r="U11" s="420" t="s">
        <v>1546</v>
      </c>
      <c r="V11" s="662"/>
      <c r="W11" s="365"/>
      <c r="X11" s="350"/>
      <c r="Y11" s="350" t="s">
        <v>1720</v>
      </c>
      <c r="Z11" s="422"/>
      <c r="AA11" s="423" t="s">
        <v>1721</v>
      </c>
      <c r="AB11" s="662"/>
      <c r="AC11" s="718"/>
    </row>
    <row r="12" spans="1:29" s="6991" customFormat="1">
      <c r="A12" s="718"/>
      <c r="B12" s="885"/>
      <c r="C12" s="424" t="s">
        <v>392</v>
      </c>
      <c r="D12" s="425" t="s">
        <v>409</v>
      </c>
      <c r="E12" s="425" t="s">
        <v>410</v>
      </c>
      <c r="F12" s="425" t="s">
        <v>1722</v>
      </c>
      <c r="G12" s="425" t="s">
        <v>412</v>
      </c>
      <c r="H12" s="425" t="s">
        <v>413</v>
      </c>
      <c r="I12" s="425" t="s">
        <v>414</v>
      </c>
      <c r="J12" s="425" t="s">
        <v>415</v>
      </c>
      <c r="K12" s="425" t="s">
        <v>416</v>
      </c>
      <c r="L12" s="425" t="s">
        <v>417</v>
      </c>
      <c r="M12" s="425" t="s">
        <v>418</v>
      </c>
      <c r="N12" s="425" t="s">
        <v>419</v>
      </c>
      <c r="O12" s="425" t="s">
        <v>420</v>
      </c>
      <c r="P12" s="425" t="s">
        <v>421</v>
      </c>
      <c r="Q12" s="425" t="s">
        <v>422</v>
      </c>
      <c r="R12" s="425" t="s">
        <v>1093</v>
      </c>
      <c r="S12" s="425" t="s">
        <v>1094</v>
      </c>
      <c r="T12" s="425" t="s">
        <v>1095</v>
      </c>
      <c r="U12" s="426" t="s">
        <v>1096</v>
      </c>
      <c r="V12" s="662"/>
      <c r="W12" s="377" t="s">
        <v>1097</v>
      </c>
      <c r="X12" s="427" t="s">
        <v>1098</v>
      </c>
      <c r="Y12" s="427" t="s">
        <v>1155</v>
      </c>
      <c r="Z12" s="427" t="s">
        <v>1156</v>
      </c>
      <c r="AA12" s="428" t="s">
        <v>1157</v>
      </c>
      <c r="AB12" s="662"/>
      <c r="AC12" s="718"/>
    </row>
    <row r="13" spans="1:29">
      <c r="A13" s="714"/>
      <c r="B13" s="883"/>
      <c r="C13" s="429" t="s">
        <v>1723</v>
      </c>
      <c r="D13" s="430"/>
      <c r="E13" s="431"/>
      <c r="F13" s="431"/>
      <c r="G13" s="431"/>
      <c r="H13" s="431"/>
      <c r="I13" s="431"/>
      <c r="J13" s="431"/>
      <c r="K13" s="431"/>
      <c r="L13" s="431"/>
      <c r="M13" s="431"/>
      <c r="N13" s="431"/>
      <c r="O13" s="431"/>
      <c r="P13" s="431"/>
      <c r="Q13" s="431"/>
      <c r="R13" s="431"/>
      <c r="S13" s="431"/>
      <c r="T13" s="431"/>
      <c r="U13" s="257"/>
      <c r="V13" s="661"/>
      <c r="W13" s="258"/>
      <c r="X13" s="431"/>
      <c r="Y13" s="431"/>
      <c r="Z13" s="431"/>
      <c r="AA13" s="257"/>
      <c r="AB13" s="661"/>
      <c r="AC13" s="714"/>
    </row>
    <row r="14" spans="1:29">
      <c r="A14" s="714"/>
      <c r="B14" s="883"/>
      <c r="C14" s="432" t="s">
        <v>1724</v>
      </c>
      <c r="D14" s="433"/>
      <c r="E14" s="147"/>
      <c r="F14" s="147"/>
      <c r="G14" s="147"/>
      <c r="H14" s="147"/>
      <c r="I14" s="147"/>
      <c r="J14" s="147"/>
      <c r="K14" s="147"/>
      <c r="L14" s="147"/>
      <c r="M14" s="147"/>
      <c r="N14" s="147"/>
      <c r="O14" s="147"/>
      <c r="P14" s="147"/>
      <c r="Q14" s="147"/>
      <c r="R14" s="147"/>
      <c r="S14" s="147"/>
      <c r="T14" s="147"/>
      <c r="U14" s="259"/>
      <c r="V14" s="661"/>
      <c r="W14" s="434"/>
      <c r="X14" s="435"/>
      <c r="Y14" s="435"/>
      <c r="Z14" s="147"/>
      <c r="AA14" s="259"/>
      <c r="AB14" s="661"/>
      <c r="AC14" s="714"/>
    </row>
    <row r="15" spans="1:29">
      <c r="A15" s="714"/>
      <c r="B15" s="883"/>
      <c r="C15" s="432" t="s">
        <v>1725</v>
      </c>
      <c r="D15" s="433"/>
      <c r="E15" s="147"/>
      <c r="F15" s="147"/>
      <c r="G15" s="147"/>
      <c r="H15" s="147"/>
      <c r="I15" s="147"/>
      <c r="J15" s="147"/>
      <c r="K15" s="147"/>
      <c r="L15" s="147"/>
      <c r="M15" s="147"/>
      <c r="N15" s="147"/>
      <c r="O15" s="147"/>
      <c r="P15" s="147"/>
      <c r="Q15" s="147"/>
      <c r="R15" s="147"/>
      <c r="S15" s="147"/>
      <c r="T15" s="147"/>
      <c r="U15" s="259"/>
      <c r="V15" s="661"/>
      <c r="W15" s="434"/>
      <c r="X15" s="435"/>
      <c r="Y15" s="435"/>
      <c r="Z15" s="147"/>
      <c r="AA15" s="259"/>
      <c r="AB15" s="661"/>
      <c r="AC15" s="714"/>
    </row>
    <row r="16" spans="1:29">
      <c r="A16" s="714"/>
      <c r="B16" s="883"/>
      <c r="C16" s="436" t="s">
        <v>1679</v>
      </c>
      <c r="D16" s="437"/>
      <c r="E16" s="147"/>
      <c r="F16" s="147"/>
      <c r="G16" s="147"/>
      <c r="H16" s="147"/>
      <c r="I16" s="147"/>
      <c r="J16" s="147"/>
      <c r="K16" s="435"/>
      <c r="L16" s="435"/>
      <c r="M16" s="435"/>
      <c r="N16" s="435"/>
      <c r="O16" s="435"/>
      <c r="P16" s="435"/>
      <c r="Q16" s="435"/>
      <c r="R16" s="435"/>
      <c r="S16" s="435"/>
      <c r="T16" s="435"/>
      <c r="U16" s="438"/>
      <c r="V16" s="661"/>
      <c r="W16" s="434"/>
      <c r="X16" s="435"/>
      <c r="Y16" s="435"/>
      <c r="Z16" s="435"/>
      <c r="AA16" s="259"/>
      <c r="AB16" s="661"/>
      <c r="AC16" s="714"/>
    </row>
    <row r="17" spans="1:29" ht="15.75">
      <c r="A17" s="714"/>
      <c r="B17" s="883"/>
      <c r="C17" s="439" t="str">
        <f>'[12]Schedule 8.1, 9.1 &amp; 11.1'!B31</f>
        <v>a. BONDS1</v>
      </c>
      <c r="D17" s="440"/>
      <c r="E17" s="435">
        <v>0</v>
      </c>
      <c r="F17" s="441">
        <v>0</v>
      </c>
      <c r="G17" s="435">
        <v>0</v>
      </c>
      <c r="H17" s="1108">
        <f>E17*F17*G17</f>
        <v>0</v>
      </c>
      <c r="I17" s="435">
        <v>0</v>
      </c>
      <c r="J17" s="441">
        <v>0</v>
      </c>
      <c r="K17" s="435">
        <v>0</v>
      </c>
      <c r="L17" s="1108">
        <f>I17*J17*K17</f>
        <v>0</v>
      </c>
      <c r="M17" s="435">
        <v>0</v>
      </c>
      <c r="N17" s="435">
        <v>0</v>
      </c>
      <c r="O17" s="1108">
        <f>M17+N17</f>
        <v>0</v>
      </c>
      <c r="P17" s="435">
        <v>0</v>
      </c>
      <c r="Q17" s="1108">
        <f>O17*P17</f>
        <v>0</v>
      </c>
      <c r="R17" s="435">
        <v>0</v>
      </c>
      <c r="S17" s="435">
        <v>0</v>
      </c>
      <c r="T17" s="435">
        <v>0</v>
      </c>
      <c r="U17" s="1107">
        <f>R17+S17-T17</f>
        <v>0</v>
      </c>
      <c r="V17" s="661"/>
      <c r="W17" s="442">
        <v>0</v>
      </c>
      <c r="X17" s="443">
        <v>0</v>
      </c>
      <c r="Y17" s="1126">
        <f>W17*X17</f>
        <v>0</v>
      </c>
      <c r="Z17" s="435">
        <v>0</v>
      </c>
      <c r="AA17" s="264">
        <f>Y17-Z17</f>
        <v>0</v>
      </c>
      <c r="AB17" s="661"/>
      <c r="AC17" s="714"/>
    </row>
    <row r="18" spans="1:29" ht="15.75">
      <c r="A18" s="714"/>
      <c r="B18" s="883"/>
      <c r="C18" s="439" t="str">
        <f>'[12]Schedule 8.1, 9.1 &amp; 11.1'!B32</f>
        <v>b. BONDS2</v>
      </c>
      <c r="D18" s="440"/>
      <c r="E18" s="435">
        <v>0</v>
      </c>
      <c r="F18" s="441">
        <v>0</v>
      </c>
      <c r="G18" s="435">
        <v>0</v>
      </c>
      <c r="H18" s="1108">
        <f>E18*F18*G18</f>
        <v>0</v>
      </c>
      <c r="I18" s="435">
        <v>0</v>
      </c>
      <c r="J18" s="441">
        <v>0</v>
      </c>
      <c r="K18" s="435">
        <v>0</v>
      </c>
      <c r="L18" s="1108">
        <f>I18*J18*K18</f>
        <v>0</v>
      </c>
      <c r="M18" s="435">
        <v>0</v>
      </c>
      <c r="N18" s="435">
        <v>0</v>
      </c>
      <c r="O18" s="1108">
        <f>M18+N18</f>
        <v>0</v>
      </c>
      <c r="P18" s="435">
        <v>0</v>
      </c>
      <c r="Q18" s="1108">
        <f>O18*P18</f>
        <v>0</v>
      </c>
      <c r="R18" s="435">
        <v>0</v>
      </c>
      <c r="S18" s="435">
        <v>0</v>
      </c>
      <c r="T18" s="435">
        <v>0</v>
      </c>
      <c r="U18" s="1107">
        <f>R18+S18-T18</f>
        <v>0</v>
      </c>
      <c r="V18" s="661"/>
      <c r="W18" s="442">
        <v>0</v>
      </c>
      <c r="X18" s="443">
        <v>0</v>
      </c>
      <c r="Y18" s="1126">
        <f>W18*X18</f>
        <v>0</v>
      </c>
      <c r="Z18" s="435">
        <v>0</v>
      </c>
      <c r="AA18" s="264">
        <f>Y18-Z18</f>
        <v>0</v>
      </c>
      <c r="AB18" s="661"/>
      <c r="AC18" s="714"/>
    </row>
    <row r="19" spans="1:29" ht="15.75">
      <c r="A19" s="714"/>
      <c r="B19" s="883"/>
      <c r="C19" s="439" t="str">
        <f>'[12]Schedule 8.1, 9.1 &amp; 11.1'!B33</f>
        <v>c. BONDS3</v>
      </c>
      <c r="D19" s="440"/>
      <c r="E19" s="435">
        <v>0</v>
      </c>
      <c r="F19" s="441">
        <v>0</v>
      </c>
      <c r="G19" s="435">
        <v>0</v>
      </c>
      <c r="H19" s="1108">
        <f>E19*F19*G19</f>
        <v>0</v>
      </c>
      <c r="I19" s="435">
        <v>0</v>
      </c>
      <c r="J19" s="441">
        <v>0</v>
      </c>
      <c r="K19" s="435">
        <v>0</v>
      </c>
      <c r="L19" s="1108">
        <f>I19*J19*K19</f>
        <v>0</v>
      </c>
      <c r="M19" s="435">
        <v>0</v>
      </c>
      <c r="N19" s="435">
        <v>0</v>
      </c>
      <c r="O19" s="1108">
        <f>M19+N19</f>
        <v>0</v>
      </c>
      <c r="P19" s="435">
        <v>0</v>
      </c>
      <c r="Q19" s="1108">
        <f>O19*P19</f>
        <v>0</v>
      </c>
      <c r="R19" s="435">
        <v>0</v>
      </c>
      <c r="S19" s="435">
        <v>0</v>
      </c>
      <c r="T19" s="435">
        <v>0</v>
      </c>
      <c r="U19" s="1107">
        <f>R19+S19-T19</f>
        <v>0</v>
      </c>
      <c r="V19" s="661"/>
      <c r="W19" s="442">
        <v>0</v>
      </c>
      <c r="X19" s="443">
        <v>0</v>
      </c>
      <c r="Y19" s="1126">
        <f>W19*X19</f>
        <v>0</v>
      </c>
      <c r="Z19" s="435">
        <v>0</v>
      </c>
      <c r="AA19" s="264">
        <f>Y19-Z19</f>
        <v>0</v>
      </c>
      <c r="AB19" s="661"/>
      <c r="AC19" s="714"/>
    </row>
    <row r="20" spans="1:29">
      <c r="A20" s="714"/>
      <c r="B20" s="883"/>
      <c r="C20" s="444" t="s">
        <v>1726</v>
      </c>
      <c r="D20" s="177"/>
      <c r="E20" s="445">
        <f>SUM(E17:E19)</f>
        <v>0</v>
      </c>
      <c r="F20" s="446"/>
      <c r="G20" s="445"/>
      <c r="H20" s="1109">
        <f>SUM(H17:H19)</f>
        <v>0</v>
      </c>
      <c r="I20" s="445">
        <f>SUM(I17:I19)</f>
        <v>0</v>
      </c>
      <c r="J20" s="446"/>
      <c r="K20" s="445"/>
      <c r="L20" s="1109">
        <f>SUM(L17:L19)</f>
        <v>0</v>
      </c>
      <c r="M20" s="1109">
        <f>SUM(M17:M19)</f>
        <v>0</v>
      </c>
      <c r="N20" s="1109">
        <f>SUM(N17:N19)</f>
        <v>0</v>
      </c>
      <c r="O20" s="1109">
        <f>SUM(O17:O19)</f>
        <v>0</v>
      </c>
      <c r="P20" s="445"/>
      <c r="Q20" s="1109">
        <f>SUM(Q17:Q19)</f>
        <v>0</v>
      </c>
      <c r="R20" s="1109">
        <f>SUM(R17:R19)</f>
        <v>0</v>
      </c>
      <c r="S20" s="1109">
        <f>SUM(S17:S19)</f>
        <v>0</v>
      </c>
      <c r="T20" s="1109">
        <f>SUM(T17:T19)</f>
        <v>0</v>
      </c>
      <c r="U20" s="1110">
        <f>SUM(U17:U19)</f>
        <v>0</v>
      </c>
      <c r="V20" s="661"/>
      <c r="W20" s="1127">
        <f>SUM(W17:W19)</f>
        <v>0</v>
      </c>
      <c r="X20" s="445"/>
      <c r="Y20" s="1109">
        <f>SUM(Y17:Y19)</f>
        <v>0</v>
      </c>
      <c r="Z20" s="1109">
        <f>SUM(Z17:Z19)</f>
        <v>0</v>
      </c>
      <c r="AA20" s="1110">
        <f>SUM(AA17:AA19)</f>
        <v>0</v>
      </c>
      <c r="AB20" s="661"/>
      <c r="AC20" s="714"/>
    </row>
    <row r="21" spans="1:29">
      <c r="A21" s="714"/>
      <c r="B21" s="883"/>
      <c r="C21" s="436" t="s">
        <v>1680</v>
      </c>
      <c r="D21" s="437"/>
      <c r="E21" s="435"/>
      <c r="F21" s="147"/>
      <c r="G21" s="435"/>
      <c r="H21" s="435"/>
      <c r="I21" s="435"/>
      <c r="J21" s="147"/>
      <c r="K21" s="435"/>
      <c r="L21" s="435"/>
      <c r="M21" s="435"/>
      <c r="N21" s="435"/>
      <c r="O21" s="435"/>
      <c r="P21" s="435"/>
      <c r="Q21" s="435"/>
      <c r="R21" s="435"/>
      <c r="S21" s="435"/>
      <c r="T21" s="435"/>
      <c r="U21" s="438"/>
      <c r="V21" s="661"/>
      <c r="W21" s="447"/>
      <c r="X21" s="448"/>
      <c r="Y21" s="448"/>
      <c r="Z21" s="435"/>
      <c r="AA21" s="259"/>
      <c r="AB21" s="661"/>
      <c r="AC21" s="714"/>
    </row>
    <row r="22" spans="1:29" ht="15.75">
      <c r="A22" s="714"/>
      <c r="B22" s="883"/>
      <c r="C22" s="439" t="str">
        <f>'[12]Schedule 8.1, 9.1 &amp; 11.1'!B37</f>
        <v>BONDS1</v>
      </c>
      <c r="D22" s="449"/>
      <c r="E22" s="435">
        <v>0</v>
      </c>
      <c r="F22" s="441">
        <v>0</v>
      </c>
      <c r="G22" s="435">
        <v>0</v>
      </c>
      <c r="H22" s="435">
        <f>E22*F22*G22</f>
        <v>0</v>
      </c>
      <c r="I22" s="435">
        <v>0</v>
      </c>
      <c r="J22" s="441">
        <v>0</v>
      </c>
      <c r="K22" s="435">
        <v>0</v>
      </c>
      <c r="L22" s="1108">
        <f>I22*J22*K22</f>
        <v>0</v>
      </c>
      <c r="M22" s="435">
        <v>0</v>
      </c>
      <c r="N22" s="435">
        <v>0</v>
      </c>
      <c r="O22" s="1108">
        <f>M22+N22</f>
        <v>0</v>
      </c>
      <c r="P22" s="435">
        <v>0</v>
      </c>
      <c r="Q22" s="1108">
        <f>O22*P22</f>
        <v>0</v>
      </c>
      <c r="R22" s="435">
        <v>0</v>
      </c>
      <c r="S22" s="435">
        <v>0</v>
      </c>
      <c r="T22" s="435">
        <v>0</v>
      </c>
      <c r="U22" s="1107">
        <f>R22+S22-T22</f>
        <v>0</v>
      </c>
      <c r="V22" s="661"/>
      <c r="W22" s="442">
        <v>0</v>
      </c>
      <c r="X22" s="443">
        <v>0</v>
      </c>
      <c r="Y22" s="443">
        <f>W22*X22</f>
        <v>0</v>
      </c>
      <c r="Z22" s="435">
        <v>0</v>
      </c>
      <c r="AA22" s="264">
        <f>Y22-Z22</f>
        <v>0</v>
      </c>
      <c r="AB22" s="661"/>
      <c r="AC22" s="714"/>
    </row>
    <row r="23" spans="1:29" ht="15.75">
      <c r="A23" s="714"/>
      <c r="B23" s="883"/>
      <c r="C23" s="439" t="str">
        <f>'[12]Schedule 8.1, 9.1 &amp; 11.1'!B38</f>
        <v>BONDS2</v>
      </c>
      <c r="D23" s="449"/>
      <c r="E23" s="435">
        <v>0</v>
      </c>
      <c r="F23" s="441">
        <v>0</v>
      </c>
      <c r="G23" s="435">
        <v>0</v>
      </c>
      <c r="H23" s="435">
        <f>E23*F23*G23</f>
        <v>0</v>
      </c>
      <c r="I23" s="435">
        <v>0</v>
      </c>
      <c r="J23" s="441">
        <v>0</v>
      </c>
      <c r="K23" s="435">
        <v>0</v>
      </c>
      <c r="L23" s="1108">
        <f>I23*J23*K23</f>
        <v>0</v>
      </c>
      <c r="M23" s="435">
        <v>0</v>
      </c>
      <c r="N23" s="435">
        <v>0</v>
      </c>
      <c r="O23" s="1108">
        <f>M23+N23</f>
        <v>0</v>
      </c>
      <c r="P23" s="435">
        <v>0</v>
      </c>
      <c r="Q23" s="1108">
        <f>O23*P23</f>
        <v>0</v>
      </c>
      <c r="R23" s="435">
        <v>0</v>
      </c>
      <c r="S23" s="435">
        <v>0</v>
      </c>
      <c r="T23" s="435">
        <v>0</v>
      </c>
      <c r="U23" s="1107">
        <f>R23+S23-T23</f>
        <v>0</v>
      </c>
      <c r="V23" s="661"/>
      <c r="W23" s="442">
        <v>0</v>
      </c>
      <c r="X23" s="443">
        <v>0</v>
      </c>
      <c r="Y23" s="443">
        <f>W23*X23</f>
        <v>0</v>
      </c>
      <c r="Z23" s="435">
        <v>0</v>
      </c>
      <c r="AA23" s="264">
        <f>Y23-Z23</f>
        <v>0</v>
      </c>
      <c r="AB23" s="661"/>
      <c r="AC23" s="714"/>
    </row>
    <row r="24" spans="1:29" ht="15.75">
      <c r="A24" s="714"/>
      <c r="B24" s="883"/>
      <c r="C24" s="439" t="str">
        <f>'[12]Schedule 8.1, 9.1 &amp; 11.1'!B39</f>
        <v>BONDS3</v>
      </c>
      <c r="D24" s="449"/>
      <c r="E24" s="435">
        <v>0</v>
      </c>
      <c r="F24" s="441">
        <v>0</v>
      </c>
      <c r="G24" s="435">
        <v>0</v>
      </c>
      <c r="H24" s="435">
        <f>E24*F24*G24</f>
        <v>0</v>
      </c>
      <c r="I24" s="435">
        <v>0</v>
      </c>
      <c r="J24" s="441">
        <v>0</v>
      </c>
      <c r="K24" s="435">
        <v>0</v>
      </c>
      <c r="L24" s="1108">
        <f>I24*J24*K24</f>
        <v>0</v>
      </c>
      <c r="M24" s="435">
        <v>0</v>
      </c>
      <c r="N24" s="435">
        <v>0</v>
      </c>
      <c r="O24" s="1108">
        <f>M24+N24</f>
        <v>0</v>
      </c>
      <c r="P24" s="435">
        <v>0</v>
      </c>
      <c r="Q24" s="1108">
        <f>O24*P24</f>
        <v>0</v>
      </c>
      <c r="R24" s="435">
        <v>0</v>
      </c>
      <c r="S24" s="435">
        <v>0</v>
      </c>
      <c r="T24" s="435">
        <v>0</v>
      </c>
      <c r="U24" s="1107">
        <f>R24+S24-T24</f>
        <v>0</v>
      </c>
      <c r="V24" s="661"/>
      <c r="W24" s="442">
        <v>0</v>
      </c>
      <c r="X24" s="443">
        <v>0</v>
      </c>
      <c r="Y24" s="443">
        <f>W24*X24</f>
        <v>0</v>
      </c>
      <c r="Z24" s="435">
        <v>0</v>
      </c>
      <c r="AA24" s="264">
        <f>Y24-Z24</f>
        <v>0</v>
      </c>
      <c r="AB24" s="661"/>
      <c r="AC24" s="714"/>
    </row>
    <row r="25" spans="1:29">
      <c r="A25" s="714"/>
      <c r="B25" s="883"/>
      <c r="C25" s="444" t="s">
        <v>1727</v>
      </c>
      <c r="D25" s="407"/>
      <c r="E25" s="445">
        <f>SUM(E22:E24)</f>
        <v>0</v>
      </c>
      <c r="F25" s="446"/>
      <c r="G25" s="445"/>
      <c r="H25" s="445">
        <f>SUM(H22:H24)</f>
        <v>0</v>
      </c>
      <c r="I25" s="445">
        <f>SUM(I22:I24)</f>
        <v>0</v>
      </c>
      <c r="J25" s="446"/>
      <c r="K25" s="445"/>
      <c r="L25" s="1109">
        <f>SUM(L22:L24)</f>
        <v>0</v>
      </c>
      <c r="M25" s="1109">
        <f>SUM(M22:M24)</f>
        <v>0</v>
      </c>
      <c r="N25" s="1109">
        <f>SUM(N22:N24)</f>
        <v>0</v>
      </c>
      <c r="O25" s="1109">
        <f>SUM(O22:O24)</f>
        <v>0</v>
      </c>
      <c r="P25" s="445"/>
      <c r="Q25" s="1109">
        <f>SUM(Q22:Q24)</f>
        <v>0</v>
      </c>
      <c r="R25" s="1109">
        <f>SUM(R22:R24)</f>
        <v>0</v>
      </c>
      <c r="S25" s="1109">
        <f>SUM(S22:S24)</f>
        <v>0</v>
      </c>
      <c r="T25" s="1109">
        <f>SUM(T22:T24)</f>
        <v>0</v>
      </c>
      <c r="U25" s="1110">
        <f>SUM(U22:U24)</f>
        <v>0</v>
      </c>
      <c r="V25" s="661"/>
      <c r="W25" s="1127">
        <f>SUM(W22:W24)</f>
        <v>0</v>
      </c>
      <c r="X25" s="445"/>
      <c r="Y25" s="1109">
        <f>SUM(Y22:Y24)</f>
        <v>0</v>
      </c>
      <c r="Z25" s="1109">
        <f>SUM(Z22:Z24)</f>
        <v>0</v>
      </c>
      <c r="AA25" s="1110">
        <f>SUM(AA22:AA24)</f>
        <v>0</v>
      </c>
      <c r="AB25" s="661"/>
      <c r="AC25" s="714"/>
    </row>
    <row r="26" spans="1:29">
      <c r="A26" s="714"/>
      <c r="B26" s="883"/>
      <c r="C26" s="444" t="s">
        <v>1728</v>
      </c>
      <c r="D26" s="407"/>
      <c r="E26" s="445">
        <f>E20+E25</f>
        <v>0</v>
      </c>
      <c r="F26" s="446"/>
      <c r="G26" s="445"/>
      <c r="H26" s="445">
        <f>H20+H25</f>
        <v>0</v>
      </c>
      <c r="I26" s="445">
        <f>I20+I25</f>
        <v>0</v>
      </c>
      <c r="J26" s="446"/>
      <c r="K26" s="445"/>
      <c r="L26" s="1109">
        <f>L20+L25</f>
        <v>0</v>
      </c>
      <c r="M26" s="1109">
        <f>SUM(M23:M25)</f>
        <v>0</v>
      </c>
      <c r="N26" s="1109">
        <f>SUM(N23:N25)</f>
        <v>0</v>
      </c>
      <c r="O26" s="1109">
        <f>SUM(O23:O25)</f>
        <v>0</v>
      </c>
      <c r="P26" s="445"/>
      <c r="Q26" s="1109">
        <f>Q20+Q25</f>
        <v>0</v>
      </c>
      <c r="R26" s="1109">
        <f>R20+R25</f>
        <v>0</v>
      </c>
      <c r="S26" s="1109">
        <f>S20+S25</f>
        <v>0</v>
      </c>
      <c r="T26" s="1109">
        <f>T20+T25</f>
        <v>0</v>
      </c>
      <c r="U26" s="1110">
        <f>U20+U25</f>
        <v>0</v>
      </c>
      <c r="V26" s="661"/>
      <c r="W26" s="1127">
        <f>W20+W25</f>
        <v>0</v>
      </c>
      <c r="X26" s="445"/>
      <c r="Y26" s="1109">
        <f>Y20+Y25</f>
        <v>0</v>
      </c>
      <c r="Z26" s="1109">
        <f>SUM(Z23:Z25)</f>
        <v>0</v>
      </c>
      <c r="AA26" s="1110">
        <f>SUM(AA23:AA25)</f>
        <v>0</v>
      </c>
      <c r="AB26" s="661"/>
      <c r="AC26" s="714"/>
    </row>
    <row r="27" spans="1:29">
      <c r="A27" s="714"/>
      <c r="B27" s="883"/>
      <c r="C27" s="432" t="s">
        <v>1729</v>
      </c>
      <c r="D27" s="433"/>
      <c r="E27" s="435"/>
      <c r="F27" s="147"/>
      <c r="G27" s="435"/>
      <c r="H27" s="435"/>
      <c r="I27" s="435"/>
      <c r="J27" s="147"/>
      <c r="K27" s="435"/>
      <c r="L27" s="435"/>
      <c r="M27" s="435"/>
      <c r="N27" s="435"/>
      <c r="O27" s="435"/>
      <c r="P27" s="435"/>
      <c r="Q27" s="435"/>
      <c r="R27" s="435"/>
      <c r="S27" s="435"/>
      <c r="T27" s="435"/>
      <c r="U27" s="438"/>
      <c r="V27" s="661"/>
      <c r="W27" s="447"/>
      <c r="X27" s="448"/>
      <c r="Y27" s="448"/>
      <c r="Z27" s="435"/>
      <c r="AA27" s="259"/>
      <c r="AB27" s="661"/>
      <c r="AC27" s="714"/>
    </row>
    <row r="28" spans="1:29">
      <c r="A28" s="714"/>
      <c r="B28" s="883"/>
      <c r="C28" s="432" t="s">
        <v>1686</v>
      </c>
      <c r="D28" s="433"/>
      <c r="E28" s="435"/>
      <c r="F28" s="147"/>
      <c r="G28" s="435"/>
      <c r="H28" s="435"/>
      <c r="I28" s="435"/>
      <c r="J28" s="147"/>
      <c r="K28" s="435"/>
      <c r="L28" s="435"/>
      <c r="M28" s="435"/>
      <c r="N28" s="435"/>
      <c r="O28" s="435"/>
      <c r="P28" s="435"/>
      <c r="Q28" s="435"/>
      <c r="R28" s="435"/>
      <c r="S28" s="435"/>
      <c r="T28" s="435"/>
      <c r="U28" s="438"/>
      <c r="V28" s="661"/>
      <c r="W28" s="434"/>
      <c r="X28" s="435"/>
      <c r="Y28" s="435"/>
      <c r="Z28" s="435"/>
      <c r="AA28" s="259"/>
      <c r="AB28" s="661"/>
      <c r="AC28" s="714"/>
    </row>
    <row r="29" spans="1:29">
      <c r="A29" s="714"/>
      <c r="B29" s="883"/>
      <c r="C29" s="436" t="s">
        <v>1679</v>
      </c>
      <c r="D29" s="437"/>
      <c r="E29" s="435"/>
      <c r="F29" s="147"/>
      <c r="G29" s="435"/>
      <c r="H29" s="435"/>
      <c r="I29" s="435"/>
      <c r="J29" s="147"/>
      <c r="K29" s="435"/>
      <c r="L29" s="435"/>
      <c r="M29" s="435"/>
      <c r="N29" s="435"/>
      <c r="O29" s="435"/>
      <c r="P29" s="435"/>
      <c r="Q29" s="435"/>
      <c r="R29" s="435"/>
      <c r="S29" s="435"/>
      <c r="T29" s="435"/>
      <c r="U29" s="438"/>
      <c r="V29" s="661"/>
      <c r="W29" s="434"/>
      <c r="X29" s="435"/>
      <c r="Y29" s="435"/>
      <c r="Z29" s="435"/>
      <c r="AA29" s="259"/>
      <c r="AB29" s="661"/>
      <c r="AC29" s="714"/>
    </row>
    <row r="30" spans="1:29" ht="15.75">
      <c r="A30" s="714"/>
      <c r="B30" s="883"/>
      <c r="C30" s="439" t="str">
        <f>'[12]Schedule 8.1, 9.1 &amp; 11.1'!B61</f>
        <v>a. BONDS1</v>
      </c>
      <c r="D30" s="449"/>
      <c r="E30" s="435">
        <v>0</v>
      </c>
      <c r="F30" s="441">
        <v>0</v>
      </c>
      <c r="G30" s="435">
        <v>0</v>
      </c>
      <c r="H30" s="435">
        <f>E30*F30*G30</f>
        <v>0</v>
      </c>
      <c r="I30" s="435">
        <v>0</v>
      </c>
      <c r="J30" s="441">
        <v>0</v>
      </c>
      <c r="K30" s="435">
        <v>0</v>
      </c>
      <c r="L30" s="1108">
        <f>I30*J30*K30</f>
        <v>0</v>
      </c>
      <c r="M30" s="435">
        <v>0</v>
      </c>
      <c r="N30" s="435">
        <v>0</v>
      </c>
      <c r="O30" s="1108">
        <f>M30+N30</f>
        <v>0</v>
      </c>
      <c r="P30" s="435">
        <v>0</v>
      </c>
      <c r="Q30" s="1108">
        <f>O30*P30</f>
        <v>0</v>
      </c>
      <c r="R30" s="435">
        <v>0</v>
      </c>
      <c r="S30" s="435">
        <v>0</v>
      </c>
      <c r="T30" s="435">
        <v>0</v>
      </c>
      <c r="U30" s="1107">
        <f>R30+S30-T30</f>
        <v>0</v>
      </c>
      <c r="V30" s="661"/>
      <c r="W30" s="442">
        <v>0</v>
      </c>
      <c r="X30" s="443">
        <v>0</v>
      </c>
      <c r="Y30" s="1126">
        <f>W30*X30</f>
        <v>0</v>
      </c>
      <c r="Z30" s="435">
        <v>0</v>
      </c>
      <c r="AA30" s="264">
        <f>Y30-Z30</f>
        <v>0</v>
      </c>
      <c r="AB30" s="661"/>
      <c r="AC30" s="714"/>
    </row>
    <row r="31" spans="1:29" ht="15.75">
      <c r="A31" s="714"/>
      <c r="B31" s="883"/>
      <c r="C31" s="439" t="str">
        <f>'[12]Schedule 8.1, 9.1 &amp; 11.1'!B62</f>
        <v>b. BONDS2</v>
      </c>
      <c r="D31" s="449"/>
      <c r="E31" s="435">
        <v>0</v>
      </c>
      <c r="F31" s="441">
        <v>0</v>
      </c>
      <c r="G31" s="435">
        <v>0</v>
      </c>
      <c r="H31" s="435">
        <f>E31*F31*G31</f>
        <v>0</v>
      </c>
      <c r="I31" s="435">
        <v>0</v>
      </c>
      <c r="J31" s="441">
        <v>0</v>
      </c>
      <c r="K31" s="435">
        <v>0</v>
      </c>
      <c r="L31" s="1108">
        <f>I31*J31*K31</f>
        <v>0</v>
      </c>
      <c r="M31" s="435">
        <v>0</v>
      </c>
      <c r="N31" s="435">
        <v>0</v>
      </c>
      <c r="O31" s="1108">
        <f>M31+N31</f>
        <v>0</v>
      </c>
      <c r="P31" s="435">
        <v>0</v>
      </c>
      <c r="Q31" s="1108">
        <f>O31*P31</f>
        <v>0</v>
      </c>
      <c r="R31" s="435">
        <v>0</v>
      </c>
      <c r="S31" s="435">
        <v>0</v>
      </c>
      <c r="T31" s="435">
        <v>0</v>
      </c>
      <c r="U31" s="1107">
        <f>R31+S31-T31</f>
        <v>0</v>
      </c>
      <c r="V31" s="661"/>
      <c r="W31" s="442">
        <v>0</v>
      </c>
      <c r="X31" s="443">
        <v>0</v>
      </c>
      <c r="Y31" s="1126">
        <f>W31*X31</f>
        <v>0</v>
      </c>
      <c r="Z31" s="435">
        <v>0</v>
      </c>
      <c r="AA31" s="264">
        <f>Y31-Z31</f>
        <v>0</v>
      </c>
      <c r="AB31" s="661"/>
      <c r="AC31" s="714"/>
    </row>
    <row r="32" spans="1:29" ht="15.75">
      <c r="A32" s="714"/>
      <c r="B32" s="883"/>
      <c r="C32" s="439" t="str">
        <f>'[12]Schedule 8.1, 9.1 &amp; 11.1'!B63</f>
        <v>c. BONDS3</v>
      </c>
      <c r="D32" s="449"/>
      <c r="E32" s="435">
        <v>0</v>
      </c>
      <c r="F32" s="441">
        <v>0</v>
      </c>
      <c r="G32" s="435">
        <v>0</v>
      </c>
      <c r="H32" s="435">
        <f>E32*F32*G32</f>
        <v>0</v>
      </c>
      <c r="I32" s="435">
        <v>0</v>
      </c>
      <c r="J32" s="441">
        <v>0</v>
      </c>
      <c r="K32" s="435">
        <v>0</v>
      </c>
      <c r="L32" s="1108">
        <f>I32*J32*K32</f>
        <v>0</v>
      </c>
      <c r="M32" s="435">
        <v>0</v>
      </c>
      <c r="N32" s="435">
        <v>0</v>
      </c>
      <c r="O32" s="1108">
        <f>M32+N32</f>
        <v>0</v>
      </c>
      <c r="P32" s="435">
        <v>0</v>
      </c>
      <c r="Q32" s="1108">
        <f>O32*P32</f>
        <v>0</v>
      </c>
      <c r="R32" s="435">
        <v>0</v>
      </c>
      <c r="S32" s="435">
        <v>0</v>
      </c>
      <c r="T32" s="435">
        <v>0</v>
      </c>
      <c r="U32" s="1107">
        <f>R32+S32-T32</f>
        <v>0</v>
      </c>
      <c r="V32" s="661"/>
      <c r="W32" s="442">
        <v>0</v>
      </c>
      <c r="X32" s="443">
        <v>0</v>
      </c>
      <c r="Y32" s="1126">
        <f>W32*X32</f>
        <v>0</v>
      </c>
      <c r="Z32" s="435">
        <v>0</v>
      </c>
      <c r="AA32" s="264">
        <f>Y32-Z32</f>
        <v>0</v>
      </c>
      <c r="AB32" s="661"/>
      <c r="AC32" s="714"/>
    </row>
    <row r="33" spans="1:29">
      <c r="A33" s="714"/>
      <c r="B33" s="883"/>
      <c r="C33" s="444" t="s">
        <v>1726</v>
      </c>
      <c r="D33" s="177"/>
      <c r="E33" s="445">
        <f>SUM(E30:E32)</f>
        <v>0</v>
      </c>
      <c r="F33" s="446"/>
      <c r="G33" s="445"/>
      <c r="H33" s="445">
        <f>SUM(H30:H32)</f>
        <v>0</v>
      </c>
      <c r="I33" s="445">
        <f>SUM(I30:I32)</f>
        <v>0</v>
      </c>
      <c r="J33" s="446"/>
      <c r="K33" s="445"/>
      <c r="L33" s="1109">
        <f>SUM(L30:L32)</f>
        <v>0</v>
      </c>
      <c r="M33" s="1109">
        <f>SUM(M30:M32)</f>
        <v>0</v>
      </c>
      <c r="N33" s="1109">
        <f>SUM(N30:N32)</f>
        <v>0</v>
      </c>
      <c r="O33" s="1109">
        <f>SUM(O30:O32)</f>
        <v>0</v>
      </c>
      <c r="P33" s="445"/>
      <c r="Q33" s="1109">
        <f>SUM(Q30:Q32)</f>
        <v>0</v>
      </c>
      <c r="R33" s="1109">
        <f>SUM(R30:R32)</f>
        <v>0</v>
      </c>
      <c r="S33" s="1109">
        <f>SUM(S30:S32)</f>
        <v>0</v>
      </c>
      <c r="T33" s="1109">
        <f>SUM(T30:T32)</f>
        <v>0</v>
      </c>
      <c r="U33" s="1110">
        <f>SUM(U30:U32)</f>
        <v>0</v>
      </c>
      <c r="V33" s="661"/>
      <c r="W33" s="1127">
        <f>SUM(W30:W32)</f>
        <v>0</v>
      </c>
      <c r="X33" s="445"/>
      <c r="Y33" s="1109">
        <f>SUM(Y30:Y32)</f>
        <v>0</v>
      </c>
      <c r="Z33" s="1109">
        <f>SUM(Z30:Z32)</f>
        <v>0</v>
      </c>
      <c r="AA33" s="1110">
        <f>SUM(AA30:AA32)</f>
        <v>0</v>
      </c>
      <c r="AB33" s="661"/>
      <c r="AC33" s="714"/>
    </row>
    <row r="34" spans="1:29">
      <c r="A34" s="714"/>
      <c r="B34" s="883"/>
      <c r="C34" s="436" t="s">
        <v>1680</v>
      </c>
      <c r="D34" s="437"/>
      <c r="E34" s="435"/>
      <c r="F34" s="147"/>
      <c r="G34" s="435"/>
      <c r="H34" s="435"/>
      <c r="I34" s="435"/>
      <c r="J34" s="147"/>
      <c r="K34" s="435"/>
      <c r="L34" s="435"/>
      <c r="M34" s="435"/>
      <c r="N34" s="435"/>
      <c r="O34" s="435"/>
      <c r="P34" s="435"/>
      <c r="Q34" s="435"/>
      <c r="R34" s="435"/>
      <c r="S34" s="435"/>
      <c r="T34" s="435"/>
      <c r="U34" s="438"/>
      <c r="V34" s="661"/>
      <c r="W34" s="447"/>
      <c r="X34" s="448"/>
      <c r="Y34" s="448"/>
      <c r="Z34" s="435"/>
      <c r="AA34" s="259"/>
      <c r="AB34" s="661"/>
      <c r="AC34" s="714"/>
    </row>
    <row r="35" spans="1:29" ht="15.75">
      <c r="A35" s="714"/>
      <c r="B35" s="883"/>
      <c r="C35" s="439" t="str">
        <f>'[12]Schedule 8.1, 9.1 &amp; 11.1'!B67</f>
        <v>BONDS1</v>
      </c>
      <c r="D35" s="449"/>
      <c r="E35" s="435">
        <v>0</v>
      </c>
      <c r="F35" s="441">
        <v>0</v>
      </c>
      <c r="G35" s="435">
        <v>0</v>
      </c>
      <c r="H35" s="435">
        <f>E35*F35*G35</f>
        <v>0</v>
      </c>
      <c r="I35" s="435">
        <v>0</v>
      </c>
      <c r="J35" s="441">
        <v>0</v>
      </c>
      <c r="K35" s="435">
        <v>0</v>
      </c>
      <c r="L35" s="1108">
        <f>I35*J35*K35</f>
        <v>0</v>
      </c>
      <c r="M35" s="435">
        <v>0</v>
      </c>
      <c r="N35" s="435">
        <v>0</v>
      </c>
      <c r="O35" s="1108">
        <f>M35+N35</f>
        <v>0</v>
      </c>
      <c r="P35" s="435">
        <v>0</v>
      </c>
      <c r="Q35" s="1108">
        <f>O35*P35</f>
        <v>0</v>
      </c>
      <c r="R35" s="435">
        <v>0</v>
      </c>
      <c r="S35" s="435">
        <v>0</v>
      </c>
      <c r="T35" s="435">
        <v>0</v>
      </c>
      <c r="U35" s="1107">
        <f>R35+S35-T35</f>
        <v>0</v>
      </c>
      <c r="V35" s="661"/>
      <c r="W35" s="442">
        <v>0</v>
      </c>
      <c r="X35" s="443">
        <v>0</v>
      </c>
      <c r="Y35" s="1126">
        <f>W35*X35</f>
        <v>0</v>
      </c>
      <c r="Z35" s="435">
        <v>0</v>
      </c>
      <c r="AA35" s="264">
        <f>Y35-Z35</f>
        <v>0</v>
      </c>
      <c r="AB35" s="661"/>
      <c r="AC35" s="714"/>
    </row>
    <row r="36" spans="1:29" ht="15.75">
      <c r="A36" s="714"/>
      <c r="B36" s="883"/>
      <c r="C36" s="439" t="str">
        <f>'[12]Schedule 8.1, 9.1 &amp; 11.1'!B68</f>
        <v>BONDS2</v>
      </c>
      <c r="D36" s="449"/>
      <c r="E36" s="435">
        <v>0</v>
      </c>
      <c r="F36" s="441">
        <v>0</v>
      </c>
      <c r="G36" s="435">
        <v>0</v>
      </c>
      <c r="H36" s="435">
        <f>E36*F36*G36</f>
        <v>0</v>
      </c>
      <c r="I36" s="435">
        <v>0</v>
      </c>
      <c r="J36" s="441">
        <v>0</v>
      </c>
      <c r="K36" s="435">
        <v>0</v>
      </c>
      <c r="L36" s="1108">
        <f>I36*J36*K36</f>
        <v>0</v>
      </c>
      <c r="M36" s="435">
        <v>0</v>
      </c>
      <c r="N36" s="435">
        <v>0</v>
      </c>
      <c r="O36" s="1108">
        <f>M36+N36</f>
        <v>0</v>
      </c>
      <c r="P36" s="435">
        <v>0</v>
      </c>
      <c r="Q36" s="1108">
        <f>O36*P36</f>
        <v>0</v>
      </c>
      <c r="R36" s="435">
        <v>0</v>
      </c>
      <c r="S36" s="435">
        <v>0</v>
      </c>
      <c r="T36" s="435">
        <v>0</v>
      </c>
      <c r="U36" s="1107">
        <f>R36+S36-T36</f>
        <v>0</v>
      </c>
      <c r="V36" s="661"/>
      <c r="W36" s="442">
        <v>0</v>
      </c>
      <c r="X36" s="443">
        <v>0</v>
      </c>
      <c r="Y36" s="1126">
        <f>W36*X36</f>
        <v>0</v>
      </c>
      <c r="Z36" s="435">
        <v>0</v>
      </c>
      <c r="AA36" s="264">
        <f>Y36-Z36</f>
        <v>0</v>
      </c>
      <c r="AB36" s="661"/>
      <c r="AC36" s="714"/>
    </row>
    <row r="37" spans="1:29" ht="15.75">
      <c r="A37" s="714"/>
      <c r="B37" s="883"/>
      <c r="C37" s="439" t="str">
        <f>'[12]Schedule 8.1, 9.1 &amp; 11.1'!B69</f>
        <v>BONDS3</v>
      </c>
      <c r="D37" s="449"/>
      <c r="E37" s="435">
        <v>0</v>
      </c>
      <c r="F37" s="441">
        <v>0</v>
      </c>
      <c r="G37" s="435">
        <v>0</v>
      </c>
      <c r="H37" s="435">
        <f>E37*F37*G37</f>
        <v>0</v>
      </c>
      <c r="I37" s="435">
        <v>0</v>
      </c>
      <c r="J37" s="441">
        <v>0</v>
      </c>
      <c r="K37" s="435">
        <v>0</v>
      </c>
      <c r="L37" s="1108">
        <f>I37*J37*K37</f>
        <v>0</v>
      </c>
      <c r="M37" s="435">
        <v>0</v>
      </c>
      <c r="N37" s="435">
        <v>0</v>
      </c>
      <c r="O37" s="1108">
        <f>M37+N37</f>
        <v>0</v>
      </c>
      <c r="P37" s="435">
        <v>0</v>
      </c>
      <c r="Q37" s="1108">
        <f>O37*P37</f>
        <v>0</v>
      </c>
      <c r="R37" s="435">
        <v>0</v>
      </c>
      <c r="S37" s="435">
        <v>0</v>
      </c>
      <c r="T37" s="435">
        <v>0</v>
      </c>
      <c r="U37" s="1107">
        <f>R37+S37-T37</f>
        <v>0</v>
      </c>
      <c r="V37" s="661"/>
      <c r="W37" s="442">
        <v>0</v>
      </c>
      <c r="X37" s="443">
        <v>0</v>
      </c>
      <c r="Y37" s="1126">
        <f>W37*X37</f>
        <v>0</v>
      </c>
      <c r="Z37" s="435">
        <v>0</v>
      </c>
      <c r="AA37" s="264">
        <f>Y37-Z37</f>
        <v>0</v>
      </c>
      <c r="AB37" s="661"/>
      <c r="AC37" s="714"/>
    </row>
    <row r="38" spans="1:29">
      <c r="A38" s="714"/>
      <c r="B38" s="883"/>
      <c r="C38" s="444" t="s">
        <v>1727</v>
      </c>
      <c r="D38" s="446"/>
      <c r="E38" s="445">
        <f>SUM(E35:E37)</f>
        <v>0</v>
      </c>
      <c r="F38" s="446"/>
      <c r="G38" s="445"/>
      <c r="H38" s="445">
        <f>SUM(H35:H37)</f>
        <v>0</v>
      </c>
      <c r="I38" s="445">
        <f>SUM(I35:I37)</f>
        <v>0</v>
      </c>
      <c r="J38" s="446"/>
      <c r="K38" s="445"/>
      <c r="L38" s="1109">
        <f>SUM(L35:L37)</f>
        <v>0</v>
      </c>
      <c r="M38" s="1109">
        <f>SUM(M35:M37)</f>
        <v>0</v>
      </c>
      <c r="N38" s="1109">
        <f>SUM(N35:N37)</f>
        <v>0</v>
      </c>
      <c r="O38" s="1109">
        <f>SUM(O35:O37)</f>
        <v>0</v>
      </c>
      <c r="P38" s="445"/>
      <c r="Q38" s="1109">
        <f>SUM(Q35:Q37)</f>
        <v>0</v>
      </c>
      <c r="R38" s="1109">
        <f>SUM(R35:R37)</f>
        <v>0</v>
      </c>
      <c r="S38" s="1109">
        <f>SUM(S35:S37)</f>
        <v>0</v>
      </c>
      <c r="T38" s="1109">
        <f>SUM(T35:T37)</f>
        <v>0</v>
      </c>
      <c r="U38" s="1110">
        <f>SUM(U35:U37)</f>
        <v>0</v>
      </c>
      <c r="V38" s="661"/>
      <c r="W38" s="1127">
        <f>SUM(W35:W37)</f>
        <v>0</v>
      </c>
      <c r="X38" s="445"/>
      <c r="Y38" s="1109">
        <f>SUM(Y35:Y37)</f>
        <v>0</v>
      </c>
      <c r="Z38" s="1109">
        <f>SUM(Z35:Z37)</f>
        <v>0</v>
      </c>
      <c r="AA38" s="1110">
        <f>SUM(AA35:AA37)</f>
        <v>0</v>
      </c>
      <c r="AB38" s="661"/>
      <c r="AC38" s="714"/>
    </row>
    <row r="39" spans="1:29">
      <c r="A39" s="714"/>
      <c r="B39" s="883"/>
      <c r="C39" s="444" t="s">
        <v>1730</v>
      </c>
      <c r="D39" s="446"/>
      <c r="E39" s="445">
        <f>E33+E38</f>
        <v>0</v>
      </c>
      <c r="F39" s="446"/>
      <c r="G39" s="445"/>
      <c r="H39" s="445">
        <f>H33+H38</f>
        <v>0</v>
      </c>
      <c r="I39" s="445">
        <f>I33+I38</f>
        <v>0</v>
      </c>
      <c r="J39" s="446"/>
      <c r="K39" s="445"/>
      <c r="L39" s="1109">
        <f>L33+L38</f>
        <v>0</v>
      </c>
      <c r="M39" s="1109">
        <f>SUM(M36:M38)</f>
        <v>0</v>
      </c>
      <c r="N39" s="1109">
        <f>SUM(N36:N38)</f>
        <v>0</v>
      </c>
      <c r="O39" s="1109">
        <f>O33+O38</f>
        <v>0</v>
      </c>
      <c r="P39" s="445"/>
      <c r="Q39" s="1109">
        <f>Q33+Q38</f>
        <v>0</v>
      </c>
      <c r="R39" s="1109">
        <f>R33+R38</f>
        <v>0</v>
      </c>
      <c r="S39" s="1109">
        <f>S33+S38</f>
        <v>0</v>
      </c>
      <c r="T39" s="1109">
        <f>T33+T38</f>
        <v>0</v>
      </c>
      <c r="U39" s="1110">
        <f>U33+U38</f>
        <v>0</v>
      </c>
      <c r="V39" s="661"/>
      <c r="W39" s="1127">
        <f>W33+W38</f>
        <v>0</v>
      </c>
      <c r="X39" s="445"/>
      <c r="Y39" s="1109">
        <f>Y33+Y38</f>
        <v>0</v>
      </c>
      <c r="Z39" s="1109">
        <f>SUM(Z36:Z38)</f>
        <v>0</v>
      </c>
      <c r="AA39" s="1110">
        <f>SUM(AA36:AA38)</f>
        <v>0</v>
      </c>
      <c r="AB39" s="661"/>
      <c r="AC39" s="714"/>
    </row>
    <row r="40" spans="1:29">
      <c r="A40" s="714"/>
      <c r="B40" s="883"/>
      <c r="C40" s="444" t="s">
        <v>1731</v>
      </c>
      <c r="D40" s="446"/>
      <c r="E40" s="445">
        <f>E26+E39</f>
        <v>0</v>
      </c>
      <c r="F40" s="446"/>
      <c r="G40" s="445"/>
      <c r="H40" s="445">
        <f>H26+H39</f>
        <v>0</v>
      </c>
      <c r="I40" s="445">
        <f>I26+I39</f>
        <v>0</v>
      </c>
      <c r="J40" s="446"/>
      <c r="K40" s="445"/>
      <c r="L40" s="1109">
        <f>L26+L39</f>
        <v>0</v>
      </c>
      <c r="M40" s="1109">
        <f>M26+M39</f>
        <v>0</v>
      </c>
      <c r="N40" s="1109">
        <f>N26+N39</f>
        <v>0</v>
      </c>
      <c r="O40" s="1109">
        <f>O26+O39</f>
        <v>0</v>
      </c>
      <c r="P40" s="445"/>
      <c r="Q40" s="1109">
        <f>Q26+Q39</f>
        <v>0</v>
      </c>
      <c r="R40" s="1109">
        <f>R26+R39</f>
        <v>0</v>
      </c>
      <c r="S40" s="1109">
        <f>S26+S39</f>
        <v>0</v>
      </c>
      <c r="T40" s="1109">
        <f>T26+T39</f>
        <v>0</v>
      </c>
      <c r="U40" s="1110">
        <f>U26+U39</f>
        <v>0</v>
      </c>
      <c r="V40" s="661"/>
      <c r="W40" s="1127">
        <f>W26+W39</f>
        <v>0</v>
      </c>
      <c r="X40" s="445"/>
      <c r="Y40" s="1109">
        <f>Y26+Y39</f>
        <v>0</v>
      </c>
      <c r="Z40" s="1109">
        <f>Z26+Z39</f>
        <v>0</v>
      </c>
      <c r="AA40" s="1110">
        <f>AA26+AA39</f>
        <v>0</v>
      </c>
      <c r="AB40" s="661"/>
      <c r="AC40" s="714"/>
    </row>
    <row r="41" spans="1:29">
      <c r="A41" s="714"/>
      <c r="B41" s="883"/>
      <c r="C41" s="429" t="s">
        <v>1692</v>
      </c>
      <c r="D41" s="450"/>
      <c r="E41" s="435"/>
      <c r="F41" s="147"/>
      <c r="G41" s="435"/>
      <c r="H41" s="435"/>
      <c r="I41" s="435"/>
      <c r="J41" s="147"/>
      <c r="K41" s="435"/>
      <c r="L41" s="435"/>
      <c r="M41" s="435"/>
      <c r="N41" s="435"/>
      <c r="O41" s="435"/>
      <c r="P41" s="435"/>
      <c r="Q41" s="435"/>
      <c r="R41" s="435"/>
      <c r="S41" s="435"/>
      <c r="T41" s="435"/>
      <c r="U41" s="438"/>
      <c r="V41" s="661"/>
      <c r="W41" s="434"/>
      <c r="X41" s="435"/>
      <c r="Y41" s="435"/>
      <c r="Z41" s="435"/>
      <c r="AA41" s="259"/>
      <c r="AB41" s="661"/>
      <c r="AC41" s="714"/>
    </row>
    <row r="42" spans="1:29">
      <c r="A42" s="714"/>
      <c r="B42" s="883"/>
      <c r="C42" s="432" t="s">
        <v>1725</v>
      </c>
      <c r="D42" s="433"/>
      <c r="E42" s="435"/>
      <c r="F42" s="147"/>
      <c r="G42" s="435"/>
      <c r="H42" s="435"/>
      <c r="I42" s="435"/>
      <c r="J42" s="147"/>
      <c r="K42" s="435"/>
      <c r="L42" s="435"/>
      <c r="M42" s="435"/>
      <c r="N42" s="435"/>
      <c r="O42" s="435"/>
      <c r="P42" s="435"/>
      <c r="Q42" s="435"/>
      <c r="R42" s="435"/>
      <c r="S42" s="435"/>
      <c r="T42" s="435"/>
      <c r="U42" s="438"/>
      <c r="V42" s="661"/>
      <c r="W42" s="434"/>
      <c r="X42" s="435"/>
      <c r="Y42" s="435"/>
      <c r="Z42" s="435"/>
      <c r="AA42" s="259"/>
      <c r="AB42" s="661"/>
      <c r="AC42" s="714"/>
    </row>
    <row r="43" spans="1:29">
      <c r="A43" s="714"/>
      <c r="B43" s="883"/>
      <c r="C43" s="436" t="s">
        <v>1679</v>
      </c>
      <c r="D43" s="437"/>
      <c r="E43" s="435"/>
      <c r="F43" s="147"/>
      <c r="G43" s="435"/>
      <c r="H43" s="435"/>
      <c r="I43" s="435"/>
      <c r="J43" s="147"/>
      <c r="K43" s="435"/>
      <c r="L43" s="435"/>
      <c r="M43" s="435"/>
      <c r="N43" s="435"/>
      <c r="O43" s="435"/>
      <c r="P43" s="435"/>
      <c r="Q43" s="435"/>
      <c r="R43" s="435"/>
      <c r="S43" s="435"/>
      <c r="T43" s="435"/>
      <c r="U43" s="438"/>
      <c r="V43" s="661"/>
      <c r="W43" s="434"/>
      <c r="X43" s="435"/>
      <c r="Y43" s="435"/>
      <c r="Z43" s="435"/>
      <c r="AA43" s="259"/>
      <c r="AB43" s="661"/>
      <c r="AC43" s="714"/>
    </row>
    <row r="44" spans="1:29" ht="15.75">
      <c r="A44" s="714"/>
      <c r="B44" s="883"/>
      <c r="C44" s="439" t="str">
        <f>'[12]Schedule 8.1, 9.1 &amp; 11.1'!B94</f>
        <v>a. BONDS1</v>
      </c>
      <c r="D44" s="449"/>
      <c r="E44" s="435">
        <v>0</v>
      </c>
      <c r="F44" s="441">
        <v>0</v>
      </c>
      <c r="G44" s="435">
        <v>0</v>
      </c>
      <c r="H44" s="435">
        <f>E44*F44*G44</f>
        <v>0</v>
      </c>
      <c r="I44" s="435">
        <v>0</v>
      </c>
      <c r="J44" s="441">
        <v>0</v>
      </c>
      <c r="K44" s="435">
        <v>0</v>
      </c>
      <c r="L44" s="1108">
        <f>I44*J44*K44</f>
        <v>0</v>
      </c>
      <c r="M44" s="435">
        <v>0</v>
      </c>
      <c r="N44" s="435">
        <v>0</v>
      </c>
      <c r="O44" s="1108">
        <f>M44+N44</f>
        <v>0</v>
      </c>
      <c r="P44" s="435">
        <v>0</v>
      </c>
      <c r="Q44" s="1108">
        <f>O44*P44</f>
        <v>0</v>
      </c>
      <c r="R44" s="435">
        <v>0</v>
      </c>
      <c r="S44" s="435">
        <v>0</v>
      </c>
      <c r="T44" s="435">
        <v>0</v>
      </c>
      <c r="U44" s="1107">
        <f>R44+S44-T44</f>
        <v>0</v>
      </c>
      <c r="V44" s="661"/>
      <c r="W44" s="442">
        <v>0</v>
      </c>
      <c r="X44" s="443">
        <v>0</v>
      </c>
      <c r="Y44" s="1126">
        <f>W44*X44</f>
        <v>0</v>
      </c>
      <c r="Z44" s="435">
        <v>0</v>
      </c>
      <c r="AA44" s="264">
        <f>Y44-Z44</f>
        <v>0</v>
      </c>
      <c r="AB44" s="661"/>
      <c r="AC44" s="714"/>
    </row>
    <row r="45" spans="1:29" ht="15.75">
      <c r="A45" s="714"/>
      <c r="B45" s="883"/>
      <c r="C45" s="439" t="str">
        <f>'[12]Schedule 8.1, 9.1 &amp; 11.1'!B95</f>
        <v>b. BONDS2</v>
      </c>
      <c r="D45" s="449"/>
      <c r="E45" s="435">
        <v>0</v>
      </c>
      <c r="F45" s="441">
        <v>0</v>
      </c>
      <c r="G45" s="435">
        <v>0</v>
      </c>
      <c r="H45" s="435">
        <f>E45*F45*G45</f>
        <v>0</v>
      </c>
      <c r="I45" s="435">
        <v>0</v>
      </c>
      <c r="J45" s="441">
        <v>0</v>
      </c>
      <c r="K45" s="435">
        <v>0</v>
      </c>
      <c r="L45" s="1108">
        <f>I45*J45*K45</f>
        <v>0</v>
      </c>
      <c r="M45" s="435">
        <v>0</v>
      </c>
      <c r="N45" s="435">
        <v>0</v>
      </c>
      <c r="O45" s="1108">
        <f>M45+N45</f>
        <v>0</v>
      </c>
      <c r="P45" s="435">
        <v>0</v>
      </c>
      <c r="Q45" s="1108">
        <f>O45*P45</f>
        <v>0</v>
      </c>
      <c r="R45" s="435">
        <v>0</v>
      </c>
      <c r="S45" s="435">
        <v>0</v>
      </c>
      <c r="T45" s="435">
        <v>0</v>
      </c>
      <c r="U45" s="1107">
        <f>R45+S45-T45</f>
        <v>0</v>
      </c>
      <c r="V45" s="661"/>
      <c r="W45" s="442">
        <v>0</v>
      </c>
      <c r="X45" s="443">
        <v>0</v>
      </c>
      <c r="Y45" s="1126">
        <f>W45*X45</f>
        <v>0</v>
      </c>
      <c r="Z45" s="435">
        <v>0</v>
      </c>
      <c r="AA45" s="264">
        <f>Y45-Z45</f>
        <v>0</v>
      </c>
      <c r="AB45" s="661"/>
      <c r="AC45" s="714"/>
    </row>
    <row r="46" spans="1:29" ht="15.75">
      <c r="A46" s="714"/>
      <c r="B46" s="883"/>
      <c r="C46" s="439" t="str">
        <f>'[12]Schedule 8.1, 9.1 &amp; 11.1'!B96</f>
        <v>c. BONDS3</v>
      </c>
      <c r="D46" s="449"/>
      <c r="E46" s="435">
        <v>0</v>
      </c>
      <c r="F46" s="441">
        <v>0</v>
      </c>
      <c r="G46" s="435">
        <v>0</v>
      </c>
      <c r="H46" s="435">
        <f>E46*F46*G46</f>
        <v>0</v>
      </c>
      <c r="I46" s="435">
        <v>0</v>
      </c>
      <c r="J46" s="441">
        <v>0</v>
      </c>
      <c r="K46" s="435">
        <v>0</v>
      </c>
      <c r="L46" s="1108">
        <f>I46*J46*K46</f>
        <v>0</v>
      </c>
      <c r="M46" s="435">
        <v>0</v>
      </c>
      <c r="N46" s="435">
        <v>0</v>
      </c>
      <c r="O46" s="1108">
        <f>M46+N46</f>
        <v>0</v>
      </c>
      <c r="P46" s="435">
        <v>0</v>
      </c>
      <c r="Q46" s="1108">
        <f>O46*P46</f>
        <v>0</v>
      </c>
      <c r="R46" s="435">
        <v>0</v>
      </c>
      <c r="S46" s="435">
        <v>0</v>
      </c>
      <c r="T46" s="435">
        <v>0</v>
      </c>
      <c r="U46" s="1107">
        <f>R46+S46-T46</f>
        <v>0</v>
      </c>
      <c r="V46" s="661"/>
      <c r="W46" s="442">
        <v>0</v>
      </c>
      <c r="X46" s="443">
        <v>0</v>
      </c>
      <c r="Y46" s="1126">
        <f>W46*X46</f>
        <v>0</v>
      </c>
      <c r="Z46" s="435">
        <v>0</v>
      </c>
      <c r="AA46" s="264">
        <f>Y46-Z46</f>
        <v>0</v>
      </c>
      <c r="AB46" s="661"/>
      <c r="AC46" s="714"/>
    </row>
    <row r="47" spans="1:29">
      <c r="A47" s="714"/>
      <c r="B47" s="883"/>
      <c r="C47" s="444" t="s">
        <v>1726</v>
      </c>
      <c r="D47" s="177"/>
      <c r="E47" s="445">
        <f>SUM(E44:E46)</f>
        <v>0</v>
      </c>
      <c r="F47" s="446"/>
      <c r="G47" s="445"/>
      <c r="H47" s="445">
        <f>SUM(H44:H46)</f>
        <v>0</v>
      </c>
      <c r="I47" s="445">
        <f>SUM(I44:I46)</f>
        <v>0</v>
      </c>
      <c r="J47" s="446"/>
      <c r="K47" s="445"/>
      <c r="L47" s="1109">
        <f>SUM(L44:L46)</f>
        <v>0</v>
      </c>
      <c r="M47" s="1109">
        <f>SUM(M44:M46)</f>
        <v>0</v>
      </c>
      <c r="N47" s="1109">
        <f>SUM(N44:N46)</f>
        <v>0</v>
      </c>
      <c r="O47" s="1109">
        <f>SUM(O44:O46)</f>
        <v>0</v>
      </c>
      <c r="P47" s="445"/>
      <c r="Q47" s="1109">
        <f>SUM(Q44:Q46)</f>
        <v>0</v>
      </c>
      <c r="R47" s="1109">
        <f>SUM(R44:R46)</f>
        <v>0</v>
      </c>
      <c r="S47" s="1109">
        <f>SUM(S44:S46)</f>
        <v>0</v>
      </c>
      <c r="T47" s="1109">
        <f>SUM(T44:T46)</f>
        <v>0</v>
      </c>
      <c r="U47" s="1110">
        <f>SUM(U44:U46)</f>
        <v>0</v>
      </c>
      <c r="V47" s="661"/>
      <c r="W47" s="1127">
        <f>SUM(W44:W46)</f>
        <v>0</v>
      </c>
      <c r="X47" s="445"/>
      <c r="Y47" s="1109">
        <f>SUM(Y44:Y46)</f>
        <v>0</v>
      </c>
      <c r="Z47" s="1109">
        <f>SUM(Z44:Z46)</f>
        <v>0</v>
      </c>
      <c r="AA47" s="1110">
        <f>SUM(AA44:AA46)</f>
        <v>0</v>
      </c>
      <c r="AB47" s="661"/>
      <c r="AC47" s="714"/>
    </row>
    <row r="48" spans="1:29">
      <c r="A48" s="714"/>
      <c r="B48" s="883"/>
      <c r="C48" s="436" t="s">
        <v>1680</v>
      </c>
      <c r="D48" s="437"/>
      <c r="E48" s="435"/>
      <c r="F48" s="147"/>
      <c r="G48" s="435"/>
      <c r="H48" s="435"/>
      <c r="I48" s="435"/>
      <c r="J48" s="147"/>
      <c r="K48" s="435"/>
      <c r="L48" s="435"/>
      <c r="M48" s="435"/>
      <c r="N48" s="435"/>
      <c r="O48" s="435"/>
      <c r="P48" s="435"/>
      <c r="Q48" s="435"/>
      <c r="R48" s="435"/>
      <c r="S48" s="435"/>
      <c r="T48" s="435"/>
      <c r="U48" s="438"/>
      <c r="V48" s="661"/>
      <c r="W48" s="434"/>
      <c r="X48" s="435"/>
      <c r="Y48" s="435"/>
      <c r="Z48" s="435"/>
      <c r="AA48" s="259"/>
      <c r="AB48" s="661"/>
      <c r="AC48" s="714"/>
    </row>
    <row r="49" spans="1:29" ht="15.75">
      <c r="A49" s="714"/>
      <c r="B49" s="883"/>
      <c r="C49" s="439" t="str">
        <f>'[12]Schedule 8.1, 9.1 &amp; 11.1'!B100</f>
        <v>BONDS1</v>
      </c>
      <c r="D49" s="449"/>
      <c r="E49" s="435">
        <v>0</v>
      </c>
      <c r="F49" s="441">
        <v>0</v>
      </c>
      <c r="G49" s="435">
        <v>0</v>
      </c>
      <c r="H49" s="435">
        <f>E49*F49*G49</f>
        <v>0</v>
      </c>
      <c r="I49" s="435">
        <v>0</v>
      </c>
      <c r="J49" s="441">
        <v>0</v>
      </c>
      <c r="K49" s="435">
        <v>0</v>
      </c>
      <c r="L49" s="1108">
        <f>I49*J49*K49</f>
        <v>0</v>
      </c>
      <c r="M49" s="435">
        <v>0</v>
      </c>
      <c r="N49" s="435">
        <v>0</v>
      </c>
      <c r="O49" s="1108">
        <f>M49+N49</f>
        <v>0</v>
      </c>
      <c r="P49" s="435">
        <v>0</v>
      </c>
      <c r="Q49" s="1108">
        <f>O49*P49</f>
        <v>0</v>
      </c>
      <c r="R49" s="435">
        <v>0</v>
      </c>
      <c r="S49" s="435">
        <v>0</v>
      </c>
      <c r="T49" s="435">
        <v>0</v>
      </c>
      <c r="U49" s="1107">
        <f>R49+S49-T49</f>
        <v>0</v>
      </c>
      <c r="V49" s="661"/>
      <c r="W49" s="442">
        <v>0</v>
      </c>
      <c r="X49" s="443">
        <v>0</v>
      </c>
      <c r="Y49" s="1126">
        <f>W49*X49</f>
        <v>0</v>
      </c>
      <c r="Z49" s="435">
        <v>0</v>
      </c>
      <c r="AA49" s="264">
        <f>Y49-Z49</f>
        <v>0</v>
      </c>
      <c r="AB49" s="661"/>
      <c r="AC49" s="714"/>
    </row>
    <row r="50" spans="1:29" ht="15.75">
      <c r="A50" s="714"/>
      <c r="B50" s="883"/>
      <c r="C50" s="439" t="str">
        <f>'[12]Schedule 8.1, 9.1 &amp; 11.1'!B101</f>
        <v>BONDS2</v>
      </c>
      <c r="D50" s="449"/>
      <c r="E50" s="435">
        <v>0</v>
      </c>
      <c r="F50" s="441">
        <v>0</v>
      </c>
      <c r="G50" s="435">
        <v>0</v>
      </c>
      <c r="H50" s="435">
        <f>E50*F50*G50</f>
        <v>0</v>
      </c>
      <c r="I50" s="435">
        <v>0</v>
      </c>
      <c r="J50" s="441">
        <v>0</v>
      </c>
      <c r="K50" s="435">
        <v>0</v>
      </c>
      <c r="L50" s="1108">
        <f>I50*J50*K50</f>
        <v>0</v>
      </c>
      <c r="M50" s="435">
        <v>0</v>
      </c>
      <c r="N50" s="435">
        <v>0</v>
      </c>
      <c r="O50" s="1108">
        <f>M50+N50</f>
        <v>0</v>
      </c>
      <c r="P50" s="435">
        <v>0</v>
      </c>
      <c r="Q50" s="1108">
        <f>O50*P50</f>
        <v>0</v>
      </c>
      <c r="R50" s="435">
        <v>0</v>
      </c>
      <c r="S50" s="435">
        <v>0</v>
      </c>
      <c r="T50" s="435">
        <v>0</v>
      </c>
      <c r="U50" s="1107">
        <f>R50+S50-T50</f>
        <v>0</v>
      </c>
      <c r="V50" s="661"/>
      <c r="W50" s="442">
        <v>0</v>
      </c>
      <c r="X50" s="443">
        <v>0</v>
      </c>
      <c r="Y50" s="1126">
        <f>W50*X50</f>
        <v>0</v>
      </c>
      <c r="Z50" s="435">
        <v>0</v>
      </c>
      <c r="AA50" s="264">
        <f>Y50-Z50</f>
        <v>0</v>
      </c>
      <c r="AB50" s="661"/>
      <c r="AC50" s="714"/>
    </row>
    <row r="51" spans="1:29" ht="15.75">
      <c r="A51" s="714"/>
      <c r="B51" s="883"/>
      <c r="C51" s="439" t="str">
        <f>'[12]Schedule 8.1, 9.1 &amp; 11.1'!B102</f>
        <v>BONDS3</v>
      </c>
      <c r="D51" s="449"/>
      <c r="E51" s="435">
        <v>0</v>
      </c>
      <c r="F51" s="441">
        <v>0</v>
      </c>
      <c r="G51" s="435">
        <v>0</v>
      </c>
      <c r="H51" s="435">
        <f>E51*F51*G51</f>
        <v>0</v>
      </c>
      <c r="I51" s="435">
        <v>0</v>
      </c>
      <c r="J51" s="441">
        <v>0</v>
      </c>
      <c r="K51" s="435">
        <v>0</v>
      </c>
      <c r="L51" s="1108">
        <f>I51*J51*K51</f>
        <v>0</v>
      </c>
      <c r="M51" s="435">
        <v>0</v>
      </c>
      <c r="N51" s="435">
        <v>0</v>
      </c>
      <c r="O51" s="1108">
        <f>M51+N51</f>
        <v>0</v>
      </c>
      <c r="P51" s="435">
        <v>0</v>
      </c>
      <c r="Q51" s="1108">
        <f>O51*P51</f>
        <v>0</v>
      </c>
      <c r="R51" s="435">
        <v>0</v>
      </c>
      <c r="S51" s="435">
        <v>0</v>
      </c>
      <c r="T51" s="435">
        <v>0</v>
      </c>
      <c r="U51" s="1107">
        <f>R51+S51-T51</f>
        <v>0</v>
      </c>
      <c r="V51" s="661"/>
      <c r="W51" s="442">
        <v>0</v>
      </c>
      <c r="X51" s="443">
        <v>0</v>
      </c>
      <c r="Y51" s="1126">
        <f>W51*X51</f>
        <v>0</v>
      </c>
      <c r="Z51" s="435">
        <v>0</v>
      </c>
      <c r="AA51" s="264">
        <f>Y51-Z51</f>
        <v>0</v>
      </c>
      <c r="AB51" s="661"/>
      <c r="AC51" s="714"/>
    </row>
    <row r="52" spans="1:29">
      <c r="A52" s="714"/>
      <c r="B52" s="883"/>
      <c r="C52" s="444" t="s">
        <v>1727</v>
      </c>
      <c r="D52" s="177"/>
      <c r="E52" s="445">
        <f>SUM(E49:E51)</f>
        <v>0</v>
      </c>
      <c r="F52" s="446"/>
      <c r="G52" s="445"/>
      <c r="H52" s="445">
        <f>SUM(H49:H51)</f>
        <v>0</v>
      </c>
      <c r="I52" s="445">
        <f>SUM(I49:I51)</f>
        <v>0</v>
      </c>
      <c r="J52" s="446"/>
      <c r="K52" s="445"/>
      <c r="L52" s="1109">
        <f>SUM(L49:L51)</f>
        <v>0</v>
      </c>
      <c r="M52" s="1109">
        <f>SUM(M49:M51)</f>
        <v>0</v>
      </c>
      <c r="N52" s="1109">
        <f>SUM(N49:N51)</f>
        <v>0</v>
      </c>
      <c r="O52" s="1109">
        <f>SUM(O49:O51)</f>
        <v>0</v>
      </c>
      <c r="P52" s="445"/>
      <c r="Q52" s="1109">
        <f>SUM(Q49:Q51)</f>
        <v>0</v>
      </c>
      <c r="R52" s="1109">
        <f>SUM(R49:R51)</f>
        <v>0</v>
      </c>
      <c r="S52" s="1109">
        <f>SUM(S49:S51)</f>
        <v>0</v>
      </c>
      <c r="T52" s="1109">
        <f>SUM(T49:T51)</f>
        <v>0</v>
      </c>
      <c r="U52" s="1110">
        <f>SUM(U49:U51)</f>
        <v>0</v>
      </c>
      <c r="V52" s="661"/>
      <c r="W52" s="1127">
        <f>SUM(W49:W51)</f>
        <v>0</v>
      </c>
      <c r="X52" s="445"/>
      <c r="Y52" s="1109">
        <f>SUM(Y49:Y51)</f>
        <v>0</v>
      </c>
      <c r="Z52" s="1109">
        <f>SUM(Z49:Z51)</f>
        <v>0</v>
      </c>
      <c r="AA52" s="1110">
        <f>SUM(AA49:AA51)</f>
        <v>0</v>
      </c>
      <c r="AB52" s="661"/>
      <c r="AC52" s="714"/>
    </row>
    <row r="53" spans="1:29">
      <c r="A53" s="714"/>
      <c r="B53" s="883"/>
      <c r="C53" s="444" t="s">
        <v>1732</v>
      </c>
      <c r="D53" s="177"/>
      <c r="E53" s="445">
        <f>E47+E52</f>
        <v>0</v>
      </c>
      <c r="F53" s="446"/>
      <c r="G53" s="445"/>
      <c r="H53" s="445">
        <f>H47+H52</f>
        <v>0</v>
      </c>
      <c r="I53" s="445">
        <f>I47+I52</f>
        <v>0</v>
      </c>
      <c r="J53" s="446"/>
      <c r="K53" s="445"/>
      <c r="L53" s="1109">
        <f>L47+L52</f>
        <v>0</v>
      </c>
      <c r="M53" s="1109">
        <f>M47+M52</f>
        <v>0</v>
      </c>
      <c r="N53" s="1109">
        <f>N47+N52</f>
        <v>0</v>
      </c>
      <c r="O53" s="1109">
        <f>O47+O52</f>
        <v>0</v>
      </c>
      <c r="P53" s="445"/>
      <c r="Q53" s="1109">
        <f>Q47+Q52</f>
        <v>0</v>
      </c>
      <c r="R53" s="1109">
        <f>R47+R52</f>
        <v>0</v>
      </c>
      <c r="S53" s="1109">
        <f>S47+S52</f>
        <v>0</v>
      </c>
      <c r="T53" s="1109">
        <f>T47+T52</f>
        <v>0</v>
      </c>
      <c r="U53" s="1110">
        <f>U47+U52</f>
        <v>0</v>
      </c>
      <c r="V53" s="661"/>
      <c r="W53" s="1127">
        <f>W47+W52</f>
        <v>0</v>
      </c>
      <c r="X53" s="445"/>
      <c r="Y53" s="1109">
        <f>Y47+Y52</f>
        <v>0</v>
      </c>
      <c r="Z53" s="1109">
        <f>Z47+Z52</f>
        <v>0</v>
      </c>
      <c r="AA53" s="1110">
        <f>SUM(AA50:AA52)</f>
        <v>0</v>
      </c>
      <c r="AB53" s="661"/>
      <c r="AC53" s="714"/>
    </row>
    <row r="54" spans="1:29">
      <c r="A54" s="714"/>
      <c r="B54" s="883"/>
      <c r="C54" s="429" t="s">
        <v>141</v>
      </c>
      <c r="D54" s="450"/>
      <c r="E54" s="435"/>
      <c r="F54" s="147"/>
      <c r="G54" s="435"/>
      <c r="H54" s="435"/>
      <c r="I54" s="435"/>
      <c r="J54" s="147"/>
      <c r="K54" s="435"/>
      <c r="L54" s="435"/>
      <c r="M54" s="435"/>
      <c r="N54" s="435"/>
      <c r="O54" s="435"/>
      <c r="P54" s="435"/>
      <c r="Q54" s="435"/>
      <c r="R54" s="435"/>
      <c r="S54" s="435"/>
      <c r="T54" s="435"/>
      <c r="U54" s="438"/>
      <c r="V54" s="661"/>
      <c r="W54" s="434"/>
      <c r="X54" s="435"/>
      <c r="Y54" s="435"/>
      <c r="Z54" s="435"/>
      <c r="AA54" s="259"/>
      <c r="AB54" s="661"/>
      <c r="AC54" s="714"/>
    </row>
    <row r="55" spans="1:29">
      <c r="A55" s="714"/>
      <c r="B55" s="883"/>
      <c r="C55" s="432" t="s">
        <v>1725</v>
      </c>
      <c r="D55" s="433"/>
      <c r="E55" s="435"/>
      <c r="F55" s="147"/>
      <c r="G55" s="435"/>
      <c r="H55" s="435"/>
      <c r="I55" s="435"/>
      <c r="J55" s="147"/>
      <c r="K55" s="435"/>
      <c r="L55" s="435"/>
      <c r="M55" s="435"/>
      <c r="N55" s="435"/>
      <c r="O55" s="435"/>
      <c r="P55" s="435"/>
      <c r="Q55" s="435"/>
      <c r="R55" s="435"/>
      <c r="S55" s="435"/>
      <c r="T55" s="435"/>
      <c r="U55" s="438"/>
      <c r="V55" s="661"/>
      <c r="W55" s="434"/>
      <c r="X55" s="435"/>
      <c r="Y55" s="435"/>
      <c r="Z55" s="435"/>
      <c r="AA55" s="259"/>
      <c r="AB55" s="661"/>
      <c r="AC55" s="714"/>
    </row>
    <row r="56" spans="1:29">
      <c r="A56" s="714"/>
      <c r="B56" s="883"/>
      <c r="C56" s="436" t="s">
        <v>1679</v>
      </c>
      <c r="D56" s="437"/>
      <c r="E56" s="435"/>
      <c r="F56" s="147"/>
      <c r="G56" s="435"/>
      <c r="H56" s="435"/>
      <c r="I56" s="435"/>
      <c r="J56" s="147"/>
      <c r="K56" s="435"/>
      <c r="L56" s="435"/>
      <c r="M56" s="435"/>
      <c r="N56" s="435"/>
      <c r="O56" s="435"/>
      <c r="P56" s="435"/>
      <c r="Q56" s="435"/>
      <c r="R56" s="435"/>
      <c r="S56" s="435"/>
      <c r="T56" s="435"/>
      <c r="U56" s="438"/>
      <c r="V56" s="661"/>
      <c r="W56" s="434"/>
      <c r="X56" s="435"/>
      <c r="Y56" s="435"/>
      <c r="Z56" s="435"/>
      <c r="AA56" s="259"/>
      <c r="AB56" s="661"/>
      <c r="AC56" s="714"/>
    </row>
    <row r="57" spans="1:29" ht="15.75">
      <c r="A57" s="714"/>
      <c r="B57" s="883"/>
      <c r="C57" s="439" t="str">
        <f>'[12]Schedule 8.1, 9.1 &amp; 11.1'!B126</f>
        <v>a. BONDS1</v>
      </c>
      <c r="D57" s="449"/>
      <c r="E57" s="435">
        <v>0</v>
      </c>
      <c r="F57" s="441">
        <v>0</v>
      </c>
      <c r="G57" s="435">
        <v>0</v>
      </c>
      <c r="H57" s="435">
        <f>E57*F57*G57</f>
        <v>0</v>
      </c>
      <c r="I57" s="435">
        <v>0</v>
      </c>
      <c r="J57" s="441">
        <v>0</v>
      </c>
      <c r="K57" s="435">
        <v>0</v>
      </c>
      <c r="L57" s="1108">
        <f>I57*J57*K57</f>
        <v>0</v>
      </c>
      <c r="M57" s="435">
        <v>0</v>
      </c>
      <c r="N57" s="435">
        <v>0</v>
      </c>
      <c r="O57" s="1108">
        <f>M57+N57</f>
        <v>0</v>
      </c>
      <c r="P57" s="435">
        <v>0</v>
      </c>
      <c r="Q57" s="1108">
        <f>O57*P57</f>
        <v>0</v>
      </c>
      <c r="R57" s="435">
        <v>0</v>
      </c>
      <c r="S57" s="435">
        <v>0</v>
      </c>
      <c r="T57" s="435">
        <v>0</v>
      </c>
      <c r="U57" s="1107">
        <f>R57+S57-T57</f>
        <v>0</v>
      </c>
      <c r="V57" s="661"/>
      <c r="W57" s="442">
        <v>0</v>
      </c>
      <c r="X57" s="443">
        <v>0</v>
      </c>
      <c r="Y57" s="1126">
        <f>W57*X57</f>
        <v>0</v>
      </c>
      <c r="Z57" s="435">
        <v>0</v>
      </c>
      <c r="AA57" s="264">
        <f>Y57-Z57</f>
        <v>0</v>
      </c>
      <c r="AB57" s="661"/>
      <c r="AC57" s="714"/>
    </row>
    <row r="58" spans="1:29" ht="15.75">
      <c r="A58" s="714"/>
      <c r="B58" s="883"/>
      <c r="C58" s="439" t="str">
        <f>'[12]Schedule 8.1, 9.1 &amp; 11.1'!B127</f>
        <v>b. BONDS2</v>
      </c>
      <c r="D58" s="449"/>
      <c r="E58" s="435">
        <v>0</v>
      </c>
      <c r="F58" s="441">
        <v>0</v>
      </c>
      <c r="G58" s="435">
        <v>0</v>
      </c>
      <c r="H58" s="435">
        <f>E58*F58*G58</f>
        <v>0</v>
      </c>
      <c r="I58" s="435">
        <v>0</v>
      </c>
      <c r="J58" s="441">
        <v>0</v>
      </c>
      <c r="K58" s="435">
        <v>0</v>
      </c>
      <c r="L58" s="1108">
        <f>I58*J58*K58</f>
        <v>0</v>
      </c>
      <c r="M58" s="435">
        <v>0</v>
      </c>
      <c r="N58" s="435">
        <v>0</v>
      </c>
      <c r="O58" s="1108">
        <f>M58+N58</f>
        <v>0</v>
      </c>
      <c r="P58" s="435">
        <v>0</v>
      </c>
      <c r="Q58" s="1108">
        <f>O58*P58</f>
        <v>0</v>
      </c>
      <c r="R58" s="435">
        <v>0</v>
      </c>
      <c r="S58" s="435">
        <v>0</v>
      </c>
      <c r="T58" s="435">
        <v>0</v>
      </c>
      <c r="U58" s="1107">
        <f>R58+S58-T58</f>
        <v>0</v>
      </c>
      <c r="V58" s="661"/>
      <c r="W58" s="442">
        <v>0</v>
      </c>
      <c r="X58" s="443">
        <v>0</v>
      </c>
      <c r="Y58" s="1126">
        <f>W58*X58</f>
        <v>0</v>
      </c>
      <c r="Z58" s="435">
        <v>0</v>
      </c>
      <c r="AA58" s="264">
        <f>Y58-Z58</f>
        <v>0</v>
      </c>
      <c r="AB58" s="661"/>
      <c r="AC58" s="714"/>
    </row>
    <row r="59" spans="1:29" ht="15.75">
      <c r="A59" s="714"/>
      <c r="B59" s="883"/>
      <c r="C59" s="439" t="str">
        <f>'[12]Schedule 8.1, 9.1 &amp; 11.1'!B128</f>
        <v>c. BONDS3</v>
      </c>
      <c r="D59" s="449"/>
      <c r="E59" s="435">
        <v>0</v>
      </c>
      <c r="F59" s="441">
        <v>0</v>
      </c>
      <c r="G59" s="435">
        <v>0</v>
      </c>
      <c r="H59" s="435">
        <f>E59*F59*G59</f>
        <v>0</v>
      </c>
      <c r="I59" s="435">
        <v>0</v>
      </c>
      <c r="J59" s="441">
        <v>0</v>
      </c>
      <c r="K59" s="435">
        <v>0</v>
      </c>
      <c r="L59" s="1108">
        <f>I59*J59*K59</f>
        <v>0</v>
      </c>
      <c r="M59" s="435">
        <v>0</v>
      </c>
      <c r="N59" s="435">
        <v>0</v>
      </c>
      <c r="O59" s="1108">
        <f>M59+N59</f>
        <v>0</v>
      </c>
      <c r="P59" s="435">
        <v>0</v>
      </c>
      <c r="Q59" s="1108">
        <f>O59*P59</f>
        <v>0</v>
      </c>
      <c r="R59" s="435">
        <v>0</v>
      </c>
      <c r="S59" s="435">
        <v>0</v>
      </c>
      <c r="T59" s="435">
        <v>0</v>
      </c>
      <c r="U59" s="1107">
        <f>R59+S59-T59</f>
        <v>0</v>
      </c>
      <c r="V59" s="661"/>
      <c r="W59" s="442">
        <v>0</v>
      </c>
      <c r="X59" s="443">
        <v>0</v>
      </c>
      <c r="Y59" s="1126">
        <f>W59*X59</f>
        <v>0</v>
      </c>
      <c r="Z59" s="435">
        <v>0</v>
      </c>
      <c r="AA59" s="264">
        <f>Y59-Z59</f>
        <v>0</v>
      </c>
      <c r="AB59" s="661"/>
      <c r="AC59" s="714"/>
    </row>
    <row r="60" spans="1:29">
      <c r="A60" s="714"/>
      <c r="B60" s="883"/>
      <c r="C60" s="444" t="s">
        <v>1726</v>
      </c>
      <c r="D60" s="177"/>
      <c r="E60" s="445">
        <f>SUM(E57:E59)</f>
        <v>0</v>
      </c>
      <c r="F60" s="446"/>
      <c r="G60" s="445"/>
      <c r="H60" s="445">
        <f>SUM(H57:H59)</f>
        <v>0</v>
      </c>
      <c r="I60" s="445">
        <f>SUM(I57:I59)</f>
        <v>0</v>
      </c>
      <c r="J60" s="446"/>
      <c r="K60" s="445"/>
      <c r="L60" s="1109">
        <f>SUM(L57:L59)</f>
        <v>0</v>
      </c>
      <c r="M60" s="1109">
        <f>SUM(M57:M59)</f>
        <v>0</v>
      </c>
      <c r="N60" s="1109">
        <f>SUM(N57:N59)</f>
        <v>0</v>
      </c>
      <c r="O60" s="1109">
        <f>SUM(O57:O59)</f>
        <v>0</v>
      </c>
      <c r="P60" s="445"/>
      <c r="Q60" s="1109">
        <f>SUM(Q57:Q59)</f>
        <v>0</v>
      </c>
      <c r="R60" s="1109">
        <f>SUM(R57:R59)</f>
        <v>0</v>
      </c>
      <c r="S60" s="1109">
        <f>SUM(S57:S59)</f>
        <v>0</v>
      </c>
      <c r="T60" s="1109">
        <f>SUM(T57:T59)</f>
        <v>0</v>
      </c>
      <c r="U60" s="1110">
        <f>SUM(U57:U59)</f>
        <v>0</v>
      </c>
      <c r="V60" s="661"/>
      <c r="W60" s="1127">
        <f>SUM(W57:W59)</f>
        <v>0</v>
      </c>
      <c r="X60" s="445"/>
      <c r="Y60" s="1109">
        <f>SUM(Y57:Y59)</f>
        <v>0</v>
      </c>
      <c r="Z60" s="1109">
        <f>SUM(Z57:Z59)</f>
        <v>0</v>
      </c>
      <c r="AA60" s="1110">
        <f>SUM(AA57:AA59)</f>
        <v>0</v>
      </c>
      <c r="AB60" s="661"/>
      <c r="AC60" s="714"/>
    </row>
    <row r="61" spans="1:29">
      <c r="A61" s="714"/>
      <c r="B61" s="883"/>
      <c r="C61" s="436" t="s">
        <v>1680</v>
      </c>
      <c r="D61" s="437"/>
      <c r="E61" s="435"/>
      <c r="F61" s="147"/>
      <c r="G61" s="435"/>
      <c r="H61" s="435"/>
      <c r="I61" s="435"/>
      <c r="J61" s="147"/>
      <c r="K61" s="435"/>
      <c r="L61" s="435"/>
      <c r="M61" s="435"/>
      <c r="N61" s="435"/>
      <c r="O61" s="435"/>
      <c r="P61" s="435"/>
      <c r="Q61" s="435"/>
      <c r="R61" s="435"/>
      <c r="S61" s="435"/>
      <c r="T61" s="435"/>
      <c r="U61" s="438"/>
      <c r="V61" s="661"/>
      <c r="W61" s="434"/>
      <c r="X61" s="435"/>
      <c r="Y61" s="435"/>
      <c r="Z61" s="435"/>
      <c r="AA61" s="259"/>
      <c r="AB61" s="661"/>
      <c r="AC61" s="714"/>
    </row>
    <row r="62" spans="1:29" ht="15.75">
      <c r="A62" s="714"/>
      <c r="B62" s="883"/>
      <c r="C62" s="439" t="str">
        <f>'[12]Schedule 8.1, 9.1 &amp; 11.1'!B132</f>
        <v>BONDS1</v>
      </c>
      <c r="D62" s="449"/>
      <c r="E62" s="435">
        <v>0</v>
      </c>
      <c r="F62" s="441">
        <v>0</v>
      </c>
      <c r="G62" s="435">
        <v>0</v>
      </c>
      <c r="H62" s="435">
        <f>E62*F62*G62</f>
        <v>0</v>
      </c>
      <c r="I62" s="435">
        <v>0</v>
      </c>
      <c r="J62" s="441">
        <v>0</v>
      </c>
      <c r="K62" s="435">
        <v>0</v>
      </c>
      <c r="L62" s="1108">
        <f>I62*J62*K62</f>
        <v>0</v>
      </c>
      <c r="M62" s="435">
        <v>0</v>
      </c>
      <c r="N62" s="435">
        <v>0</v>
      </c>
      <c r="O62" s="1108">
        <f>M62+N62</f>
        <v>0</v>
      </c>
      <c r="P62" s="435">
        <v>0</v>
      </c>
      <c r="Q62" s="1108">
        <f>O62*P62</f>
        <v>0</v>
      </c>
      <c r="R62" s="435">
        <v>0</v>
      </c>
      <c r="S62" s="435">
        <v>0</v>
      </c>
      <c r="T62" s="435">
        <v>0</v>
      </c>
      <c r="U62" s="1107">
        <f>R62+S62-T62</f>
        <v>0</v>
      </c>
      <c r="V62" s="661"/>
      <c r="W62" s="442">
        <v>0</v>
      </c>
      <c r="X62" s="443">
        <v>0</v>
      </c>
      <c r="Y62" s="1126">
        <f>W62*X62</f>
        <v>0</v>
      </c>
      <c r="Z62" s="435">
        <v>0</v>
      </c>
      <c r="AA62" s="264">
        <f>Y62-Z62</f>
        <v>0</v>
      </c>
      <c r="AB62" s="661"/>
      <c r="AC62" s="714"/>
    </row>
    <row r="63" spans="1:29" ht="15.75">
      <c r="A63" s="714"/>
      <c r="B63" s="883"/>
      <c r="C63" s="439" t="str">
        <f>'[12]Schedule 8.1, 9.1 &amp; 11.1'!B133</f>
        <v>BONDS2</v>
      </c>
      <c r="D63" s="449"/>
      <c r="E63" s="435">
        <v>0</v>
      </c>
      <c r="F63" s="441">
        <v>0</v>
      </c>
      <c r="G63" s="435">
        <v>0</v>
      </c>
      <c r="H63" s="435">
        <f>E63*F63*G63</f>
        <v>0</v>
      </c>
      <c r="I63" s="435">
        <v>0</v>
      </c>
      <c r="J63" s="441">
        <v>0</v>
      </c>
      <c r="K63" s="435">
        <v>0</v>
      </c>
      <c r="L63" s="1108">
        <f>I63*J63*K63</f>
        <v>0</v>
      </c>
      <c r="M63" s="435">
        <v>0</v>
      </c>
      <c r="N63" s="435">
        <v>0</v>
      </c>
      <c r="O63" s="1108">
        <f>M63+N63</f>
        <v>0</v>
      </c>
      <c r="P63" s="435">
        <v>0</v>
      </c>
      <c r="Q63" s="1108">
        <f>O63*P63</f>
        <v>0</v>
      </c>
      <c r="R63" s="435">
        <v>0</v>
      </c>
      <c r="S63" s="435">
        <v>0</v>
      </c>
      <c r="T63" s="435">
        <v>0</v>
      </c>
      <c r="U63" s="1107">
        <f>R63+S63-T63</f>
        <v>0</v>
      </c>
      <c r="V63" s="661"/>
      <c r="W63" s="442">
        <v>0</v>
      </c>
      <c r="X63" s="443">
        <v>0</v>
      </c>
      <c r="Y63" s="1126">
        <f>W63*X63</f>
        <v>0</v>
      </c>
      <c r="Z63" s="435">
        <v>0</v>
      </c>
      <c r="AA63" s="264">
        <f>Y63-Z63</f>
        <v>0</v>
      </c>
      <c r="AB63" s="661"/>
      <c r="AC63" s="714"/>
    </row>
    <row r="64" spans="1:29" ht="15.75">
      <c r="A64" s="714"/>
      <c r="B64" s="883"/>
      <c r="C64" s="439" t="str">
        <f>'[12]Schedule 8.1, 9.1 &amp; 11.1'!B134</f>
        <v>BONDS3</v>
      </c>
      <c r="D64" s="449"/>
      <c r="E64" s="435">
        <v>0</v>
      </c>
      <c r="F64" s="441">
        <v>0</v>
      </c>
      <c r="G64" s="435">
        <v>0</v>
      </c>
      <c r="H64" s="435">
        <f>E64*F64*G64</f>
        <v>0</v>
      </c>
      <c r="I64" s="435">
        <v>0</v>
      </c>
      <c r="J64" s="441">
        <v>0</v>
      </c>
      <c r="K64" s="435">
        <v>0</v>
      </c>
      <c r="L64" s="1108">
        <f>I64*J64*K64</f>
        <v>0</v>
      </c>
      <c r="M64" s="435">
        <v>0</v>
      </c>
      <c r="N64" s="435">
        <v>0</v>
      </c>
      <c r="O64" s="1108">
        <f>M64+N64</f>
        <v>0</v>
      </c>
      <c r="P64" s="435">
        <v>0</v>
      </c>
      <c r="Q64" s="1108">
        <f>O64*P64</f>
        <v>0</v>
      </c>
      <c r="R64" s="435">
        <v>0</v>
      </c>
      <c r="S64" s="435">
        <v>0</v>
      </c>
      <c r="T64" s="435">
        <v>0</v>
      </c>
      <c r="U64" s="1107">
        <f>R64+S64-T64</f>
        <v>0</v>
      </c>
      <c r="V64" s="661"/>
      <c r="W64" s="442">
        <v>0</v>
      </c>
      <c r="X64" s="443">
        <v>0</v>
      </c>
      <c r="Y64" s="1126">
        <f>W64*X64</f>
        <v>0</v>
      </c>
      <c r="Z64" s="435">
        <v>0</v>
      </c>
      <c r="AA64" s="264">
        <f>Y64-Z64</f>
        <v>0</v>
      </c>
      <c r="AB64" s="661"/>
      <c r="AC64" s="714"/>
    </row>
    <row r="65" spans="1:29">
      <c r="A65" s="714"/>
      <c r="B65" s="883"/>
      <c r="C65" s="444" t="s">
        <v>1727</v>
      </c>
      <c r="D65" s="177"/>
      <c r="E65" s="445">
        <f>SUM(E62:E64)</f>
        <v>0</v>
      </c>
      <c r="F65" s="446"/>
      <c r="G65" s="445"/>
      <c r="H65" s="445">
        <f>SUM(H62:H64)</f>
        <v>0</v>
      </c>
      <c r="I65" s="445">
        <f>SUM(I62:I64)</f>
        <v>0</v>
      </c>
      <c r="J65" s="446"/>
      <c r="K65" s="445"/>
      <c r="L65" s="1109">
        <f>SUM(L62:L64)</f>
        <v>0</v>
      </c>
      <c r="M65" s="1109">
        <f>SUM(M62:M64)</f>
        <v>0</v>
      </c>
      <c r="N65" s="1109">
        <f>SUM(N62:N64)</f>
        <v>0</v>
      </c>
      <c r="O65" s="1109">
        <f>SUM(O62:O64)</f>
        <v>0</v>
      </c>
      <c r="P65" s="445"/>
      <c r="Q65" s="1109">
        <f>SUM(Q62:Q64)</f>
        <v>0</v>
      </c>
      <c r="R65" s="1109">
        <f>SUM(R62:R64)</f>
        <v>0</v>
      </c>
      <c r="S65" s="1109">
        <f>SUM(S62:S64)</f>
        <v>0</v>
      </c>
      <c r="T65" s="1109">
        <f>SUM(T62:T64)</f>
        <v>0</v>
      </c>
      <c r="U65" s="1110">
        <f>SUM(U62:U64)</f>
        <v>0</v>
      </c>
      <c r="V65" s="661"/>
      <c r="W65" s="1127">
        <f>SUM(W62:W64)</f>
        <v>0</v>
      </c>
      <c r="X65" s="445"/>
      <c r="Y65" s="1109">
        <f>SUM(Y62:Y64)</f>
        <v>0</v>
      </c>
      <c r="Z65" s="1109">
        <f>SUM(Z62:Z64)</f>
        <v>0</v>
      </c>
      <c r="AA65" s="1110">
        <f>SUM(AA62:AA64)</f>
        <v>0</v>
      </c>
      <c r="AB65" s="661"/>
      <c r="AC65" s="714"/>
    </row>
    <row r="66" spans="1:29">
      <c r="A66" s="714"/>
      <c r="B66" s="883"/>
      <c r="C66" s="444" t="s">
        <v>1733</v>
      </c>
      <c r="D66" s="177"/>
      <c r="E66" s="445">
        <f>E60+E65</f>
        <v>0</v>
      </c>
      <c r="F66" s="446"/>
      <c r="G66" s="445"/>
      <c r="H66" s="445">
        <f>H60+H65</f>
        <v>0</v>
      </c>
      <c r="I66" s="445">
        <f>I60+I65</f>
        <v>0</v>
      </c>
      <c r="J66" s="446"/>
      <c r="K66" s="445"/>
      <c r="L66" s="1109">
        <f>L60+L65</f>
        <v>0</v>
      </c>
      <c r="M66" s="1109">
        <f>M60+M65</f>
        <v>0</v>
      </c>
      <c r="N66" s="1109">
        <f>N60+N65</f>
        <v>0</v>
      </c>
      <c r="O66" s="1109">
        <f>O60+O65</f>
        <v>0</v>
      </c>
      <c r="P66" s="445"/>
      <c r="Q66" s="1109">
        <f>Q60+Q65</f>
        <v>0</v>
      </c>
      <c r="R66" s="1109">
        <f>R60+R65</f>
        <v>0</v>
      </c>
      <c r="S66" s="1109">
        <f>S60+S65</f>
        <v>0</v>
      </c>
      <c r="T66" s="1109">
        <f>T60+T65</f>
        <v>0</v>
      </c>
      <c r="U66" s="1110">
        <f>U60+U65</f>
        <v>0</v>
      </c>
      <c r="V66" s="661"/>
      <c r="W66" s="1127">
        <f>W60+W65</f>
        <v>0</v>
      </c>
      <c r="X66" s="445"/>
      <c r="Y66" s="1109">
        <f>Y60+Y65</f>
        <v>0</v>
      </c>
      <c r="Z66" s="1109">
        <f>Z60+Z65</f>
        <v>0</v>
      </c>
      <c r="AA66" s="1110">
        <f>SUM(AA63:AA65)</f>
        <v>0</v>
      </c>
      <c r="AB66" s="661"/>
      <c r="AC66" s="714"/>
    </row>
    <row r="67" spans="1:29" ht="13.5" thickBot="1">
      <c r="A67" s="714"/>
      <c r="B67" s="883"/>
      <c r="C67" s="451" t="s">
        <v>1315</v>
      </c>
      <c r="D67" s="452"/>
      <c r="E67" s="453">
        <f>E66+E53+E40</f>
        <v>0</v>
      </c>
      <c r="F67" s="454"/>
      <c r="G67" s="453"/>
      <c r="H67" s="453">
        <f>H66+H53+H40</f>
        <v>0</v>
      </c>
      <c r="I67" s="453">
        <f>I66+I53+I40</f>
        <v>0</v>
      </c>
      <c r="J67" s="454"/>
      <c r="K67" s="453"/>
      <c r="L67" s="1111">
        <f>L66+L53+L40</f>
        <v>0</v>
      </c>
      <c r="M67" s="1111">
        <f>M66+M53+M40</f>
        <v>0</v>
      </c>
      <c r="N67" s="1111">
        <f>N66+N53+N40</f>
        <v>0</v>
      </c>
      <c r="O67" s="1111">
        <f>O66+O53+O40</f>
        <v>0</v>
      </c>
      <c r="P67" s="453"/>
      <c r="Q67" s="1111">
        <f>Q66+Q53+Q40</f>
        <v>0</v>
      </c>
      <c r="R67" s="1111">
        <f>R66+R53+R40</f>
        <v>0</v>
      </c>
      <c r="S67" s="1111">
        <f>S66+S53+S40</f>
        <v>0</v>
      </c>
      <c r="T67" s="1111">
        <f>T66+T53+T40</f>
        <v>0</v>
      </c>
      <c r="U67" s="1112">
        <f>U66+U53+U40</f>
        <v>0</v>
      </c>
      <c r="V67" s="661"/>
      <c r="W67" s="1128">
        <f>W66+W53+W40</f>
        <v>0</v>
      </c>
      <c r="X67" s="453"/>
      <c r="Y67" s="1111">
        <f>Y66+Y53+Y40</f>
        <v>0</v>
      </c>
      <c r="Z67" s="1111">
        <f>Z66+Z53+Z40</f>
        <v>0</v>
      </c>
      <c r="AA67" s="1112">
        <f>AA66+AA53+AA40</f>
        <v>0</v>
      </c>
      <c r="AB67" s="661"/>
      <c r="AC67" s="714"/>
    </row>
    <row r="68" spans="1:29">
      <c r="A68" s="714"/>
      <c r="B68" s="883"/>
      <c r="C68" s="661"/>
      <c r="D68" s="661"/>
      <c r="E68" s="219"/>
      <c r="F68" s="661"/>
      <c r="G68" s="661"/>
      <c r="H68" s="661"/>
      <c r="I68" s="661"/>
      <c r="J68" s="661"/>
      <c r="K68" s="1077"/>
      <c r="L68" s="1077"/>
      <c r="M68" s="1077"/>
      <c r="N68" s="1077"/>
      <c r="O68" s="1077"/>
      <c r="P68" s="1077"/>
      <c r="Q68" s="1077"/>
      <c r="R68" s="1077"/>
      <c r="S68" s="1077"/>
      <c r="T68" s="1077"/>
      <c r="U68" s="1077"/>
      <c r="V68" s="661"/>
      <c r="W68" s="1077"/>
      <c r="X68" s="1077"/>
      <c r="Y68" s="1077"/>
      <c r="Z68" s="1077"/>
      <c r="AA68" s="661"/>
      <c r="AB68" s="661"/>
      <c r="AC68" s="714"/>
    </row>
    <row r="69" spans="1:29">
      <c r="A69" s="714"/>
      <c r="B69" s="883"/>
      <c r="C69" s="661"/>
      <c r="D69" s="661"/>
      <c r="E69" s="219"/>
      <c r="F69" s="662"/>
      <c r="G69" s="237" t="s">
        <v>56</v>
      </c>
      <c r="H69" s="872" t="s">
        <v>1734</v>
      </c>
      <c r="I69" s="662"/>
      <c r="J69" s="661"/>
      <c r="K69" s="661"/>
      <c r="L69" s="661"/>
      <c r="M69" s="661"/>
      <c r="N69" s="661"/>
      <c r="O69" s="661"/>
      <c r="P69" s="661"/>
      <c r="Q69" s="661"/>
      <c r="R69" s="661"/>
      <c r="S69" s="661"/>
      <c r="T69" s="661"/>
      <c r="U69" s="661"/>
      <c r="V69" s="661"/>
      <c r="W69" s="1077"/>
      <c r="X69" s="1077"/>
      <c r="Y69" s="1077"/>
      <c r="Z69" s="1077"/>
      <c r="AA69" s="661"/>
      <c r="AB69" s="661"/>
      <c r="AC69" s="714"/>
    </row>
    <row r="70" spans="1:29">
      <c r="A70" s="714"/>
      <c r="B70" s="883"/>
      <c r="C70" s="661"/>
      <c r="D70" s="661"/>
      <c r="E70" s="219"/>
      <c r="F70" s="662"/>
      <c r="G70" s="287"/>
      <c r="H70" s="100" t="s">
        <v>1735</v>
      </c>
      <c r="I70" s="662"/>
      <c r="J70" s="661"/>
      <c r="K70" s="661"/>
      <c r="L70" s="661"/>
      <c r="M70" s="661"/>
      <c r="N70" s="661"/>
      <c r="O70" s="661"/>
      <c r="P70" s="661"/>
      <c r="Q70" s="661"/>
      <c r="R70" s="661"/>
      <c r="S70" s="661"/>
      <c r="T70" s="661"/>
      <c r="U70" s="661"/>
      <c r="V70" s="661"/>
      <c r="W70" s="1077"/>
      <c r="X70" s="1077"/>
      <c r="Y70" s="1077"/>
      <c r="Z70" s="1077"/>
      <c r="AA70" s="661"/>
      <c r="AB70" s="661"/>
      <c r="AC70" s="714"/>
    </row>
    <row r="71" spans="1:29">
      <c r="A71" s="714"/>
      <c r="B71" s="883"/>
      <c r="C71" s="661"/>
      <c r="D71" s="661"/>
      <c r="E71" s="219"/>
      <c r="F71" s="662"/>
      <c r="G71" s="287"/>
      <c r="H71" s="100"/>
      <c r="I71" s="662"/>
      <c r="J71" s="661"/>
      <c r="K71" s="661"/>
      <c r="L71" s="661"/>
      <c r="M71" s="661"/>
      <c r="N71" s="661"/>
      <c r="O71" s="661"/>
      <c r="P71" s="661"/>
      <c r="Q71" s="661"/>
      <c r="R71" s="661"/>
      <c r="S71" s="661"/>
      <c r="T71" s="661"/>
      <c r="U71" s="661"/>
      <c r="V71" s="661"/>
      <c r="W71" s="1077"/>
      <c r="X71" s="1077"/>
      <c r="Y71" s="1077"/>
      <c r="Z71" s="1077"/>
      <c r="AA71" s="3428" t="s">
        <v>1279</v>
      </c>
      <c r="AB71" s="661"/>
      <c r="AC71" s="714"/>
    </row>
    <row r="72" spans="1:29">
      <c r="A72" s="714"/>
      <c r="B72" s="883"/>
      <c r="C72" s="661"/>
      <c r="D72" s="661"/>
      <c r="E72" s="219"/>
      <c r="F72" s="661"/>
      <c r="G72" s="69"/>
      <c r="H72" s="60"/>
      <c r="I72" s="661"/>
      <c r="J72" s="661"/>
      <c r="K72" s="661"/>
      <c r="L72" s="661"/>
      <c r="M72" s="661"/>
      <c r="N72" s="661"/>
      <c r="O72" s="661"/>
      <c r="P72" s="661"/>
      <c r="Q72" s="661"/>
      <c r="R72" s="661"/>
      <c r="S72" s="661"/>
      <c r="T72" s="661"/>
      <c r="U72" s="661"/>
      <c r="V72" s="661"/>
      <c r="W72" s="1077"/>
      <c r="X72" s="1077"/>
      <c r="Y72" s="1077"/>
      <c r="Z72" s="1077"/>
      <c r="AA72" s="661"/>
      <c r="AB72" s="661"/>
      <c r="AC72" s="714"/>
    </row>
    <row r="73" spans="1:29">
      <c r="A73" s="714"/>
      <c r="B73" s="714"/>
      <c r="C73" s="738"/>
      <c r="D73" s="738"/>
      <c r="E73" s="703"/>
      <c r="F73" s="738"/>
      <c r="G73" s="720"/>
      <c r="H73" s="1072"/>
      <c r="I73" s="738"/>
      <c r="J73" s="738"/>
      <c r="K73" s="738"/>
      <c r="L73" s="738"/>
      <c r="M73" s="738"/>
      <c r="N73" s="738"/>
      <c r="O73" s="738"/>
      <c r="P73" s="738"/>
      <c r="Q73" s="738"/>
      <c r="R73" s="738"/>
      <c r="S73" s="738"/>
      <c r="T73" s="738"/>
      <c r="U73" s="738"/>
      <c r="V73" s="738"/>
      <c r="W73" s="1073"/>
      <c r="X73" s="1073"/>
      <c r="Y73" s="1073"/>
      <c r="Z73" s="1073"/>
      <c r="AA73" s="738"/>
      <c r="AB73" s="738"/>
      <c r="AC73" s="714"/>
    </row>
    <row r="74" spans="1:29">
      <c r="A74" s="714"/>
      <c r="B74" s="714"/>
      <c r="C74" s="738"/>
      <c r="D74" s="738"/>
      <c r="E74" s="703"/>
      <c r="F74" s="738"/>
      <c r="G74" s="738"/>
      <c r="H74" s="738"/>
      <c r="I74" s="738"/>
      <c r="J74" s="738"/>
      <c r="K74" s="738"/>
      <c r="L74" s="738"/>
      <c r="M74" s="738"/>
      <c r="N74" s="738"/>
      <c r="O74" s="738"/>
      <c r="P74" s="738"/>
      <c r="Q74" s="738"/>
      <c r="R74" s="738"/>
      <c r="S74" s="738"/>
      <c r="T74" s="738"/>
      <c r="U74" s="738"/>
      <c r="V74" s="738"/>
      <c r="W74" s="738"/>
      <c r="X74" s="738"/>
      <c r="Y74" s="738"/>
      <c r="Z74" s="738"/>
      <c r="AA74" s="738"/>
      <c r="AB74" s="738"/>
      <c r="AC74" s="714"/>
    </row>
  </sheetData>
  <customSheetViews>
    <customSheetView guid="{CC70D5D3-3A1F-46AA-BDCE-F692C2C36BEE}">
      <pageMargins left="0.7" right="0.7" top="0.75" bottom="0.75" header="0.3" footer="0.3"/>
      <pageSetup orientation="portrait" horizontalDpi="4294967294" verticalDpi="4294967294" r:id="rId1"/>
    </customSheetView>
    <customSheetView guid="{41E394DC-1FDD-4D1F-8620-137B7012DC10}" showGridLines="0">
      <pane xSplit="3" ySplit="12" topLeftCell="D60" activePane="bottomRight" state="frozen"/>
      <selection pane="bottomRight" activeCell="G69" sqref="G69"/>
      <pageMargins left="0.7" right="0.7" top="0.75" bottom="0.75" header="0.3" footer="0.3"/>
      <pageSetup orientation="portrait" horizontalDpi="4294967294" verticalDpi="4294967294" r:id="rId2"/>
    </customSheetView>
    <customSheetView guid="{DD364770-73A1-4C6D-9516-629A57F0EB18}" showPageBreaks="1" showGridLines="0">
      <pane xSplit="2" ySplit="10" topLeftCell="C11" activePane="bottomRight" state="frozen"/>
      <selection pane="bottomRight" activeCell="B1" sqref="B1:B3"/>
      <pageMargins left="0.7" right="0.7" top="0.75" bottom="0.75" header="0.3" footer="0.3"/>
      <pageSetup orientation="portrait" horizontalDpi="4294967294" verticalDpi="4294967294" r:id="rId3"/>
    </customSheetView>
    <customSheetView guid="{E14211BF-3959-45CF-A937-AD36AACCEFAC}" showGridLines="0">
      <pane xSplit="3" ySplit="12" topLeftCell="D13" activePane="bottomRight" state="frozen"/>
      <selection pane="bottomRight" activeCell="D13" sqref="D13"/>
      <pageMargins left="0.7" right="0.7" top="0.75" bottom="0.75" header="0.3" footer="0.3"/>
      <pageSetup orientation="portrait" horizontalDpi="4294967294" verticalDpi="4294967294" r:id="rId4"/>
    </customSheetView>
    <customSheetView guid="{F416BD5B-C3AD-4F61-AAB2-55950A9B7E72}">
      <selection activeCell="AA84" sqref="AA84"/>
      <pageMargins left="0.7" right="0.7" top="0.75" bottom="0.75" header="0.3" footer="0.3"/>
      <pageSetup orientation="portrait" horizontalDpi="4294967294" verticalDpi="4294967294" r:id="rId5"/>
    </customSheetView>
  </customSheetViews>
  <mergeCells count="10">
    <mergeCell ref="D4:F4"/>
    <mergeCell ref="D5:F5"/>
    <mergeCell ref="W7:AA7"/>
    <mergeCell ref="C8:C10"/>
    <mergeCell ref="E8:H8"/>
    <mergeCell ref="I8:L8"/>
    <mergeCell ref="M8:Q8"/>
    <mergeCell ref="Z8:Z10"/>
    <mergeCell ref="AA8:AA10"/>
    <mergeCell ref="E7:U7"/>
  </mergeCells>
  <hyperlinks>
    <hyperlink ref="AA71" location="Index!A1" display="Index" xr:uid="{00000000-0004-0000-2400-000000000000}"/>
  </hyperlinks>
  <pageMargins left="0.7" right="0.7" top="0.75" bottom="0.75" header="0.3" footer="0.3"/>
  <pageSetup orientation="portrait" horizontalDpi="4294967294" verticalDpi="4294967294" r:id="rId6"/>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4">
    <tabColor rgb="FF7030A0"/>
  </sheetPr>
  <dimension ref="B2:AP340"/>
  <sheetViews>
    <sheetView workbookViewId="0"/>
  </sheetViews>
  <sheetFormatPr defaultColWidth="9.140625" defaultRowHeight="12.75"/>
  <cols>
    <col min="1" max="1" width="9.140625" style="714"/>
    <col min="2" max="2" width="9.140625" style="715"/>
    <col min="3" max="3" width="53.85546875" style="714" customWidth="1"/>
    <col min="4" max="4" width="14.140625" style="714" customWidth="1"/>
    <col min="5" max="5" width="16.140625" style="714" customWidth="1"/>
    <col min="6" max="6" width="12.42578125" style="714" customWidth="1"/>
    <col min="7" max="7" width="10.42578125" style="714" bestFit="1" customWidth="1"/>
    <col min="8" max="10" width="12.7109375" style="714" customWidth="1"/>
    <col min="11" max="11" width="12.85546875" style="714" bestFit="1" customWidth="1"/>
    <col min="12" max="13" width="12.85546875" style="714" customWidth="1"/>
    <col min="14" max="14" width="20.7109375" style="714" customWidth="1"/>
    <col min="15" max="15" width="17.42578125" style="714" customWidth="1"/>
    <col min="16" max="16" width="12.85546875" style="714" customWidth="1"/>
    <col min="17" max="17" width="18.42578125" style="714" customWidth="1"/>
    <col min="18" max="18" width="15.42578125" style="714" customWidth="1"/>
    <col min="19" max="20" width="13.140625" style="714" bestFit="1" customWidth="1"/>
    <col min="21" max="21" width="16.42578125" style="714" customWidth="1"/>
    <col min="22" max="22" width="9.140625" style="717"/>
    <col min="23" max="23" width="12.7109375" style="714" bestFit="1" customWidth="1"/>
    <col min="24" max="24" width="19.140625" style="714" bestFit="1" customWidth="1"/>
    <col min="25" max="25" width="18.7109375" style="714" bestFit="1" customWidth="1"/>
    <col min="26" max="26" width="22.85546875" style="714" customWidth="1"/>
    <col min="27" max="27" width="18.140625" style="714" bestFit="1" customWidth="1"/>
    <col min="28" max="29" width="18.140625" style="714" customWidth="1"/>
    <col min="30" max="30" width="18.7109375" style="714" customWidth="1"/>
    <col min="31" max="31" width="18.85546875" style="714" customWidth="1"/>
    <col min="32" max="32" width="19.28515625" style="714" customWidth="1"/>
    <col min="33" max="33" width="9.140625" style="714"/>
    <col min="34" max="34" width="15.42578125" style="714" customWidth="1"/>
    <col min="35" max="35" width="9.140625" style="714"/>
    <col min="36" max="37" width="15.85546875" style="714" customWidth="1"/>
    <col min="38" max="16384" width="9.140625" style="714"/>
  </cols>
  <sheetData>
    <row r="2" spans="2:42" ht="13.5" thickBot="1">
      <c r="B2" s="880"/>
      <c r="C2" s="883"/>
      <c r="D2" s="883"/>
      <c r="E2" s="883"/>
      <c r="F2" s="883"/>
      <c r="G2" s="883"/>
      <c r="H2" s="883"/>
      <c r="I2" s="883"/>
      <c r="J2" s="883"/>
      <c r="K2" s="883"/>
      <c r="L2" s="883"/>
      <c r="M2" s="883"/>
      <c r="N2" s="883"/>
      <c r="O2" s="883"/>
      <c r="P2" s="883"/>
      <c r="Q2" s="883"/>
      <c r="R2" s="883"/>
      <c r="S2" s="883"/>
      <c r="T2" s="883"/>
      <c r="U2" s="883"/>
      <c r="V2" s="881"/>
      <c r="W2" s="883"/>
      <c r="X2" s="883"/>
      <c r="Y2" s="883"/>
      <c r="Z2" s="883"/>
      <c r="AA2" s="883"/>
      <c r="AB2" s="883"/>
      <c r="AC2" s="883"/>
      <c r="AD2" s="883"/>
      <c r="AE2" s="883"/>
      <c r="AF2" s="883"/>
      <c r="AG2" s="883"/>
      <c r="AH2" s="883"/>
      <c r="AI2" s="883"/>
      <c r="AJ2" s="883"/>
      <c r="AK2" s="883"/>
      <c r="AL2" s="883"/>
    </row>
    <row r="3" spans="2:42" ht="16.5" thickBot="1">
      <c r="B3" s="887"/>
      <c r="C3" s="2858" t="s">
        <v>2952</v>
      </c>
      <c r="D3" s="2856"/>
      <c r="E3" s="2856"/>
      <c r="F3" s="2857"/>
      <c r="G3" s="883"/>
      <c r="H3" s="883"/>
      <c r="I3" s="883"/>
      <c r="J3" s="883"/>
      <c r="K3" s="883"/>
      <c r="L3" s="883"/>
      <c r="M3" s="883"/>
      <c r="N3" s="883"/>
      <c r="O3" s="883"/>
      <c r="P3" s="883"/>
      <c r="Q3" s="883"/>
      <c r="R3" s="883"/>
      <c r="S3" s="883"/>
      <c r="T3" s="883"/>
      <c r="U3" s="883"/>
      <c r="V3" s="883"/>
      <c r="W3" s="883"/>
      <c r="X3" s="883"/>
      <c r="Y3" s="883"/>
      <c r="Z3" s="883"/>
      <c r="AA3" s="883"/>
      <c r="AB3" s="883"/>
      <c r="AC3" s="883"/>
      <c r="AD3" s="883"/>
      <c r="AE3" s="883"/>
      <c r="AF3" s="883"/>
      <c r="AG3" s="883"/>
      <c r="AH3" s="883"/>
      <c r="AI3" s="883"/>
      <c r="AJ3" s="883"/>
      <c r="AK3" s="62" t="s">
        <v>2833</v>
      </c>
      <c r="AL3" s="883"/>
    </row>
    <row r="4" spans="2:42" ht="15.75">
      <c r="B4" s="887"/>
      <c r="C4" s="2853" t="s">
        <v>57</v>
      </c>
      <c r="D4" s="8622" t="str">
        <f>J!E4</f>
        <v>ABC Company</v>
      </c>
      <c r="E4" s="8623"/>
      <c r="F4" s="8624"/>
      <c r="G4" s="883"/>
      <c r="H4" s="883"/>
      <c r="I4" s="883"/>
      <c r="J4" s="883"/>
      <c r="K4" s="883"/>
      <c r="L4" s="883"/>
      <c r="M4" s="883"/>
      <c r="N4" s="883"/>
      <c r="O4" s="883"/>
      <c r="P4" s="883"/>
      <c r="Q4" s="883"/>
      <c r="R4" s="883"/>
      <c r="S4" s="883"/>
      <c r="T4" s="883"/>
      <c r="U4" s="883"/>
      <c r="V4" s="883"/>
      <c r="W4" s="883"/>
      <c r="X4" s="883"/>
      <c r="Y4" s="883"/>
      <c r="Z4" s="883"/>
      <c r="AA4" s="883"/>
      <c r="AB4" s="883"/>
      <c r="AC4" s="883"/>
      <c r="AD4" s="883"/>
      <c r="AE4" s="883"/>
      <c r="AF4" s="883"/>
      <c r="AG4" s="883"/>
      <c r="AH4" s="883"/>
      <c r="AI4" s="883"/>
      <c r="AJ4" s="883"/>
      <c r="AK4" s="883"/>
      <c r="AL4" s="883"/>
    </row>
    <row r="5" spans="2:42" ht="16.5" thickBot="1">
      <c r="B5" s="887"/>
      <c r="C5" s="2836" t="s">
        <v>2719</v>
      </c>
      <c r="D5" s="8625">
        <f>J!E5</f>
        <v>44196</v>
      </c>
      <c r="E5" s="8626"/>
      <c r="F5" s="8627"/>
      <c r="G5" s="883"/>
      <c r="H5" s="883"/>
      <c r="I5" s="883"/>
      <c r="J5" s="883"/>
      <c r="K5" s="883"/>
      <c r="L5" s="883"/>
      <c r="M5" s="883"/>
      <c r="N5" s="883"/>
      <c r="O5" s="883"/>
      <c r="P5" s="883"/>
      <c r="Q5" s="883"/>
      <c r="R5" s="883"/>
      <c r="S5" s="883"/>
      <c r="T5" s="883"/>
      <c r="U5" s="883"/>
      <c r="V5" s="883"/>
      <c r="W5" s="883"/>
      <c r="X5" s="883"/>
      <c r="Y5" s="883"/>
      <c r="Z5" s="883"/>
      <c r="AA5" s="883"/>
      <c r="AB5" s="883"/>
      <c r="AC5" s="883"/>
      <c r="AD5" s="883"/>
      <c r="AE5" s="883"/>
      <c r="AF5" s="883"/>
      <c r="AG5" s="883"/>
      <c r="AH5" s="883"/>
      <c r="AI5" s="883"/>
      <c r="AJ5" s="883"/>
      <c r="AK5" s="883"/>
      <c r="AL5" s="883"/>
    </row>
    <row r="6" spans="2:42">
      <c r="B6" s="887"/>
      <c r="C6" s="883"/>
      <c r="D6" s="883"/>
      <c r="E6" s="883"/>
      <c r="F6" s="883"/>
      <c r="G6" s="883"/>
      <c r="H6" s="883"/>
      <c r="I6" s="883"/>
      <c r="J6" s="883"/>
      <c r="K6" s="883"/>
      <c r="L6" s="883"/>
      <c r="M6" s="883"/>
      <c r="N6" s="883"/>
      <c r="O6" s="883"/>
      <c r="P6" s="883"/>
      <c r="Q6" s="883"/>
      <c r="R6" s="883"/>
      <c r="S6" s="883"/>
      <c r="T6" s="883"/>
      <c r="U6" s="883"/>
      <c r="V6" s="883"/>
      <c r="W6" s="883"/>
      <c r="X6" s="883"/>
      <c r="Y6" s="883"/>
      <c r="Z6" s="883"/>
      <c r="AA6" s="883"/>
      <c r="AB6" s="883"/>
      <c r="AC6" s="883"/>
      <c r="AD6" s="883"/>
      <c r="AE6" s="883"/>
      <c r="AF6" s="883"/>
      <c r="AG6" s="883"/>
      <c r="AH6" s="883"/>
      <c r="AI6" s="883"/>
      <c r="AJ6" s="883"/>
      <c r="AK6" s="883"/>
      <c r="AL6" s="883"/>
    </row>
    <row r="7" spans="2:42" ht="13.5" thickBot="1">
      <c r="B7" s="880"/>
      <c r="C7" s="888"/>
      <c r="D7" s="888"/>
      <c r="E7" s="888"/>
      <c r="F7" s="888"/>
      <c r="G7" s="888"/>
      <c r="H7" s="888"/>
      <c r="I7" s="888"/>
      <c r="J7" s="888"/>
      <c r="K7" s="888"/>
      <c r="L7" s="888"/>
      <c r="M7" s="888"/>
      <c r="N7" s="888"/>
      <c r="O7" s="888"/>
      <c r="P7" s="888"/>
      <c r="Q7" s="888"/>
      <c r="R7" s="888"/>
      <c r="S7" s="888"/>
      <c r="T7" s="888"/>
      <c r="U7" s="888"/>
      <c r="V7" s="883"/>
      <c r="W7" s="888"/>
      <c r="X7" s="888"/>
      <c r="Y7" s="888"/>
      <c r="Z7" s="888"/>
      <c r="AA7" s="888"/>
      <c r="AB7" s="888"/>
      <c r="AC7" s="888"/>
      <c r="AD7" s="888"/>
      <c r="AE7" s="888"/>
      <c r="AF7" s="883"/>
      <c r="AG7" s="883"/>
      <c r="AH7" s="883"/>
      <c r="AI7" s="883"/>
      <c r="AJ7" s="883"/>
      <c r="AK7" s="883"/>
      <c r="AL7" s="883"/>
    </row>
    <row r="8" spans="2:42">
      <c r="B8" s="880"/>
      <c r="C8" s="337"/>
      <c r="D8" s="595"/>
      <c r="E8" s="595"/>
      <c r="F8" s="595"/>
      <c r="G8" s="602"/>
      <c r="H8" s="505"/>
      <c r="I8" s="505"/>
      <c r="J8" s="505"/>
      <c r="K8" s="619"/>
      <c r="L8" s="619"/>
      <c r="M8" s="619"/>
      <c r="N8" s="602" t="s">
        <v>1375</v>
      </c>
      <c r="O8" s="602"/>
      <c r="P8" s="602" t="s">
        <v>1375</v>
      </c>
      <c r="Q8" s="602"/>
      <c r="R8" s="619"/>
      <c r="S8" s="619"/>
      <c r="T8" s="619"/>
      <c r="U8" s="710"/>
      <c r="V8" s="661"/>
      <c r="W8" s="8826" t="s">
        <v>1148</v>
      </c>
      <c r="X8" s="8866"/>
      <c r="Y8" s="8866"/>
      <c r="Z8" s="8866"/>
      <c r="AA8" s="8866"/>
      <c r="AB8" s="8828"/>
      <c r="AC8" s="8828"/>
      <c r="AD8" s="8866"/>
      <c r="AE8" s="8866"/>
      <c r="AF8" s="8867"/>
      <c r="AG8" s="661"/>
      <c r="AH8" s="393" t="s">
        <v>1522</v>
      </c>
      <c r="AI8" s="661"/>
      <c r="AJ8" s="8834" t="s">
        <v>307</v>
      </c>
      <c r="AK8" s="6499"/>
      <c r="AL8" s="6177"/>
      <c r="AM8" s="738"/>
      <c r="AN8" s="738"/>
      <c r="AO8" s="738"/>
      <c r="AP8" s="738"/>
    </row>
    <row r="9" spans="2:42" ht="12.75" customHeight="1">
      <c r="B9" s="880"/>
      <c r="C9" s="340"/>
      <c r="D9" s="2511" t="s">
        <v>1273</v>
      </c>
      <c r="E9" s="2498"/>
      <c r="F9" s="2498"/>
      <c r="G9" s="2498" t="s">
        <v>615</v>
      </c>
      <c r="H9" s="2509"/>
      <c r="I9" s="462"/>
      <c r="J9" s="462"/>
      <c r="K9" s="2510"/>
      <c r="L9" s="2510"/>
      <c r="M9" s="2510"/>
      <c r="N9" s="2498" t="s">
        <v>1736</v>
      </c>
      <c r="O9" s="2498"/>
      <c r="P9" s="2498" t="s">
        <v>1736</v>
      </c>
      <c r="Q9" s="2498"/>
      <c r="R9" s="2498"/>
      <c r="S9" s="2510"/>
      <c r="T9" s="2511"/>
      <c r="U9" s="2512"/>
      <c r="V9" s="661"/>
      <c r="W9" s="2494" t="s">
        <v>1238</v>
      </c>
      <c r="X9" s="2495" t="s">
        <v>1239</v>
      </c>
      <c r="Y9" s="2495" t="s">
        <v>1240</v>
      </c>
      <c r="Z9" s="5972" t="s">
        <v>1239</v>
      </c>
      <c r="AA9" s="363" t="s">
        <v>1241</v>
      </c>
      <c r="AB9" s="8863" t="s">
        <v>1087</v>
      </c>
      <c r="AC9" s="8864" t="s">
        <v>1088</v>
      </c>
      <c r="AD9" s="5987"/>
      <c r="AE9" s="2496"/>
      <c r="AF9" s="2497" t="s">
        <v>1242</v>
      </c>
      <c r="AG9" s="661"/>
      <c r="AH9" s="394" t="s">
        <v>1524</v>
      </c>
      <c r="AI9" s="661"/>
      <c r="AJ9" s="8835"/>
      <c r="AK9" s="6499"/>
      <c r="AL9" s="6177"/>
      <c r="AM9" s="738"/>
      <c r="AN9" s="738"/>
      <c r="AO9" s="738"/>
      <c r="AP9" s="738"/>
    </row>
    <row r="10" spans="2:42">
      <c r="B10" s="880"/>
      <c r="C10" s="340" t="s">
        <v>391</v>
      </c>
      <c r="D10" s="3168" t="s">
        <v>1279</v>
      </c>
      <c r="E10" s="2498" t="s">
        <v>1737</v>
      </c>
      <c r="F10" s="2498" t="s">
        <v>1246</v>
      </c>
      <c r="G10" s="2498" t="s">
        <v>403</v>
      </c>
      <c r="H10" s="2509" t="s">
        <v>1617</v>
      </c>
      <c r="I10" s="2498" t="s">
        <v>1281</v>
      </c>
      <c r="J10" s="2498" t="s">
        <v>1618</v>
      </c>
      <c r="K10" s="2498" t="s">
        <v>1393</v>
      </c>
      <c r="L10" s="2498" t="s">
        <v>1332</v>
      </c>
      <c r="M10" s="2498" t="s">
        <v>1738</v>
      </c>
      <c r="N10" s="2498" t="s">
        <v>1739</v>
      </c>
      <c r="O10" s="2498" t="s">
        <v>1395</v>
      </c>
      <c r="P10" s="2498" t="s">
        <v>1739</v>
      </c>
      <c r="Q10" s="2498" t="s">
        <v>1375</v>
      </c>
      <c r="R10" s="2498" t="s">
        <v>1249</v>
      </c>
      <c r="S10" s="2498" t="s">
        <v>1250</v>
      </c>
      <c r="T10" s="2498" t="s">
        <v>4861</v>
      </c>
      <c r="U10" s="2512" t="s">
        <v>1262</v>
      </c>
      <c r="V10" s="661"/>
      <c r="W10" s="365" t="s">
        <v>1251</v>
      </c>
      <c r="X10" s="350" t="s">
        <v>1252</v>
      </c>
      <c r="Y10" s="350" t="s">
        <v>1253</v>
      </c>
      <c r="Z10" s="5894" t="s">
        <v>1254</v>
      </c>
      <c r="AA10" s="351" t="s">
        <v>1255</v>
      </c>
      <c r="AB10" s="8831"/>
      <c r="AC10" s="8833"/>
      <c r="AD10" s="5947" t="s">
        <v>4859</v>
      </c>
      <c r="AE10" s="2498" t="s">
        <v>4863</v>
      </c>
      <c r="AF10" s="366" t="s">
        <v>1256</v>
      </c>
      <c r="AG10" s="661"/>
      <c r="AH10" s="394" t="s">
        <v>1462</v>
      </c>
      <c r="AI10" s="661"/>
      <c r="AJ10" s="8835"/>
      <c r="AK10" s="8865" t="s">
        <v>4171</v>
      </c>
      <c r="AL10" s="6177"/>
      <c r="AM10" s="738"/>
      <c r="AN10" s="738"/>
      <c r="AO10" s="738"/>
      <c r="AP10" s="738"/>
    </row>
    <row r="11" spans="2:42">
      <c r="B11" s="880"/>
      <c r="C11" s="340"/>
      <c r="D11" s="2511" t="s">
        <v>826</v>
      </c>
      <c r="E11" s="2498" t="s">
        <v>1260</v>
      </c>
      <c r="F11" s="2498" t="s">
        <v>1259</v>
      </c>
      <c r="G11" s="2498" t="s">
        <v>1260</v>
      </c>
      <c r="H11" s="2498" t="s">
        <v>826</v>
      </c>
      <c r="I11" s="2498" t="s">
        <v>1399</v>
      </c>
      <c r="J11" s="2498" t="s">
        <v>1399</v>
      </c>
      <c r="K11" s="2498" t="s">
        <v>1403</v>
      </c>
      <c r="L11" s="2498" t="s">
        <v>1319</v>
      </c>
      <c r="M11" s="2498" t="s">
        <v>1370</v>
      </c>
      <c r="N11" s="2498" t="s">
        <v>1740</v>
      </c>
      <c r="O11" s="2498" t="s">
        <v>1404</v>
      </c>
      <c r="P11" s="2498" t="s">
        <v>1711</v>
      </c>
      <c r="Q11" s="2498" t="s">
        <v>1370</v>
      </c>
      <c r="R11" s="2498" t="s">
        <v>1261</v>
      </c>
      <c r="S11" s="2498" t="s">
        <v>1261</v>
      </c>
      <c r="T11" s="2498" t="s">
        <v>1262</v>
      </c>
      <c r="U11" s="2512" t="s">
        <v>1261</v>
      </c>
      <c r="V11" s="661"/>
      <c r="W11" s="365" t="s">
        <v>1263</v>
      </c>
      <c r="X11" s="350" t="s">
        <v>1264</v>
      </c>
      <c r="Y11" s="350" t="s">
        <v>1264</v>
      </c>
      <c r="Z11" s="5973" t="s">
        <v>1265</v>
      </c>
      <c r="AA11" s="351" t="s">
        <v>1265</v>
      </c>
      <c r="AB11" s="8831"/>
      <c r="AC11" s="8833"/>
      <c r="AD11" s="5947" t="s">
        <v>68</v>
      </c>
      <c r="AE11" s="2498" t="s">
        <v>68</v>
      </c>
      <c r="AF11" s="366" t="s">
        <v>1263</v>
      </c>
      <c r="AG11" s="661"/>
      <c r="AH11" s="395">
        <v>43465</v>
      </c>
      <c r="AI11" s="661"/>
      <c r="AJ11" s="8835"/>
      <c r="AK11" s="8865"/>
      <c r="AL11" s="6177"/>
      <c r="AM11" s="738"/>
      <c r="AN11" s="738"/>
      <c r="AO11" s="738"/>
      <c r="AP11" s="738"/>
    </row>
    <row r="12" spans="2:42">
      <c r="B12" s="880"/>
      <c r="C12" s="2513"/>
      <c r="D12" s="2514" t="s">
        <v>344</v>
      </c>
      <c r="E12" s="2515"/>
      <c r="F12" s="2514" t="s">
        <v>390</v>
      </c>
      <c r="G12" s="2514" t="s">
        <v>792</v>
      </c>
      <c r="H12" s="2516"/>
      <c r="I12" s="2516"/>
      <c r="J12" s="2517"/>
      <c r="K12" s="2517"/>
      <c r="L12" s="2518" t="s">
        <v>1741</v>
      </c>
      <c r="M12" s="2518"/>
      <c r="N12" s="2518"/>
      <c r="O12" s="2518" t="s">
        <v>1742</v>
      </c>
      <c r="P12" s="2518"/>
      <c r="Q12" s="2519" t="s">
        <v>1743</v>
      </c>
      <c r="R12" s="2518"/>
      <c r="S12" s="2517"/>
      <c r="T12" s="2520"/>
      <c r="U12" s="2521" t="s">
        <v>1546</v>
      </c>
      <c r="V12" s="661"/>
      <c r="W12" s="2499" t="s">
        <v>1744</v>
      </c>
      <c r="X12" s="2374"/>
      <c r="Y12" s="2374"/>
      <c r="Z12" s="5974"/>
      <c r="AA12" s="4887"/>
      <c r="AB12" s="4887"/>
      <c r="AC12" s="4887"/>
      <c r="AD12" s="5988"/>
      <c r="AE12" s="2374" t="s">
        <v>3997</v>
      </c>
      <c r="AF12" s="2336" t="s">
        <v>3998</v>
      </c>
      <c r="AG12" s="661"/>
      <c r="AH12" s="396" t="s">
        <v>1309</v>
      </c>
      <c r="AI12" s="661"/>
      <c r="AJ12" s="6516" t="s">
        <v>1927</v>
      </c>
      <c r="AK12" s="3227" t="s">
        <v>1867</v>
      </c>
      <c r="AL12" s="6177"/>
      <c r="AM12" s="738"/>
      <c r="AN12" s="738"/>
      <c r="AO12" s="738"/>
      <c r="AP12" s="738"/>
    </row>
    <row r="13" spans="2:42">
      <c r="B13" s="880"/>
      <c r="C13" s="2522" t="s">
        <v>392</v>
      </c>
      <c r="D13" s="2523" t="s">
        <v>409</v>
      </c>
      <c r="E13" s="2523" t="s">
        <v>410</v>
      </c>
      <c r="F13" s="2523" t="s">
        <v>411</v>
      </c>
      <c r="G13" s="2523" t="s">
        <v>412</v>
      </c>
      <c r="H13" s="2523" t="s">
        <v>413</v>
      </c>
      <c r="I13" s="2523" t="s">
        <v>414</v>
      </c>
      <c r="J13" s="2523" t="s">
        <v>415</v>
      </c>
      <c r="K13" s="2524" t="s">
        <v>416</v>
      </c>
      <c r="L13" s="2524" t="s">
        <v>417</v>
      </c>
      <c r="M13" s="2524" t="s">
        <v>418</v>
      </c>
      <c r="N13" s="2524" t="s">
        <v>419</v>
      </c>
      <c r="O13" s="2524" t="s">
        <v>420</v>
      </c>
      <c r="P13" s="2524" t="s">
        <v>421</v>
      </c>
      <c r="Q13" s="2523" t="s">
        <v>422</v>
      </c>
      <c r="R13" s="2523" t="s">
        <v>1093</v>
      </c>
      <c r="S13" s="2523" t="s">
        <v>1094</v>
      </c>
      <c r="T13" s="2523" t="s">
        <v>1095</v>
      </c>
      <c r="U13" s="2525" t="s">
        <v>1096</v>
      </c>
      <c r="V13" s="661"/>
      <c r="W13" s="2500" t="s">
        <v>1098</v>
      </c>
      <c r="X13" s="2480" t="s">
        <v>1155</v>
      </c>
      <c r="Y13" s="2501" t="s">
        <v>1156</v>
      </c>
      <c r="Z13" s="5975" t="s">
        <v>1157</v>
      </c>
      <c r="AA13" s="4890" t="s">
        <v>1158</v>
      </c>
      <c r="AB13" s="4890" t="s">
        <v>1159</v>
      </c>
      <c r="AC13" s="4890" t="s">
        <v>1160</v>
      </c>
      <c r="AD13" s="5019" t="s">
        <v>1161</v>
      </c>
      <c r="AE13" s="2502" t="s">
        <v>1162</v>
      </c>
      <c r="AF13" s="2503" t="s">
        <v>1163</v>
      </c>
      <c r="AG13" s="661"/>
      <c r="AH13" s="404" t="s">
        <v>1164</v>
      </c>
      <c r="AI13" s="661"/>
      <c r="AJ13" s="404" t="s">
        <v>1209</v>
      </c>
      <c r="AK13" s="404" t="s">
        <v>1210</v>
      </c>
      <c r="AL13" s="6177"/>
      <c r="AM13" s="738"/>
      <c r="AN13" s="738"/>
      <c r="AO13" s="738"/>
      <c r="AP13" s="738"/>
    </row>
    <row r="14" spans="2:42">
      <c r="B14" s="880"/>
      <c r="C14" s="2526"/>
      <c r="D14" s="2527"/>
      <c r="E14" s="2527"/>
      <c r="F14" s="2528"/>
      <c r="G14" s="2528"/>
      <c r="H14" s="2529"/>
      <c r="I14" s="2529"/>
      <c r="J14" s="2529"/>
      <c r="K14" s="2529"/>
      <c r="L14" s="2529"/>
      <c r="M14" s="2529"/>
      <c r="N14" s="2529"/>
      <c r="O14" s="2529"/>
      <c r="P14" s="2529"/>
      <c r="Q14" s="2529"/>
      <c r="R14" s="2529"/>
      <c r="S14" s="2528"/>
      <c r="T14" s="2530"/>
      <c r="U14" s="2531"/>
      <c r="V14" s="661"/>
      <c r="W14" s="2477"/>
      <c r="X14" s="2481"/>
      <c r="Y14" s="2484"/>
      <c r="Z14" s="5976"/>
      <c r="AA14" s="5996"/>
      <c r="AB14" s="5996"/>
      <c r="AC14" s="5996"/>
      <c r="AD14" s="5961"/>
      <c r="AE14" s="2481"/>
      <c r="AF14" s="2487"/>
      <c r="AG14" s="661"/>
      <c r="AH14" s="3013"/>
      <c r="AI14" s="661"/>
      <c r="AJ14" s="3013"/>
      <c r="AK14" s="910"/>
      <c r="AL14" s="6177"/>
      <c r="AM14" s="738"/>
      <c r="AN14" s="738"/>
      <c r="AO14" s="738"/>
      <c r="AP14" s="738"/>
    </row>
    <row r="15" spans="2:42">
      <c r="B15" s="880"/>
      <c r="C15" s="2532" t="s">
        <v>1676</v>
      </c>
      <c r="D15" s="2533"/>
      <c r="E15" s="2533"/>
      <c r="F15" s="2476"/>
      <c r="G15" s="2476"/>
      <c r="H15" s="2470"/>
      <c r="I15" s="2470"/>
      <c r="J15" s="2470"/>
      <c r="K15" s="2472"/>
      <c r="L15" s="2472"/>
      <c r="M15" s="2472"/>
      <c r="N15" s="2472"/>
      <c r="O15" s="2472"/>
      <c r="P15" s="2472"/>
      <c r="Q15" s="2472"/>
      <c r="R15" s="2472"/>
      <c r="S15" s="2472"/>
      <c r="T15" s="2472"/>
      <c r="U15" s="2473"/>
      <c r="V15" s="661"/>
      <c r="W15" s="2478"/>
      <c r="X15" s="406"/>
      <c r="Y15" s="2485"/>
      <c r="Z15" s="5977"/>
      <c r="AA15" s="406"/>
      <c r="AB15" s="406"/>
      <c r="AC15" s="406"/>
      <c r="AD15" s="3271"/>
      <c r="AE15" s="406"/>
      <c r="AF15" s="2488"/>
      <c r="AG15" s="661"/>
      <c r="AH15" s="3014"/>
      <c r="AI15" s="661"/>
      <c r="AJ15" s="3014"/>
      <c r="AK15" s="874"/>
      <c r="AL15" s="6177"/>
      <c r="AM15" s="738"/>
      <c r="AN15" s="738"/>
      <c r="AO15" s="738"/>
      <c r="AP15" s="738"/>
    </row>
    <row r="16" spans="2:42">
      <c r="B16" s="880"/>
      <c r="C16" s="2467" t="s">
        <v>1677</v>
      </c>
      <c r="D16" s="2468"/>
      <c r="E16" s="2468"/>
      <c r="F16" s="2469"/>
      <c r="G16" s="2470"/>
      <c r="H16" s="2470"/>
      <c r="I16" s="2471"/>
      <c r="J16" s="2471"/>
      <c r="K16" s="2472"/>
      <c r="L16" s="2472"/>
      <c r="M16" s="2472"/>
      <c r="N16" s="2472"/>
      <c r="O16" s="2472"/>
      <c r="P16" s="2472"/>
      <c r="Q16" s="2472"/>
      <c r="R16" s="2472"/>
      <c r="S16" s="2472"/>
      <c r="T16" s="2472"/>
      <c r="U16" s="2473"/>
      <c r="V16" s="661"/>
      <c r="W16" s="2478"/>
      <c r="X16" s="406"/>
      <c r="Y16" s="2485"/>
      <c r="Z16" s="5977"/>
      <c r="AA16" s="406"/>
      <c r="AB16" s="406"/>
      <c r="AC16" s="406"/>
      <c r="AD16" s="3271"/>
      <c r="AE16" s="406"/>
      <c r="AF16" s="2488"/>
      <c r="AG16" s="661"/>
      <c r="AH16" s="3014"/>
      <c r="AI16" s="661"/>
      <c r="AJ16" s="3014"/>
      <c r="AK16" s="874"/>
      <c r="AL16" s="6177"/>
      <c r="AM16" s="738"/>
      <c r="AN16" s="738"/>
      <c r="AO16" s="738"/>
      <c r="AP16" s="738"/>
    </row>
    <row r="17" spans="2:42">
      <c r="B17" s="880"/>
      <c r="C17" s="2467" t="s">
        <v>1678</v>
      </c>
      <c r="D17" s="2468"/>
      <c r="E17" s="2468"/>
      <c r="F17" s="2469"/>
      <c r="G17" s="2470"/>
      <c r="H17" s="2470"/>
      <c r="I17" s="2471"/>
      <c r="J17" s="2471"/>
      <c r="K17" s="2472"/>
      <c r="L17" s="2472"/>
      <c r="M17" s="2472"/>
      <c r="N17" s="2472"/>
      <c r="O17" s="2472"/>
      <c r="P17" s="2472"/>
      <c r="Q17" s="2472"/>
      <c r="R17" s="2472"/>
      <c r="S17" s="2472"/>
      <c r="T17" s="2472"/>
      <c r="U17" s="2473"/>
      <c r="V17" s="661"/>
      <c r="W17" s="2478"/>
      <c r="X17" s="406"/>
      <c r="Y17" s="2485"/>
      <c r="Z17" s="5977"/>
      <c r="AA17" s="406"/>
      <c r="AB17" s="406"/>
      <c r="AC17" s="406"/>
      <c r="AD17" s="3271"/>
      <c r="AE17" s="406"/>
      <c r="AF17" s="2488"/>
      <c r="AG17" s="661"/>
      <c r="AH17" s="3014"/>
      <c r="AI17" s="661"/>
      <c r="AJ17" s="3014"/>
      <c r="AK17" s="874"/>
      <c r="AL17" s="6177"/>
      <c r="AM17" s="738"/>
      <c r="AN17" s="738"/>
      <c r="AO17" s="738"/>
      <c r="AP17" s="738"/>
    </row>
    <row r="18" spans="2:42">
      <c r="B18" s="880"/>
      <c r="C18" s="2166" t="s">
        <v>1745</v>
      </c>
      <c r="D18" s="2462"/>
      <c r="E18" s="2462"/>
      <c r="F18" s="2534"/>
      <c r="G18" s="2464"/>
      <c r="H18" s="2474"/>
      <c r="I18" s="2474"/>
      <c r="J18" s="2474"/>
      <c r="K18" s="2474"/>
      <c r="L18" s="2472"/>
      <c r="M18" s="2474"/>
      <c r="N18" s="2474"/>
      <c r="O18" s="2474"/>
      <c r="P18" s="2474"/>
      <c r="Q18" s="2474"/>
      <c r="R18" s="2474"/>
      <c r="S18" s="2464"/>
      <c r="T18" s="2535"/>
      <c r="U18" s="2536"/>
      <c r="V18" s="661"/>
      <c r="W18" s="2167"/>
      <c r="X18" s="167"/>
      <c r="Y18" s="2168"/>
      <c r="Z18" s="5978"/>
      <c r="AA18" s="167"/>
      <c r="AB18" s="167"/>
      <c r="AC18" s="167"/>
      <c r="AD18" s="5962"/>
      <c r="AE18" s="167"/>
      <c r="AF18" s="2169"/>
      <c r="AG18" s="661"/>
      <c r="AH18" s="3015"/>
      <c r="AI18" s="661"/>
      <c r="AJ18" s="3015"/>
      <c r="AK18" s="910"/>
      <c r="AL18" s="6177"/>
      <c r="AM18" s="738"/>
      <c r="AN18" s="738"/>
      <c r="AO18" s="738"/>
      <c r="AP18" s="738"/>
    </row>
    <row r="19" spans="2:42">
      <c r="B19" s="880"/>
      <c r="C19" s="2166" t="s">
        <v>2679</v>
      </c>
      <c r="D19" s="2462"/>
      <c r="E19" s="2462"/>
      <c r="F19" s="2534"/>
      <c r="G19" s="2464"/>
      <c r="H19" s="2474"/>
      <c r="I19" s="2474"/>
      <c r="J19" s="2474"/>
      <c r="K19" s="2474"/>
      <c r="L19" s="2472"/>
      <c r="M19" s="2474"/>
      <c r="N19" s="2474"/>
      <c r="O19" s="2474"/>
      <c r="P19" s="2474"/>
      <c r="Q19" s="2474"/>
      <c r="R19" s="2474"/>
      <c r="S19" s="2464"/>
      <c r="T19" s="2535"/>
      <c r="U19" s="2536"/>
      <c r="V19" s="661"/>
      <c r="W19" s="2167"/>
      <c r="X19" s="167"/>
      <c r="Y19" s="2168"/>
      <c r="Z19" s="5978"/>
      <c r="AA19" s="167"/>
      <c r="AB19" s="167"/>
      <c r="AC19" s="167"/>
      <c r="AD19" s="5962"/>
      <c r="AE19" s="167"/>
      <c r="AF19" s="2169"/>
      <c r="AG19" s="661"/>
      <c r="AH19" s="3015"/>
      <c r="AI19" s="661"/>
      <c r="AJ19" s="3015"/>
      <c r="AK19" s="910"/>
      <c r="AL19" s="6177"/>
      <c r="AM19" s="738"/>
      <c r="AN19" s="738"/>
      <c r="AO19" s="738"/>
      <c r="AP19" s="738"/>
    </row>
    <row r="20" spans="2:42">
      <c r="B20" s="880"/>
      <c r="C20" s="2166" t="s">
        <v>2680</v>
      </c>
      <c r="D20" s="2462"/>
      <c r="E20" s="2462"/>
      <c r="F20" s="2534"/>
      <c r="G20" s="2464"/>
      <c r="H20" s="2474"/>
      <c r="I20" s="2474"/>
      <c r="J20" s="2474"/>
      <c r="K20" s="2474"/>
      <c r="L20" s="2472"/>
      <c r="M20" s="2474"/>
      <c r="N20" s="2474"/>
      <c r="O20" s="2474"/>
      <c r="P20" s="2474"/>
      <c r="Q20" s="2474"/>
      <c r="R20" s="2474"/>
      <c r="S20" s="2464"/>
      <c r="T20" s="2535"/>
      <c r="U20" s="2536"/>
      <c r="V20" s="661"/>
      <c r="W20" s="2167"/>
      <c r="X20" s="167"/>
      <c r="Y20" s="2168"/>
      <c r="Z20" s="5978"/>
      <c r="AA20" s="167"/>
      <c r="AB20" s="167"/>
      <c r="AC20" s="167"/>
      <c r="AD20" s="5962"/>
      <c r="AE20" s="167"/>
      <c r="AF20" s="2169"/>
      <c r="AG20" s="661"/>
      <c r="AH20" s="3015"/>
      <c r="AI20" s="661"/>
      <c r="AJ20" s="3015"/>
      <c r="AK20" s="910"/>
      <c r="AL20" s="6177"/>
      <c r="AM20" s="738"/>
      <c r="AN20" s="738"/>
      <c r="AO20" s="738"/>
      <c r="AP20" s="738"/>
    </row>
    <row r="21" spans="2:42">
      <c r="B21" s="880"/>
      <c r="C21" s="2537" t="s">
        <v>2444</v>
      </c>
      <c r="D21" s="2462"/>
      <c r="E21" s="2462"/>
      <c r="F21" s="2534"/>
      <c r="G21" s="2538" t="b">
        <v>1</v>
      </c>
      <c r="H21" s="2474"/>
      <c r="I21" s="2474"/>
      <c r="J21" s="2474"/>
      <c r="K21" s="2474"/>
      <c r="L21" s="2472">
        <v>0</v>
      </c>
      <c r="M21" s="2465">
        <v>0</v>
      </c>
      <c r="N21" s="2465">
        <v>0</v>
      </c>
      <c r="O21" s="2539">
        <f>L21*N21</f>
        <v>0</v>
      </c>
      <c r="P21" s="2465">
        <v>0</v>
      </c>
      <c r="Q21" s="2539">
        <f>L21*P21</f>
        <v>0</v>
      </c>
      <c r="R21" s="2465">
        <v>0</v>
      </c>
      <c r="S21" s="2465">
        <v>0</v>
      </c>
      <c r="T21" s="2465">
        <v>0</v>
      </c>
      <c r="U21" s="2540">
        <f>R21+S21-T21</f>
        <v>0</v>
      </c>
      <c r="V21" s="661"/>
      <c r="W21" s="2479">
        <f>X21+Y21</f>
        <v>0</v>
      </c>
      <c r="X21" s="2482">
        <v>0</v>
      </c>
      <c r="Y21" s="2486">
        <v>0</v>
      </c>
      <c r="Z21" s="5979">
        <v>0</v>
      </c>
      <c r="AA21" s="2482">
        <v>0</v>
      </c>
      <c r="AB21" s="2482">
        <v>0</v>
      </c>
      <c r="AC21" s="2482">
        <v>0</v>
      </c>
      <c r="AD21" s="5989">
        <v>0</v>
      </c>
      <c r="AE21" s="1108">
        <f>AB21+AC21-AD21</f>
        <v>0</v>
      </c>
      <c r="AF21" s="2489">
        <f>Y21+AA21</f>
        <v>0</v>
      </c>
      <c r="AG21" s="661"/>
      <c r="AH21" s="658">
        <v>0</v>
      </c>
      <c r="AI21" s="661"/>
      <c r="AJ21" s="658">
        <v>0</v>
      </c>
      <c r="AK21" s="906"/>
      <c r="AL21" s="6177"/>
      <c r="AM21" s="738"/>
      <c r="AN21" s="738"/>
      <c r="AO21" s="738"/>
      <c r="AP21" s="738"/>
    </row>
    <row r="22" spans="2:42">
      <c r="B22" s="880"/>
      <c r="C22" s="2537" t="s">
        <v>2445</v>
      </c>
      <c r="D22" s="2462"/>
      <c r="E22" s="2462"/>
      <c r="F22" s="2534"/>
      <c r="G22" s="2538" t="b">
        <v>0</v>
      </c>
      <c r="H22" s="2474"/>
      <c r="I22" s="2474"/>
      <c r="J22" s="2474"/>
      <c r="K22" s="2474"/>
      <c r="L22" s="2472">
        <v>0</v>
      </c>
      <c r="M22" s="2465">
        <v>0</v>
      </c>
      <c r="N22" s="2465">
        <v>0</v>
      </c>
      <c r="O22" s="2539">
        <f>L22*N22</f>
        <v>0</v>
      </c>
      <c r="P22" s="2465">
        <v>0</v>
      </c>
      <c r="Q22" s="2539">
        <f>L22*P22</f>
        <v>0</v>
      </c>
      <c r="R22" s="2465">
        <v>0</v>
      </c>
      <c r="S22" s="2465">
        <v>0</v>
      </c>
      <c r="T22" s="2465">
        <v>0</v>
      </c>
      <c r="U22" s="2540">
        <f>R22+S22-T22</f>
        <v>0</v>
      </c>
      <c r="V22" s="661"/>
      <c r="W22" s="2479">
        <f>X22+Y22</f>
        <v>0</v>
      </c>
      <c r="X22" s="2482">
        <v>0</v>
      </c>
      <c r="Y22" s="2486">
        <v>0</v>
      </c>
      <c r="Z22" s="5979">
        <v>0</v>
      </c>
      <c r="AA22" s="2482">
        <v>0</v>
      </c>
      <c r="AB22" s="2482">
        <v>0</v>
      </c>
      <c r="AC22" s="2482">
        <v>0</v>
      </c>
      <c r="AD22" s="5989">
        <v>0</v>
      </c>
      <c r="AE22" s="1108">
        <f>AB22+AC22-AD22</f>
        <v>0</v>
      </c>
      <c r="AF22" s="2489">
        <f>Y22+AA22</f>
        <v>0</v>
      </c>
      <c r="AG22" s="661"/>
      <c r="AH22" s="658">
        <v>0</v>
      </c>
      <c r="AI22" s="661"/>
      <c r="AJ22" s="658">
        <v>0</v>
      </c>
      <c r="AK22" s="906"/>
      <c r="AL22" s="6177"/>
      <c r="AM22" s="738"/>
      <c r="AN22" s="738"/>
      <c r="AO22" s="738"/>
      <c r="AP22" s="738"/>
    </row>
    <row r="23" spans="2:42">
      <c r="B23" s="880"/>
      <c r="C23" s="2537" t="s">
        <v>2446</v>
      </c>
      <c r="D23" s="2462"/>
      <c r="E23" s="2462"/>
      <c r="F23" s="2534"/>
      <c r="G23" s="2538" t="b">
        <v>1</v>
      </c>
      <c r="H23" s="2474"/>
      <c r="I23" s="2474"/>
      <c r="J23" s="2474"/>
      <c r="K23" s="2474"/>
      <c r="L23" s="2472">
        <v>0</v>
      </c>
      <c r="M23" s="2465">
        <v>0</v>
      </c>
      <c r="N23" s="2465">
        <v>0</v>
      </c>
      <c r="O23" s="2539">
        <f>L23*N23</f>
        <v>0</v>
      </c>
      <c r="P23" s="2465">
        <v>0</v>
      </c>
      <c r="Q23" s="2539">
        <f>L23*P23</f>
        <v>0</v>
      </c>
      <c r="R23" s="2465">
        <v>0</v>
      </c>
      <c r="S23" s="2465">
        <v>0</v>
      </c>
      <c r="T23" s="2465">
        <v>0</v>
      </c>
      <c r="U23" s="2540">
        <f>R23+S23-T23</f>
        <v>0</v>
      </c>
      <c r="V23" s="661"/>
      <c r="W23" s="2479">
        <f>X23+Y23</f>
        <v>0</v>
      </c>
      <c r="X23" s="2482">
        <v>0</v>
      </c>
      <c r="Y23" s="2486">
        <v>0</v>
      </c>
      <c r="Z23" s="5979">
        <v>0</v>
      </c>
      <c r="AA23" s="2482">
        <v>0</v>
      </c>
      <c r="AB23" s="2482">
        <v>0</v>
      </c>
      <c r="AC23" s="2482">
        <v>0</v>
      </c>
      <c r="AD23" s="5989">
        <v>0</v>
      </c>
      <c r="AE23" s="1108">
        <f>AB23+AC23-AD23</f>
        <v>0</v>
      </c>
      <c r="AF23" s="2489">
        <f>Y23+AA23</f>
        <v>0</v>
      </c>
      <c r="AG23" s="661"/>
      <c r="AH23" s="658">
        <v>0</v>
      </c>
      <c r="AI23" s="661"/>
      <c r="AJ23" s="658">
        <v>0</v>
      </c>
      <c r="AK23" s="906"/>
      <c r="AL23" s="6177"/>
      <c r="AM23" s="738"/>
      <c r="AN23" s="738"/>
      <c r="AO23" s="738"/>
      <c r="AP23" s="738"/>
    </row>
    <row r="24" spans="2:42">
      <c r="B24" s="880"/>
      <c r="C24" s="2166" t="s">
        <v>2681</v>
      </c>
      <c r="D24" s="2462"/>
      <c r="E24" s="2462"/>
      <c r="F24" s="2534"/>
      <c r="G24" s="2464"/>
      <c r="H24" s="2474"/>
      <c r="I24" s="2474"/>
      <c r="J24" s="2474"/>
      <c r="K24" s="2474"/>
      <c r="L24" s="2472"/>
      <c r="M24" s="2474"/>
      <c r="N24" s="2474"/>
      <c r="O24" s="2474"/>
      <c r="P24" s="2474"/>
      <c r="Q24" s="2474"/>
      <c r="R24" s="2474"/>
      <c r="S24" s="2464"/>
      <c r="T24" s="2535"/>
      <c r="U24" s="2536"/>
      <c r="V24" s="661"/>
      <c r="W24" s="2167"/>
      <c r="X24" s="167"/>
      <c r="Y24" s="2168"/>
      <c r="Z24" s="5978"/>
      <c r="AA24" s="167"/>
      <c r="AB24" s="167"/>
      <c r="AC24" s="167"/>
      <c r="AD24" s="5962"/>
      <c r="AE24" s="167"/>
      <c r="AF24" s="2169"/>
      <c r="AG24" s="661"/>
      <c r="AH24" s="3015"/>
      <c r="AI24" s="661"/>
      <c r="AJ24" s="3015"/>
      <c r="AK24" s="910"/>
      <c r="AL24" s="6177"/>
      <c r="AM24" s="738"/>
      <c r="AN24" s="738"/>
      <c r="AO24" s="738"/>
      <c r="AP24" s="738"/>
    </row>
    <row r="25" spans="2:42">
      <c r="B25" s="880"/>
      <c r="C25" s="2537" t="s">
        <v>2444</v>
      </c>
      <c r="D25" s="2462"/>
      <c r="E25" s="2462"/>
      <c r="F25" s="2534"/>
      <c r="G25" s="2538" t="b">
        <v>1</v>
      </c>
      <c r="H25" s="2474"/>
      <c r="I25" s="2474"/>
      <c r="J25" s="2474"/>
      <c r="K25" s="2474"/>
      <c r="L25" s="2472">
        <v>0</v>
      </c>
      <c r="M25" s="2465">
        <v>0</v>
      </c>
      <c r="N25" s="2465">
        <v>0</v>
      </c>
      <c r="O25" s="2539">
        <f>L25*N25</f>
        <v>0</v>
      </c>
      <c r="P25" s="2465">
        <v>0</v>
      </c>
      <c r="Q25" s="2539">
        <f>L25*P25</f>
        <v>0</v>
      </c>
      <c r="R25" s="2465">
        <v>0</v>
      </c>
      <c r="S25" s="2465">
        <v>0</v>
      </c>
      <c r="T25" s="2465">
        <v>0</v>
      </c>
      <c r="U25" s="2540">
        <f>R25+S25-T25</f>
        <v>0</v>
      </c>
      <c r="V25" s="661"/>
      <c r="W25" s="2479">
        <f>X25+Y25</f>
        <v>0</v>
      </c>
      <c r="X25" s="2482">
        <v>0</v>
      </c>
      <c r="Y25" s="2486">
        <v>0</v>
      </c>
      <c r="Z25" s="5979">
        <v>0</v>
      </c>
      <c r="AA25" s="2482">
        <v>0</v>
      </c>
      <c r="AB25" s="2482">
        <v>0</v>
      </c>
      <c r="AC25" s="2482">
        <v>0</v>
      </c>
      <c r="AD25" s="5989">
        <v>0</v>
      </c>
      <c r="AE25" s="1108">
        <f>AB25+AC25-AD25</f>
        <v>0</v>
      </c>
      <c r="AF25" s="2489">
        <f>Y25+AA25</f>
        <v>0</v>
      </c>
      <c r="AG25" s="661"/>
      <c r="AH25" s="658">
        <v>0</v>
      </c>
      <c r="AI25" s="661"/>
      <c r="AJ25" s="658">
        <v>0</v>
      </c>
      <c r="AK25" s="906"/>
      <c r="AL25" s="6177"/>
      <c r="AM25" s="738"/>
      <c r="AN25" s="738"/>
      <c r="AO25" s="738"/>
      <c r="AP25" s="738"/>
    </row>
    <row r="26" spans="2:42">
      <c r="B26" s="880"/>
      <c r="C26" s="2537" t="s">
        <v>2445</v>
      </c>
      <c r="D26" s="2462"/>
      <c r="E26" s="2462"/>
      <c r="F26" s="2534"/>
      <c r="G26" s="2538" t="b">
        <v>0</v>
      </c>
      <c r="H26" s="2474"/>
      <c r="I26" s="2474"/>
      <c r="J26" s="2474"/>
      <c r="K26" s="2474"/>
      <c r="L26" s="2472">
        <v>0</v>
      </c>
      <c r="M26" s="2465">
        <v>0</v>
      </c>
      <c r="N26" s="2465">
        <v>0</v>
      </c>
      <c r="O26" s="2539">
        <f>L26*N26</f>
        <v>0</v>
      </c>
      <c r="P26" s="2465">
        <v>0</v>
      </c>
      <c r="Q26" s="2539">
        <f>L26*P26</f>
        <v>0</v>
      </c>
      <c r="R26" s="2465">
        <v>0</v>
      </c>
      <c r="S26" s="2465">
        <v>0</v>
      </c>
      <c r="T26" s="2465">
        <v>0</v>
      </c>
      <c r="U26" s="2540">
        <f>R26+S26-T26</f>
        <v>0</v>
      </c>
      <c r="V26" s="661"/>
      <c r="W26" s="2479">
        <f>X26+Y26</f>
        <v>0</v>
      </c>
      <c r="X26" s="2482">
        <v>0</v>
      </c>
      <c r="Y26" s="2486">
        <v>0</v>
      </c>
      <c r="Z26" s="5979">
        <v>0</v>
      </c>
      <c r="AA26" s="2482">
        <v>0</v>
      </c>
      <c r="AB26" s="2482">
        <v>0</v>
      </c>
      <c r="AC26" s="2482">
        <v>0</v>
      </c>
      <c r="AD26" s="5989">
        <v>0</v>
      </c>
      <c r="AE26" s="1108">
        <f>AB26+AC26-AD26</f>
        <v>0</v>
      </c>
      <c r="AF26" s="2489">
        <f>Y26+AA26</f>
        <v>0</v>
      </c>
      <c r="AG26" s="661"/>
      <c r="AH26" s="658">
        <v>0</v>
      </c>
      <c r="AI26" s="661"/>
      <c r="AJ26" s="658">
        <v>0</v>
      </c>
      <c r="AK26" s="906"/>
      <c r="AL26" s="6177"/>
      <c r="AM26" s="738"/>
      <c r="AN26" s="738"/>
      <c r="AO26" s="738"/>
      <c r="AP26" s="738"/>
    </row>
    <row r="27" spans="2:42">
      <c r="B27" s="880"/>
      <c r="C27" s="2537" t="s">
        <v>2446</v>
      </c>
      <c r="D27" s="2462"/>
      <c r="E27" s="2462"/>
      <c r="F27" s="2534"/>
      <c r="G27" s="2538" t="b">
        <v>1</v>
      </c>
      <c r="H27" s="2474"/>
      <c r="I27" s="2474"/>
      <c r="J27" s="2474"/>
      <c r="K27" s="2474"/>
      <c r="L27" s="2472">
        <v>0</v>
      </c>
      <c r="M27" s="2465">
        <v>0</v>
      </c>
      <c r="N27" s="2465">
        <v>0</v>
      </c>
      <c r="O27" s="2539">
        <f>L27*N27</f>
        <v>0</v>
      </c>
      <c r="P27" s="2465">
        <v>0</v>
      </c>
      <c r="Q27" s="2539">
        <f>L27*P27</f>
        <v>0</v>
      </c>
      <c r="R27" s="2465">
        <v>0</v>
      </c>
      <c r="S27" s="2465">
        <v>0</v>
      </c>
      <c r="T27" s="2465">
        <v>0</v>
      </c>
      <c r="U27" s="2540">
        <f>R27+S27-T27</f>
        <v>0</v>
      </c>
      <c r="V27" s="661"/>
      <c r="W27" s="2479">
        <f>X27+Y27</f>
        <v>0</v>
      </c>
      <c r="X27" s="2482">
        <v>0</v>
      </c>
      <c r="Y27" s="2486">
        <v>0</v>
      </c>
      <c r="Z27" s="5979">
        <v>0</v>
      </c>
      <c r="AA27" s="2482">
        <v>0</v>
      </c>
      <c r="AB27" s="2482">
        <v>0</v>
      </c>
      <c r="AC27" s="2482">
        <v>0</v>
      </c>
      <c r="AD27" s="5989">
        <v>0</v>
      </c>
      <c r="AE27" s="1108">
        <f>AB27+AC27-AD27</f>
        <v>0</v>
      </c>
      <c r="AF27" s="2489">
        <f>Y27+AA27</f>
        <v>0</v>
      </c>
      <c r="AG27" s="661"/>
      <c r="AH27" s="658">
        <v>0</v>
      </c>
      <c r="AI27" s="661"/>
      <c r="AJ27" s="658">
        <v>0</v>
      </c>
      <c r="AK27" s="906"/>
      <c r="AL27" s="6177"/>
      <c r="AM27" s="738"/>
      <c r="AN27" s="738"/>
      <c r="AO27" s="738"/>
      <c r="AP27" s="738"/>
    </row>
    <row r="28" spans="2:42">
      <c r="B28" s="880"/>
      <c r="C28" s="2166" t="s">
        <v>2682</v>
      </c>
      <c r="D28" s="2462"/>
      <c r="E28" s="2462"/>
      <c r="F28" s="2534"/>
      <c r="G28" s="2464"/>
      <c r="H28" s="2474"/>
      <c r="I28" s="2474"/>
      <c r="J28" s="2474"/>
      <c r="K28" s="2474"/>
      <c r="L28" s="2472"/>
      <c r="M28" s="2474"/>
      <c r="N28" s="2474"/>
      <c r="O28" s="2474"/>
      <c r="P28" s="2474"/>
      <c r="Q28" s="2474"/>
      <c r="R28" s="2474"/>
      <c r="S28" s="2464"/>
      <c r="T28" s="2535"/>
      <c r="U28" s="2536"/>
      <c r="V28" s="661"/>
      <c r="W28" s="2167"/>
      <c r="X28" s="167"/>
      <c r="Y28" s="2168"/>
      <c r="Z28" s="5978"/>
      <c r="AA28" s="167"/>
      <c r="AB28" s="167"/>
      <c r="AC28" s="167"/>
      <c r="AD28" s="5962"/>
      <c r="AE28" s="167"/>
      <c r="AF28" s="2169"/>
      <c r="AG28" s="661"/>
      <c r="AH28" s="3015"/>
      <c r="AI28" s="661"/>
      <c r="AJ28" s="3015"/>
      <c r="AK28" s="910"/>
      <c r="AL28" s="6177"/>
      <c r="AM28" s="738"/>
      <c r="AN28" s="738"/>
      <c r="AO28" s="738"/>
      <c r="AP28" s="738"/>
    </row>
    <row r="29" spans="2:42">
      <c r="B29" s="880"/>
      <c r="C29" s="2166" t="s">
        <v>2683</v>
      </c>
      <c r="D29" s="2462"/>
      <c r="E29" s="2462"/>
      <c r="F29" s="2534"/>
      <c r="G29" s="2464"/>
      <c r="H29" s="2474"/>
      <c r="I29" s="2474"/>
      <c r="J29" s="2474"/>
      <c r="K29" s="2474"/>
      <c r="L29" s="2472"/>
      <c r="M29" s="2474"/>
      <c r="N29" s="2474"/>
      <c r="O29" s="2474"/>
      <c r="P29" s="2474"/>
      <c r="Q29" s="2474"/>
      <c r="R29" s="2474"/>
      <c r="S29" s="2464"/>
      <c r="T29" s="2535"/>
      <c r="U29" s="2536"/>
      <c r="V29" s="661"/>
      <c r="W29" s="2167"/>
      <c r="X29" s="167"/>
      <c r="Y29" s="2168"/>
      <c r="Z29" s="5978"/>
      <c r="AA29" s="167"/>
      <c r="AB29" s="167"/>
      <c r="AC29" s="167"/>
      <c r="AD29" s="5962"/>
      <c r="AE29" s="167"/>
      <c r="AF29" s="2169"/>
      <c r="AG29" s="661"/>
      <c r="AH29" s="3015"/>
      <c r="AI29" s="661"/>
      <c r="AJ29" s="3015"/>
      <c r="AK29" s="910"/>
      <c r="AL29" s="6177"/>
      <c r="AM29" s="738"/>
      <c r="AN29" s="738"/>
      <c r="AO29" s="738"/>
      <c r="AP29" s="738"/>
    </row>
    <row r="30" spans="2:42">
      <c r="B30" s="880"/>
      <c r="C30" s="2537" t="s">
        <v>2444</v>
      </c>
      <c r="D30" s="2462"/>
      <c r="E30" s="2462"/>
      <c r="F30" s="2534"/>
      <c r="G30" s="2538" t="b">
        <v>1</v>
      </c>
      <c r="H30" s="2474"/>
      <c r="I30" s="2474"/>
      <c r="J30" s="2474"/>
      <c r="K30" s="2474"/>
      <c r="L30" s="2472">
        <v>0</v>
      </c>
      <c r="M30" s="2465">
        <v>0</v>
      </c>
      <c r="N30" s="2465">
        <v>0</v>
      </c>
      <c r="O30" s="2539">
        <f>L30*N30</f>
        <v>0</v>
      </c>
      <c r="P30" s="2465">
        <v>0</v>
      </c>
      <c r="Q30" s="2539">
        <f>L30*P30</f>
        <v>0</v>
      </c>
      <c r="R30" s="2465">
        <v>0</v>
      </c>
      <c r="S30" s="2465">
        <v>0</v>
      </c>
      <c r="T30" s="2465">
        <v>0</v>
      </c>
      <c r="U30" s="2540">
        <f>R30+S30-T30</f>
        <v>0</v>
      </c>
      <c r="V30" s="661"/>
      <c r="W30" s="2479">
        <f>X30+Y30</f>
        <v>0</v>
      </c>
      <c r="X30" s="2482">
        <v>0</v>
      </c>
      <c r="Y30" s="2486">
        <v>0</v>
      </c>
      <c r="Z30" s="5979">
        <v>0</v>
      </c>
      <c r="AA30" s="2482">
        <v>0</v>
      </c>
      <c r="AB30" s="2482">
        <v>0</v>
      </c>
      <c r="AC30" s="2482">
        <v>0</v>
      </c>
      <c r="AD30" s="5989">
        <v>0</v>
      </c>
      <c r="AE30" s="1108">
        <f>AB30+AC30-AD30</f>
        <v>0</v>
      </c>
      <c r="AF30" s="2489">
        <f>Y30+AA30</f>
        <v>0</v>
      </c>
      <c r="AG30" s="661"/>
      <c r="AH30" s="658">
        <v>0</v>
      </c>
      <c r="AI30" s="661"/>
      <c r="AJ30" s="658">
        <v>0</v>
      </c>
      <c r="AK30" s="906"/>
      <c r="AL30" s="6177"/>
      <c r="AM30" s="738"/>
      <c r="AN30" s="738"/>
      <c r="AO30" s="738"/>
      <c r="AP30" s="738"/>
    </row>
    <row r="31" spans="2:42">
      <c r="B31" s="880"/>
      <c r="C31" s="2537" t="s">
        <v>2445</v>
      </c>
      <c r="D31" s="2462"/>
      <c r="E31" s="2462"/>
      <c r="F31" s="2534"/>
      <c r="G31" s="2538" t="b">
        <v>0</v>
      </c>
      <c r="H31" s="2474"/>
      <c r="I31" s="2474"/>
      <c r="J31" s="2474"/>
      <c r="K31" s="2474"/>
      <c r="L31" s="2472">
        <v>0</v>
      </c>
      <c r="M31" s="2465">
        <v>0</v>
      </c>
      <c r="N31" s="2465">
        <v>0</v>
      </c>
      <c r="O31" s="2539">
        <f>L31*N31</f>
        <v>0</v>
      </c>
      <c r="P31" s="2465">
        <v>0</v>
      </c>
      <c r="Q31" s="2539">
        <f>L31*P31</f>
        <v>0</v>
      </c>
      <c r="R31" s="2465">
        <v>0</v>
      </c>
      <c r="S31" s="2465">
        <v>0</v>
      </c>
      <c r="T31" s="2465">
        <v>0</v>
      </c>
      <c r="U31" s="2540">
        <f>R31+S31-T31</f>
        <v>0</v>
      </c>
      <c r="V31" s="661"/>
      <c r="W31" s="2479">
        <f>X31+Y31</f>
        <v>0</v>
      </c>
      <c r="X31" s="2482">
        <v>0</v>
      </c>
      <c r="Y31" s="2486">
        <v>0</v>
      </c>
      <c r="Z31" s="5979">
        <v>0</v>
      </c>
      <c r="AA31" s="2482">
        <v>0</v>
      </c>
      <c r="AB31" s="2482">
        <v>0</v>
      </c>
      <c r="AC31" s="2482">
        <v>0</v>
      </c>
      <c r="AD31" s="5989">
        <v>0</v>
      </c>
      <c r="AE31" s="1108">
        <f>AB31+AC31-AD31</f>
        <v>0</v>
      </c>
      <c r="AF31" s="2489">
        <f>Y31+AA31</f>
        <v>0</v>
      </c>
      <c r="AG31" s="661"/>
      <c r="AH31" s="658">
        <v>0</v>
      </c>
      <c r="AI31" s="661"/>
      <c r="AJ31" s="658">
        <v>0</v>
      </c>
      <c r="AK31" s="906"/>
      <c r="AL31" s="6177"/>
      <c r="AM31" s="738"/>
      <c r="AN31" s="738"/>
      <c r="AO31" s="738"/>
      <c r="AP31" s="738"/>
    </row>
    <row r="32" spans="2:42">
      <c r="B32" s="880"/>
      <c r="C32" s="2537" t="s">
        <v>2446</v>
      </c>
      <c r="D32" s="2462"/>
      <c r="E32" s="2462"/>
      <c r="F32" s="2534"/>
      <c r="G32" s="2538" t="b">
        <v>1</v>
      </c>
      <c r="H32" s="2474"/>
      <c r="I32" s="2474"/>
      <c r="J32" s="2474"/>
      <c r="K32" s="2474"/>
      <c r="L32" s="2472">
        <v>0</v>
      </c>
      <c r="M32" s="2465">
        <v>0</v>
      </c>
      <c r="N32" s="2465">
        <v>0</v>
      </c>
      <c r="O32" s="2539">
        <f>L32*N32</f>
        <v>0</v>
      </c>
      <c r="P32" s="2465">
        <v>0</v>
      </c>
      <c r="Q32" s="2539">
        <f>L32*P32</f>
        <v>0</v>
      </c>
      <c r="R32" s="2465">
        <v>0</v>
      </c>
      <c r="S32" s="2465">
        <v>0</v>
      </c>
      <c r="T32" s="2465">
        <v>0</v>
      </c>
      <c r="U32" s="2540">
        <f>R32+S32-T32</f>
        <v>0</v>
      </c>
      <c r="V32" s="661"/>
      <c r="W32" s="2479">
        <f>X32+Y32</f>
        <v>0</v>
      </c>
      <c r="X32" s="2482">
        <v>0</v>
      </c>
      <c r="Y32" s="2486">
        <v>0</v>
      </c>
      <c r="Z32" s="5979">
        <v>0</v>
      </c>
      <c r="AA32" s="2482">
        <v>0</v>
      </c>
      <c r="AB32" s="2482">
        <v>0</v>
      </c>
      <c r="AC32" s="2482">
        <v>0</v>
      </c>
      <c r="AD32" s="5989">
        <v>0</v>
      </c>
      <c r="AE32" s="1108">
        <f>AB32+AC32-AD32</f>
        <v>0</v>
      </c>
      <c r="AF32" s="2489">
        <f>Y32+AA32</f>
        <v>0</v>
      </c>
      <c r="AG32" s="661"/>
      <c r="AH32" s="658">
        <v>0</v>
      </c>
      <c r="AI32" s="661"/>
      <c r="AJ32" s="658">
        <v>0</v>
      </c>
      <c r="AK32" s="906"/>
      <c r="AL32" s="6177"/>
      <c r="AM32" s="738"/>
      <c r="AN32" s="738"/>
      <c r="AO32" s="738"/>
      <c r="AP32" s="738"/>
    </row>
    <row r="33" spans="2:42">
      <c r="B33" s="880"/>
      <c r="C33" s="2166" t="s">
        <v>2684</v>
      </c>
      <c r="D33" s="2462"/>
      <c r="E33" s="2462"/>
      <c r="F33" s="2534"/>
      <c r="G33" s="2464"/>
      <c r="H33" s="2474"/>
      <c r="I33" s="2474"/>
      <c r="J33" s="2474"/>
      <c r="K33" s="2474"/>
      <c r="L33" s="2472"/>
      <c r="M33" s="2474"/>
      <c r="N33" s="2474"/>
      <c r="O33" s="2474"/>
      <c r="P33" s="2474"/>
      <c r="Q33" s="2474"/>
      <c r="R33" s="2474"/>
      <c r="S33" s="2464"/>
      <c r="T33" s="2535"/>
      <c r="U33" s="2536"/>
      <c r="V33" s="661"/>
      <c r="W33" s="2167"/>
      <c r="X33" s="167"/>
      <c r="Y33" s="2168"/>
      <c r="Z33" s="5978"/>
      <c r="AA33" s="167"/>
      <c r="AB33" s="167"/>
      <c r="AC33" s="167"/>
      <c r="AD33" s="5962"/>
      <c r="AE33" s="167"/>
      <c r="AF33" s="2169"/>
      <c r="AG33" s="661"/>
      <c r="AH33" s="3015"/>
      <c r="AI33" s="661"/>
      <c r="AJ33" s="3015"/>
      <c r="AK33" s="910"/>
      <c r="AL33" s="6177"/>
      <c r="AM33" s="738"/>
      <c r="AN33" s="738"/>
      <c r="AO33" s="738"/>
      <c r="AP33" s="738"/>
    </row>
    <row r="34" spans="2:42">
      <c r="B34" s="880"/>
      <c r="C34" s="2537" t="s">
        <v>2444</v>
      </c>
      <c r="D34" s="2462"/>
      <c r="E34" s="2462"/>
      <c r="F34" s="2534"/>
      <c r="G34" s="2538" t="b">
        <v>1</v>
      </c>
      <c r="H34" s="2474"/>
      <c r="I34" s="2474"/>
      <c r="J34" s="2474"/>
      <c r="K34" s="2474"/>
      <c r="L34" s="2472">
        <v>0</v>
      </c>
      <c r="M34" s="2465">
        <v>0</v>
      </c>
      <c r="N34" s="2465">
        <v>0</v>
      </c>
      <c r="O34" s="2539">
        <f>L34*N34</f>
        <v>0</v>
      </c>
      <c r="P34" s="2465">
        <v>0</v>
      </c>
      <c r="Q34" s="2539">
        <f>L34*P34</f>
        <v>0</v>
      </c>
      <c r="R34" s="2465">
        <v>0</v>
      </c>
      <c r="S34" s="2465">
        <v>0</v>
      </c>
      <c r="T34" s="2465">
        <v>0</v>
      </c>
      <c r="U34" s="2540">
        <f>R34+S34-T34</f>
        <v>0</v>
      </c>
      <c r="V34" s="661"/>
      <c r="W34" s="2479">
        <f>X34+Y34</f>
        <v>0</v>
      </c>
      <c r="X34" s="2482">
        <v>0</v>
      </c>
      <c r="Y34" s="2486">
        <v>0</v>
      </c>
      <c r="Z34" s="5979">
        <v>0</v>
      </c>
      <c r="AA34" s="2482">
        <v>0</v>
      </c>
      <c r="AB34" s="2482">
        <v>0</v>
      </c>
      <c r="AC34" s="2482">
        <v>0</v>
      </c>
      <c r="AD34" s="5989">
        <v>0</v>
      </c>
      <c r="AE34" s="1108">
        <f>AB34+AC34-AD34</f>
        <v>0</v>
      </c>
      <c r="AF34" s="2489">
        <f>Y34+AA34</f>
        <v>0</v>
      </c>
      <c r="AG34" s="661"/>
      <c r="AH34" s="658">
        <v>0</v>
      </c>
      <c r="AI34" s="661"/>
      <c r="AJ34" s="658">
        <v>0</v>
      </c>
      <c r="AK34" s="906"/>
      <c r="AL34" s="6177"/>
      <c r="AM34" s="738"/>
      <c r="AN34" s="738"/>
      <c r="AO34" s="738"/>
      <c r="AP34" s="738"/>
    </row>
    <row r="35" spans="2:42">
      <c r="B35" s="880"/>
      <c r="C35" s="2537" t="s">
        <v>2445</v>
      </c>
      <c r="D35" s="2462"/>
      <c r="E35" s="2462"/>
      <c r="F35" s="2534"/>
      <c r="G35" s="2538" t="b">
        <v>0</v>
      </c>
      <c r="H35" s="2474"/>
      <c r="I35" s="2474"/>
      <c r="J35" s="2474"/>
      <c r="K35" s="2474"/>
      <c r="L35" s="2472">
        <v>0</v>
      </c>
      <c r="M35" s="2465">
        <v>0</v>
      </c>
      <c r="N35" s="2465">
        <v>0</v>
      </c>
      <c r="O35" s="2539">
        <f>L35*N35</f>
        <v>0</v>
      </c>
      <c r="P35" s="2465">
        <v>0</v>
      </c>
      <c r="Q35" s="2539">
        <f>L35*P35</f>
        <v>0</v>
      </c>
      <c r="R35" s="2465">
        <v>0</v>
      </c>
      <c r="S35" s="2465">
        <v>0</v>
      </c>
      <c r="T35" s="2465">
        <v>0</v>
      </c>
      <c r="U35" s="2540">
        <f>R35+S35-T35</f>
        <v>0</v>
      </c>
      <c r="V35" s="661"/>
      <c r="W35" s="2479">
        <f>X35+Y35</f>
        <v>0</v>
      </c>
      <c r="X35" s="2482">
        <v>0</v>
      </c>
      <c r="Y35" s="2486">
        <v>0</v>
      </c>
      <c r="Z35" s="5979">
        <v>0</v>
      </c>
      <c r="AA35" s="2482">
        <v>0</v>
      </c>
      <c r="AB35" s="2482">
        <v>0</v>
      </c>
      <c r="AC35" s="2482">
        <v>0</v>
      </c>
      <c r="AD35" s="5989">
        <v>0</v>
      </c>
      <c r="AE35" s="1108">
        <f>AB35+AC35-AD35</f>
        <v>0</v>
      </c>
      <c r="AF35" s="2489">
        <f>Y35+AA35</f>
        <v>0</v>
      </c>
      <c r="AG35" s="661"/>
      <c r="AH35" s="658">
        <v>0</v>
      </c>
      <c r="AI35" s="661"/>
      <c r="AJ35" s="658">
        <v>0</v>
      </c>
      <c r="AK35" s="906"/>
      <c r="AL35" s="6177"/>
      <c r="AM35" s="738"/>
      <c r="AN35" s="738"/>
      <c r="AO35" s="738"/>
      <c r="AP35" s="738"/>
    </row>
    <row r="36" spans="2:42">
      <c r="B36" s="880"/>
      <c r="C36" s="2537" t="s">
        <v>2446</v>
      </c>
      <c r="D36" s="2541"/>
      <c r="E36" s="2541"/>
      <c r="F36" s="2463"/>
      <c r="G36" s="2538" t="b">
        <v>1</v>
      </c>
      <c r="H36" s="2465"/>
      <c r="I36" s="2465"/>
      <c r="J36" s="2465"/>
      <c r="K36" s="2465"/>
      <c r="L36" s="2472">
        <v>0</v>
      </c>
      <c r="M36" s="2465">
        <v>0</v>
      </c>
      <c r="N36" s="2465">
        <v>0</v>
      </c>
      <c r="O36" s="2539">
        <f>L36*N36</f>
        <v>0</v>
      </c>
      <c r="P36" s="2465">
        <v>0</v>
      </c>
      <c r="Q36" s="2539">
        <f>L36*P36</f>
        <v>0</v>
      </c>
      <c r="R36" s="2465">
        <v>0</v>
      </c>
      <c r="S36" s="2465">
        <v>0</v>
      </c>
      <c r="T36" s="2465">
        <v>0</v>
      </c>
      <c r="U36" s="2540">
        <f>R36+S36-T36</f>
        <v>0</v>
      </c>
      <c r="V36" s="661"/>
      <c r="W36" s="2479">
        <f>X36+Y36</f>
        <v>0</v>
      </c>
      <c r="X36" s="2483">
        <v>0</v>
      </c>
      <c r="Y36" s="2486">
        <v>0</v>
      </c>
      <c r="Z36" s="5980">
        <v>0</v>
      </c>
      <c r="AA36" s="2482">
        <v>0</v>
      </c>
      <c r="AB36" s="2482">
        <v>0</v>
      </c>
      <c r="AC36" s="2482">
        <v>0</v>
      </c>
      <c r="AD36" s="5990">
        <v>0</v>
      </c>
      <c r="AE36" s="1108">
        <f>AB36+AC36-AD36</f>
        <v>0</v>
      </c>
      <c r="AF36" s="2489">
        <f>Y36+AA36</f>
        <v>0</v>
      </c>
      <c r="AG36" s="661"/>
      <c r="AH36" s="3016">
        <v>0</v>
      </c>
      <c r="AI36" s="661"/>
      <c r="AJ36" s="3016">
        <v>0</v>
      </c>
      <c r="AK36" s="906"/>
      <c r="AL36" s="6177"/>
      <c r="AM36" s="738"/>
      <c r="AN36" s="738"/>
      <c r="AO36" s="738"/>
      <c r="AP36" s="738"/>
    </row>
    <row r="37" spans="2:42">
      <c r="B37" s="880"/>
      <c r="C37" s="2375" t="s">
        <v>1104</v>
      </c>
      <c r="D37" s="2542"/>
      <c r="E37" s="2542"/>
      <c r="F37" s="2542"/>
      <c r="G37" s="2562">
        <f>COUNTIF(G21:G36,TRUE)</f>
        <v>8</v>
      </c>
      <c r="H37" s="2544"/>
      <c r="I37" s="2544"/>
      <c r="J37" s="2544"/>
      <c r="K37" s="2544"/>
      <c r="L37" s="2545"/>
      <c r="M37" s="2544"/>
      <c r="N37" s="2544"/>
      <c r="O37" s="2505">
        <f>SUMIF($G$21:$G$36,"TRUE",O21:O36)</f>
        <v>0</v>
      </c>
      <c r="P37" s="2544"/>
      <c r="Q37" s="2505">
        <f>SUMIF($G$21:$G$36,"TRUE",Q21:Q36)</f>
        <v>0</v>
      </c>
      <c r="R37" s="2505">
        <f>SUMIF($G$21:$G$36,"TRUE",R21:R36)</f>
        <v>0</v>
      </c>
      <c r="S37" s="2505">
        <f>SUMIF($G$21:$G$36,"TRUE",S21:S36)</f>
        <v>0</v>
      </c>
      <c r="T37" s="2505">
        <f>SUMIF($G$21:$G$36,"TRUE",T21:T36)</f>
        <v>0</v>
      </c>
      <c r="U37" s="360">
        <f>SUMIF($G$21:$G$36,"TRUE",U21:U36)</f>
        <v>0</v>
      </c>
      <c r="V37" s="661"/>
      <c r="W37" s="2504">
        <f>SUMIF($G$21:$G$36,"TRUE",W21:W36)</f>
        <v>0</v>
      </c>
      <c r="X37" s="2505">
        <f>SUMIF($G$21:$G$36,"TRUE",X21:X36)</f>
        <v>0</v>
      </c>
      <c r="Y37" s="2505">
        <f t="shared" ref="Y37:AF37" si="0">SUMIF($G$21:$G$36,"TRUE",Y21:Y36)</f>
        <v>0</v>
      </c>
      <c r="Z37" s="5981">
        <f t="shared" si="0"/>
        <v>0</v>
      </c>
      <c r="AA37" s="2505">
        <f t="shared" si="0"/>
        <v>0</v>
      </c>
      <c r="AB37" s="2505">
        <f>SUMIF($G$21:$G$36,"TRUE",AB21:AB36)</f>
        <v>0</v>
      </c>
      <c r="AC37" s="2505">
        <f>SUMIF($G$21:$G$36,"TRUE",AC21:AC36)</f>
        <v>0</v>
      </c>
      <c r="AD37" s="5991">
        <f t="shared" si="0"/>
        <v>0</v>
      </c>
      <c r="AE37" s="2505">
        <f t="shared" si="0"/>
        <v>0</v>
      </c>
      <c r="AF37" s="360">
        <f t="shared" si="0"/>
        <v>0</v>
      </c>
      <c r="AG37" s="661"/>
      <c r="AH37" s="3000">
        <f>SUMIF($G$21:$G$36,"TRUE",AH21:AH36)</f>
        <v>0</v>
      </c>
      <c r="AI37" s="661"/>
      <c r="AJ37" s="3000">
        <f>SUMIF($G$21:$G$36,"TRUE",AJ21:AJ36)</f>
        <v>0</v>
      </c>
      <c r="AK37" s="907"/>
      <c r="AL37" s="6177"/>
      <c r="AM37" s="738"/>
      <c r="AN37" s="738"/>
      <c r="AO37" s="738"/>
      <c r="AP37" s="738"/>
    </row>
    <row r="38" spans="2:42" s="718" customFormat="1">
      <c r="B38" s="884"/>
      <c r="C38" s="2546" t="s">
        <v>1749</v>
      </c>
      <c r="D38" s="2547"/>
      <c r="E38" s="2547"/>
      <c r="F38" s="2547"/>
      <c r="G38" s="2548"/>
      <c r="H38" s="2549"/>
      <c r="I38" s="2549"/>
      <c r="J38" s="2549"/>
      <c r="K38" s="2549"/>
      <c r="L38" s="2549"/>
      <c r="M38" s="2549"/>
      <c r="N38" s="2549"/>
      <c r="O38" s="2505">
        <f>SUM(O21:O36)</f>
        <v>0</v>
      </c>
      <c r="P38" s="2549"/>
      <c r="Q38" s="2505">
        <f>SUM(Q21:Q36)</f>
        <v>0</v>
      </c>
      <c r="R38" s="2505">
        <f>SUM(R21:R36)</f>
        <v>0</v>
      </c>
      <c r="S38" s="2505">
        <f>SUM(S21:S36)</f>
        <v>0</v>
      </c>
      <c r="T38" s="2505">
        <f>SUM(T21:T36)</f>
        <v>0</v>
      </c>
      <c r="U38" s="360">
        <f>SUM(U21:U36)</f>
        <v>0</v>
      </c>
      <c r="V38" s="662"/>
      <c r="W38" s="2504">
        <f t="shared" ref="W38:AF38" si="1">SUM(W21:W36)</f>
        <v>0</v>
      </c>
      <c r="X38" s="2505">
        <f t="shared" si="1"/>
        <v>0</v>
      </c>
      <c r="Y38" s="2505">
        <f t="shared" si="1"/>
        <v>0</v>
      </c>
      <c r="Z38" s="5981">
        <f t="shared" si="1"/>
        <v>0</v>
      </c>
      <c r="AA38" s="2505">
        <f t="shared" si="1"/>
        <v>0</v>
      </c>
      <c r="AB38" s="2505">
        <f>SUM(AB21:AB36)</f>
        <v>0</v>
      </c>
      <c r="AC38" s="2505">
        <f>SUM(AC21:AC36)</f>
        <v>0</v>
      </c>
      <c r="AD38" s="5991">
        <f t="shared" si="1"/>
        <v>0</v>
      </c>
      <c r="AE38" s="2505">
        <f t="shared" si="1"/>
        <v>0</v>
      </c>
      <c r="AF38" s="360">
        <f t="shared" si="1"/>
        <v>0</v>
      </c>
      <c r="AG38" s="662"/>
      <c r="AH38" s="3000">
        <f>SUM(AH21:AH36)</f>
        <v>0</v>
      </c>
      <c r="AI38" s="662"/>
      <c r="AJ38" s="3000">
        <f>SUM(AJ21:AJ36)</f>
        <v>0</v>
      </c>
      <c r="AK38" s="907"/>
      <c r="AL38" s="662"/>
      <c r="AM38" s="740"/>
      <c r="AN38" s="740"/>
      <c r="AO38" s="740"/>
      <c r="AP38" s="740"/>
    </row>
    <row r="39" spans="2:42">
      <c r="B39" s="880"/>
      <c r="C39" s="2166" t="s">
        <v>1750</v>
      </c>
      <c r="D39" s="2462"/>
      <c r="E39" s="2462"/>
      <c r="F39" s="2534"/>
      <c r="G39" s="2464"/>
      <c r="H39" s="2474"/>
      <c r="I39" s="2474"/>
      <c r="J39" s="2474"/>
      <c r="K39" s="2474"/>
      <c r="L39" s="2474"/>
      <c r="M39" s="2474"/>
      <c r="N39" s="2474"/>
      <c r="O39" s="2474"/>
      <c r="P39" s="2474"/>
      <c r="Q39" s="2474"/>
      <c r="R39" s="2474"/>
      <c r="S39" s="2474"/>
      <c r="T39" s="2474"/>
      <c r="U39" s="2475"/>
      <c r="V39" s="661"/>
      <c r="W39" s="2490"/>
      <c r="X39" s="2491"/>
      <c r="Y39" s="2492"/>
      <c r="Z39" s="5982"/>
      <c r="AA39" s="5068"/>
      <c r="AB39" s="5068"/>
      <c r="AC39" s="5068"/>
      <c r="AD39" s="5992"/>
      <c r="AE39" s="2491"/>
      <c r="AF39" s="2493"/>
      <c r="AG39" s="661"/>
      <c r="AH39" s="3017"/>
      <c r="AI39" s="661"/>
      <c r="AJ39" s="3017"/>
      <c r="AK39" s="1106"/>
      <c r="AL39" s="6177"/>
      <c r="AM39" s="738"/>
      <c r="AN39" s="738"/>
      <c r="AO39" s="738"/>
      <c r="AP39" s="738"/>
    </row>
    <row r="40" spans="2:42">
      <c r="B40" s="880"/>
      <c r="C40" s="2166" t="s">
        <v>2685</v>
      </c>
      <c r="D40" s="2462"/>
      <c r="E40" s="2462"/>
      <c r="F40" s="2534"/>
      <c r="G40" s="2464"/>
      <c r="H40" s="2474"/>
      <c r="I40" s="2474"/>
      <c r="J40" s="2474"/>
      <c r="K40" s="2474"/>
      <c r="L40" s="2472"/>
      <c r="M40" s="2474"/>
      <c r="N40" s="2474"/>
      <c r="O40" s="2474"/>
      <c r="P40" s="2474"/>
      <c r="Q40" s="2474"/>
      <c r="R40" s="2474"/>
      <c r="S40" s="2464"/>
      <c r="T40" s="2535"/>
      <c r="U40" s="2536"/>
      <c r="V40" s="661"/>
      <c r="W40" s="2167"/>
      <c r="X40" s="167"/>
      <c r="Y40" s="2168"/>
      <c r="Z40" s="5978"/>
      <c r="AA40" s="167"/>
      <c r="AB40" s="167"/>
      <c r="AC40" s="167"/>
      <c r="AD40" s="5962"/>
      <c r="AE40" s="167"/>
      <c r="AF40" s="2169"/>
      <c r="AG40" s="661"/>
      <c r="AH40" s="3015"/>
      <c r="AI40" s="661"/>
      <c r="AJ40" s="3015"/>
      <c r="AK40" s="910"/>
      <c r="AL40" s="6177"/>
      <c r="AM40" s="738"/>
      <c r="AN40" s="738"/>
      <c r="AO40" s="738"/>
      <c r="AP40" s="738"/>
    </row>
    <row r="41" spans="2:42">
      <c r="B41" s="880"/>
      <c r="C41" s="2166" t="s">
        <v>2686</v>
      </c>
      <c r="D41" s="2462"/>
      <c r="E41" s="2462"/>
      <c r="F41" s="2534"/>
      <c r="G41" s="2464"/>
      <c r="H41" s="2474"/>
      <c r="I41" s="2474"/>
      <c r="J41" s="2474"/>
      <c r="K41" s="2474"/>
      <c r="L41" s="2472"/>
      <c r="M41" s="2474"/>
      <c r="N41" s="2474"/>
      <c r="O41" s="2474"/>
      <c r="P41" s="2474"/>
      <c r="Q41" s="2474"/>
      <c r="R41" s="2474"/>
      <c r="S41" s="2464"/>
      <c r="T41" s="2535"/>
      <c r="U41" s="2536"/>
      <c r="V41" s="661"/>
      <c r="W41" s="2167"/>
      <c r="X41" s="167"/>
      <c r="Y41" s="2168"/>
      <c r="Z41" s="5978"/>
      <c r="AA41" s="167"/>
      <c r="AB41" s="167"/>
      <c r="AC41" s="167"/>
      <c r="AD41" s="5962"/>
      <c r="AE41" s="167"/>
      <c r="AF41" s="2169"/>
      <c r="AG41" s="661"/>
      <c r="AH41" s="3015"/>
      <c r="AI41" s="661"/>
      <c r="AJ41" s="3015"/>
      <c r="AK41" s="910"/>
      <c r="AL41" s="6177"/>
      <c r="AM41" s="738"/>
      <c r="AN41" s="738"/>
      <c r="AO41" s="738"/>
      <c r="AP41" s="738"/>
    </row>
    <row r="42" spans="2:42">
      <c r="B42" s="880"/>
      <c r="C42" s="2537" t="s">
        <v>2444</v>
      </c>
      <c r="D42" s="2462"/>
      <c r="E42" s="2462"/>
      <c r="F42" s="2534"/>
      <c r="G42" s="2538" t="b">
        <v>1</v>
      </c>
      <c r="H42" s="2474"/>
      <c r="I42" s="2474"/>
      <c r="J42" s="2474"/>
      <c r="K42" s="2474"/>
      <c r="L42" s="2472">
        <v>0</v>
      </c>
      <c r="M42" s="2465">
        <v>0</v>
      </c>
      <c r="N42" s="2465">
        <v>0</v>
      </c>
      <c r="O42" s="2539">
        <f>L42*N42</f>
        <v>0</v>
      </c>
      <c r="P42" s="2465">
        <v>0</v>
      </c>
      <c r="Q42" s="2539">
        <f>L42*P42</f>
        <v>0</v>
      </c>
      <c r="R42" s="2465">
        <v>0</v>
      </c>
      <c r="S42" s="2465">
        <v>0</v>
      </c>
      <c r="T42" s="2465">
        <v>0</v>
      </c>
      <c r="U42" s="2540">
        <f>R42+S42-T42</f>
        <v>0</v>
      </c>
      <c r="V42" s="661"/>
      <c r="W42" s="2479">
        <f>+X42+Y42</f>
        <v>0</v>
      </c>
      <c r="X42" s="2465">
        <v>0</v>
      </c>
      <c r="Y42" s="2465">
        <v>0</v>
      </c>
      <c r="Z42" s="5983">
        <v>0</v>
      </c>
      <c r="AA42" s="2482">
        <v>0</v>
      </c>
      <c r="AB42" s="2482">
        <v>0</v>
      </c>
      <c r="AC42" s="2482">
        <v>0</v>
      </c>
      <c r="AD42" s="5989">
        <v>0</v>
      </c>
      <c r="AE42" s="1108">
        <f>AB42+AC42-AD42</f>
        <v>0</v>
      </c>
      <c r="AF42" s="2489">
        <f>Y42+AA42</f>
        <v>0</v>
      </c>
      <c r="AG42" s="661"/>
      <c r="AH42" s="658">
        <v>0</v>
      </c>
      <c r="AI42" s="661"/>
      <c r="AJ42" s="658">
        <v>0</v>
      </c>
      <c r="AK42" s="906"/>
      <c r="AL42" s="6177"/>
      <c r="AM42" s="738"/>
      <c r="AN42" s="738"/>
      <c r="AO42" s="738"/>
      <c r="AP42" s="738"/>
    </row>
    <row r="43" spans="2:42">
      <c r="B43" s="880"/>
      <c r="C43" s="2537" t="s">
        <v>2445</v>
      </c>
      <c r="D43" s="2462"/>
      <c r="E43" s="2462"/>
      <c r="F43" s="2534"/>
      <c r="G43" s="2538" t="b">
        <v>0</v>
      </c>
      <c r="H43" s="2474"/>
      <c r="I43" s="2474"/>
      <c r="J43" s="2474"/>
      <c r="K43" s="2474"/>
      <c r="L43" s="2472">
        <v>0</v>
      </c>
      <c r="M43" s="2465">
        <v>0</v>
      </c>
      <c r="N43" s="2465">
        <v>0</v>
      </c>
      <c r="O43" s="2539">
        <f>L43*N43</f>
        <v>0</v>
      </c>
      <c r="P43" s="2465">
        <v>0</v>
      </c>
      <c r="Q43" s="2539">
        <f>L43*P43</f>
        <v>0</v>
      </c>
      <c r="R43" s="2465">
        <v>0</v>
      </c>
      <c r="S43" s="2465">
        <v>0</v>
      </c>
      <c r="T43" s="2465">
        <v>0</v>
      </c>
      <c r="U43" s="2540">
        <f>R43+S43-T43</f>
        <v>0</v>
      </c>
      <c r="V43" s="661"/>
      <c r="W43" s="2479">
        <f>+X43+Y43</f>
        <v>0</v>
      </c>
      <c r="X43" s="2482">
        <v>0</v>
      </c>
      <c r="Y43" s="2486">
        <v>0</v>
      </c>
      <c r="Z43" s="5979">
        <v>0</v>
      </c>
      <c r="AA43" s="2482">
        <v>0</v>
      </c>
      <c r="AB43" s="2482">
        <v>0</v>
      </c>
      <c r="AC43" s="2482">
        <v>0</v>
      </c>
      <c r="AD43" s="5989">
        <v>0</v>
      </c>
      <c r="AE43" s="1108">
        <f>AB43+AC43-AD43</f>
        <v>0</v>
      </c>
      <c r="AF43" s="2489">
        <f>Y43+AA43</f>
        <v>0</v>
      </c>
      <c r="AG43" s="661"/>
      <c r="AH43" s="658">
        <v>0</v>
      </c>
      <c r="AI43" s="661"/>
      <c r="AJ43" s="658">
        <v>0</v>
      </c>
      <c r="AK43" s="906"/>
      <c r="AL43" s="6177"/>
      <c r="AM43" s="738"/>
      <c r="AN43" s="738"/>
      <c r="AO43" s="738"/>
      <c r="AP43" s="738"/>
    </row>
    <row r="44" spans="2:42">
      <c r="B44" s="880"/>
      <c r="C44" s="2537" t="s">
        <v>2446</v>
      </c>
      <c r="D44" s="2462"/>
      <c r="E44" s="2462"/>
      <c r="F44" s="2534"/>
      <c r="G44" s="2538" t="b">
        <v>1</v>
      </c>
      <c r="H44" s="2474"/>
      <c r="I44" s="2474"/>
      <c r="J44" s="2474"/>
      <c r="K44" s="2474"/>
      <c r="L44" s="2472">
        <v>0</v>
      </c>
      <c r="M44" s="2465">
        <v>0</v>
      </c>
      <c r="N44" s="2465">
        <v>0</v>
      </c>
      <c r="O44" s="2539">
        <f>L44*N44</f>
        <v>0</v>
      </c>
      <c r="P44" s="2465">
        <v>0</v>
      </c>
      <c r="Q44" s="2539">
        <f>L44*P44</f>
        <v>0</v>
      </c>
      <c r="R44" s="2465">
        <v>0</v>
      </c>
      <c r="S44" s="2465">
        <v>0</v>
      </c>
      <c r="T44" s="2465">
        <v>0</v>
      </c>
      <c r="U44" s="2540">
        <f>R44+S44-T44</f>
        <v>0</v>
      </c>
      <c r="V44" s="661"/>
      <c r="W44" s="2479">
        <f>+X44+Y44</f>
        <v>0</v>
      </c>
      <c r="X44" s="2482">
        <v>0</v>
      </c>
      <c r="Y44" s="2486">
        <v>0</v>
      </c>
      <c r="Z44" s="5979">
        <v>0</v>
      </c>
      <c r="AA44" s="2482">
        <v>0</v>
      </c>
      <c r="AB44" s="2482">
        <v>0</v>
      </c>
      <c r="AC44" s="2482">
        <v>0</v>
      </c>
      <c r="AD44" s="5989">
        <v>0</v>
      </c>
      <c r="AE44" s="1108">
        <f>AB44+AC44-AD44</f>
        <v>0</v>
      </c>
      <c r="AF44" s="2489">
        <f>Y44+AA44</f>
        <v>0</v>
      </c>
      <c r="AG44" s="661"/>
      <c r="AH44" s="658">
        <v>0</v>
      </c>
      <c r="AI44" s="661"/>
      <c r="AJ44" s="658">
        <v>0</v>
      </c>
      <c r="AK44" s="906"/>
      <c r="AL44" s="6177"/>
      <c r="AM44" s="738"/>
      <c r="AN44" s="738"/>
      <c r="AO44" s="738"/>
      <c r="AP44" s="738"/>
    </row>
    <row r="45" spans="2:42">
      <c r="B45" s="880"/>
      <c r="C45" s="2166" t="s">
        <v>2687</v>
      </c>
      <c r="D45" s="2462"/>
      <c r="E45" s="2462"/>
      <c r="F45" s="2534"/>
      <c r="G45" s="2464"/>
      <c r="H45" s="2474"/>
      <c r="I45" s="2474"/>
      <c r="J45" s="2474"/>
      <c r="K45" s="2474"/>
      <c r="L45" s="2472"/>
      <c r="M45" s="2474"/>
      <c r="N45" s="2474"/>
      <c r="O45" s="2474"/>
      <c r="P45" s="2474"/>
      <c r="Q45" s="2474"/>
      <c r="R45" s="2474"/>
      <c r="S45" s="2464"/>
      <c r="T45" s="2535"/>
      <c r="U45" s="2536"/>
      <c r="V45" s="661"/>
      <c r="W45" s="2167"/>
      <c r="X45" s="167"/>
      <c r="Y45" s="2168"/>
      <c r="Z45" s="5978"/>
      <c r="AA45" s="167"/>
      <c r="AB45" s="167"/>
      <c r="AC45" s="167"/>
      <c r="AD45" s="5962"/>
      <c r="AE45" s="167"/>
      <c r="AF45" s="2169"/>
      <c r="AG45" s="661"/>
      <c r="AH45" s="3015"/>
      <c r="AI45" s="661"/>
      <c r="AJ45" s="3015"/>
      <c r="AK45" s="910"/>
      <c r="AL45" s="6177"/>
      <c r="AM45" s="738"/>
      <c r="AN45" s="738"/>
      <c r="AO45" s="738"/>
      <c r="AP45" s="738"/>
    </row>
    <row r="46" spans="2:42">
      <c r="B46" s="880"/>
      <c r="C46" s="2537" t="s">
        <v>2444</v>
      </c>
      <c r="D46" s="2462"/>
      <c r="E46" s="2462"/>
      <c r="F46" s="2534"/>
      <c r="G46" s="2538" t="b">
        <v>1</v>
      </c>
      <c r="H46" s="2474"/>
      <c r="I46" s="2474"/>
      <c r="J46" s="2474"/>
      <c r="K46" s="2474"/>
      <c r="L46" s="2472">
        <v>0</v>
      </c>
      <c r="M46" s="2465">
        <v>0</v>
      </c>
      <c r="N46" s="2465">
        <v>0</v>
      </c>
      <c r="O46" s="2539">
        <f>L46*N46</f>
        <v>0</v>
      </c>
      <c r="P46" s="2465">
        <v>0</v>
      </c>
      <c r="Q46" s="2539">
        <f>L46*P46</f>
        <v>0</v>
      </c>
      <c r="R46" s="2465">
        <v>0</v>
      </c>
      <c r="S46" s="2465">
        <v>0</v>
      </c>
      <c r="T46" s="2465">
        <v>0</v>
      </c>
      <c r="U46" s="2540">
        <f>R46+S46-T46</f>
        <v>0</v>
      </c>
      <c r="V46" s="661"/>
      <c r="W46" s="2479">
        <f>+X46+Y46</f>
        <v>0</v>
      </c>
      <c r="X46" s="2482">
        <v>0</v>
      </c>
      <c r="Y46" s="2486">
        <v>0</v>
      </c>
      <c r="Z46" s="5979">
        <v>0</v>
      </c>
      <c r="AA46" s="2482">
        <v>0</v>
      </c>
      <c r="AB46" s="2482">
        <v>0</v>
      </c>
      <c r="AC46" s="2482">
        <v>0</v>
      </c>
      <c r="AD46" s="5989">
        <v>0</v>
      </c>
      <c r="AE46" s="1108">
        <f>AB46+AC46-AD46</f>
        <v>0</v>
      </c>
      <c r="AF46" s="2489">
        <f>Y46+AA46</f>
        <v>0</v>
      </c>
      <c r="AG46" s="661"/>
      <c r="AH46" s="658">
        <v>0</v>
      </c>
      <c r="AI46" s="661"/>
      <c r="AJ46" s="658">
        <v>0</v>
      </c>
      <c r="AK46" s="906"/>
      <c r="AL46" s="6177"/>
      <c r="AM46" s="738"/>
      <c r="AN46" s="738"/>
      <c r="AO46" s="738"/>
      <c r="AP46" s="738"/>
    </row>
    <row r="47" spans="2:42">
      <c r="B47" s="880"/>
      <c r="C47" s="2537" t="s">
        <v>2445</v>
      </c>
      <c r="D47" s="2462"/>
      <c r="E47" s="2462"/>
      <c r="F47" s="2534"/>
      <c r="G47" s="2538" t="b">
        <v>0</v>
      </c>
      <c r="H47" s="2474"/>
      <c r="I47" s="2474"/>
      <c r="J47" s="2474"/>
      <c r="K47" s="2474"/>
      <c r="L47" s="2472">
        <v>0</v>
      </c>
      <c r="M47" s="2465">
        <v>0</v>
      </c>
      <c r="N47" s="2465">
        <v>0</v>
      </c>
      <c r="O47" s="2539">
        <f>L47*N47</f>
        <v>0</v>
      </c>
      <c r="P47" s="2465">
        <v>0</v>
      </c>
      <c r="Q47" s="2539">
        <f>L47*P47</f>
        <v>0</v>
      </c>
      <c r="R47" s="2465">
        <v>0</v>
      </c>
      <c r="S47" s="2465">
        <v>0</v>
      </c>
      <c r="T47" s="2465">
        <v>0</v>
      </c>
      <c r="U47" s="2540">
        <f>R47+S47-T47</f>
        <v>0</v>
      </c>
      <c r="V47" s="661"/>
      <c r="W47" s="2479">
        <f>+X47+Y47</f>
        <v>0</v>
      </c>
      <c r="X47" s="2482">
        <v>0</v>
      </c>
      <c r="Y47" s="2486">
        <v>0</v>
      </c>
      <c r="Z47" s="5979">
        <v>0</v>
      </c>
      <c r="AA47" s="2482">
        <v>0</v>
      </c>
      <c r="AB47" s="2482">
        <v>0</v>
      </c>
      <c r="AC47" s="2482">
        <v>0</v>
      </c>
      <c r="AD47" s="5989">
        <v>0</v>
      </c>
      <c r="AE47" s="1108">
        <f>AB47+AC47-AD47</f>
        <v>0</v>
      </c>
      <c r="AF47" s="2489">
        <f>Y47+AA47</f>
        <v>0</v>
      </c>
      <c r="AG47" s="661"/>
      <c r="AH47" s="658">
        <v>0</v>
      </c>
      <c r="AI47" s="661"/>
      <c r="AJ47" s="658">
        <v>0</v>
      </c>
      <c r="AK47" s="906"/>
      <c r="AL47" s="6177"/>
      <c r="AM47" s="738"/>
      <c r="AN47" s="738"/>
      <c r="AO47" s="738"/>
      <c r="AP47" s="738"/>
    </row>
    <row r="48" spans="2:42">
      <c r="B48" s="880"/>
      <c r="C48" s="2537" t="s">
        <v>2446</v>
      </c>
      <c r="D48" s="2462"/>
      <c r="E48" s="2462"/>
      <c r="F48" s="2534"/>
      <c r="G48" s="2538" t="b">
        <v>1</v>
      </c>
      <c r="H48" s="2474"/>
      <c r="I48" s="2474"/>
      <c r="J48" s="2474"/>
      <c r="K48" s="2474"/>
      <c r="L48" s="2472">
        <v>0</v>
      </c>
      <c r="M48" s="2465">
        <v>0</v>
      </c>
      <c r="N48" s="2465">
        <v>0</v>
      </c>
      <c r="O48" s="2539">
        <f>L48*N48</f>
        <v>0</v>
      </c>
      <c r="P48" s="2465">
        <v>0</v>
      </c>
      <c r="Q48" s="2539">
        <f>L48*P48</f>
        <v>0</v>
      </c>
      <c r="R48" s="2465">
        <v>0</v>
      </c>
      <c r="S48" s="2465">
        <v>0</v>
      </c>
      <c r="T48" s="2465">
        <v>0</v>
      </c>
      <c r="U48" s="2540">
        <f>R48+S48-T48</f>
        <v>0</v>
      </c>
      <c r="V48" s="661"/>
      <c r="W48" s="2479">
        <f>+X48+Y48</f>
        <v>0</v>
      </c>
      <c r="X48" s="2482">
        <v>0</v>
      </c>
      <c r="Y48" s="2486">
        <v>0</v>
      </c>
      <c r="Z48" s="5979">
        <v>0</v>
      </c>
      <c r="AA48" s="2482">
        <v>0</v>
      </c>
      <c r="AB48" s="2482">
        <v>0</v>
      </c>
      <c r="AC48" s="2482">
        <v>0</v>
      </c>
      <c r="AD48" s="5989">
        <v>0</v>
      </c>
      <c r="AE48" s="1108">
        <f>AB48+AC48-AD48</f>
        <v>0</v>
      </c>
      <c r="AF48" s="2489">
        <f>Y48+AA48</f>
        <v>0</v>
      </c>
      <c r="AG48" s="661"/>
      <c r="AH48" s="658">
        <v>0</v>
      </c>
      <c r="AI48" s="661"/>
      <c r="AJ48" s="658">
        <v>0</v>
      </c>
      <c r="AK48" s="906"/>
      <c r="AL48" s="6177"/>
      <c r="AM48" s="738"/>
      <c r="AN48" s="738"/>
      <c r="AO48" s="738"/>
      <c r="AP48" s="738"/>
    </row>
    <row r="49" spans="2:42">
      <c r="B49" s="880"/>
      <c r="C49" s="2166" t="s">
        <v>2688</v>
      </c>
      <c r="D49" s="2462"/>
      <c r="E49" s="2462"/>
      <c r="F49" s="2534"/>
      <c r="G49" s="2464"/>
      <c r="H49" s="2474"/>
      <c r="I49" s="2474"/>
      <c r="J49" s="2474"/>
      <c r="K49" s="2474"/>
      <c r="L49" s="2472"/>
      <c r="M49" s="2474"/>
      <c r="N49" s="2474"/>
      <c r="O49" s="2474"/>
      <c r="P49" s="2474"/>
      <c r="Q49" s="2474"/>
      <c r="R49" s="2474"/>
      <c r="S49" s="2464"/>
      <c r="T49" s="2535"/>
      <c r="U49" s="2536"/>
      <c r="V49" s="661"/>
      <c r="W49" s="2167"/>
      <c r="X49" s="167"/>
      <c r="Y49" s="2168"/>
      <c r="Z49" s="5978"/>
      <c r="AA49" s="167"/>
      <c r="AB49" s="167"/>
      <c r="AC49" s="167"/>
      <c r="AD49" s="5962"/>
      <c r="AE49" s="167"/>
      <c r="AF49" s="2169"/>
      <c r="AG49" s="661"/>
      <c r="AH49" s="3015"/>
      <c r="AI49" s="661"/>
      <c r="AJ49" s="3015"/>
      <c r="AK49" s="910"/>
      <c r="AL49" s="6177"/>
      <c r="AM49" s="738"/>
      <c r="AN49" s="738"/>
      <c r="AO49" s="738"/>
      <c r="AP49" s="738"/>
    </row>
    <row r="50" spans="2:42">
      <c r="B50" s="880"/>
      <c r="C50" s="2166" t="s">
        <v>2689</v>
      </c>
      <c r="D50" s="2462"/>
      <c r="E50" s="2462"/>
      <c r="F50" s="2534"/>
      <c r="G50" s="2464"/>
      <c r="H50" s="2474"/>
      <c r="I50" s="2474"/>
      <c r="J50" s="2474"/>
      <c r="K50" s="2474"/>
      <c r="L50" s="2472"/>
      <c r="M50" s="2474"/>
      <c r="N50" s="2474"/>
      <c r="O50" s="2474"/>
      <c r="P50" s="2474"/>
      <c r="Q50" s="2474"/>
      <c r="R50" s="2474"/>
      <c r="S50" s="2464"/>
      <c r="T50" s="2535"/>
      <c r="U50" s="2536"/>
      <c r="V50" s="661"/>
      <c r="W50" s="2167"/>
      <c r="X50" s="167"/>
      <c r="Y50" s="2168"/>
      <c r="Z50" s="5978"/>
      <c r="AA50" s="167"/>
      <c r="AB50" s="167"/>
      <c r="AC50" s="167"/>
      <c r="AD50" s="5962"/>
      <c r="AE50" s="167"/>
      <c r="AF50" s="2169"/>
      <c r="AG50" s="661"/>
      <c r="AH50" s="3015"/>
      <c r="AI50" s="661"/>
      <c r="AJ50" s="3015"/>
      <c r="AK50" s="910"/>
      <c r="AL50" s="6177"/>
      <c r="AM50" s="738"/>
      <c r="AN50" s="738"/>
      <c r="AO50" s="738"/>
      <c r="AP50" s="738"/>
    </row>
    <row r="51" spans="2:42">
      <c r="B51" s="880"/>
      <c r="C51" s="2537" t="s">
        <v>2444</v>
      </c>
      <c r="D51" s="2462"/>
      <c r="E51" s="2462"/>
      <c r="F51" s="2534"/>
      <c r="G51" s="2538" t="b">
        <v>1</v>
      </c>
      <c r="H51" s="2474"/>
      <c r="I51" s="2474"/>
      <c r="J51" s="2474"/>
      <c r="K51" s="2474"/>
      <c r="L51" s="2472">
        <v>0</v>
      </c>
      <c r="M51" s="2465">
        <v>0</v>
      </c>
      <c r="N51" s="2465">
        <v>0</v>
      </c>
      <c r="O51" s="2539">
        <f>L51*N51</f>
        <v>0</v>
      </c>
      <c r="P51" s="2465">
        <v>0</v>
      </c>
      <c r="Q51" s="2539">
        <f>L51*P51</f>
        <v>0</v>
      </c>
      <c r="R51" s="2465">
        <v>0</v>
      </c>
      <c r="S51" s="2465">
        <v>0</v>
      </c>
      <c r="T51" s="2465">
        <v>0</v>
      </c>
      <c r="U51" s="2540">
        <f>R51+S51-T51</f>
        <v>0</v>
      </c>
      <c r="V51" s="661"/>
      <c r="W51" s="2479">
        <f>+X51+Y51</f>
        <v>0</v>
      </c>
      <c r="X51" s="2482">
        <v>0</v>
      </c>
      <c r="Y51" s="2486">
        <v>0</v>
      </c>
      <c r="Z51" s="5979">
        <v>0</v>
      </c>
      <c r="AA51" s="2482">
        <v>0</v>
      </c>
      <c r="AB51" s="2482">
        <v>0</v>
      </c>
      <c r="AC51" s="2482">
        <v>0</v>
      </c>
      <c r="AD51" s="5989">
        <v>0</v>
      </c>
      <c r="AE51" s="1108">
        <f>AB51+AC51-AD51</f>
        <v>0</v>
      </c>
      <c r="AF51" s="2489">
        <f>Y51+AA51</f>
        <v>0</v>
      </c>
      <c r="AG51" s="661"/>
      <c r="AH51" s="658">
        <v>0</v>
      </c>
      <c r="AI51" s="661"/>
      <c r="AJ51" s="658">
        <v>0</v>
      </c>
      <c r="AK51" s="906"/>
      <c r="AL51" s="6177"/>
      <c r="AM51" s="738"/>
      <c r="AN51" s="738"/>
      <c r="AO51" s="738"/>
      <c r="AP51" s="738"/>
    </row>
    <row r="52" spans="2:42">
      <c r="B52" s="880"/>
      <c r="C52" s="2537" t="s">
        <v>2445</v>
      </c>
      <c r="D52" s="2462"/>
      <c r="E52" s="2462"/>
      <c r="F52" s="2534"/>
      <c r="G52" s="2538" t="b">
        <v>0</v>
      </c>
      <c r="H52" s="2474"/>
      <c r="I52" s="2474"/>
      <c r="J52" s="2474"/>
      <c r="K52" s="2474"/>
      <c r="L52" s="2472">
        <v>0</v>
      </c>
      <c r="M52" s="2465">
        <v>0</v>
      </c>
      <c r="N52" s="2465">
        <v>0</v>
      </c>
      <c r="O52" s="2539">
        <f>L52*N52</f>
        <v>0</v>
      </c>
      <c r="P52" s="2465">
        <v>0</v>
      </c>
      <c r="Q52" s="2539">
        <f>L52*P52</f>
        <v>0</v>
      </c>
      <c r="R52" s="2465">
        <v>0</v>
      </c>
      <c r="S52" s="2465">
        <v>0</v>
      </c>
      <c r="T52" s="2465">
        <v>0</v>
      </c>
      <c r="U52" s="2540">
        <f>R52+S52-T52</f>
        <v>0</v>
      </c>
      <c r="V52" s="661"/>
      <c r="W52" s="2479">
        <f>+X52+Y52</f>
        <v>0</v>
      </c>
      <c r="X52" s="2482">
        <v>0</v>
      </c>
      <c r="Y52" s="2486">
        <v>0</v>
      </c>
      <c r="Z52" s="5979">
        <v>0</v>
      </c>
      <c r="AA52" s="2482">
        <v>0</v>
      </c>
      <c r="AB52" s="2482">
        <v>0</v>
      </c>
      <c r="AC52" s="2482">
        <v>0</v>
      </c>
      <c r="AD52" s="5989">
        <v>0</v>
      </c>
      <c r="AE52" s="1108">
        <f>AB52+AC52-AD52</f>
        <v>0</v>
      </c>
      <c r="AF52" s="2489">
        <f>Y52+AA52</f>
        <v>0</v>
      </c>
      <c r="AG52" s="661"/>
      <c r="AH52" s="658">
        <v>0</v>
      </c>
      <c r="AI52" s="661"/>
      <c r="AJ52" s="658">
        <v>0</v>
      </c>
      <c r="AK52" s="906"/>
      <c r="AL52" s="6177"/>
      <c r="AM52" s="738"/>
      <c r="AN52" s="738"/>
      <c r="AO52" s="738"/>
      <c r="AP52" s="738"/>
    </row>
    <row r="53" spans="2:42">
      <c r="B53" s="880"/>
      <c r="C53" s="2537" t="s">
        <v>2446</v>
      </c>
      <c r="D53" s="2462"/>
      <c r="E53" s="2462"/>
      <c r="F53" s="2534"/>
      <c r="G53" s="2538" t="b">
        <v>1</v>
      </c>
      <c r="H53" s="2474"/>
      <c r="I53" s="2474"/>
      <c r="J53" s="2474"/>
      <c r="K53" s="2474"/>
      <c r="L53" s="2472">
        <v>0</v>
      </c>
      <c r="M53" s="2465">
        <v>0</v>
      </c>
      <c r="N53" s="2465">
        <v>0</v>
      </c>
      <c r="O53" s="2539">
        <f>L53*N53</f>
        <v>0</v>
      </c>
      <c r="P53" s="2465">
        <v>0</v>
      </c>
      <c r="Q53" s="2539">
        <f>L53*P53</f>
        <v>0</v>
      </c>
      <c r="R53" s="2465">
        <v>0</v>
      </c>
      <c r="S53" s="2465">
        <v>0</v>
      </c>
      <c r="T53" s="2465">
        <v>0</v>
      </c>
      <c r="U53" s="2540">
        <f>R53+S53-T53</f>
        <v>0</v>
      </c>
      <c r="V53" s="661"/>
      <c r="W53" s="2479">
        <f>+X53+Y53</f>
        <v>0</v>
      </c>
      <c r="X53" s="2482">
        <v>0</v>
      </c>
      <c r="Y53" s="2486">
        <v>0</v>
      </c>
      <c r="Z53" s="5979">
        <v>0</v>
      </c>
      <c r="AA53" s="2482">
        <v>0</v>
      </c>
      <c r="AB53" s="2482">
        <v>0</v>
      </c>
      <c r="AC53" s="2482">
        <v>0</v>
      </c>
      <c r="AD53" s="5989">
        <v>0</v>
      </c>
      <c r="AE53" s="1108">
        <f>AB53+AC53-AD53</f>
        <v>0</v>
      </c>
      <c r="AF53" s="2489">
        <f>Y53+AA53</f>
        <v>0</v>
      </c>
      <c r="AG53" s="661"/>
      <c r="AH53" s="658">
        <v>0</v>
      </c>
      <c r="AI53" s="661"/>
      <c r="AJ53" s="658">
        <v>0</v>
      </c>
      <c r="AK53" s="906"/>
      <c r="AL53" s="6177"/>
      <c r="AM53" s="738"/>
      <c r="AN53" s="738"/>
      <c r="AO53" s="738"/>
      <c r="AP53" s="738"/>
    </row>
    <row r="54" spans="2:42">
      <c r="B54" s="880"/>
      <c r="C54" s="2166" t="s">
        <v>2690</v>
      </c>
      <c r="D54" s="2462"/>
      <c r="E54" s="2462"/>
      <c r="F54" s="2534"/>
      <c r="G54" s="2464"/>
      <c r="H54" s="2474"/>
      <c r="I54" s="2474"/>
      <c r="J54" s="2474"/>
      <c r="K54" s="2474"/>
      <c r="L54" s="2472"/>
      <c r="M54" s="2474"/>
      <c r="N54" s="2474"/>
      <c r="O54" s="2474"/>
      <c r="P54" s="2474"/>
      <c r="Q54" s="2474"/>
      <c r="R54" s="2474"/>
      <c r="S54" s="2464"/>
      <c r="T54" s="2535"/>
      <c r="U54" s="2536"/>
      <c r="V54" s="661"/>
      <c r="W54" s="2167"/>
      <c r="X54" s="167"/>
      <c r="Y54" s="2168"/>
      <c r="Z54" s="5978"/>
      <c r="AA54" s="167"/>
      <c r="AB54" s="167"/>
      <c r="AC54" s="167"/>
      <c r="AD54" s="5962"/>
      <c r="AE54" s="167"/>
      <c r="AF54" s="2169"/>
      <c r="AG54" s="661"/>
      <c r="AH54" s="3015"/>
      <c r="AI54" s="661"/>
      <c r="AJ54" s="3015"/>
      <c r="AK54" s="910"/>
      <c r="AL54" s="6177"/>
      <c r="AM54" s="738"/>
      <c r="AN54" s="738"/>
      <c r="AO54" s="738"/>
      <c r="AP54" s="738"/>
    </row>
    <row r="55" spans="2:42">
      <c r="B55" s="880"/>
      <c r="C55" s="2537" t="s">
        <v>2444</v>
      </c>
      <c r="D55" s="2462"/>
      <c r="E55" s="2462"/>
      <c r="F55" s="2534"/>
      <c r="G55" s="2538" t="b">
        <v>1</v>
      </c>
      <c r="H55" s="2474"/>
      <c r="I55" s="2474"/>
      <c r="J55" s="2474"/>
      <c r="K55" s="2474"/>
      <c r="L55" s="2472">
        <v>0</v>
      </c>
      <c r="M55" s="2465">
        <v>0</v>
      </c>
      <c r="N55" s="2465">
        <v>0</v>
      </c>
      <c r="O55" s="2539">
        <f>L55*N55</f>
        <v>0</v>
      </c>
      <c r="P55" s="2465">
        <v>0</v>
      </c>
      <c r="Q55" s="2539">
        <f>L55*P55</f>
        <v>0</v>
      </c>
      <c r="R55" s="2465">
        <v>0</v>
      </c>
      <c r="S55" s="2465">
        <v>0</v>
      </c>
      <c r="T55" s="2465">
        <v>0</v>
      </c>
      <c r="U55" s="2540">
        <f>R55+S55-T55</f>
        <v>0</v>
      </c>
      <c r="V55" s="661"/>
      <c r="W55" s="2479">
        <f>+X55+Y55</f>
        <v>0</v>
      </c>
      <c r="X55" s="2482">
        <v>0</v>
      </c>
      <c r="Y55" s="2486">
        <v>0</v>
      </c>
      <c r="Z55" s="5979">
        <v>0</v>
      </c>
      <c r="AA55" s="2482">
        <v>0</v>
      </c>
      <c r="AB55" s="2482">
        <v>0</v>
      </c>
      <c r="AC55" s="2482">
        <v>0</v>
      </c>
      <c r="AD55" s="5989">
        <v>0</v>
      </c>
      <c r="AE55" s="1108">
        <f>AB55+AC55-AD55</f>
        <v>0</v>
      </c>
      <c r="AF55" s="2489">
        <f>Y55+AA55</f>
        <v>0</v>
      </c>
      <c r="AG55" s="661"/>
      <c r="AH55" s="658">
        <v>0</v>
      </c>
      <c r="AI55" s="661"/>
      <c r="AJ55" s="658">
        <v>0</v>
      </c>
      <c r="AK55" s="906"/>
      <c r="AL55" s="6177"/>
      <c r="AM55" s="738"/>
      <c r="AN55" s="738"/>
      <c r="AO55" s="738"/>
      <c r="AP55" s="738"/>
    </row>
    <row r="56" spans="2:42">
      <c r="B56" s="880"/>
      <c r="C56" s="2537" t="s">
        <v>2445</v>
      </c>
      <c r="D56" s="2462"/>
      <c r="E56" s="2462"/>
      <c r="F56" s="2534"/>
      <c r="G56" s="2538" t="b">
        <v>0</v>
      </c>
      <c r="H56" s="2474"/>
      <c r="I56" s="2474"/>
      <c r="J56" s="2474"/>
      <c r="K56" s="2474"/>
      <c r="L56" s="2472">
        <v>0</v>
      </c>
      <c r="M56" s="2465">
        <v>0</v>
      </c>
      <c r="N56" s="2465">
        <v>0</v>
      </c>
      <c r="O56" s="2539">
        <f>L56*N56</f>
        <v>0</v>
      </c>
      <c r="P56" s="2465">
        <v>0</v>
      </c>
      <c r="Q56" s="2539">
        <f>L56*P56</f>
        <v>0</v>
      </c>
      <c r="R56" s="2465">
        <v>0</v>
      </c>
      <c r="S56" s="2465">
        <v>0</v>
      </c>
      <c r="T56" s="2465">
        <v>0</v>
      </c>
      <c r="U56" s="2540">
        <f>R56+S56-T56</f>
        <v>0</v>
      </c>
      <c r="V56" s="661"/>
      <c r="W56" s="2479">
        <f>+X56+Y56</f>
        <v>0</v>
      </c>
      <c r="X56" s="2482">
        <v>0</v>
      </c>
      <c r="Y56" s="2486">
        <v>0</v>
      </c>
      <c r="Z56" s="5979">
        <v>0</v>
      </c>
      <c r="AA56" s="2482">
        <v>0</v>
      </c>
      <c r="AB56" s="2482">
        <v>0</v>
      </c>
      <c r="AC56" s="2482">
        <v>0</v>
      </c>
      <c r="AD56" s="5989">
        <v>0</v>
      </c>
      <c r="AE56" s="1108">
        <f>AB56+AC56-AD56</f>
        <v>0</v>
      </c>
      <c r="AF56" s="2489">
        <f>Y56+AA56</f>
        <v>0</v>
      </c>
      <c r="AG56" s="661"/>
      <c r="AH56" s="658">
        <v>0</v>
      </c>
      <c r="AI56" s="661"/>
      <c r="AJ56" s="658">
        <v>0</v>
      </c>
      <c r="AK56" s="906"/>
      <c r="AL56" s="6177"/>
      <c r="AM56" s="738"/>
      <c r="AN56" s="738"/>
      <c r="AO56" s="738"/>
      <c r="AP56" s="738"/>
    </row>
    <row r="57" spans="2:42">
      <c r="B57" s="880"/>
      <c r="C57" s="2537" t="s">
        <v>2446</v>
      </c>
      <c r="D57" s="2541"/>
      <c r="E57" s="2541"/>
      <c r="F57" s="2463"/>
      <c r="G57" s="2538" t="b">
        <v>1</v>
      </c>
      <c r="H57" s="2465"/>
      <c r="I57" s="2465"/>
      <c r="J57" s="2465"/>
      <c r="K57" s="2465"/>
      <c r="L57" s="2472">
        <v>0</v>
      </c>
      <c r="M57" s="2465">
        <v>0</v>
      </c>
      <c r="N57" s="2465">
        <v>0</v>
      </c>
      <c r="O57" s="2539">
        <f>L57*N57</f>
        <v>0</v>
      </c>
      <c r="P57" s="2465">
        <v>0</v>
      </c>
      <c r="Q57" s="2539">
        <f>L57*P57</f>
        <v>0</v>
      </c>
      <c r="R57" s="2465">
        <v>0</v>
      </c>
      <c r="S57" s="2465">
        <v>0</v>
      </c>
      <c r="T57" s="2465">
        <v>0</v>
      </c>
      <c r="U57" s="2540">
        <f>R57+S57-T57</f>
        <v>0</v>
      </c>
      <c r="V57" s="661"/>
      <c r="W57" s="2479">
        <f>+X57+Y57</f>
        <v>0</v>
      </c>
      <c r="X57" s="2483">
        <v>0</v>
      </c>
      <c r="Y57" s="2486">
        <v>0</v>
      </c>
      <c r="Z57" s="5980">
        <v>0</v>
      </c>
      <c r="AA57" s="2482">
        <v>0</v>
      </c>
      <c r="AB57" s="2482">
        <v>0</v>
      </c>
      <c r="AC57" s="2482">
        <v>0</v>
      </c>
      <c r="AD57" s="5990">
        <v>0</v>
      </c>
      <c r="AE57" s="1108">
        <f>AB57+AC57-AD57</f>
        <v>0</v>
      </c>
      <c r="AF57" s="2489">
        <f>Y57+AA57</f>
        <v>0</v>
      </c>
      <c r="AG57" s="661"/>
      <c r="AH57" s="3016">
        <v>0</v>
      </c>
      <c r="AI57" s="661"/>
      <c r="AJ57" s="3016">
        <v>0</v>
      </c>
      <c r="AK57" s="906"/>
      <c r="AL57" s="6177"/>
      <c r="AM57" s="738"/>
      <c r="AN57" s="738"/>
      <c r="AO57" s="738"/>
      <c r="AP57" s="738"/>
    </row>
    <row r="58" spans="2:42">
      <c r="B58" s="880"/>
      <c r="C58" s="2375" t="s">
        <v>1104</v>
      </c>
      <c r="D58" s="2542"/>
      <c r="E58" s="2542"/>
      <c r="F58" s="2542"/>
      <c r="G58" s="2543">
        <f>COUNTIF(G42:G57,TRUE)</f>
        <v>8</v>
      </c>
      <c r="H58" s="2544"/>
      <c r="I58" s="2544"/>
      <c r="J58" s="2544"/>
      <c r="K58" s="2544"/>
      <c r="L58" s="2545"/>
      <c r="M58" s="2544"/>
      <c r="N58" s="2544"/>
      <c r="O58" s="2505">
        <f>SUMIF($G$42:$G$57,"TRUE",O42:O57)</f>
        <v>0</v>
      </c>
      <c r="P58" s="2544"/>
      <c r="Q58" s="2505">
        <f>SUMIF($G$42:$G$57,"TRUE",Q42:Q57)</f>
        <v>0</v>
      </c>
      <c r="R58" s="2505">
        <f>SUMIF($G$42:$G$57,"TRUE",R42:R57)</f>
        <v>0</v>
      </c>
      <c r="S58" s="2505">
        <f>SUMIF($G$42:$G$57,"TRUE",S42:S57)</f>
        <v>0</v>
      </c>
      <c r="T58" s="2505">
        <f>SUMIF($G$42:$G$57,"TRUE",T42:T57)</f>
        <v>0</v>
      </c>
      <c r="U58" s="360">
        <f>SUMIF($G$42:$G$57,"TRUE",U42:U57)</f>
        <v>0</v>
      </c>
      <c r="V58" s="661"/>
      <c r="W58" s="2504">
        <f t="shared" ref="W58:AF58" si="2">SUMIF($G$42:$G$57,"TRUE",W42:W57)</f>
        <v>0</v>
      </c>
      <c r="X58" s="2505">
        <f t="shared" si="2"/>
        <v>0</v>
      </c>
      <c r="Y58" s="2505">
        <f t="shared" si="2"/>
        <v>0</v>
      </c>
      <c r="Z58" s="5981">
        <f t="shared" si="2"/>
        <v>0</v>
      </c>
      <c r="AA58" s="2505">
        <f t="shared" si="2"/>
        <v>0</v>
      </c>
      <c r="AB58" s="2505">
        <f>SUMIF($G$42:$G$57,"TRUE",AB42:AB57)</f>
        <v>0</v>
      </c>
      <c r="AC58" s="2505">
        <f>SUMIF($G$42:$G$57,"TRUE",AC42:AC57)</f>
        <v>0</v>
      </c>
      <c r="AD58" s="2505">
        <f>SUMIF($G$42:$G$57,"TRUE",AD42:AD57)</f>
        <v>0</v>
      </c>
      <c r="AE58" s="2505">
        <f>SUMIF($G$42:$G$57,"TRUE",AE42:AE57)</f>
        <v>0</v>
      </c>
      <c r="AF58" s="360">
        <f t="shared" si="2"/>
        <v>0</v>
      </c>
      <c r="AG58" s="661"/>
      <c r="AH58" s="3000">
        <f>SUMIF($G$42:$G$57,"TRUE",AH42:AH57)</f>
        <v>0</v>
      </c>
      <c r="AI58" s="661"/>
      <c r="AJ58" s="3000">
        <f>SUMIF($G$42:$G$57,"TRUE",AJ42:AJ57)</f>
        <v>0</v>
      </c>
      <c r="AK58" s="907"/>
      <c r="AL58" s="6177"/>
      <c r="AM58" s="738"/>
      <c r="AN58" s="738"/>
      <c r="AO58" s="738"/>
      <c r="AP58" s="738"/>
    </row>
    <row r="59" spans="2:42" s="718" customFormat="1">
      <c r="B59" s="884"/>
      <c r="C59" s="2546" t="s">
        <v>1751</v>
      </c>
      <c r="D59" s="2547"/>
      <c r="E59" s="2547"/>
      <c r="F59" s="2547"/>
      <c r="G59" s="2548"/>
      <c r="H59" s="2549"/>
      <c r="I59" s="2549"/>
      <c r="J59" s="2549"/>
      <c r="K59" s="2549"/>
      <c r="L59" s="2549"/>
      <c r="M59" s="2549"/>
      <c r="N59" s="2549"/>
      <c r="O59" s="2505">
        <f>SUM(O42:O57)</f>
        <v>0</v>
      </c>
      <c r="P59" s="2549"/>
      <c r="Q59" s="2505">
        <f>SUM(Q42:Q57)</f>
        <v>0</v>
      </c>
      <c r="R59" s="2505">
        <f>SUM(R42:R57)</f>
        <v>0</v>
      </c>
      <c r="S59" s="2505">
        <f>SUM(S42:S57)</f>
        <v>0</v>
      </c>
      <c r="T59" s="2505">
        <f>SUM(T42:T57)</f>
        <v>0</v>
      </c>
      <c r="U59" s="360">
        <f>SUM(U42:U57)</f>
        <v>0</v>
      </c>
      <c r="V59" s="662"/>
      <c r="W59" s="2504">
        <f t="shared" ref="W59:AF59" si="3">SUM(W42:W57)</f>
        <v>0</v>
      </c>
      <c r="X59" s="2505">
        <f t="shared" si="3"/>
        <v>0</v>
      </c>
      <c r="Y59" s="2505">
        <f t="shared" si="3"/>
        <v>0</v>
      </c>
      <c r="Z59" s="5981">
        <f t="shared" si="3"/>
        <v>0</v>
      </c>
      <c r="AA59" s="2505">
        <f t="shared" si="3"/>
        <v>0</v>
      </c>
      <c r="AB59" s="2505">
        <f>SUM(AB42:AB57)</f>
        <v>0</v>
      </c>
      <c r="AC59" s="2505">
        <f>SUM(AC42:AC57)</f>
        <v>0</v>
      </c>
      <c r="AD59" s="2505">
        <f>SUM(AD42:AD57)</f>
        <v>0</v>
      </c>
      <c r="AE59" s="2505">
        <f>SUM(AE42:AE57)</f>
        <v>0</v>
      </c>
      <c r="AF59" s="360">
        <f t="shared" si="3"/>
        <v>0</v>
      </c>
      <c r="AG59" s="662"/>
      <c r="AH59" s="3000">
        <f>SUM(AH42:AH57)</f>
        <v>0</v>
      </c>
      <c r="AI59" s="662"/>
      <c r="AJ59" s="3000">
        <f>SUM(AJ42:AJ57)</f>
        <v>0</v>
      </c>
      <c r="AK59" s="907"/>
      <c r="AL59" s="662"/>
      <c r="AM59" s="740"/>
      <c r="AN59" s="740"/>
      <c r="AO59" s="740"/>
      <c r="AP59" s="740"/>
    </row>
    <row r="60" spans="2:42" s="718" customFormat="1">
      <c r="B60" s="884"/>
      <c r="C60" s="2375" t="s">
        <v>1104</v>
      </c>
      <c r="D60" s="2547"/>
      <c r="E60" s="2547"/>
      <c r="F60" s="2547"/>
      <c r="G60" s="2548"/>
      <c r="H60" s="2549"/>
      <c r="I60" s="2549"/>
      <c r="J60" s="2549"/>
      <c r="K60" s="2549"/>
      <c r="L60" s="2549"/>
      <c r="M60" s="2549"/>
      <c r="N60" s="2549"/>
      <c r="O60" s="2505">
        <f>O37+O58</f>
        <v>0</v>
      </c>
      <c r="P60" s="2549"/>
      <c r="Q60" s="2505">
        <f>Q37+Q58</f>
        <v>0</v>
      </c>
      <c r="R60" s="2505">
        <f t="shared" ref="R60:U61" si="4">R58+R37</f>
        <v>0</v>
      </c>
      <c r="S60" s="2505">
        <f t="shared" si="4"/>
        <v>0</v>
      </c>
      <c r="T60" s="2505">
        <f t="shared" si="4"/>
        <v>0</v>
      </c>
      <c r="U60" s="360">
        <f t="shared" si="4"/>
        <v>0</v>
      </c>
      <c r="V60" s="662"/>
      <c r="W60" s="2504">
        <f t="shared" ref="W60:AF61" si="5">W58+W37</f>
        <v>0</v>
      </c>
      <c r="X60" s="2505">
        <f t="shared" si="5"/>
        <v>0</v>
      </c>
      <c r="Y60" s="2505">
        <f t="shared" si="5"/>
        <v>0</v>
      </c>
      <c r="Z60" s="5981">
        <f t="shared" si="5"/>
        <v>0</v>
      </c>
      <c r="AA60" s="2505">
        <f>AA58+AA37</f>
        <v>0</v>
      </c>
      <c r="AB60" s="2505">
        <f>AB58+AB37</f>
        <v>0</v>
      </c>
      <c r="AC60" s="2505">
        <f>AC58+AC37</f>
        <v>0</v>
      </c>
      <c r="AD60" s="2505">
        <f>AD58+AD37</f>
        <v>0</v>
      </c>
      <c r="AE60" s="2505">
        <f t="shared" si="5"/>
        <v>0</v>
      </c>
      <c r="AF60" s="360">
        <f t="shared" si="5"/>
        <v>0</v>
      </c>
      <c r="AG60" s="662"/>
      <c r="AH60" s="3000">
        <f>AH58+AH37</f>
        <v>0</v>
      </c>
      <c r="AI60" s="662"/>
      <c r="AJ60" s="3000">
        <f>AJ58+AJ37</f>
        <v>0</v>
      </c>
      <c r="AK60" s="907"/>
      <c r="AL60" s="662"/>
      <c r="AM60" s="740"/>
      <c r="AN60" s="740"/>
      <c r="AO60" s="740"/>
      <c r="AP60" s="740"/>
    </row>
    <row r="61" spans="2:42" s="718" customFormat="1">
      <c r="B61" s="884"/>
      <c r="C61" s="2546" t="s">
        <v>1685</v>
      </c>
      <c r="D61" s="2547"/>
      <c r="E61" s="2547"/>
      <c r="F61" s="2547"/>
      <c r="G61" s="2548"/>
      <c r="H61" s="2549"/>
      <c r="I61" s="2549"/>
      <c r="J61" s="2549"/>
      <c r="K61" s="2549"/>
      <c r="L61" s="2549"/>
      <c r="M61" s="2549"/>
      <c r="N61" s="2549"/>
      <c r="O61" s="2505">
        <f>O38+O59</f>
        <v>0</v>
      </c>
      <c r="P61" s="2549"/>
      <c r="Q61" s="2505">
        <f>Q38+Q59</f>
        <v>0</v>
      </c>
      <c r="R61" s="2505">
        <f t="shared" si="4"/>
        <v>0</v>
      </c>
      <c r="S61" s="2505">
        <f t="shared" si="4"/>
        <v>0</v>
      </c>
      <c r="T61" s="2505">
        <f t="shared" si="4"/>
        <v>0</v>
      </c>
      <c r="U61" s="360">
        <f t="shared" si="4"/>
        <v>0</v>
      </c>
      <c r="V61" s="662"/>
      <c r="W61" s="2504">
        <f t="shared" si="5"/>
        <v>0</v>
      </c>
      <c r="X61" s="2505">
        <f t="shared" si="5"/>
        <v>0</v>
      </c>
      <c r="Y61" s="2505">
        <f t="shared" si="5"/>
        <v>0</v>
      </c>
      <c r="Z61" s="5981">
        <f t="shared" si="5"/>
        <v>0</v>
      </c>
      <c r="AA61" s="2505">
        <f t="shared" si="5"/>
        <v>0</v>
      </c>
      <c r="AB61" s="2505">
        <f>AB59+AB38</f>
        <v>0</v>
      </c>
      <c r="AC61" s="2505">
        <f>AC59+AC38</f>
        <v>0</v>
      </c>
      <c r="AD61" s="2505">
        <f>AD59+AD38</f>
        <v>0</v>
      </c>
      <c r="AE61" s="2505">
        <f t="shared" si="5"/>
        <v>0</v>
      </c>
      <c r="AF61" s="360">
        <f t="shared" si="5"/>
        <v>0</v>
      </c>
      <c r="AG61" s="662"/>
      <c r="AH61" s="3000">
        <f>AH59+AH38</f>
        <v>0</v>
      </c>
      <c r="AI61" s="662"/>
      <c r="AJ61" s="3000">
        <f>AJ59+AJ38</f>
        <v>0</v>
      </c>
      <c r="AK61" s="907"/>
      <c r="AL61" s="662"/>
      <c r="AM61" s="740"/>
      <c r="AN61" s="740"/>
      <c r="AO61" s="740"/>
      <c r="AP61" s="740"/>
    </row>
    <row r="62" spans="2:42">
      <c r="B62" s="880"/>
      <c r="C62" s="2467" t="s">
        <v>1686</v>
      </c>
      <c r="D62" s="2468"/>
      <c r="E62" s="2468"/>
      <c r="F62" s="2463"/>
      <c r="G62" s="2464"/>
      <c r="H62" s="2465"/>
      <c r="I62" s="2465"/>
      <c r="J62" s="2465"/>
      <c r="K62" s="2465"/>
      <c r="L62" s="2465"/>
      <c r="M62" s="2465"/>
      <c r="N62" s="2465"/>
      <c r="O62" s="2465"/>
      <c r="P62" s="2465"/>
      <c r="Q62" s="2465"/>
      <c r="R62" s="2465"/>
      <c r="S62" s="2465"/>
      <c r="T62" s="2465"/>
      <c r="U62" s="2466"/>
      <c r="V62" s="661"/>
      <c r="W62" s="549"/>
      <c r="X62" s="2465"/>
      <c r="Y62" s="2465"/>
      <c r="Z62" s="5983"/>
      <c r="AA62" s="2482"/>
      <c r="AB62" s="2482"/>
      <c r="AC62" s="2482"/>
      <c r="AD62" s="5993"/>
      <c r="AE62" s="2465"/>
      <c r="AF62" s="2466"/>
      <c r="AG62" s="661"/>
      <c r="AH62" s="658"/>
      <c r="AI62" s="661"/>
      <c r="AJ62" s="658"/>
      <c r="AK62" s="906"/>
      <c r="AL62" s="6177"/>
      <c r="AM62" s="738"/>
      <c r="AN62" s="738"/>
      <c r="AO62" s="738"/>
      <c r="AP62" s="738"/>
    </row>
    <row r="63" spans="2:42">
      <c r="B63" s="880"/>
      <c r="C63" s="2166" t="s">
        <v>1745</v>
      </c>
      <c r="D63" s="2462"/>
      <c r="E63" s="2462"/>
      <c r="F63" s="2534"/>
      <c r="G63" s="2464"/>
      <c r="H63" s="2474"/>
      <c r="I63" s="2474"/>
      <c r="J63" s="2474"/>
      <c r="K63" s="2474"/>
      <c r="L63" s="2472"/>
      <c r="M63" s="2474"/>
      <c r="N63" s="2474"/>
      <c r="O63" s="2474"/>
      <c r="P63" s="2474"/>
      <c r="Q63" s="2474"/>
      <c r="R63" s="2474"/>
      <c r="S63" s="2464"/>
      <c r="T63" s="2535"/>
      <c r="U63" s="2536"/>
      <c r="V63" s="661"/>
      <c r="W63" s="2167"/>
      <c r="X63" s="167"/>
      <c r="Y63" s="2168"/>
      <c r="Z63" s="5978"/>
      <c r="AA63" s="167"/>
      <c r="AB63" s="167"/>
      <c r="AC63" s="167"/>
      <c r="AD63" s="5962"/>
      <c r="AE63" s="167"/>
      <c r="AF63" s="2169"/>
      <c r="AG63" s="661"/>
      <c r="AH63" s="3015"/>
      <c r="AI63" s="661"/>
      <c r="AJ63" s="3015"/>
      <c r="AK63" s="910"/>
      <c r="AL63" s="6177"/>
      <c r="AM63" s="738"/>
      <c r="AN63" s="738"/>
      <c r="AO63" s="738"/>
      <c r="AP63" s="738"/>
    </row>
    <row r="64" spans="2:42">
      <c r="B64" s="880"/>
      <c r="C64" s="2166" t="s">
        <v>2679</v>
      </c>
      <c r="D64" s="2462"/>
      <c r="E64" s="2462"/>
      <c r="F64" s="2534"/>
      <c r="G64" s="2464"/>
      <c r="H64" s="2474"/>
      <c r="I64" s="2474"/>
      <c r="J64" s="2474"/>
      <c r="K64" s="2474"/>
      <c r="L64" s="2472"/>
      <c r="M64" s="2474"/>
      <c r="N64" s="2474"/>
      <c r="O64" s="2474"/>
      <c r="P64" s="2474"/>
      <c r="Q64" s="2474"/>
      <c r="R64" s="2474"/>
      <c r="S64" s="2464"/>
      <c r="T64" s="2535"/>
      <c r="U64" s="2536"/>
      <c r="V64" s="661"/>
      <c r="W64" s="2167"/>
      <c r="X64" s="167"/>
      <c r="Y64" s="2168"/>
      <c r="Z64" s="5978"/>
      <c r="AA64" s="167"/>
      <c r="AB64" s="167"/>
      <c r="AC64" s="167"/>
      <c r="AD64" s="5962"/>
      <c r="AE64" s="167"/>
      <c r="AF64" s="2169"/>
      <c r="AG64" s="661"/>
      <c r="AH64" s="3015"/>
      <c r="AI64" s="661"/>
      <c r="AJ64" s="3015"/>
      <c r="AK64" s="910"/>
      <c r="AL64" s="6177"/>
      <c r="AM64" s="738"/>
      <c r="AN64" s="738"/>
      <c r="AO64" s="738"/>
      <c r="AP64" s="738"/>
    </row>
    <row r="65" spans="2:42">
      <c r="B65" s="880"/>
      <c r="C65" s="2166" t="s">
        <v>2680</v>
      </c>
      <c r="D65" s="2462"/>
      <c r="E65" s="2462"/>
      <c r="F65" s="2534"/>
      <c r="G65" s="2464"/>
      <c r="H65" s="2474"/>
      <c r="I65" s="2474"/>
      <c r="J65" s="2474"/>
      <c r="K65" s="2474"/>
      <c r="L65" s="2472"/>
      <c r="M65" s="2474"/>
      <c r="N65" s="2474"/>
      <c r="O65" s="2474"/>
      <c r="P65" s="2474"/>
      <c r="Q65" s="2474"/>
      <c r="R65" s="2474"/>
      <c r="S65" s="2464"/>
      <c r="T65" s="2535"/>
      <c r="U65" s="2536"/>
      <c r="V65" s="661"/>
      <c r="W65" s="2167"/>
      <c r="X65" s="167"/>
      <c r="Y65" s="2168"/>
      <c r="Z65" s="5978"/>
      <c r="AA65" s="167"/>
      <c r="AB65" s="167"/>
      <c r="AC65" s="167"/>
      <c r="AD65" s="5962"/>
      <c r="AE65" s="167"/>
      <c r="AF65" s="2169"/>
      <c r="AG65" s="661"/>
      <c r="AH65" s="3015"/>
      <c r="AI65" s="661"/>
      <c r="AJ65" s="3015"/>
      <c r="AK65" s="910"/>
      <c r="AL65" s="6177"/>
      <c r="AM65" s="738"/>
      <c r="AN65" s="738"/>
      <c r="AO65" s="738"/>
      <c r="AP65" s="738"/>
    </row>
    <row r="66" spans="2:42">
      <c r="B66" s="880"/>
      <c r="C66" s="2537" t="s">
        <v>2444</v>
      </c>
      <c r="D66" s="2462"/>
      <c r="E66" s="2462"/>
      <c r="F66" s="2534"/>
      <c r="G66" s="2538" t="b">
        <v>1</v>
      </c>
      <c r="H66" s="2474"/>
      <c r="I66" s="2474"/>
      <c r="J66" s="2474"/>
      <c r="K66" s="2474"/>
      <c r="L66" s="2465">
        <v>0</v>
      </c>
      <c r="M66" s="2465">
        <v>0</v>
      </c>
      <c r="N66" s="2465">
        <v>0</v>
      </c>
      <c r="O66" s="2539">
        <f>L66*N66</f>
        <v>0</v>
      </c>
      <c r="P66" s="2465">
        <v>0</v>
      </c>
      <c r="Q66" s="2539">
        <f>L66*P66</f>
        <v>0</v>
      </c>
      <c r="R66" s="2465">
        <v>0</v>
      </c>
      <c r="S66" s="2465">
        <v>0</v>
      </c>
      <c r="T66" s="2465">
        <v>0</v>
      </c>
      <c r="U66" s="2540">
        <f>R66+S66-T66</f>
        <v>0</v>
      </c>
      <c r="V66" s="661"/>
      <c r="W66" s="2479">
        <f>+X66+Y66</f>
        <v>0</v>
      </c>
      <c r="X66" s="2465">
        <v>0</v>
      </c>
      <c r="Y66" s="2465">
        <v>0</v>
      </c>
      <c r="Z66" s="5983">
        <v>0</v>
      </c>
      <c r="AA66" s="2482">
        <v>0</v>
      </c>
      <c r="AB66" s="2482">
        <v>0</v>
      </c>
      <c r="AC66" s="2482">
        <v>0</v>
      </c>
      <c r="AD66" s="5989">
        <v>0</v>
      </c>
      <c r="AE66" s="1108">
        <f>AB66+AC66-AD66</f>
        <v>0</v>
      </c>
      <c r="AF66" s="2489">
        <f>Y66+AA66</f>
        <v>0</v>
      </c>
      <c r="AG66" s="661"/>
      <c r="AH66" s="658">
        <v>0</v>
      </c>
      <c r="AI66" s="661"/>
      <c r="AJ66" s="658">
        <v>0</v>
      </c>
      <c r="AK66" s="906"/>
      <c r="AL66" s="6177"/>
      <c r="AM66" s="738"/>
      <c r="AN66" s="738"/>
      <c r="AO66" s="738"/>
      <c r="AP66" s="738"/>
    </row>
    <row r="67" spans="2:42">
      <c r="B67" s="880"/>
      <c r="C67" s="2537" t="s">
        <v>2445</v>
      </c>
      <c r="D67" s="2462"/>
      <c r="E67" s="2462"/>
      <c r="F67" s="2534"/>
      <c r="G67" s="2538" t="b">
        <v>0</v>
      </c>
      <c r="H67" s="2474"/>
      <c r="I67" s="2474"/>
      <c r="J67" s="2474"/>
      <c r="K67" s="2474"/>
      <c r="L67" s="2472">
        <v>0</v>
      </c>
      <c r="M67" s="2465">
        <v>0</v>
      </c>
      <c r="N67" s="2465">
        <v>0</v>
      </c>
      <c r="O67" s="2539">
        <f>L67*N67</f>
        <v>0</v>
      </c>
      <c r="P67" s="2465">
        <v>0</v>
      </c>
      <c r="Q67" s="2539">
        <f>L67*P67</f>
        <v>0</v>
      </c>
      <c r="R67" s="2465">
        <v>0</v>
      </c>
      <c r="S67" s="2465">
        <v>0</v>
      </c>
      <c r="T67" s="2465">
        <v>0</v>
      </c>
      <c r="U67" s="2540">
        <f>R67+S67-T67</f>
        <v>0</v>
      </c>
      <c r="V67" s="661"/>
      <c r="W67" s="2479">
        <f>+X67+Y67</f>
        <v>0</v>
      </c>
      <c r="X67" s="2482">
        <v>0</v>
      </c>
      <c r="Y67" s="2486">
        <v>0</v>
      </c>
      <c r="Z67" s="5979">
        <v>0</v>
      </c>
      <c r="AA67" s="2482">
        <v>0</v>
      </c>
      <c r="AB67" s="2482">
        <v>0</v>
      </c>
      <c r="AC67" s="2482">
        <v>0</v>
      </c>
      <c r="AD67" s="5989">
        <v>0</v>
      </c>
      <c r="AE67" s="1108">
        <f>AB67+AC67-AD67</f>
        <v>0</v>
      </c>
      <c r="AF67" s="2489">
        <f>Y67+AA67</f>
        <v>0</v>
      </c>
      <c r="AG67" s="661"/>
      <c r="AH67" s="658">
        <v>0</v>
      </c>
      <c r="AI67" s="661"/>
      <c r="AJ67" s="658">
        <v>0</v>
      </c>
      <c r="AK67" s="906"/>
      <c r="AL67" s="6177"/>
      <c r="AM67" s="738"/>
      <c r="AN67" s="738"/>
      <c r="AO67" s="738"/>
      <c r="AP67" s="738"/>
    </row>
    <row r="68" spans="2:42">
      <c r="B68" s="880"/>
      <c r="C68" s="2537" t="s">
        <v>2446</v>
      </c>
      <c r="D68" s="2462"/>
      <c r="E68" s="2462"/>
      <c r="F68" s="2534"/>
      <c r="G68" s="2538" t="b">
        <v>1</v>
      </c>
      <c r="H68" s="2474"/>
      <c r="I68" s="2474"/>
      <c r="J68" s="2474"/>
      <c r="K68" s="2474"/>
      <c r="L68" s="2472">
        <v>0</v>
      </c>
      <c r="M68" s="2465">
        <v>0</v>
      </c>
      <c r="N68" s="2465">
        <v>0</v>
      </c>
      <c r="O68" s="2539">
        <f>L68*N68</f>
        <v>0</v>
      </c>
      <c r="P68" s="2465">
        <v>0</v>
      </c>
      <c r="Q68" s="2539">
        <f>L68*P68</f>
        <v>0</v>
      </c>
      <c r="R68" s="2465">
        <v>0</v>
      </c>
      <c r="S68" s="2465">
        <v>0</v>
      </c>
      <c r="T68" s="2465">
        <v>0</v>
      </c>
      <c r="U68" s="2540">
        <f>R68+S68-T68</f>
        <v>0</v>
      </c>
      <c r="V68" s="661"/>
      <c r="W68" s="2479">
        <f>+X68+Y68</f>
        <v>0</v>
      </c>
      <c r="X68" s="2482">
        <v>0</v>
      </c>
      <c r="Y68" s="2486">
        <v>0</v>
      </c>
      <c r="Z68" s="5979">
        <v>0</v>
      </c>
      <c r="AA68" s="2482">
        <v>0</v>
      </c>
      <c r="AB68" s="2482">
        <v>0</v>
      </c>
      <c r="AC68" s="2482">
        <v>0</v>
      </c>
      <c r="AD68" s="5989">
        <v>0</v>
      </c>
      <c r="AE68" s="1108">
        <f>AB68+AC68-AD68</f>
        <v>0</v>
      </c>
      <c r="AF68" s="2489">
        <f>Y68+AA68</f>
        <v>0</v>
      </c>
      <c r="AG68" s="661"/>
      <c r="AH68" s="658">
        <v>0</v>
      </c>
      <c r="AI68" s="661"/>
      <c r="AJ68" s="658">
        <v>0</v>
      </c>
      <c r="AK68" s="906"/>
      <c r="AL68" s="6177"/>
      <c r="AM68" s="738"/>
      <c r="AN68" s="738"/>
      <c r="AO68" s="738"/>
      <c r="AP68" s="738"/>
    </row>
    <row r="69" spans="2:42">
      <c r="B69" s="880"/>
      <c r="C69" s="2166" t="s">
        <v>2681</v>
      </c>
      <c r="D69" s="2462"/>
      <c r="E69" s="2462"/>
      <c r="F69" s="2534"/>
      <c r="G69" s="2464"/>
      <c r="H69" s="2474"/>
      <c r="I69" s="2474"/>
      <c r="J69" s="2474"/>
      <c r="K69" s="2474"/>
      <c r="L69" s="2472"/>
      <c r="M69" s="2474"/>
      <c r="N69" s="2474"/>
      <c r="O69" s="2474"/>
      <c r="P69" s="2474"/>
      <c r="Q69" s="2474"/>
      <c r="R69" s="2474"/>
      <c r="S69" s="2464"/>
      <c r="T69" s="2535"/>
      <c r="U69" s="2536"/>
      <c r="V69" s="661"/>
      <c r="W69" s="2167"/>
      <c r="X69" s="167"/>
      <c r="Y69" s="2168"/>
      <c r="Z69" s="5978"/>
      <c r="AA69" s="167"/>
      <c r="AB69" s="167"/>
      <c r="AC69" s="167"/>
      <c r="AD69" s="5962"/>
      <c r="AE69" s="167"/>
      <c r="AF69" s="2169"/>
      <c r="AG69" s="661"/>
      <c r="AH69" s="3015"/>
      <c r="AI69" s="661"/>
      <c r="AJ69" s="3015"/>
      <c r="AK69" s="910"/>
      <c r="AL69" s="6177"/>
      <c r="AM69" s="738"/>
      <c r="AN69" s="738"/>
      <c r="AO69" s="738"/>
      <c r="AP69" s="738"/>
    </row>
    <row r="70" spans="2:42">
      <c r="B70" s="880"/>
      <c r="C70" s="2537" t="s">
        <v>2444</v>
      </c>
      <c r="D70" s="2462"/>
      <c r="E70" s="2462"/>
      <c r="F70" s="2534"/>
      <c r="G70" s="2538" t="b">
        <v>1</v>
      </c>
      <c r="H70" s="2474"/>
      <c r="I70" s="2474"/>
      <c r="J70" s="2474"/>
      <c r="K70" s="2474"/>
      <c r="L70" s="2472">
        <v>0</v>
      </c>
      <c r="M70" s="2465">
        <v>0</v>
      </c>
      <c r="N70" s="2465">
        <v>0</v>
      </c>
      <c r="O70" s="2539">
        <f>L70*N70</f>
        <v>0</v>
      </c>
      <c r="P70" s="2465">
        <v>0</v>
      </c>
      <c r="Q70" s="2539">
        <f>L70*P70</f>
        <v>0</v>
      </c>
      <c r="R70" s="2465">
        <v>0</v>
      </c>
      <c r="S70" s="2465">
        <v>0</v>
      </c>
      <c r="T70" s="2465">
        <v>0</v>
      </c>
      <c r="U70" s="2540">
        <f>R70+S70-T70</f>
        <v>0</v>
      </c>
      <c r="V70" s="661"/>
      <c r="W70" s="2479">
        <f>+X70+Y70</f>
        <v>0</v>
      </c>
      <c r="X70" s="2482">
        <v>0</v>
      </c>
      <c r="Y70" s="2486">
        <v>0</v>
      </c>
      <c r="Z70" s="5979">
        <v>0</v>
      </c>
      <c r="AA70" s="2482">
        <v>0</v>
      </c>
      <c r="AB70" s="2482">
        <v>0</v>
      </c>
      <c r="AC70" s="2482">
        <v>0</v>
      </c>
      <c r="AD70" s="5989">
        <v>0</v>
      </c>
      <c r="AE70" s="1108">
        <f>AB70+AC70-AD70</f>
        <v>0</v>
      </c>
      <c r="AF70" s="2489">
        <f>Y70+AA70</f>
        <v>0</v>
      </c>
      <c r="AG70" s="661"/>
      <c r="AH70" s="658">
        <v>0</v>
      </c>
      <c r="AI70" s="661"/>
      <c r="AJ70" s="658">
        <v>0</v>
      </c>
      <c r="AK70" s="906"/>
      <c r="AL70" s="6177"/>
      <c r="AM70" s="738"/>
      <c r="AN70" s="738"/>
      <c r="AO70" s="738"/>
      <c r="AP70" s="738"/>
    </row>
    <row r="71" spans="2:42">
      <c r="B71" s="880"/>
      <c r="C71" s="2537" t="s">
        <v>2445</v>
      </c>
      <c r="D71" s="2462"/>
      <c r="E71" s="2462"/>
      <c r="F71" s="2534"/>
      <c r="G71" s="2538" t="b">
        <v>0</v>
      </c>
      <c r="H71" s="2474"/>
      <c r="I71" s="2474"/>
      <c r="J71" s="2474"/>
      <c r="K71" s="2474"/>
      <c r="L71" s="2472">
        <v>0</v>
      </c>
      <c r="M71" s="2465">
        <v>0</v>
      </c>
      <c r="N71" s="2465">
        <v>0</v>
      </c>
      <c r="O71" s="2539">
        <f>L71*N71</f>
        <v>0</v>
      </c>
      <c r="P71" s="2465">
        <v>0</v>
      </c>
      <c r="Q71" s="2539">
        <f>L71*P71</f>
        <v>0</v>
      </c>
      <c r="R71" s="2465">
        <v>0</v>
      </c>
      <c r="S71" s="2465">
        <v>0</v>
      </c>
      <c r="T71" s="2465">
        <v>0</v>
      </c>
      <c r="U71" s="2540">
        <f>R71+S71-T71</f>
        <v>0</v>
      </c>
      <c r="V71" s="661"/>
      <c r="W71" s="2479">
        <f>+X71+Y71</f>
        <v>0</v>
      </c>
      <c r="X71" s="2482">
        <v>0</v>
      </c>
      <c r="Y71" s="2486">
        <v>0</v>
      </c>
      <c r="Z71" s="5979">
        <v>0</v>
      </c>
      <c r="AA71" s="2482">
        <v>0</v>
      </c>
      <c r="AB71" s="2482">
        <v>0</v>
      </c>
      <c r="AC71" s="2482">
        <v>0</v>
      </c>
      <c r="AD71" s="5989">
        <v>0</v>
      </c>
      <c r="AE71" s="1108">
        <f>AB71+AC71-AD71</f>
        <v>0</v>
      </c>
      <c r="AF71" s="2489">
        <f>Y71+AA71</f>
        <v>0</v>
      </c>
      <c r="AG71" s="661"/>
      <c r="AH71" s="658">
        <v>0</v>
      </c>
      <c r="AI71" s="661"/>
      <c r="AJ71" s="658">
        <v>0</v>
      </c>
      <c r="AK71" s="906"/>
      <c r="AL71" s="6177"/>
      <c r="AM71" s="738"/>
      <c r="AN71" s="738"/>
      <c r="AO71" s="738"/>
      <c r="AP71" s="738"/>
    </row>
    <row r="72" spans="2:42">
      <c r="B72" s="880"/>
      <c r="C72" s="2537" t="s">
        <v>2446</v>
      </c>
      <c r="D72" s="2462"/>
      <c r="E72" s="2462"/>
      <c r="F72" s="2534"/>
      <c r="G72" s="2538" t="b">
        <v>1</v>
      </c>
      <c r="H72" s="2474"/>
      <c r="I72" s="2474"/>
      <c r="J72" s="2474"/>
      <c r="K72" s="2474"/>
      <c r="L72" s="2472">
        <v>0</v>
      </c>
      <c r="M72" s="2465">
        <v>0</v>
      </c>
      <c r="N72" s="2465">
        <v>0</v>
      </c>
      <c r="O72" s="2539">
        <f>L72*N72</f>
        <v>0</v>
      </c>
      <c r="P72" s="2465">
        <v>0</v>
      </c>
      <c r="Q72" s="2539">
        <f>L72*P72</f>
        <v>0</v>
      </c>
      <c r="R72" s="2465">
        <v>0</v>
      </c>
      <c r="S72" s="2465">
        <v>0</v>
      </c>
      <c r="T72" s="2465">
        <v>0</v>
      </c>
      <c r="U72" s="2540">
        <f>R72+S72-T72</f>
        <v>0</v>
      </c>
      <c r="V72" s="661"/>
      <c r="W72" s="2479">
        <f>+X72+Y72</f>
        <v>0</v>
      </c>
      <c r="X72" s="2482">
        <v>0</v>
      </c>
      <c r="Y72" s="2486">
        <v>0</v>
      </c>
      <c r="Z72" s="5979">
        <v>0</v>
      </c>
      <c r="AA72" s="2482">
        <v>0</v>
      </c>
      <c r="AB72" s="2482">
        <v>0</v>
      </c>
      <c r="AC72" s="2482">
        <v>0</v>
      </c>
      <c r="AD72" s="5989">
        <v>0</v>
      </c>
      <c r="AE72" s="1108">
        <f>AB72+AC72-AD72</f>
        <v>0</v>
      </c>
      <c r="AF72" s="2489">
        <f>Y72+AA72</f>
        <v>0</v>
      </c>
      <c r="AG72" s="661"/>
      <c r="AH72" s="658">
        <v>0</v>
      </c>
      <c r="AI72" s="661"/>
      <c r="AJ72" s="658">
        <v>0</v>
      </c>
      <c r="AK72" s="906"/>
      <c r="AL72" s="6177"/>
      <c r="AM72" s="738"/>
      <c r="AN72" s="738"/>
      <c r="AO72" s="738"/>
      <c r="AP72" s="738"/>
    </row>
    <row r="73" spans="2:42">
      <c r="B73" s="880"/>
      <c r="C73" s="2166" t="s">
        <v>2682</v>
      </c>
      <c r="D73" s="2462"/>
      <c r="E73" s="2462"/>
      <c r="F73" s="2534"/>
      <c r="G73" s="2464"/>
      <c r="H73" s="2474"/>
      <c r="I73" s="2474"/>
      <c r="J73" s="2474"/>
      <c r="K73" s="2474"/>
      <c r="L73" s="2472"/>
      <c r="M73" s="2474"/>
      <c r="N73" s="2474"/>
      <c r="O73" s="2474"/>
      <c r="P73" s="2474"/>
      <c r="Q73" s="2474"/>
      <c r="R73" s="2474"/>
      <c r="S73" s="2464"/>
      <c r="T73" s="2535"/>
      <c r="U73" s="2536"/>
      <c r="V73" s="661"/>
      <c r="W73" s="2167"/>
      <c r="X73" s="167"/>
      <c r="Y73" s="2168"/>
      <c r="Z73" s="5978"/>
      <c r="AA73" s="167"/>
      <c r="AB73" s="167"/>
      <c r="AC73" s="167"/>
      <c r="AD73" s="5962"/>
      <c r="AE73" s="167"/>
      <c r="AF73" s="2169"/>
      <c r="AG73" s="661"/>
      <c r="AH73" s="3015"/>
      <c r="AI73" s="661"/>
      <c r="AJ73" s="3015"/>
      <c r="AK73" s="910"/>
      <c r="AL73" s="6177"/>
      <c r="AM73" s="738"/>
      <c r="AN73" s="738"/>
      <c r="AO73" s="738"/>
      <c r="AP73" s="738"/>
    </row>
    <row r="74" spans="2:42">
      <c r="B74" s="880"/>
      <c r="C74" s="2166" t="s">
        <v>2683</v>
      </c>
      <c r="D74" s="2462"/>
      <c r="E74" s="2462"/>
      <c r="F74" s="2534"/>
      <c r="G74" s="2464"/>
      <c r="H74" s="2474"/>
      <c r="I74" s="2474"/>
      <c r="J74" s="2474"/>
      <c r="K74" s="2474"/>
      <c r="L74" s="2472"/>
      <c r="M74" s="2474"/>
      <c r="N74" s="2474"/>
      <c r="O74" s="2474"/>
      <c r="P74" s="2474"/>
      <c r="Q74" s="2474"/>
      <c r="R74" s="2474"/>
      <c r="S74" s="2464"/>
      <c r="T74" s="2535"/>
      <c r="U74" s="2536"/>
      <c r="V74" s="661"/>
      <c r="W74" s="2167"/>
      <c r="X74" s="167"/>
      <c r="Y74" s="2168"/>
      <c r="Z74" s="5978"/>
      <c r="AA74" s="167"/>
      <c r="AB74" s="167"/>
      <c r="AC74" s="167"/>
      <c r="AD74" s="5962"/>
      <c r="AE74" s="167"/>
      <c r="AF74" s="2169"/>
      <c r="AG74" s="661"/>
      <c r="AH74" s="3015"/>
      <c r="AI74" s="661"/>
      <c r="AJ74" s="3015"/>
      <c r="AK74" s="910"/>
      <c r="AL74" s="6177"/>
      <c r="AM74" s="738"/>
      <c r="AN74" s="738"/>
      <c r="AO74" s="738"/>
      <c r="AP74" s="738"/>
    </row>
    <row r="75" spans="2:42">
      <c r="B75" s="880"/>
      <c r="C75" s="2537" t="s">
        <v>2444</v>
      </c>
      <c r="D75" s="2462"/>
      <c r="E75" s="2462"/>
      <c r="F75" s="2534"/>
      <c r="G75" s="2538" t="b">
        <v>1</v>
      </c>
      <c r="H75" s="2474"/>
      <c r="I75" s="2474"/>
      <c r="J75" s="2474"/>
      <c r="K75" s="2474"/>
      <c r="L75" s="2472">
        <v>0</v>
      </c>
      <c r="M75" s="2465">
        <v>0</v>
      </c>
      <c r="N75" s="2465">
        <v>0</v>
      </c>
      <c r="O75" s="2539">
        <f>L75*N75</f>
        <v>0</v>
      </c>
      <c r="P75" s="2465">
        <v>0</v>
      </c>
      <c r="Q75" s="2539">
        <f>L75*P75</f>
        <v>0</v>
      </c>
      <c r="R75" s="2465">
        <v>0</v>
      </c>
      <c r="S75" s="2465">
        <v>0</v>
      </c>
      <c r="T75" s="2465">
        <v>0</v>
      </c>
      <c r="U75" s="2540">
        <f>R75+S75-T75</f>
        <v>0</v>
      </c>
      <c r="V75" s="661"/>
      <c r="W75" s="2479">
        <f>+X75+Y75</f>
        <v>0</v>
      </c>
      <c r="X75" s="2482">
        <v>0</v>
      </c>
      <c r="Y75" s="2486">
        <v>0</v>
      </c>
      <c r="Z75" s="5979">
        <v>0</v>
      </c>
      <c r="AA75" s="2482">
        <v>0</v>
      </c>
      <c r="AB75" s="2482">
        <v>0</v>
      </c>
      <c r="AC75" s="2482">
        <v>0</v>
      </c>
      <c r="AD75" s="5989">
        <v>0</v>
      </c>
      <c r="AE75" s="1108">
        <f>AB75+AC75-AD75</f>
        <v>0</v>
      </c>
      <c r="AF75" s="2489">
        <f>Y75+AA75</f>
        <v>0</v>
      </c>
      <c r="AG75" s="661"/>
      <c r="AH75" s="658">
        <v>0</v>
      </c>
      <c r="AI75" s="661"/>
      <c r="AJ75" s="658">
        <v>0</v>
      </c>
      <c r="AK75" s="906"/>
      <c r="AL75" s="6177"/>
      <c r="AM75" s="738"/>
      <c r="AN75" s="738"/>
      <c r="AO75" s="738"/>
      <c r="AP75" s="738"/>
    </row>
    <row r="76" spans="2:42">
      <c r="B76" s="880"/>
      <c r="C76" s="2537" t="s">
        <v>2445</v>
      </c>
      <c r="D76" s="2462"/>
      <c r="E76" s="2462"/>
      <c r="F76" s="2534"/>
      <c r="G76" s="2538" t="b">
        <v>0</v>
      </c>
      <c r="H76" s="2474"/>
      <c r="I76" s="2474"/>
      <c r="J76" s="2474"/>
      <c r="K76" s="2474"/>
      <c r="L76" s="2472">
        <v>0</v>
      </c>
      <c r="M76" s="2465">
        <v>0</v>
      </c>
      <c r="N76" s="2465">
        <v>0</v>
      </c>
      <c r="O76" s="2539">
        <f>L76*N76</f>
        <v>0</v>
      </c>
      <c r="P76" s="2465">
        <v>0</v>
      </c>
      <c r="Q76" s="2539">
        <f>L76*P76</f>
        <v>0</v>
      </c>
      <c r="R76" s="2465">
        <v>0</v>
      </c>
      <c r="S76" s="2465">
        <v>0</v>
      </c>
      <c r="T76" s="2465">
        <v>0</v>
      </c>
      <c r="U76" s="2540">
        <f>R76+S76-T76</f>
        <v>0</v>
      </c>
      <c r="V76" s="661"/>
      <c r="W76" s="2479">
        <f>+X76+Y76</f>
        <v>0</v>
      </c>
      <c r="X76" s="2482">
        <v>0</v>
      </c>
      <c r="Y76" s="2486">
        <v>0</v>
      </c>
      <c r="Z76" s="5979">
        <v>0</v>
      </c>
      <c r="AA76" s="2482">
        <v>0</v>
      </c>
      <c r="AB76" s="2482">
        <v>0</v>
      </c>
      <c r="AC76" s="2482">
        <v>0</v>
      </c>
      <c r="AD76" s="5989">
        <v>0</v>
      </c>
      <c r="AE76" s="1108">
        <f>AB76+AC76-AD76</f>
        <v>0</v>
      </c>
      <c r="AF76" s="2489">
        <f>Y76+AA76</f>
        <v>0</v>
      </c>
      <c r="AG76" s="661"/>
      <c r="AH76" s="658">
        <v>0</v>
      </c>
      <c r="AI76" s="661"/>
      <c r="AJ76" s="658">
        <v>0</v>
      </c>
      <c r="AK76" s="906"/>
      <c r="AL76" s="6177"/>
      <c r="AM76" s="738"/>
      <c r="AN76" s="738"/>
      <c r="AO76" s="738"/>
      <c r="AP76" s="738"/>
    </row>
    <row r="77" spans="2:42">
      <c r="B77" s="880"/>
      <c r="C77" s="2537" t="s">
        <v>2446</v>
      </c>
      <c r="D77" s="2462"/>
      <c r="E77" s="2462"/>
      <c r="F77" s="2534"/>
      <c r="G77" s="2538" t="b">
        <v>1</v>
      </c>
      <c r="H77" s="2474"/>
      <c r="I77" s="2474"/>
      <c r="J77" s="2474"/>
      <c r="K77" s="2474"/>
      <c r="L77" s="2472">
        <v>0</v>
      </c>
      <c r="M77" s="2465">
        <v>0</v>
      </c>
      <c r="N77" s="2465">
        <v>0</v>
      </c>
      <c r="O77" s="2539">
        <f>L77*N77</f>
        <v>0</v>
      </c>
      <c r="P77" s="2465">
        <v>0</v>
      </c>
      <c r="Q77" s="2539">
        <f>L77*P77</f>
        <v>0</v>
      </c>
      <c r="R77" s="2465">
        <v>0</v>
      </c>
      <c r="S77" s="2465">
        <v>0</v>
      </c>
      <c r="T77" s="2465">
        <v>0</v>
      </c>
      <c r="U77" s="2540">
        <f>R77+S77-T77</f>
        <v>0</v>
      </c>
      <c r="V77" s="661"/>
      <c r="W77" s="2479">
        <f>+X77+Y77</f>
        <v>0</v>
      </c>
      <c r="X77" s="2482">
        <v>0</v>
      </c>
      <c r="Y77" s="2486">
        <v>0</v>
      </c>
      <c r="Z77" s="5979">
        <v>0</v>
      </c>
      <c r="AA77" s="2482">
        <v>0</v>
      </c>
      <c r="AB77" s="2482">
        <v>0</v>
      </c>
      <c r="AC77" s="2482">
        <v>0</v>
      </c>
      <c r="AD77" s="5989">
        <v>0</v>
      </c>
      <c r="AE77" s="1108">
        <f>AB77+AC77-AD77</f>
        <v>0</v>
      </c>
      <c r="AF77" s="2489">
        <f>Y77+AA77</f>
        <v>0</v>
      </c>
      <c r="AG77" s="661"/>
      <c r="AH77" s="658">
        <v>0</v>
      </c>
      <c r="AI77" s="661"/>
      <c r="AJ77" s="658">
        <v>0</v>
      </c>
      <c r="AK77" s="906"/>
      <c r="AL77" s="6177"/>
      <c r="AM77" s="738"/>
      <c r="AN77" s="738"/>
      <c r="AO77" s="738"/>
      <c r="AP77" s="738"/>
    </row>
    <row r="78" spans="2:42">
      <c r="B78" s="880"/>
      <c r="C78" s="2166" t="s">
        <v>2684</v>
      </c>
      <c r="D78" s="2462"/>
      <c r="E78" s="2462"/>
      <c r="F78" s="2534"/>
      <c r="G78" s="2464"/>
      <c r="H78" s="2474"/>
      <c r="I78" s="2474"/>
      <c r="J78" s="2474"/>
      <c r="K78" s="2474"/>
      <c r="L78" s="2472"/>
      <c r="M78" s="2474"/>
      <c r="N78" s="2474"/>
      <c r="O78" s="2474"/>
      <c r="P78" s="2474"/>
      <c r="Q78" s="2474"/>
      <c r="R78" s="2474"/>
      <c r="S78" s="2464"/>
      <c r="T78" s="2535"/>
      <c r="U78" s="2536"/>
      <c r="V78" s="661"/>
      <c r="W78" s="2167"/>
      <c r="X78" s="167"/>
      <c r="Y78" s="2168"/>
      <c r="Z78" s="5978"/>
      <c r="AA78" s="167"/>
      <c r="AB78" s="167"/>
      <c r="AC78" s="167"/>
      <c r="AD78" s="5962"/>
      <c r="AE78" s="167"/>
      <c r="AF78" s="2169"/>
      <c r="AG78" s="661"/>
      <c r="AH78" s="3015"/>
      <c r="AI78" s="661"/>
      <c r="AJ78" s="3015"/>
      <c r="AK78" s="910"/>
      <c r="AL78" s="6177"/>
      <c r="AM78" s="738"/>
      <c r="AN78" s="738"/>
      <c r="AO78" s="738"/>
      <c r="AP78" s="738"/>
    </row>
    <row r="79" spans="2:42">
      <c r="B79" s="880"/>
      <c r="C79" s="2537" t="s">
        <v>2444</v>
      </c>
      <c r="D79" s="2462"/>
      <c r="E79" s="2462"/>
      <c r="F79" s="2534"/>
      <c r="G79" s="2538" t="b">
        <v>1</v>
      </c>
      <c r="H79" s="2474"/>
      <c r="I79" s="2474"/>
      <c r="J79" s="2474"/>
      <c r="K79" s="2474"/>
      <c r="L79" s="2472">
        <v>0</v>
      </c>
      <c r="M79" s="2465">
        <v>0</v>
      </c>
      <c r="N79" s="2465">
        <v>0</v>
      </c>
      <c r="O79" s="2539">
        <f>L79*N79</f>
        <v>0</v>
      </c>
      <c r="P79" s="2465">
        <v>0</v>
      </c>
      <c r="Q79" s="2539">
        <f>L79*P79</f>
        <v>0</v>
      </c>
      <c r="R79" s="2465">
        <v>0</v>
      </c>
      <c r="S79" s="2465">
        <v>0</v>
      </c>
      <c r="T79" s="2465">
        <v>0</v>
      </c>
      <c r="U79" s="2540">
        <f>R79+S79-T79</f>
        <v>0</v>
      </c>
      <c r="V79" s="661"/>
      <c r="W79" s="2479">
        <f>+X79+Y79</f>
        <v>0</v>
      </c>
      <c r="X79" s="2482">
        <v>0</v>
      </c>
      <c r="Y79" s="2486">
        <v>0</v>
      </c>
      <c r="Z79" s="5979">
        <v>0</v>
      </c>
      <c r="AA79" s="2482">
        <v>0</v>
      </c>
      <c r="AB79" s="2482">
        <v>0</v>
      </c>
      <c r="AC79" s="2482">
        <v>0</v>
      </c>
      <c r="AD79" s="5989">
        <v>0</v>
      </c>
      <c r="AE79" s="1108">
        <f>AB79+AC79-AD79</f>
        <v>0</v>
      </c>
      <c r="AF79" s="2489">
        <f>Y79+AA79</f>
        <v>0</v>
      </c>
      <c r="AG79" s="661"/>
      <c r="AH79" s="658">
        <v>0</v>
      </c>
      <c r="AI79" s="661"/>
      <c r="AJ79" s="658">
        <v>0</v>
      </c>
      <c r="AK79" s="906"/>
      <c r="AL79" s="6177"/>
      <c r="AM79" s="738"/>
      <c r="AN79" s="738"/>
      <c r="AO79" s="738"/>
      <c r="AP79" s="738"/>
    </row>
    <row r="80" spans="2:42">
      <c r="B80" s="880"/>
      <c r="C80" s="2537" t="s">
        <v>2445</v>
      </c>
      <c r="D80" s="2462"/>
      <c r="E80" s="2462"/>
      <c r="F80" s="2534"/>
      <c r="G80" s="2538" t="b">
        <v>0</v>
      </c>
      <c r="H80" s="2474"/>
      <c r="I80" s="2474"/>
      <c r="J80" s="2474"/>
      <c r="K80" s="2474"/>
      <c r="L80" s="2472">
        <v>0</v>
      </c>
      <c r="M80" s="2465">
        <v>0</v>
      </c>
      <c r="N80" s="2465">
        <v>0</v>
      </c>
      <c r="O80" s="2539">
        <f>L80*N80</f>
        <v>0</v>
      </c>
      <c r="P80" s="2465">
        <v>0</v>
      </c>
      <c r="Q80" s="2539">
        <f>L80*P80</f>
        <v>0</v>
      </c>
      <c r="R80" s="2465">
        <v>0</v>
      </c>
      <c r="S80" s="2465">
        <v>0</v>
      </c>
      <c r="T80" s="2465">
        <v>0</v>
      </c>
      <c r="U80" s="2540">
        <f>R80+S80-T80</f>
        <v>0</v>
      </c>
      <c r="V80" s="661"/>
      <c r="W80" s="2479">
        <f>+X80+Y80</f>
        <v>0</v>
      </c>
      <c r="X80" s="2482">
        <v>0</v>
      </c>
      <c r="Y80" s="2486">
        <v>0</v>
      </c>
      <c r="Z80" s="5979">
        <v>0</v>
      </c>
      <c r="AA80" s="2482">
        <v>0</v>
      </c>
      <c r="AB80" s="2482">
        <v>0</v>
      </c>
      <c r="AC80" s="2482">
        <v>0</v>
      </c>
      <c r="AD80" s="5989">
        <v>0</v>
      </c>
      <c r="AE80" s="1108">
        <f>AB80+AC80-AD80</f>
        <v>0</v>
      </c>
      <c r="AF80" s="2489">
        <f>Y80+AA80</f>
        <v>0</v>
      </c>
      <c r="AG80" s="661"/>
      <c r="AH80" s="658">
        <v>0</v>
      </c>
      <c r="AI80" s="661"/>
      <c r="AJ80" s="658">
        <v>0</v>
      </c>
      <c r="AK80" s="906"/>
      <c r="AL80" s="6177"/>
      <c r="AM80" s="738"/>
      <c r="AN80" s="738"/>
      <c r="AO80" s="738"/>
      <c r="AP80" s="738"/>
    </row>
    <row r="81" spans="2:42">
      <c r="B81" s="880"/>
      <c r="C81" s="2537" t="s">
        <v>2446</v>
      </c>
      <c r="D81" s="2541"/>
      <c r="E81" s="2541"/>
      <c r="F81" s="2463"/>
      <c r="G81" s="2538" t="b">
        <v>1</v>
      </c>
      <c r="H81" s="2465"/>
      <c r="I81" s="2465"/>
      <c r="J81" s="2465"/>
      <c r="K81" s="2465"/>
      <c r="L81" s="2472">
        <v>0</v>
      </c>
      <c r="M81" s="2465">
        <v>0</v>
      </c>
      <c r="N81" s="2465">
        <v>0</v>
      </c>
      <c r="O81" s="2539">
        <f>L81*N81</f>
        <v>0</v>
      </c>
      <c r="P81" s="2465">
        <v>0</v>
      </c>
      <c r="Q81" s="2539">
        <f>L81*P81</f>
        <v>0</v>
      </c>
      <c r="R81" s="2465">
        <v>0</v>
      </c>
      <c r="S81" s="2465">
        <v>0</v>
      </c>
      <c r="T81" s="2465">
        <v>0</v>
      </c>
      <c r="U81" s="2540">
        <f>R81+S81-T81</f>
        <v>0</v>
      </c>
      <c r="V81" s="661"/>
      <c r="W81" s="2479">
        <f>+X81+Y81</f>
        <v>0</v>
      </c>
      <c r="X81" s="2483">
        <v>0</v>
      </c>
      <c r="Y81" s="2486">
        <v>0</v>
      </c>
      <c r="Z81" s="5980">
        <v>0</v>
      </c>
      <c r="AA81" s="2482">
        <v>0</v>
      </c>
      <c r="AB81" s="2482">
        <v>0</v>
      </c>
      <c r="AC81" s="2482">
        <v>0</v>
      </c>
      <c r="AD81" s="5990">
        <v>0</v>
      </c>
      <c r="AE81" s="1108">
        <f>AB81+AC81-AD81</f>
        <v>0</v>
      </c>
      <c r="AF81" s="2489">
        <f>Y81+AA81</f>
        <v>0</v>
      </c>
      <c r="AG81" s="661"/>
      <c r="AH81" s="3016">
        <v>0</v>
      </c>
      <c r="AI81" s="661"/>
      <c r="AJ81" s="3016">
        <v>0</v>
      </c>
      <c r="AK81" s="906"/>
      <c r="AL81" s="6177"/>
      <c r="AM81" s="738"/>
      <c r="AN81" s="738"/>
      <c r="AO81" s="738"/>
      <c r="AP81" s="738"/>
    </row>
    <row r="82" spans="2:42">
      <c r="B82" s="880"/>
      <c r="C82" s="2375" t="s">
        <v>1104</v>
      </c>
      <c r="D82" s="2542"/>
      <c r="E82" s="2542"/>
      <c r="F82" s="2542"/>
      <c r="G82" s="2543">
        <f>COUNTIF(G66:G81,TRUE)</f>
        <v>8</v>
      </c>
      <c r="H82" s="2544"/>
      <c r="I82" s="2544"/>
      <c r="J82" s="2544"/>
      <c r="K82" s="2544"/>
      <c r="L82" s="2545"/>
      <c r="M82" s="2544"/>
      <c r="N82" s="2544"/>
      <c r="O82" s="2505">
        <f>SUMIF($G$66:$G$81,"TRUE",O66:O81)</f>
        <v>0</v>
      </c>
      <c r="P82" s="2544"/>
      <c r="Q82" s="2505">
        <f>SUMIF($G$66:$G$81,"TRUE",Q66:Q81)</f>
        <v>0</v>
      </c>
      <c r="R82" s="2505">
        <f>SUMIF($G$66:$G$81,"TRUE",R66:R81)</f>
        <v>0</v>
      </c>
      <c r="S82" s="2505">
        <f>SUMIF($G$66:$G$81,"TRUE",S66:S81)</f>
        <v>0</v>
      </c>
      <c r="T82" s="2505">
        <f>SUMIF($G$66:$G$81,"TRUE",T66:T81)</f>
        <v>0</v>
      </c>
      <c r="U82" s="360">
        <f>SUMIF($G$66:$G$81,"TRUE",U66:U81)</f>
        <v>0</v>
      </c>
      <c r="V82" s="661"/>
      <c r="W82" s="2504">
        <f t="shared" ref="W82:AF82" si="6">SUMIF($G$66:$G$81,"TRUE",W66:W81)</f>
        <v>0</v>
      </c>
      <c r="X82" s="2505">
        <f t="shared" si="6"/>
        <v>0</v>
      </c>
      <c r="Y82" s="2505">
        <f t="shared" si="6"/>
        <v>0</v>
      </c>
      <c r="Z82" s="5981">
        <f t="shared" si="6"/>
        <v>0</v>
      </c>
      <c r="AA82" s="2505">
        <f t="shared" si="6"/>
        <v>0</v>
      </c>
      <c r="AB82" s="2505">
        <f>SUMIF($G$66:$G$81,"TRUE",AB66:AB81)</f>
        <v>0</v>
      </c>
      <c r="AC82" s="2505">
        <f>SUMIF($G$66:$G$81,"TRUE",AC66:AC81)</f>
        <v>0</v>
      </c>
      <c r="AD82" s="2505">
        <f>SUMIF($G$66:$G$81,"TRUE",AD66:AD81)</f>
        <v>0</v>
      </c>
      <c r="AE82" s="2505">
        <f>SUMIF($G$66:$G$81,"TRUE",AE66:AE81)</f>
        <v>0</v>
      </c>
      <c r="AF82" s="360">
        <f t="shared" si="6"/>
        <v>0</v>
      </c>
      <c r="AG82" s="661"/>
      <c r="AH82" s="3000">
        <f>SUMIF($G$66:$G$81,"TRUE",AH66:AH81)</f>
        <v>0</v>
      </c>
      <c r="AI82" s="661"/>
      <c r="AJ82" s="3000">
        <f>SUMIF($G$66:$G$81,"TRUE",AJ66:AJ81)</f>
        <v>0</v>
      </c>
      <c r="AK82" s="907"/>
      <c r="AL82" s="6177"/>
      <c r="AM82" s="738"/>
      <c r="AN82" s="738"/>
      <c r="AO82" s="738"/>
      <c r="AP82" s="738"/>
    </row>
    <row r="83" spans="2:42" s="718" customFormat="1">
      <c r="B83" s="884"/>
      <c r="C83" s="2546" t="s">
        <v>1749</v>
      </c>
      <c r="D83" s="2547"/>
      <c r="E83" s="2547"/>
      <c r="F83" s="2547"/>
      <c r="G83" s="2548"/>
      <c r="H83" s="2549"/>
      <c r="I83" s="2549"/>
      <c r="J83" s="2549"/>
      <c r="K83" s="2549"/>
      <c r="L83" s="2549"/>
      <c r="M83" s="2549"/>
      <c r="N83" s="2549"/>
      <c r="O83" s="2505">
        <f>SUM(O66:O81)</f>
        <v>0</v>
      </c>
      <c r="P83" s="2549"/>
      <c r="Q83" s="2505">
        <f>SUM(Q66:Q81)</f>
        <v>0</v>
      </c>
      <c r="R83" s="2505">
        <f>SUM(R66:R81)</f>
        <v>0</v>
      </c>
      <c r="S83" s="2505">
        <f>SUM(S66:S81)</f>
        <v>0</v>
      </c>
      <c r="T83" s="2505">
        <f>SUM(T66:T81)</f>
        <v>0</v>
      </c>
      <c r="U83" s="360">
        <f>SUM(U66:U81)</f>
        <v>0</v>
      </c>
      <c r="V83" s="662"/>
      <c r="W83" s="2504">
        <f t="shared" ref="W83:AF83" si="7">SUM(W66:W81)</f>
        <v>0</v>
      </c>
      <c r="X83" s="2505">
        <f t="shared" si="7"/>
        <v>0</v>
      </c>
      <c r="Y83" s="2505">
        <f t="shared" si="7"/>
        <v>0</v>
      </c>
      <c r="Z83" s="5981">
        <f t="shared" si="7"/>
        <v>0</v>
      </c>
      <c r="AA83" s="2505">
        <f t="shared" si="7"/>
        <v>0</v>
      </c>
      <c r="AB83" s="2505">
        <f>SUM(AB66:AB81)</f>
        <v>0</v>
      </c>
      <c r="AC83" s="2505">
        <f>SUM(AC66:AC81)</f>
        <v>0</v>
      </c>
      <c r="AD83" s="2505">
        <f>SUM(AD66:AD81)</f>
        <v>0</v>
      </c>
      <c r="AE83" s="2505">
        <f>SUM(AE66:AE81)</f>
        <v>0</v>
      </c>
      <c r="AF83" s="360">
        <f t="shared" si="7"/>
        <v>0</v>
      </c>
      <c r="AG83" s="662"/>
      <c r="AH83" s="3000">
        <f>SUM(AH66:AH81)</f>
        <v>0</v>
      </c>
      <c r="AI83" s="662"/>
      <c r="AJ83" s="3000">
        <f>SUM(AJ66:AJ81)</f>
        <v>0</v>
      </c>
      <c r="AK83" s="907"/>
      <c r="AL83" s="662"/>
      <c r="AM83" s="740"/>
      <c r="AN83" s="740"/>
      <c r="AO83" s="740"/>
      <c r="AP83" s="740"/>
    </row>
    <row r="84" spans="2:42" s="718" customFormat="1">
      <c r="B84" s="884"/>
      <c r="C84" s="2166" t="s">
        <v>1750</v>
      </c>
      <c r="D84" s="2462"/>
      <c r="E84" s="2462"/>
      <c r="F84" s="2534"/>
      <c r="G84" s="2464"/>
      <c r="H84" s="2474"/>
      <c r="I84" s="2474"/>
      <c r="J84" s="2474"/>
      <c r="K84" s="2474"/>
      <c r="L84" s="2474"/>
      <c r="M84" s="2474"/>
      <c r="N84" s="2474"/>
      <c r="O84" s="2474"/>
      <c r="P84" s="2474"/>
      <c r="Q84" s="2474"/>
      <c r="R84" s="2474"/>
      <c r="S84" s="2474"/>
      <c r="T84" s="2474"/>
      <c r="U84" s="2475"/>
      <c r="V84" s="661"/>
      <c r="W84" s="2490"/>
      <c r="X84" s="2491"/>
      <c r="Y84" s="2492"/>
      <c r="Z84" s="5982"/>
      <c r="AA84" s="5068"/>
      <c r="AB84" s="5068"/>
      <c r="AC84" s="5068"/>
      <c r="AD84" s="5992"/>
      <c r="AE84" s="2491"/>
      <c r="AF84" s="2493"/>
      <c r="AG84" s="662"/>
      <c r="AH84" s="3017"/>
      <c r="AI84" s="662"/>
      <c r="AJ84" s="3017"/>
      <c r="AK84" s="1106"/>
      <c r="AL84" s="662"/>
      <c r="AM84" s="740"/>
      <c r="AN84" s="740"/>
      <c r="AO84" s="740"/>
      <c r="AP84" s="740"/>
    </row>
    <row r="85" spans="2:42" s="718" customFormat="1">
      <c r="B85" s="884"/>
      <c r="C85" s="2166" t="s">
        <v>2685</v>
      </c>
      <c r="D85" s="2462"/>
      <c r="E85" s="2462"/>
      <c r="F85" s="2534"/>
      <c r="G85" s="2464"/>
      <c r="H85" s="2474"/>
      <c r="I85" s="2474"/>
      <c r="J85" s="2474"/>
      <c r="K85" s="2474"/>
      <c r="L85" s="2472"/>
      <c r="M85" s="2474"/>
      <c r="N85" s="2474"/>
      <c r="O85" s="2474"/>
      <c r="P85" s="2474"/>
      <c r="Q85" s="2474"/>
      <c r="R85" s="2474"/>
      <c r="S85" s="2464"/>
      <c r="T85" s="2535"/>
      <c r="U85" s="2536"/>
      <c r="V85" s="661"/>
      <c r="W85" s="2167"/>
      <c r="X85" s="167"/>
      <c r="Y85" s="2168"/>
      <c r="Z85" s="5978"/>
      <c r="AA85" s="167"/>
      <c r="AB85" s="167"/>
      <c r="AC85" s="167"/>
      <c r="AD85" s="5962"/>
      <c r="AE85" s="167"/>
      <c r="AF85" s="2169"/>
      <c r="AG85" s="662"/>
      <c r="AH85" s="3015"/>
      <c r="AI85" s="662"/>
      <c r="AJ85" s="3015"/>
      <c r="AK85" s="910"/>
      <c r="AL85" s="662"/>
      <c r="AM85" s="740"/>
      <c r="AN85" s="740"/>
      <c r="AO85" s="740"/>
      <c r="AP85" s="740"/>
    </row>
    <row r="86" spans="2:42" s="718" customFormat="1">
      <c r="B86" s="884"/>
      <c r="C86" s="2166" t="s">
        <v>2686</v>
      </c>
      <c r="D86" s="2462"/>
      <c r="E86" s="2462"/>
      <c r="F86" s="2534"/>
      <c r="G86" s="2464"/>
      <c r="H86" s="2474"/>
      <c r="I86" s="2474"/>
      <c r="J86" s="2474"/>
      <c r="K86" s="2474"/>
      <c r="L86" s="2472"/>
      <c r="M86" s="2474"/>
      <c r="N86" s="2474"/>
      <c r="O86" s="2474"/>
      <c r="P86" s="2474"/>
      <c r="Q86" s="2474"/>
      <c r="R86" s="2474"/>
      <c r="S86" s="2464"/>
      <c r="T86" s="2535"/>
      <c r="U86" s="2536"/>
      <c r="V86" s="661"/>
      <c r="W86" s="2167"/>
      <c r="X86" s="167"/>
      <c r="Y86" s="2168"/>
      <c r="Z86" s="5978"/>
      <c r="AA86" s="167"/>
      <c r="AB86" s="167"/>
      <c r="AC86" s="167"/>
      <c r="AD86" s="5962"/>
      <c r="AE86" s="167"/>
      <c r="AF86" s="2169"/>
      <c r="AG86" s="662"/>
      <c r="AH86" s="3015"/>
      <c r="AI86" s="662"/>
      <c r="AJ86" s="3015"/>
      <c r="AK86" s="910"/>
      <c r="AL86" s="662"/>
      <c r="AM86" s="740"/>
      <c r="AN86" s="740"/>
      <c r="AO86" s="740"/>
      <c r="AP86" s="740"/>
    </row>
    <row r="87" spans="2:42" s="718" customFormat="1">
      <c r="B87" s="884"/>
      <c r="C87" s="2537" t="s">
        <v>2444</v>
      </c>
      <c r="D87" s="2462"/>
      <c r="E87" s="2462"/>
      <c r="F87" s="2534"/>
      <c r="G87" s="2538" t="b">
        <v>1</v>
      </c>
      <c r="H87" s="2474"/>
      <c r="I87" s="2474"/>
      <c r="J87" s="2474"/>
      <c r="K87" s="2474"/>
      <c r="L87" s="2465">
        <v>0</v>
      </c>
      <c r="M87" s="2465">
        <v>0</v>
      </c>
      <c r="N87" s="2465">
        <v>0</v>
      </c>
      <c r="O87" s="2539">
        <f>L87*N87</f>
        <v>0</v>
      </c>
      <c r="P87" s="2465">
        <v>0</v>
      </c>
      <c r="Q87" s="2539">
        <f>L87*P87</f>
        <v>0</v>
      </c>
      <c r="R87" s="2465">
        <v>0</v>
      </c>
      <c r="S87" s="2465">
        <v>0</v>
      </c>
      <c r="T87" s="2465">
        <v>0</v>
      </c>
      <c r="U87" s="2540">
        <f>R87+S87-T87</f>
        <v>0</v>
      </c>
      <c r="V87" s="661"/>
      <c r="W87" s="2479">
        <f>+X87+Y87</f>
        <v>0</v>
      </c>
      <c r="X87" s="2465">
        <v>0</v>
      </c>
      <c r="Y87" s="2465">
        <v>0</v>
      </c>
      <c r="Z87" s="5983">
        <v>0</v>
      </c>
      <c r="AA87" s="2482">
        <v>0</v>
      </c>
      <c r="AB87" s="2482">
        <v>0</v>
      </c>
      <c r="AC87" s="2482">
        <v>0</v>
      </c>
      <c r="AD87" s="5989">
        <v>0</v>
      </c>
      <c r="AE87" s="1108">
        <f>AB87+AC87-AD87</f>
        <v>0</v>
      </c>
      <c r="AF87" s="2489">
        <f>Y87+AA87</f>
        <v>0</v>
      </c>
      <c r="AG87" s="662"/>
      <c r="AH87" s="658">
        <v>0</v>
      </c>
      <c r="AI87" s="662"/>
      <c r="AJ87" s="658">
        <v>0</v>
      </c>
      <c r="AK87" s="906"/>
      <c r="AL87" s="662"/>
      <c r="AM87" s="740"/>
      <c r="AN87" s="740"/>
      <c r="AO87" s="740"/>
      <c r="AP87" s="740"/>
    </row>
    <row r="88" spans="2:42" s="718" customFormat="1">
      <c r="B88" s="884"/>
      <c r="C88" s="2537" t="s">
        <v>2445</v>
      </c>
      <c r="D88" s="2462"/>
      <c r="E88" s="2462"/>
      <c r="F88" s="2534"/>
      <c r="G88" s="2538" t="b">
        <v>0</v>
      </c>
      <c r="H88" s="2474"/>
      <c r="I88" s="2474"/>
      <c r="J88" s="2474"/>
      <c r="K88" s="2474"/>
      <c r="L88" s="2472">
        <v>0</v>
      </c>
      <c r="M88" s="2465">
        <v>0</v>
      </c>
      <c r="N88" s="2465">
        <v>0</v>
      </c>
      <c r="O88" s="2539">
        <f>L88*N88</f>
        <v>0</v>
      </c>
      <c r="P88" s="2465">
        <v>0</v>
      </c>
      <c r="Q88" s="2539">
        <f>L88*P88</f>
        <v>0</v>
      </c>
      <c r="R88" s="2465">
        <v>0</v>
      </c>
      <c r="S88" s="2465">
        <v>0</v>
      </c>
      <c r="T88" s="2465">
        <v>0</v>
      </c>
      <c r="U88" s="2540">
        <f>R88+S88-T88</f>
        <v>0</v>
      </c>
      <c r="V88" s="661"/>
      <c r="W88" s="2479">
        <f>+X88+Y88</f>
        <v>0</v>
      </c>
      <c r="X88" s="2482">
        <v>0</v>
      </c>
      <c r="Y88" s="2486">
        <v>0</v>
      </c>
      <c r="Z88" s="5979">
        <v>0</v>
      </c>
      <c r="AA88" s="2482">
        <v>0</v>
      </c>
      <c r="AB88" s="2482">
        <v>0</v>
      </c>
      <c r="AC88" s="2482">
        <v>0</v>
      </c>
      <c r="AD88" s="5989">
        <v>0</v>
      </c>
      <c r="AE88" s="1108">
        <f>AB88+AC88-AD88</f>
        <v>0</v>
      </c>
      <c r="AF88" s="2489">
        <f>Y88+AA88</f>
        <v>0</v>
      </c>
      <c r="AG88" s="662"/>
      <c r="AH88" s="658">
        <v>0</v>
      </c>
      <c r="AI88" s="662"/>
      <c r="AJ88" s="658">
        <v>0</v>
      </c>
      <c r="AK88" s="906"/>
      <c r="AL88" s="662"/>
      <c r="AM88" s="740"/>
      <c r="AN88" s="740"/>
      <c r="AO88" s="740"/>
      <c r="AP88" s="740"/>
    </row>
    <row r="89" spans="2:42" s="718" customFormat="1">
      <c r="B89" s="884"/>
      <c r="C89" s="2537" t="s">
        <v>2446</v>
      </c>
      <c r="D89" s="2462"/>
      <c r="E89" s="2462"/>
      <c r="F89" s="2534"/>
      <c r="G89" s="2538" t="b">
        <v>1</v>
      </c>
      <c r="H89" s="2474"/>
      <c r="I89" s="2474"/>
      <c r="J89" s="2474"/>
      <c r="K89" s="2474"/>
      <c r="L89" s="2472">
        <v>0</v>
      </c>
      <c r="M89" s="2465">
        <v>0</v>
      </c>
      <c r="N89" s="2465">
        <v>0</v>
      </c>
      <c r="O89" s="2539">
        <f>L89*N89</f>
        <v>0</v>
      </c>
      <c r="P89" s="2465">
        <v>0</v>
      </c>
      <c r="Q89" s="2539">
        <f>L89*P89</f>
        <v>0</v>
      </c>
      <c r="R89" s="2465">
        <v>0</v>
      </c>
      <c r="S89" s="2465">
        <v>0</v>
      </c>
      <c r="T89" s="2465">
        <v>0</v>
      </c>
      <c r="U89" s="2540">
        <f>R89+S89-T89</f>
        <v>0</v>
      </c>
      <c r="V89" s="661"/>
      <c r="W89" s="2479">
        <f>+X89+Y89</f>
        <v>0</v>
      </c>
      <c r="X89" s="2482">
        <v>0</v>
      </c>
      <c r="Y89" s="2486">
        <v>0</v>
      </c>
      <c r="Z89" s="5979">
        <v>0</v>
      </c>
      <c r="AA89" s="2482">
        <v>0</v>
      </c>
      <c r="AB89" s="2482">
        <v>0</v>
      </c>
      <c r="AC89" s="2482">
        <v>0</v>
      </c>
      <c r="AD89" s="5989">
        <v>0</v>
      </c>
      <c r="AE89" s="1108">
        <f>AB89+AC89-AD89</f>
        <v>0</v>
      </c>
      <c r="AF89" s="2489">
        <f>Y89+AA89</f>
        <v>0</v>
      </c>
      <c r="AG89" s="662"/>
      <c r="AH89" s="658">
        <v>0</v>
      </c>
      <c r="AI89" s="662"/>
      <c r="AJ89" s="658">
        <v>0</v>
      </c>
      <c r="AK89" s="906"/>
      <c r="AL89" s="662"/>
      <c r="AM89" s="740"/>
      <c r="AN89" s="740"/>
      <c r="AO89" s="740"/>
      <c r="AP89" s="740"/>
    </row>
    <row r="90" spans="2:42" s="718" customFormat="1">
      <c r="B90" s="884"/>
      <c r="C90" s="2166" t="s">
        <v>2687</v>
      </c>
      <c r="D90" s="2462"/>
      <c r="E90" s="2462"/>
      <c r="F90" s="2534"/>
      <c r="G90" s="2464"/>
      <c r="H90" s="2474"/>
      <c r="I90" s="2474"/>
      <c r="J90" s="2474"/>
      <c r="K90" s="2474"/>
      <c r="L90" s="2472"/>
      <c r="M90" s="2474"/>
      <c r="N90" s="2474"/>
      <c r="O90" s="2474"/>
      <c r="P90" s="2474"/>
      <c r="Q90" s="2474"/>
      <c r="R90" s="2474"/>
      <c r="S90" s="2464"/>
      <c r="T90" s="2535"/>
      <c r="U90" s="2536"/>
      <c r="V90" s="661"/>
      <c r="W90" s="2167"/>
      <c r="X90" s="167"/>
      <c r="Y90" s="2168"/>
      <c r="Z90" s="5978"/>
      <c r="AA90" s="167"/>
      <c r="AB90" s="167"/>
      <c r="AC90" s="167"/>
      <c r="AD90" s="5962"/>
      <c r="AE90" s="167"/>
      <c r="AF90" s="2169"/>
      <c r="AG90" s="662"/>
      <c r="AH90" s="3015"/>
      <c r="AI90" s="662"/>
      <c r="AJ90" s="3015"/>
      <c r="AK90" s="910"/>
      <c r="AL90" s="662"/>
      <c r="AM90" s="740"/>
      <c r="AN90" s="740"/>
      <c r="AO90" s="740"/>
      <c r="AP90" s="740"/>
    </row>
    <row r="91" spans="2:42" s="718" customFormat="1">
      <c r="B91" s="884"/>
      <c r="C91" s="2537" t="s">
        <v>2444</v>
      </c>
      <c r="D91" s="2462"/>
      <c r="E91" s="2462"/>
      <c r="F91" s="2534"/>
      <c r="G91" s="2538" t="b">
        <v>1</v>
      </c>
      <c r="H91" s="2474"/>
      <c r="I91" s="2474"/>
      <c r="J91" s="2474"/>
      <c r="K91" s="2474"/>
      <c r="L91" s="2472">
        <v>0</v>
      </c>
      <c r="M91" s="2465">
        <v>0</v>
      </c>
      <c r="N91" s="2465">
        <v>0</v>
      </c>
      <c r="O91" s="2539">
        <f>L91*N91</f>
        <v>0</v>
      </c>
      <c r="P91" s="2465">
        <v>0</v>
      </c>
      <c r="Q91" s="2539">
        <f>L91*P91</f>
        <v>0</v>
      </c>
      <c r="R91" s="2465">
        <v>0</v>
      </c>
      <c r="S91" s="2465">
        <v>0</v>
      </c>
      <c r="T91" s="2465">
        <v>0</v>
      </c>
      <c r="U91" s="2540">
        <f>R91+S91-T91</f>
        <v>0</v>
      </c>
      <c r="V91" s="661"/>
      <c r="W91" s="2479">
        <f>+X91+Y91</f>
        <v>0</v>
      </c>
      <c r="X91" s="2482">
        <v>0</v>
      </c>
      <c r="Y91" s="2486">
        <v>0</v>
      </c>
      <c r="Z91" s="5979">
        <v>0</v>
      </c>
      <c r="AA91" s="2482">
        <v>0</v>
      </c>
      <c r="AB91" s="2482">
        <v>0</v>
      </c>
      <c r="AC91" s="2482">
        <v>0</v>
      </c>
      <c r="AD91" s="5989">
        <v>0</v>
      </c>
      <c r="AE91" s="1108">
        <f>AB91+AC91-AD91</f>
        <v>0</v>
      </c>
      <c r="AF91" s="2489">
        <f>Y91+AA91</f>
        <v>0</v>
      </c>
      <c r="AG91" s="662"/>
      <c r="AH91" s="658">
        <v>0</v>
      </c>
      <c r="AI91" s="662"/>
      <c r="AJ91" s="658">
        <v>0</v>
      </c>
      <c r="AK91" s="906"/>
      <c r="AL91" s="662"/>
      <c r="AM91" s="740"/>
      <c r="AN91" s="740"/>
      <c r="AO91" s="740"/>
      <c r="AP91" s="740"/>
    </row>
    <row r="92" spans="2:42" s="718" customFormat="1">
      <c r="B92" s="884"/>
      <c r="C92" s="2537" t="s">
        <v>2445</v>
      </c>
      <c r="D92" s="2462"/>
      <c r="E92" s="2462"/>
      <c r="F92" s="2534"/>
      <c r="G92" s="2538" t="b">
        <v>0</v>
      </c>
      <c r="H92" s="2474"/>
      <c r="I92" s="2474"/>
      <c r="J92" s="2474"/>
      <c r="K92" s="2474"/>
      <c r="L92" s="2472">
        <v>0</v>
      </c>
      <c r="M92" s="2465">
        <v>0</v>
      </c>
      <c r="N92" s="2465">
        <v>0</v>
      </c>
      <c r="O92" s="2539">
        <f>L92*N92</f>
        <v>0</v>
      </c>
      <c r="P92" s="2465">
        <v>0</v>
      </c>
      <c r="Q92" s="2539">
        <f>L92*P92</f>
        <v>0</v>
      </c>
      <c r="R92" s="2465">
        <v>0</v>
      </c>
      <c r="S92" s="2465">
        <v>0</v>
      </c>
      <c r="T92" s="2465">
        <v>0</v>
      </c>
      <c r="U92" s="2540">
        <f>R92+S92-T92</f>
        <v>0</v>
      </c>
      <c r="V92" s="661"/>
      <c r="W92" s="2479">
        <f>+X92+Y92</f>
        <v>0</v>
      </c>
      <c r="X92" s="2482">
        <v>0</v>
      </c>
      <c r="Y92" s="2486">
        <v>0</v>
      </c>
      <c r="Z92" s="5979">
        <v>0</v>
      </c>
      <c r="AA92" s="2482">
        <v>0</v>
      </c>
      <c r="AB92" s="2482">
        <v>0</v>
      </c>
      <c r="AC92" s="2482">
        <v>0</v>
      </c>
      <c r="AD92" s="5989">
        <v>0</v>
      </c>
      <c r="AE92" s="1108">
        <f>AB92+AC92-AD92</f>
        <v>0</v>
      </c>
      <c r="AF92" s="2489">
        <f>Y92+AA92</f>
        <v>0</v>
      </c>
      <c r="AG92" s="662"/>
      <c r="AH92" s="658">
        <v>0</v>
      </c>
      <c r="AI92" s="662"/>
      <c r="AJ92" s="658">
        <v>0</v>
      </c>
      <c r="AK92" s="906"/>
      <c r="AL92" s="662"/>
      <c r="AM92" s="740"/>
      <c r="AN92" s="740"/>
      <c r="AO92" s="740"/>
      <c r="AP92" s="740"/>
    </row>
    <row r="93" spans="2:42" s="718" customFormat="1">
      <c r="B93" s="884"/>
      <c r="C93" s="2537" t="s">
        <v>2446</v>
      </c>
      <c r="D93" s="2462"/>
      <c r="E93" s="2462"/>
      <c r="F93" s="2534"/>
      <c r="G93" s="2538" t="b">
        <v>1</v>
      </c>
      <c r="H93" s="2474"/>
      <c r="I93" s="2474"/>
      <c r="J93" s="2474"/>
      <c r="K93" s="2474"/>
      <c r="L93" s="2472">
        <v>0</v>
      </c>
      <c r="M93" s="2465">
        <v>0</v>
      </c>
      <c r="N93" s="2465">
        <v>0</v>
      </c>
      <c r="O93" s="2539">
        <f>L93*N93</f>
        <v>0</v>
      </c>
      <c r="P93" s="2465">
        <v>0</v>
      </c>
      <c r="Q93" s="2539">
        <f>L93*P93</f>
        <v>0</v>
      </c>
      <c r="R93" s="2465">
        <v>0</v>
      </c>
      <c r="S93" s="2465">
        <v>0</v>
      </c>
      <c r="T93" s="2465">
        <v>0</v>
      </c>
      <c r="U93" s="2540">
        <f>R93+S93-T93</f>
        <v>0</v>
      </c>
      <c r="V93" s="661"/>
      <c r="W93" s="2479">
        <f>+X93+Y93</f>
        <v>0</v>
      </c>
      <c r="X93" s="2482">
        <v>0</v>
      </c>
      <c r="Y93" s="2486">
        <v>0</v>
      </c>
      <c r="Z93" s="5979">
        <v>0</v>
      </c>
      <c r="AA93" s="2482">
        <v>0</v>
      </c>
      <c r="AB93" s="2482">
        <v>0</v>
      </c>
      <c r="AC93" s="2482">
        <v>0</v>
      </c>
      <c r="AD93" s="5989">
        <v>0</v>
      </c>
      <c r="AE93" s="1108">
        <f>AB93+AC93-AD93</f>
        <v>0</v>
      </c>
      <c r="AF93" s="2489">
        <f>Y93+AA93</f>
        <v>0</v>
      </c>
      <c r="AG93" s="662"/>
      <c r="AH93" s="658">
        <v>0</v>
      </c>
      <c r="AI93" s="662"/>
      <c r="AJ93" s="658">
        <v>0</v>
      </c>
      <c r="AK93" s="906"/>
      <c r="AL93" s="662"/>
      <c r="AM93" s="740"/>
      <c r="AN93" s="740"/>
      <c r="AO93" s="740"/>
      <c r="AP93" s="740"/>
    </row>
    <row r="94" spans="2:42" s="718" customFormat="1">
      <c r="B94" s="884"/>
      <c r="C94" s="2166" t="s">
        <v>2688</v>
      </c>
      <c r="D94" s="2462"/>
      <c r="E94" s="2462"/>
      <c r="F94" s="2534"/>
      <c r="G94" s="2464"/>
      <c r="H94" s="2474"/>
      <c r="I94" s="2474"/>
      <c r="J94" s="2474"/>
      <c r="K94" s="2474"/>
      <c r="L94" s="2472"/>
      <c r="M94" s="2474"/>
      <c r="N94" s="2474"/>
      <c r="O94" s="2474"/>
      <c r="P94" s="2474"/>
      <c r="Q94" s="2474"/>
      <c r="R94" s="2474"/>
      <c r="S94" s="2464"/>
      <c r="T94" s="2535"/>
      <c r="U94" s="2536"/>
      <c r="V94" s="661"/>
      <c r="W94" s="2167"/>
      <c r="X94" s="167"/>
      <c r="Y94" s="2168"/>
      <c r="Z94" s="5978"/>
      <c r="AA94" s="167"/>
      <c r="AB94" s="167"/>
      <c r="AC94" s="167"/>
      <c r="AD94" s="5962"/>
      <c r="AE94" s="167"/>
      <c r="AF94" s="2169"/>
      <c r="AG94" s="662"/>
      <c r="AH94" s="3015"/>
      <c r="AI94" s="662"/>
      <c r="AJ94" s="3015"/>
      <c r="AK94" s="910"/>
      <c r="AL94" s="662"/>
      <c r="AM94" s="740"/>
      <c r="AN94" s="740"/>
      <c r="AO94" s="740"/>
      <c r="AP94" s="740"/>
    </row>
    <row r="95" spans="2:42" s="718" customFormat="1">
      <c r="B95" s="884"/>
      <c r="C95" s="2166" t="s">
        <v>2689</v>
      </c>
      <c r="D95" s="2462"/>
      <c r="E95" s="2462"/>
      <c r="F95" s="2534"/>
      <c r="G95" s="2464"/>
      <c r="H95" s="2474"/>
      <c r="I95" s="2474"/>
      <c r="J95" s="2474"/>
      <c r="K95" s="2474"/>
      <c r="L95" s="2472"/>
      <c r="M95" s="2474"/>
      <c r="N95" s="2474"/>
      <c r="O95" s="2474"/>
      <c r="P95" s="2474"/>
      <c r="Q95" s="2474"/>
      <c r="R95" s="2474"/>
      <c r="S95" s="2464"/>
      <c r="T95" s="2535"/>
      <c r="U95" s="2536"/>
      <c r="V95" s="661"/>
      <c r="W95" s="2167"/>
      <c r="X95" s="167"/>
      <c r="Y95" s="2168"/>
      <c r="Z95" s="5978"/>
      <c r="AA95" s="167"/>
      <c r="AB95" s="167"/>
      <c r="AC95" s="167"/>
      <c r="AD95" s="5962"/>
      <c r="AE95" s="167"/>
      <c r="AF95" s="2169"/>
      <c r="AG95" s="662"/>
      <c r="AH95" s="3015"/>
      <c r="AI95" s="662"/>
      <c r="AJ95" s="3015"/>
      <c r="AK95" s="910"/>
      <c r="AL95" s="662"/>
      <c r="AM95" s="740"/>
      <c r="AN95" s="740"/>
      <c r="AO95" s="740"/>
      <c r="AP95" s="740"/>
    </row>
    <row r="96" spans="2:42" s="718" customFormat="1">
      <c r="B96" s="884"/>
      <c r="C96" s="2537" t="s">
        <v>2444</v>
      </c>
      <c r="D96" s="2462"/>
      <c r="E96" s="2462"/>
      <c r="F96" s="2534"/>
      <c r="G96" s="2538" t="b">
        <v>1</v>
      </c>
      <c r="H96" s="2474"/>
      <c r="I96" s="2474"/>
      <c r="J96" s="2474"/>
      <c r="K96" s="2474"/>
      <c r="L96" s="2472">
        <v>0</v>
      </c>
      <c r="M96" s="2465">
        <v>0</v>
      </c>
      <c r="N96" s="2465">
        <v>0</v>
      </c>
      <c r="O96" s="2539">
        <f>L96*N96</f>
        <v>0</v>
      </c>
      <c r="P96" s="2465">
        <v>0</v>
      </c>
      <c r="Q96" s="2539">
        <f>L96*P96</f>
        <v>0</v>
      </c>
      <c r="R96" s="2465">
        <v>0</v>
      </c>
      <c r="S96" s="2465">
        <v>0</v>
      </c>
      <c r="T96" s="2465">
        <v>0</v>
      </c>
      <c r="U96" s="2540">
        <f>R96+S96-T96</f>
        <v>0</v>
      </c>
      <c r="V96" s="661"/>
      <c r="W96" s="2479">
        <f>+X96+Y96</f>
        <v>0</v>
      </c>
      <c r="X96" s="2482">
        <v>0</v>
      </c>
      <c r="Y96" s="2486">
        <v>0</v>
      </c>
      <c r="Z96" s="5979">
        <v>0</v>
      </c>
      <c r="AA96" s="2482">
        <v>0</v>
      </c>
      <c r="AB96" s="2482">
        <v>0</v>
      </c>
      <c r="AC96" s="2482">
        <v>0</v>
      </c>
      <c r="AD96" s="5989">
        <v>0</v>
      </c>
      <c r="AE96" s="1108">
        <f>AB96+AC96-AD96</f>
        <v>0</v>
      </c>
      <c r="AF96" s="2489">
        <f>Y96+AA96</f>
        <v>0</v>
      </c>
      <c r="AG96" s="662"/>
      <c r="AH96" s="658">
        <v>0</v>
      </c>
      <c r="AI96" s="662"/>
      <c r="AJ96" s="658">
        <v>0</v>
      </c>
      <c r="AK96" s="906"/>
      <c r="AL96" s="662"/>
      <c r="AM96" s="740"/>
      <c r="AN96" s="740"/>
      <c r="AO96" s="740"/>
      <c r="AP96" s="740"/>
    </row>
    <row r="97" spans="2:42" s="718" customFormat="1">
      <c r="B97" s="884"/>
      <c r="C97" s="2537" t="s">
        <v>2445</v>
      </c>
      <c r="D97" s="2462"/>
      <c r="E97" s="2462"/>
      <c r="F97" s="2534"/>
      <c r="G97" s="2538" t="b">
        <v>0</v>
      </c>
      <c r="H97" s="2474"/>
      <c r="I97" s="2474"/>
      <c r="J97" s="2474"/>
      <c r="K97" s="2474"/>
      <c r="L97" s="2472">
        <v>0</v>
      </c>
      <c r="M97" s="2465">
        <v>0</v>
      </c>
      <c r="N97" s="2465">
        <v>0</v>
      </c>
      <c r="O97" s="2539">
        <f>L97*N97</f>
        <v>0</v>
      </c>
      <c r="P97" s="2465">
        <v>0</v>
      </c>
      <c r="Q97" s="2539">
        <f>L97*P97</f>
        <v>0</v>
      </c>
      <c r="R97" s="2465">
        <v>0</v>
      </c>
      <c r="S97" s="2465">
        <v>0</v>
      </c>
      <c r="T97" s="2465">
        <v>0</v>
      </c>
      <c r="U97" s="2540">
        <f>R97+S97-T97</f>
        <v>0</v>
      </c>
      <c r="V97" s="661"/>
      <c r="W97" s="2479">
        <f>+X97+Y97</f>
        <v>0</v>
      </c>
      <c r="X97" s="2482">
        <v>0</v>
      </c>
      <c r="Y97" s="2486">
        <v>0</v>
      </c>
      <c r="Z97" s="5979">
        <v>0</v>
      </c>
      <c r="AA97" s="2482">
        <v>0</v>
      </c>
      <c r="AB97" s="2482">
        <v>0</v>
      </c>
      <c r="AC97" s="2482">
        <v>0</v>
      </c>
      <c r="AD97" s="5989">
        <v>0</v>
      </c>
      <c r="AE97" s="1108">
        <f>AB97+AC97-AD97</f>
        <v>0</v>
      </c>
      <c r="AF97" s="2489">
        <f>Y97+AA97</f>
        <v>0</v>
      </c>
      <c r="AG97" s="662"/>
      <c r="AH97" s="658">
        <v>0</v>
      </c>
      <c r="AI97" s="662"/>
      <c r="AJ97" s="658">
        <v>0</v>
      </c>
      <c r="AK97" s="906"/>
      <c r="AL97" s="662"/>
      <c r="AM97" s="740"/>
      <c r="AN97" s="740"/>
      <c r="AO97" s="740"/>
      <c r="AP97" s="740"/>
    </row>
    <row r="98" spans="2:42" s="718" customFormat="1">
      <c r="B98" s="884"/>
      <c r="C98" s="2537" t="s">
        <v>2446</v>
      </c>
      <c r="D98" s="2462"/>
      <c r="E98" s="2462"/>
      <c r="F98" s="2534"/>
      <c r="G98" s="2538" t="b">
        <v>1</v>
      </c>
      <c r="H98" s="2474"/>
      <c r="I98" s="2474"/>
      <c r="J98" s="2474"/>
      <c r="K98" s="2474"/>
      <c r="L98" s="2472">
        <v>0</v>
      </c>
      <c r="M98" s="2465">
        <v>0</v>
      </c>
      <c r="N98" s="2465">
        <v>0</v>
      </c>
      <c r="O98" s="2539">
        <f>L98*N98</f>
        <v>0</v>
      </c>
      <c r="P98" s="2465">
        <v>0</v>
      </c>
      <c r="Q98" s="2539">
        <f>L98*P98</f>
        <v>0</v>
      </c>
      <c r="R98" s="2465">
        <v>0</v>
      </c>
      <c r="S98" s="2465">
        <v>0</v>
      </c>
      <c r="T98" s="2465">
        <v>0</v>
      </c>
      <c r="U98" s="2540">
        <f>R98+S98-T98</f>
        <v>0</v>
      </c>
      <c r="V98" s="661"/>
      <c r="W98" s="2479">
        <f>+X98+Y98</f>
        <v>0</v>
      </c>
      <c r="X98" s="2482">
        <v>0</v>
      </c>
      <c r="Y98" s="2486">
        <v>0</v>
      </c>
      <c r="Z98" s="5979">
        <v>0</v>
      </c>
      <c r="AA98" s="2482">
        <v>0</v>
      </c>
      <c r="AB98" s="2482">
        <v>0</v>
      </c>
      <c r="AC98" s="2482">
        <v>0</v>
      </c>
      <c r="AD98" s="5989">
        <v>0</v>
      </c>
      <c r="AE98" s="1108">
        <f>AB98+AC98-AD98</f>
        <v>0</v>
      </c>
      <c r="AF98" s="2489">
        <f>Y98+AA98</f>
        <v>0</v>
      </c>
      <c r="AG98" s="662"/>
      <c r="AH98" s="658">
        <v>0</v>
      </c>
      <c r="AI98" s="662"/>
      <c r="AJ98" s="658">
        <v>0</v>
      </c>
      <c r="AK98" s="906"/>
      <c r="AL98" s="662"/>
      <c r="AM98" s="740"/>
      <c r="AN98" s="740"/>
      <c r="AO98" s="740"/>
      <c r="AP98" s="740"/>
    </row>
    <row r="99" spans="2:42" s="718" customFormat="1">
      <c r="B99" s="884"/>
      <c r="C99" s="2166" t="s">
        <v>2690</v>
      </c>
      <c r="D99" s="2462"/>
      <c r="E99" s="2462"/>
      <c r="F99" s="2534"/>
      <c r="G99" s="2464"/>
      <c r="H99" s="2474"/>
      <c r="I99" s="2474"/>
      <c r="J99" s="2474"/>
      <c r="K99" s="2474"/>
      <c r="L99" s="2472"/>
      <c r="M99" s="2474"/>
      <c r="N99" s="2474"/>
      <c r="O99" s="2474"/>
      <c r="P99" s="2474"/>
      <c r="Q99" s="2474"/>
      <c r="R99" s="2474"/>
      <c r="S99" s="2464"/>
      <c r="T99" s="2535"/>
      <c r="U99" s="2536"/>
      <c r="V99" s="661"/>
      <c r="W99" s="2167"/>
      <c r="X99" s="167"/>
      <c r="Y99" s="2168"/>
      <c r="Z99" s="5978"/>
      <c r="AA99" s="167"/>
      <c r="AB99" s="167"/>
      <c r="AC99" s="167"/>
      <c r="AD99" s="5962"/>
      <c r="AE99" s="167"/>
      <c r="AF99" s="2169"/>
      <c r="AG99" s="662"/>
      <c r="AH99" s="3015"/>
      <c r="AI99" s="662"/>
      <c r="AJ99" s="3015"/>
      <c r="AK99" s="910"/>
      <c r="AL99" s="662"/>
      <c r="AM99" s="740"/>
      <c r="AN99" s="740"/>
      <c r="AO99" s="740"/>
      <c r="AP99" s="740"/>
    </row>
    <row r="100" spans="2:42" s="718" customFormat="1">
      <c r="B100" s="884"/>
      <c r="C100" s="2537" t="s">
        <v>2444</v>
      </c>
      <c r="D100" s="2462"/>
      <c r="E100" s="2462"/>
      <c r="F100" s="2534"/>
      <c r="G100" s="2538" t="b">
        <v>1</v>
      </c>
      <c r="H100" s="2474"/>
      <c r="I100" s="2474"/>
      <c r="J100" s="2474"/>
      <c r="K100" s="2474"/>
      <c r="L100" s="2472">
        <v>0</v>
      </c>
      <c r="M100" s="2465">
        <v>0</v>
      </c>
      <c r="N100" s="2465">
        <v>0</v>
      </c>
      <c r="O100" s="2539">
        <f>L100*N100</f>
        <v>0</v>
      </c>
      <c r="P100" s="2465">
        <v>0</v>
      </c>
      <c r="Q100" s="2539">
        <f>L100*P100</f>
        <v>0</v>
      </c>
      <c r="R100" s="2465">
        <v>0</v>
      </c>
      <c r="S100" s="2465">
        <v>0</v>
      </c>
      <c r="T100" s="2465">
        <v>0</v>
      </c>
      <c r="U100" s="2540">
        <f>R100+S100-T100</f>
        <v>0</v>
      </c>
      <c r="V100" s="661"/>
      <c r="W100" s="2479">
        <f>+X100+Y100</f>
        <v>0</v>
      </c>
      <c r="X100" s="2482">
        <v>0</v>
      </c>
      <c r="Y100" s="2486">
        <v>0</v>
      </c>
      <c r="Z100" s="5979">
        <v>0</v>
      </c>
      <c r="AA100" s="2482">
        <v>0</v>
      </c>
      <c r="AB100" s="2482">
        <v>0</v>
      </c>
      <c r="AC100" s="2482">
        <v>0</v>
      </c>
      <c r="AD100" s="5989">
        <v>0</v>
      </c>
      <c r="AE100" s="1108">
        <f>AB100+AC100-AD100</f>
        <v>0</v>
      </c>
      <c r="AF100" s="2489">
        <f>Y100+AA100</f>
        <v>0</v>
      </c>
      <c r="AG100" s="662"/>
      <c r="AH100" s="658">
        <v>0</v>
      </c>
      <c r="AI100" s="662"/>
      <c r="AJ100" s="658">
        <v>0</v>
      </c>
      <c r="AK100" s="906"/>
      <c r="AL100" s="662"/>
      <c r="AM100" s="740"/>
      <c r="AN100" s="740"/>
      <c r="AO100" s="740"/>
      <c r="AP100" s="740"/>
    </row>
    <row r="101" spans="2:42" s="718" customFormat="1">
      <c r="B101" s="884"/>
      <c r="C101" s="2537" t="s">
        <v>2445</v>
      </c>
      <c r="D101" s="2462"/>
      <c r="E101" s="2462"/>
      <c r="F101" s="2534"/>
      <c r="G101" s="2538" t="b">
        <v>0</v>
      </c>
      <c r="H101" s="2474"/>
      <c r="I101" s="2474"/>
      <c r="J101" s="2474"/>
      <c r="K101" s="2474"/>
      <c r="L101" s="2472">
        <v>0</v>
      </c>
      <c r="M101" s="2465">
        <v>0</v>
      </c>
      <c r="N101" s="2465">
        <v>0</v>
      </c>
      <c r="O101" s="2539">
        <f>L101*N101</f>
        <v>0</v>
      </c>
      <c r="P101" s="2465">
        <v>0</v>
      </c>
      <c r="Q101" s="2539">
        <f>L101*P101</f>
        <v>0</v>
      </c>
      <c r="R101" s="2465">
        <v>0</v>
      </c>
      <c r="S101" s="2465">
        <v>0</v>
      </c>
      <c r="T101" s="2465">
        <v>0</v>
      </c>
      <c r="U101" s="2540">
        <f>R101+S101-T101</f>
        <v>0</v>
      </c>
      <c r="V101" s="661"/>
      <c r="W101" s="2479">
        <f>+X101+Y101</f>
        <v>0</v>
      </c>
      <c r="X101" s="2482">
        <v>0</v>
      </c>
      <c r="Y101" s="2486">
        <v>0</v>
      </c>
      <c r="Z101" s="5979">
        <v>0</v>
      </c>
      <c r="AA101" s="2482">
        <v>0</v>
      </c>
      <c r="AB101" s="2482">
        <v>0</v>
      </c>
      <c r="AC101" s="2482">
        <v>0</v>
      </c>
      <c r="AD101" s="5989">
        <v>0</v>
      </c>
      <c r="AE101" s="1108">
        <f>AB101+AC101-AD101</f>
        <v>0</v>
      </c>
      <c r="AF101" s="2489">
        <f>Y101+AA101</f>
        <v>0</v>
      </c>
      <c r="AG101" s="662"/>
      <c r="AH101" s="658">
        <v>0</v>
      </c>
      <c r="AI101" s="662"/>
      <c r="AJ101" s="658">
        <v>0</v>
      </c>
      <c r="AK101" s="906"/>
      <c r="AL101" s="662"/>
      <c r="AM101" s="740"/>
      <c r="AN101" s="740"/>
      <c r="AO101" s="740"/>
      <c r="AP101" s="740"/>
    </row>
    <row r="102" spans="2:42" s="718" customFormat="1">
      <c r="B102" s="884"/>
      <c r="C102" s="2537" t="s">
        <v>2446</v>
      </c>
      <c r="D102" s="2541"/>
      <c r="E102" s="2541"/>
      <c r="F102" s="2463"/>
      <c r="G102" s="2538" t="b">
        <v>1</v>
      </c>
      <c r="H102" s="2465"/>
      <c r="I102" s="2465"/>
      <c r="J102" s="2465"/>
      <c r="K102" s="2465"/>
      <c r="L102" s="2472">
        <v>0</v>
      </c>
      <c r="M102" s="2465">
        <v>0</v>
      </c>
      <c r="N102" s="2465">
        <v>0</v>
      </c>
      <c r="O102" s="2539">
        <f>L102*N102</f>
        <v>0</v>
      </c>
      <c r="P102" s="2465">
        <v>0</v>
      </c>
      <c r="Q102" s="2539">
        <f>L102*P102</f>
        <v>0</v>
      </c>
      <c r="R102" s="2465">
        <v>0</v>
      </c>
      <c r="S102" s="2465">
        <v>0</v>
      </c>
      <c r="T102" s="2465">
        <v>0</v>
      </c>
      <c r="U102" s="2540">
        <f>R102+S102-T102</f>
        <v>0</v>
      </c>
      <c r="V102" s="661"/>
      <c r="W102" s="2479">
        <f>+X102+Y102</f>
        <v>0</v>
      </c>
      <c r="X102" s="2483">
        <v>0</v>
      </c>
      <c r="Y102" s="2486">
        <v>0</v>
      </c>
      <c r="Z102" s="5980">
        <v>0</v>
      </c>
      <c r="AA102" s="2482">
        <v>0</v>
      </c>
      <c r="AB102" s="2482">
        <v>0</v>
      </c>
      <c r="AC102" s="2482">
        <v>0</v>
      </c>
      <c r="AD102" s="5990">
        <v>0</v>
      </c>
      <c r="AE102" s="1108">
        <f>AB102+AC102-AD102</f>
        <v>0</v>
      </c>
      <c r="AF102" s="2489">
        <f>Y102+AA102</f>
        <v>0</v>
      </c>
      <c r="AG102" s="662"/>
      <c r="AH102" s="3016">
        <v>0</v>
      </c>
      <c r="AI102" s="662"/>
      <c r="AJ102" s="3016">
        <v>0</v>
      </c>
      <c r="AK102" s="906"/>
      <c r="AL102" s="662"/>
      <c r="AM102" s="740"/>
      <c r="AN102" s="740"/>
      <c r="AO102" s="740"/>
      <c r="AP102" s="740"/>
    </row>
    <row r="103" spans="2:42">
      <c r="B103" s="880"/>
      <c r="C103" s="2375" t="s">
        <v>1104</v>
      </c>
      <c r="D103" s="2542"/>
      <c r="E103" s="2542"/>
      <c r="F103" s="2542"/>
      <c r="G103" s="2543">
        <f>COUNTIF(G87:G102,TRUE)</f>
        <v>8</v>
      </c>
      <c r="H103" s="2544"/>
      <c r="I103" s="2544"/>
      <c r="J103" s="2544"/>
      <c r="K103" s="2544"/>
      <c r="L103" s="2545"/>
      <c r="M103" s="2544"/>
      <c r="N103" s="2544"/>
      <c r="O103" s="2505">
        <f>SUMIF($G$87:$G$102,"TRUE",O87:O102)</f>
        <v>0</v>
      </c>
      <c r="P103" s="2544"/>
      <c r="Q103" s="2505">
        <f>SUMIF($G$87:$G$102,"TRUE",Q87:Q102)</f>
        <v>0</v>
      </c>
      <c r="R103" s="2505">
        <f>SUMIF($G$87:$G$102,"TRUE",R87:R102)</f>
        <v>0</v>
      </c>
      <c r="S103" s="2505">
        <f>SUMIF($G$87:$G$102,"TRUE",S87:S102)</f>
        <v>0</v>
      </c>
      <c r="T103" s="2505">
        <f>SUMIF($G$87:$G$102,"TRUE",T87:T102)</f>
        <v>0</v>
      </c>
      <c r="U103" s="360">
        <f>SUMIF($G$87:$G$102,"TRUE",U87:U102)</f>
        <v>0</v>
      </c>
      <c r="V103" s="661"/>
      <c r="W103" s="2504">
        <f t="shared" ref="W103:AF103" si="8">SUMIF($G$87:$G$102,"TRUE",W87:W102)</f>
        <v>0</v>
      </c>
      <c r="X103" s="2505">
        <f t="shared" si="8"/>
        <v>0</v>
      </c>
      <c r="Y103" s="2505">
        <f t="shared" si="8"/>
        <v>0</v>
      </c>
      <c r="Z103" s="2505">
        <f t="shared" si="8"/>
        <v>0</v>
      </c>
      <c r="AA103" s="2505">
        <f t="shared" si="8"/>
        <v>0</v>
      </c>
      <c r="AB103" s="2505">
        <f t="shared" si="8"/>
        <v>0</v>
      </c>
      <c r="AC103" s="2505">
        <f t="shared" si="8"/>
        <v>0</v>
      </c>
      <c r="AD103" s="2505">
        <f t="shared" si="8"/>
        <v>0</v>
      </c>
      <c r="AE103" s="2505">
        <f t="shared" si="8"/>
        <v>0</v>
      </c>
      <c r="AF103" s="360">
        <f t="shared" si="8"/>
        <v>0</v>
      </c>
      <c r="AG103" s="661"/>
      <c r="AH103" s="3000">
        <f>SUMIF($G$87:$G$102,"TRUE",AH87:AH102)</f>
        <v>0</v>
      </c>
      <c r="AI103" s="661"/>
      <c r="AJ103" s="3000">
        <f>SUMIF($G$87:$G$102,"TRUE",AJ87:AJ102)</f>
        <v>0</v>
      </c>
      <c r="AK103" s="907"/>
      <c r="AL103" s="6177"/>
      <c r="AM103" s="738"/>
      <c r="AN103" s="738"/>
      <c r="AO103" s="738"/>
      <c r="AP103" s="738"/>
    </row>
    <row r="104" spans="2:42" s="718" customFormat="1">
      <c r="B104" s="884"/>
      <c r="C104" s="2546" t="s">
        <v>1751</v>
      </c>
      <c r="D104" s="2547"/>
      <c r="E104" s="2547"/>
      <c r="F104" s="2547"/>
      <c r="G104" s="2548"/>
      <c r="H104" s="2549"/>
      <c r="I104" s="2549"/>
      <c r="J104" s="2549"/>
      <c r="K104" s="2549"/>
      <c r="L104" s="2549"/>
      <c r="M104" s="2549"/>
      <c r="N104" s="2549"/>
      <c r="O104" s="2505">
        <f>SUM(O87:O102)</f>
        <v>0</v>
      </c>
      <c r="P104" s="2549"/>
      <c r="Q104" s="2505">
        <f>SUM(Q87:Q102)</f>
        <v>0</v>
      </c>
      <c r="R104" s="2505">
        <f>SUM(R87:R102)</f>
        <v>0</v>
      </c>
      <c r="S104" s="2505">
        <f>SUM(S87:S102)</f>
        <v>0</v>
      </c>
      <c r="T104" s="2505">
        <f>SUM(T87:T102)</f>
        <v>0</v>
      </c>
      <c r="U104" s="360">
        <f>SUM(U87:U102)</f>
        <v>0</v>
      </c>
      <c r="V104" s="662"/>
      <c r="W104" s="2504">
        <f t="shared" ref="W104:AF104" si="9">SUM(W87:W102)</f>
        <v>0</v>
      </c>
      <c r="X104" s="2505">
        <f t="shared" si="9"/>
        <v>0</v>
      </c>
      <c r="Y104" s="2505">
        <f t="shared" si="9"/>
        <v>0</v>
      </c>
      <c r="Z104" s="2505">
        <f t="shared" si="9"/>
        <v>0</v>
      </c>
      <c r="AA104" s="2505">
        <f t="shared" si="9"/>
        <v>0</v>
      </c>
      <c r="AB104" s="2505">
        <f t="shared" si="9"/>
        <v>0</v>
      </c>
      <c r="AC104" s="2505">
        <f t="shared" si="9"/>
        <v>0</v>
      </c>
      <c r="AD104" s="2505">
        <f t="shared" si="9"/>
        <v>0</v>
      </c>
      <c r="AE104" s="2505">
        <f t="shared" si="9"/>
        <v>0</v>
      </c>
      <c r="AF104" s="360">
        <f t="shared" si="9"/>
        <v>0</v>
      </c>
      <c r="AG104" s="662"/>
      <c r="AH104" s="3000">
        <f>SUM(AH87:AH102)</f>
        <v>0</v>
      </c>
      <c r="AI104" s="662"/>
      <c r="AJ104" s="3000">
        <f>SUM(AJ87:AJ102)</f>
        <v>0</v>
      </c>
      <c r="AK104" s="907"/>
      <c r="AL104" s="662"/>
      <c r="AM104" s="740"/>
      <c r="AN104" s="740"/>
      <c r="AO104" s="740"/>
      <c r="AP104" s="740"/>
    </row>
    <row r="105" spans="2:42" s="718" customFormat="1">
      <c r="B105" s="884"/>
      <c r="C105" s="2375" t="s">
        <v>1104</v>
      </c>
      <c r="D105" s="2547"/>
      <c r="E105" s="2547"/>
      <c r="F105" s="2547"/>
      <c r="G105" s="2548"/>
      <c r="H105" s="2549"/>
      <c r="I105" s="2549"/>
      <c r="J105" s="2549"/>
      <c r="K105" s="2549"/>
      <c r="L105" s="2549"/>
      <c r="M105" s="2549"/>
      <c r="N105" s="2549"/>
      <c r="O105" s="2505">
        <f>O82+O103</f>
        <v>0</v>
      </c>
      <c r="P105" s="2549"/>
      <c r="Q105" s="2505">
        <f>Q82+Q103</f>
        <v>0</v>
      </c>
      <c r="R105" s="2505">
        <f t="shared" ref="R105:U106" si="10">R103+R82</f>
        <v>0</v>
      </c>
      <c r="S105" s="2505">
        <f t="shared" si="10"/>
        <v>0</v>
      </c>
      <c r="T105" s="2505">
        <f t="shared" si="10"/>
        <v>0</v>
      </c>
      <c r="U105" s="360">
        <f t="shared" si="10"/>
        <v>0</v>
      </c>
      <c r="V105" s="662"/>
      <c r="W105" s="2504">
        <f t="shared" ref="W105:AF105" si="11">W103+W82</f>
        <v>0</v>
      </c>
      <c r="X105" s="2505">
        <f t="shared" si="11"/>
        <v>0</v>
      </c>
      <c r="Y105" s="2505">
        <f t="shared" si="11"/>
        <v>0</v>
      </c>
      <c r="Z105" s="2505">
        <f t="shared" si="11"/>
        <v>0</v>
      </c>
      <c r="AA105" s="2505">
        <f t="shared" si="11"/>
        <v>0</v>
      </c>
      <c r="AB105" s="2505">
        <f t="shared" si="11"/>
        <v>0</v>
      </c>
      <c r="AC105" s="2505">
        <f t="shared" si="11"/>
        <v>0</v>
      </c>
      <c r="AD105" s="2505">
        <f t="shared" si="11"/>
        <v>0</v>
      </c>
      <c r="AE105" s="2505">
        <f t="shared" si="11"/>
        <v>0</v>
      </c>
      <c r="AF105" s="360">
        <f t="shared" si="11"/>
        <v>0</v>
      </c>
      <c r="AG105" s="662"/>
      <c r="AH105" s="3000">
        <f>AH103+AH82</f>
        <v>0</v>
      </c>
      <c r="AI105" s="662"/>
      <c r="AJ105" s="3000">
        <f>AJ103+AJ82</f>
        <v>0</v>
      </c>
      <c r="AK105" s="907"/>
      <c r="AL105" s="662"/>
      <c r="AM105" s="740"/>
      <c r="AN105" s="740"/>
      <c r="AO105" s="740"/>
      <c r="AP105" s="740"/>
    </row>
    <row r="106" spans="2:42" s="718" customFormat="1">
      <c r="B106" s="884"/>
      <c r="C106" s="2546" t="s">
        <v>1687</v>
      </c>
      <c r="D106" s="2547"/>
      <c r="E106" s="2547"/>
      <c r="F106" s="2547"/>
      <c r="G106" s="2548"/>
      <c r="H106" s="2549"/>
      <c r="I106" s="2549"/>
      <c r="J106" s="2549"/>
      <c r="K106" s="2549"/>
      <c r="L106" s="2549"/>
      <c r="M106" s="2549"/>
      <c r="N106" s="2549"/>
      <c r="O106" s="2505">
        <f>O83+O104</f>
        <v>0</v>
      </c>
      <c r="P106" s="2549"/>
      <c r="Q106" s="2505">
        <f>Q83+Q104</f>
        <v>0</v>
      </c>
      <c r="R106" s="2505">
        <f t="shared" si="10"/>
        <v>0</v>
      </c>
      <c r="S106" s="2505">
        <f t="shared" si="10"/>
        <v>0</v>
      </c>
      <c r="T106" s="2505">
        <f t="shared" si="10"/>
        <v>0</v>
      </c>
      <c r="U106" s="360">
        <f t="shared" si="10"/>
        <v>0</v>
      </c>
      <c r="V106" s="662"/>
      <c r="W106" s="2504">
        <f t="shared" ref="W106:AF106" si="12">W104+W83</f>
        <v>0</v>
      </c>
      <c r="X106" s="2505">
        <f t="shared" si="12"/>
        <v>0</v>
      </c>
      <c r="Y106" s="2505">
        <f t="shared" si="12"/>
        <v>0</v>
      </c>
      <c r="Z106" s="2505">
        <f t="shared" si="12"/>
        <v>0</v>
      </c>
      <c r="AA106" s="2505">
        <f t="shared" si="12"/>
        <v>0</v>
      </c>
      <c r="AB106" s="2505">
        <f t="shared" si="12"/>
        <v>0</v>
      </c>
      <c r="AC106" s="2505">
        <f t="shared" si="12"/>
        <v>0</v>
      </c>
      <c r="AD106" s="2505">
        <f t="shared" si="12"/>
        <v>0</v>
      </c>
      <c r="AE106" s="2505">
        <f t="shared" si="12"/>
        <v>0</v>
      </c>
      <c r="AF106" s="360">
        <f t="shared" si="12"/>
        <v>0</v>
      </c>
      <c r="AG106" s="662"/>
      <c r="AH106" s="3000">
        <f>AH104+AH83</f>
        <v>0</v>
      </c>
      <c r="AI106" s="662"/>
      <c r="AJ106" s="3000">
        <f>AJ104+AJ83</f>
        <v>0</v>
      </c>
      <c r="AK106" s="907"/>
      <c r="AL106" s="662"/>
      <c r="AM106" s="740"/>
      <c r="AN106" s="740"/>
      <c r="AO106" s="740"/>
      <c r="AP106" s="740"/>
    </row>
    <row r="107" spans="2:42" s="718" customFormat="1">
      <c r="B107" s="884"/>
      <c r="C107" s="2375" t="s">
        <v>1104</v>
      </c>
      <c r="D107" s="2547"/>
      <c r="E107" s="2547"/>
      <c r="F107" s="2547"/>
      <c r="G107" s="2548"/>
      <c r="H107" s="2549"/>
      <c r="I107" s="2549"/>
      <c r="J107" s="2549"/>
      <c r="K107" s="2549"/>
      <c r="L107" s="2549"/>
      <c r="M107" s="2549"/>
      <c r="N107" s="2549"/>
      <c r="O107" s="2505">
        <f>O105+O60</f>
        <v>0</v>
      </c>
      <c r="P107" s="2549"/>
      <c r="Q107" s="2505">
        <f t="shared" ref="Q107:U108" si="13">Q105+Q60</f>
        <v>0</v>
      </c>
      <c r="R107" s="2505">
        <f t="shared" si="13"/>
        <v>0</v>
      </c>
      <c r="S107" s="2505">
        <f t="shared" si="13"/>
        <v>0</v>
      </c>
      <c r="T107" s="2505">
        <f t="shared" si="13"/>
        <v>0</v>
      </c>
      <c r="U107" s="360">
        <f t="shared" si="13"/>
        <v>0</v>
      </c>
      <c r="V107" s="662"/>
      <c r="W107" s="2504">
        <f t="shared" ref="W107:AF108" si="14">W105+W60</f>
        <v>0</v>
      </c>
      <c r="X107" s="2505">
        <f t="shared" si="14"/>
        <v>0</v>
      </c>
      <c r="Y107" s="2505">
        <f t="shared" si="14"/>
        <v>0</v>
      </c>
      <c r="Z107" s="2505">
        <f t="shared" ref="Z107:AD108" si="15">Z105+Z60</f>
        <v>0</v>
      </c>
      <c r="AA107" s="2505">
        <f t="shared" si="15"/>
        <v>0</v>
      </c>
      <c r="AB107" s="2505">
        <f t="shared" si="15"/>
        <v>0</v>
      </c>
      <c r="AC107" s="2505">
        <f t="shared" si="15"/>
        <v>0</v>
      </c>
      <c r="AD107" s="2505">
        <f t="shared" si="15"/>
        <v>0</v>
      </c>
      <c r="AE107" s="2505">
        <f t="shared" si="14"/>
        <v>0</v>
      </c>
      <c r="AF107" s="360">
        <f t="shared" si="14"/>
        <v>0</v>
      </c>
      <c r="AG107" s="662"/>
      <c r="AH107" s="3000">
        <f>AH105+AH60</f>
        <v>0</v>
      </c>
      <c r="AI107" s="662"/>
      <c r="AJ107" s="3000">
        <f>AJ105+AJ60</f>
        <v>0</v>
      </c>
      <c r="AK107" s="907"/>
      <c r="AL107" s="662"/>
      <c r="AM107" s="740"/>
      <c r="AN107" s="740"/>
      <c r="AO107" s="740"/>
      <c r="AP107" s="740"/>
    </row>
    <row r="108" spans="2:42" s="718" customFormat="1">
      <c r="B108" s="884"/>
      <c r="C108" s="2546" t="s">
        <v>1688</v>
      </c>
      <c r="D108" s="2547"/>
      <c r="E108" s="2547"/>
      <c r="F108" s="2547"/>
      <c r="G108" s="2548"/>
      <c r="H108" s="2549"/>
      <c r="I108" s="2549"/>
      <c r="J108" s="2549"/>
      <c r="K108" s="2549"/>
      <c r="L108" s="2549"/>
      <c r="M108" s="2549"/>
      <c r="N108" s="2549"/>
      <c r="O108" s="2505">
        <f>O106+O61</f>
        <v>0</v>
      </c>
      <c r="P108" s="2549"/>
      <c r="Q108" s="2505">
        <f t="shared" si="13"/>
        <v>0</v>
      </c>
      <c r="R108" s="2505">
        <f t="shared" si="13"/>
        <v>0</v>
      </c>
      <c r="S108" s="2505">
        <f t="shared" si="13"/>
        <v>0</v>
      </c>
      <c r="T108" s="2505">
        <f t="shared" si="13"/>
        <v>0</v>
      </c>
      <c r="U108" s="360">
        <f t="shared" si="13"/>
        <v>0</v>
      </c>
      <c r="V108" s="662"/>
      <c r="W108" s="2504">
        <f t="shared" si="14"/>
        <v>0</v>
      </c>
      <c r="X108" s="2505">
        <f t="shared" si="14"/>
        <v>0</v>
      </c>
      <c r="Y108" s="2505">
        <f t="shared" si="14"/>
        <v>0</v>
      </c>
      <c r="Z108" s="2505">
        <f t="shared" si="15"/>
        <v>0</v>
      </c>
      <c r="AA108" s="2505">
        <f t="shared" si="15"/>
        <v>0</v>
      </c>
      <c r="AB108" s="2505">
        <f t="shared" si="15"/>
        <v>0</v>
      </c>
      <c r="AC108" s="2505">
        <f t="shared" si="15"/>
        <v>0</v>
      </c>
      <c r="AD108" s="2505">
        <f t="shared" si="15"/>
        <v>0</v>
      </c>
      <c r="AE108" s="2505">
        <f t="shared" si="14"/>
        <v>0</v>
      </c>
      <c r="AF108" s="360">
        <f t="shared" si="14"/>
        <v>0</v>
      </c>
      <c r="AG108" s="662"/>
      <c r="AH108" s="3000">
        <f>AH106+AH61</f>
        <v>0</v>
      </c>
      <c r="AI108" s="662"/>
      <c r="AJ108" s="3000">
        <f>AJ106+AJ61</f>
        <v>0</v>
      </c>
      <c r="AK108" s="907"/>
      <c r="AL108" s="662"/>
      <c r="AM108" s="740"/>
      <c r="AN108" s="740"/>
      <c r="AO108" s="740"/>
      <c r="AP108" s="740"/>
    </row>
    <row r="109" spans="2:42">
      <c r="B109" s="880"/>
      <c r="C109" s="2467" t="s">
        <v>1752</v>
      </c>
      <c r="D109" s="2468"/>
      <c r="E109" s="2468"/>
      <c r="F109" s="2469"/>
      <c r="G109" s="2470"/>
      <c r="H109" s="2470"/>
      <c r="I109" s="2471"/>
      <c r="J109" s="2471"/>
      <c r="K109" s="2472"/>
      <c r="L109" s="2472"/>
      <c r="M109" s="2472"/>
      <c r="N109" s="2472"/>
      <c r="O109" s="2472"/>
      <c r="P109" s="2472"/>
      <c r="Q109" s="2472"/>
      <c r="R109" s="2472"/>
      <c r="S109" s="2472"/>
      <c r="T109" s="2472"/>
      <c r="U109" s="2473"/>
      <c r="V109" s="661"/>
      <c r="W109" s="1113"/>
      <c r="X109" s="2472"/>
      <c r="Y109" s="2472"/>
      <c r="Z109" s="5984"/>
      <c r="AA109" s="406"/>
      <c r="AB109" s="406"/>
      <c r="AC109" s="406"/>
      <c r="AD109" s="5994"/>
      <c r="AE109" s="2472"/>
      <c r="AF109" s="2473"/>
      <c r="AG109" s="661"/>
      <c r="AH109" s="3014"/>
      <c r="AI109" s="661"/>
      <c r="AJ109" s="3014"/>
      <c r="AK109" s="874"/>
      <c r="AL109" s="6177"/>
      <c r="AM109" s="738"/>
      <c r="AN109" s="738"/>
      <c r="AO109" s="738"/>
      <c r="AP109" s="738"/>
    </row>
    <row r="110" spans="2:42">
      <c r="B110" s="880"/>
      <c r="C110" s="2467" t="s">
        <v>1678</v>
      </c>
      <c r="D110" s="2468"/>
      <c r="E110" s="2468"/>
      <c r="F110" s="2469"/>
      <c r="G110" s="2470"/>
      <c r="H110" s="2470"/>
      <c r="I110" s="2471"/>
      <c r="J110" s="2471"/>
      <c r="K110" s="2472"/>
      <c r="L110" s="2472"/>
      <c r="M110" s="2472"/>
      <c r="N110" s="2472"/>
      <c r="O110" s="2472"/>
      <c r="P110" s="2472"/>
      <c r="Q110" s="2472"/>
      <c r="R110" s="2472"/>
      <c r="S110" s="2472"/>
      <c r="T110" s="2472"/>
      <c r="U110" s="2473"/>
      <c r="V110" s="661"/>
      <c r="W110" s="1113"/>
      <c r="X110" s="2472"/>
      <c r="Y110" s="2472"/>
      <c r="Z110" s="5984"/>
      <c r="AA110" s="406"/>
      <c r="AB110" s="406"/>
      <c r="AC110" s="406"/>
      <c r="AD110" s="5994"/>
      <c r="AE110" s="2472"/>
      <c r="AF110" s="2473"/>
      <c r="AG110" s="661"/>
      <c r="AH110" s="3014"/>
      <c r="AI110" s="661"/>
      <c r="AJ110" s="3014"/>
      <c r="AK110" s="874"/>
      <c r="AL110" s="6177"/>
      <c r="AM110" s="738"/>
      <c r="AN110" s="738"/>
      <c r="AO110" s="738"/>
      <c r="AP110" s="738"/>
    </row>
    <row r="111" spans="2:42">
      <c r="B111" s="880"/>
      <c r="C111" s="2166" t="s">
        <v>1745</v>
      </c>
      <c r="D111" s="2462"/>
      <c r="E111" s="2462"/>
      <c r="F111" s="2534"/>
      <c r="G111" s="2464"/>
      <c r="H111" s="2474"/>
      <c r="I111" s="2474"/>
      <c r="J111" s="2474"/>
      <c r="K111" s="2474"/>
      <c r="L111" s="2472"/>
      <c r="M111" s="2474"/>
      <c r="N111" s="2474"/>
      <c r="O111" s="2474"/>
      <c r="P111" s="2474"/>
      <c r="Q111" s="2474"/>
      <c r="R111" s="2474"/>
      <c r="S111" s="2464"/>
      <c r="T111" s="2535"/>
      <c r="U111" s="2536"/>
      <c r="V111" s="661"/>
      <c r="W111" s="2167"/>
      <c r="X111" s="167"/>
      <c r="Y111" s="2168"/>
      <c r="Z111" s="5978"/>
      <c r="AA111" s="167"/>
      <c r="AB111" s="167"/>
      <c r="AC111" s="167"/>
      <c r="AD111" s="5962"/>
      <c r="AE111" s="167"/>
      <c r="AF111" s="2169"/>
      <c r="AG111" s="661"/>
      <c r="AH111" s="3015"/>
      <c r="AI111" s="661"/>
      <c r="AJ111" s="3015"/>
      <c r="AK111" s="910"/>
      <c r="AL111" s="6177"/>
      <c r="AM111" s="738"/>
      <c r="AN111" s="738"/>
      <c r="AO111" s="738"/>
      <c r="AP111" s="738"/>
    </row>
    <row r="112" spans="2:42">
      <c r="B112" s="880"/>
      <c r="C112" s="2166" t="s">
        <v>2679</v>
      </c>
      <c r="D112" s="2462"/>
      <c r="E112" s="2462"/>
      <c r="F112" s="2534"/>
      <c r="G112" s="2464"/>
      <c r="H112" s="2474"/>
      <c r="I112" s="2474"/>
      <c r="J112" s="2474"/>
      <c r="K112" s="2474"/>
      <c r="L112" s="2472"/>
      <c r="M112" s="2474"/>
      <c r="N112" s="2474"/>
      <c r="O112" s="2474"/>
      <c r="P112" s="2474"/>
      <c r="Q112" s="2474"/>
      <c r="R112" s="2474"/>
      <c r="S112" s="2464"/>
      <c r="T112" s="2535"/>
      <c r="U112" s="2536"/>
      <c r="V112" s="661"/>
      <c r="W112" s="2167"/>
      <c r="X112" s="167"/>
      <c r="Y112" s="2168"/>
      <c r="Z112" s="5978"/>
      <c r="AA112" s="167"/>
      <c r="AB112" s="167"/>
      <c r="AC112" s="167"/>
      <c r="AD112" s="5962"/>
      <c r="AE112" s="167"/>
      <c r="AF112" s="2169"/>
      <c r="AG112" s="661"/>
      <c r="AH112" s="3015"/>
      <c r="AI112" s="661"/>
      <c r="AJ112" s="3015"/>
      <c r="AK112" s="910"/>
      <c r="AL112" s="6177"/>
      <c r="AM112" s="738"/>
      <c r="AN112" s="738"/>
      <c r="AO112" s="738"/>
      <c r="AP112" s="738"/>
    </row>
    <row r="113" spans="2:42">
      <c r="B113" s="880"/>
      <c r="C113" s="2166" t="s">
        <v>2680</v>
      </c>
      <c r="D113" s="2462"/>
      <c r="E113" s="2462"/>
      <c r="F113" s="2534"/>
      <c r="G113" s="2464"/>
      <c r="H113" s="2474"/>
      <c r="I113" s="2474"/>
      <c r="J113" s="2474"/>
      <c r="K113" s="2474"/>
      <c r="L113" s="2472"/>
      <c r="M113" s="2474"/>
      <c r="N113" s="2474"/>
      <c r="O113" s="2474"/>
      <c r="P113" s="2474"/>
      <c r="Q113" s="2474"/>
      <c r="R113" s="2474"/>
      <c r="S113" s="2464"/>
      <c r="T113" s="2535"/>
      <c r="U113" s="2536"/>
      <c r="V113" s="661"/>
      <c r="W113" s="2167"/>
      <c r="X113" s="167"/>
      <c r="Y113" s="2168"/>
      <c r="Z113" s="5978"/>
      <c r="AA113" s="167"/>
      <c r="AB113" s="167"/>
      <c r="AC113" s="167"/>
      <c r="AD113" s="5962"/>
      <c r="AE113" s="167"/>
      <c r="AF113" s="2169"/>
      <c r="AG113" s="661"/>
      <c r="AH113" s="3015"/>
      <c r="AI113" s="661"/>
      <c r="AJ113" s="3015"/>
      <c r="AK113" s="910"/>
      <c r="AL113" s="6177"/>
      <c r="AM113" s="738"/>
      <c r="AN113" s="738"/>
      <c r="AO113" s="738"/>
      <c r="AP113" s="738"/>
    </row>
    <row r="114" spans="2:42">
      <c r="B114" s="880"/>
      <c r="C114" s="2537" t="s">
        <v>2444</v>
      </c>
      <c r="D114" s="2462"/>
      <c r="E114" s="2462"/>
      <c r="F114" s="2534"/>
      <c r="G114" s="2538" t="b">
        <v>1</v>
      </c>
      <c r="H114" s="2474"/>
      <c r="I114" s="2474"/>
      <c r="J114" s="2474"/>
      <c r="K114" s="2474"/>
      <c r="L114" s="2465">
        <v>0</v>
      </c>
      <c r="M114" s="2465">
        <v>0</v>
      </c>
      <c r="N114" s="2465">
        <v>0</v>
      </c>
      <c r="O114" s="2539">
        <f>L114*N114</f>
        <v>0</v>
      </c>
      <c r="P114" s="2465">
        <v>0</v>
      </c>
      <c r="Q114" s="2539">
        <f>L114*P114</f>
        <v>0</v>
      </c>
      <c r="R114" s="2465">
        <v>0</v>
      </c>
      <c r="S114" s="2465">
        <v>0</v>
      </c>
      <c r="T114" s="2465">
        <v>0</v>
      </c>
      <c r="U114" s="2540">
        <f>R114+S114-T114</f>
        <v>0</v>
      </c>
      <c r="V114" s="661"/>
      <c r="W114" s="2479">
        <f>+X114+Y114</f>
        <v>0</v>
      </c>
      <c r="X114" s="2465">
        <v>0</v>
      </c>
      <c r="Y114" s="2465">
        <v>0</v>
      </c>
      <c r="Z114" s="5983">
        <v>0</v>
      </c>
      <c r="AA114" s="2482">
        <v>0</v>
      </c>
      <c r="AB114" s="2482">
        <v>0</v>
      </c>
      <c r="AC114" s="2482">
        <v>0</v>
      </c>
      <c r="AD114" s="5989">
        <v>0</v>
      </c>
      <c r="AE114" s="1108">
        <f>AB114+AC114-AD114</f>
        <v>0</v>
      </c>
      <c r="AF114" s="2489">
        <f>Y114+AA114</f>
        <v>0</v>
      </c>
      <c r="AG114" s="661"/>
      <c r="AH114" s="658">
        <v>0</v>
      </c>
      <c r="AI114" s="661"/>
      <c r="AJ114" s="658">
        <v>0</v>
      </c>
      <c r="AK114" s="906"/>
      <c r="AL114" s="6177"/>
      <c r="AM114" s="738"/>
      <c r="AN114" s="738"/>
      <c r="AO114" s="738"/>
      <c r="AP114" s="738"/>
    </row>
    <row r="115" spans="2:42">
      <c r="B115" s="880"/>
      <c r="C115" s="2537" t="s">
        <v>2445</v>
      </c>
      <c r="D115" s="2462"/>
      <c r="E115" s="2462"/>
      <c r="F115" s="2534"/>
      <c r="G115" s="2538" t="b">
        <v>0</v>
      </c>
      <c r="H115" s="2474"/>
      <c r="I115" s="2474"/>
      <c r="J115" s="2474"/>
      <c r="K115" s="2474"/>
      <c r="L115" s="2472">
        <v>0</v>
      </c>
      <c r="M115" s="2465">
        <v>0</v>
      </c>
      <c r="N115" s="2465">
        <v>0</v>
      </c>
      <c r="O115" s="2539">
        <f>L115*N115</f>
        <v>0</v>
      </c>
      <c r="P115" s="2465">
        <v>0</v>
      </c>
      <c r="Q115" s="2539">
        <f>L115*P115</f>
        <v>0</v>
      </c>
      <c r="R115" s="2465">
        <v>0</v>
      </c>
      <c r="S115" s="2465">
        <v>0</v>
      </c>
      <c r="T115" s="2465">
        <v>0</v>
      </c>
      <c r="U115" s="2540">
        <f>R115+S115-T115</f>
        <v>0</v>
      </c>
      <c r="V115" s="661"/>
      <c r="W115" s="2479">
        <f>+X115+Y115</f>
        <v>0</v>
      </c>
      <c r="X115" s="2482">
        <v>0</v>
      </c>
      <c r="Y115" s="2486">
        <v>0</v>
      </c>
      <c r="Z115" s="5979">
        <v>0</v>
      </c>
      <c r="AA115" s="2482">
        <v>0</v>
      </c>
      <c r="AB115" s="2482">
        <v>0</v>
      </c>
      <c r="AC115" s="2482">
        <v>0</v>
      </c>
      <c r="AD115" s="5989">
        <v>0</v>
      </c>
      <c r="AE115" s="1108">
        <f>AB115+AC115-AD115</f>
        <v>0</v>
      </c>
      <c r="AF115" s="2489">
        <f>Y115+AA115</f>
        <v>0</v>
      </c>
      <c r="AG115" s="661"/>
      <c r="AH115" s="658">
        <v>0</v>
      </c>
      <c r="AI115" s="661"/>
      <c r="AJ115" s="658">
        <v>0</v>
      </c>
      <c r="AK115" s="906"/>
      <c r="AL115" s="6177"/>
      <c r="AM115" s="738"/>
      <c r="AN115" s="738"/>
      <c r="AO115" s="738"/>
      <c r="AP115" s="738"/>
    </row>
    <row r="116" spans="2:42">
      <c r="B116" s="880"/>
      <c r="C116" s="2537" t="s">
        <v>2446</v>
      </c>
      <c r="D116" s="2462"/>
      <c r="E116" s="2462"/>
      <c r="F116" s="2534"/>
      <c r="G116" s="2538" t="b">
        <v>1</v>
      </c>
      <c r="H116" s="2474"/>
      <c r="I116" s="2474"/>
      <c r="J116" s="2474"/>
      <c r="K116" s="2474"/>
      <c r="L116" s="2472">
        <v>0</v>
      </c>
      <c r="M116" s="2465">
        <v>0</v>
      </c>
      <c r="N116" s="2465">
        <v>0</v>
      </c>
      <c r="O116" s="2539">
        <f>L116*N116</f>
        <v>0</v>
      </c>
      <c r="P116" s="2465">
        <v>0</v>
      </c>
      <c r="Q116" s="2539">
        <f>L116*P116</f>
        <v>0</v>
      </c>
      <c r="R116" s="2465">
        <v>0</v>
      </c>
      <c r="S116" s="2465">
        <v>0</v>
      </c>
      <c r="T116" s="2465">
        <v>0</v>
      </c>
      <c r="U116" s="2540">
        <f>R116+S116-T116</f>
        <v>0</v>
      </c>
      <c r="V116" s="661"/>
      <c r="W116" s="2479">
        <f>+X116+Y116</f>
        <v>0</v>
      </c>
      <c r="X116" s="2482">
        <v>0</v>
      </c>
      <c r="Y116" s="2486">
        <v>0</v>
      </c>
      <c r="Z116" s="5979">
        <v>0</v>
      </c>
      <c r="AA116" s="2482">
        <v>0</v>
      </c>
      <c r="AB116" s="2482">
        <v>0</v>
      </c>
      <c r="AC116" s="2482">
        <v>0</v>
      </c>
      <c r="AD116" s="5989">
        <v>0</v>
      </c>
      <c r="AE116" s="1108">
        <f>AB116+AC116-AD116</f>
        <v>0</v>
      </c>
      <c r="AF116" s="2489">
        <f>Y116+AA116</f>
        <v>0</v>
      </c>
      <c r="AG116" s="661"/>
      <c r="AH116" s="658">
        <v>0</v>
      </c>
      <c r="AI116" s="661"/>
      <c r="AJ116" s="658">
        <v>0</v>
      </c>
      <c r="AK116" s="906"/>
      <c r="AL116" s="6177"/>
      <c r="AM116" s="738"/>
      <c r="AN116" s="738"/>
      <c r="AO116" s="738"/>
      <c r="AP116" s="738"/>
    </row>
    <row r="117" spans="2:42">
      <c r="B117" s="880"/>
      <c r="C117" s="2166" t="s">
        <v>2681</v>
      </c>
      <c r="D117" s="2462"/>
      <c r="E117" s="2462"/>
      <c r="F117" s="2534"/>
      <c r="G117" s="2464"/>
      <c r="H117" s="2474"/>
      <c r="I117" s="2474"/>
      <c r="J117" s="2474"/>
      <c r="K117" s="2474"/>
      <c r="L117" s="2472"/>
      <c r="M117" s="2474"/>
      <c r="N117" s="2474"/>
      <c r="O117" s="2474"/>
      <c r="P117" s="2474"/>
      <c r="Q117" s="2474"/>
      <c r="R117" s="2474"/>
      <c r="S117" s="2464"/>
      <c r="T117" s="2535"/>
      <c r="U117" s="2536"/>
      <c r="V117" s="661"/>
      <c r="W117" s="2167"/>
      <c r="X117" s="167"/>
      <c r="Y117" s="2168"/>
      <c r="Z117" s="5978"/>
      <c r="AA117" s="167"/>
      <c r="AB117" s="167"/>
      <c r="AC117" s="167"/>
      <c r="AD117" s="5962"/>
      <c r="AE117" s="167"/>
      <c r="AF117" s="2169"/>
      <c r="AG117" s="661"/>
      <c r="AH117" s="3015"/>
      <c r="AI117" s="661"/>
      <c r="AJ117" s="3015"/>
      <c r="AK117" s="910"/>
      <c r="AL117" s="6177"/>
      <c r="AM117" s="738"/>
      <c r="AN117" s="738"/>
      <c r="AO117" s="738"/>
      <c r="AP117" s="738"/>
    </row>
    <row r="118" spans="2:42">
      <c r="B118" s="880"/>
      <c r="C118" s="2537" t="s">
        <v>2444</v>
      </c>
      <c r="D118" s="2462"/>
      <c r="E118" s="2462"/>
      <c r="F118" s="2534"/>
      <c r="G118" s="2538" t="b">
        <v>1</v>
      </c>
      <c r="H118" s="2474"/>
      <c r="I118" s="2474"/>
      <c r="J118" s="2474"/>
      <c r="K118" s="2474"/>
      <c r="L118" s="2472">
        <v>0</v>
      </c>
      <c r="M118" s="2465">
        <v>0</v>
      </c>
      <c r="N118" s="2465">
        <v>0</v>
      </c>
      <c r="O118" s="2539">
        <f>L118*N118</f>
        <v>0</v>
      </c>
      <c r="P118" s="2465">
        <v>0</v>
      </c>
      <c r="Q118" s="2539">
        <f>L118*P118</f>
        <v>0</v>
      </c>
      <c r="R118" s="2465">
        <v>0</v>
      </c>
      <c r="S118" s="2465">
        <v>0</v>
      </c>
      <c r="T118" s="2465">
        <v>0</v>
      </c>
      <c r="U118" s="2540">
        <f>R118+S118-T118</f>
        <v>0</v>
      </c>
      <c r="V118" s="661"/>
      <c r="W118" s="2479">
        <f>+X118+Y118</f>
        <v>0</v>
      </c>
      <c r="X118" s="2482">
        <v>0</v>
      </c>
      <c r="Y118" s="2486">
        <v>0</v>
      </c>
      <c r="Z118" s="5979">
        <v>0</v>
      </c>
      <c r="AA118" s="2482">
        <v>0</v>
      </c>
      <c r="AB118" s="2482">
        <v>0</v>
      </c>
      <c r="AC118" s="2482">
        <v>0</v>
      </c>
      <c r="AD118" s="5989">
        <v>0</v>
      </c>
      <c r="AE118" s="1108">
        <f>AB118+AC118-AD118</f>
        <v>0</v>
      </c>
      <c r="AF118" s="2489">
        <f>Y118+AA118</f>
        <v>0</v>
      </c>
      <c r="AG118" s="661"/>
      <c r="AH118" s="658">
        <v>0</v>
      </c>
      <c r="AI118" s="661"/>
      <c r="AJ118" s="658">
        <v>0</v>
      </c>
      <c r="AK118" s="906"/>
      <c r="AL118" s="6177"/>
      <c r="AM118" s="738"/>
      <c r="AN118" s="738"/>
      <c r="AO118" s="738"/>
      <c r="AP118" s="738"/>
    </row>
    <row r="119" spans="2:42">
      <c r="B119" s="880"/>
      <c r="C119" s="2537" t="s">
        <v>2445</v>
      </c>
      <c r="D119" s="2462"/>
      <c r="E119" s="2462"/>
      <c r="F119" s="2534"/>
      <c r="G119" s="2538" t="b">
        <v>0</v>
      </c>
      <c r="H119" s="2474"/>
      <c r="I119" s="2474"/>
      <c r="J119" s="2474"/>
      <c r="K119" s="2474"/>
      <c r="L119" s="2472">
        <v>0</v>
      </c>
      <c r="M119" s="2465">
        <v>0</v>
      </c>
      <c r="N119" s="2465">
        <v>0</v>
      </c>
      <c r="O119" s="2539">
        <f>L119*N119</f>
        <v>0</v>
      </c>
      <c r="P119" s="2465">
        <v>0</v>
      </c>
      <c r="Q119" s="2539">
        <f>L119*P119</f>
        <v>0</v>
      </c>
      <c r="R119" s="2465">
        <v>0</v>
      </c>
      <c r="S119" s="2465">
        <v>0</v>
      </c>
      <c r="T119" s="2465">
        <v>0</v>
      </c>
      <c r="U119" s="2540">
        <f>R119+S119-T119</f>
        <v>0</v>
      </c>
      <c r="V119" s="661"/>
      <c r="W119" s="2479">
        <f>+X119+Y119</f>
        <v>0</v>
      </c>
      <c r="X119" s="2482">
        <v>0</v>
      </c>
      <c r="Y119" s="2486">
        <v>0</v>
      </c>
      <c r="Z119" s="5979">
        <v>0</v>
      </c>
      <c r="AA119" s="2482">
        <v>0</v>
      </c>
      <c r="AB119" s="2482">
        <v>0</v>
      </c>
      <c r="AC119" s="2482">
        <v>0</v>
      </c>
      <c r="AD119" s="5989">
        <v>0</v>
      </c>
      <c r="AE119" s="1108">
        <f>AB119+AC119-AD119</f>
        <v>0</v>
      </c>
      <c r="AF119" s="2489">
        <f>Y119+AA119</f>
        <v>0</v>
      </c>
      <c r="AG119" s="661"/>
      <c r="AH119" s="658">
        <v>0</v>
      </c>
      <c r="AI119" s="661"/>
      <c r="AJ119" s="658">
        <v>0</v>
      </c>
      <c r="AK119" s="906"/>
      <c r="AL119" s="6177"/>
      <c r="AM119" s="738"/>
      <c r="AN119" s="738"/>
      <c r="AO119" s="738"/>
      <c r="AP119" s="738"/>
    </row>
    <row r="120" spans="2:42">
      <c r="B120" s="880"/>
      <c r="C120" s="2537" t="s">
        <v>2446</v>
      </c>
      <c r="D120" s="2462"/>
      <c r="E120" s="2462"/>
      <c r="F120" s="2534"/>
      <c r="G120" s="2538" t="b">
        <v>1</v>
      </c>
      <c r="H120" s="2474"/>
      <c r="I120" s="2474"/>
      <c r="J120" s="2474"/>
      <c r="K120" s="2474"/>
      <c r="L120" s="2472">
        <v>0</v>
      </c>
      <c r="M120" s="2465">
        <v>0</v>
      </c>
      <c r="N120" s="2465">
        <v>0</v>
      </c>
      <c r="O120" s="2539">
        <f>L120*N120</f>
        <v>0</v>
      </c>
      <c r="P120" s="2465">
        <v>0</v>
      </c>
      <c r="Q120" s="2539">
        <f>L120*P120</f>
        <v>0</v>
      </c>
      <c r="R120" s="2465">
        <v>0</v>
      </c>
      <c r="S120" s="2465">
        <v>0</v>
      </c>
      <c r="T120" s="2465">
        <v>0</v>
      </c>
      <c r="U120" s="2540">
        <f>R120+S120-T120</f>
        <v>0</v>
      </c>
      <c r="V120" s="661"/>
      <c r="W120" s="2479">
        <f>+X120+Y120</f>
        <v>0</v>
      </c>
      <c r="X120" s="2482">
        <v>0</v>
      </c>
      <c r="Y120" s="2486">
        <v>0</v>
      </c>
      <c r="Z120" s="5979">
        <v>0</v>
      </c>
      <c r="AA120" s="2482">
        <v>0</v>
      </c>
      <c r="AB120" s="2482">
        <v>0</v>
      </c>
      <c r="AC120" s="2482">
        <v>0</v>
      </c>
      <c r="AD120" s="5989">
        <v>0</v>
      </c>
      <c r="AE120" s="1108">
        <f>AB120+AC120-AD120</f>
        <v>0</v>
      </c>
      <c r="AF120" s="2489">
        <f>Y120+AA120</f>
        <v>0</v>
      </c>
      <c r="AG120" s="661"/>
      <c r="AH120" s="658">
        <v>0</v>
      </c>
      <c r="AI120" s="661"/>
      <c r="AJ120" s="658">
        <v>0</v>
      </c>
      <c r="AK120" s="906"/>
      <c r="AL120" s="6177"/>
      <c r="AM120" s="738"/>
      <c r="AN120" s="738"/>
      <c r="AO120" s="738"/>
      <c r="AP120" s="738"/>
    </row>
    <row r="121" spans="2:42">
      <c r="B121" s="880"/>
      <c r="C121" s="2166" t="s">
        <v>2682</v>
      </c>
      <c r="D121" s="2462"/>
      <c r="E121" s="2462"/>
      <c r="F121" s="2534"/>
      <c r="G121" s="2464"/>
      <c r="H121" s="2474"/>
      <c r="I121" s="2474"/>
      <c r="J121" s="2474"/>
      <c r="K121" s="2474"/>
      <c r="L121" s="2472"/>
      <c r="M121" s="2474"/>
      <c r="N121" s="2474"/>
      <c r="O121" s="2474"/>
      <c r="P121" s="2474"/>
      <c r="Q121" s="2474"/>
      <c r="R121" s="2474"/>
      <c r="S121" s="2464"/>
      <c r="T121" s="2535"/>
      <c r="U121" s="2536"/>
      <c r="V121" s="661"/>
      <c r="W121" s="2167"/>
      <c r="X121" s="167"/>
      <c r="Y121" s="2168"/>
      <c r="Z121" s="5978"/>
      <c r="AA121" s="167"/>
      <c r="AB121" s="167"/>
      <c r="AC121" s="167"/>
      <c r="AD121" s="5962"/>
      <c r="AE121" s="167"/>
      <c r="AF121" s="2169"/>
      <c r="AG121" s="661"/>
      <c r="AH121" s="3015"/>
      <c r="AI121" s="661"/>
      <c r="AJ121" s="3015"/>
      <c r="AK121" s="910"/>
      <c r="AL121" s="6177"/>
      <c r="AM121" s="738"/>
      <c r="AN121" s="738"/>
      <c r="AO121" s="738"/>
      <c r="AP121" s="738"/>
    </row>
    <row r="122" spans="2:42">
      <c r="B122" s="880"/>
      <c r="C122" s="2166" t="s">
        <v>2683</v>
      </c>
      <c r="D122" s="2462"/>
      <c r="E122" s="2462"/>
      <c r="F122" s="2534"/>
      <c r="G122" s="2464"/>
      <c r="H122" s="2474"/>
      <c r="I122" s="2474"/>
      <c r="J122" s="2474"/>
      <c r="K122" s="2474"/>
      <c r="L122" s="2472"/>
      <c r="M122" s="2474"/>
      <c r="N122" s="2474"/>
      <c r="O122" s="2474"/>
      <c r="P122" s="2474"/>
      <c r="Q122" s="2474"/>
      <c r="R122" s="2474"/>
      <c r="S122" s="2464"/>
      <c r="T122" s="2535"/>
      <c r="U122" s="2536"/>
      <c r="V122" s="661"/>
      <c r="W122" s="2167"/>
      <c r="X122" s="167"/>
      <c r="Y122" s="2168"/>
      <c r="Z122" s="5978"/>
      <c r="AA122" s="167"/>
      <c r="AB122" s="167"/>
      <c r="AC122" s="167"/>
      <c r="AD122" s="5962"/>
      <c r="AE122" s="167"/>
      <c r="AF122" s="2169"/>
      <c r="AG122" s="661"/>
      <c r="AH122" s="3015"/>
      <c r="AI122" s="661"/>
      <c r="AJ122" s="3015"/>
      <c r="AK122" s="910"/>
      <c r="AL122" s="6177"/>
      <c r="AM122" s="738"/>
      <c r="AN122" s="738"/>
      <c r="AO122" s="738"/>
      <c r="AP122" s="738"/>
    </row>
    <row r="123" spans="2:42">
      <c r="B123" s="880"/>
      <c r="C123" s="2537" t="s">
        <v>2444</v>
      </c>
      <c r="D123" s="2462"/>
      <c r="E123" s="2462"/>
      <c r="F123" s="2534"/>
      <c r="G123" s="2538" t="b">
        <v>1</v>
      </c>
      <c r="H123" s="2474"/>
      <c r="I123" s="2474"/>
      <c r="J123" s="2474"/>
      <c r="K123" s="2474"/>
      <c r="L123" s="2472">
        <v>0</v>
      </c>
      <c r="M123" s="2465">
        <v>0</v>
      </c>
      <c r="N123" s="2465">
        <v>0</v>
      </c>
      <c r="O123" s="2539">
        <f>L123*N123</f>
        <v>0</v>
      </c>
      <c r="P123" s="2465">
        <v>0</v>
      </c>
      <c r="Q123" s="2539">
        <f>L123*P123</f>
        <v>0</v>
      </c>
      <c r="R123" s="2465">
        <v>0</v>
      </c>
      <c r="S123" s="2465">
        <v>0</v>
      </c>
      <c r="T123" s="2465">
        <v>0</v>
      </c>
      <c r="U123" s="2540">
        <f>R123+S123-T123</f>
        <v>0</v>
      </c>
      <c r="V123" s="661"/>
      <c r="W123" s="2479">
        <f>+X123+Y123</f>
        <v>0</v>
      </c>
      <c r="X123" s="2482">
        <v>0</v>
      </c>
      <c r="Y123" s="2486">
        <v>0</v>
      </c>
      <c r="Z123" s="5979">
        <v>0</v>
      </c>
      <c r="AA123" s="2482">
        <v>0</v>
      </c>
      <c r="AB123" s="2482">
        <v>0</v>
      </c>
      <c r="AC123" s="2482">
        <v>0</v>
      </c>
      <c r="AD123" s="5989">
        <v>0</v>
      </c>
      <c r="AE123" s="1108">
        <f>AB123+AC123-AD123</f>
        <v>0</v>
      </c>
      <c r="AF123" s="2489">
        <f>Y123+AA123</f>
        <v>0</v>
      </c>
      <c r="AG123" s="661"/>
      <c r="AH123" s="658">
        <v>0</v>
      </c>
      <c r="AI123" s="661"/>
      <c r="AJ123" s="658">
        <v>0</v>
      </c>
      <c r="AK123" s="906"/>
      <c r="AL123" s="6177"/>
      <c r="AM123" s="738"/>
      <c r="AN123" s="738"/>
      <c r="AO123" s="738"/>
      <c r="AP123" s="738"/>
    </row>
    <row r="124" spans="2:42">
      <c r="B124" s="880"/>
      <c r="C124" s="2537" t="s">
        <v>2445</v>
      </c>
      <c r="D124" s="2462"/>
      <c r="E124" s="2462"/>
      <c r="F124" s="2534"/>
      <c r="G124" s="2538" t="b">
        <v>0</v>
      </c>
      <c r="H124" s="2474"/>
      <c r="I124" s="2474"/>
      <c r="J124" s="2474"/>
      <c r="K124" s="2474"/>
      <c r="L124" s="2472">
        <v>0</v>
      </c>
      <c r="M124" s="2465">
        <v>0</v>
      </c>
      <c r="N124" s="2465">
        <v>0</v>
      </c>
      <c r="O124" s="2539">
        <f>L124*N124</f>
        <v>0</v>
      </c>
      <c r="P124" s="2465">
        <v>0</v>
      </c>
      <c r="Q124" s="2539">
        <f>L124*P124</f>
        <v>0</v>
      </c>
      <c r="R124" s="2465">
        <v>0</v>
      </c>
      <c r="S124" s="2465">
        <v>0</v>
      </c>
      <c r="T124" s="2465">
        <v>0</v>
      </c>
      <c r="U124" s="2540">
        <f>R124+S124-T124</f>
        <v>0</v>
      </c>
      <c r="V124" s="661"/>
      <c r="W124" s="2479">
        <f>+X124+Y124</f>
        <v>0</v>
      </c>
      <c r="X124" s="2482">
        <v>0</v>
      </c>
      <c r="Y124" s="2486">
        <v>0</v>
      </c>
      <c r="Z124" s="5979">
        <v>0</v>
      </c>
      <c r="AA124" s="2482">
        <v>0</v>
      </c>
      <c r="AB124" s="2482">
        <v>0</v>
      </c>
      <c r="AC124" s="2482">
        <v>0</v>
      </c>
      <c r="AD124" s="5989">
        <v>0</v>
      </c>
      <c r="AE124" s="1108">
        <f>AB124+AC124-AD124</f>
        <v>0</v>
      </c>
      <c r="AF124" s="2489">
        <f>Y124+AA124</f>
        <v>0</v>
      </c>
      <c r="AG124" s="661"/>
      <c r="AH124" s="658">
        <v>0</v>
      </c>
      <c r="AI124" s="661"/>
      <c r="AJ124" s="658">
        <v>0</v>
      </c>
      <c r="AK124" s="906"/>
      <c r="AL124" s="6177"/>
      <c r="AM124" s="738"/>
      <c r="AN124" s="738"/>
      <c r="AO124" s="738"/>
      <c r="AP124" s="738"/>
    </row>
    <row r="125" spans="2:42">
      <c r="B125" s="880"/>
      <c r="C125" s="2537" t="s">
        <v>2446</v>
      </c>
      <c r="D125" s="2462"/>
      <c r="E125" s="2462"/>
      <c r="F125" s="2534"/>
      <c r="G125" s="2538" t="b">
        <v>1</v>
      </c>
      <c r="H125" s="2474"/>
      <c r="I125" s="2474"/>
      <c r="J125" s="2474"/>
      <c r="K125" s="2474"/>
      <c r="L125" s="2472">
        <v>0</v>
      </c>
      <c r="M125" s="2465">
        <v>0</v>
      </c>
      <c r="N125" s="2465">
        <v>0</v>
      </c>
      <c r="O125" s="2539">
        <f>L125*N125</f>
        <v>0</v>
      </c>
      <c r="P125" s="2465">
        <v>0</v>
      </c>
      <c r="Q125" s="2539">
        <f>L125*P125</f>
        <v>0</v>
      </c>
      <c r="R125" s="2465">
        <v>0</v>
      </c>
      <c r="S125" s="2465">
        <v>0</v>
      </c>
      <c r="T125" s="2465">
        <v>0</v>
      </c>
      <c r="U125" s="2540">
        <f>R125+S125-T125</f>
        <v>0</v>
      </c>
      <c r="V125" s="661"/>
      <c r="W125" s="2479">
        <f>+X125+Y125</f>
        <v>0</v>
      </c>
      <c r="X125" s="2482">
        <v>0</v>
      </c>
      <c r="Y125" s="2486">
        <v>0</v>
      </c>
      <c r="Z125" s="5979">
        <v>0</v>
      </c>
      <c r="AA125" s="2482">
        <v>0</v>
      </c>
      <c r="AB125" s="2482">
        <v>0</v>
      </c>
      <c r="AC125" s="2482">
        <v>0</v>
      </c>
      <c r="AD125" s="5989">
        <v>0</v>
      </c>
      <c r="AE125" s="1108">
        <f>AB125+AC125-AD125</f>
        <v>0</v>
      </c>
      <c r="AF125" s="2489">
        <f>Y125+AA125</f>
        <v>0</v>
      </c>
      <c r="AG125" s="661"/>
      <c r="AH125" s="658">
        <v>0</v>
      </c>
      <c r="AI125" s="661"/>
      <c r="AJ125" s="658">
        <v>0</v>
      </c>
      <c r="AK125" s="906"/>
      <c r="AL125" s="6177"/>
      <c r="AM125" s="738"/>
      <c r="AN125" s="738"/>
      <c r="AO125" s="738"/>
      <c r="AP125" s="738"/>
    </row>
    <row r="126" spans="2:42">
      <c r="B126" s="880"/>
      <c r="C126" s="2166" t="s">
        <v>2684</v>
      </c>
      <c r="D126" s="2462"/>
      <c r="E126" s="2462"/>
      <c r="F126" s="2534"/>
      <c r="G126" s="2464"/>
      <c r="H126" s="2474"/>
      <c r="I126" s="2474"/>
      <c r="J126" s="2474"/>
      <c r="K126" s="2474"/>
      <c r="L126" s="2472"/>
      <c r="M126" s="2474"/>
      <c r="N126" s="2474"/>
      <c r="O126" s="2474"/>
      <c r="P126" s="2474"/>
      <c r="Q126" s="2474"/>
      <c r="R126" s="2474"/>
      <c r="S126" s="2464"/>
      <c r="T126" s="2535"/>
      <c r="U126" s="2536"/>
      <c r="V126" s="661"/>
      <c r="W126" s="2167"/>
      <c r="X126" s="167"/>
      <c r="Y126" s="2168"/>
      <c r="Z126" s="5978"/>
      <c r="AA126" s="167"/>
      <c r="AB126" s="167"/>
      <c r="AC126" s="167"/>
      <c r="AD126" s="5962"/>
      <c r="AE126" s="167"/>
      <c r="AF126" s="2169"/>
      <c r="AG126" s="661"/>
      <c r="AH126" s="3015"/>
      <c r="AI126" s="661"/>
      <c r="AJ126" s="3015"/>
      <c r="AK126" s="910"/>
      <c r="AL126" s="6177"/>
      <c r="AM126" s="738"/>
      <c r="AN126" s="738"/>
      <c r="AO126" s="738"/>
      <c r="AP126" s="738"/>
    </row>
    <row r="127" spans="2:42">
      <c r="B127" s="880"/>
      <c r="C127" s="2537" t="s">
        <v>2444</v>
      </c>
      <c r="D127" s="2462"/>
      <c r="E127" s="2462"/>
      <c r="F127" s="2534"/>
      <c r="G127" s="2538" t="b">
        <v>1</v>
      </c>
      <c r="H127" s="2474"/>
      <c r="I127" s="2474"/>
      <c r="J127" s="2474"/>
      <c r="K127" s="2474"/>
      <c r="L127" s="2472">
        <v>0</v>
      </c>
      <c r="M127" s="2465">
        <v>0</v>
      </c>
      <c r="N127" s="2465">
        <v>0</v>
      </c>
      <c r="O127" s="2539">
        <f>L127*N127</f>
        <v>0</v>
      </c>
      <c r="P127" s="2465">
        <v>0</v>
      </c>
      <c r="Q127" s="2539">
        <f>L127*P127</f>
        <v>0</v>
      </c>
      <c r="R127" s="2465">
        <v>0</v>
      </c>
      <c r="S127" s="2465">
        <v>0</v>
      </c>
      <c r="T127" s="2465">
        <v>0</v>
      </c>
      <c r="U127" s="2540">
        <f>R127+S127-T127</f>
        <v>0</v>
      </c>
      <c r="V127" s="661"/>
      <c r="W127" s="2479">
        <f>+X127+Y127</f>
        <v>0</v>
      </c>
      <c r="X127" s="2482">
        <v>0</v>
      </c>
      <c r="Y127" s="2486">
        <v>0</v>
      </c>
      <c r="Z127" s="5979">
        <v>0</v>
      </c>
      <c r="AA127" s="2482">
        <v>0</v>
      </c>
      <c r="AB127" s="2482">
        <v>0</v>
      </c>
      <c r="AC127" s="2482">
        <v>0</v>
      </c>
      <c r="AD127" s="5989">
        <v>0</v>
      </c>
      <c r="AE127" s="1108">
        <f>AB127+AC127-AD127</f>
        <v>0</v>
      </c>
      <c r="AF127" s="2489">
        <f>Y127+AA127</f>
        <v>0</v>
      </c>
      <c r="AG127" s="661"/>
      <c r="AH127" s="658">
        <v>0</v>
      </c>
      <c r="AI127" s="661"/>
      <c r="AJ127" s="658">
        <v>0</v>
      </c>
      <c r="AK127" s="906"/>
      <c r="AL127" s="6177"/>
      <c r="AM127" s="738"/>
      <c r="AN127" s="738"/>
      <c r="AO127" s="738"/>
      <c r="AP127" s="738"/>
    </row>
    <row r="128" spans="2:42">
      <c r="B128" s="880"/>
      <c r="C128" s="2537" t="s">
        <v>2445</v>
      </c>
      <c r="D128" s="2462"/>
      <c r="E128" s="2462"/>
      <c r="F128" s="2534"/>
      <c r="G128" s="2538" t="b">
        <v>0</v>
      </c>
      <c r="H128" s="2474"/>
      <c r="I128" s="2474"/>
      <c r="J128" s="2474"/>
      <c r="K128" s="2474"/>
      <c r="L128" s="2472">
        <v>0</v>
      </c>
      <c r="M128" s="2465">
        <v>0</v>
      </c>
      <c r="N128" s="2465">
        <v>0</v>
      </c>
      <c r="O128" s="2539">
        <f>L128*N128</f>
        <v>0</v>
      </c>
      <c r="P128" s="2465">
        <v>0</v>
      </c>
      <c r="Q128" s="2539">
        <f>L128*P128</f>
        <v>0</v>
      </c>
      <c r="R128" s="2465">
        <v>0</v>
      </c>
      <c r="S128" s="2465">
        <v>0</v>
      </c>
      <c r="T128" s="2465">
        <v>0</v>
      </c>
      <c r="U128" s="2540">
        <f>R128+S128-T128</f>
        <v>0</v>
      </c>
      <c r="V128" s="661"/>
      <c r="W128" s="2479">
        <f>+X128+Y128</f>
        <v>0</v>
      </c>
      <c r="X128" s="2482">
        <v>0</v>
      </c>
      <c r="Y128" s="2486">
        <v>0</v>
      </c>
      <c r="Z128" s="5979">
        <v>0</v>
      </c>
      <c r="AA128" s="2482">
        <v>0</v>
      </c>
      <c r="AB128" s="2482">
        <v>0</v>
      </c>
      <c r="AC128" s="2482">
        <v>0</v>
      </c>
      <c r="AD128" s="5989">
        <v>0</v>
      </c>
      <c r="AE128" s="1108">
        <f>AB128+AC128-AD128</f>
        <v>0</v>
      </c>
      <c r="AF128" s="2489">
        <f>Y128+AA128</f>
        <v>0</v>
      </c>
      <c r="AG128" s="661"/>
      <c r="AH128" s="658">
        <v>0</v>
      </c>
      <c r="AI128" s="661"/>
      <c r="AJ128" s="658">
        <v>0</v>
      </c>
      <c r="AK128" s="906"/>
      <c r="AL128" s="6177"/>
      <c r="AM128" s="738"/>
      <c r="AN128" s="738"/>
      <c r="AO128" s="738"/>
      <c r="AP128" s="738"/>
    </row>
    <row r="129" spans="2:42">
      <c r="B129" s="880"/>
      <c r="C129" s="2537" t="s">
        <v>2446</v>
      </c>
      <c r="D129" s="2541"/>
      <c r="E129" s="2541"/>
      <c r="F129" s="2463"/>
      <c r="G129" s="2538" t="b">
        <v>1</v>
      </c>
      <c r="H129" s="2465"/>
      <c r="I129" s="2465"/>
      <c r="J129" s="2465"/>
      <c r="K129" s="2465"/>
      <c r="L129" s="2472">
        <v>0</v>
      </c>
      <c r="M129" s="2465">
        <v>0</v>
      </c>
      <c r="N129" s="2465">
        <v>0</v>
      </c>
      <c r="O129" s="2539">
        <f>L129*N129</f>
        <v>0</v>
      </c>
      <c r="P129" s="2465">
        <v>0</v>
      </c>
      <c r="Q129" s="2539">
        <f>L129*P129</f>
        <v>0</v>
      </c>
      <c r="R129" s="2465">
        <v>0</v>
      </c>
      <c r="S129" s="2465">
        <v>0</v>
      </c>
      <c r="T129" s="2465">
        <v>0</v>
      </c>
      <c r="U129" s="2540">
        <f>R129+S129-T129</f>
        <v>0</v>
      </c>
      <c r="V129" s="661"/>
      <c r="W129" s="2479">
        <f>+X129+Y129</f>
        <v>0</v>
      </c>
      <c r="X129" s="2483">
        <v>0</v>
      </c>
      <c r="Y129" s="2486">
        <v>0</v>
      </c>
      <c r="Z129" s="5980">
        <v>0</v>
      </c>
      <c r="AA129" s="2482">
        <v>0</v>
      </c>
      <c r="AB129" s="2482">
        <v>0</v>
      </c>
      <c r="AC129" s="2482">
        <v>0</v>
      </c>
      <c r="AD129" s="5990">
        <v>0</v>
      </c>
      <c r="AE129" s="1108">
        <f>AB129+AC129-AD129</f>
        <v>0</v>
      </c>
      <c r="AF129" s="2489">
        <f>Y129+AA129</f>
        <v>0</v>
      </c>
      <c r="AG129" s="661"/>
      <c r="AH129" s="3016">
        <v>0</v>
      </c>
      <c r="AI129" s="661"/>
      <c r="AJ129" s="3016">
        <v>0</v>
      </c>
      <c r="AK129" s="906"/>
      <c r="AL129" s="6177"/>
      <c r="AM129" s="738"/>
      <c r="AN129" s="738"/>
      <c r="AO129" s="738"/>
      <c r="AP129" s="738"/>
    </row>
    <row r="130" spans="2:42">
      <c r="B130" s="880"/>
      <c r="C130" s="2375" t="s">
        <v>1104</v>
      </c>
      <c r="D130" s="2542"/>
      <c r="E130" s="2542"/>
      <c r="F130" s="2542"/>
      <c r="G130" s="2543">
        <f>COUNTIF(G114:G129,TRUE)</f>
        <v>8</v>
      </c>
      <c r="H130" s="2544"/>
      <c r="I130" s="2544"/>
      <c r="J130" s="2544"/>
      <c r="K130" s="2544"/>
      <c r="L130" s="2545"/>
      <c r="M130" s="2544"/>
      <c r="N130" s="2544"/>
      <c r="O130" s="2505">
        <f>SUMIF($G$114:$G$129,"TRUE",O114:O129)</f>
        <v>0</v>
      </c>
      <c r="P130" s="2544"/>
      <c r="Q130" s="2505">
        <f>SUMIF($G$114:$G$129,"TRUE",Q114:Q129)</f>
        <v>0</v>
      </c>
      <c r="R130" s="2505">
        <f>SUMIF($G$114:$G$129,"TRUE",R114:R129)</f>
        <v>0</v>
      </c>
      <c r="S130" s="2505">
        <f>SUMIF($G$114:$G$129,"TRUE",S114:S129)</f>
        <v>0</v>
      </c>
      <c r="T130" s="2505">
        <f>SUMIF($G$114:$G$129,"TRUE",T114:T129)</f>
        <v>0</v>
      </c>
      <c r="U130" s="360">
        <f>SUMIF($G$114:$G$129,"TRUE",U114:U129)</f>
        <v>0</v>
      </c>
      <c r="V130" s="661"/>
      <c r="W130" s="2504">
        <f t="shared" ref="W130:AF130" si="16">SUMIF($G$114:$G$129,"TRUE",W114:W129)</f>
        <v>0</v>
      </c>
      <c r="X130" s="2505">
        <f t="shared" si="16"/>
        <v>0</v>
      </c>
      <c r="Y130" s="2505">
        <f t="shared" si="16"/>
        <v>0</v>
      </c>
      <c r="Z130" s="5981">
        <f t="shared" si="16"/>
        <v>0</v>
      </c>
      <c r="AA130" s="2505">
        <f t="shared" si="16"/>
        <v>0</v>
      </c>
      <c r="AB130" s="2505">
        <f>SUMIF($G$114:$G$129,"TRUE",AB114:AB129)</f>
        <v>0</v>
      </c>
      <c r="AC130" s="2505">
        <f>SUMIF($G$114:$G$129,"TRUE",AC114:AC129)</f>
        <v>0</v>
      </c>
      <c r="AD130" s="2505">
        <f>SUMIF($G$114:$G$129,"TRUE",AD114:AD129)</f>
        <v>0</v>
      </c>
      <c r="AE130" s="2505">
        <f>SUMIF($G$114:$G$129,"TRUE",AE114:AE129)</f>
        <v>0</v>
      </c>
      <c r="AF130" s="360">
        <f t="shared" si="16"/>
        <v>0</v>
      </c>
      <c r="AG130" s="661"/>
      <c r="AH130" s="3000">
        <f>SUMIF($G$114:$G$129,"TRUE",AH114:AH129)</f>
        <v>0</v>
      </c>
      <c r="AI130" s="661"/>
      <c r="AJ130" s="3000">
        <f>SUMIF($G$114:$G$129,"TRUE",AJ114:AJ129)</f>
        <v>0</v>
      </c>
      <c r="AK130" s="907"/>
      <c r="AL130" s="6177"/>
      <c r="AM130" s="738"/>
      <c r="AN130" s="738"/>
      <c r="AO130" s="738"/>
      <c r="AP130" s="738"/>
    </row>
    <row r="131" spans="2:42" s="718" customFormat="1">
      <c r="B131" s="884"/>
      <c r="C131" s="2546" t="s">
        <v>1749</v>
      </c>
      <c r="D131" s="2547"/>
      <c r="E131" s="2547"/>
      <c r="F131" s="2547"/>
      <c r="G131" s="2548"/>
      <c r="H131" s="2549"/>
      <c r="I131" s="2549"/>
      <c r="J131" s="2549"/>
      <c r="K131" s="2549"/>
      <c r="L131" s="2549"/>
      <c r="M131" s="2549"/>
      <c r="N131" s="2549"/>
      <c r="O131" s="2505">
        <f>SUM(O114:O129)</f>
        <v>0</v>
      </c>
      <c r="P131" s="2549"/>
      <c r="Q131" s="2505">
        <f>SUM(Q114:Q129)</f>
        <v>0</v>
      </c>
      <c r="R131" s="2505">
        <f>SUM(R114:R129)</f>
        <v>0</v>
      </c>
      <c r="S131" s="2505">
        <f>SUM(S114:S129)</f>
        <v>0</v>
      </c>
      <c r="T131" s="2505">
        <f>SUM(T114:T129)</f>
        <v>0</v>
      </c>
      <c r="U131" s="360">
        <f>SUM(U114:U129)</f>
        <v>0</v>
      </c>
      <c r="V131" s="662"/>
      <c r="W131" s="2504">
        <f t="shared" ref="W131:AF131" si="17">SUM(W114:W129)</f>
        <v>0</v>
      </c>
      <c r="X131" s="2505">
        <f t="shared" si="17"/>
        <v>0</v>
      </c>
      <c r="Y131" s="2505">
        <f t="shared" si="17"/>
        <v>0</v>
      </c>
      <c r="Z131" s="5981">
        <f t="shared" si="17"/>
        <v>0</v>
      </c>
      <c r="AA131" s="2505">
        <f t="shared" si="17"/>
        <v>0</v>
      </c>
      <c r="AB131" s="2505">
        <f>SUM(AB114:AB129)</f>
        <v>0</v>
      </c>
      <c r="AC131" s="2505">
        <f>SUM(AC114:AC129)</f>
        <v>0</v>
      </c>
      <c r="AD131" s="2505">
        <f>SUM(AD114:AD129)</f>
        <v>0</v>
      </c>
      <c r="AE131" s="2505">
        <f>SUM(AE114:AE129)</f>
        <v>0</v>
      </c>
      <c r="AF131" s="360">
        <f t="shared" si="17"/>
        <v>0</v>
      </c>
      <c r="AG131" s="662"/>
      <c r="AH131" s="3000">
        <f>SUM(AH114:AH129)</f>
        <v>0</v>
      </c>
      <c r="AI131" s="662"/>
      <c r="AJ131" s="3000">
        <f>SUM(AJ114:AJ129)</f>
        <v>0</v>
      </c>
      <c r="AK131" s="907"/>
      <c r="AL131" s="662"/>
      <c r="AM131" s="740"/>
      <c r="AN131" s="740"/>
      <c r="AO131" s="740"/>
      <c r="AP131" s="740"/>
    </row>
    <row r="132" spans="2:42" s="718" customFormat="1">
      <c r="B132" s="884"/>
      <c r="C132" s="2166" t="s">
        <v>1750</v>
      </c>
      <c r="D132" s="2462"/>
      <c r="E132" s="2462"/>
      <c r="F132" s="2534"/>
      <c r="G132" s="2464"/>
      <c r="H132" s="2474"/>
      <c r="I132" s="2474"/>
      <c r="J132" s="2474"/>
      <c r="K132" s="2474"/>
      <c r="L132" s="2474"/>
      <c r="M132" s="2474"/>
      <c r="N132" s="2474"/>
      <c r="O132" s="2474"/>
      <c r="P132" s="2474"/>
      <c r="Q132" s="2474"/>
      <c r="R132" s="2474"/>
      <c r="S132" s="2474"/>
      <c r="T132" s="2474"/>
      <c r="U132" s="2475"/>
      <c r="V132" s="661"/>
      <c r="W132" s="2490"/>
      <c r="X132" s="2491"/>
      <c r="Y132" s="2492"/>
      <c r="Z132" s="5982"/>
      <c r="AA132" s="5068"/>
      <c r="AB132" s="5068"/>
      <c r="AC132" s="5068"/>
      <c r="AD132" s="5992"/>
      <c r="AE132" s="2491"/>
      <c r="AF132" s="2493"/>
      <c r="AG132" s="662"/>
      <c r="AH132" s="3017"/>
      <c r="AI132" s="662"/>
      <c r="AJ132" s="3017"/>
      <c r="AK132" s="1106"/>
      <c r="AL132" s="662"/>
      <c r="AM132" s="740"/>
      <c r="AN132" s="740"/>
      <c r="AO132" s="740"/>
      <c r="AP132" s="740"/>
    </row>
    <row r="133" spans="2:42" s="718" customFormat="1">
      <c r="B133" s="884"/>
      <c r="C133" s="2166" t="s">
        <v>2685</v>
      </c>
      <c r="D133" s="2462"/>
      <c r="E133" s="2462"/>
      <c r="F133" s="2534"/>
      <c r="G133" s="2464"/>
      <c r="H133" s="2474"/>
      <c r="I133" s="2474"/>
      <c r="J133" s="2474"/>
      <c r="K133" s="2474"/>
      <c r="L133" s="2472"/>
      <c r="M133" s="2474"/>
      <c r="N133" s="2474"/>
      <c r="O133" s="2474"/>
      <c r="P133" s="2474"/>
      <c r="Q133" s="2474"/>
      <c r="R133" s="2474"/>
      <c r="S133" s="2464"/>
      <c r="T133" s="2535"/>
      <c r="U133" s="2536"/>
      <c r="V133" s="661"/>
      <c r="W133" s="2167"/>
      <c r="X133" s="167"/>
      <c r="Y133" s="2168"/>
      <c r="Z133" s="5978"/>
      <c r="AA133" s="167"/>
      <c r="AB133" s="167"/>
      <c r="AC133" s="167"/>
      <c r="AD133" s="5962"/>
      <c r="AE133" s="167"/>
      <c r="AF133" s="2169"/>
      <c r="AG133" s="662"/>
      <c r="AH133" s="3015"/>
      <c r="AI133" s="662"/>
      <c r="AJ133" s="3015"/>
      <c r="AK133" s="910"/>
      <c r="AL133" s="662"/>
      <c r="AM133" s="740"/>
      <c r="AN133" s="740"/>
      <c r="AO133" s="740"/>
      <c r="AP133" s="740"/>
    </row>
    <row r="134" spans="2:42" s="718" customFormat="1">
      <c r="B134" s="884"/>
      <c r="C134" s="2166" t="s">
        <v>2686</v>
      </c>
      <c r="D134" s="2462"/>
      <c r="E134" s="2462"/>
      <c r="F134" s="2534"/>
      <c r="G134" s="2464"/>
      <c r="H134" s="2474"/>
      <c r="I134" s="2474"/>
      <c r="J134" s="2474"/>
      <c r="K134" s="2474"/>
      <c r="L134" s="2472"/>
      <c r="M134" s="2474"/>
      <c r="N134" s="2474"/>
      <c r="O134" s="2474"/>
      <c r="P134" s="2474"/>
      <c r="Q134" s="2474"/>
      <c r="R134" s="2474"/>
      <c r="S134" s="2464"/>
      <c r="T134" s="2535"/>
      <c r="U134" s="2536"/>
      <c r="V134" s="661"/>
      <c r="W134" s="2167"/>
      <c r="X134" s="167"/>
      <c r="Y134" s="2168"/>
      <c r="Z134" s="5978"/>
      <c r="AA134" s="167"/>
      <c r="AB134" s="167"/>
      <c r="AC134" s="167"/>
      <c r="AD134" s="5962"/>
      <c r="AE134" s="167"/>
      <c r="AF134" s="2169"/>
      <c r="AG134" s="662"/>
      <c r="AH134" s="3015"/>
      <c r="AI134" s="662"/>
      <c r="AJ134" s="3015"/>
      <c r="AK134" s="910"/>
      <c r="AL134" s="662"/>
      <c r="AM134" s="740"/>
      <c r="AN134" s="740"/>
      <c r="AO134" s="740"/>
      <c r="AP134" s="740"/>
    </row>
    <row r="135" spans="2:42" s="718" customFormat="1">
      <c r="B135" s="884"/>
      <c r="C135" s="2537" t="s">
        <v>2444</v>
      </c>
      <c r="D135" s="2462"/>
      <c r="E135" s="2462"/>
      <c r="F135" s="2534"/>
      <c r="G135" s="2538" t="b">
        <v>1</v>
      </c>
      <c r="H135" s="2474"/>
      <c r="I135" s="2474"/>
      <c r="J135" s="2474"/>
      <c r="K135" s="2474"/>
      <c r="L135" s="2465">
        <v>0</v>
      </c>
      <c r="M135" s="2465">
        <v>0</v>
      </c>
      <c r="N135" s="2465">
        <v>0</v>
      </c>
      <c r="O135" s="2539">
        <f>L135*N135</f>
        <v>0</v>
      </c>
      <c r="P135" s="2465">
        <v>0</v>
      </c>
      <c r="Q135" s="2539">
        <f>L135*P135</f>
        <v>0</v>
      </c>
      <c r="R135" s="2465">
        <v>0</v>
      </c>
      <c r="S135" s="2465">
        <v>0</v>
      </c>
      <c r="T135" s="2465">
        <v>0</v>
      </c>
      <c r="U135" s="2540">
        <f>R135+S135-T135</f>
        <v>0</v>
      </c>
      <c r="V135" s="661"/>
      <c r="W135" s="2479">
        <f>+X135+Y135</f>
        <v>0</v>
      </c>
      <c r="X135" s="2465">
        <v>0</v>
      </c>
      <c r="Y135" s="2465">
        <v>0</v>
      </c>
      <c r="Z135" s="5983">
        <v>0</v>
      </c>
      <c r="AA135" s="2482">
        <v>0</v>
      </c>
      <c r="AB135" s="2482">
        <v>0</v>
      </c>
      <c r="AC135" s="2482">
        <v>0</v>
      </c>
      <c r="AD135" s="5989">
        <v>0</v>
      </c>
      <c r="AE135" s="1108">
        <f>AB135+AC135-AD135</f>
        <v>0</v>
      </c>
      <c r="AF135" s="2489">
        <f>Y135+AA135</f>
        <v>0</v>
      </c>
      <c r="AG135" s="662"/>
      <c r="AH135" s="658">
        <v>0</v>
      </c>
      <c r="AI135" s="662"/>
      <c r="AJ135" s="658">
        <v>0</v>
      </c>
      <c r="AK135" s="906"/>
      <c r="AL135" s="662"/>
      <c r="AM135" s="740"/>
      <c r="AN135" s="740"/>
      <c r="AO135" s="740"/>
      <c r="AP135" s="740"/>
    </row>
    <row r="136" spans="2:42" s="718" customFormat="1">
      <c r="B136" s="884"/>
      <c r="C136" s="2537" t="s">
        <v>2445</v>
      </c>
      <c r="D136" s="2462"/>
      <c r="E136" s="2462"/>
      <c r="F136" s="2534"/>
      <c r="G136" s="2538" t="b">
        <v>0</v>
      </c>
      <c r="H136" s="2474"/>
      <c r="I136" s="2474"/>
      <c r="J136" s="2474"/>
      <c r="K136" s="2474"/>
      <c r="L136" s="2472">
        <v>0</v>
      </c>
      <c r="M136" s="2465">
        <v>0</v>
      </c>
      <c r="N136" s="2465">
        <v>0</v>
      </c>
      <c r="O136" s="2539">
        <f>L136*N136</f>
        <v>0</v>
      </c>
      <c r="P136" s="2465">
        <v>0</v>
      </c>
      <c r="Q136" s="2539">
        <f>L136*P136</f>
        <v>0</v>
      </c>
      <c r="R136" s="2465">
        <v>0</v>
      </c>
      <c r="S136" s="2465">
        <v>0</v>
      </c>
      <c r="T136" s="2465">
        <v>0</v>
      </c>
      <c r="U136" s="2540">
        <f>R136+S136-T136</f>
        <v>0</v>
      </c>
      <c r="V136" s="661"/>
      <c r="W136" s="2479">
        <f>+X136+Y136</f>
        <v>0</v>
      </c>
      <c r="X136" s="2482">
        <v>0</v>
      </c>
      <c r="Y136" s="2486">
        <v>0</v>
      </c>
      <c r="Z136" s="5979">
        <v>0</v>
      </c>
      <c r="AA136" s="2482">
        <v>0</v>
      </c>
      <c r="AB136" s="2482">
        <v>0</v>
      </c>
      <c r="AC136" s="2482">
        <v>0</v>
      </c>
      <c r="AD136" s="5989">
        <v>0</v>
      </c>
      <c r="AE136" s="1108">
        <f>AB136+AC136-AD136</f>
        <v>0</v>
      </c>
      <c r="AF136" s="2489">
        <f>Y136+AA136</f>
        <v>0</v>
      </c>
      <c r="AG136" s="662"/>
      <c r="AH136" s="658">
        <v>0</v>
      </c>
      <c r="AI136" s="662"/>
      <c r="AJ136" s="658">
        <v>0</v>
      </c>
      <c r="AK136" s="906"/>
      <c r="AL136" s="662"/>
      <c r="AM136" s="740"/>
      <c r="AN136" s="740"/>
      <c r="AO136" s="740"/>
      <c r="AP136" s="740"/>
    </row>
    <row r="137" spans="2:42" s="718" customFormat="1">
      <c r="B137" s="884"/>
      <c r="C137" s="2537" t="s">
        <v>2446</v>
      </c>
      <c r="D137" s="2462"/>
      <c r="E137" s="2462"/>
      <c r="F137" s="2534"/>
      <c r="G137" s="2538" t="b">
        <v>1</v>
      </c>
      <c r="H137" s="2474"/>
      <c r="I137" s="2474"/>
      <c r="J137" s="2474"/>
      <c r="K137" s="2474"/>
      <c r="L137" s="2472">
        <v>0</v>
      </c>
      <c r="M137" s="2465">
        <v>0</v>
      </c>
      <c r="N137" s="2465">
        <v>0</v>
      </c>
      <c r="O137" s="2539">
        <f>L137*N137</f>
        <v>0</v>
      </c>
      <c r="P137" s="2465">
        <v>0</v>
      </c>
      <c r="Q137" s="2539">
        <f>L137*P137</f>
        <v>0</v>
      </c>
      <c r="R137" s="2465">
        <v>0</v>
      </c>
      <c r="S137" s="2465">
        <v>0</v>
      </c>
      <c r="T137" s="2465">
        <v>0</v>
      </c>
      <c r="U137" s="2540">
        <f>R137+S137-T137</f>
        <v>0</v>
      </c>
      <c r="V137" s="661"/>
      <c r="W137" s="2479">
        <f>+X137+Y137</f>
        <v>0</v>
      </c>
      <c r="X137" s="2482">
        <v>0</v>
      </c>
      <c r="Y137" s="2486">
        <v>0</v>
      </c>
      <c r="Z137" s="5979">
        <v>0</v>
      </c>
      <c r="AA137" s="2482">
        <v>0</v>
      </c>
      <c r="AB137" s="2482">
        <v>0</v>
      </c>
      <c r="AC137" s="2482">
        <v>0</v>
      </c>
      <c r="AD137" s="5989">
        <v>0</v>
      </c>
      <c r="AE137" s="1108">
        <f>AB137+AC137-AD137</f>
        <v>0</v>
      </c>
      <c r="AF137" s="2489">
        <f>Y137+AA137</f>
        <v>0</v>
      </c>
      <c r="AG137" s="662"/>
      <c r="AH137" s="658">
        <v>0</v>
      </c>
      <c r="AI137" s="662"/>
      <c r="AJ137" s="658">
        <v>0</v>
      </c>
      <c r="AK137" s="906"/>
      <c r="AL137" s="662"/>
      <c r="AM137" s="740"/>
      <c r="AN137" s="740"/>
      <c r="AO137" s="740"/>
      <c r="AP137" s="740"/>
    </row>
    <row r="138" spans="2:42" s="718" customFormat="1">
      <c r="B138" s="884"/>
      <c r="C138" s="2166" t="s">
        <v>2687</v>
      </c>
      <c r="D138" s="2462"/>
      <c r="E138" s="2462"/>
      <c r="F138" s="2534"/>
      <c r="G138" s="2464"/>
      <c r="H138" s="2474"/>
      <c r="I138" s="2474"/>
      <c r="J138" s="2474"/>
      <c r="K138" s="2474"/>
      <c r="L138" s="2472"/>
      <c r="M138" s="2474"/>
      <c r="N138" s="2474"/>
      <c r="O138" s="2474"/>
      <c r="P138" s="2474"/>
      <c r="Q138" s="2474"/>
      <c r="R138" s="2474"/>
      <c r="S138" s="2464"/>
      <c r="T138" s="2535"/>
      <c r="U138" s="2536"/>
      <c r="V138" s="661"/>
      <c r="W138" s="2167"/>
      <c r="X138" s="167"/>
      <c r="Y138" s="2168"/>
      <c r="Z138" s="5978"/>
      <c r="AA138" s="167"/>
      <c r="AB138" s="167"/>
      <c r="AC138" s="167"/>
      <c r="AD138" s="5962"/>
      <c r="AE138" s="167"/>
      <c r="AF138" s="2169"/>
      <c r="AG138" s="662"/>
      <c r="AH138" s="3015"/>
      <c r="AI138" s="662"/>
      <c r="AJ138" s="3015"/>
      <c r="AK138" s="910"/>
      <c r="AL138" s="662"/>
      <c r="AM138" s="740"/>
      <c r="AN138" s="740"/>
      <c r="AO138" s="740"/>
      <c r="AP138" s="740"/>
    </row>
    <row r="139" spans="2:42" s="718" customFormat="1">
      <c r="B139" s="884"/>
      <c r="C139" s="2537" t="s">
        <v>2444</v>
      </c>
      <c r="D139" s="2462"/>
      <c r="E139" s="2462"/>
      <c r="F139" s="2534"/>
      <c r="G139" s="2538" t="b">
        <v>1</v>
      </c>
      <c r="H139" s="2474"/>
      <c r="I139" s="2474"/>
      <c r="J139" s="2474"/>
      <c r="K139" s="2474"/>
      <c r="L139" s="2472">
        <v>0</v>
      </c>
      <c r="M139" s="2465">
        <v>0</v>
      </c>
      <c r="N139" s="2465">
        <v>0</v>
      </c>
      <c r="O139" s="2539">
        <f>L139*N139</f>
        <v>0</v>
      </c>
      <c r="P139" s="2465">
        <v>0</v>
      </c>
      <c r="Q139" s="2539">
        <f>L139*P139</f>
        <v>0</v>
      </c>
      <c r="R139" s="2465">
        <v>0</v>
      </c>
      <c r="S139" s="2465">
        <v>0</v>
      </c>
      <c r="T139" s="2465">
        <v>0</v>
      </c>
      <c r="U139" s="2540">
        <f>R139+S139-T139</f>
        <v>0</v>
      </c>
      <c r="V139" s="661"/>
      <c r="W139" s="2479">
        <f>+X139+Y139</f>
        <v>0</v>
      </c>
      <c r="X139" s="2482">
        <v>0</v>
      </c>
      <c r="Y139" s="2486">
        <v>0</v>
      </c>
      <c r="Z139" s="5979">
        <v>0</v>
      </c>
      <c r="AA139" s="2482">
        <v>0</v>
      </c>
      <c r="AB139" s="2482">
        <v>0</v>
      </c>
      <c r="AC139" s="2482">
        <v>0</v>
      </c>
      <c r="AD139" s="5989">
        <v>0</v>
      </c>
      <c r="AE139" s="1108">
        <f>AB139+AC139-AD139</f>
        <v>0</v>
      </c>
      <c r="AF139" s="2489">
        <f>Y139+AA139</f>
        <v>0</v>
      </c>
      <c r="AG139" s="662"/>
      <c r="AH139" s="658">
        <v>0</v>
      </c>
      <c r="AI139" s="662"/>
      <c r="AJ139" s="658">
        <v>0</v>
      </c>
      <c r="AK139" s="906"/>
      <c r="AL139" s="662"/>
      <c r="AM139" s="740"/>
      <c r="AN139" s="740"/>
      <c r="AO139" s="740"/>
      <c r="AP139" s="740"/>
    </row>
    <row r="140" spans="2:42" s="718" customFormat="1">
      <c r="B140" s="884"/>
      <c r="C140" s="2537" t="s">
        <v>2445</v>
      </c>
      <c r="D140" s="2462"/>
      <c r="E140" s="2462"/>
      <c r="F140" s="2534"/>
      <c r="G140" s="2538" t="b">
        <v>0</v>
      </c>
      <c r="H140" s="2474"/>
      <c r="I140" s="2474"/>
      <c r="J140" s="2474"/>
      <c r="K140" s="2474"/>
      <c r="L140" s="2472">
        <v>0</v>
      </c>
      <c r="M140" s="2465">
        <v>0</v>
      </c>
      <c r="N140" s="2465">
        <v>0</v>
      </c>
      <c r="O140" s="2539">
        <f>L140*N140</f>
        <v>0</v>
      </c>
      <c r="P140" s="2465">
        <v>0</v>
      </c>
      <c r="Q140" s="2539">
        <f>L140*P140</f>
        <v>0</v>
      </c>
      <c r="R140" s="2465">
        <v>0</v>
      </c>
      <c r="S140" s="2465">
        <v>0</v>
      </c>
      <c r="T140" s="2465">
        <v>0</v>
      </c>
      <c r="U140" s="2540">
        <f>R140+S140-T140</f>
        <v>0</v>
      </c>
      <c r="V140" s="661"/>
      <c r="W140" s="2479">
        <f>+X140+Y140</f>
        <v>0</v>
      </c>
      <c r="X140" s="2482">
        <v>0</v>
      </c>
      <c r="Y140" s="2486">
        <v>0</v>
      </c>
      <c r="Z140" s="5979">
        <v>0</v>
      </c>
      <c r="AA140" s="2482">
        <v>0</v>
      </c>
      <c r="AB140" s="2482">
        <v>0</v>
      </c>
      <c r="AC140" s="2482">
        <v>0</v>
      </c>
      <c r="AD140" s="5989">
        <v>0</v>
      </c>
      <c r="AE140" s="1108">
        <f>AB140+AC140-AD140</f>
        <v>0</v>
      </c>
      <c r="AF140" s="2489">
        <f>Y140+AA140</f>
        <v>0</v>
      </c>
      <c r="AG140" s="662"/>
      <c r="AH140" s="658">
        <v>0</v>
      </c>
      <c r="AI140" s="662"/>
      <c r="AJ140" s="658">
        <v>0</v>
      </c>
      <c r="AK140" s="906"/>
      <c r="AL140" s="662"/>
      <c r="AM140" s="740"/>
      <c r="AN140" s="740"/>
      <c r="AO140" s="740"/>
      <c r="AP140" s="740"/>
    </row>
    <row r="141" spans="2:42" s="718" customFormat="1">
      <c r="B141" s="884"/>
      <c r="C141" s="2537" t="s">
        <v>2446</v>
      </c>
      <c r="D141" s="2462"/>
      <c r="E141" s="2462"/>
      <c r="F141" s="2534"/>
      <c r="G141" s="2538" t="b">
        <v>1</v>
      </c>
      <c r="H141" s="2474"/>
      <c r="I141" s="2474"/>
      <c r="J141" s="2474"/>
      <c r="K141" s="2474"/>
      <c r="L141" s="2472">
        <v>0</v>
      </c>
      <c r="M141" s="2465">
        <v>0</v>
      </c>
      <c r="N141" s="2465">
        <v>0</v>
      </c>
      <c r="O141" s="2539">
        <f>L141*N141</f>
        <v>0</v>
      </c>
      <c r="P141" s="2465">
        <v>0</v>
      </c>
      <c r="Q141" s="2539">
        <f>L141*P141</f>
        <v>0</v>
      </c>
      <c r="R141" s="2465">
        <v>0</v>
      </c>
      <c r="S141" s="2465">
        <v>0</v>
      </c>
      <c r="T141" s="2465">
        <v>0</v>
      </c>
      <c r="U141" s="2540">
        <f>R141+S141-T141</f>
        <v>0</v>
      </c>
      <c r="V141" s="661"/>
      <c r="W141" s="2479">
        <f>+X141+Y141</f>
        <v>0</v>
      </c>
      <c r="X141" s="2482">
        <v>0</v>
      </c>
      <c r="Y141" s="2486">
        <v>0</v>
      </c>
      <c r="Z141" s="5979">
        <v>0</v>
      </c>
      <c r="AA141" s="2482">
        <v>0</v>
      </c>
      <c r="AB141" s="2482">
        <v>0</v>
      </c>
      <c r="AC141" s="2482">
        <v>0</v>
      </c>
      <c r="AD141" s="5989">
        <v>0</v>
      </c>
      <c r="AE141" s="1108">
        <f>AB141+AC141-AD141</f>
        <v>0</v>
      </c>
      <c r="AF141" s="2489">
        <f>Y141+AA141</f>
        <v>0</v>
      </c>
      <c r="AG141" s="662"/>
      <c r="AH141" s="658">
        <v>0</v>
      </c>
      <c r="AI141" s="662"/>
      <c r="AJ141" s="658">
        <v>0</v>
      </c>
      <c r="AK141" s="906"/>
      <c r="AL141" s="662"/>
      <c r="AM141" s="740"/>
      <c r="AN141" s="740"/>
      <c r="AO141" s="740"/>
      <c r="AP141" s="740"/>
    </row>
    <row r="142" spans="2:42" s="718" customFormat="1">
      <c r="B142" s="884"/>
      <c r="C142" s="2166" t="s">
        <v>2688</v>
      </c>
      <c r="D142" s="2462"/>
      <c r="E142" s="2462"/>
      <c r="F142" s="2534"/>
      <c r="G142" s="2464"/>
      <c r="H142" s="2474"/>
      <c r="I142" s="2474"/>
      <c r="J142" s="2474"/>
      <c r="K142" s="2474"/>
      <c r="L142" s="2472"/>
      <c r="M142" s="2474"/>
      <c r="N142" s="2474"/>
      <c r="O142" s="2474"/>
      <c r="P142" s="2474"/>
      <c r="Q142" s="2474"/>
      <c r="R142" s="2474"/>
      <c r="S142" s="2464"/>
      <c r="T142" s="2535"/>
      <c r="U142" s="2536"/>
      <c r="V142" s="661"/>
      <c r="W142" s="2167"/>
      <c r="X142" s="167"/>
      <c r="Y142" s="2168"/>
      <c r="Z142" s="5978"/>
      <c r="AA142" s="167"/>
      <c r="AB142" s="167"/>
      <c r="AC142" s="167"/>
      <c r="AD142" s="5962"/>
      <c r="AE142" s="167"/>
      <c r="AF142" s="2169"/>
      <c r="AG142" s="662"/>
      <c r="AH142" s="3015"/>
      <c r="AI142" s="662"/>
      <c r="AJ142" s="3015"/>
      <c r="AK142" s="910"/>
      <c r="AL142" s="662"/>
      <c r="AM142" s="740"/>
      <c r="AN142" s="740"/>
      <c r="AO142" s="740"/>
      <c r="AP142" s="740"/>
    </row>
    <row r="143" spans="2:42" s="718" customFormat="1">
      <c r="B143" s="884"/>
      <c r="C143" s="2166" t="s">
        <v>2689</v>
      </c>
      <c r="D143" s="2462"/>
      <c r="E143" s="2462"/>
      <c r="F143" s="2534"/>
      <c r="G143" s="2464"/>
      <c r="H143" s="2474"/>
      <c r="I143" s="2474"/>
      <c r="J143" s="2474"/>
      <c r="K143" s="2474"/>
      <c r="L143" s="2472"/>
      <c r="M143" s="2474"/>
      <c r="N143" s="2474"/>
      <c r="O143" s="2474"/>
      <c r="P143" s="2474"/>
      <c r="Q143" s="2474"/>
      <c r="R143" s="2474"/>
      <c r="S143" s="2464"/>
      <c r="T143" s="2535"/>
      <c r="U143" s="2536"/>
      <c r="V143" s="661"/>
      <c r="W143" s="2167"/>
      <c r="X143" s="167"/>
      <c r="Y143" s="2168"/>
      <c r="Z143" s="5978"/>
      <c r="AA143" s="167"/>
      <c r="AB143" s="167"/>
      <c r="AC143" s="167"/>
      <c r="AD143" s="5962"/>
      <c r="AE143" s="167"/>
      <c r="AF143" s="2169"/>
      <c r="AG143" s="662"/>
      <c r="AH143" s="3015"/>
      <c r="AI143" s="662"/>
      <c r="AJ143" s="3015"/>
      <c r="AK143" s="910"/>
      <c r="AL143" s="662"/>
      <c r="AM143" s="740"/>
      <c r="AN143" s="740"/>
      <c r="AO143" s="740"/>
      <c r="AP143" s="740"/>
    </row>
    <row r="144" spans="2:42" s="718" customFormat="1">
      <c r="B144" s="884"/>
      <c r="C144" s="2537" t="s">
        <v>2444</v>
      </c>
      <c r="D144" s="2462"/>
      <c r="E144" s="2462"/>
      <c r="F144" s="2534"/>
      <c r="G144" s="2538" t="b">
        <v>1</v>
      </c>
      <c r="H144" s="2474"/>
      <c r="I144" s="2474"/>
      <c r="J144" s="2474"/>
      <c r="K144" s="2474"/>
      <c r="L144" s="2472">
        <v>0</v>
      </c>
      <c r="M144" s="2465">
        <v>0</v>
      </c>
      <c r="N144" s="2465">
        <v>0</v>
      </c>
      <c r="O144" s="2539">
        <f>L144*N144</f>
        <v>0</v>
      </c>
      <c r="P144" s="2465">
        <v>0</v>
      </c>
      <c r="Q144" s="2539">
        <f>L144*P144</f>
        <v>0</v>
      </c>
      <c r="R144" s="2465">
        <v>0</v>
      </c>
      <c r="S144" s="2465">
        <v>0</v>
      </c>
      <c r="T144" s="2465">
        <v>0</v>
      </c>
      <c r="U144" s="2540">
        <f>R144+S144-T144</f>
        <v>0</v>
      </c>
      <c r="V144" s="661"/>
      <c r="W144" s="2479">
        <f>+X144+Y144</f>
        <v>0</v>
      </c>
      <c r="X144" s="2482">
        <v>0</v>
      </c>
      <c r="Y144" s="2486">
        <v>0</v>
      </c>
      <c r="Z144" s="5979">
        <v>0</v>
      </c>
      <c r="AA144" s="2482">
        <v>0</v>
      </c>
      <c r="AB144" s="2482">
        <v>0</v>
      </c>
      <c r="AC144" s="2482">
        <v>0</v>
      </c>
      <c r="AD144" s="5989">
        <v>0</v>
      </c>
      <c r="AE144" s="1108">
        <f>AB144+AC144-AD144</f>
        <v>0</v>
      </c>
      <c r="AF144" s="2489">
        <f>Y144+AA144</f>
        <v>0</v>
      </c>
      <c r="AG144" s="662"/>
      <c r="AH144" s="658">
        <v>0</v>
      </c>
      <c r="AI144" s="662"/>
      <c r="AJ144" s="658">
        <v>0</v>
      </c>
      <c r="AK144" s="906"/>
      <c r="AL144" s="662"/>
      <c r="AM144" s="740"/>
      <c r="AN144" s="740"/>
      <c r="AO144" s="740"/>
      <c r="AP144" s="740"/>
    </row>
    <row r="145" spans="2:42" s="718" customFormat="1">
      <c r="B145" s="884"/>
      <c r="C145" s="2537" t="s">
        <v>2445</v>
      </c>
      <c r="D145" s="2462"/>
      <c r="E145" s="2462"/>
      <c r="F145" s="2534"/>
      <c r="G145" s="2538" t="b">
        <v>0</v>
      </c>
      <c r="H145" s="2474"/>
      <c r="I145" s="2474"/>
      <c r="J145" s="2474"/>
      <c r="K145" s="2474"/>
      <c r="L145" s="2472">
        <v>0</v>
      </c>
      <c r="M145" s="2465">
        <v>0</v>
      </c>
      <c r="N145" s="2465">
        <v>0</v>
      </c>
      <c r="O145" s="2539">
        <f>L145*N145</f>
        <v>0</v>
      </c>
      <c r="P145" s="2465">
        <v>0</v>
      </c>
      <c r="Q145" s="2539">
        <f>L145*P145</f>
        <v>0</v>
      </c>
      <c r="R145" s="2465">
        <v>0</v>
      </c>
      <c r="S145" s="2465">
        <v>0</v>
      </c>
      <c r="T145" s="2465">
        <v>0</v>
      </c>
      <c r="U145" s="2540">
        <f>R145+S145-T145</f>
        <v>0</v>
      </c>
      <c r="V145" s="661"/>
      <c r="W145" s="2479">
        <f>+X145+Y145</f>
        <v>0</v>
      </c>
      <c r="X145" s="2482">
        <v>0</v>
      </c>
      <c r="Y145" s="2486">
        <v>0</v>
      </c>
      <c r="Z145" s="5979">
        <v>0</v>
      </c>
      <c r="AA145" s="2482">
        <v>0</v>
      </c>
      <c r="AB145" s="2482">
        <v>0</v>
      </c>
      <c r="AC145" s="2482">
        <v>0</v>
      </c>
      <c r="AD145" s="5989">
        <v>0</v>
      </c>
      <c r="AE145" s="1108">
        <f>AB145+AC145-AD145</f>
        <v>0</v>
      </c>
      <c r="AF145" s="2489">
        <f>Y145+AA145</f>
        <v>0</v>
      </c>
      <c r="AG145" s="662"/>
      <c r="AH145" s="658">
        <v>0</v>
      </c>
      <c r="AI145" s="662"/>
      <c r="AJ145" s="658">
        <v>0</v>
      </c>
      <c r="AK145" s="906"/>
      <c r="AL145" s="662"/>
      <c r="AM145" s="740"/>
      <c r="AN145" s="740"/>
      <c r="AO145" s="740"/>
      <c r="AP145" s="740"/>
    </row>
    <row r="146" spans="2:42" s="718" customFormat="1">
      <c r="B146" s="884"/>
      <c r="C146" s="2537" t="s">
        <v>2446</v>
      </c>
      <c r="D146" s="2462"/>
      <c r="E146" s="2462"/>
      <c r="F146" s="2534"/>
      <c r="G146" s="2538" t="b">
        <v>1</v>
      </c>
      <c r="H146" s="2474"/>
      <c r="I146" s="2474"/>
      <c r="J146" s="2474"/>
      <c r="K146" s="2474"/>
      <c r="L146" s="2472">
        <v>0</v>
      </c>
      <c r="M146" s="2465">
        <v>0</v>
      </c>
      <c r="N146" s="2465">
        <v>0</v>
      </c>
      <c r="O146" s="2539">
        <f>L146*N146</f>
        <v>0</v>
      </c>
      <c r="P146" s="2465">
        <v>0</v>
      </c>
      <c r="Q146" s="2539">
        <f>L146*P146</f>
        <v>0</v>
      </c>
      <c r="R146" s="2465">
        <v>0</v>
      </c>
      <c r="S146" s="2465">
        <v>0</v>
      </c>
      <c r="T146" s="2465">
        <v>0</v>
      </c>
      <c r="U146" s="2540">
        <f>R146+S146-T146</f>
        <v>0</v>
      </c>
      <c r="V146" s="661"/>
      <c r="W146" s="2479">
        <f>+X146+Y146</f>
        <v>0</v>
      </c>
      <c r="X146" s="2482">
        <v>0</v>
      </c>
      <c r="Y146" s="2486">
        <v>0</v>
      </c>
      <c r="Z146" s="5979">
        <v>0</v>
      </c>
      <c r="AA146" s="2482">
        <v>0</v>
      </c>
      <c r="AB146" s="2482">
        <v>0</v>
      </c>
      <c r="AC146" s="2482">
        <v>0</v>
      </c>
      <c r="AD146" s="5989">
        <v>0</v>
      </c>
      <c r="AE146" s="1108">
        <f>AB146+AC146-AD146</f>
        <v>0</v>
      </c>
      <c r="AF146" s="2489">
        <f>Y146+AA146</f>
        <v>0</v>
      </c>
      <c r="AG146" s="662"/>
      <c r="AH146" s="658">
        <v>0</v>
      </c>
      <c r="AI146" s="662"/>
      <c r="AJ146" s="658">
        <v>0</v>
      </c>
      <c r="AK146" s="906"/>
      <c r="AL146" s="662"/>
      <c r="AM146" s="740"/>
      <c r="AN146" s="740"/>
      <c r="AO146" s="740"/>
      <c r="AP146" s="740"/>
    </row>
    <row r="147" spans="2:42">
      <c r="B147" s="880"/>
      <c r="C147" s="2166" t="s">
        <v>2690</v>
      </c>
      <c r="D147" s="2462"/>
      <c r="E147" s="2462"/>
      <c r="F147" s="2534"/>
      <c r="G147" s="2464"/>
      <c r="H147" s="2474"/>
      <c r="I147" s="2474"/>
      <c r="J147" s="2474"/>
      <c r="K147" s="2474"/>
      <c r="L147" s="2472"/>
      <c r="M147" s="2474"/>
      <c r="N147" s="2474"/>
      <c r="O147" s="2474"/>
      <c r="P147" s="2474"/>
      <c r="Q147" s="2474"/>
      <c r="R147" s="2474"/>
      <c r="S147" s="2464"/>
      <c r="T147" s="2535"/>
      <c r="U147" s="2536"/>
      <c r="V147" s="661"/>
      <c r="W147" s="2167"/>
      <c r="X147" s="167"/>
      <c r="Y147" s="2168"/>
      <c r="Z147" s="5978"/>
      <c r="AA147" s="167"/>
      <c r="AB147" s="167"/>
      <c r="AC147" s="167"/>
      <c r="AD147" s="5962"/>
      <c r="AE147" s="167"/>
      <c r="AF147" s="2169"/>
      <c r="AG147" s="661"/>
      <c r="AH147" s="3015"/>
      <c r="AI147" s="661"/>
      <c r="AJ147" s="3015"/>
      <c r="AK147" s="910"/>
      <c r="AL147" s="6177"/>
      <c r="AM147" s="738"/>
      <c r="AN147" s="738"/>
      <c r="AO147" s="738"/>
      <c r="AP147" s="738"/>
    </row>
    <row r="148" spans="2:42">
      <c r="B148" s="880"/>
      <c r="C148" s="2537" t="s">
        <v>2444</v>
      </c>
      <c r="D148" s="2462"/>
      <c r="E148" s="2462"/>
      <c r="F148" s="2534"/>
      <c r="G148" s="2538" t="b">
        <v>1</v>
      </c>
      <c r="H148" s="2474"/>
      <c r="I148" s="2474"/>
      <c r="J148" s="2474"/>
      <c r="K148" s="2474"/>
      <c r="L148" s="2472">
        <v>0</v>
      </c>
      <c r="M148" s="2465">
        <v>0</v>
      </c>
      <c r="N148" s="2465">
        <v>0</v>
      </c>
      <c r="O148" s="2539">
        <f>L148*N148</f>
        <v>0</v>
      </c>
      <c r="P148" s="2465">
        <v>0</v>
      </c>
      <c r="Q148" s="2539">
        <f>L148*P148</f>
        <v>0</v>
      </c>
      <c r="R148" s="2465">
        <v>0</v>
      </c>
      <c r="S148" s="2465">
        <v>0</v>
      </c>
      <c r="T148" s="2465">
        <v>0</v>
      </c>
      <c r="U148" s="2540">
        <f>R148+S148-T148</f>
        <v>0</v>
      </c>
      <c r="V148" s="661"/>
      <c r="W148" s="2479">
        <f>+X148+Y148</f>
        <v>0</v>
      </c>
      <c r="X148" s="2482">
        <v>0</v>
      </c>
      <c r="Y148" s="2486">
        <v>0</v>
      </c>
      <c r="Z148" s="5979">
        <v>0</v>
      </c>
      <c r="AA148" s="2482">
        <v>0</v>
      </c>
      <c r="AB148" s="2482">
        <v>0</v>
      </c>
      <c r="AC148" s="2482">
        <v>0</v>
      </c>
      <c r="AD148" s="5989">
        <v>0</v>
      </c>
      <c r="AE148" s="1108">
        <f>AB148+AC148-AD148</f>
        <v>0</v>
      </c>
      <c r="AF148" s="2489">
        <f>Y148+AA148</f>
        <v>0</v>
      </c>
      <c r="AG148" s="661"/>
      <c r="AH148" s="658">
        <v>0</v>
      </c>
      <c r="AI148" s="661"/>
      <c r="AJ148" s="658">
        <v>0</v>
      </c>
      <c r="AK148" s="906"/>
      <c r="AL148" s="6177"/>
      <c r="AM148" s="738"/>
      <c r="AN148" s="738"/>
      <c r="AO148" s="738"/>
      <c r="AP148" s="738"/>
    </row>
    <row r="149" spans="2:42">
      <c r="B149" s="880"/>
      <c r="C149" s="2537" t="s">
        <v>2445</v>
      </c>
      <c r="D149" s="2462"/>
      <c r="E149" s="2462"/>
      <c r="F149" s="2534"/>
      <c r="G149" s="2538" t="b">
        <v>0</v>
      </c>
      <c r="H149" s="2474"/>
      <c r="I149" s="2474"/>
      <c r="J149" s="2474"/>
      <c r="K149" s="2474"/>
      <c r="L149" s="2472">
        <v>0</v>
      </c>
      <c r="M149" s="2465">
        <v>0</v>
      </c>
      <c r="N149" s="2465">
        <v>0</v>
      </c>
      <c r="O149" s="2539">
        <f>L149*N149</f>
        <v>0</v>
      </c>
      <c r="P149" s="2465">
        <v>0</v>
      </c>
      <c r="Q149" s="2539">
        <f>L149*P149</f>
        <v>0</v>
      </c>
      <c r="R149" s="2465">
        <v>0</v>
      </c>
      <c r="S149" s="2465">
        <v>0</v>
      </c>
      <c r="T149" s="2465">
        <v>0</v>
      </c>
      <c r="U149" s="2540">
        <f>R149+S149-T149</f>
        <v>0</v>
      </c>
      <c r="V149" s="661"/>
      <c r="W149" s="2479">
        <f>+X149+Y149</f>
        <v>0</v>
      </c>
      <c r="X149" s="2482">
        <v>0</v>
      </c>
      <c r="Y149" s="2486">
        <v>0</v>
      </c>
      <c r="Z149" s="5979">
        <v>0</v>
      </c>
      <c r="AA149" s="2482">
        <v>0</v>
      </c>
      <c r="AB149" s="2482">
        <v>0</v>
      </c>
      <c r="AC149" s="2482">
        <v>0</v>
      </c>
      <c r="AD149" s="5989">
        <v>0</v>
      </c>
      <c r="AE149" s="1108">
        <f>AB149+AC149-AD149</f>
        <v>0</v>
      </c>
      <c r="AF149" s="2489">
        <f>Y149+AA149</f>
        <v>0</v>
      </c>
      <c r="AG149" s="661"/>
      <c r="AH149" s="658">
        <v>0</v>
      </c>
      <c r="AI149" s="661"/>
      <c r="AJ149" s="658">
        <v>0</v>
      </c>
      <c r="AK149" s="906"/>
      <c r="AL149" s="6177"/>
      <c r="AM149" s="738"/>
      <c r="AN149" s="738"/>
      <c r="AO149" s="738"/>
      <c r="AP149" s="738"/>
    </row>
    <row r="150" spans="2:42">
      <c r="B150" s="880"/>
      <c r="C150" s="2537" t="s">
        <v>2446</v>
      </c>
      <c r="D150" s="2541"/>
      <c r="E150" s="2541"/>
      <c r="F150" s="2463"/>
      <c r="G150" s="2538" t="b">
        <v>1</v>
      </c>
      <c r="H150" s="2465"/>
      <c r="I150" s="2465"/>
      <c r="J150" s="2465"/>
      <c r="K150" s="2465"/>
      <c r="L150" s="2472">
        <v>0</v>
      </c>
      <c r="M150" s="2465">
        <v>0</v>
      </c>
      <c r="N150" s="2465">
        <v>0</v>
      </c>
      <c r="O150" s="2539">
        <f>L150*N150</f>
        <v>0</v>
      </c>
      <c r="P150" s="2465">
        <v>0</v>
      </c>
      <c r="Q150" s="2539">
        <f>L150*P150</f>
        <v>0</v>
      </c>
      <c r="R150" s="2465">
        <v>0</v>
      </c>
      <c r="S150" s="2465">
        <v>0</v>
      </c>
      <c r="T150" s="2465">
        <v>0</v>
      </c>
      <c r="U150" s="2540">
        <f>R150+S150-T150</f>
        <v>0</v>
      </c>
      <c r="V150" s="661"/>
      <c r="W150" s="2479">
        <f>+X150+Y150</f>
        <v>0</v>
      </c>
      <c r="X150" s="2483">
        <v>0</v>
      </c>
      <c r="Y150" s="2486">
        <v>0</v>
      </c>
      <c r="Z150" s="5980">
        <v>0</v>
      </c>
      <c r="AA150" s="2482">
        <v>0</v>
      </c>
      <c r="AB150" s="2482">
        <v>0</v>
      </c>
      <c r="AC150" s="2482">
        <v>0</v>
      </c>
      <c r="AD150" s="5990">
        <v>0</v>
      </c>
      <c r="AE150" s="1108">
        <f>AB150+AC150-AD150</f>
        <v>0</v>
      </c>
      <c r="AF150" s="2489">
        <f>Y150+AA150</f>
        <v>0</v>
      </c>
      <c r="AG150" s="661"/>
      <c r="AH150" s="3016">
        <v>0</v>
      </c>
      <c r="AI150" s="661"/>
      <c r="AJ150" s="3016">
        <v>0</v>
      </c>
      <c r="AK150" s="906"/>
      <c r="AL150" s="6177"/>
      <c r="AM150" s="738"/>
      <c r="AN150" s="738"/>
      <c r="AO150" s="738"/>
      <c r="AP150" s="738"/>
    </row>
    <row r="151" spans="2:42">
      <c r="B151" s="880"/>
      <c r="C151" s="2375" t="s">
        <v>1104</v>
      </c>
      <c r="D151" s="2542"/>
      <c r="E151" s="2542"/>
      <c r="F151" s="2542"/>
      <c r="G151" s="2543">
        <f>COUNTIF(G134:G150,TRUE)</f>
        <v>8</v>
      </c>
      <c r="H151" s="2544"/>
      <c r="I151" s="2544"/>
      <c r="J151" s="2544"/>
      <c r="K151" s="2544"/>
      <c r="L151" s="2545"/>
      <c r="M151" s="2544"/>
      <c r="N151" s="2544"/>
      <c r="O151" s="2505">
        <f>SUMIF($G$135:$G$150,"TRUE",O135:O150)</f>
        <v>0</v>
      </c>
      <c r="P151" s="2544"/>
      <c r="Q151" s="2505">
        <f>SUMIF($G$135:$G$150,"TRUE",Q135:Q150)</f>
        <v>0</v>
      </c>
      <c r="R151" s="2505">
        <f>SUMIF($G$135:$G$150,"TRUE",R135:R150)</f>
        <v>0</v>
      </c>
      <c r="S151" s="2505">
        <f>SUMIF($G$135:$G$150,"TRUE",S135:S150)</f>
        <v>0</v>
      </c>
      <c r="T151" s="2505">
        <f>SUMIF($G$135:$G$150,"TRUE",T135:T150)</f>
        <v>0</v>
      </c>
      <c r="U151" s="360">
        <f>SUMIF($G$135:$G$150,"TRUE",U135:U150)</f>
        <v>0</v>
      </c>
      <c r="V151" s="661"/>
      <c r="W151" s="2504">
        <f t="shared" ref="W151:AF151" si="18">SUMIF($G$135:$G$150,"TRUE",W135:W150)</f>
        <v>0</v>
      </c>
      <c r="X151" s="2505">
        <f t="shared" si="18"/>
        <v>0</v>
      </c>
      <c r="Y151" s="2505">
        <f t="shared" si="18"/>
        <v>0</v>
      </c>
      <c r="Z151" s="5981">
        <f t="shared" si="18"/>
        <v>0</v>
      </c>
      <c r="AA151" s="2505">
        <f t="shared" si="18"/>
        <v>0</v>
      </c>
      <c r="AB151" s="2505">
        <f>SUMIF($G$135:$G$150,"TRUE",AB135:AB150)</f>
        <v>0</v>
      </c>
      <c r="AC151" s="2505">
        <f>SUMIF($G$135:$G$150,"TRUE",AC135:AC150)</f>
        <v>0</v>
      </c>
      <c r="AD151" s="2505">
        <f>SUMIF($G$135:$G$150,"TRUE",AD135:AD150)</f>
        <v>0</v>
      </c>
      <c r="AE151" s="2505">
        <f>SUMIF($G$135:$G$150,"TRUE",AE135:AE150)</f>
        <v>0</v>
      </c>
      <c r="AF151" s="360">
        <f t="shared" si="18"/>
        <v>0</v>
      </c>
      <c r="AG151" s="661"/>
      <c r="AH151" s="3000">
        <f>SUMIF($G$135:$G$150,"TRUE",AH135:AH150)</f>
        <v>0</v>
      </c>
      <c r="AI151" s="661"/>
      <c r="AJ151" s="3000">
        <f>SUMIF($G$135:$G$150,"TRUE",AJ135:AJ150)</f>
        <v>0</v>
      </c>
      <c r="AK151" s="907"/>
      <c r="AL151" s="6177"/>
      <c r="AM151" s="738"/>
      <c r="AN151" s="738"/>
      <c r="AO151" s="738"/>
      <c r="AP151" s="738"/>
    </row>
    <row r="152" spans="2:42" s="718" customFormat="1">
      <c r="B152" s="884"/>
      <c r="C152" s="2546" t="s">
        <v>1751</v>
      </c>
      <c r="D152" s="2547"/>
      <c r="E152" s="2547"/>
      <c r="F152" s="2547"/>
      <c r="G152" s="2548"/>
      <c r="H152" s="2549"/>
      <c r="I152" s="2549"/>
      <c r="J152" s="2549"/>
      <c r="K152" s="2549"/>
      <c r="L152" s="2549"/>
      <c r="M152" s="2549"/>
      <c r="N152" s="2549"/>
      <c r="O152" s="2505">
        <f>SUM(O135:O150)</f>
        <v>0</v>
      </c>
      <c r="P152" s="2549"/>
      <c r="Q152" s="2505">
        <f>SUM(Q135:Q150)</f>
        <v>0</v>
      </c>
      <c r="R152" s="2505">
        <f>SUM(R135:R150)</f>
        <v>0</v>
      </c>
      <c r="S152" s="2505">
        <f>SUM(S135:S150)</f>
        <v>0</v>
      </c>
      <c r="T152" s="2505">
        <f>SUM(T135:T150)</f>
        <v>0</v>
      </c>
      <c r="U152" s="360">
        <f>SUM(U135:U150)</f>
        <v>0</v>
      </c>
      <c r="V152" s="662"/>
      <c r="W152" s="2504">
        <f t="shared" ref="W152:AF152" si="19">SUM(W135:W150)</f>
        <v>0</v>
      </c>
      <c r="X152" s="2505">
        <f t="shared" si="19"/>
        <v>0</v>
      </c>
      <c r="Y152" s="2505">
        <f t="shared" si="19"/>
        <v>0</v>
      </c>
      <c r="Z152" s="5981">
        <f t="shared" si="19"/>
        <v>0</v>
      </c>
      <c r="AA152" s="2505">
        <f t="shared" si="19"/>
        <v>0</v>
      </c>
      <c r="AB152" s="2505">
        <f>SUM(AB135:AB150)</f>
        <v>0</v>
      </c>
      <c r="AC152" s="2505">
        <f>SUM(AC135:AC150)</f>
        <v>0</v>
      </c>
      <c r="AD152" s="2505">
        <f>SUM(AD135:AD150)</f>
        <v>0</v>
      </c>
      <c r="AE152" s="2505">
        <f>SUM(AE135:AE150)</f>
        <v>0</v>
      </c>
      <c r="AF152" s="360">
        <f t="shared" si="19"/>
        <v>0</v>
      </c>
      <c r="AG152" s="662"/>
      <c r="AH152" s="3000">
        <f>SUM(AH135:AH150)</f>
        <v>0</v>
      </c>
      <c r="AI152" s="662"/>
      <c r="AJ152" s="3000">
        <f>SUM(AJ135:AJ150)</f>
        <v>0</v>
      </c>
      <c r="AK152" s="907"/>
      <c r="AL152" s="662"/>
      <c r="AM152" s="740"/>
      <c r="AN152" s="740"/>
      <c r="AO152" s="740"/>
      <c r="AP152" s="740"/>
    </row>
    <row r="153" spans="2:42" s="718" customFormat="1">
      <c r="B153" s="884"/>
      <c r="C153" s="2375" t="s">
        <v>1104</v>
      </c>
      <c r="D153" s="2547"/>
      <c r="E153" s="2547"/>
      <c r="F153" s="2547"/>
      <c r="G153" s="2548"/>
      <c r="H153" s="2549"/>
      <c r="I153" s="2549"/>
      <c r="J153" s="2549"/>
      <c r="K153" s="2549"/>
      <c r="L153" s="2549"/>
      <c r="M153" s="2549"/>
      <c r="N153" s="2549"/>
      <c r="O153" s="2505">
        <f>O130+O151</f>
        <v>0</v>
      </c>
      <c r="P153" s="2549"/>
      <c r="Q153" s="2505">
        <f>Q130+Q151</f>
        <v>0</v>
      </c>
      <c r="R153" s="2505">
        <f t="shared" ref="R153:U154" si="20">R151+R130</f>
        <v>0</v>
      </c>
      <c r="S153" s="2505">
        <f t="shared" si="20"/>
        <v>0</v>
      </c>
      <c r="T153" s="2505">
        <f t="shared" si="20"/>
        <v>0</v>
      </c>
      <c r="U153" s="360">
        <f t="shared" si="20"/>
        <v>0</v>
      </c>
      <c r="V153" s="662"/>
      <c r="W153" s="2504">
        <f t="shared" ref="W153:AF154" si="21">W151+W130</f>
        <v>0</v>
      </c>
      <c r="X153" s="2505">
        <f t="shared" si="21"/>
        <v>0</v>
      </c>
      <c r="Y153" s="2505">
        <f t="shared" si="21"/>
        <v>0</v>
      </c>
      <c r="Z153" s="5981">
        <f t="shared" si="21"/>
        <v>0</v>
      </c>
      <c r="AA153" s="2505">
        <f t="shared" si="21"/>
        <v>0</v>
      </c>
      <c r="AB153" s="2505">
        <f>AB151+AB130</f>
        <v>0</v>
      </c>
      <c r="AC153" s="2505">
        <f>AC151+AC130</f>
        <v>0</v>
      </c>
      <c r="AD153" s="5991">
        <f t="shared" si="21"/>
        <v>0</v>
      </c>
      <c r="AE153" s="2505">
        <f t="shared" si="21"/>
        <v>0</v>
      </c>
      <c r="AF153" s="360">
        <f>AF151+AF130</f>
        <v>0</v>
      </c>
      <c r="AG153" s="662"/>
      <c r="AH153" s="3000">
        <f>AH151+AH130</f>
        <v>0</v>
      </c>
      <c r="AI153" s="662"/>
      <c r="AJ153" s="3000">
        <f>AJ151+AJ130</f>
        <v>0</v>
      </c>
      <c r="AK153" s="907"/>
      <c r="AL153" s="662"/>
      <c r="AM153" s="740"/>
      <c r="AN153" s="740"/>
      <c r="AO153" s="740"/>
      <c r="AP153" s="740"/>
    </row>
    <row r="154" spans="2:42" s="718" customFormat="1">
      <c r="B154" s="884"/>
      <c r="C154" s="2546" t="s">
        <v>1685</v>
      </c>
      <c r="D154" s="2547"/>
      <c r="E154" s="2547"/>
      <c r="F154" s="2547"/>
      <c r="G154" s="2548"/>
      <c r="H154" s="2549"/>
      <c r="I154" s="2549"/>
      <c r="J154" s="2549"/>
      <c r="K154" s="2549"/>
      <c r="L154" s="2549"/>
      <c r="M154" s="2549"/>
      <c r="N154" s="2549"/>
      <c r="O154" s="2505">
        <f>O131+O152</f>
        <v>0</v>
      </c>
      <c r="P154" s="2549"/>
      <c r="Q154" s="2505">
        <f>Q131+Q152</f>
        <v>0</v>
      </c>
      <c r="R154" s="2505">
        <f t="shared" si="20"/>
        <v>0</v>
      </c>
      <c r="S154" s="2505">
        <f t="shared" si="20"/>
        <v>0</v>
      </c>
      <c r="T154" s="2505">
        <f t="shared" si="20"/>
        <v>0</v>
      </c>
      <c r="U154" s="360">
        <f t="shared" si="20"/>
        <v>0</v>
      </c>
      <c r="V154" s="662"/>
      <c r="W154" s="2504">
        <f t="shared" si="21"/>
        <v>0</v>
      </c>
      <c r="X154" s="2505">
        <f t="shared" si="21"/>
        <v>0</v>
      </c>
      <c r="Y154" s="2505">
        <f t="shared" si="21"/>
        <v>0</v>
      </c>
      <c r="Z154" s="5981">
        <f t="shared" si="21"/>
        <v>0</v>
      </c>
      <c r="AA154" s="2505">
        <f t="shared" si="21"/>
        <v>0</v>
      </c>
      <c r="AB154" s="2505">
        <f>AB152+AB131</f>
        <v>0</v>
      </c>
      <c r="AC154" s="2505">
        <f>AC152+AC131</f>
        <v>0</v>
      </c>
      <c r="AD154" s="5991">
        <f t="shared" si="21"/>
        <v>0</v>
      </c>
      <c r="AE154" s="2505">
        <f t="shared" si="21"/>
        <v>0</v>
      </c>
      <c r="AF154" s="360">
        <f t="shared" si="21"/>
        <v>0</v>
      </c>
      <c r="AG154" s="662"/>
      <c r="AH154" s="3000">
        <f>AH152+AH131</f>
        <v>0</v>
      </c>
      <c r="AI154" s="662"/>
      <c r="AJ154" s="3000">
        <f>AJ152+AJ131</f>
        <v>0</v>
      </c>
      <c r="AK154" s="907"/>
      <c r="AL154" s="662"/>
      <c r="AM154" s="740"/>
      <c r="AN154" s="740"/>
      <c r="AO154" s="740"/>
      <c r="AP154" s="740"/>
    </row>
    <row r="155" spans="2:42">
      <c r="B155" s="880"/>
      <c r="C155" s="2467" t="s">
        <v>1686</v>
      </c>
      <c r="D155" s="2468"/>
      <c r="E155" s="2468"/>
      <c r="F155" s="2469"/>
      <c r="G155" s="2464"/>
      <c r="H155" s="2465"/>
      <c r="I155" s="2465"/>
      <c r="J155" s="2465"/>
      <c r="K155" s="2465"/>
      <c r="L155" s="2465"/>
      <c r="M155" s="2465"/>
      <c r="N155" s="2465"/>
      <c r="O155" s="2465"/>
      <c r="P155" s="2465"/>
      <c r="Q155" s="2465"/>
      <c r="R155" s="2465"/>
      <c r="S155" s="2465"/>
      <c r="T155" s="2465"/>
      <c r="U155" s="2466"/>
      <c r="V155" s="661"/>
      <c r="W155" s="549"/>
      <c r="X155" s="2465"/>
      <c r="Y155" s="2465"/>
      <c r="Z155" s="5983"/>
      <c r="AA155" s="2482"/>
      <c r="AB155" s="2482"/>
      <c r="AC155" s="2482"/>
      <c r="AD155" s="5993"/>
      <c r="AE155" s="2465"/>
      <c r="AF155" s="2466"/>
      <c r="AG155" s="661"/>
      <c r="AH155" s="658"/>
      <c r="AI155" s="661"/>
      <c r="AJ155" s="658"/>
      <c r="AK155" s="906"/>
      <c r="AL155" s="6177"/>
      <c r="AM155" s="738"/>
      <c r="AN155" s="738"/>
      <c r="AO155" s="738"/>
      <c r="AP155" s="738"/>
    </row>
    <row r="156" spans="2:42">
      <c r="B156" s="880"/>
      <c r="C156" s="2166" t="s">
        <v>1745</v>
      </c>
      <c r="D156" s="2462"/>
      <c r="E156" s="2462"/>
      <c r="F156" s="2534"/>
      <c r="G156" s="2464"/>
      <c r="H156" s="2474"/>
      <c r="I156" s="2474"/>
      <c r="J156" s="2474"/>
      <c r="K156" s="2474"/>
      <c r="L156" s="2472"/>
      <c r="M156" s="2474"/>
      <c r="N156" s="2474"/>
      <c r="O156" s="2474"/>
      <c r="P156" s="2474"/>
      <c r="Q156" s="2474"/>
      <c r="R156" s="2474"/>
      <c r="S156" s="2464"/>
      <c r="T156" s="2535"/>
      <c r="U156" s="2536"/>
      <c r="V156" s="661"/>
      <c r="W156" s="2167"/>
      <c r="X156" s="167"/>
      <c r="Y156" s="2168"/>
      <c r="Z156" s="5978"/>
      <c r="AA156" s="167"/>
      <c r="AB156" s="167"/>
      <c r="AC156" s="167"/>
      <c r="AD156" s="5962"/>
      <c r="AE156" s="167"/>
      <c r="AF156" s="2169"/>
      <c r="AG156" s="661"/>
      <c r="AH156" s="3015"/>
      <c r="AI156" s="661"/>
      <c r="AJ156" s="3015"/>
      <c r="AK156" s="910"/>
      <c r="AL156" s="6177"/>
      <c r="AM156" s="738"/>
      <c r="AN156" s="738"/>
      <c r="AO156" s="738"/>
      <c r="AP156" s="738"/>
    </row>
    <row r="157" spans="2:42">
      <c r="B157" s="880"/>
      <c r="C157" s="2166" t="s">
        <v>2679</v>
      </c>
      <c r="D157" s="2462"/>
      <c r="E157" s="2462"/>
      <c r="F157" s="2534"/>
      <c r="G157" s="2464"/>
      <c r="H157" s="2474"/>
      <c r="I157" s="2474"/>
      <c r="J157" s="2474"/>
      <c r="K157" s="2474"/>
      <c r="L157" s="2472"/>
      <c r="M157" s="2474"/>
      <c r="N157" s="2474"/>
      <c r="O157" s="2474"/>
      <c r="P157" s="2474"/>
      <c r="Q157" s="2474"/>
      <c r="R157" s="2474"/>
      <c r="S157" s="2464"/>
      <c r="T157" s="2535"/>
      <c r="U157" s="2536"/>
      <c r="V157" s="661"/>
      <c r="W157" s="2167"/>
      <c r="X157" s="167"/>
      <c r="Y157" s="2168"/>
      <c r="Z157" s="5978"/>
      <c r="AA157" s="167"/>
      <c r="AB157" s="167"/>
      <c r="AC157" s="167"/>
      <c r="AD157" s="5962"/>
      <c r="AE157" s="167"/>
      <c r="AF157" s="2169"/>
      <c r="AG157" s="661"/>
      <c r="AH157" s="3015"/>
      <c r="AI157" s="661"/>
      <c r="AJ157" s="3015"/>
      <c r="AK157" s="910"/>
      <c r="AL157" s="6177"/>
      <c r="AM157" s="738"/>
      <c r="AN157" s="738"/>
      <c r="AO157" s="738"/>
      <c r="AP157" s="738"/>
    </row>
    <row r="158" spans="2:42">
      <c r="B158" s="880"/>
      <c r="C158" s="2166" t="s">
        <v>2680</v>
      </c>
      <c r="D158" s="2462"/>
      <c r="E158" s="2462"/>
      <c r="F158" s="2534"/>
      <c r="G158" s="2464"/>
      <c r="H158" s="2474"/>
      <c r="I158" s="2474"/>
      <c r="J158" s="2474"/>
      <c r="K158" s="2474"/>
      <c r="L158" s="2472"/>
      <c r="M158" s="2474"/>
      <c r="N158" s="2474"/>
      <c r="O158" s="2474"/>
      <c r="P158" s="2474"/>
      <c r="Q158" s="2474"/>
      <c r="R158" s="2474"/>
      <c r="S158" s="2464"/>
      <c r="T158" s="2535"/>
      <c r="U158" s="2536"/>
      <c r="V158" s="661"/>
      <c r="W158" s="2167"/>
      <c r="X158" s="167"/>
      <c r="Y158" s="2168"/>
      <c r="Z158" s="5978"/>
      <c r="AA158" s="167"/>
      <c r="AB158" s="167"/>
      <c r="AC158" s="167"/>
      <c r="AD158" s="5962"/>
      <c r="AE158" s="167"/>
      <c r="AF158" s="2169"/>
      <c r="AG158" s="661"/>
      <c r="AH158" s="3015"/>
      <c r="AI158" s="661"/>
      <c r="AJ158" s="3015"/>
      <c r="AK158" s="910"/>
      <c r="AL158" s="6177"/>
      <c r="AM158" s="738"/>
      <c r="AN158" s="738"/>
      <c r="AO158" s="738"/>
      <c r="AP158" s="738"/>
    </row>
    <row r="159" spans="2:42">
      <c r="B159" s="880"/>
      <c r="C159" s="2537" t="s">
        <v>2444</v>
      </c>
      <c r="D159" s="2462"/>
      <c r="E159" s="2462"/>
      <c r="F159" s="2534"/>
      <c r="G159" s="2538" t="b">
        <v>1</v>
      </c>
      <c r="H159" s="2474"/>
      <c r="I159" s="2474"/>
      <c r="J159" s="2474"/>
      <c r="K159" s="2474"/>
      <c r="L159" s="2465">
        <v>0</v>
      </c>
      <c r="M159" s="2465">
        <v>0</v>
      </c>
      <c r="N159" s="2465">
        <v>0</v>
      </c>
      <c r="O159" s="2539">
        <f>L159*N159</f>
        <v>0</v>
      </c>
      <c r="P159" s="2465">
        <v>0</v>
      </c>
      <c r="Q159" s="2539">
        <f>L159*P159</f>
        <v>0</v>
      </c>
      <c r="R159" s="2465">
        <v>0</v>
      </c>
      <c r="S159" s="2465">
        <v>0</v>
      </c>
      <c r="T159" s="2465">
        <v>0</v>
      </c>
      <c r="U159" s="2540">
        <f>R159+S159-T159</f>
        <v>0</v>
      </c>
      <c r="V159" s="661"/>
      <c r="W159" s="2479">
        <f>+X159+Y159</f>
        <v>0</v>
      </c>
      <c r="X159" s="2465">
        <v>0</v>
      </c>
      <c r="Y159" s="2465">
        <v>0</v>
      </c>
      <c r="Z159" s="5983">
        <v>0</v>
      </c>
      <c r="AA159" s="2482">
        <v>0</v>
      </c>
      <c r="AB159" s="2482">
        <v>0</v>
      </c>
      <c r="AC159" s="2482">
        <v>0</v>
      </c>
      <c r="AD159" s="5989">
        <v>0</v>
      </c>
      <c r="AE159" s="1108">
        <f>AB159+AC159-AD159</f>
        <v>0</v>
      </c>
      <c r="AF159" s="2489">
        <f>Y159+AA159</f>
        <v>0</v>
      </c>
      <c r="AG159" s="661"/>
      <c r="AH159" s="658">
        <v>0</v>
      </c>
      <c r="AI159" s="661"/>
      <c r="AJ159" s="658">
        <v>0</v>
      </c>
      <c r="AK159" s="906"/>
      <c r="AL159" s="6177"/>
      <c r="AM159" s="738"/>
      <c r="AN159" s="738"/>
      <c r="AO159" s="738"/>
      <c r="AP159" s="738"/>
    </row>
    <row r="160" spans="2:42">
      <c r="B160" s="880"/>
      <c r="C160" s="2537" t="s">
        <v>2445</v>
      </c>
      <c r="D160" s="2462"/>
      <c r="E160" s="2462"/>
      <c r="F160" s="2534"/>
      <c r="G160" s="2538" t="b">
        <v>0</v>
      </c>
      <c r="H160" s="2474"/>
      <c r="I160" s="2474"/>
      <c r="J160" s="2474"/>
      <c r="K160" s="2474"/>
      <c r="L160" s="2472">
        <v>0</v>
      </c>
      <c r="M160" s="2465">
        <v>0</v>
      </c>
      <c r="N160" s="2465">
        <v>0</v>
      </c>
      <c r="O160" s="2539">
        <f>L160*N160</f>
        <v>0</v>
      </c>
      <c r="P160" s="2465">
        <v>0</v>
      </c>
      <c r="Q160" s="2539">
        <f>L160*P160</f>
        <v>0</v>
      </c>
      <c r="R160" s="2465">
        <v>0</v>
      </c>
      <c r="S160" s="2465">
        <v>0</v>
      </c>
      <c r="T160" s="2465">
        <v>0</v>
      </c>
      <c r="U160" s="2540">
        <f>R160+S160-T160</f>
        <v>0</v>
      </c>
      <c r="V160" s="661"/>
      <c r="W160" s="2479">
        <f>+X160+Y160</f>
        <v>0</v>
      </c>
      <c r="X160" s="2482">
        <v>0</v>
      </c>
      <c r="Y160" s="2486">
        <v>0</v>
      </c>
      <c r="Z160" s="5979">
        <v>0</v>
      </c>
      <c r="AA160" s="2482">
        <v>0</v>
      </c>
      <c r="AB160" s="2482">
        <v>0</v>
      </c>
      <c r="AC160" s="2482">
        <v>0</v>
      </c>
      <c r="AD160" s="5989">
        <v>0</v>
      </c>
      <c r="AE160" s="1108">
        <f>AB160+AC160-AD160</f>
        <v>0</v>
      </c>
      <c r="AF160" s="2489">
        <f>Y160+AA160</f>
        <v>0</v>
      </c>
      <c r="AG160" s="661"/>
      <c r="AH160" s="658">
        <v>0</v>
      </c>
      <c r="AI160" s="661"/>
      <c r="AJ160" s="658">
        <v>0</v>
      </c>
      <c r="AK160" s="906"/>
      <c r="AL160" s="6177"/>
      <c r="AM160" s="738"/>
      <c r="AN160" s="738"/>
      <c r="AO160" s="738"/>
      <c r="AP160" s="738"/>
    </row>
    <row r="161" spans="2:42">
      <c r="B161" s="880"/>
      <c r="C161" s="2537" t="s">
        <v>2446</v>
      </c>
      <c r="D161" s="2462"/>
      <c r="E161" s="2462"/>
      <c r="F161" s="2534"/>
      <c r="G161" s="2538" t="b">
        <v>1</v>
      </c>
      <c r="H161" s="2474"/>
      <c r="I161" s="2474"/>
      <c r="J161" s="2474"/>
      <c r="K161" s="2474"/>
      <c r="L161" s="2472">
        <v>0</v>
      </c>
      <c r="M161" s="2465">
        <v>0</v>
      </c>
      <c r="N161" s="2465">
        <v>0</v>
      </c>
      <c r="O161" s="2539">
        <f>L161*N161</f>
        <v>0</v>
      </c>
      <c r="P161" s="2465">
        <v>0</v>
      </c>
      <c r="Q161" s="2539">
        <f>L161*P161</f>
        <v>0</v>
      </c>
      <c r="R161" s="2465">
        <v>0</v>
      </c>
      <c r="S161" s="2465">
        <v>0</v>
      </c>
      <c r="T161" s="2465">
        <v>0</v>
      </c>
      <c r="U161" s="2540">
        <f>R161+S161-T161</f>
        <v>0</v>
      </c>
      <c r="V161" s="661"/>
      <c r="W161" s="2479">
        <f>+X161+Y161</f>
        <v>0</v>
      </c>
      <c r="X161" s="2482">
        <v>0</v>
      </c>
      <c r="Y161" s="2486">
        <v>0</v>
      </c>
      <c r="Z161" s="5979">
        <v>0</v>
      </c>
      <c r="AA161" s="2482">
        <v>0</v>
      </c>
      <c r="AB161" s="2482">
        <v>0</v>
      </c>
      <c r="AC161" s="2482">
        <v>0</v>
      </c>
      <c r="AD161" s="5989">
        <v>0</v>
      </c>
      <c r="AE161" s="1108">
        <f>AB161+AC161-AD161</f>
        <v>0</v>
      </c>
      <c r="AF161" s="2489">
        <f>Y161+AA161</f>
        <v>0</v>
      </c>
      <c r="AG161" s="661"/>
      <c r="AH161" s="658">
        <v>0</v>
      </c>
      <c r="AI161" s="661"/>
      <c r="AJ161" s="658">
        <v>0</v>
      </c>
      <c r="AK161" s="906"/>
      <c r="AL161" s="6177"/>
      <c r="AM161" s="738"/>
      <c r="AN161" s="738"/>
      <c r="AO161" s="738"/>
      <c r="AP161" s="738"/>
    </row>
    <row r="162" spans="2:42">
      <c r="B162" s="880"/>
      <c r="C162" s="2166" t="s">
        <v>2681</v>
      </c>
      <c r="D162" s="2462"/>
      <c r="E162" s="2462"/>
      <c r="F162" s="2534"/>
      <c r="G162" s="2464"/>
      <c r="H162" s="2474"/>
      <c r="I162" s="2474"/>
      <c r="J162" s="2474"/>
      <c r="K162" s="2474"/>
      <c r="L162" s="2472"/>
      <c r="M162" s="2474"/>
      <c r="N162" s="2474"/>
      <c r="O162" s="2474"/>
      <c r="P162" s="2474"/>
      <c r="Q162" s="2474"/>
      <c r="R162" s="2474"/>
      <c r="S162" s="2464"/>
      <c r="T162" s="2535"/>
      <c r="U162" s="2536"/>
      <c r="V162" s="661"/>
      <c r="W162" s="2167"/>
      <c r="X162" s="167"/>
      <c r="Y162" s="2168"/>
      <c r="Z162" s="5978"/>
      <c r="AA162" s="167"/>
      <c r="AB162" s="167"/>
      <c r="AC162" s="167"/>
      <c r="AD162" s="5962"/>
      <c r="AE162" s="167"/>
      <c r="AF162" s="2169"/>
      <c r="AG162" s="661"/>
      <c r="AH162" s="3015"/>
      <c r="AI162" s="661"/>
      <c r="AJ162" s="3015"/>
      <c r="AK162" s="910"/>
      <c r="AL162" s="6177"/>
      <c r="AM162" s="738"/>
      <c r="AN162" s="738"/>
      <c r="AO162" s="738"/>
      <c r="AP162" s="738"/>
    </row>
    <row r="163" spans="2:42">
      <c r="B163" s="880"/>
      <c r="C163" s="2537" t="s">
        <v>2444</v>
      </c>
      <c r="D163" s="2462"/>
      <c r="E163" s="2462"/>
      <c r="F163" s="2534"/>
      <c r="G163" s="2538" t="b">
        <v>1</v>
      </c>
      <c r="H163" s="2474"/>
      <c r="I163" s="2474"/>
      <c r="J163" s="2474"/>
      <c r="K163" s="2474"/>
      <c r="L163" s="2472">
        <v>0</v>
      </c>
      <c r="M163" s="2465">
        <v>0</v>
      </c>
      <c r="N163" s="2465">
        <v>0</v>
      </c>
      <c r="O163" s="2539">
        <f>L163*N163</f>
        <v>0</v>
      </c>
      <c r="P163" s="2465">
        <v>0</v>
      </c>
      <c r="Q163" s="2539">
        <f>L163*P163</f>
        <v>0</v>
      </c>
      <c r="R163" s="2465">
        <v>0</v>
      </c>
      <c r="S163" s="2465">
        <v>0</v>
      </c>
      <c r="T163" s="2465">
        <v>0</v>
      </c>
      <c r="U163" s="2540">
        <f>R163+S163-T163</f>
        <v>0</v>
      </c>
      <c r="V163" s="661"/>
      <c r="W163" s="2479">
        <f>+X163+Y163</f>
        <v>0</v>
      </c>
      <c r="X163" s="2482">
        <v>0</v>
      </c>
      <c r="Y163" s="2486">
        <v>0</v>
      </c>
      <c r="Z163" s="5979">
        <v>0</v>
      </c>
      <c r="AA163" s="2482">
        <v>0</v>
      </c>
      <c r="AB163" s="2482">
        <v>0</v>
      </c>
      <c r="AC163" s="2482">
        <v>0</v>
      </c>
      <c r="AD163" s="5989">
        <v>0</v>
      </c>
      <c r="AE163" s="1108">
        <f>AB163+AC163-AD163</f>
        <v>0</v>
      </c>
      <c r="AF163" s="2489">
        <f>Y163+AA163</f>
        <v>0</v>
      </c>
      <c r="AG163" s="661"/>
      <c r="AH163" s="658">
        <v>0</v>
      </c>
      <c r="AI163" s="661"/>
      <c r="AJ163" s="658">
        <v>0</v>
      </c>
      <c r="AK163" s="906"/>
      <c r="AL163" s="6177"/>
      <c r="AM163" s="738"/>
      <c r="AN163" s="738"/>
      <c r="AO163" s="738"/>
      <c r="AP163" s="738"/>
    </row>
    <row r="164" spans="2:42">
      <c r="B164" s="880"/>
      <c r="C164" s="2537" t="s">
        <v>2445</v>
      </c>
      <c r="D164" s="2462"/>
      <c r="E164" s="2462"/>
      <c r="F164" s="2534"/>
      <c r="G164" s="2538" t="b">
        <v>0</v>
      </c>
      <c r="H164" s="2474"/>
      <c r="I164" s="2474"/>
      <c r="J164" s="2474"/>
      <c r="K164" s="2474"/>
      <c r="L164" s="2472">
        <v>0</v>
      </c>
      <c r="M164" s="2465">
        <v>0</v>
      </c>
      <c r="N164" s="2465">
        <v>0</v>
      </c>
      <c r="O164" s="2539">
        <f>L164*N164</f>
        <v>0</v>
      </c>
      <c r="P164" s="2465">
        <v>0</v>
      </c>
      <c r="Q164" s="2539">
        <f>L164*P164</f>
        <v>0</v>
      </c>
      <c r="R164" s="2465">
        <v>0</v>
      </c>
      <c r="S164" s="2465">
        <v>0</v>
      </c>
      <c r="T164" s="2465">
        <v>0</v>
      </c>
      <c r="U164" s="2540">
        <f>R164+S164-T164</f>
        <v>0</v>
      </c>
      <c r="V164" s="661"/>
      <c r="W164" s="2479">
        <f>+X164+Y164</f>
        <v>0</v>
      </c>
      <c r="X164" s="2482">
        <v>0</v>
      </c>
      <c r="Y164" s="2486">
        <v>0</v>
      </c>
      <c r="Z164" s="5979">
        <v>0</v>
      </c>
      <c r="AA164" s="2482">
        <v>0</v>
      </c>
      <c r="AB164" s="2482">
        <v>0</v>
      </c>
      <c r="AC164" s="2482">
        <v>0</v>
      </c>
      <c r="AD164" s="5989">
        <v>0</v>
      </c>
      <c r="AE164" s="1108">
        <f>AB164+AC164-AD164</f>
        <v>0</v>
      </c>
      <c r="AF164" s="2489">
        <f>Y164+AA164</f>
        <v>0</v>
      </c>
      <c r="AG164" s="661"/>
      <c r="AH164" s="658">
        <v>0</v>
      </c>
      <c r="AI164" s="661"/>
      <c r="AJ164" s="658">
        <v>0</v>
      </c>
      <c r="AK164" s="906"/>
      <c r="AL164" s="6177"/>
      <c r="AM164" s="738"/>
      <c r="AN164" s="738"/>
      <c r="AO164" s="738"/>
      <c r="AP164" s="738"/>
    </row>
    <row r="165" spans="2:42">
      <c r="B165" s="880"/>
      <c r="C165" s="2537" t="s">
        <v>2446</v>
      </c>
      <c r="D165" s="2462"/>
      <c r="E165" s="2462"/>
      <c r="F165" s="2534"/>
      <c r="G165" s="2538" t="b">
        <v>1</v>
      </c>
      <c r="H165" s="2474"/>
      <c r="I165" s="2474"/>
      <c r="J165" s="2474"/>
      <c r="K165" s="2474"/>
      <c r="L165" s="2472">
        <v>0</v>
      </c>
      <c r="M165" s="2465">
        <v>0</v>
      </c>
      <c r="N165" s="2465">
        <v>0</v>
      </c>
      <c r="O165" s="2539">
        <f>L165*N165</f>
        <v>0</v>
      </c>
      <c r="P165" s="2465">
        <v>0</v>
      </c>
      <c r="Q165" s="2539">
        <f>L165*P165</f>
        <v>0</v>
      </c>
      <c r="R165" s="2465">
        <v>0</v>
      </c>
      <c r="S165" s="2465">
        <v>0</v>
      </c>
      <c r="T165" s="2465">
        <v>0</v>
      </c>
      <c r="U165" s="2540">
        <f>R165+S165-T165</f>
        <v>0</v>
      </c>
      <c r="V165" s="661"/>
      <c r="W165" s="2479">
        <f>+X165+Y165</f>
        <v>0</v>
      </c>
      <c r="X165" s="2482">
        <v>0</v>
      </c>
      <c r="Y165" s="2486">
        <v>0</v>
      </c>
      <c r="Z165" s="5979">
        <v>0</v>
      </c>
      <c r="AA165" s="2482">
        <v>0</v>
      </c>
      <c r="AB165" s="2482">
        <v>0</v>
      </c>
      <c r="AC165" s="2482">
        <v>0</v>
      </c>
      <c r="AD165" s="5989">
        <v>0</v>
      </c>
      <c r="AE165" s="1108">
        <f>AB165+AC165-AD165</f>
        <v>0</v>
      </c>
      <c r="AF165" s="2489">
        <f>Y165+AA165</f>
        <v>0</v>
      </c>
      <c r="AG165" s="661"/>
      <c r="AH165" s="658">
        <v>0</v>
      </c>
      <c r="AI165" s="661"/>
      <c r="AJ165" s="658">
        <v>0</v>
      </c>
      <c r="AK165" s="906"/>
      <c r="AL165" s="6177"/>
      <c r="AM165" s="738"/>
      <c r="AN165" s="738"/>
      <c r="AO165" s="738"/>
      <c r="AP165" s="738"/>
    </row>
    <row r="166" spans="2:42">
      <c r="B166" s="880"/>
      <c r="C166" s="2166" t="s">
        <v>2682</v>
      </c>
      <c r="D166" s="2462"/>
      <c r="E166" s="2462"/>
      <c r="F166" s="2534"/>
      <c r="G166" s="2464"/>
      <c r="H166" s="2474"/>
      <c r="I166" s="2474"/>
      <c r="J166" s="2474"/>
      <c r="K166" s="2474"/>
      <c r="L166" s="2472"/>
      <c r="M166" s="2474"/>
      <c r="N166" s="2474"/>
      <c r="O166" s="2474"/>
      <c r="P166" s="2474"/>
      <c r="Q166" s="2474"/>
      <c r="R166" s="2474"/>
      <c r="S166" s="2464"/>
      <c r="T166" s="2535"/>
      <c r="U166" s="2536"/>
      <c r="V166" s="661"/>
      <c r="W166" s="2167"/>
      <c r="X166" s="167"/>
      <c r="Y166" s="2168"/>
      <c r="Z166" s="5978"/>
      <c r="AA166" s="167"/>
      <c r="AB166" s="167"/>
      <c r="AC166" s="167"/>
      <c r="AD166" s="5962"/>
      <c r="AE166" s="167"/>
      <c r="AF166" s="2169"/>
      <c r="AG166" s="661"/>
      <c r="AH166" s="3015"/>
      <c r="AI166" s="661"/>
      <c r="AJ166" s="3015"/>
      <c r="AK166" s="910"/>
      <c r="AL166" s="6177"/>
      <c r="AM166" s="738"/>
      <c r="AN166" s="738"/>
      <c r="AO166" s="738"/>
      <c r="AP166" s="738"/>
    </row>
    <row r="167" spans="2:42">
      <c r="B167" s="880"/>
      <c r="C167" s="2166" t="s">
        <v>2683</v>
      </c>
      <c r="D167" s="2462"/>
      <c r="E167" s="2462"/>
      <c r="F167" s="2534"/>
      <c r="G167" s="2464"/>
      <c r="H167" s="2474"/>
      <c r="I167" s="2474"/>
      <c r="J167" s="2474"/>
      <c r="K167" s="2474"/>
      <c r="L167" s="2472"/>
      <c r="M167" s="2474"/>
      <c r="N167" s="2474"/>
      <c r="O167" s="2474"/>
      <c r="P167" s="2474"/>
      <c r="Q167" s="2474"/>
      <c r="R167" s="2474"/>
      <c r="S167" s="2464"/>
      <c r="T167" s="2535"/>
      <c r="U167" s="2536"/>
      <c r="V167" s="661"/>
      <c r="W167" s="2167"/>
      <c r="X167" s="167"/>
      <c r="Y167" s="2168"/>
      <c r="Z167" s="5978"/>
      <c r="AA167" s="167"/>
      <c r="AB167" s="167"/>
      <c r="AC167" s="167"/>
      <c r="AD167" s="5962"/>
      <c r="AE167" s="167"/>
      <c r="AF167" s="2169"/>
      <c r="AG167" s="661"/>
      <c r="AH167" s="3015"/>
      <c r="AI167" s="661"/>
      <c r="AJ167" s="3015"/>
      <c r="AK167" s="910"/>
      <c r="AL167" s="6177"/>
      <c r="AM167" s="738"/>
      <c r="AN167" s="738"/>
      <c r="AO167" s="738"/>
      <c r="AP167" s="738"/>
    </row>
    <row r="168" spans="2:42">
      <c r="B168" s="880"/>
      <c r="C168" s="2537" t="s">
        <v>2444</v>
      </c>
      <c r="D168" s="2462"/>
      <c r="E168" s="2462"/>
      <c r="F168" s="2534"/>
      <c r="G168" s="2538" t="b">
        <v>1</v>
      </c>
      <c r="H168" s="2474"/>
      <c r="I168" s="2474"/>
      <c r="J168" s="2474"/>
      <c r="K168" s="2474"/>
      <c r="L168" s="2472">
        <v>0</v>
      </c>
      <c r="M168" s="2465">
        <v>0</v>
      </c>
      <c r="N168" s="2465">
        <v>0</v>
      </c>
      <c r="O168" s="2539">
        <f>L168*N168</f>
        <v>0</v>
      </c>
      <c r="P168" s="2465">
        <v>0</v>
      </c>
      <c r="Q168" s="2539">
        <f>L168*P168</f>
        <v>0</v>
      </c>
      <c r="R168" s="2465">
        <v>0</v>
      </c>
      <c r="S168" s="2465">
        <v>0</v>
      </c>
      <c r="T168" s="2465">
        <v>0</v>
      </c>
      <c r="U168" s="2540">
        <f>R168+S168-T168</f>
        <v>0</v>
      </c>
      <c r="V168" s="661"/>
      <c r="W168" s="2479">
        <f>+X168+Y168</f>
        <v>0</v>
      </c>
      <c r="X168" s="2482">
        <v>0</v>
      </c>
      <c r="Y168" s="2486">
        <v>0</v>
      </c>
      <c r="Z168" s="5979">
        <v>0</v>
      </c>
      <c r="AA168" s="2482">
        <v>0</v>
      </c>
      <c r="AB168" s="2482">
        <v>0</v>
      </c>
      <c r="AC168" s="2482">
        <v>0</v>
      </c>
      <c r="AD168" s="5989">
        <v>0</v>
      </c>
      <c r="AE168" s="1108">
        <f>AB168+AC168-AD168</f>
        <v>0</v>
      </c>
      <c r="AF168" s="2489">
        <f>Y168+AA168</f>
        <v>0</v>
      </c>
      <c r="AG168" s="661"/>
      <c r="AH168" s="658">
        <v>0</v>
      </c>
      <c r="AI168" s="661"/>
      <c r="AJ168" s="658">
        <v>0</v>
      </c>
      <c r="AK168" s="906"/>
      <c r="AL168" s="6177"/>
      <c r="AM168" s="738"/>
      <c r="AN168" s="738"/>
      <c r="AO168" s="738"/>
      <c r="AP168" s="738"/>
    </row>
    <row r="169" spans="2:42">
      <c r="B169" s="880"/>
      <c r="C169" s="2537" t="s">
        <v>2445</v>
      </c>
      <c r="D169" s="2462"/>
      <c r="E169" s="2462"/>
      <c r="F169" s="2534"/>
      <c r="G169" s="2538" t="b">
        <v>0</v>
      </c>
      <c r="H169" s="2474"/>
      <c r="I169" s="2474"/>
      <c r="J169" s="2474"/>
      <c r="K169" s="2474"/>
      <c r="L169" s="2472">
        <v>0</v>
      </c>
      <c r="M169" s="2465">
        <v>0</v>
      </c>
      <c r="N169" s="2465">
        <v>0</v>
      </c>
      <c r="O169" s="2539">
        <f>L169*N169</f>
        <v>0</v>
      </c>
      <c r="P169" s="2465">
        <v>0</v>
      </c>
      <c r="Q169" s="2539">
        <f>L169*P169</f>
        <v>0</v>
      </c>
      <c r="R169" s="2465">
        <v>0</v>
      </c>
      <c r="S169" s="2465">
        <v>0</v>
      </c>
      <c r="T169" s="2465">
        <v>0</v>
      </c>
      <c r="U169" s="2540">
        <f>R169+S169-T169</f>
        <v>0</v>
      </c>
      <c r="V169" s="661"/>
      <c r="W169" s="2479">
        <f>+X169+Y169</f>
        <v>0</v>
      </c>
      <c r="X169" s="2482">
        <v>0</v>
      </c>
      <c r="Y169" s="2486">
        <v>0</v>
      </c>
      <c r="Z169" s="5979">
        <v>0</v>
      </c>
      <c r="AA169" s="2482">
        <v>0</v>
      </c>
      <c r="AB169" s="2482">
        <v>0</v>
      </c>
      <c r="AC169" s="2482">
        <v>0</v>
      </c>
      <c r="AD169" s="5989">
        <v>0</v>
      </c>
      <c r="AE169" s="1108">
        <f>AB169+AC169-AD169</f>
        <v>0</v>
      </c>
      <c r="AF169" s="2489">
        <f>Y169+AA169</f>
        <v>0</v>
      </c>
      <c r="AG169" s="661"/>
      <c r="AH169" s="658">
        <v>0</v>
      </c>
      <c r="AI169" s="661"/>
      <c r="AJ169" s="658">
        <v>0</v>
      </c>
      <c r="AK169" s="906"/>
      <c r="AL169" s="6177"/>
      <c r="AM169" s="738"/>
      <c r="AN169" s="738"/>
      <c r="AO169" s="738"/>
      <c r="AP169" s="738"/>
    </row>
    <row r="170" spans="2:42">
      <c r="B170" s="880"/>
      <c r="C170" s="2537" t="s">
        <v>2446</v>
      </c>
      <c r="D170" s="2462"/>
      <c r="E170" s="2462"/>
      <c r="F170" s="2534"/>
      <c r="G170" s="2538" t="b">
        <v>1</v>
      </c>
      <c r="H170" s="2474"/>
      <c r="I170" s="2474"/>
      <c r="J170" s="2474"/>
      <c r="K170" s="2474"/>
      <c r="L170" s="2472">
        <v>0</v>
      </c>
      <c r="M170" s="2465">
        <v>0</v>
      </c>
      <c r="N170" s="2465">
        <v>0</v>
      </c>
      <c r="O170" s="2539">
        <f>L170*N170</f>
        <v>0</v>
      </c>
      <c r="P170" s="2465">
        <v>0</v>
      </c>
      <c r="Q170" s="2539">
        <f>L170*P170</f>
        <v>0</v>
      </c>
      <c r="R170" s="2465">
        <v>0</v>
      </c>
      <c r="S170" s="2465">
        <v>0</v>
      </c>
      <c r="T170" s="2465">
        <v>0</v>
      </c>
      <c r="U170" s="2540">
        <f>R170+S170-T170</f>
        <v>0</v>
      </c>
      <c r="V170" s="661"/>
      <c r="W170" s="2479">
        <f>+X170+Y170</f>
        <v>0</v>
      </c>
      <c r="X170" s="2482">
        <v>0</v>
      </c>
      <c r="Y170" s="2486">
        <v>0</v>
      </c>
      <c r="Z170" s="5979">
        <v>0</v>
      </c>
      <c r="AA170" s="2482">
        <v>0</v>
      </c>
      <c r="AB170" s="2482">
        <v>0</v>
      </c>
      <c r="AC170" s="2482">
        <v>0</v>
      </c>
      <c r="AD170" s="5989">
        <v>0</v>
      </c>
      <c r="AE170" s="1108">
        <f>AB170+AC170-AD170</f>
        <v>0</v>
      </c>
      <c r="AF170" s="2489">
        <f>Y170+AA170</f>
        <v>0</v>
      </c>
      <c r="AG170" s="661"/>
      <c r="AH170" s="658">
        <v>0</v>
      </c>
      <c r="AI170" s="661"/>
      <c r="AJ170" s="658">
        <v>0</v>
      </c>
      <c r="AK170" s="906"/>
      <c r="AL170" s="6177"/>
      <c r="AM170" s="738"/>
      <c r="AN170" s="738"/>
      <c r="AO170" s="738"/>
      <c r="AP170" s="738"/>
    </row>
    <row r="171" spans="2:42">
      <c r="B171" s="880"/>
      <c r="C171" s="2166" t="s">
        <v>2684</v>
      </c>
      <c r="D171" s="2462"/>
      <c r="E171" s="2462"/>
      <c r="F171" s="2534"/>
      <c r="G171" s="2464"/>
      <c r="H171" s="2474"/>
      <c r="I171" s="2474"/>
      <c r="J171" s="2474"/>
      <c r="K171" s="2474"/>
      <c r="L171" s="2472"/>
      <c r="M171" s="2474"/>
      <c r="N171" s="2474"/>
      <c r="O171" s="2474"/>
      <c r="P171" s="2474"/>
      <c r="Q171" s="2474"/>
      <c r="R171" s="2474"/>
      <c r="S171" s="2464"/>
      <c r="T171" s="2535"/>
      <c r="U171" s="2536"/>
      <c r="V171" s="661"/>
      <c r="W171" s="2167"/>
      <c r="X171" s="167"/>
      <c r="Y171" s="2168"/>
      <c r="Z171" s="5978"/>
      <c r="AA171" s="167"/>
      <c r="AB171" s="167"/>
      <c r="AC171" s="167"/>
      <c r="AD171" s="5962"/>
      <c r="AE171" s="167"/>
      <c r="AF171" s="2169"/>
      <c r="AG171" s="661"/>
      <c r="AH171" s="3015"/>
      <c r="AI171" s="661"/>
      <c r="AJ171" s="3015"/>
      <c r="AK171" s="910"/>
      <c r="AL171" s="6177"/>
      <c r="AM171" s="738"/>
      <c r="AN171" s="738"/>
      <c r="AO171" s="738"/>
      <c r="AP171" s="738"/>
    </row>
    <row r="172" spans="2:42">
      <c r="B172" s="880"/>
      <c r="C172" s="2537" t="s">
        <v>2444</v>
      </c>
      <c r="D172" s="2462"/>
      <c r="E172" s="2462"/>
      <c r="F172" s="2534"/>
      <c r="G172" s="2538" t="b">
        <v>1</v>
      </c>
      <c r="H172" s="2474"/>
      <c r="I172" s="2474"/>
      <c r="J172" s="2474"/>
      <c r="K172" s="2474"/>
      <c r="L172" s="2472">
        <v>0</v>
      </c>
      <c r="M172" s="2465">
        <v>0</v>
      </c>
      <c r="N172" s="2465">
        <v>0</v>
      </c>
      <c r="O172" s="2539">
        <f>L172*N172</f>
        <v>0</v>
      </c>
      <c r="P172" s="2465">
        <v>0</v>
      </c>
      <c r="Q172" s="2539">
        <f>L172*P172</f>
        <v>0</v>
      </c>
      <c r="R172" s="2465">
        <v>0</v>
      </c>
      <c r="S172" s="2465">
        <v>0</v>
      </c>
      <c r="T172" s="2465">
        <v>0</v>
      </c>
      <c r="U172" s="2540">
        <f>R172+S172-T172</f>
        <v>0</v>
      </c>
      <c r="V172" s="661"/>
      <c r="W172" s="2479">
        <f>+X172+Y172</f>
        <v>0</v>
      </c>
      <c r="X172" s="2482">
        <v>0</v>
      </c>
      <c r="Y172" s="2486">
        <v>0</v>
      </c>
      <c r="Z172" s="5979">
        <v>0</v>
      </c>
      <c r="AA172" s="2482">
        <v>0</v>
      </c>
      <c r="AB172" s="2482">
        <v>0</v>
      </c>
      <c r="AC172" s="2482">
        <v>0</v>
      </c>
      <c r="AD172" s="5989">
        <v>0</v>
      </c>
      <c r="AE172" s="1108">
        <f>AB172+AC172-AD172</f>
        <v>0</v>
      </c>
      <c r="AF172" s="2489">
        <f>Y172+AA172</f>
        <v>0</v>
      </c>
      <c r="AG172" s="661"/>
      <c r="AH172" s="658">
        <v>0</v>
      </c>
      <c r="AI172" s="661"/>
      <c r="AJ172" s="658">
        <v>0</v>
      </c>
      <c r="AK172" s="906"/>
      <c r="AL172" s="6177"/>
      <c r="AM172" s="738"/>
      <c r="AN172" s="738"/>
      <c r="AO172" s="738"/>
      <c r="AP172" s="738"/>
    </row>
    <row r="173" spans="2:42">
      <c r="B173" s="880"/>
      <c r="C173" s="2537" t="s">
        <v>2445</v>
      </c>
      <c r="D173" s="2462"/>
      <c r="E173" s="2462"/>
      <c r="F173" s="2534"/>
      <c r="G173" s="2538" t="b">
        <v>0</v>
      </c>
      <c r="H173" s="2474"/>
      <c r="I173" s="2474"/>
      <c r="J173" s="2474"/>
      <c r="K173" s="2474"/>
      <c r="L173" s="2472">
        <v>0</v>
      </c>
      <c r="M173" s="2465">
        <v>0</v>
      </c>
      <c r="N173" s="2465">
        <v>0</v>
      </c>
      <c r="O173" s="2539">
        <f>L173*N173</f>
        <v>0</v>
      </c>
      <c r="P173" s="2465">
        <v>0</v>
      </c>
      <c r="Q173" s="2539">
        <f>L173*P173</f>
        <v>0</v>
      </c>
      <c r="R173" s="2465">
        <v>0</v>
      </c>
      <c r="S173" s="2465">
        <v>0</v>
      </c>
      <c r="T173" s="2465">
        <v>0</v>
      </c>
      <c r="U173" s="2540">
        <f>R173+S173-T173</f>
        <v>0</v>
      </c>
      <c r="V173" s="661"/>
      <c r="W173" s="2479">
        <f>+X173+Y173</f>
        <v>0</v>
      </c>
      <c r="X173" s="2482">
        <v>0</v>
      </c>
      <c r="Y173" s="2486">
        <v>0</v>
      </c>
      <c r="Z173" s="5979">
        <v>0</v>
      </c>
      <c r="AA173" s="2482">
        <v>0</v>
      </c>
      <c r="AB173" s="2482">
        <v>0</v>
      </c>
      <c r="AC173" s="2482">
        <v>0</v>
      </c>
      <c r="AD173" s="5989">
        <v>0</v>
      </c>
      <c r="AE173" s="1108">
        <f>AB173+AC173-AD173</f>
        <v>0</v>
      </c>
      <c r="AF173" s="2489">
        <f>Y173+AA173</f>
        <v>0</v>
      </c>
      <c r="AG173" s="661"/>
      <c r="AH173" s="658">
        <v>0</v>
      </c>
      <c r="AI173" s="661"/>
      <c r="AJ173" s="658">
        <v>0</v>
      </c>
      <c r="AK173" s="906"/>
      <c r="AL173" s="6177"/>
      <c r="AM173" s="738"/>
      <c r="AN173" s="738"/>
      <c r="AO173" s="738"/>
      <c r="AP173" s="738"/>
    </row>
    <row r="174" spans="2:42">
      <c r="B174" s="880"/>
      <c r="C174" s="2537" t="s">
        <v>2446</v>
      </c>
      <c r="D174" s="2541"/>
      <c r="E174" s="2541"/>
      <c r="F174" s="2463"/>
      <c r="G174" s="2538" t="b">
        <v>1</v>
      </c>
      <c r="H174" s="2465"/>
      <c r="I174" s="2465"/>
      <c r="J174" s="2465"/>
      <c r="K174" s="2465"/>
      <c r="L174" s="2472">
        <v>0</v>
      </c>
      <c r="M174" s="2465">
        <v>0</v>
      </c>
      <c r="N174" s="2465">
        <v>0</v>
      </c>
      <c r="O174" s="2539">
        <f>L174*N174</f>
        <v>0</v>
      </c>
      <c r="P174" s="2465">
        <v>0</v>
      </c>
      <c r="Q174" s="2539">
        <f>L174*P174</f>
        <v>0</v>
      </c>
      <c r="R174" s="2465">
        <v>0</v>
      </c>
      <c r="S174" s="2465">
        <v>0</v>
      </c>
      <c r="T174" s="2465">
        <v>0</v>
      </c>
      <c r="U174" s="2540">
        <f>R174+S174-T174</f>
        <v>0</v>
      </c>
      <c r="V174" s="661"/>
      <c r="W174" s="2479">
        <f>+X174+Y174</f>
        <v>0</v>
      </c>
      <c r="X174" s="2483">
        <v>0</v>
      </c>
      <c r="Y174" s="2486">
        <v>0</v>
      </c>
      <c r="Z174" s="5980">
        <v>0</v>
      </c>
      <c r="AA174" s="2482">
        <v>0</v>
      </c>
      <c r="AB174" s="2482">
        <v>0</v>
      </c>
      <c r="AC174" s="2482">
        <v>0</v>
      </c>
      <c r="AD174" s="5990">
        <v>0</v>
      </c>
      <c r="AE174" s="1108">
        <f>AB174+AC174-AD174</f>
        <v>0</v>
      </c>
      <c r="AF174" s="2489">
        <f>Y174+AA174</f>
        <v>0</v>
      </c>
      <c r="AG174" s="661"/>
      <c r="AH174" s="3016">
        <v>0</v>
      </c>
      <c r="AI174" s="661"/>
      <c r="AJ174" s="3016">
        <v>0</v>
      </c>
      <c r="AK174" s="906"/>
      <c r="AL174" s="6177"/>
      <c r="AM174" s="738"/>
      <c r="AN174" s="738"/>
      <c r="AO174" s="738"/>
      <c r="AP174" s="738"/>
    </row>
    <row r="175" spans="2:42">
      <c r="B175" s="880"/>
      <c r="C175" s="2375" t="s">
        <v>1104</v>
      </c>
      <c r="D175" s="2542"/>
      <c r="E175" s="2542"/>
      <c r="F175" s="2542"/>
      <c r="G175" s="2543">
        <f>COUNTIF(G159:G174,TRUE)</f>
        <v>8</v>
      </c>
      <c r="H175" s="2544"/>
      <c r="I175" s="2544"/>
      <c r="J175" s="2544"/>
      <c r="K175" s="2544"/>
      <c r="L175" s="2545"/>
      <c r="M175" s="2544"/>
      <c r="N175" s="2544"/>
      <c r="O175" s="2505">
        <f>SUMIF($G$159:$G$174,"TRUE",O159:O174)</f>
        <v>0</v>
      </c>
      <c r="P175" s="2544"/>
      <c r="Q175" s="2505">
        <f>SUMIF($G$159:$G$174,"TRUE",Q159:Q174)</f>
        <v>0</v>
      </c>
      <c r="R175" s="2505">
        <f>SUMIF($G$159:$G$174,"TRUE",R159:R174)</f>
        <v>0</v>
      </c>
      <c r="S175" s="2505">
        <f>SUMIF($G$159:$G$174,"TRUE",S159:S174)</f>
        <v>0</v>
      </c>
      <c r="T175" s="2505">
        <f>SUMIF($G$159:$G$174,"TRUE",T159:T174)</f>
        <v>0</v>
      </c>
      <c r="U175" s="360">
        <f>SUMIF($G$159:$G$174,"TRUE",U159:U174)</f>
        <v>0</v>
      </c>
      <c r="V175" s="661"/>
      <c r="W175" s="2504">
        <f t="shared" ref="W175:AF175" si="22">SUMIF($G$159:$G$174,"TRUE",W159:W174)</f>
        <v>0</v>
      </c>
      <c r="X175" s="2505">
        <f t="shared" si="22"/>
        <v>0</v>
      </c>
      <c r="Y175" s="2505">
        <f t="shared" si="22"/>
        <v>0</v>
      </c>
      <c r="Z175" s="5981">
        <f t="shared" si="22"/>
        <v>0</v>
      </c>
      <c r="AA175" s="5981">
        <f>SUMIF($G$159:$G$174,"TRUE",AA159:AA174)</f>
        <v>0</v>
      </c>
      <c r="AB175" s="5981">
        <f>SUMIF($G$159:$G$174,"TRUE",AB159:AB174)</f>
        <v>0</v>
      </c>
      <c r="AC175" s="5981">
        <f>SUMIF($G$159:$G$174,"TRUE",AC159:AC174)</f>
        <v>0</v>
      </c>
      <c r="AD175" s="5981">
        <f>SUMIF($G$159:$G$174,"TRUE",AD159:AD174)</f>
        <v>0</v>
      </c>
      <c r="AE175" s="5981">
        <f>SUMIF($G$159:$G$174,"TRUE",AE159:AE174)</f>
        <v>0</v>
      </c>
      <c r="AF175" s="360">
        <f t="shared" si="22"/>
        <v>0</v>
      </c>
      <c r="AG175" s="661"/>
      <c r="AH175" s="3000">
        <f>SUMIF($G$159:$G$174,"TRUE",AH159:AH174)</f>
        <v>0</v>
      </c>
      <c r="AI175" s="661"/>
      <c r="AJ175" s="3000">
        <f>SUMIF($G$159:$G$174,"TRUE",AJ159:AJ174)</f>
        <v>0</v>
      </c>
      <c r="AK175" s="907"/>
      <c r="AL175" s="6177"/>
      <c r="AM175" s="738"/>
      <c r="AN175" s="738"/>
      <c r="AO175" s="738"/>
      <c r="AP175" s="738"/>
    </row>
    <row r="176" spans="2:42" s="718" customFormat="1">
      <c r="B176" s="884"/>
      <c r="C176" s="2546" t="s">
        <v>1749</v>
      </c>
      <c r="D176" s="2547"/>
      <c r="E176" s="2547"/>
      <c r="F176" s="2547"/>
      <c r="G176" s="2548"/>
      <c r="H176" s="2549"/>
      <c r="I176" s="2549"/>
      <c r="J176" s="2549"/>
      <c r="K176" s="2549"/>
      <c r="L176" s="2549"/>
      <c r="M176" s="2549"/>
      <c r="N176" s="2549"/>
      <c r="O176" s="2505">
        <f>SUM(O159:O174)</f>
        <v>0</v>
      </c>
      <c r="P176" s="2549"/>
      <c r="Q176" s="2505">
        <f>SUM(Q159:Q174)</f>
        <v>0</v>
      </c>
      <c r="R176" s="2505">
        <f>SUM(R159:R174)</f>
        <v>0</v>
      </c>
      <c r="S176" s="2505">
        <f>SUM(S159:S174)</f>
        <v>0</v>
      </c>
      <c r="T176" s="2505">
        <f>SUM(T159:T174)</f>
        <v>0</v>
      </c>
      <c r="U176" s="360">
        <f>SUM(U159:U174)</f>
        <v>0</v>
      </c>
      <c r="V176" s="662"/>
      <c r="W176" s="2504">
        <f t="shared" ref="W176:AF176" si="23">SUM(W159:W174)</f>
        <v>0</v>
      </c>
      <c r="X176" s="2505">
        <f t="shared" si="23"/>
        <v>0</v>
      </c>
      <c r="Y176" s="2505">
        <f t="shared" si="23"/>
        <v>0</v>
      </c>
      <c r="Z176" s="5981">
        <f t="shared" si="23"/>
        <v>0</v>
      </c>
      <c r="AA176" s="5981">
        <f>SUM(AA159:AA174)</f>
        <v>0</v>
      </c>
      <c r="AB176" s="5981">
        <f>SUM(AB159:AB174)</f>
        <v>0</v>
      </c>
      <c r="AC176" s="5981">
        <f>SUM(AC159:AC174)</f>
        <v>0</v>
      </c>
      <c r="AD176" s="5981">
        <f>SUM(AD159:AD174)</f>
        <v>0</v>
      </c>
      <c r="AE176" s="5981">
        <f>SUM(AE159:AE174)</f>
        <v>0</v>
      </c>
      <c r="AF176" s="360">
        <f t="shared" si="23"/>
        <v>0</v>
      </c>
      <c r="AG176" s="662"/>
      <c r="AH176" s="3000">
        <f>SUM(AH159:AH174)</f>
        <v>0</v>
      </c>
      <c r="AI176" s="662"/>
      <c r="AJ176" s="3000">
        <f>SUM(AJ159:AJ174)</f>
        <v>0</v>
      </c>
      <c r="AK176" s="907"/>
      <c r="AL176" s="662"/>
      <c r="AM176" s="740"/>
      <c r="AN176" s="740"/>
      <c r="AO176" s="740"/>
      <c r="AP176" s="740"/>
    </row>
    <row r="177" spans="2:42">
      <c r="B177" s="880"/>
      <c r="C177" s="2166" t="s">
        <v>1750</v>
      </c>
      <c r="D177" s="2462"/>
      <c r="E177" s="2462"/>
      <c r="F177" s="2534"/>
      <c r="G177" s="2464"/>
      <c r="H177" s="2474"/>
      <c r="I177" s="2474"/>
      <c r="J177" s="2474"/>
      <c r="K177" s="2474"/>
      <c r="L177" s="2474"/>
      <c r="M177" s="2474"/>
      <c r="N177" s="2474"/>
      <c r="O177" s="2474"/>
      <c r="P177" s="2474"/>
      <c r="Q177" s="2474"/>
      <c r="R177" s="2474"/>
      <c r="S177" s="2474"/>
      <c r="T177" s="2474"/>
      <c r="U177" s="2475"/>
      <c r="V177" s="661"/>
      <c r="W177" s="2490"/>
      <c r="X177" s="2491"/>
      <c r="Y177" s="2492"/>
      <c r="Z177" s="5982"/>
      <c r="AA177" s="5068"/>
      <c r="AB177" s="5068"/>
      <c r="AC177" s="5068"/>
      <c r="AD177" s="5992"/>
      <c r="AE177" s="2491"/>
      <c r="AF177" s="2493"/>
      <c r="AG177" s="661"/>
      <c r="AH177" s="3017"/>
      <c r="AI177" s="661"/>
      <c r="AJ177" s="3017"/>
      <c r="AK177" s="1106"/>
      <c r="AL177" s="6177"/>
      <c r="AM177" s="738"/>
      <c r="AN177" s="738"/>
      <c r="AO177" s="738"/>
      <c r="AP177" s="738"/>
    </row>
    <row r="178" spans="2:42">
      <c r="B178" s="880"/>
      <c r="C178" s="2166" t="s">
        <v>2685</v>
      </c>
      <c r="D178" s="2462"/>
      <c r="E178" s="2462"/>
      <c r="F178" s="2534"/>
      <c r="G178" s="2464"/>
      <c r="H178" s="2474"/>
      <c r="I178" s="2474"/>
      <c r="J178" s="2474"/>
      <c r="K178" s="2474"/>
      <c r="L178" s="2472"/>
      <c r="M178" s="2474"/>
      <c r="N178" s="2474"/>
      <c r="O178" s="2474"/>
      <c r="P178" s="2474"/>
      <c r="Q178" s="2474"/>
      <c r="R178" s="2474"/>
      <c r="S178" s="2464"/>
      <c r="T178" s="2535"/>
      <c r="U178" s="2536"/>
      <c r="V178" s="661"/>
      <c r="W178" s="2167"/>
      <c r="X178" s="167"/>
      <c r="Y178" s="2168"/>
      <c r="Z178" s="5978"/>
      <c r="AA178" s="167"/>
      <c r="AB178" s="167"/>
      <c r="AC178" s="167"/>
      <c r="AD178" s="5962"/>
      <c r="AE178" s="167"/>
      <c r="AF178" s="2169"/>
      <c r="AG178" s="661"/>
      <c r="AH178" s="3015"/>
      <c r="AI178" s="661"/>
      <c r="AJ178" s="3015"/>
      <c r="AK178" s="910"/>
      <c r="AL178" s="6177"/>
      <c r="AM178" s="738"/>
      <c r="AN178" s="738"/>
      <c r="AO178" s="738"/>
      <c r="AP178" s="738"/>
    </row>
    <row r="179" spans="2:42">
      <c r="B179" s="880"/>
      <c r="C179" s="2166" t="s">
        <v>2686</v>
      </c>
      <c r="D179" s="2462"/>
      <c r="E179" s="2462"/>
      <c r="F179" s="2534"/>
      <c r="G179" s="2464"/>
      <c r="H179" s="2474"/>
      <c r="I179" s="2474"/>
      <c r="J179" s="2474"/>
      <c r="K179" s="2474"/>
      <c r="L179" s="2472"/>
      <c r="M179" s="2474"/>
      <c r="N179" s="2474"/>
      <c r="O179" s="2474"/>
      <c r="P179" s="2474"/>
      <c r="Q179" s="2474"/>
      <c r="R179" s="2474"/>
      <c r="S179" s="2464"/>
      <c r="T179" s="2535"/>
      <c r="U179" s="2536"/>
      <c r="V179" s="661"/>
      <c r="W179" s="2167"/>
      <c r="X179" s="167"/>
      <c r="Y179" s="2168"/>
      <c r="Z179" s="5978"/>
      <c r="AA179" s="167"/>
      <c r="AB179" s="167"/>
      <c r="AC179" s="167"/>
      <c r="AD179" s="5962"/>
      <c r="AE179" s="167"/>
      <c r="AF179" s="2169"/>
      <c r="AG179" s="661"/>
      <c r="AH179" s="3015"/>
      <c r="AI179" s="661"/>
      <c r="AJ179" s="3015"/>
      <c r="AK179" s="910"/>
      <c r="AL179" s="6177"/>
      <c r="AM179" s="738"/>
      <c r="AN179" s="738"/>
      <c r="AO179" s="738"/>
      <c r="AP179" s="738"/>
    </row>
    <row r="180" spans="2:42">
      <c r="B180" s="880"/>
      <c r="C180" s="2537" t="s">
        <v>2444</v>
      </c>
      <c r="D180" s="2462"/>
      <c r="E180" s="2462"/>
      <c r="F180" s="2534"/>
      <c r="G180" s="2538" t="b">
        <v>1</v>
      </c>
      <c r="H180" s="2474"/>
      <c r="I180" s="2474"/>
      <c r="J180" s="2474"/>
      <c r="K180" s="2474"/>
      <c r="L180" s="2465">
        <v>0</v>
      </c>
      <c r="M180" s="2465">
        <v>0</v>
      </c>
      <c r="N180" s="2465">
        <v>0</v>
      </c>
      <c r="O180" s="2539">
        <f>L180*N180</f>
        <v>0</v>
      </c>
      <c r="P180" s="2465">
        <v>0</v>
      </c>
      <c r="Q180" s="2539">
        <f>L180*P180</f>
        <v>0</v>
      </c>
      <c r="R180" s="2465">
        <v>0</v>
      </c>
      <c r="S180" s="2465">
        <v>0</v>
      </c>
      <c r="T180" s="2465">
        <v>0</v>
      </c>
      <c r="U180" s="2540">
        <f>R180+S180-T180</f>
        <v>0</v>
      </c>
      <c r="V180" s="661"/>
      <c r="W180" s="2479">
        <f>+X180+Y180</f>
        <v>0</v>
      </c>
      <c r="X180" s="2465">
        <v>0</v>
      </c>
      <c r="Y180" s="2465">
        <v>0</v>
      </c>
      <c r="Z180" s="5983">
        <v>0</v>
      </c>
      <c r="AA180" s="2482">
        <v>0</v>
      </c>
      <c r="AB180" s="2482">
        <v>0</v>
      </c>
      <c r="AC180" s="2482">
        <v>0</v>
      </c>
      <c r="AD180" s="5989">
        <v>0</v>
      </c>
      <c r="AE180" s="1108">
        <f>AB180+AC180-AD180</f>
        <v>0</v>
      </c>
      <c r="AF180" s="2489">
        <f>Y180+AA180</f>
        <v>0</v>
      </c>
      <c r="AG180" s="661"/>
      <c r="AH180" s="658">
        <v>0</v>
      </c>
      <c r="AI180" s="661"/>
      <c r="AJ180" s="658">
        <v>0</v>
      </c>
      <c r="AK180" s="906"/>
      <c r="AL180" s="6177"/>
      <c r="AM180" s="738"/>
      <c r="AN180" s="738"/>
      <c r="AO180" s="738"/>
      <c r="AP180" s="738"/>
    </row>
    <row r="181" spans="2:42">
      <c r="B181" s="880"/>
      <c r="C181" s="2537" t="s">
        <v>2445</v>
      </c>
      <c r="D181" s="2462"/>
      <c r="E181" s="2462"/>
      <c r="F181" s="2534"/>
      <c r="G181" s="2538" t="b">
        <v>0</v>
      </c>
      <c r="H181" s="2474"/>
      <c r="I181" s="2474"/>
      <c r="J181" s="2474"/>
      <c r="K181" s="2474"/>
      <c r="L181" s="2472">
        <v>0</v>
      </c>
      <c r="M181" s="2465">
        <v>0</v>
      </c>
      <c r="N181" s="2465">
        <v>0</v>
      </c>
      <c r="O181" s="2539">
        <f>L181*N181</f>
        <v>0</v>
      </c>
      <c r="P181" s="2465">
        <v>0</v>
      </c>
      <c r="Q181" s="2539">
        <f>L181*P181</f>
        <v>0</v>
      </c>
      <c r="R181" s="2465">
        <v>0</v>
      </c>
      <c r="S181" s="2465">
        <v>0</v>
      </c>
      <c r="T181" s="2465">
        <v>0</v>
      </c>
      <c r="U181" s="2540">
        <f>R181+S181-T181</f>
        <v>0</v>
      </c>
      <c r="V181" s="661"/>
      <c r="W181" s="2479">
        <f>+X181+Y181</f>
        <v>0</v>
      </c>
      <c r="X181" s="2482">
        <v>0</v>
      </c>
      <c r="Y181" s="2486">
        <v>0</v>
      </c>
      <c r="Z181" s="5979">
        <v>0</v>
      </c>
      <c r="AA181" s="2482">
        <v>0</v>
      </c>
      <c r="AB181" s="2482">
        <v>0</v>
      </c>
      <c r="AC181" s="2482">
        <v>0</v>
      </c>
      <c r="AD181" s="5989">
        <v>0</v>
      </c>
      <c r="AE181" s="1108">
        <f>AB181+AC181-AD181</f>
        <v>0</v>
      </c>
      <c r="AF181" s="2489">
        <f>Y181+AA181</f>
        <v>0</v>
      </c>
      <c r="AG181" s="661"/>
      <c r="AH181" s="658">
        <v>0</v>
      </c>
      <c r="AI181" s="661"/>
      <c r="AJ181" s="658">
        <v>0</v>
      </c>
      <c r="AK181" s="906"/>
      <c r="AL181" s="6177"/>
      <c r="AM181" s="738"/>
      <c r="AN181" s="738"/>
      <c r="AO181" s="738"/>
      <c r="AP181" s="738"/>
    </row>
    <row r="182" spans="2:42">
      <c r="B182" s="880"/>
      <c r="C182" s="2537" t="s">
        <v>2446</v>
      </c>
      <c r="D182" s="2462"/>
      <c r="E182" s="2462"/>
      <c r="F182" s="2534"/>
      <c r="G182" s="2538" t="b">
        <v>1</v>
      </c>
      <c r="H182" s="2474"/>
      <c r="I182" s="2474"/>
      <c r="J182" s="2474"/>
      <c r="K182" s="2474"/>
      <c r="L182" s="2472">
        <v>0</v>
      </c>
      <c r="M182" s="2465">
        <v>0</v>
      </c>
      <c r="N182" s="2465">
        <v>0</v>
      </c>
      <c r="O182" s="2539">
        <f>L182*N182</f>
        <v>0</v>
      </c>
      <c r="P182" s="2465">
        <v>0</v>
      </c>
      <c r="Q182" s="2539">
        <f>L182*P182</f>
        <v>0</v>
      </c>
      <c r="R182" s="2465">
        <v>0</v>
      </c>
      <c r="S182" s="2465">
        <v>0</v>
      </c>
      <c r="T182" s="2465">
        <v>0</v>
      </c>
      <c r="U182" s="2540">
        <f>R182+S182-T182</f>
        <v>0</v>
      </c>
      <c r="V182" s="661"/>
      <c r="W182" s="2479">
        <f>+X182+Y182</f>
        <v>0</v>
      </c>
      <c r="X182" s="2482">
        <v>0</v>
      </c>
      <c r="Y182" s="2486">
        <v>0</v>
      </c>
      <c r="Z182" s="5979">
        <v>0</v>
      </c>
      <c r="AA182" s="2482">
        <v>0</v>
      </c>
      <c r="AB182" s="2482">
        <v>0</v>
      </c>
      <c r="AC182" s="2482">
        <v>0</v>
      </c>
      <c r="AD182" s="5989">
        <v>0</v>
      </c>
      <c r="AE182" s="1108">
        <f>AB182+AC182-AD182</f>
        <v>0</v>
      </c>
      <c r="AF182" s="2489">
        <f>Y182+AA182</f>
        <v>0</v>
      </c>
      <c r="AG182" s="661"/>
      <c r="AH182" s="658">
        <v>0</v>
      </c>
      <c r="AI182" s="661"/>
      <c r="AJ182" s="658">
        <v>0</v>
      </c>
      <c r="AK182" s="906"/>
      <c r="AL182" s="6177"/>
      <c r="AM182" s="738"/>
      <c r="AN182" s="738"/>
      <c r="AO182" s="738"/>
      <c r="AP182" s="738"/>
    </row>
    <row r="183" spans="2:42">
      <c r="B183" s="880"/>
      <c r="C183" s="2166" t="s">
        <v>2687</v>
      </c>
      <c r="D183" s="2462"/>
      <c r="E183" s="2462"/>
      <c r="F183" s="2534"/>
      <c r="G183" s="2464"/>
      <c r="H183" s="2474"/>
      <c r="I183" s="2474"/>
      <c r="J183" s="2474"/>
      <c r="K183" s="2474"/>
      <c r="L183" s="2472"/>
      <c r="M183" s="2474"/>
      <c r="N183" s="2474"/>
      <c r="O183" s="2474"/>
      <c r="P183" s="2474"/>
      <c r="Q183" s="2474"/>
      <c r="R183" s="2474"/>
      <c r="S183" s="2464"/>
      <c r="T183" s="2535"/>
      <c r="U183" s="2536"/>
      <c r="V183" s="661"/>
      <c r="W183" s="2167"/>
      <c r="X183" s="167"/>
      <c r="Y183" s="2168"/>
      <c r="Z183" s="5978"/>
      <c r="AA183" s="167"/>
      <c r="AB183" s="167"/>
      <c r="AC183" s="167"/>
      <c r="AD183" s="5962"/>
      <c r="AE183" s="167"/>
      <c r="AF183" s="2169"/>
      <c r="AG183" s="661"/>
      <c r="AH183" s="3015"/>
      <c r="AI183" s="661"/>
      <c r="AJ183" s="3015"/>
      <c r="AK183" s="910"/>
      <c r="AL183" s="6177"/>
      <c r="AM183" s="738"/>
      <c r="AN183" s="738"/>
      <c r="AO183" s="738"/>
      <c r="AP183" s="738"/>
    </row>
    <row r="184" spans="2:42">
      <c r="B184" s="880"/>
      <c r="C184" s="2537" t="s">
        <v>2444</v>
      </c>
      <c r="D184" s="2462"/>
      <c r="E184" s="2462"/>
      <c r="F184" s="2534"/>
      <c r="G184" s="2538" t="b">
        <v>1</v>
      </c>
      <c r="H184" s="2474"/>
      <c r="I184" s="2474"/>
      <c r="J184" s="2474"/>
      <c r="K184" s="2474"/>
      <c r="L184" s="2472">
        <v>0</v>
      </c>
      <c r="M184" s="2465">
        <v>0</v>
      </c>
      <c r="N184" s="2465">
        <v>0</v>
      </c>
      <c r="O184" s="2539">
        <f>L184*N184</f>
        <v>0</v>
      </c>
      <c r="P184" s="2465">
        <v>0</v>
      </c>
      <c r="Q184" s="2539">
        <f>L184*P184</f>
        <v>0</v>
      </c>
      <c r="R184" s="2465">
        <v>0</v>
      </c>
      <c r="S184" s="2465">
        <v>0</v>
      </c>
      <c r="T184" s="2465">
        <v>0</v>
      </c>
      <c r="U184" s="2540">
        <f>R184+S184-T184</f>
        <v>0</v>
      </c>
      <c r="V184" s="661"/>
      <c r="W184" s="2479">
        <f>+X184+Y184</f>
        <v>0</v>
      </c>
      <c r="X184" s="2482">
        <v>0</v>
      </c>
      <c r="Y184" s="2486">
        <v>0</v>
      </c>
      <c r="Z184" s="5979">
        <v>0</v>
      </c>
      <c r="AA184" s="2482">
        <v>0</v>
      </c>
      <c r="AB184" s="2482">
        <v>0</v>
      </c>
      <c r="AC184" s="2482">
        <v>0</v>
      </c>
      <c r="AD184" s="5989">
        <v>0</v>
      </c>
      <c r="AE184" s="1108">
        <f>AB184+AC184-AD184</f>
        <v>0</v>
      </c>
      <c r="AF184" s="2489">
        <f>Y184+AA184</f>
        <v>0</v>
      </c>
      <c r="AG184" s="661"/>
      <c r="AH184" s="658">
        <v>0</v>
      </c>
      <c r="AI184" s="661"/>
      <c r="AJ184" s="658">
        <v>0</v>
      </c>
      <c r="AK184" s="906"/>
      <c r="AL184" s="6177"/>
      <c r="AM184" s="738"/>
      <c r="AN184" s="738"/>
      <c r="AO184" s="738"/>
      <c r="AP184" s="738"/>
    </row>
    <row r="185" spans="2:42">
      <c r="B185" s="880"/>
      <c r="C185" s="2537" t="s">
        <v>2445</v>
      </c>
      <c r="D185" s="2462"/>
      <c r="E185" s="2462"/>
      <c r="F185" s="2534"/>
      <c r="G185" s="2538" t="b">
        <v>0</v>
      </c>
      <c r="H185" s="2474"/>
      <c r="I185" s="2474"/>
      <c r="J185" s="2474"/>
      <c r="K185" s="2474"/>
      <c r="L185" s="2472">
        <v>0</v>
      </c>
      <c r="M185" s="2465">
        <v>0</v>
      </c>
      <c r="N185" s="2465">
        <v>0</v>
      </c>
      <c r="O185" s="2539">
        <f>L185*N185</f>
        <v>0</v>
      </c>
      <c r="P185" s="2465">
        <v>0</v>
      </c>
      <c r="Q185" s="2539">
        <f>L185*P185</f>
        <v>0</v>
      </c>
      <c r="R185" s="2465">
        <v>0</v>
      </c>
      <c r="S185" s="2465">
        <v>0</v>
      </c>
      <c r="T185" s="2465">
        <v>0</v>
      </c>
      <c r="U185" s="2540">
        <f>R185+S185-T185</f>
        <v>0</v>
      </c>
      <c r="V185" s="661"/>
      <c r="W185" s="2479">
        <f>+X185+Y185</f>
        <v>0</v>
      </c>
      <c r="X185" s="2482">
        <v>0</v>
      </c>
      <c r="Y185" s="2486">
        <v>0</v>
      </c>
      <c r="Z185" s="5979">
        <v>0</v>
      </c>
      <c r="AA185" s="2482">
        <v>0</v>
      </c>
      <c r="AB185" s="2482">
        <v>0</v>
      </c>
      <c r="AC185" s="2482">
        <v>0</v>
      </c>
      <c r="AD185" s="5989">
        <v>0</v>
      </c>
      <c r="AE185" s="1108">
        <f>AB185+AC185-AD185</f>
        <v>0</v>
      </c>
      <c r="AF185" s="2489">
        <f>Y185+AA185</f>
        <v>0</v>
      </c>
      <c r="AG185" s="661"/>
      <c r="AH185" s="658">
        <v>0</v>
      </c>
      <c r="AI185" s="661"/>
      <c r="AJ185" s="658">
        <v>0</v>
      </c>
      <c r="AK185" s="906"/>
      <c r="AL185" s="6177"/>
      <c r="AM185" s="738"/>
      <c r="AN185" s="738"/>
      <c r="AO185" s="738"/>
      <c r="AP185" s="738"/>
    </row>
    <row r="186" spans="2:42">
      <c r="B186" s="880"/>
      <c r="C186" s="2537" t="s">
        <v>2446</v>
      </c>
      <c r="D186" s="2462"/>
      <c r="E186" s="2462"/>
      <c r="F186" s="2534"/>
      <c r="G186" s="2538" t="b">
        <v>1</v>
      </c>
      <c r="H186" s="2474"/>
      <c r="I186" s="2474"/>
      <c r="J186" s="2474"/>
      <c r="K186" s="2474"/>
      <c r="L186" s="2472">
        <v>0</v>
      </c>
      <c r="M186" s="2465">
        <v>0</v>
      </c>
      <c r="N186" s="2465">
        <v>0</v>
      </c>
      <c r="O186" s="2539">
        <f>L186*N186</f>
        <v>0</v>
      </c>
      <c r="P186" s="2465">
        <v>0</v>
      </c>
      <c r="Q186" s="2539">
        <f>L186*P186</f>
        <v>0</v>
      </c>
      <c r="R186" s="2465">
        <v>0</v>
      </c>
      <c r="S186" s="2465">
        <v>0</v>
      </c>
      <c r="T186" s="2465">
        <v>0</v>
      </c>
      <c r="U186" s="2540">
        <f>R186+S186-T186</f>
        <v>0</v>
      </c>
      <c r="V186" s="661"/>
      <c r="W186" s="2479">
        <f>+X186+Y186</f>
        <v>0</v>
      </c>
      <c r="X186" s="2482">
        <v>0</v>
      </c>
      <c r="Y186" s="2486">
        <v>0</v>
      </c>
      <c r="Z186" s="5979">
        <v>0</v>
      </c>
      <c r="AA186" s="2482">
        <v>0</v>
      </c>
      <c r="AB186" s="2482">
        <v>0</v>
      </c>
      <c r="AC186" s="2482">
        <v>0</v>
      </c>
      <c r="AD186" s="5989">
        <v>0</v>
      </c>
      <c r="AE186" s="1108">
        <f>AB186+AC186-AD186</f>
        <v>0</v>
      </c>
      <c r="AF186" s="2489">
        <f>Y186+AA186</f>
        <v>0</v>
      </c>
      <c r="AG186" s="661"/>
      <c r="AH186" s="658">
        <v>0</v>
      </c>
      <c r="AI186" s="661"/>
      <c r="AJ186" s="658">
        <v>0</v>
      </c>
      <c r="AK186" s="906"/>
      <c r="AL186" s="6177"/>
      <c r="AM186" s="738"/>
      <c r="AN186" s="738"/>
      <c r="AO186" s="738"/>
      <c r="AP186" s="738"/>
    </row>
    <row r="187" spans="2:42">
      <c r="B187" s="880"/>
      <c r="C187" s="2166" t="s">
        <v>2688</v>
      </c>
      <c r="D187" s="2462"/>
      <c r="E187" s="2462"/>
      <c r="F187" s="2534"/>
      <c r="G187" s="2464"/>
      <c r="H187" s="2474"/>
      <c r="I187" s="2474"/>
      <c r="J187" s="2474"/>
      <c r="K187" s="2474"/>
      <c r="L187" s="2472"/>
      <c r="M187" s="2474"/>
      <c r="N187" s="2474"/>
      <c r="O187" s="2474"/>
      <c r="P187" s="2474"/>
      <c r="Q187" s="2474"/>
      <c r="R187" s="2474"/>
      <c r="S187" s="2464"/>
      <c r="T187" s="2535"/>
      <c r="U187" s="2536"/>
      <c r="V187" s="661"/>
      <c r="W187" s="2167"/>
      <c r="X187" s="167"/>
      <c r="Y187" s="2168"/>
      <c r="Z187" s="5978"/>
      <c r="AA187" s="167"/>
      <c r="AB187" s="167"/>
      <c r="AC187" s="167"/>
      <c r="AD187" s="5962"/>
      <c r="AE187" s="167"/>
      <c r="AF187" s="2169"/>
      <c r="AG187" s="661"/>
      <c r="AH187" s="3015"/>
      <c r="AI187" s="661"/>
      <c r="AJ187" s="3015"/>
      <c r="AK187" s="910"/>
      <c r="AL187" s="6177"/>
      <c r="AM187" s="738"/>
      <c r="AN187" s="738"/>
      <c r="AO187" s="738"/>
      <c r="AP187" s="738"/>
    </row>
    <row r="188" spans="2:42">
      <c r="B188" s="880"/>
      <c r="C188" s="2166" t="s">
        <v>2689</v>
      </c>
      <c r="D188" s="2462"/>
      <c r="E188" s="2462"/>
      <c r="F188" s="2534"/>
      <c r="G188" s="2464"/>
      <c r="H188" s="2474"/>
      <c r="I188" s="2474"/>
      <c r="J188" s="2474"/>
      <c r="K188" s="2474"/>
      <c r="L188" s="2472"/>
      <c r="M188" s="2474"/>
      <c r="N188" s="2474"/>
      <c r="O188" s="2474"/>
      <c r="P188" s="2474"/>
      <c r="Q188" s="2474"/>
      <c r="R188" s="2474"/>
      <c r="S188" s="2464"/>
      <c r="T188" s="2535"/>
      <c r="U188" s="2536"/>
      <c r="V188" s="661"/>
      <c r="W188" s="2167"/>
      <c r="X188" s="167"/>
      <c r="Y188" s="2168"/>
      <c r="Z188" s="5978"/>
      <c r="AA188" s="167"/>
      <c r="AB188" s="167"/>
      <c r="AC188" s="167"/>
      <c r="AD188" s="5962"/>
      <c r="AE188" s="167"/>
      <c r="AF188" s="2169"/>
      <c r="AG188" s="661"/>
      <c r="AH188" s="3015"/>
      <c r="AI188" s="661"/>
      <c r="AJ188" s="3015"/>
      <c r="AK188" s="910"/>
      <c r="AL188" s="6177"/>
      <c r="AM188" s="738"/>
      <c r="AN188" s="738"/>
      <c r="AO188" s="738"/>
      <c r="AP188" s="738"/>
    </row>
    <row r="189" spans="2:42">
      <c r="B189" s="880"/>
      <c r="C189" s="2537" t="s">
        <v>2444</v>
      </c>
      <c r="D189" s="2462"/>
      <c r="E189" s="2462"/>
      <c r="F189" s="2534"/>
      <c r="G189" s="2538" t="b">
        <v>1</v>
      </c>
      <c r="H189" s="2474"/>
      <c r="I189" s="2474"/>
      <c r="J189" s="2474"/>
      <c r="K189" s="2474"/>
      <c r="L189" s="2472">
        <v>0</v>
      </c>
      <c r="M189" s="2465">
        <v>0</v>
      </c>
      <c r="N189" s="2465">
        <v>0</v>
      </c>
      <c r="O189" s="2539">
        <f>L189*N189</f>
        <v>0</v>
      </c>
      <c r="P189" s="2465">
        <v>0</v>
      </c>
      <c r="Q189" s="2539">
        <f>L189*P189</f>
        <v>0</v>
      </c>
      <c r="R189" s="2465">
        <v>0</v>
      </c>
      <c r="S189" s="2465">
        <v>0</v>
      </c>
      <c r="T189" s="2465">
        <v>0</v>
      </c>
      <c r="U189" s="2540">
        <f>R189+S189-T189</f>
        <v>0</v>
      </c>
      <c r="V189" s="661"/>
      <c r="W189" s="2479">
        <f>+X189+Y189</f>
        <v>0</v>
      </c>
      <c r="X189" s="2482">
        <v>0</v>
      </c>
      <c r="Y189" s="2486">
        <v>0</v>
      </c>
      <c r="Z189" s="5979">
        <v>0</v>
      </c>
      <c r="AA189" s="2482">
        <v>0</v>
      </c>
      <c r="AB189" s="2482">
        <v>0</v>
      </c>
      <c r="AC189" s="2482">
        <v>0</v>
      </c>
      <c r="AD189" s="5989">
        <v>0</v>
      </c>
      <c r="AE189" s="1108">
        <f>AB189+AC189-AD189</f>
        <v>0</v>
      </c>
      <c r="AF189" s="2489">
        <f>Y189+AA189</f>
        <v>0</v>
      </c>
      <c r="AG189" s="661"/>
      <c r="AH189" s="658">
        <v>0</v>
      </c>
      <c r="AI189" s="661"/>
      <c r="AJ189" s="658">
        <v>0</v>
      </c>
      <c r="AK189" s="906"/>
      <c r="AL189" s="6177"/>
      <c r="AM189" s="738"/>
      <c r="AN189" s="738"/>
      <c r="AO189" s="738"/>
      <c r="AP189" s="738"/>
    </row>
    <row r="190" spans="2:42">
      <c r="B190" s="880"/>
      <c r="C190" s="2537" t="s">
        <v>2445</v>
      </c>
      <c r="D190" s="2462"/>
      <c r="E190" s="2462"/>
      <c r="F190" s="2534"/>
      <c r="G190" s="2538" t="b">
        <v>0</v>
      </c>
      <c r="H190" s="2474"/>
      <c r="I190" s="2474"/>
      <c r="J190" s="2474"/>
      <c r="K190" s="2474"/>
      <c r="L190" s="2472">
        <v>0</v>
      </c>
      <c r="M190" s="2465">
        <v>0</v>
      </c>
      <c r="N190" s="2465">
        <v>0</v>
      </c>
      <c r="O190" s="2539">
        <f>L190*N190</f>
        <v>0</v>
      </c>
      <c r="P190" s="2465">
        <v>0</v>
      </c>
      <c r="Q190" s="2539">
        <f>L190*P190</f>
        <v>0</v>
      </c>
      <c r="R190" s="2465">
        <v>0</v>
      </c>
      <c r="S190" s="2465">
        <v>0</v>
      </c>
      <c r="T190" s="2465">
        <v>0</v>
      </c>
      <c r="U190" s="2540">
        <f>R190+S190-T190</f>
        <v>0</v>
      </c>
      <c r="V190" s="661"/>
      <c r="W190" s="2479">
        <f>+X190+Y190</f>
        <v>0</v>
      </c>
      <c r="X190" s="2482">
        <v>0</v>
      </c>
      <c r="Y190" s="2486">
        <v>0</v>
      </c>
      <c r="Z190" s="5979">
        <v>0</v>
      </c>
      <c r="AA190" s="2482">
        <v>0</v>
      </c>
      <c r="AB190" s="2482">
        <v>0</v>
      </c>
      <c r="AC190" s="2482">
        <v>0</v>
      </c>
      <c r="AD190" s="5989">
        <v>0</v>
      </c>
      <c r="AE190" s="1108">
        <f>AB190+AC190-AD190</f>
        <v>0</v>
      </c>
      <c r="AF190" s="2489">
        <f>Y190+AA190</f>
        <v>0</v>
      </c>
      <c r="AG190" s="661"/>
      <c r="AH190" s="658">
        <v>0</v>
      </c>
      <c r="AI190" s="661"/>
      <c r="AJ190" s="658">
        <v>0</v>
      </c>
      <c r="AK190" s="906"/>
      <c r="AL190" s="6177"/>
      <c r="AM190" s="738"/>
      <c r="AN190" s="738"/>
      <c r="AO190" s="738"/>
      <c r="AP190" s="738"/>
    </row>
    <row r="191" spans="2:42">
      <c r="B191" s="880"/>
      <c r="C191" s="2537" t="s">
        <v>2446</v>
      </c>
      <c r="D191" s="2462"/>
      <c r="E191" s="2462"/>
      <c r="F191" s="2534"/>
      <c r="G191" s="2538" t="b">
        <v>1</v>
      </c>
      <c r="H191" s="2474"/>
      <c r="I191" s="2474"/>
      <c r="J191" s="2474"/>
      <c r="K191" s="2474"/>
      <c r="L191" s="2472">
        <v>0</v>
      </c>
      <c r="M191" s="2465">
        <v>0</v>
      </c>
      <c r="N191" s="2465">
        <v>0</v>
      </c>
      <c r="O191" s="2539">
        <f>L191*N191</f>
        <v>0</v>
      </c>
      <c r="P191" s="2465">
        <v>0</v>
      </c>
      <c r="Q191" s="2539">
        <f>L191*P191</f>
        <v>0</v>
      </c>
      <c r="R191" s="2465">
        <v>0</v>
      </c>
      <c r="S191" s="2465">
        <v>0</v>
      </c>
      <c r="T191" s="2465">
        <v>0</v>
      </c>
      <c r="U191" s="2540">
        <f>R191+S191-T191</f>
        <v>0</v>
      </c>
      <c r="V191" s="661"/>
      <c r="W191" s="2479">
        <f>+X191+Y191</f>
        <v>0</v>
      </c>
      <c r="X191" s="2482">
        <v>0</v>
      </c>
      <c r="Y191" s="2486">
        <v>0</v>
      </c>
      <c r="Z191" s="5979">
        <v>0</v>
      </c>
      <c r="AA191" s="2482">
        <v>0</v>
      </c>
      <c r="AB191" s="2482">
        <v>0</v>
      </c>
      <c r="AC191" s="2482">
        <v>0</v>
      </c>
      <c r="AD191" s="5989">
        <v>0</v>
      </c>
      <c r="AE191" s="1108">
        <f>AB191+AC191-AD191</f>
        <v>0</v>
      </c>
      <c r="AF191" s="2489">
        <f>Y191+AA191</f>
        <v>0</v>
      </c>
      <c r="AG191" s="661"/>
      <c r="AH191" s="658">
        <v>0</v>
      </c>
      <c r="AI191" s="661"/>
      <c r="AJ191" s="658">
        <v>0</v>
      </c>
      <c r="AK191" s="906"/>
      <c r="AL191" s="6177"/>
      <c r="AM191" s="738"/>
      <c r="AN191" s="738"/>
      <c r="AO191" s="738"/>
      <c r="AP191" s="738"/>
    </row>
    <row r="192" spans="2:42">
      <c r="B192" s="880"/>
      <c r="C192" s="2166" t="s">
        <v>2690</v>
      </c>
      <c r="D192" s="2462"/>
      <c r="E192" s="2462"/>
      <c r="F192" s="2534"/>
      <c r="G192" s="2464"/>
      <c r="H192" s="2474"/>
      <c r="I192" s="2474"/>
      <c r="J192" s="2474"/>
      <c r="K192" s="2474"/>
      <c r="L192" s="2472"/>
      <c r="M192" s="2474"/>
      <c r="N192" s="2474"/>
      <c r="O192" s="2474"/>
      <c r="P192" s="2474"/>
      <c r="Q192" s="2474"/>
      <c r="R192" s="2474"/>
      <c r="S192" s="2464"/>
      <c r="T192" s="2535"/>
      <c r="U192" s="2536"/>
      <c r="V192" s="661"/>
      <c r="W192" s="2167"/>
      <c r="X192" s="167"/>
      <c r="Y192" s="2168"/>
      <c r="Z192" s="5978"/>
      <c r="AA192" s="167"/>
      <c r="AB192" s="167"/>
      <c r="AC192" s="167"/>
      <c r="AD192" s="5962"/>
      <c r="AE192" s="167"/>
      <c r="AF192" s="2169"/>
      <c r="AG192" s="661"/>
      <c r="AH192" s="3015"/>
      <c r="AI192" s="661"/>
      <c r="AJ192" s="3015"/>
      <c r="AK192" s="910"/>
      <c r="AL192" s="6177"/>
      <c r="AM192" s="738"/>
      <c r="AN192" s="738"/>
      <c r="AO192" s="738"/>
      <c r="AP192" s="738"/>
    </row>
    <row r="193" spans="2:42">
      <c r="B193" s="880"/>
      <c r="C193" s="2537" t="s">
        <v>2444</v>
      </c>
      <c r="D193" s="2462"/>
      <c r="E193" s="2462"/>
      <c r="F193" s="2534"/>
      <c r="G193" s="2538" t="b">
        <v>1</v>
      </c>
      <c r="H193" s="2474"/>
      <c r="I193" s="2474"/>
      <c r="J193" s="2474"/>
      <c r="K193" s="2474"/>
      <c r="L193" s="2472">
        <v>0</v>
      </c>
      <c r="M193" s="2465">
        <v>0</v>
      </c>
      <c r="N193" s="2465">
        <v>0</v>
      </c>
      <c r="O193" s="2539">
        <f>L193*N193</f>
        <v>0</v>
      </c>
      <c r="P193" s="2465">
        <v>0</v>
      </c>
      <c r="Q193" s="2539">
        <f>L193*P193</f>
        <v>0</v>
      </c>
      <c r="R193" s="2465">
        <v>0</v>
      </c>
      <c r="S193" s="2465">
        <v>0</v>
      </c>
      <c r="T193" s="2465">
        <v>0</v>
      </c>
      <c r="U193" s="2540">
        <f>R193+S193-T193</f>
        <v>0</v>
      </c>
      <c r="V193" s="661"/>
      <c r="W193" s="2479">
        <f>+X193+Y193</f>
        <v>0</v>
      </c>
      <c r="X193" s="2482">
        <v>0</v>
      </c>
      <c r="Y193" s="2486">
        <v>0</v>
      </c>
      <c r="Z193" s="5979">
        <v>0</v>
      </c>
      <c r="AA193" s="2482">
        <v>0</v>
      </c>
      <c r="AB193" s="2482">
        <v>0</v>
      </c>
      <c r="AC193" s="2482">
        <v>0</v>
      </c>
      <c r="AD193" s="5989">
        <v>0</v>
      </c>
      <c r="AE193" s="1108">
        <f>AB193+AC193-AD193</f>
        <v>0</v>
      </c>
      <c r="AF193" s="2489">
        <f>Y193+AA193</f>
        <v>0</v>
      </c>
      <c r="AG193" s="661"/>
      <c r="AH193" s="658">
        <v>0</v>
      </c>
      <c r="AI193" s="661"/>
      <c r="AJ193" s="658">
        <v>0</v>
      </c>
      <c r="AK193" s="906"/>
      <c r="AL193" s="6177"/>
      <c r="AM193" s="738"/>
      <c r="AN193" s="738"/>
      <c r="AO193" s="738"/>
      <c r="AP193" s="738"/>
    </row>
    <row r="194" spans="2:42">
      <c r="B194" s="880"/>
      <c r="C194" s="2537" t="s">
        <v>2445</v>
      </c>
      <c r="D194" s="2462"/>
      <c r="E194" s="2462"/>
      <c r="F194" s="2534"/>
      <c r="G194" s="2538" t="b">
        <v>0</v>
      </c>
      <c r="H194" s="2474"/>
      <c r="I194" s="2474"/>
      <c r="J194" s="2474"/>
      <c r="K194" s="2474"/>
      <c r="L194" s="2472">
        <v>0</v>
      </c>
      <c r="M194" s="2465">
        <v>0</v>
      </c>
      <c r="N194" s="2465">
        <v>0</v>
      </c>
      <c r="O194" s="2539">
        <f>L194*N194</f>
        <v>0</v>
      </c>
      <c r="P194" s="2465">
        <v>0</v>
      </c>
      <c r="Q194" s="2539">
        <f>L194*P194</f>
        <v>0</v>
      </c>
      <c r="R194" s="2465">
        <v>0</v>
      </c>
      <c r="S194" s="2465">
        <v>0</v>
      </c>
      <c r="T194" s="2465">
        <v>0</v>
      </c>
      <c r="U194" s="2540">
        <f>R194+S194-T194</f>
        <v>0</v>
      </c>
      <c r="V194" s="661"/>
      <c r="W194" s="2479">
        <f>+X194+Y194</f>
        <v>0</v>
      </c>
      <c r="X194" s="2482">
        <v>0</v>
      </c>
      <c r="Y194" s="2486">
        <v>0</v>
      </c>
      <c r="Z194" s="5979">
        <v>0</v>
      </c>
      <c r="AA194" s="2482">
        <v>0</v>
      </c>
      <c r="AB194" s="2482">
        <v>0</v>
      </c>
      <c r="AC194" s="2482">
        <v>0</v>
      </c>
      <c r="AD194" s="5989">
        <v>0</v>
      </c>
      <c r="AE194" s="1108">
        <f>AB194+AC194-AD194</f>
        <v>0</v>
      </c>
      <c r="AF194" s="2489">
        <f>Y194+AA194</f>
        <v>0</v>
      </c>
      <c r="AG194" s="661"/>
      <c r="AH194" s="658">
        <v>0</v>
      </c>
      <c r="AI194" s="661"/>
      <c r="AJ194" s="658">
        <v>0</v>
      </c>
      <c r="AK194" s="906"/>
      <c r="AL194" s="6177"/>
      <c r="AM194" s="738"/>
      <c r="AN194" s="738"/>
      <c r="AO194" s="738"/>
      <c r="AP194" s="738"/>
    </row>
    <row r="195" spans="2:42">
      <c r="B195" s="880"/>
      <c r="C195" s="2537" t="s">
        <v>2446</v>
      </c>
      <c r="D195" s="2541"/>
      <c r="E195" s="2541"/>
      <c r="F195" s="2463"/>
      <c r="G195" s="2538" t="b">
        <v>1</v>
      </c>
      <c r="H195" s="2465"/>
      <c r="I195" s="2465"/>
      <c r="J195" s="2465"/>
      <c r="K195" s="2465"/>
      <c r="L195" s="2472">
        <v>0</v>
      </c>
      <c r="M195" s="2465">
        <v>0</v>
      </c>
      <c r="N195" s="2465">
        <v>0</v>
      </c>
      <c r="O195" s="2539">
        <f>L195*N195</f>
        <v>0</v>
      </c>
      <c r="P195" s="2465">
        <v>0</v>
      </c>
      <c r="Q195" s="2539">
        <f>L195*P195</f>
        <v>0</v>
      </c>
      <c r="R195" s="2465">
        <v>0</v>
      </c>
      <c r="S195" s="2465">
        <v>0</v>
      </c>
      <c r="T195" s="2465">
        <v>0</v>
      </c>
      <c r="U195" s="2540">
        <f>R195+S195-T195</f>
        <v>0</v>
      </c>
      <c r="V195" s="661"/>
      <c r="W195" s="2479">
        <f>+X195+Y195</f>
        <v>0</v>
      </c>
      <c r="X195" s="2483">
        <v>0</v>
      </c>
      <c r="Y195" s="2486">
        <v>0</v>
      </c>
      <c r="Z195" s="5980">
        <v>0</v>
      </c>
      <c r="AA195" s="2482">
        <v>0</v>
      </c>
      <c r="AB195" s="2482">
        <v>0</v>
      </c>
      <c r="AC195" s="2482">
        <v>0</v>
      </c>
      <c r="AD195" s="5990">
        <v>0</v>
      </c>
      <c r="AE195" s="1108">
        <f>AB195+AC195-AD195</f>
        <v>0</v>
      </c>
      <c r="AF195" s="2489">
        <f>Y195+AA195</f>
        <v>0</v>
      </c>
      <c r="AG195" s="661"/>
      <c r="AH195" s="3016">
        <v>0</v>
      </c>
      <c r="AI195" s="661"/>
      <c r="AJ195" s="3016">
        <v>0</v>
      </c>
      <c r="AK195" s="906"/>
      <c r="AL195" s="6177"/>
      <c r="AM195" s="738"/>
      <c r="AN195" s="738"/>
      <c r="AO195" s="738"/>
      <c r="AP195" s="738"/>
    </row>
    <row r="196" spans="2:42">
      <c r="B196" s="880"/>
      <c r="C196" s="2375" t="s">
        <v>1104</v>
      </c>
      <c r="D196" s="2542"/>
      <c r="E196" s="2542"/>
      <c r="F196" s="2542"/>
      <c r="G196" s="2543">
        <f>COUNTIF(G180:G195,TRUE)</f>
        <v>8</v>
      </c>
      <c r="H196" s="2544"/>
      <c r="I196" s="2544"/>
      <c r="J196" s="2544"/>
      <c r="K196" s="2544"/>
      <c r="L196" s="2545"/>
      <c r="M196" s="2544"/>
      <c r="N196" s="2544"/>
      <c r="O196" s="2505">
        <f>SUMIF($G$180:$G$195,"TRUE",O180:O195)</f>
        <v>0</v>
      </c>
      <c r="P196" s="2544"/>
      <c r="Q196" s="2505">
        <f>SUMIF($G$180:$G$195,"TRUE",Q180:Q195)</f>
        <v>0</v>
      </c>
      <c r="R196" s="2505">
        <f>SUMIF($G$180:$G$195,"TRUE",R180:R195)</f>
        <v>0</v>
      </c>
      <c r="S196" s="2505">
        <f>SUMIF($G$180:$G$195,"TRUE",S180:S195)</f>
        <v>0</v>
      </c>
      <c r="T196" s="2505">
        <f>SUMIF($G$180:$G$195,"TRUE",T180:T195)</f>
        <v>0</v>
      </c>
      <c r="U196" s="360">
        <f>SUMIF($G$180:$G$195,"TRUE",U180:U195)</f>
        <v>0</v>
      </c>
      <c r="V196" s="661"/>
      <c r="W196" s="2504">
        <f t="shared" ref="W196:AF196" si="24">SUMIF($G$180:$G$195,"TRUE",W180:W195)</f>
        <v>0</v>
      </c>
      <c r="X196" s="2505">
        <f t="shared" si="24"/>
        <v>0</v>
      </c>
      <c r="Y196" s="2505">
        <f t="shared" si="24"/>
        <v>0</v>
      </c>
      <c r="Z196" s="5981">
        <f t="shared" si="24"/>
        <v>0</v>
      </c>
      <c r="AA196" s="2505">
        <f t="shared" si="24"/>
        <v>0</v>
      </c>
      <c r="AB196" s="2505">
        <f>SUMIF($G$180:$G$195,"TRUE",AB180:AB195)</f>
        <v>0</v>
      </c>
      <c r="AC196" s="2505">
        <f>SUMIF($G$180:$G$195,"TRUE",AC180:AC195)</f>
        <v>0</v>
      </c>
      <c r="AD196" s="2505">
        <f>SUMIF($G$180:$G$195,"TRUE",AD180:AD195)</f>
        <v>0</v>
      </c>
      <c r="AE196" s="2505">
        <f>SUMIF($G$180:$G$195,"TRUE",AE180:AE195)</f>
        <v>0</v>
      </c>
      <c r="AF196" s="360">
        <f t="shared" si="24"/>
        <v>0</v>
      </c>
      <c r="AG196" s="661"/>
      <c r="AH196" s="3000">
        <f>SUMIF($G$180:$G$195,"TRUE",AH180:AH195)</f>
        <v>0</v>
      </c>
      <c r="AI196" s="661"/>
      <c r="AJ196" s="3000">
        <f>SUMIF($G$180:$G$195,"TRUE",AJ180:AJ195)</f>
        <v>0</v>
      </c>
      <c r="AK196" s="907"/>
      <c r="AL196" s="6177"/>
      <c r="AM196" s="738"/>
      <c r="AN196" s="738"/>
      <c r="AO196" s="738"/>
      <c r="AP196" s="738"/>
    </row>
    <row r="197" spans="2:42" s="718" customFormat="1">
      <c r="B197" s="884"/>
      <c r="C197" s="2546" t="s">
        <v>1751</v>
      </c>
      <c r="D197" s="2547"/>
      <c r="E197" s="2547"/>
      <c r="F197" s="2547"/>
      <c r="G197" s="2548"/>
      <c r="H197" s="2549"/>
      <c r="I197" s="2549"/>
      <c r="J197" s="2549"/>
      <c r="K197" s="2549"/>
      <c r="L197" s="2549"/>
      <c r="M197" s="2549"/>
      <c r="N197" s="2549"/>
      <c r="O197" s="2505">
        <f>SUM(O180:O195)</f>
        <v>0</v>
      </c>
      <c r="P197" s="2549"/>
      <c r="Q197" s="2505">
        <f>SUM(Q180:Q195)</f>
        <v>0</v>
      </c>
      <c r="R197" s="2505">
        <f>SUM(R180:R195)</f>
        <v>0</v>
      </c>
      <c r="S197" s="2505">
        <f>SUM(S180:S195)</f>
        <v>0</v>
      </c>
      <c r="T197" s="2505">
        <f>SUM(T180:T195)</f>
        <v>0</v>
      </c>
      <c r="U197" s="360">
        <f>SUM(U180:U195)</f>
        <v>0</v>
      </c>
      <c r="V197" s="662"/>
      <c r="W197" s="2504">
        <f t="shared" ref="W197:AF197" si="25">SUM(W180:W195)</f>
        <v>0</v>
      </c>
      <c r="X197" s="2505">
        <f t="shared" si="25"/>
        <v>0</v>
      </c>
      <c r="Y197" s="2505">
        <f t="shared" si="25"/>
        <v>0</v>
      </c>
      <c r="Z197" s="5981">
        <f t="shared" si="25"/>
        <v>0</v>
      </c>
      <c r="AA197" s="2505">
        <f t="shared" si="25"/>
        <v>0</v>
      </c>
      <c r="AB197" s="2505">
        <f>SUM(AB180:AB195)</f>
        <v>0</v>
      </c>
      <c r="AC197" s="2505">
        <f>SUM(AC180:AC195)</f>
        <v>0</v>
      </c>
      <c r="AD197" s="2505">
        <f>SUM(AD180:AD195)</f>
        <v>0</v>
      </c>
      <c r="AE197" s="2505">
        <f>SUM(AE180:AE195)</f>
        <v>0</v>
      </c>
      <c r="AF197" s="360">
        <f t="shared" si="25"/>
        <v>0</v>
      </c>
      <c r="AG197" s="662"/>
      <c r="AH197" s="3000">
        <f>SUM(AH180:AH195)</f>
        <v>0</v>
      </c>
      <c r="AI197" s="662"/>
      <c r="AJ197" s="3000">
        <f>SUM(AJ180:AJ195)</f>
        <v>0</v>
      </c>
      <c r="AK197" s="907"/>
      <c r="AL197" s="662"/>
      <c r="AM197" s="740"/>
      <c r="AN197" s="740"/>
      <c r="AO197" s="740"/>
      <c r="AP197" s="740"/>
    </row>
    <row r="198" spans="2:42" s="718" customFormat="1">
      <c r="B198" s="884"/>
      <c r="C198" s="2375" t="s">
        <v>1104</v>
      </c>
      <c r="D198" s="2547"/>
      <c r="E198" s="2547"/>
      <c r="F198" s="2547"/>
      <c r="G198" s="2548"/>
      <c r="H198" s="2549"/>
      <c r="I198" s="2549"/>
      <c r="J198" s="2549"/>
      <c r="K198" s="2549"/>
      <c r="L198" s="2549"/>
      <c r="M198" s="2549"/>
      <c r="N198" s="2549"/>
      <c r="O198" s="2505">
        <f>O175+O196</f>
        <v>0</v>
      </c>
      <c r="P198" s="2549"/>
      <c r="Q198" s="2505">
        <f>Q175+Q196</f>
        <v>0</v>
      </c>
      <c r="R198" s="2505">
        <f t="shared" ref="R198:U199" si="26">R196+R175</f>
        <v>0</v>
      </c>
      <c r="S198" s="2505">
        <f t="shared" si="26"/>
        <v>0</v>
      </c>
      <c r="T198" s="2505">
        <f t="shared" si="26"/>
        <v>0</v>
      </c>
      <c r="U198" s="360">
        <f t="shared" si="26"/>
        <v>0</v>
      </c>
      <c r="V198" s="662"/>
      <c r="W198" s="2504">
        <f t="shared" ref="W198:AF199" si="27">W196+W175</f>
        <v>0</v>
      </c>
      <c r="X198" s="2505">
        <f t="shared" si="27"/>
        <v>0</v>
      </c>
      <c r="Y198" s="2505">
        <f t="shared" si="27"/>
        <v>0</v>
      </c>
      <c r="Z198" s="5981">
        <f t="shared" si="27"/>
        <v>0</v>
      </c>
      <c r="AA198" s="2505">
        <f t="shared" si="27"/>
        <v>0</v>
      </c>
      <c r="AB198" s="2505">
        <f t="shared" ref="AB198:AE199" si="28">AB196+AB175</f>
        <v>0</v>
      </c>
      <c r="AC198" s="2505">
        <f t="shared" si="28"/>
        <v>0</v>
      </c>
      <c r="AD198" s="2505">
        <f t="shared" si="28"/>
        <v>0</v>
      </c>
      <c r="AE198" s="2505">
        <f t="shared" si="28"/>
        <v>0</v>
      </c>
      <c r="AF198" s="360">
        <f t="shared" si="27"/>
        <v>0</v>
      </c>
      <c r="AG198" s="662"/>
      <c r="AH198" s="3000">
        <f>AH196+AH175</f>
        <v>0</v>
      </c>
      <c r="AI198" s="662"/>
      <c r="AJ198" s="3000">
        <f>AJ196+AJ175</f>
        <v>0</v>
      </c>
      <c r="AK198" s="907"/>
      <c r="AL198" s="662"/>
      <c r="AM198" s="740"/>
      <c r="AN198" s="740"/>
      <c r="AO198" s="740"/>
      <c r="AP198" s="740"/>
    </row>
    <row r="199" spans="2:42" s="718" customFormat="1">
      <c r="B199" s="884"/>
      <c r="C199" s="2546" t="s">
        <v>1687</v>
      </c>
      <c r="D199" s="2547"/>
      <c r="E199" s="2547"/>
      <c r="F199" s="2547"/>
      <c r="G199" s="2548"/>
      <c r="H199" s="2549"/>
      <c r="I199" s="2549"/>
      <c r="J199" s="2549"/>
      <c r="K199" s="2549"/>
      <c r="L199" s="2549"/>
      <c r="M199" s="2549"/>
      <c r="N199" s="2549"/>
      <c r="O199" s="2505">
        <f>O176+O197</f>
        <v>0</v>
      </c>
      <c r="P199" s="2549"/>
      <c r="Q199" s="2505">
        <f>Q176+Q197</f>
        <v>0</v>
      </c>
      <c r="R199" s="2505">
        <f t="shared" si="26"/>
        <v>0</v>
      </c>
      <c r="S199" s="2505">
        <f t="shared" si="26"/>
        <v>0</v>
      </c>
      <c r="T199" s="2505">
        <f t="shared" si="26"/>
        <v>0</v>
      </c>
      <c r="U199" s="360">
        <f t="shared" si="26"/>
        <v>0</v>
      </c>
      <c r="V199" s="662"/>
      <c r="W199" s="2504">
        <f t="shared" si="27"/>
        <v>0</v>
      </c>
      <c r="X199" s="2505">
        <f t="shared" si="27"/>
        <v>0</v>
      </c>
      <c r="Y199" s="2505">
        <f t="shared" si="27"/>
        <v>0</v>
      </c>
      <c r="Z199" s="5981">
        <f t="shared" si="27"/>
        <v>0</v>
      </c>
      <c r="AA199" s="2505">
        <f t="shared" si="27"/>
        <v>0</v>
      </c>
      <c r="AB199" s="2505">
        <f t="shared" si="28"/>
        <v>0</v>
      </c>
      <c r="AC199" s="2505">
        <f t="shared" si="28"/>
        <v>0</v>
      </c>
      <c r="AD199" s="2505">
        <f t="shared" si="28"/>
        <v>0</v>
      </c>
      <c r="AE199" s="2505">
        <f t="shared" si="28"/>
        <v>0</v>
      </c>
      <c r="AF199" s="360">
        <f t="shared" si="27"/>
        <v>0</v>
      </c>
      <c r="AG199" s="662"/>
      <c r="AH199" s="3000">
        <f>AH197+AH176</f>
        <v>0</v>
      </c>
      <c r="AI199" s="662"/>
      <c r="AJ199" s="3000">
        <f>AJ197+AJ176</f>
        <v>0</v>
      </c>
      <c r="AK199" s="907"/>
      <c r="AL199" s="662"/>
      <c r="AM199" s="740"/>
      <c r="AN199" s="740"/>
      <c r="AO199" s="740"/>
      <c r="AP199" s="740"/>
    </row>
    <row r="200" spans="2:42" s="718" customFormat="1">
      <c r="B200" s="884"/>
      <c r="C200" s="2375" t="s">
        <v>1104</v>
      </c>
      <c r="D200" s="2547"/>
      <c r="E200" s="2547"/>
      <c r="F200" s="2547"/>
      <c r="G200" s="2548"/>
      <c r="H200" s="2549"/>
      <c r="I200" s="2549"/>
      <c r="J200" s="2549"/>
      <c r="K200" s="2549"/>
      <c r="L200" s="2549"/>
      <c r="M200" s="2549"/>
      <c r="N200" s="2549"/>
      <c r="O200" s="2505">
        <f>O198+O153</f>
        <v>0</v>
      </c>
      <c r="P200" s="2549"/>
      <c r="Q200" s="2505">
        <f t="shared" ref="Q200:U201" si="29">Q198+Q153</f>
        <v>0</v>
      </c>
      <c r="R200" s="2505">
        <f t="shared" si="29"/>
        <v>0</v>
      </c>
      <c r="S200" s="2505">
        <f t="shared" si="29"/>
        <v>0</v>
      </c>
      <c r="T200" s="2505">
        <f t="shared" si="29"/>
        <v>0</v>
      </c>
      <c r="U200" s="360">
        <f t="shared" si="29"/>
        <v>0</v>
      </c>
      <c r="V200" s="662"/>
      <c r="W200" s="2504">
        <f t="shared" ref="W200:AF201" si="30">W198+W153</f>
        <v>0</v>
      </c>
      <c r="X200" s="2505">
        <f t="shared" si="30"/>
        <v>0</v>
      </c>
      <c r="Y200" s="2505">
        <f t="shared" si="30"/>
        <v>0</v>
      </c>
      <c r="Z200" s="5981">
        <f t="shared" si="30"/>
        <v>0</v>
      </c>
      <c r="AA200" s="2505">
        <f t="shared" si="30"/>
        <v>0</v>
      </c>
      <c r="AB200" s="2505">
        <f t="shared" ref="AB200:AE201" si="31">AB198+AB153</f>
        <v>0</v>
      </c>
      <c r="AC200" s="2505">
        <f t="shared" si="31"/>
        <v>0</v>
      </c>
      <c r="AD200" s="2505">
        <f t="shared" si="31"/>
        <v>0</v>
      </c>
      <c r="AE200" s="2505">
        <f t="shared" si="31"/>
        <v>0</v>
      </c>
      <c r="AF200" s="360">
        <f t="shared" si="30"/>
        <v>0</v>
      </c>
      <c r="AG200" s="662"/>
      <c r="AH200" s="3000">
        <f>AH198+AH153</f>
        <v>0</v>
      </c>
      <c r="AI200" s="662"/>
      <c r="AJ200" s="3000">
        <f>AJ198+AJ153</f>
        <v>0</v>
      </c>
      <c r="AK200" s="907"/>
      <c r="AL200" s="662"/>
      <c r="AM200" s="740"/>
      <c r="AN200" s="740"/>
      <c r="AO200" s="740"/>
      <c r="AP200" s="740"/>
    </row>
    <row r="201" spans="2:42" s="718" customFormat="1">
      <c r="B201" s="884"/>
      <c r="C201" s="2546" t="s">
        <v>1753</v>
      </c>
      <c r="D201" s="2547"/>
      <c r="E201" s="2547"/>
      <c r="F201" s="2547"/>
      <c r="G201" s="2548"/>
      <c r="H201" s="2549"/>
      <c r="I201" s="2549"/>
      <c r="J201" s="2549"/>
      <c r="K201" s="2549"/>
      <c r="L201" s="2549"/>
      <c r="M201" s="2549"/>
      <c r="N201" s="2549"/>
      <c r="O201" s="2505">
        <f>O199+O154</f>
        <v>0</v>
      </c>
      <c r="P201" s="2549"/>
      <c r="Q201" s="2505">
        <f t="shared" si="29"/>
        <v>0</v>
      </c>
      <c r="R201" s="2505">
        <f t="shared" si="29"/>
        <v>0</v>
      </c>
      <c r="S201" s="2505">
        <f t="shared" si="29"/>
        <v>0</v>
      </c>
      <c r="T201" s="2505">
        <f t="shared" si="29"/>
        <v>0</v>
      </c>
      <c r="U201" s="360">
        <f t="shared" si="29"/>
        <v>0</v>
      </c>
      <c r="V201" s="662"/>
      <c r="W201" s="2504">
        <f t="shared" si="30"/>
        <v>0</v>
      </c>
      <c r="X201" s="2505">
        <f t="shared" si="30"/>
        <v>0</v>
      </c>
      <c r="Y201" s="2505">
        <f t="shared" si="30"/>
        <v>0</v>
      </c>
      <c r="Z201" s="5981">
        <f t="shared" si="30"/>
        <v>0</v>
      </c>
      <c r="AA201" s="2505">
        <f t="shared" si="30"/>
        <v>0</v>
      </c>
      <c r="AB201" s="2505">
        <f t="shared" si="31"/>
        <v>0</v>
      </c>
      <c r="AC201" s="2505">
        <f t="shared" si="31"/>
        <v>0</v>
      </c>
      <c r="AD201" s="2505">
        <f t="shared" si="31"/>
        <v>0</v>
      </c>
      <c r="AE201" s="2505">
        <f t="shared" si="31"/>
        <v>0</v>
      </c>
      <c r="AF201" s="360">
        <f t="shared" si="30"/>
        <v>0</v>
      </c>
      <c r="AG201" s="662"/>
      <c r="AH201" s="3000">
        <f>AH199+AH154</f>
        <v>0</v>
      </c>
      <c r="AI201" s="662"/>
      <c r="AJ201" s="3000">
        <f>AJ199+AJ154</f>
        <v>0</v>
      </c>
      <c r="AK201" s="907"/>
      <c r="AL201" s="662"/>
      <c r="AM201" s="740"/>
      <c r="AN201" s="740"/>
      <c r="AO201" s="740"/>
      <c r="AP201" s="740"/>
    </row>
    <row r="202" spans="2:42" s="718" customFormat="1">
      <c r="B202" s="884"/>
      <c r="C202" s="2550" t="s">
        <v>1314</v>
      </c>
      <c r="D202" s="2551"/>
      <c r="E202" s="2551"/>
      <c r="F202" s="2551"/>
      <c r="G202" s="2552"/>
      <c r="H202" s="2553"/>
      <c r="I202" s="2553"/>
      <c r="J202" s="2553"/>
      <c r="K202" s="2553"/>
      <c r="L202" s="2553"/>
      <c r="M202" s="2553"/>
      <c r="N202" s="2553"/>
      <c r="O202" s="2507">
        <f>O200+O107</f>
        <v>0</v>
      </c>
      <c r="P202" s="2553"/>
      <c r="Q202" s="2507">
        <f>Q200+Q107</f>
        <v>0</v>
      </c>
      <c r="R202" s="2507">
        <f t="shared" ref="R202:U203" si="32">SUM(R107,R200)</f>
        <v>0</v>
      </c>
      <c r="S202" s="2507">
        <f t="shared" si="32"/>
        <v>0</v>
      </c>
      <c r="T202" s="2507">
        <f t="shared" si="32"/>
        <v>0</v>
      </c>
      <c r="U202" s="2508">
        <f t="shared" si="32"/>
        <v>0</v>
      </c>
      <c r="V202" s="1087"/>
      <c r="W202" s="2506">
        <f t="shared" ref="W202:AF203" si="33">SUM(W107,W200)</f>
        <v>0</v>
      </c>
      <c r="X202" s="2507">
        <f t="shared" si="33"/>
        <v>0</v>
      </c>
      <c r="Y202" s="2507">
        <f t="shared" si="33"/>
        <v>0</v>
      </c>
      <c r="Z202" s="5985">
        <f t="shared" si="33"/>
        <v>0</v>
      </c>
      <c r="AA202" s="5997">
        <f t="shared" si="33"/>
        <v>0</v>
      </c>
      <c r="AB202" s="2507">
        <f t="shared" ref="AB202:AE203" si="34">SUM(AB107,AB200)</f>
        <v>0</v>
      </c>
      <c r="AC202" s="2507">
        <f t="shared" si="34"/>
        <v>0</v>
      </c>
      <c r="AD202" s="2507">
        <f t="shared" si="34"/>
        <v>0</v>
      </c>
      <c r="AE202" s="2507">
        <f t="shared" si="34"/>
        <v>0</v>
      </c>
      <c r="AF202" s="2508">
        <f t="shared" si="33"/>
        <v>0</v>
      </c>
      <c r="AG202" s="662"/>
      <c r="AH202" s="3018">
        <f>SUM(AH107,AH200)</f>
        <v>0</v>
      </c>
      <c r="AI202" s="662"/>
      <c r="AJ202" s="3018">
        <f>SUM(AJ107,AJ200)</f>
        <v>0</v>
      </c>
      <c r="AK202" s="907"/>
      <c r="AL202" s="662"/>
      <c r="AM202" s="740"/>
      <c r="AN202" s="740"/>
      <c r="AO202" s="740"/>
      <c r="AP202" s="740"/>
    </row>
    <row r="203" spans="2:42" s="718" customFormat="1">
      <c r="B203" s="884"/>
      <c r="C203" s="2554" t="s">
        <v>1691</v>
      </c>
      <c r="D203" s="2555"/>
      <c r="E203" s="2555"/>
      <c r="F203" s="2555"/>
      <c r="G203" s="2552"/>
      <c r="H203" s="2553"/>
      <c r="I203" s="2553"/>
      <c r="J203" s="2553"/>
      <c r="K203" s="2553"/>
      <c r="L203" s="2553"/>
      <c r="M203" s="2553"/>
      <c r="N203" s="2553"/>
      <c r="O203" s="2507">
        <f>O201+O108</f>
        <v>0</v>
      </c>
      <c r="P203" s="2553"/>
      <c r="Q203" s="2507">
        <f>Q201+Q108</f>
        <v>0</v>
      </c>
      <c r="R203" s="2507">
        <f t="shared" si="32"/>
        <v>0</v>
      </c>
      <c r="S203" s="2507">
        <f t="shared" si="32"/>
        <v>0</v>
      </c>
      <c r="T203" s="2507">
        <f t="shared" si="32"/>
        <v>0</v>
      </c>
      <c r="U203" s="2508">
        <f t="shared" si="32"/>
        <v>0</v>
      </c>
      <c r="V203" s="1087"/>
      <c r="W203" s="2506">
        <f t="shared" si="33"/>
        <v>0</v>
      </c>
      <c r="X203" s="2507">
        <f t="shared" si="33"/>
        <v>0</v>
      </c>
      <c r="Y203" s="2507">
        <f t="shared" si="33"/>
        <v>0</v>
      </c>
      <c r="Z203" s="5985">
        <f t="shared" si="33"/>
        <v>0</v>
      </c>
      <c r="AA203" s="5997">
        <f t="shared" si="33"/>
        <v>0</v>
      </c>
      <c r="AB203" s="2507">
        <f t="shared" si="34"/>
        <v>0</v>
      </c>
      <c r="AC203" s="2507">
        <f t="shared" si="34"/>
        <v>0</v>
      </c>
      <c r="AD203" s="2507">
        <f t="shared" si="34"/>
        <v>0</v>
      </c>
      <c r="AE203" s="2507">
        <f t="shared" si="34"/>
        <v>0</v>
      </c>
      <c r="AF203" s="2508">
        <f t="shared" si="33"/>
        <v>0</v>
      </c>
      <c r="AG203" s="662"/>
      <c r="AH203" s="3018">
        <f>SUM(AH108,AH201)</f>
        <v>0</v>
      </c>
      <c r="AI203" s="662"/>
      <c r="AJ203" s="3018">
        <f>SUM(AJ108,AJ201)</f>
        <v>0</v>
      </c>
      <c r="AK203" s="907"/>
      <c r="AL203" s="662"/>
      <c r="AM203" s="740"/>
      <c r="AN203" s="740"/>
      <c r="AO203" s="740"/>
      <c r="AP203" s="740"/>
    </row>
    <row r="204" spans="2:42">
      <c r="B204" s="880"/>
      <c r="C204" s="2532" t="s">
        <v>141</v>
      </c>
      <c r="D204" s="2533"/>
      <c r="E204" s="2533"/>
      <c r="F204" s="2476"/>
      <c r="G204" s="2476"/>
      <c r="H204" s="2470"/>
      <c r="I204" s="2470"/>
      <c r="J204" s="2470"/>
      <c r="K204" s="2472"/>
      <c r="L204" s="2472"/>
      <c r="M204" s="2472"/>
      <c r="N204" s="2472"/>
      <c r="O204" s="2472"/>
      <c r="P204" s="2472"/>
      <c r="Q204" s="2472"/>
      <c r="R204" s="2472"/>
      <c r="S204" s="2472"/>
      <c r="T204" s="2472"/>
      <c r="U204" s="2473"/>
      <c r="V204" s="661"/>
      <c r="W204" s="1113"/>
      <c r="X204" s="2472"/>
      <c r="Y204" s="2472"/>
      <c r="Z204" s="5984"/>
      <c r="AA204" s="406"/>
      <c r="AB204" s="406"/>
      <c r="AC204" s="406"/>
      <c r="AD204" s="5994"/>
      <c r="AE204" s="2472"/>
      <c r="AF204" s="2473"/>
      <c r="AG204" s="661"/>
      <c r="AH204" s="3014"/>
      <c r="AI204" s="661"/>
      <c r="AJ204" s="3014"/>
      <c r="AK204" s="874"/>
      <c r="AL204" s="6177"/>
      <c r="AM204" s="738"/>
      <c r="AN204" s="738"/>
      <c r="AO204" s="738"/>
      <c r="AP204" s="738"/>
    </row>
    <row r="205" spans="2:42">
      <c r="B205" s="880"/>
      <c r="C205" s="2467" t="s">
        <v>1678</v>
      </c>
      <c r="D205" s="2468"/>
      <c r="E205" s="2468"/>
      <c r="F205" s="2476"/>
      <c r="G205" s="2476"/>
      <c r="H205" s="2470"/>
      <c r="I205" s="2470"/>
      <c r="J205" s="2470"/>
      <c r="K205" s="2472"/>
      <c r="L205" s="2472"/>
      <c r="M205" s="2472"/>
      <c r="N205" s="2472"/>
      <c r="O205" s="2472"/>
      <c r="P205" s="2472"/>
      <c r="Q205" s="2472"/>
      <c r="R205" s="2472"/>
      <c r="S205" s="2472"/>
      <c r="T205" s="2472"/>
      <c r="U205" s="2473"/>
      <c r="V205" s="661"/>
      <c r="W205" s="1113"/>
      <c r="X205" s="2472"/>
      <c r="Y205" s="2472"/>
      <c r="Z205" s="5984"/>
      <c r="AA205" s="406"/>
      <c r="AB205" s="406"/>
      <c r="AC205" s="406"/>
      <c r="AD205" s="5994"/>
      <c r="AE205" s="2472"/>
      <c r="AF205" s="2473"/>
      <c r="AG205" s="661"/>
      <c r="AH205" s="3014"/>
      <c r="AI205" s="661"/>
      <c r="AJ205" s="3014"/>
      <c r="AK205" s="874"/>
      <c r="AL205" s="6177"/>
      <c r="AM205" s="738"/>
      <c r="AN205" s="738"/>
      <c r="AO205" s="738"/>
      <c r="AP205" s="738"/>
    </row>
    <row r="206" spans="2:42">
      <c r="B206" s="880"/>
      <c r="C206" s="2166" t="s">
        <v>1745</v>
      </c>
      <c r="D206" s="2462"/>
      <c r="E206" s="2462"/>
      <c r="F206" s="2534"/>
      <c r="G206" s="2464"/>
      <c r="H206" s="2474"/>
      <c r="I206" s="2474"/>
      <c r="J206" s="2474"/>
      <c r="K206" s="2474"/>
      <c r="L206" s="2472"/>
      <c r="M206" s="2474"/>
      <c r="N206" s="2474"/>
      <c r="O206" s="2474"/>
      <c r="P206" s="2474"/>
      <c r="Q206" s="2474"/>
      <c r="R206" s="2474"/>
      <c r="S206" s="2464"/>
      <c r="T206" s="2535"/>
      <c r="U206" s="2536"/>
      <c r="V206" s="661"/>
      <c r="W206" s="2167"/>
      <c r="X206" s="167"/>
      <c r="Y206" s="2168"/>
      <c r="Z206" s="5978"/>
      <c r="AA206" s="167"/>
      <c r="AB206" s="167"/>
      <c r="AC206" s="167"/>
      <c r="AD206" s="5962"/>
      <c r="AE206" s="167"/>
      <c r="AF206" s="2169"/>
      <c r="AG206" s="661"/>
      <c r="AH206" s="3015"/>
      <c r="AI206" s="661"/>
      <c r="AJ206" s="3015"/>
      <c r="AK206" s="910"/>
      <c r="AL206" s="6177"/>
      <c r="AM206" s="738"/>
      <c r="AN206" s="738"/>
      <c r="AO206" s="738"/>
      <c r="AP206" s="738"/>
    </row>
    <row r="207" spans="2:42">
      <c r="B207" s="880"/>
      <c r="C207" s="2166" t="s">
        <v>2679</v>
      </c>
      <c r="D207" s="2462"/>
      <c r="E207" s="2462"/>
      <c r="F207" s="2534"/>
      <c r="G207" s="2464"/>
      <c r="H207" s="2474"/>
      <c r="I207" s="2474"/>
      <c r="J207" s="2474"/>
      <c r="K207" s="2474"/>
      <c r="L207" s="2472"/>
      <c r="M207" s="2474"/>
      <c r="N207" s="2474"/>
      <c r="O207" s="2474"/>
      <c r="P207" s="2474"/>
      <c r="Q207" s="2474"/>
      <c r="R207" s="2474"/>
      <c r="S207" s="2464"/>
      <c r="T207" s="2535"/>
      <c r="U207" s="2536"/>
      <c r="V207" s="661"/>
      <c r="W207" s="2167"/>
      <c r="X207" s="167"/>
      <c r="Y207" s="2168"/>
      <c r="Z207" s="5978"/>
      <c r="AA207" s="167"/>
      <c r="AB207" s="167"/>
      <c r="AC207" s="167"/>
      <c r="AD207" s="5962"/>
      <c r="AE207" s="167"/>
      <c r="AF207" s="2169"/>
      <c r="AG207" s="661"/>
      <c r="AH207" s="3015"/>
      <c r="AI207" s="661"/>
      <c r="AJ207" s="3015"/>
      <c r="AK207" s="910"/>
      <c r="AL207" s="6177"/>
      <c r="AM207" s="738"/>
      <c r="AN207" s="738"/>
      <c r="AO207" s="738"/>
      <c r="AP207" s="738"/>
    </row>
    <row r="208" spans="2:42">
      <c r="B208" s="880"/>
      <c r="C208" s="2166" t="s">
        <v>2680</v>
      </c>
      <c r="D208" s="2462"/>
      <c r="E208" s="2462"/>
      <c r="F208" s="2534"/>
      <c r="G208" s="2464"/>
      <c r="H208" s="2474"/>
      <c r="I208" s="2474"/>
      <c r="J208" s="2474"/>
      <c r="K208" s="2474"/>
      <c r="L208" s="2472"/>
      <c r="M208" s="2474"/>
      <c r="N208" s="2474"/>
      <c r="O208" s="2474"/>
      <c r="P208" s="2474"/>
      <c r="Q208" s="2474"/>
      <c r="R208" s="2474"/>
      <c r="S208" s="2464"/>
      <c r="T208" s="2535"/>
      <c r="U208" s="2536"/>
      <c r="V208" s="661"/>
      <c r="W208" s="2167"/>
      <c r="X208" s="167"/>
      <c r="Y208" s="2168"/>
      <c r="Z208" s="5978"/>
      <c r="AA208" s="167"/>
      <c r="AB208" s="167"/>
      <c r="AC208" s="167"/>
      <c r="AD208" s="5962"/>
      <c r="AE208" s="167"/>
      <c r="AF208" s="2169"/>
      <c r="AG208" s="661"/>
      <c r="AH208" s="3015"/>
      <c r="AI208" s="661"/>
      <c r="AJ208" s="3015"/>
      <c r="AK208" s="910"/>
      <c r="AL208" s="6177"/>
      <c r="AM208" s="738"/>
      <c r="AN208" s="738"/>
      <c r="AO208" s="738"/>
      <c r="AP208" s="738"/>
    </row>
    <row r="209" spans="2:42">
      <c r="B209" s="880"/>
      <c r="C209" s="2537" t="s">
        <v>2444</v>
      </c>
      <c r="D209" s="2462"/>
      <c r="E209" s="2462"/>
      <c r="F209" s="2534"/>
      <c r="G209" s="2538" t="b">
        <v>1</v>
      </c>
      <c r="H209" s="2474"/>
      <c r="I209" s="2474"/>
      <c r="J209" s="2474"/>
      <c r="K209" s="2474"/>
      <c r="L209" s="2465">
        <v>0</v>
      </c>
      <c r="M209" s="2465">
        <v>0</v>
      </c>
      <c r="N209" s="2465">
        <v>0</v>
      </c>
      <c r="O209" s="2539">
        <f>L209*N209</f>
        <v>0</v>
      </c>
      <c r="P209" s="2465">
        <v>0</v>
      </c>
      <c r="Q209" s="2539">
        <f>L209*P209</f>
        <v>0</v>
      </c>
      <c r="R209" s="2465">
        <v>0</v>
      </c>
      <c r="S209" s="2465">
        <v>0</v>
      </c>
      <c r="T209" s="2465">
        <v>0</v>
      </c>
      <c r="U209" s="2540">
        <f>R209+S209-T209</f>
        <v>0</v>
      </c>
      <c r="V209" s="661"/>
      <c r="W209" s="2479">
        <f>+X209+Y209</f>
        <v>0</v>
      </c>
      <c r="X209" s="2465">
        <v>0</v>
      </c>
      <c r="Y209" s="2465">
        <v>0</v>
      </c>
      <c r="Z209" s="5983">
        <v>0</v>
      </c>
      <c r="AA209" s="2482">
        <v>0</v>
      </c>
      <c r="AB209" s="2482">
        <v>0</v>
      </c>
      <c r="AC209" s="2482">
        <v>0</v>
      </c>
      <c r="AD209" s="5989">
        <v>0</v>
      </c>
      <c r="AE209" s="1108">
        <f>AB209+AC209-AD209</f>
        <v>0</v>
      </c>
      <c r="AF209" s="2489">
        <f>Y209+AA209</f>
        <v>0</v>
      </c>
      <c r="AG209" s="661"/>
      <c r="AH209" s="658">
        <v>0</v>
      </c>
      <c r="AI209" s="661"/>
      <c r="AJ209" s="658">
        <v>0</v>
      </c>
      <c r="AK209" s="906"/>
      <c r="AL209" s="6177"/>
      <c r="AM209" s="738"/>
      <c r="AN209" s="738"/>
      <c r="AO209" s="738"/>
      <c r="AP209" s="738"/>
    </row>
    <row r="210" spans="2:42">
      <c r="B210" s="880"/>
      <c r="C210" s="2537" t="s">
        <v>2445</v>
      </c>
      <c r="D210" s="2462"/>
      <c r="E210" s="2462"/>
      <c r="F210" s="2534"/>
      <c r="G210" s="2538" t="b">
        <v>0</v>
      </c>
      <c r="H210" s="2474"/>
      <c r="I210" s="2474"/>
      <c r="J210" s="2474"/>
      <c r="K210" s="2474"/>
      <c r="L210" s="2472">
        <v>0</v>
      </c>
      <c r="M210" s="2465">
        <v>0</v>
      </c>
      <c r="N210" s="2465">
        <v>0</v>
      </c>
      <c r="O210" s="2539">
        <f>L210*N210</f>
        <v>0</v>
      </c>
      <c r="P210" s="2465">
        <v>0</v>
      </c>
      <c r="Q210" s="2539">
        <f>L210*P210</f>
        <v>0</v>
      </c>
      <c r="R210" s="2465">
        <v>0</v>
      </c>
      <c r="S210" s="2465">
        <v>0</v>
      </c>
      <c r="T210" s="2465">
        <v>0</v>
      </c>
      <c r="U210" s="2540">
        <f>R210+S210-T210</f>
        <v>0</v>
      </c>
      <c r="V210" s="661"/>
      <c r="W210" s="2479">
        <f>+X210+Y210</f>
        <v>0</v>
      </c>
      <c r="X210" s="2482">
        <v>0</v>
      </c>
      <c r="Y210" s="2486">
        <v>0</v>
      </c>
      <c r="Z210" s="5979">
        <v>0</v>
      </c>
      <c r="AA210" s="2482">
        <v>0</v>
      </c>
      <c r="AB210" s="2482">
        <v>0</v>
      </c>
      <c r="AC210" s="2482">
        <v>0</v>
      </c>
      <c r="AD210" s="5989">
        <v>0</v>
      </c>
      <c r="AE210" s="1108">
        <f>AB210+AC210-AD210</f>
        <v>0</v>
      </c>
      <c r="AF210" s="2489">
        <f>Y210+AA210</f>
        <v>0</v>
      </c>
      <c r="AG210" s="661"/>
      <c r="AH210" s="658">
        <v>0</v>
      </c>
      <c r="AI210" s="661"/>
      <c r="AJ210" s="658">
        <v>0</v>
      </c>
      <c r="AK210" s="906"/>
      <c r="AL210" s="6177"/>
      <c r="AM210" s="738"/>
      <c r="AN210" s="738"/>
      <c r="AO210" s="738"/>
      <c r="AP210" s="738"/>
    </row>
    <row r="211" spans="2:42">
      <c r="B211" s="880"/>
      <c r="C211" s="2537" t="s">
        <v>2446</v>
      </c>
      <c r="D211" s="2462"/>
      <c r="E211" s="2462"/>
      <c r="F211" s="2534"/>
      <c r="G211" s="2538" t="b">
        <v>1</v>
      </c>
      <c r="H211" s="2474"/>
      <c r="I211" s="2474"/>
      <c r="J211" s="2474"/>
      <c r="K211" s="2474"/>
      <c r="L211" s="2472">
        <v>0</v>
      </c>
      <c r="M211" s="2465">
        <v>0</v>
      </c>
      <c r="N211" s="2465">
        <v>0</v>
      </c>
      <c r="O211" s="2539">
        <f>L211*N211</f>
        <v>0</v>
      </c>
      <c r="P211" s="2465">
        <v>0</v>
      </c>
      <c r="Q211" s="2539">
        <f>L211*P211</f>
        <v>0</v>
      </c>
      <c r="R211" s="2465">
        <v>0</v>
      </c>
      <c r="S211" s="2465">
        <v>0</v>
      </c>
      <c r="T211" s="2465">
        <v>0</v>
      </c>
      <c r="U211" s="2540">
        <f>R211+S211-T211</f>
        <v>0</v>
      </c>
      <c r="V211" s="661"/>
      <c r="W211" s="2479">
        <f>+X211+Y211</f>
        <v>0</v>
      </c>
      <c r="X211" s="2482">
        <v>0</v>
      </c>
      <c r="Y211" s="2486">
        <v>0</v>
      </c>
      <c r="Z211" s="5979">
        <v>0</v>
      </c>
      <c r="AA211" s="2482">
        <v>0</v>
      </c>
      <c r="AB211" s="2482">
        <v>0</v>
      </c>
      <c r="AC211" s="2482">
        <v>0</v>
      </c>
      <c r="AD211" s="5989">
        <v>0</v>
      </c>
      <c r="AE211" s="1108">
        <f>AB211+AC211-AD211</f>
        <v>0</v>
      </c>
      <c r="AF211" s="2489">
        <f>Y211+AA211</f>
        <v>0</v>
      </c>
      <c r="AG211" s="661"/>
      <c r="AH211" s="658">
        <v>0</v>
      </c>
      <c r="AI211" s="661"/>
      <c r="AJ211" s="658">
        <v>0</v>
      </c>
      <c r="AK211" s="906"/>
      <c r="AL211" s="6177"/>
      <c r="AM211" s="738"/>
      <c r="AN211" s="738"/>
      <c r="AO211" s="738"/>
      <c r="AP211" s="738"/>
    </row>
    <row r="212" spans="2:42">
      <c r="B212" s="880"/>
      <c r="C212" s="2166" t="s">
        <v>2681</v>
      </c>
      <c r="D212" s="2462"/>
      <c r="E212" s="2462"/>
      <c r="F212" s="2534"/>
      <c r="G212" s="2464"/>
      <c r="H212" s="2474"/>
      <c r="I212" s="2474"/>
      <c r="J212" s="2474"/>
      <c r="K212" s="2474"/>
      <c r="L212" s="2472"/>
      <c r="M212" s="2474"/>
      <c r="N212" s="2474"/>
      <c r="O212" s="2474"/>
      <c r="P212" s="2474"/>
      <c r="Q212" s="2474"/>
      <c r="R212" s="2474"/>
      <c r="S212" s="2464"/>
      <c r="T212" s="2535"/>
      <c r="U212" s="2536"/>
      <c r="V212" s="661"/>
      <c r="W212" s="2167"/>
      <c r="X212" s="167"/>
      <c r="Y212" s="2168"/>
      <c r="Z212" s="5978"/>
      <c r="AA212" s="167"/>
      <c r="AB212" s="167"/>
      <c r="AC212" s="167"/>
      <c r="AD212" s="5962"/>
      <c r="AE212" s="167"/>
      <c r="AF212" s="2169"/>
      <c r="AG212" s="661"/>
      <c r="AH212" s="3015"/>
      <c r="AI212" s="661"/>
      <c r="AJ212" s="3015"/>
      <c r="AK212" s="910"/>
      <c r="AL212" s="6177"/>
      <c r="AM212" s="738"/>
      <c r="AN212" s="738"/>
      <c r="AO212" s="738"/>
      <c r="AP212" s="738"/>
    </row>
    <row r="213" spans="2:42">
      <c r="B213" s="880"/>
      <c r="C213" s="2537" t="s">
        <v>2444</v>
      </c>
      <c r="D213" s="2462"/>
      <c r="E213" s="2462"/>
      <c r="F213" s="2534"/>
      <c r="G213" s="2538" t="b">
        <v>1</v>
      </c>
      <c r="H213" s="2474"/>
      <c r="I213" s="2474"/>
      <c r="J213" s="2474"/>
      <c r="K213" s="2474"/>
      <c r="L213" s="2472">
        <v>0</v>
      </c>
      <c r="M213" s="2465">
        <v>0</v>
      </c>
      <c r="N213" s="2465">
        <v>0</v>
      </c>
      <c r="O213" s="2539">
        <f>L213*N213</f>
        <v>0</v>
      </c>
      <c r="P213" s="2465">
        <v>0</v>
      </c>
      <c r="Q213" s="2539">
        <f>L213*P213</f>
        <v>0</v>
      </c>
      <c r="R213" s="2465">
        <v>0</v>
      </c>
      <c r="S213" s="2465">
        <v>0</v>
      </c>
      <c r="T213" s="2465">
        <v>0</v>
      </c>
      <c r="U213" s="2540">
        <f>R213+S213-T213</f>
        <v>0</v>
      </c>
      <c r="V213" s="661"/>
      <c r="W213" s="2479">
        <f>+X213+Y213</f>
        <v>0</v>
      </c>
      <c r="X213" s="2482">
        <v>0</v>
      </c>
      <c r="Y213" s="2486">
        <v>0</v>
      </c>
      <c r="Z213" s="5979">
        <v>0</v>
      </c>
      <c r="AA213" s="2482">
        <v>0</v>
      </c>
      <c r="AB213" s="2482">
        <v>0</v>
      </c>
      <c r="AC213" s="2482">
        <v>0</v>
      </c>
      <c r="AD213" s="5989">
        <v>0</v>
      </c>
      <c r="AE213" s="1108">
        <f>AB213+AC213-AD213</f>
        <v>0</v>
      </c>
      <c r="AF213" s="2489">
        <f>Y213+AA213</f>
        <v>0</v>
      </c>
      <c r="AG213" s="661"/>
      <c r="AH213" s="658">
        <v>0</v>
      </c>
      <c r="AI213" s="661"/>
      <c r="AJ213" s="658">
        <v>0</v>
      </c>
      <c r="AK213" s="906"/>
      <c r="AL213" s="6177"/>
      <c r="AM213" s="738"/>
      <c r="AN213" s="738"/>
      <c r="AO213" s="738"/>
      <c r="AP213" s="738"/>
    </row>
    <row r="214" spans="2:42">
      <c r="B214" s="880"/>
      <c r="C214" s="2537" t="s">
        <v>2445</v>
      </c>
      <c r="D214" s="2462"/>
      <c r="E214" s="2462"/>
      <c r="F214" s="2534"/>
      <c r="G214" s="2538" t="b">
        <v>0</v>
      </c>
      <c r="H214" s="2474"/>
      <c r="I214" s="2474"/>
      <c r="J214" s="2474"/>
      <c r="K214" s="2474"/>
      <c r="L214" s="2472">
        <v>0</v>
      </c>
      <c r="M214" s="2465">
        <v>0</v>
      </c>
      <c r="N214" s="2465">
        <v>0</v>
      </c>
      <c r="O214" s="2539">
        <f>L214*N214</f>
        <v>0</v>
      </c>
      <c r="P214" s="2465">
        <v>0</v>
      </c>
      <c r="Q214" s="2539">
        <f>L214*P214</f>
        <v>0</v>
      </c>
      <c r="R214" s="2465">
        <v>0</v>
      </c>
      <c r="S214" s="2465">
        <v>0</v>
      </c>
      <c r="T214" s="2465">
        <v>0</v>
      </c>
      <c r="U214" s="2540">
        <f>R214+S214-T214</f>
        <v>0</v>
      </c>
      <c r="V214" s="661"/>
      <c r="W214" s="2479">
        <f>+X214+Y214</f>
        <v>0</v>
      </c>
      <c r="X214" s="2482">
        <v>0</v>
      </c>
      <c r="Y214" s="2486">
        <v>0</v>
      </c>
      <c r="Z214" s="5979">
        <v>0</v>
      </c>
      <c r="AA214" s="2482">
        <v>0</v>
      </c>
      <c r="AB214" s="2482">
        <v>0</v>
      </c>
      <c r="AC214" s="2482">
        <v>0</v>
      </c>
      <c r="AD214" s="5989">
        <v>0</v>
      </c>
      <c r="AE214" s="1108">
        <f>AB214+AC214-AD214</f>
        <v>0</v>
      </c>
      <c r="AF214" s="2489">
        <f>Y214+AA214</f>
        <v>0</v>
      </c>
      <c r="AG214" s="661"/>
      <c r="AH214" s="658">
        <v>0</v>
      </c>
      <c r="AI214" s="661"/>
      <c r="AJ214" s="658">
        <v>0</v>
      </c>
      <c r="AK214" s="906"/>
      <c r="AL214" s="6177"/>
      <c r="AM214" s="738"/>
      <c r="AN214" s="738"/>
      <c r="AO214" s="738"/>
      <c r="AP214" s="738"/>
    </row>
    <row r="215" spans="2:42">
      <c r="B215" s="880"/>
      <c r="C215" s="2537" t="s">
        <v>2446</v>
      </c>
      <c r="D215" s="2462"/>
      <c r="E215" s="2462"/>
      <c r="F215" s="2534"/>
      <c r="G215" s="2538" t="b">
        <v>1</v>
      </c>
      <c r="H215" s="2474"/>
      <c r="I215" s="2474"/>
      <c r="J215" s="2474"/>
      <c r="K215" s="2474"/>
      <c r="L215" s="2472">
        <v>0</v>
      </c>
      <c r="M215" s="2465">
        <v>0</v>
      </c>
      <c r="N215" s="2465">
        <v>0</v>
      </c>
      <c r="O215" s="2539">
        <f>L215*N215</f>
        <v>0</v>
      </c>
      <c r="P215" s="2465">
        <v>0</v>
      </c>
      <c r="Q215" s="2539">
        <f>L215*P215</f>
        <v>0</v>
      </c>
      <c r="R215" s="2465">
        <v>0</v>
      </c>
      <c r="S215" s="2465">
        <v>0</v>
      </c>
      <c r="T215" s="2465">
        <v>0</v>
      </c>
      <c r="U215" s="2540">
        <f>R215+S215-T215</f>
        <v>0</v>
      </c>
      <c r="V215" s="661"/>
      <c r="W215" s="2479">
        <f>+X215+Y215</f>
        <v>0</v>
      </c>
      <c r="X215" s="2482">
        <v>0</v>
      </c>
      <c r="Y215" s="2486">
        <v>0</v>
      </c>
      <c r="Z215" s="5979">
        <v>0</v>
      </c>
      <c r="AA215" s="2482">
        <v>0</v>
      </c>
      <c r="AB215" s="2482">
        <v>0</v>
      </c>
      <c r="AC215" s="2482">
        <v>0</v>
      </c>
      <c r="AD215" s="5989">
        <v>0</v>
      </c>
      <c r="AE215" s="1108">
        <f>AB215+AC215-AD215</f>
        <v>0</v>
      </c>
      <c r="AF215" s="2489">
        <f>Y215+AA215</f>
        <v>0</v>
      </c>
      <c r="AG215" s="661"/>
      <c r="AH215" s="658">
        <v>0</v>
      </c>
      <c r="AI215" s="661"/>
      <c r="AJ215" s="658">
        <v>0</v>
      </c>
      <c r="AK215" s="906"/>
      <c r="AL215" s="6177"/>
      <c r="AM215" s="738"/>
      <c r="AN215" s="738"/>
      <c r="AO215" s="738"/>
      <c r="AP215" s="738"/>
    </row>
    <row r="216" spans="2:42">
      <c r="B216" s="880"/>
      <c r="C216" s="2166" t="s">
        <v>2682</v>
      </c>
      <c r="D216" s="2462"/>
      <c r="E216" s="2462"/>
      <c r="F216" s="2534"/>
      <c r="G216" s="2464"/>
      <c r="H216" s="2474"/>
      <c r="I216" s="2474"/>
      <c r="J216" s="2474"/>
      <c r="K216" s="2474"/>
      <c r="L216" s="2472"/>
      <c r="M216" s="2474"/>
      <c r="N216" s="2474"/>
      <c r="O216" s="2474"/>
      <c r="P216" s="2474"/>
      <c r="Q216" s="2474"/>
      <c r="R216" s="2474"/>
      <c r="S216" s="2464"/>
      <c r="T216" s="2535"/>
      <c r="U216" s="2536"/>
      <c r="V216" s="661"/>
      <c r="W216" s="2167"/>
      <c r="X216" s="167"/>
      <c r="Y216" s="2168"/>
      <c r="Z216" s="5978"/>
      <c r="AA216" s="167"/>
      <c r="AB216" s="167"/>
      <c r="AC216" s="167"/>
      <c r="AD216" s="5962"/>
      <c r="AE216" s="167"/>
      <c r="AF216" s="2169"/>
      <c r="AG216" s="661"/>
      <c r="AH216" s="3015"/>
      <c r="AI216" s="661"/>
      <c r="AJ216" s="3015"/>
      <c r="AK216" s="910"/>
      <c r="AL216" s="6177"/>
      <c r="AM216" s="738"/>
      <c r="AN216" s="738"/>
      <c r="AO216" s="738"/>
      <c r="AP216" s="738"/>
    </row>
    <row r="217" spans="2:42">
      <c r="B217" s="880"/>
      <c r="C217" s="2166" t="s">
        <v>2683</v>
      </c>
      <c r="D217" s="2462"/>
      <c r="E217" s="2462"/>
      <c r="F217" s="2534"/>
      <c r="G217" s="2464"/>
      <c r="H217" s="2474"/>
      <c r="I217" s="2474"/>
      <c r="J217" s="2474"/>
      <c r="K217" s="2474"/>
      <c r="L217" s="2472"/>
      <c r="M217" s="2474"/>
      <c r="N217" s="2474"/>
      <c r="O217" s="2474"/>
      <c r="P217" s="2474"/>
      <c r="Q217" s="2474"/>
      <c r="R217" s="2474"/>
      <c r="S217" s="2464"/>
      <c r="T217" s="2535"/>
      <c r="U217" s="2536"/>
      <c r="V217" s="661"/>
      <c r="W217" s="2167"/>
      <c r="X217" s="167"/>
      <c r="Y217" s="2168"/>
      <c r="Z217" s="5978"/>
      <c r="AA217" s="167"/>
      <c r="AB217" s="167"/>
      <c r="AC217" s="167"/>
      <c r="AD217" s="5962"/>
      <c r="AE217" s="167"/>
      <c r="AF217" s="2169"/>
      <c r="AG217" s="661"/>
      <c r="AH217" s="3015"/>
      <c r="AI217" s="661"/>
      <c r="AJ217" s="3015"/>
      <c r="AK217" s="910"/>
      <c r="AL217" s="6177"/>
      <c r="AM217" s="738"/>
      <c r="AN217" s="738"/>
      <c r="AO217" s="738"/>
      <c r="AP217" s="738"/>
    </row>
    <row r="218" spans="2:42">
      <c r="B218" s="880"/>
      <c r="C218" s="2537" t="s">
        <v>2444</v>
      </c>
      <c r="D218" s="2462"/>
      <c r="E218" s="2462"/>
      <c r="F218" s="2534"/>
      <c r="G218" s="2538" t="b">
        <v>1</v>
      </c>
      <c r="H218" s="2474"/>
      <c r="I218" s="2474"/>
      <c r="J218" s="2474"/>
      <c r="K218" s="2474"/>
      <c r="L218" s="2472">
        <v>0</v>
      </c>
      <c r="M218" s="2465">
        <v>0</v>
      </c>
      <c r="N218" s="2465">
        <v>0</v>
      </c>
      <c r="O218" s="2539">
        <f>L218*N218</f>
        <v>0</v>
      </c>
      <c r="P218" s="2465">
        <v>0</v>
      </c>
      <c r="Q218" s="2539">
        <f>L218*P218</f>
        <v>0</v>
      </c>
      <c r="R218" s="2465">
        <v>0</v>
      </c>
      <c r="S218" s="2465">
        <v>0</v>
      </c>
      <c r="T218" s="2465">
        <v>0</v>
      </c>
      <c r="U218" s="2540">
        <f>R218+S218-T218</f>
        <v>0</v>
      </c>
      <c r="V218" s="661"/>
      <c r="W218" s="2479">
        <f>+X218+Y218</f>
        <v>0</v>
      </c>
      <c r="X218" s="2482">
        <v>0</v>
      </c>
      <c r="Y218" s="2486">
        <v>0</v>
      </c>
      <c r="Z218" s="5979">
        <v>0</v>
      </c>
      <c r="AA218" s="2482">
        <v>0</v>
      </c>
      <c r="AB218" s="2482">
        <v>0</v>
      </c>
      <c r="AC218" s="2482">
        <v>0</v>
      </c>
      <c r="AD218" s="5989">
        <v>0</v>
      </c>
      <c r="AE218" s="1108">
        <f>AB218+AC218-AD218</f>
        <v>0</v>
      </c>
      <c r="AF218" s="2489">
        <f>Y218+AA218</f>
        <v>0</v>
      </c>
      <c r="AG218" s="661"/>
      <c r="AH218" s="658">
        <v>0</v>
      </c>
      <c r="AI218" s="661"/>
      <c r="AJ218" s="658">
        <v>0</v>
      </c>
      <c r="AK218" s="906"/>
      <c r="AL218" s="6177"/>
      <c r="AM218" s="738"/>
      <c r="AN218" s="738"/>
      <c r="AO218" s="738"/>
      <c r="AP218" s="738"/>
    </row>
    <row r="219" spans="2:42">
      <c r="B219" s="880"/>
      <c r="C219" s="2537" t="s">
        <v>2445</v>
      </c>
      <c r="D219" s="2462"/>
      <c r="E219" s="2462"/>
      <c r="F219" s="2534"/>
      <c r="G219" s="2538" t="b">
        <v>0</v>
      </c>
      <c r="H219" s="2474"/>
      <c r="I219" s="2474"/>
      <c r="J219" s="2474"/>
      <c r="K219" s="2474"/>
      <c r="L219" s="2472">
        <v>0</v>
      </c>
      <c r="M219" s="2465">
        <v>0</v>
      </c>
      <c r="N219" s="2465">
        <v>0</v>
      </c>
      <c r="O219" s="2539">
        <f>L219*N219</f>
        <v>0</v>
      </c>
      <c r="P219" s="2465">
        <v>0</v>
      </c>
      <c r="Q219" s="2539">
        <f>L219*P219</f>
        <v>0</v>
      </c>
      <c r="R219" s="2465">
        <v>0</v>
      </c>
      <c r="S219" s="2465">
        <v>0</v>
      </c>
      <c r="T219" s="2465">
        <v>0</v>
      </c>
      <c r="U219" s="2540">
        <f>R219+S219-T219</f>
        <v>0</v>
      </c>
      <c r="V219" s="661"/>
      <c r="W219" s="2479">
        <f>+X219+Y219</f>
        <v>0</v>
      </c>
      <c r="X219" s="2482">
        <v>0</v>
      </c>
      <c r="Y219" s="2486">
        <v>0</v>
      </c>
      <c r="Z219" s="5979">
        <v>0</v>
      </c>
      <c r="AA219" s="2482">
        <v>0</v>
      </c>
      <c r="AB219" s="2482">
        <v>0</v>
      </c>
      <c r="AC219" s="2482">
        <v>0</v>
      </c>
      <c r="AD219" s="5989">
        <v>0</v>
      </c>
      <c r="AE219" s="1108">
        <f>AB219+AC219-AD219</f>
        <v>0</v>
      </c>
      <c r="AF219" s="2489">
        <f>Y219+AA219</f>
        <v>0</v>
      </c>
      <c r="AG219" s="661"/>
      <c r="AH219" s="658">
        <v>0</v>
      </c>
      <c r="AI219" s="661"/>
      <c r="AJ219" s="658">
        <v>0</v>
      </c>
      <c r="AK219" s="906"/>
      <c r="AL219" s="6177"/>
      <c r="AM219" s="738"/>
      <c r="AN219" s="738"/>
      <c r="AO219" s="738"/>
      <c r="AP219" s="738"/>
    </row>
    <row r="220" spans="2:42">
      <c r="B220" s="880"/>
      <c r="C220" s="2537" t="s">
        <v>2446</v>
      </c>
      <c r="D220" s="2462"/>
      <c r="E220" s="2462"/>
      <c r="F220" s="2534"/>
      <c r="G220" s="2538" t="b">
        <v>1</v>
      </c>
      <c r="H220" s="2474"/>
      <c r="I220" s="2474"/>
      <c r="J220" s="2474"/>
      <c r="K220" s="2474"/>
      <c r="L220" s="2472">
        <v>0</v>
      </c>
      <c r="M220" s="2465">
        <v>0</v>
      </c>
      <c r="N220" s="2465">
        <v>0</v>
      </c>
      <c r="O220" s="2539">
        <f>L220*N220</f>
        <v>0</v>
      </c>
      <c r="P220" s="2465">
        <v>0</v>
      </c>
      <c r="Q220" s="2539">
        <f>L220*P220</f>
        <v>0</v>
      </c>
      <c r="R220" s="2465">
        <v>0</v>
      </c>
      <c r="S220" s="2465">
        <v>0</v>
      </c>
      <c r="T220" s="2465">
        <v>0</v>
      </c>
      <c r="U220" s="2540">
        <f>R220+S220-T220</f>
        <v>0</v>
      </c>
      <c r="V220" s="661"/>
      <c r="W220" s="2479">
        <f>+X220+Y220</f>
        <v>0</v>
      </c>
      <c r="X220" s="2482">
        <v>0</v>
      </c>
      <c r="Y220" s="2486">
        <v>0</v>
      </c>
      <c r="Z220" s="5979">
        <v>0</v>
      </c>
      <c r="AA220" s="2482">
        <v>0</v>
      </c>
      <c r="AB220" s="2482">
        <v>0</v>
      </c>
      <c r="AC220" s="2482">
        <v>0</v>
      </c>
      <c r="AD220" s="5989">
        <v>0</v>
      </c>
      <c r="AE220" s="1108">
        <f>AB220+AC220-AD220</f>
        <v>0</v>
      </c>
      <c r="AF220" s="2489">
        <f>Y220+AA220</f>
        <v>0</v>
      </c>
      <c r="AG220" s="661"/>
      <c r="AH220" s="658">
        <v>0</v>
      </c>
      <c r="AI220" s="661"/>
      <c r="AJ220" s="658">
        <v>0</v>
      </c>
      <c r="AK220" s="906"/>
      <c r="AL220" s="6177"/>
      <c r="AM220" s="738"/>
      <c r="AN220" s="738"/>
      <c r="AO220" s="738"/>
      <c r="AP220" s="738"/>
    </row>
    <row r="221" spans="2:42">
      <c r="B221" s="880"/>
      <c r="C221" s="2166" t="s">
        <v>2684</v>
      </c>
      <c r="D221" s="2462"/>
      <c r="E221" s="2462"/>
      <c r="F221" s="2534"/>
      <c r="G221" s="2464"/>
      <c r="H221" s="2474"/>
      <c r="I221" s="2474"/>
      <c r="J221" s="2474"/>
      <c r="K221" s="2474"/>
      <c r="L221" s="2472"/>
      <c r="M221" s="2474"/>
      <c r="N221" s="2474"/>
      <c r="O221" s="2474"/>
      <c r="P221" s="2474"/>
      <c r="Q221" s="2474"/>
      <c r="R221" s="2474"/>
      <c r="S221" s="2464"/>
      <c r="T221" s="2535"/>
      <c r="U221" s="2536"/>
      <c r="V221" s="661"/>
      <c r="W221" s="2167"/>
      <c r="X221" s="167"/>
      <c r="Y221" s="2168"/>
      <c r="Z221" s="5978"/>
      <c r="AA221" s="167"/>
      <c r="AB221" s="167"/>
      <c r="AC221" s="167"/>
      <c r="AD221" s="5962"/>
      <c r="AE221" s="167"/>
      <c r="AF221" s="2169"/>
      <c r="AG221" s="661"/>
      <c r="AH221" s="3015"/>
      <c r="AI221" s="661"/>
      <c r="AJ221" s="3015"/>
      <c r="AK221" s="910"/>
      <c r="AL221" s="6177"/>
      <c r="AM221" s="738"/>
      <c r="AN221" s="738"/>
      <c r="AO221" s="738"/>
      <c r="AP221" s="738"/>
    </row>
    <row r="222" spans="2:42">
      <c r="B222" s="880"/>
      <c r="C222" s="2537" t="s">
        <v>2444</v>
      </c>
      <c r="D222" s="2462"/>
      <c r="E222" s="2462"/>
      <c r="F222" s="2534"/>
      <c r="G222" s="2538" t="b">
        <v>1</v>
      </c>
      <c r="H222" s="2474"/>
      <c r="I222" s="2474"/>
      <c r="J222" s="2474"/>
      <c r="K222" s="2474"/>
      <c r="L222" s="2472">
        <v>0</v>
      </c>
      <c r="M222" s="2465">
        <v>0</v>
      </c>
      <c r="N222" s="2465">
        <v>0</v>
      </c>
      <c r="O222" s="2539">
        <f>L222*N222</f>
        <v>0</v>
      </c>
      <c r="P222" s="2465">
        <v>0</v>
      </c>
      <c r="Q222" s="2539">
        <f>L222*P222</f>
        <v>0</v>
      </c>
      <c r="R222" s="2465">
        <v>0</v>
      </c>
      <c r="S222" s="2465">
        <v>0</v>
      </c>
      <c r="T222" s="2465">
        <v>0</v>
      </c>
      <c r="U222" s="2540">
        <f>R222+S222-T222</f>
        <v>0</v>
      </c>
      <c r="V222" s="661"/>
      <c r="W222" s="2479">
        <f>+X222+Y222</f>
        <v>0</v>
      </c>
      <c r="X222" s="2482">
        <v>0</v>
      </c>
      <c r="Y222" s="2486">
        <v>0</v>
      </c>
      <c r="Z222" s="5979">
        <v>0</v>
      </c>
      <c r="AA222" s="2482">
        <v>0</v>
      </c>
      <c r="AB222" s="2482">
        <v>0</v>
      </c>
      <c r="AC222" s="2482">
        <v>0</v>
      </c>
      <c r="AD222" s="5989">
        <v>0</v>
      </c>
      <c r="AE222" s="1108">
        <f>AB222+AC222-AD222</f>
        <v>0</v>
      </c>
      <c r="AF222" s="2489">
        <f>Y222+AA222</f>
        <v>0</v>
      </c>
      <c r="AG222" s="661"/>
      <c r="AH222" s="658">
        <v>0</v>
      </c>
      <c r="AI222" s="661"/>
      <c r="AJ222" s="658">
        <v>0</v>
      </c>
      <c r="AK222" s="906"/>
      <c r="AL222" s="6177"/>
      <c r="AM222" s="738"/>
      <c r="AN222" s="738"/>
      <c r="AO222" s="738"/>
      <c r="AP222" s="738"/>
    </row>
    <row r="223" spans="2:42">
      <c r="B223" s="880"/>
      <c r="C223" s="2537" t="s">
        <v>2445</v>
      </c>
      <c r="D223" s="2462"/>
      <c r="E223" s="2462"/>
      <c r="F223" s="2534"/>
      <c r="G223" s="2538" t="b">
        <v>0</v>
      </c>
      <c r="H223" s="2474"/>
      <c r="I223" s="2474"/>
      <c r="J223" s="2474"/>
      <c r="K223" s="2474"/>
      <c r="L223" s="2472">
        <v>0</v>
      </c>
      <c r="M223" s="2465">
        <v>0</v>
      </c>
      <c r="N223" s="2465">
        <v>0</v>
      </c>
      <c r="O223" s="2539">
        <f>L223*N223</f>
        <v>0</v>
      </c>
      <c r="P223" s="2465">
        <v>0</v>
      </c>
      <c r="Q223" s="2539">
        <f>L223*P223</f>
        <v>0</v>
      </c>
      <c r="R223" s="2465">
        <v>0</v>
      </c>
      <c r="S223" s="2465">
        <v>0</v>
      </c>
      <c r="T223" s="2465">
        <v>0</v>
      </c>
      <c r="U223" s="2540">
        <f>R223+S223-T223</f>
        <v>0</v>
      </c>
      <c r="V223" s="661"/>
      <c r="W223" s="2479">
        <f>+X223+Y223</f>
        <v>0</v>
      </c>
      <c r="X223" s="2482">
        <v>0</v>
      </c>
      <c r="Y223" s="2486">
        <v>0</v>
      </c>
      <c r="Z223" s="5979">
        <v>0</v>
      </c>
      <c r="AA223" s="2482">
        <v>0</v>
      </c>
      <c r="AB223" s="2482">
        <v>0</v>
      </c>
      <c r="AC223" s="2482">
        <v>0</v>
      </c>
      <c r="AD223" s="5989">
        <v>0</v>
      </c>
      <c r="AE223" s="1108">
        <f>AB223+AC223-AD223</f>
        <v>0</v>
      </c>
      <c r="AF223" s="2489">
        <f>Y223+AA223</f>
        <v>0</v>
      </c>
      <c r="AG223" s="661"/>
      <c r="AH223" s="658">
        <v>0</v>
      </c>
      <c r="AI223" s="661"/>
      <c r="AJ223" s="658">
        <v>0</v>
      </c>
      <c r="AK223" s="906"/>
      <c r="AL223" s="6177"/>
      <c r="AM223" s="738"/>
      <c r="AN223" s="738"/>
      <c r="AO223" s="738"/>
      <c r="AP223" s="738"/>
    </row>
    <row r="224" spans="2:42">
      <c r="B224" s="880"/>
      <c r="C224" s="2537" t="s">
        <v>2446</v>
      </c>
      <c r="D224" s="2541"/>
      <c r="E224" s="2541"/>
      <c r="F224" s="2463"/>
      <c r="G224" s="2538" t="b">
        <v>1</v>
      </c>
      <c r="H224" s="2465"/>
      <c r="I224" s="2465"/>
      <c r="J224" s="2465"/>
      <c r="K224" s="2465"/>
      <c r="L224" s="2472">
        <v>0</v>
      </c>
      <c r="M224" s="2465">
        <v>0</v>
      </c>
      <c r="N224" s="2465">
        <v>0</v>
      </c>
      <c r="O224" s="2539">
        <f>L224*N224</f>
        <v>0</v>
      </c>
      <c r="P224" s="2465">
        <v>0</v>
      </c>
      <c r="Q224" s="2539">
        <f>L224*P224</f>
        <v>0</v>
      </c>
      <c r="R224" s="2465">
        <v>0</v>
      </c>
      <c r="S224" s="2465">
        <v>0</v>
      </c>
      <c r="T224" s="2465">
        <v>0</v>
      </c>
      <c r="U224" s="2540">
        <f>R224+S224-T224</f>
        <v>0</v>
      </c>
      <c r="V224" s="661"/>
      <c r="W224" s="2479">
        <f>+X224+Y224</f>
        <v>0</v>
      </c>
      <c r="X224" s="2483">
        <v>0</v>
      </c>
      <c r="Y224" s="2486">
        <v>0</v>
      </c>
      <c r="Z224" s="5980">
        <v>0</v>
      </c>
      <c r="AA224" s="2482">
        <v>0</v>
      </c>
      <c r="AB224" s="2482">
        <v>0</v>
      </c>
      <c r="AC224" s="2482">
        <v>0</v>
      </c>
      <c r="AD224" s="5990">
        <v>0</v>
      </c>
      <c r="AE224" s="1108">
        <f>AB224+AC224-AD224</f>
        <v>0</v>
      </c>
      <c r="AF224" s="2489">
        <f>Y224+AA224</f>
        <v>0</v>
      </c>
      <c r="AG224" s="661"/>
      <c r="AH224" s="3016">
        <v>0</v>
      </c>
      <c r="AI224" s="661"/>
      <c r="AJ224" s="3016">
        <v>0</v>
      </c>
      <c r="AK224" s="906"/>
      <c r="AL224" s="6177"/>
      <c r="AM224" s="738"/>
      <c r="AN224" s="738"/>
      <c r="AO224" s="738"/>
      <c r="AP224" s="738"/>
    </row>
    <row r="225" spans="2:42">
      <c r="B225" s="880"/>
      <c r="C225" s="2375" t="s">
        <v>1104</v>
      </c>
      <c r="D225" s="2542"/>
      <c r="E225" s="2542"/>
      <c r="F225" s="2542"/>
      <c r="G225" s="2543">
        <f>COUNTIF(G209:G224,TRUE)</f>
        <v>8</v>
      </c>
      <c r="H225" s="2544"/>
      <c r="I225" s="2544"/>
      <c r="J225" s="2544"/>
      <c r="K225" s="2544"/>
      <c r="L225" s="2545"/>
      <c r="M225" s="2544"/>
      <c r="N225" s="2544"/>
      <c r="O225" s="2505">
        <f>SUMIF($G$209:$G$224,"TRUE",O209:O224)</f>
        <v>0</v>
      </c>
      <c r="P225" s="2544"/>
      <c r="Q225" s="2505">
        <f>SUMIF($G$209:$G$224,"TRUE",Q209:Q224)</f>
        <v>0</v>
      </c>
      <c r="R225" s="2505">
        <f>SUMIF($G$209:$G$224,"TRUE",R209:R224)</f>
        <v>0</v>
      </c>
      <c r="S225" s="2505">
        <f>SUMIF($G$209:$G$224,"TRUE",S209:S224)</f>
        <v>0</v>
      </c>
      <c r="T225" s="2505">
        <f>SUMIF($G$209:$G$224,"TRUE",T209:T224)</f>
        <v>0</v>
      </c>
      <c r="U225" s="360">
        <f>SUMIF($G$209:$G$224,"TRUE",U209:U224)</f>
        <v>0</v>
      </c>
      <c r="V225" s="661"/>
      <c r="W225" s="2504">
        <f>SUMIF($G$209:$G$224,"TRUE",W209:W224)</f>
        <v>0</v>
      </c>
      <c r="X225" s="2505">
        <f>SUMIF($G$209:$G$224,"TRUE",X209:X224)</f>
        <v>0</v>
      </c>
      <c r="Y225" s="2505">
        <f>SUMIF($G$209:$G$224,"TRUE",Y209:Y224)</f>
        <v>0</v>
      </c>
      <c r="Z225" s="2505">
        <f t="shared" ref="Z225:AE225" si="35">SUMIF($G$209:$G$224,"TRUE",Z209:Z224)</f>
        <v>0</v>
      </c>
      <c r="AA225" s="2505">
        <f t="shared" si="35"/>
        <v>0</v>
      </c>
      <c r="AB225" s="2505">
        <f t="shared" si="35"/>
        <v>0</v>
      </c>
      <c r="AC225" s="2505">
        <f t="shared" si="35"/>
        <v>0</v>
      </c>
      <c r="AD225" s="2505">
        <f t="shared" si="35"/>
        <v>0</v>
      </c>
      <c r="AE225" s="2505">
        <f t="shared" si="35"/>
        <v>0</v>
      </c>
      <c r="AF225" s="360">
        <f>SUMIF($G$21:$G$36,"TRUE",AF209:AF224)</f>
        <v>0</v>
      </c>
      <c r="AG225" s="661"/>
      <c r="AH225" s="3000">
        <f>SUMIF($G$209:$G$224,"TRUE",AH209:AH224)</f>
        <v>0</v>
      </c>
      <c r="AI225" s="661"/>
      <c r="AJ225" s="3000">
        <f>SUMIF($G$209:$G$224,"TRUE",AJ209:AJ224)</f>
        <v>0</v>
      </c>
      <c r="AK225" s="907"/>
      <c r="AL225" s="6177"/>
      <c r="AM225" s="738"/>
      <c r="AN225" s="738"/>
      <c r="AO225" s="738"/>
      <c r="AP225" s="738"/>
    </row>
    <row r="226" spans="2:42" s="718" customFormat="1">
      <c r="B226" s="884"/>
      <c r="C226" s="2546" t="s">
        <v>1749</v>
      </c>
      <c r="D226" s="2547"/>
      <c r="E226" s="2547"/>
      <c r="F226" s="2547"/>
      <c r="G226" s="2548"/>
      <c r="H226" s="2549"/>
      <c r="I226" s="2549"/>
      <c r="J226" s="2549"/>
      <c r="K226" s="2549"/>
      <c r="L226" s="2549"/>
      <c r="M226" s="2549"/>
      <c r="N226" s="2549"/>
      <c r="O226" s="2505">
        <f>SUM(O209:O224)</f>
        <v>0</v>
      </c>
      <c r="P226" s="2549"/>
      <c r="Q226" s="2505">
        <f>SUM(Q209:Q224)</f>
        <v>0</v>
      </c>
      <c r="R226" s="2505">
        <f>SUM(R209:R224)</f>
        <v>0</v>
      </c>
      <c r="S226" s="2505">
        <f>SUM(S209:S224)</f>
        <v>0</v>
      </c>
      <c r="T226" s="2505">
        <f>SUM(T209:T224)</f>
        <v>0</v>
      </c>
      <c r="U226" s="360">
        <f>SUM(U207:U224)</f>
        <v>0</v>
      </c>
      <c r="V226" s="662"/>
      <c r="W226" s="2504">
        <f>SUM(W207:W224)</f>
        <v>0</v>
      </c>
      <c r="X226" s="2505">
        <f>SUM(X207:X224)</f>
        <v>0</v>
      </c>
      <c r="Y226" s="2505">
        <f>SUM(Y207:Y224)</f>
        <v>0</v>
      </c>
      <c r="Z226" s="2505">
        <f t="shared" ref="Z226:AE226" si="36">SUM(Z207:Z224)</f>
        <v>0</v>
      </c>
      <c r="AA226" s="2505">
        <f t="shared" si="36"/>
        <v>0</v>
      </c>
      <c r="AB226" s="2505">
        <f t="shared" si="36"/>
        <v>0</v>
      </c>
      <c r="AC226" s="2505">
        <f t="shared" si="36"/>
        <v>0</v>
      </c>
      <c r="AD226" s="2505">
        <f t="shared" si="36"/>
        <v>0</v>
      </c>
      <c r="AE226" s="2505">
        <f t="shared" si="36"/>
        <v>0</v>
      </c>
      <c r="AF226" s="360">
        <f>SUM(AF207:AF224)</f>
        <v>0</v>
      </c>
      <c r="AG226" s="662"/>
      <c r="AH226" s="3000">
        <f>SUM(AH207:AH224)</f>
        <v>0</v>
      </c>
      <c r="AI226" s="662"/>
      <c r="AJ226" s="3000">
        <f>SUM(AJ207:AJ224)</f>
        <v>0</v>
      </c>
      <c r="AK226" s="907"/>
      <c r="AL226" s="662"/>
      <c r="AM226" s="740"/>
      <c r="AN226" s="740"/>
      <c r="AO226" s="740"/>
      <c r="AP226" s="740"/>
    </row>
    <row r="227" spans="2:42">
      <c r="B227" s="880"/>
      <c r="C227" s="2166" t="s">
        <v>1750</v>
      </c>
      <c r="D227" s="2462"/>
      <c r="E227" s="2462"/>
      <c r="F227" s="2534"/>
      <c r="G227" s="2464"/>
      <c r="H227" s="2474"/>
      <c r="I227" s="2474"/>
      <c r="J227" s="2474"/>
      <c r="K227" s="2474"/>
      <c r="L227" s="2474"/>
      <c r="M227" s="2474"/>
      <c r="N227" s="2474"/>
      <c r="O227" s="2474"/>
      <c r="P227" s="2474"/>
      <c r="Q227" s="2474"/>
      <c r="R227" s="2474"/>
      <c r="S227" s="2474"/>
      <c r="T227" s="2474"/>
      <c r="U227" s="2475"/>
      <c r="V227" s="661"/>
      <c r="W227" s="2490"/>
      <c r="X227" s="2491"/>
      <c r="Y227" s="2492"/>
      <c r="Z227" s="5982"/>
      <c r="AA227" s="5068"/>
      <c r="AB227" s="5068"/>
      <c r="AC227" s="5068"/>
      <c r="AD227" s="5995"/>
      <c r="AE227" s="2491"/>
      <c r="AF227" s="2493"/>
      <c r="AG227" s="661"/>
      <c r="AH227" s="3017"/>
      <c r="AI227" s="661"/>
      <c r="AJ227" s="3017"/>
      <c r="AK227" s="1106"/>
      <c r="AL227" s="6177"/>
      <c r="AM227" s="738"/>
      <c r="AN227" s="738"/>
      <c r="AO227" s="738"/>
      <c r="AP227" s="738"/>
    </row>
    <row r="228" spans="2:42">
      <c r="B228" s="880"/>
      <c r="C228" s="2166" t="s">
        <v>2685</v>
      </c>
      <c r="D228" s="2462"/>
      <c r="E228" s="2462"/>
      <c r="F228" s="2534"/>
      <c r="G228" s="2464"/>
      <c r="H228" s="2474"/>
      <c r="I228" s="2474"/>
      <c r="J228" s="2474"/>
      <c r="K228" s="2474"/>
      <c r="L228" s="2472"/>
      <c r="M228" s="2474"/>
      <c r="N228" s="2474"/>
      <c r="O228" s="2474"/>
      <c r="P228" s="2474"/>
      <c r="Q228" s="2474"/>
      <c r="R228" s="2474"/>
      <c r="S228" s="2464"/>
      <c r="T228" s="2535"/>
      <c r="U228" s="2536"/>
      <c r="V228" s="661"/>
      <c r="W228" s="2167"/>
      <c r="X228" s="167"/>
      <c r="Y228" s="2168"/>
      <c r="Z228" s="5978"/>
      <c r="AA228" s="167"/>
      <c r="AB228" s="167"/>
      <c r="AC228" s="167"/>
      <c r="AD228" s="5962"/>
      <c r="AE228" s="167"/>
      <c r="AF228" s="2169"/>
      <c r="AG228" s="661"/>
      <c r="AH228" s="3015"/>
      <c r="AI228" s="661"/>
      <c r="AJ228" s="3015"/>
      <c r="AK228" s="910"/>
      <c r="AL228" s="6177"/>
      <c r="AM228" s="738"/>
      <c r="AN228" s="738"/>
      <c r="AO228" s="738"/>
      <c r="AP228" s="738"/>
    </row>
    <row r="229" spans="2:42">
      <c r="B229" s="880"/>
      <c r="C229" s="2166" t="s">
        <v>2686</v>
      </c>
      <c r="D229" s="2462"/>
      <c r="E229" s="2462"/>
      <c r="F229" s="2534"/>
      <c r="G229" s="2464"/>
      <c r="H229" s="2474"/>
      <c r="I229" s="2474"/>
      <c r="J229" s="2474"/>
      <c r="K229" s="2474"/>
      <c r="L229" s="2472"/>
      <c r="M229" s="2474"/>
      <c r="N229" s="2474"/>
      <c r="O229" s="2474"/>
      <c r="P229" s="2474"/>
      <c r="Q229" s="2474"/>
      <c r="R229" s="2474"/>
      <c r="S229" s="2464"/>
      <c r="T229" s="2535"/>
      <c r="U229" s="2536"/>
      <c r="V229" s="661"/>
      <c r="W229" s="2167"/>
      <c r="X229" s="167"/>
      <c r="Y229" s="2168"/>
      <c r="Z229" s="5978"/>
      <c r="AA229" s="167"/>
      <c r="AB229" s="167"/>
      <c r="AC229" s="167"/>
      <c r="AD229" s="5962"/>
      <c r="AE229" s="167"/>
      <c r="AF229" s="2169"/>
      <c r="AG229" s="661"/>
      <c r="AH229" s="3015"/>
      <c r="AI229" s="661"/>
      <c r="AJ229" s="3015"/>
      <c r="AK229" s="910"/>
      <c r="AL229" s="6177"/>
      <c r="AM229" s="738"/>
      <c r="AN229" s="738"/>
      <c r="AO229" s="738"/>
      <c r="AP229" s="738"/>
    </row>
    <row r="230" spans="2:42">
      <c r="B230" s="880"/>
      <c r="C230" s="2537" t="s">
        <v>2444</v>
      </c>
      <c r="D230" s="2462"/>
      <c r="E230" s="2462"/>
      <c r="F230" s="2534"/>
      <c r="G230" s="2538" t="b">
        <v>1</v>
      </c>
      <c r="H230" s="2474"/>
      <c r="I230" s="2474"/>
      <c r="J230" s="2474"/>
      <c r="K230" s="2474"/>
      <c r="L230" s="2465">
        <v>0</v>
      </c>
      <c r="M230" s="2465">
        <v>0</v>
      </c>
      <c r="N230" s="2465">
        <v>0</v>
      </c>
      <c r="O230" s="2539">
        <f>L230*N230</f>
        <v>0</v>
      </c>
      <c r="P230" s="2465">
        <v>0</v>
      </c>
      <c r="Q230" s="2539">
        <f>L230*P230</f>
        <v>0</v>
      </c>
      <c r="R230" s="2465">
        <v>0</v>
      </c>
      <c r="S230" s="2465">
        <v>0</v>
      </c>
      <c r="T230" s="2465">
        <v>0</v>
      </c>
      <c r="U230" s="2540">
        <f>R230+S230-T230</f>
        <v>0</v>
      </c>
      <c r="V230" s="661"/>
      <c r="W230" s="2479">
        <f>+X230+Y230</f>
        <v>0</v>
      </c>
      <c r="X230" s="2465">
        <v>0</v>
      </c>
      <c r="Y230" s="2465">
        <v>0</v>
      </c>
      <c r="Z230" s="5983">
        <v>0</v>
      </c>
      <c r="AA230" s="2482">
        <v>0</v>
      </c>
      <c r="AB230" s="2482">
        <v>0</v>
      </c>
      <c r="AC230" s="2482">
        <v>0</v>
      </c>
      <c r="AD230" s="5989">
        <v>0</v>
      </c>
      <c r="AE230" s="1108">
        <f>AB230+AC230-AD230</f>
        <v>0</v>
      </c>
      <c r="AF230" s="2489">
        <f>Y230+AA230</f>
        <v>0</v>
      </c>
      <c r="AG230" s="661"/>
      <c r="AH230" s="658">
        <v>0</v>
      </c>
      <c r="AI230" s="661"/>
      <c r="AJ230" s="658">
        <v>0</v>
      </c>
      <c r="AK230" s="906"/>
      <c r="AL230" s="6177"/>
      <c r="AM230" s="738"/>
      <c r="AN230" s="738"/>
      <c r="AO230" s="738"/>
      <c r="AP230" s="738"/>
    </row>
    <row r="231" spans="2:42">
      <c r="B231" s="880"/>
      <c r="C231" s="2537" t="s">
        <v>2445</v>
      </c>
      <c r="D231" s="2462"/>
      <c r="E231" s="2462"/>
      <c r="F231" s="2534"/>
      <c r="G231" s="2538" t="b">
        <v>0</v>
      </c>
      <c r="H231" s="2474"/>
      <c r="I231" s="2474"/>
      <c r="J231" s="2474"/>
      <c r="K231" s="2474"/>
      <c r="L231" s="2472">
        <v>0</v>
      </c>
      <c r="M231" s="2465">
        <v>0</v>
      </c>
      <c r="N231" s="2465">
        <v>0</v>
      </c>
      <c r="O231" s="2539">
        <f>L231*N231</f>
        <v>0</v>
      </c>
      <c r="P231" s="2465">
        <v>0</v>
      </c>
      <c r="Q231" s="2539">
        <f>L231*P231</f>
        <v>0</v>
      </c>
      <c r="R231" s="2465">
        <v>0</v>
      </c>
      <c r="S231" s="2465">
        <v>0</v>
      </c>
      <c r="T231" s="2465">
        <v>0</v>
      </c>
      <c r="U231" s="2540">
        <f>R231+S231-T231</f>
        <v>0</v>
      </c>
      <c r="V231" s="661"/>
      <c r="W231" s="2479">
        <f>+X231+Y231</f>
        <v>0</v>
      </c>
      <c r="X231" s="2482">
        <v>0</v>
      </c>
      <c r="Y231" s="2486">
        <v>0</v>
      </c>
      <c r="Z231" s="5979">
        <v>0</v>
      </c>
      <c r="AA231" s="2482">
        <v>0</v>
      </c>
      <c r="AB231" s="2482">
        <v>0</v>
      </c>
      <c r="AC231" s="2482">
        <v>0</v>
      </c>
      <c r="AD231" s="5989">
        <v>0</v>
      </c>
      <c r="AE231" s="1108">
        <f>AB231+AC231-AD231</f>
        <v>0</v>
      </c>
      <c r="AF231" s="2489">
        <f>Y231+AA231</f>
        <v>0</v>
      </c>
      <c r="AG231" s="661"/>
      <c r="AH231" s="658">
        <v>0</v>
      </c>
      <c r="AI231" s="661"/>
      <c r="AJ231" s="658">
        <v>0</v>
      </c>
      <c r="AK231" s="906"/>
      <c r="AL231" s="6177"/>
      <c r="AM231" s="738"/>
      <c r="AN231" s="738"/>
      <c r="AO231" s="738"/>
      <c r="AP231" s="738"/>
    </row>
    <row r="232" spans="2:42">
      <c r="B232" s="880"/>
      <c r="C232" s="2537" t="s">
        <v>2446</v>
      </c>
      <c r="D232" s="2462"/>
      <c r="E232" s="2462"/>
      <c r="F232" s="2534"/>
      <c r="G232" s="2538" t="b">
        <v>1</v>
      </c>
      <c r="H232" s="2474"/>
      <c r="I232" s="2474"/>
      <c r="J232" s="2474"/>
      <c r="K232" s="2474"/>
      <c r="L232" s="2472">
        <v>0</v>
      </c>
      <c r="M232" s="2465">
        <v>0</v>
      </c>
      <c r="N232" s="2465">
        <v>0</v>
      </c>
      <c r="O232" s="2539">
        <f>L232*N232</f>
        <v>0</v>
      </c>
      <c r="P232" s="2465">
        <v>0</v>
      </c>
      <c r="Q232" s="2539">
        <f>L232*P232</f>
        <v>0</v>
      </c>
      <c r="R232" s="2465">
        <v>0</v>
      </c>
      <c r="S232" s="2465">
        <v>0</v>
      </c>
      <c r="T232" s="2465">
        <v>0</v>
      </c>
      <c r="U232" s="2540">
        <f>R232+S232-T232</f>
        <v>0</v>
      </c>
      <c r="V232" s="661"/>
      <c r="W232" s="2479">
        <f>+X232+Y232</f>
        <v>0</v>
      </c>
      <c r="X232" s="2482">
        <v>0</v>
      </c>
      <c r="Y232" s="2486">
        <v>0</v>
      </c>
      <c r="Z232" s="5979">
        <v>0</v>
      </c>
      <c r="AA232" s="2482">
        <v>0</v>
      </c>
      <c r="AB232" s="2482">
        <v>0</v>
      </c>
      <c r="AC232" s="2482">
        <v>0</v>
      </c>
      <c r="AD232" s="5989">
        <v>0</v>
      </c>
      <c r="AE232" s="1108">
        <f>AB232+AC232-AD232</f>
        <v>0</v>
      </c>
      <c r="AF232" s="2489">
        <f>Y232+AA232</f>
        <v>0</v>
      </c>
      <c r="AG232" s="661"/>
      <c r="AH232" s="658">
        <v>0</v>
      </c>
      <c r="AI232" s="661"/>
      <c r="AJ232" s="658">
        <v>0</v>
      </c>
      <c r="AK232" s="906"/>
      <c r="AL232" s="6177"/>
      <c r="AM232" s="738"/>
      <c r="AN232" s="738"/>
      <c r="AO232" s="738"/>
      <c r="AP232" s="738"/>
    </row>
    <row r="233" spans="2:42">
      <c r="B233" s="880"/>
      <c r="C233" s="2166" t="s">
        <v>2687</v>
      </c>
      <c r="D233" s="2462"/>
      <c r="E233" s="2462"/>
      <c r="F233" s="2534"/>
      <c r="G233" s="2464"/>
      <c r="H233" s="2474"/>
      <c r="I233" s="2474"/>
      <c r="J233" s="2474"/>
      <c r="K233" s="2474"/>
      <c r="L233" s="2472"/>
      <c r="M233" s="2474"/>
      <c r="N233" s="2474"/>
      <c r="O233" s="2474"/>
      <c r="P233" s="2474"/>
      <c r="Q233" s="2474"/>
      <c r="R233" s="2474"/>
      <c r="S233" s="2464"/>
      <c r="T233" s="2535"/>
      <c r="U233" s="2536"/>
      <c r="V233" s="661"/>
      <c r="W233" s="2167"/>
      <c r="X233" s="167"/>
      <c r="Y233" s="2168"/>
      <c r="Z233" s="5978"/>
      <c r="AA233" s="167"/>
      <c r="AB233" s="167"/>
      <c r="AC233" s="167"/>
      <c r="AD233" s="5962"/>
      <c r="AE233" s="167"/>
      <c r="AF233" s="2169"/>
      <c r="AG233" s="661"/>
      <c r="AH233" s="3015"/>
      <c r="AI233" s="661"/>
      <c r="AJ233" s="3015"/>
      <c r="AK233" s="910"/>
      <c r="AL233" s="6177"/>
      <c r="AM233" s="738"/>
      <c r="AN233" s="738"/>
      <c r="AO233" s="738"/>
      <c r="AP233" s="738"/>
    </row>
    <row r="234" spans="2:42">
      <c r="B234" s="880"/>
      <c r="C234" s="2537" t="s">
        <v>2444</v>
      </c>
      <c r="D234" s="2462"/>
      <c r="E234" s="2462"/>
      <c r="F234" s="2534"/>
      <c r="G234" s="2538" t="b">
        <v>1</v>
      </c>
      <c r="H234" s="2474"/>
      <c r="I234" s="2474"/>
      <c r="J234" s="2474"/>
      <c r="K234" s="2474"/>
      <c r="L234" s="2472">
        <v>0</v>
      </c>
      <c r="M234" s="2465">
        <v>0</v>
      </c>
      <c r="N234" s="2465">
        <v>0</v>
      </c>
      <c r="O234" s="2539">
        <f>L234*N234</f>
        <v>0</v>
      </c>
      <c r="P234" s="2465">
        <v>0</v>
      </c>
      <c r="Q234" s="2539">
        <f>L234*P234</f>
        <v>0</v>
      </c>
      <c r="R234" s="2465">
        <v>0</v>
      </c>
      <c r="S234" s="2465">
        <v>0</v>
      </c>
      <c r="T234" s="2465">
        <v>0</v>
      </c>
      <c r="U234" s="2540">
        <f>R234+S234-T234</f>
        <v>0</v>
      </c>
      <c r="V234" s="661"/>
      <c r="W234" s="2479">
        <f>+X234+Y234</f>
        <v>0</v>
      </c>
      <c r="X234" s="2482">
        <v>0</v>
      </c>
      <c r="Y234" s="2486">
        <v>0</v>
      </c>
      <c r="Z234" s="5979">
        <v>0</v>
      </c>
      <c r="AA234" s="2482">
        <v>0</v>
      </c>
      <c r="AB234" s="2482">
        <v>0</v>
      </c>
      <c r="AC234" s="2482">
        <v>0</v>
      </c>
      <c r="AD234" s="5989">
        <v>0</v>
      </c>
      <c r="AE234" s="1108">
        <f>AB234+AC234-AD234</f>
        <v>0</v>
      </c>
      <c r="AF234" s="2489">
        <f>Y234+AA234</f>
        <v>0</v>
      </c>
      <c r="AG234" s="661"/>
      <c r="AH234" s="658">
        <v>0</v>
      </c>
      <c r="AI234" s="661"/>
      <c r="AJ234" s="658">
        <v>0</v>
      </c>
      <c r="AK234" s="906"/>
      <c r="AL234" s="6177"/>
      <c r="AM234" s="738"/>
      <c r="AN234" s="738"/>
      <c r="AO234" s="738"/>
      <c r="AP234" s="738"/>
    </row>
    <row r="235" spans="2:42">
      <c r="B235" s="880"/>
      <c r="C235" s="2537" t="s">
        <v>2445</v>
      </c>
      <c r="D235" s="2462"/>
      <c r="E235" s="2462"/>
      <c r="F235" s="2534"/>
      <c r="G235" s="2538" t="b">
        <v>0</v>
      </c>
      <c r="H235" s="2474"/>
      <c r="I235" s="2474"/>
      <c r="J235" s="2474"/>
      <c r="K235" s="2474"/>
      <c r="L235" s="2472">
        <v>0</v>
      </c>
      <c r="M235" s="2465">
        <v>0</v>
      </c>
      <c r="N235" s="2465">
        <v>0</v>
      </c>
      <c r="O235" s="2539">
        <f>L235*N235</f>
        <v>0</v>
      </c>
      <c r="P235" s="2465">
        <v>0</v>
      </c>
      <c r="Q235" s="2539">
        <f>L235*P235</f>
        <v>0</v>
      </c>
      <c r="R235" s="2465">
        <v>0</v>
      </c>
      <c r="S235" s="2465">
        <v>0</v>
      </c>
      <c r="T235" s="2465">
        <v>0</v>
      </c>
      <c r="U235" s="2540">
        <f>R235+S235-T235</f>
        <v>0</v>
      </c>
      <c r="V235" s="661"/>
      <c r="W235" s="2479">
        <f>+X235+Y235</f>
        <v>0</v>
      </c>
      <c r="X235" s="2482">
        <v>0</v>
      </c>
      <c r="Y235" s="2486">
        <v>0</v>
      </c>
      <c r="Z235" s="5979">
        <v>0</v>
      </c>
      <c r="AA235" s="2482">
        <v>0</v>
      </c>
      <c r="AB235" s="2482">
        <v>0</v>
      </c>
      <c r="AC235" s="2482">
        <v>0</v>
      </c>
      <c r="AD235" s="5989">
        <v>0</v>
      </c>
      <c r="AE235" s="1108">
        <f>AB235+AC235-AD235</f>
        <v>0</v>
      </c>
      <c r="AF235" s="2489">
        <f>Y235+AA235</f>
        <v>0</v>
      </c>
      <c r="AG235" s="661"/>
      <c r="AH235" s="658">
        <v>0</v>
      </c>
      <c r="AI235" s="661"/>
      <c r="AJ235" s="658">
        <v>0</v>
      </c>
      <c r="AK235" s="906"/>
      <c r="AL235" s="6177"/>
      <c r="AM235" s="738"/>
      <c r="AN235" s="738"/>
      <c r="AO235" s="738"/>
      <c r="AP235" s="738"/>
    </row>
    <row r="236" spans="2:42">
      <c r="B236" s="880"/>
      <c r="C236" s="2537" t="s">
        <v>2446</v>
      </c>
      <c r="D236" s="2462"/>
      <c r="E236" s="2462"/>
      <c r="F236" s="2534"/>
      <c r="G236" s="2538" t="b">
        <v>1</v>
      </c>
      <c r="H236" s="2474"/>
      <c r="I236" s="2474"/>
      <c r="J236" s="2474"/>
      <c r="K236" s="2474"/>
      <c r="L236" s="2472">
        <v>0</v>
      </c>
      <c r="M236" s="2465">
        <v>0</v>
      </c>
      <c r="N236" s="2465">
        <v>0</v>
      </c>
      <c r="O236" s="2539">
        <f>L236*N236</f>
        <v>0</v>
      </c>
      <c r="P236" s="2465">
        <v>0</v>
      </c>
      <c r="Q236" s="2539">
        <f>L236*P236</f>
        <v>0</v>
      </c>
      <c r="R236" s="2465">
        <v>0</v>
      </c>
      <c r="S236" s="2465">
        <v>0</v>
      </c>
      <c r="T236" s="2465">
        <v>0</v>
      </c>
      <c r="U236" s="2540">
        <f>R236+S236-T236</f>
        <v>0</v>
      </c>
      <c r="V236" s="661"/>
      <c r="W236" s="2479">
        <f>+X236+Y236</f>
        <v>0</v>
      </c>
      <c r="X236" s="2482">
        <v>0</v>
      </c>
      <c r="Y236" s="2486">
        <v>0</v>
      </c>
      <c r="Z236" s="5979">
        <v>0</v>
      </c>
      <c r="AA236" s="2482">
        <v>0</v>
      </c>
      <c r="AB236" s="2482">
        <v>0</v>
      </c>
      <c r="AC236" s="2482">
        <v>0</v>
      </c>
      <c r="AD236" s="5989">
        <v>0</v>
      </c>
      <c r="AE236" s="1108">
        <f>AB236+AC236-AD236</f>
        <v>0</v>
      </c>
      <c r="AF236" s="2489">
        <f>Y236+AA236</f>
        <v>0</v>
      </c>
      <c r="AG236" s="661"/>
      <c r="AH236" s="658">
        <v>0</v>
      </c>
      <c r="AI236" s="661"/>
      <c r="AJ236" s="658">
        <v>0</v>
      </c>
      <c r="AK236" s="906"/>
      <c r="AL236" s="6177"/>
      <c r="AM236" s="738"/>
      <c r="AN236" s="738"/>
      <c r="AO236" s="738"/>
      <c r="AP236" s="738"/>
    </row>
    <row r="237" spans="2:42">
      <c r="B237" s="880"/>
      <c r="C237" s="2166" t="s">
        <v>2688</v>
      </c>
      <c r="D237" s="2462"/>
      <c r="E237" s="2462"/>
      <c r="F237" s="2534"/>
      <c r="G237" s="2464"/>
      <c r="H237" s="2474"/>
      <c r="I237" s="2474"/>
      <c r="J237" s="2474"/>
      <c r="K237" s="2474"/>
      <c r="L237" s="2472"/>
      <c r="M237" s="2474"/>
      <c r="N237" s="2474"/>
      <c r="O237" s="2474"/>
      <c r="P237" s="2474"/>
      <c r="Q237" s="2474"/>
      <c r="R237" s="2474"/>
      <c r="S237" s="2464"/>
      <c r="T237" s="2535"/>
      <c r="U237" s="2536"/>
      <c r="V237" s="661"/>
      <c r="W237" s="2167"/>
      <c r="X237" s="167"/>
      <c r="Y237" s="2168"/>
      <c r="Z237" s="5978"/>
      <c r="AA237" s="167"/>
      <c r="AB237" s="167"/>
      <c r="AC237" s="167"/>
      <c r="AD237" s="5962"/>
      <c r="AE237" s="167"/>
      <c r="AF237" s="2169"/>
      <c r="AG237" s="661"/>
      <c r="AH237" s="3015"/>
      <c r="AI237" s="661"/>
      <c r="AJ237" s="3015"/>
      <c r="AK237" s="910"/>
      <c r="AL237" s="6177"/>
      <c r="AM237" s="738"/>
      <c r="AN237" s="738"/>
      <c r="AO237" s="738"/>
      <c r="AP237" s="738"/>
    </row>
    <row r="238" spans="2:42">
      <c r="B238" s="880"/>
      <c r="C238" s="2166" t="s">
        <v>2689</v>
      </c>
      <c r="D238" s="2462"/>
      <c r="E238" s="2462"/>
      <c r="F238" s="2534"/>
      <c r="G238" s="2464"/>
      <c r="H238" s="2474"/>
      <c r="I238" s="2474"/>
      <c r="J238" s="2474"/>
      <c r="K238" s="2474"/>
      <c r="L238" s="2472"/>
      <c r="M238" s="2474"/>
      <c r="N238" s="2474"/>
      <c r="O238" s="2474"/>
      <c r="P238" s="2474"/>
      <c r="Q238" s="2474"/>
      <c r="R238" s="2474"/>
      <c r="S238" s="2464"/>
      <c r="T238" s="2535"/>
      <c r="U238" s="2536"/>
      <c r="V238" s="661"/>
      <c r="W238" s="2167"/>
      <c r="X238" s="167"/>
      <c r="Y238" s="2168"/>
      <c r="Z238" s="5978"/>
      <c r="AA238" s="167"/>
      <c r="AB238" s="167"/>
      <c r="AC238" s="167"/>
      <c r="AD238" s="5962"/>
      <c r="AE238" s="167"/>
      <c r="AF238" s="2169"/>
      <c r="AG238" s="661"/>
      <c r="AH238" s="3015"/>
      <c r="AI238" s="661"/>
      <c r="AJ238" s="3015"/>
      <c r="AK238" s="910"/>
      <c r="AL238" s="6177"/>
      <c r="AM238" s="738"/>
      <c r="AN238" s="738"/>
      <c r="AO238" s="738"/>
      <c r="AP238" s="738"/>
    </row>
    <row r="239" spans="2:42">
      <c r="B239" s="880"/>
      <c r="C239" s="2537" t="s">
        <v>2444</v>
      </c>
      <c r="D239" s="2462"/>
      <c r="E239" s="2462"/>
      <c r="F239" s="2534"/>
      <c r="G239" s="2538" t="b">
        <v>1</v>
      </c>
      <c r="H239" s="2474"/>
      <c r="I239" s="2474"/>
      <c r="J239" s="2474"/>
      <c r="K239" s="2474"/>
      <c r="L239" s="2472">
        <v>0</v>
      </c>
      <c r="M239" s="2465">
        <v>0</v>
      </c>
      <c r="N239" s="2465">
        <v>0</v>
      </c>
      <c r="O239" s="2539">
        <f>L239*N239</f>
        <v>0</v>
      </c>
      <c r="P239" s="2465">
        <v>0</v>
      </c>
      <c r="Q239" s="2539">
        <f>L239*P239</f>
        <v>0</v>
      </c>
      <c r="R239" s="2465">
        <v>0</v>
      </c>
      <c r="S239" s="2465">
        <v>0</v>
      </c>
      <c r="T239" s="2465">
        <v>0</v>
      </c>
      <c r="U239" s="2540">
        <f>R239+S239-T239</f>
        <v>0</v>
      </c>
      <c r="V239" s="661"/>
      <c r="W239" s="2479">
        <f>+X239+Y239</f>
        <v>0</v>
      </c>
      <c r="X239" s="2482">
        <v>0</v>
      </c>
      <c r="Y239" s="2486">
        <v>0</v>
      </c>
      <c r="Z239" s="5979">
        <v>0</v>
      </c>
      <c r="AA239" s="2482">
        <v>0</v>
      </c>
      <c r="AB239" s="2482">
        <v>0</v>
      </c>
      <c r="AC239" s="2482">
        <v>0</v>
      </c>
      <c r="AD239" s="5989">
        <v>0</v>
      </c>
      <c r="AE239" s="1108">
        <f>AB239+AC239-AD239</f>
        <v>0</v>
      </c>
      <c r="AF239" s="2489">
        <f>Y239+AA239</f>
        <v>0</v>
      </c>
      <c r="AG239" s="661"/>
      <c r="AH239" s="658">
        <v>0</v>
      </c>
      <c r="AI239" s="661"/>
      <c r="AJ239" s="658">
        <v>0</v>
      </c>
      <c r="AK239" s="906"/>
      <c r="AL239" s="6177"/>
      <c r="AM239" s="738"/>
      <c r="AN239" s="738"/>
      <c r="AO239" s="738"/>
      <c r="AP239" s="738"/>
    </row>
    <row r="240" spans="2:42">
      <c r="B240" s="880"/>
      <c r="C240" s="2537" t="s">
        <v>2445</v>
      </c>
      <c r="D240" s="2462"/>
      <c r="E240" s="2462"/>
      <c r="F240" s="2534"/>
      <c r="G240" s="2538" t="b">
        <v>0</v>
      </c>
      <c r="H240" s="2474"/>
      <c r="I240" s="2474"/>
      <c r="J240" s="2474"/>
      <c r="K240" s="2474"/>
      <c r="L240" s="2472">
        <v>0</v>
      </c>
      <c r="M240" s="2465">
        <v>0</v>
      </c>
      <c r="N240" s="2465">
        <v>0</v>
      </c>
      <c r="O240" s="2539">
        <f>L240*N240</f>
        <v>0</v>
      </c>
      <c r="P240" s="2465">
        <v>0</v>
      </c>
      <c r="Q240" s="2539">
        <f>L240*P240</f>
        <v>0</v>
      </c>
      <c r="R240" s="2465">
        <v>0</v>
      </c>
      <c r="S240" s="2465">
        <v>0</v>
      </c>
      <c r="T240" s="2465">
        <v>0</v>
      </c>
      <c r="U240" s="2540">
        <f>R240+S240-T240</f>
        <v>0</v>
      </c>
      <c r="V240" s="661"/>
      <c r="W240" s="2479">
        <f>+X240+Y240</f>
        <v>0</v>
      </c>
      <c r="X240" s="2482">
        <v>0</v>
      </c>
      <c r="Y240" s="2486">
        <v>0</v>
      </c>
      <c r="Z240" s="5979">
        <v>0</v>
      </c>
      <c r="AA240" s="2482">
        <v>0</v>
      </c>
      <c r="AB240" s="2482">
        <v>0</v>
      </c>
      <c r="AC240" s="2482">
        <v>0</v>
      </c>
      <c r="AD240" s="5989">
        <v>0</v>
      </c>
      <c r="AE240" s="1108">
        <f>AB240+AC240-AD240</f>
        <v>0</v>
      </c>
      <c r="AF240" s="2489">
        <f>Y240+AA240</f>
        <v>0</v>
      </c>
      <c r="AG240" s="661"/>
      <c r="AH240" s="658">
        <v>0</v>
      </c>
      <c r="AI240" s="661"/>
      <c r="AJ240" s="658">
        <v>0</v>
      </c>
      <c r="AK240" s="906"/>
      <c r="AL240" s="6177"/>
      <c r="AM240" s="738"/>
      <c r="AN240" s="738"/>
      <c r="AO240" s="738"/>
      <c r="AP240" s="738"/>
    </row>
    <row r="241" spans="2:42">
      <c r="B241" s="880"/>
      <c r="C241" s="2537" t="s">
        <v>2446</v>
      </c>
      <c r="D241" s="2462"/>
      <c r="E241" s="2462"/>
      <c r="F241" s="2534"/>
      <c r="G241" s="2538" t="b">
        <v>1</v>
      </c>
      <c r="H241" s="2474"/>
      <c r="I241" s="2474"/>
      <c r="J241" s="2474"/>
      <c r="K241" s="2474"/>
      <c r="L241" s="2472">
        <v>0</v>
      </c>
      <c r="M241" s="2465">
        <v>0</v>
      </c>
      <c r="N241" s="2465">
        <v>0</v>
      </c>
      <c r="O241" s="2539">
        <f>L241*N241</f>
        <v>0</v>
      </c>
      <c r="P241" s="2465">
        <v>0</v>
      </c>
      <c r="Q241" s="2539">
        <f>L241*P241</f>
        <v>0</v>
      </c>
      <c r="R241" s="2465">
        <v>0</v>
      </c>
      <c r="S241" s="2465">
        <v>0</v>
      </c>
      <c r="T241" s="2465">
        <v>0</v>
      </c>
      <c r="U241" s="2540">
        <f>R241+S241-T241</f>
        <v>0</v>
      </c>
      <c r="V241" s="661"/>
      <c r="W241" s="2479">
        <f>+X241+Y241</f>
        <v>0</v>
      </c>
      <c r="X241" s="2482">
        <v>0</v>
      </c>
      <c r="Y241" s="2486">
        <v>0</v>
      </c>
      <c r="Z241" s="5979">
        <v>0</v>
      </c>
      <c r="AA241" s="2482">
        <v>0</v>
      </c>
      <c r="AB241" s="2482">
        <v>0</v>
      </c>
      <c r="AC241" s="2482">
        <v>0</v>
      </c>
      <c r="AD241" s="5989">
        <v>0</v>
      </c>
      <c r="AE241" s="1108">
        <f>AB241+AC241-AD241</f>
        <v>0</v>
      </c>
      <c r="AF241" s="2489">
        <f>Y241+AA241</f>
        <v>0</v>
      </c>
      <c r="AG241" s="661"/>
      <c r="AH241" s="658">
        <v>0</v>
      </c>
      <c r="AI241" s="661"/>
      <c r="AJ241" s="658">
        <v>0</v>
      </c>
      <c r="AK241" s="906"/>
      <c r="AL241" s="6177"/>
      <c r="AM241" s="738"/>
      <c r="AN241" s="738"/>
      <c r="AO241" s="738"/>
      <c r="AP241" s="738"/>
    </row>
    <row r="242" spans="2:42">
      <c r="B242" s="880"/>
      <c r="C242" s="2166" t="s">
        <v>2690</v>
      </c>
      <c r="D242" s="2462"/>
      <c r="E242" s="2462"/>
      <c r="F242" s="2534"/>
      <c r="G242" s="2464"/>
      <c r="H242" s="2474"/>
      <c r="I242" s="2474"/>
      <c r="J242" s="2474"/>
      <c r="K242" s="2474"/>
      <c r="L242" s="2472"/>
      <c r="M242" s="2474"/>
      <c r="N242" s="2474"/>
      <c r="O242" s="2474"/>
      <c r="P242" s="2474"/>
      <c r="Q242" s="2474"/>
      <c r="R242" s="2474"/>
      <c r="S242" s="2464"/>
      <c r="T242" s="2535"/>
      <c r="U242" s="2536"/>
      <c r="V242" s="661"/>
      <c r="W242" s="2167"/>
      <c r="X242" s="167"/>
      <c r="Y242" s="2168"/>
      <c r="Z242" s="5978"/>
      <c r="AA242" s="167"/>
      <c r="AB242" s="167"/>
      <c r="AC242" s="167"/>
      <c r="AD242" s="5962"/>
      <c r="AE242" s="167"/>
      <c r="AF242" s="2169"/>
      <c r="AG242" s="661"/>
      <c r="AH242" s="3015"/>
      <c r="AI242" s="661"/>
      <c r="AJ242" s="3015"/>
      <c r="AK242" s="910"/>
      <c r="AL242" s="6177"/>
      <c r="AM242" s="738"/>
      <c r="AN242" s="738"/>
      <c r="AO242" s="738"/>
      <c r="AP242" s="738"/>
    </row>
    <row r="243" spans="2:42">
      <c r="B243" s="880"/>
      <c r="C243" s="2537" t="s">
        <v>2444</v>
      </c>
      <c r="D243" s="2462"/>
      <c r="E243" s="2462"/>
      <c r="F243" s="2534"/>
      <c r="G243" s="2538" t="b">
        <v>1</v>
      </c>
      <c r="H243" s="2474"/>
      <c r="I243" s="2474"/>
      <c r="J243" s="2474"/>
      <c r="K243" s="2474"/>
      <c r="L243" s="2472">
        <v>0</v>
      </c>
      <c r="M243" s="2465">
        <v>0</v>
      </c>
      <c r="N243" s="2465">
        <v>0</v>
      </c>
      <c r="O243" s="2539">
        <f>L243*N243</f>
        <v>0</v>
      </c>
      <c r="P243" s="2465">
        <v>0</v>
      </c>
      <c r="Q243" s="2539">
        <f>L243*P243</f>
        <v>0</v>
      </c>
      <c r="R243" s="2465">
        <v>0</v>
      </c>
      <c r="S243" s="2465">
        <v>0</v>
      </c>
      <c r="T243" s="2465">
        <v>0</v>
      </c>
      <c r="U243" s="2540">
        <f>R243+S243-T243</f>
        <v>0</v>
      </c>
      <c r="V243" s="661"/>
      <c r="W243" s="2479">
        <f>+X243+Y243</f>
        <v>0</v>
      </c>
      <c r="X243" s="2482">
        <v>0</v>
      </c>
      <c r="Y243" s="2486">
        <v>0</v>
      </c>
      <c r="Z243" s="5979">
        <v>0</v>
      </c>
      <c r="AA243" s="2482">
        <v>0</v>
      </c>
      <c r="AB243" s="2482">
        <v>0</v>
      </c>
      <c r="AC243" s="2482">
        <v>0</v>
      </c>
      <c r="AD243" s="5989">
        <v>0</v>
      </c>
      <c r="AE243" s="1108">
        <f>AB243+AC243-AD243</f>
        <v>0</v>
      </c>
      <c r="AF243" s="2489">
        <f>Y243+AA243</f>
        <v>0</v>
      </c>
      <c r="AG243" s="661"/>
      <c r="AH243" s="658">
        <v>0</v>
      </c>
      <c r="AI243" s="661"/>
      <c r="AJ243" s="658">
        <v>0</v>
      </c>
      <c r="AK243" s="906"/>
      <c r="AL243" s="6177"/>
      <c r="AM243" s="738"/>
      <c r="AN243" s="738"/>
      <c r="AO243" s="738"/>
      <c r="AP243" s="738"/>
    </row>
    <row r="244" spans="2:42">
      <c r="B244" s="880"/>
      <c r="C244" s="2537" t="s">
        <v>2445</v>
      </c>
      <c r="D244" s="2462"/>
      <c r="E244" s="2462"/>
      <c r="F244" s="2534"/>
      <c r="G244" s="2538" t="b">
        <v>0</v>
      </c>
      <c r="H244" s="2474"/>
      <c r="I244" s="2474"/>
      <c r="J244" s="2474"/>
      <c r="K244" s="2474"/>
      <c r="L244" s="2472">
        <v>0</v>
      </c>
      <c r="M244" s="2465">
        <v>0</v>
      </c>
      <c r="N244" s="2465">
        <v>0</v>
      </c>
      <c r="O244" s="2539">
        <f>L244*N244</f>
        <v>0</v>
      </c>
      <c r="P244" s="2465">
        <v>0</v>
      </c>
      <c r="Q244" s="2539">
        <f>L244*P244</f>
        <v>0</v>
      </c>
      <c r="R244" s="2465">
        <v>0</v>
      </c>
      <c r="S244" s="2465">
        <v>0</v>
      </c>
      <c r="T244" s="2465">
        <v>0</v>
      </c>
      <c r="U244" s="2540">
        <f>R244+S244-T244</f>
        <v>0</v>
      </c>
      <c r="V244" s="661"/>
      <c r="W244" s="2479">
        <f>+X244+Y244</f>
        <v>0</v>
      </c>
      <c r="X244" s="2482">
        <v>0</v>
      </c>
      <c r="Y244" s="2486">
        <v>0</v>
      </c>
      <c r="Z244" s="5979">
        <v>0</v>
      </c>
      <c r="AA244" s="2482">
        <v>0</v>
      </c>
      <c r="AB244" s="2482">
        <v>0</v>
      </c>
      <c r="AC244" s="2482">
        <v>0</v>
      </c>
      <c r="AD244" s="5989">
        <v>0</v>
      </c>
      <c r="AE244" s="1108">
        <f>AB244+AC244-AD244</f>
        <v>0</v>
      </c>
      <c r="AF244" s="2489">
        <f>Y244+AA244</f>
        <v>0</v>
      </c>
      <c r="AG244" s="661"/>
      <c r="AH244" s="658">
        <v>0</v>
      </c>
      <c r="AI244" s="661"/>
      <c r="AJ244" s="658">
        <v>0</v>
      </c>
      <c r="AK244" s="906"/>
      <c r="AL244" s="6177"/>
      <c r="AM244" s="738"/>
      <c r="AN244" s="738"/>
      <c r="AO244" s="738"/>
      <c r="AP244" s="738"/>
    </row>
    <row r="245" spans="2:42">
      <c r="B245" s="880"/>
      <c r="C245" s="2537" t="s">
        <v>2446</v>
      </c>
      <c r="D245" s="2541"/>
      <c r="E245" s="2541"/>
      <c r="F245" s="2463"/>
      <c r="G245" s="2538" t="b">
        <v>1</v>
      </c>
      <c r="H245" s="2465"/>
      <c r="I245" s="2465"/>
      <c r="J245" s="2465"/>
      <c r="K245" s="2465"/>
      <c r="L245" s="2472">
        <v>0</v>
      </c>
      <c r="M245" s="2465">
        <v>0</v>
      </c>
      <c r="N245" s="2465">
        <v>0</v>
      </c>
      <c r="O245" s="2539">
        <f>L245*N245</f>
        <v>0</v>
      </c>
      <c r="P245" s="2465">
        <v>0</v>
      </c>
      <c r="Q245" s="2539">
        <f>L245*P245</f>
        <v>0</v>
      </c>
      <c r="R245" s="2465">
        <v>0</v>
      </c>
      <c r="S245" s="2465">
        <v>0</v>
      </c>
      <c r="T245" s="2465">
        <v>0</v>
      </c>
      <c r="U245" s="2540">
        <f>R245+S245-T245</f>
        <v>0</v>
      </c>
      <c r="V245" s="661"/>
      <c r="W245" s="2479">
        <f>+X245+Y245</f>
        <v>0</v>
      </c>
      <c r="X245" s="2483">
        <v>0</v>
      </c>
      <c r="Y245" s="2486">
        <v>0</v>
      </c>
      <c r="Z245" s="5980">
        <v>0</v>
      </c>
      <c r="AA245" s="2482">
        <v>0</v>
      </c>
      <c r="AB245" s="2482">
        <v>0</v>
      </c>
      <c r="AC245" s="2482">
        <v>0</v>
      </c>
      <c r="AD245" s="5990">
        <v>0</v>
      </c>
      <c r="AE245" s="1108">
        <f>AB245+AC245-AD245</f>
        <v>0</v>
      </c>
      <c r="AF245" s="2489">
        <f>Y245+AA245</f>
        <v>0</v>
      </c>
      <c r="AG245" s="661"/>
      <c r="AH245" s="3016">
        <v>0</v>
      </c>
      <c r="AI245" s="661"/>
      <c r="AJ245" s="3016">
        <v>0</v>
      </c>
      <c r="AK245" s="906"/>
      <c r="AL245" s="6177"/>
      <c r="AM245" s="738"/>
      <c r="AN245" s="738"/>
      <c r="AO245" s="738"/>
      <c r="AP245" s="738"/>
    </row>
    <row r="246" spans="2:42">
      <c r="B246" s="880"/>
      <c r="C246" s="2375" t="s">
        <v>1104</v>
      </c>
      <c r="D246" s="2542"/>
      <c r="E246" s="2542"/>
      <c r="F246" s="2542"/>
      <c r="G246" s="2543">
        <f>COUNTIF(G230:G245,TRUE)</f>
        <v>8</v>
      </c>
      <c r="H246" s="2544"/>
      <c r="I246" s="2544"/>
      <c r="J246" s="2544"/>
      <c r="K246" s="2544"/>
      <c r="L246" s="2545"/>
      <c r="M246" s="2544"/>
      <c r="N246" s="2544"/>
      <c r="O246" s="2505">
        <f>SUMIF($G$230:$G$245,"TRUE",O230:O245)</f>
        <v>0</v>
      </c>
      <c r="P246" s="2544"/>
      <c r="Q246" s="2505">
        <f>SUMIF($G$230:$G$245,"TRUE",Q230:Q245)</f>
        <v>0</v>
      </c>
      <c r="R246" s="2505">
        <f>SUMIF($G$230:$G$245,"TRUE",R230:R245)</f>
        <v>0</v>
      </c>
      <c r="S246" s="2505">
        <f>SUMIF($G$230:$G$245,"TRUE",S230:S245)</f>
        <v>0</v>
      </c>
      <c r="T246" s="2505">
        <f>SUMIF($G$230:$G$245,"TRUE",T230:T245)</f>
        <v>0</v>
      </c>
      <c r="U246" s="360">
        <f>SUMIF($G$230:$G$245,"TRUE",U230:U245)</f>
        <v>0</v>
      </c>
      <c r="V246" s="661"/>
      <c r="W246" s="2504">
        <f t="shared" ref="W246:AF246" si="37">SUMIF($G$230:$G$245,"TRUE",W230:W245)</f>
        <v>0</v>
      </c>
      <c r="X246" s="2505">
        <f t="shared" si="37"/>
        <v>0</v>
      </c>
      <c r="Y246" s="2505">
        <f t="shared" si="37"/>
        <v>0</v>
      </c>
      <c r="Z246" s="5981">
        <f t="shared" si="37"/>
        <v>0</v>
      </c>
      <c r="AA246" s="5981">
        <f>SUMIF($G$230:$G$245,"TRUE",AA230:AA245)</f>
        <v>0</v>
      </c>
      <c r="AB246" s="5981">
        <f>SUMIF($G$230:$G$245,"TRUE",AB230:AB245)</f>
        <v>0</v>
      </c>
      <c r="AC246" s="5981">
        <f>SUMIF($G$230:$G$245,"TRUE",AC230:AC245)</f>
        <v>0</v>
      </c>
      <c r="AD246" s="5981">
        <f>SUMIF($G$230:$G$245,"TRUE",AD230:AD245)</f>
        <v>0</v>
      </c>
      <c r="AE246" s="5981">
        <f>SUMIF($G$230:$G$245,"TRUE",AE230:AE245)</f>
        <v>0</v>
      </c>
      <c r="AF246" s="360">
        <f t="shared" si="37"/>
        <v>0</v>
      </c>
      <c r="AG246" s="661"/>
      <c r="AH246" s="3000">
        <f>SUMIF($G$230:$G$245,"TRUE",AH230:AH245)</f>
        <v>0</v>
      </c>
      <c r="AI246" s="661"/>
      <c r="AJ246" s="3000">
        <f>SUMIF($G$230:$G$245,"TRUE",AJ230:AJ245)</f>
        <v>0</v>
      </c>
      <c r="AK246" s="907"/>
      <c r="AL246" s="6177"/>
      <c r="AM246" s="738"/>
      <c r="AN246" s="738"/>
      <c r="AO246" s="738"/>
      <c r="AP246" s="738"/>
    </row>
    <row r="247" spans="2:42" s="718" customFormat="1">
      <c r="B247" s="884"/>
      <c r="C247" s="2546" t="s">
        <v>1751</v>
      </c>
      <c r="D247" s="2547"/>
      <c r="E247" s="2547"/>
      <c r="F247" s="2547"/>
      <c r="G247" s="2548"/>
      <c r="H247" s="2549"/>
      <c r="I247" s="2549"/>
      <c r="J247" s="2549"/>
      <c r="K247" s="2549"/>
      <c r="L247" s="2549"/>
      <c r="M247" s="2549"/>
      <c r="N247" s="2549"/>
      <c r="O247" s="2505">
        <f>SUM(O230:O245)</f>
        <v>0</v>
      </c>
      <c r="P247" s="2549"/>
      <c r="Q247" s="2505">
        <f>SUM(Q230:Q245)</f>
        <v>0</v>
      </c>
      <c r="R247" s="2505">
        <f>SUM(R230:R245)</f>
        <v>0</v>
      </c>
      <c r="S247" s="2505">
        <f>SUM(S230:S245)</f>
        <v>0</v>
      </c>
      <c r="T247" s="2505">
        <f>SUM(T230:T245)</f>
        <v>0</v>
      </c>
      <c r="U247" s="360">
        <f>SUM(U230:U245)</f>
        <v>0</v>
      </c>
      <c r="V247" s="662"/>
      <c r="W247" s="2504">
        <f t="shared" ref="W247:AF247" si="38">SUM(W230:W245)</f>
        <v>0</v>
      </c>
      <c r="X247" s="2505">
        <f t="shared" si="38"/>
        <v>0</v>
      </c>
      <c r="Y247" s="2505">
        <f t="shared" si="38"/>
        <v>0</v>
      </c>
      <c r="Z247" s="5981">
        <f t="shared" si="38"/>
        <v>0</v>
      </c>
      <c r="AA247" s="5981">
        <f>SUM(AA230:AA245)</f>
        <v>0</v>
      </c>
      <c r="AB247" s="5981">
        <f>SUM(AB230:AB245)</f>
        <v>0</v>
      </c>
      <c r="AC247" s="5981">
        <f>SUM(AC230:AC245)</f>
        <v>0</v>
      </c>
      <c r="AD247" s="5981">
        <f>SUM(AD230:AD245)</f>
        <v>0</v>
      </c>
      <c r="AE247" s="5981">
        <f>SUM(AE230:AE245)</f>
        <v>0</v>
      </c>
      <c r="AF247" s="360">
        <f t="shared" si="38"/>
        <v>0</v>
      </c>
      <c r="AG247" s="662"/>
      <c r="AH247" s="3000">
        <f>SUM(AH230:AH245)</f>
        <v>0</v>
      </c>
      <c r="AI247" s="662"/>
      <c r="AJ247" s="3000">
        <f>SUM(AJ230:AJ245)</f>
        <v>0</v>
      </c>
      <c r="AK247" s="907"/>
      <c r="AL247" s="662"/>
      <c r="AM247" s="740"/>
      <c r="AN247" s="740"/>
      <c r="AO247" s="740"/>
      <c r="AP247" s="740"/>
    </row>
    <row r="248" spans="2:42" s="718" customFormat="1">
      <c r="B248" s="884"/>
      <c r="C248" s="2375" t="s">
        <v>1104</v>
      </c>
      <c r="D248" s="2547"/>
      <c r="E248" s="2547"/>
      <c r="F248" s="2547"/>
      <c r="G248" s="2548"/>
      <c r="H248" s="2549"/>
      <c r="I248" s="2549"/>
      <c r="J248" s="2549"/>
      <c r="K248" s="2549"/>
      <c r="L248" s="2549"/>
      <c r="M248" s="2549"/>
      <c r="N248" s="2549"/>
      <c r="O248" s="2505">
        <f>O225+O246</f>
        <v>0</v>
      </c>
      <c r="P248" s="2549"/>
      <c r="Q248" s="2505">
        <f>Q225+Q246</f>
        <v>0</v>
      </c>
      <c r="R248" s="2505">
        <f t="shared" ref="R248:U249" si="39">R246+R225</f>
        <v>0</v>
      </c>
      <c r="S248" s="2505">
        <f t="shared" si="39"/>
        <v>0</v>
      </c>
      <c r="T248" s="2505">
        <f t="shared" si="39"/>
        <v>0</v>
      </c>
      <c r="U248" s="360">
        <f t="shared" si="39"/>
        <v>0</v>
      </c>
      <c r="V248" s="662"/>
      <c r="W248" s="2504">
        <f t="shared" ref="W248:AF249" si="40">W246+W225</f>
        <v>0</v>
      </c>
      <c r="X248" s="2505">
        <f t="shared" si="40"/>
        <v>0</v>
      </c>
      <c r="Y248" s="2505">
        <f t="shared" si="40"/>
        <v>0</v>
      </c>
      <c r="Z248" s="5981">
        <f t="shared" si="40"/>
        <v>0</v>
      </c>
      <c r="AA248" s="5981">
        <f t="shared" ref="AA248:AE249" si="41">AA246+AA225</f>
        <v>0</v>
      </c>
      <c r="AB248" s="5981">
        <f t="shared" si="41"/>
        <v>0</v>
      </c>
      <c r="AC248" s="5981">
        <f t="shared" si="41"/>
        <v>0</v>
      </c>
      <c r="AD248" s="5981">
        <f t="shared" si="41"/>
        <v>0</v>
      </c>
      <c r="AE248" s="5981">
        <f t="shared" si="41"/>
        <v>0</v>
      </c>
      <c r="AF248" s="360">
        <f t="shared" si="40"/>
        <v>0</v>
      </c>
      <c r="AG248" s="662"/>
      <c r="AH248" s="3000">
        <f>AH246+AH225</f>
        <v>0</v>
      </c>
      <c r="AI248" s="662"/>
      <c r="AJ248" s="3000">
        <f>AJ246+AJ225</f>
        <v>0</v>
      </c>
      <c r="AK248" s="907"/>
      <c r="AL248" s="662"/>
      <c r="AM248" s="740"/>
      <c r="AN248" s="740"/>
      <c r="AO248" s="740"/>
      <c r="AP248" s="740"/>
    </row>
    <row r="249" spans="2:42" s="718" customFormat="1">
      <c r="B249" s="884"/>
      <c r="C249" s="2546" t="s">
        <v>1685</v>
      </c>
      <c r="D249" s="2547"/>
      <c r="E249" s="2547"/>
      <c r="F249" s="2547"/>
      <c r="G249" s="2548"/>
      <c r="H249" s="2549"/>
      <c r="I249" s="2549"/>
      <c r="J249" s="2549"/>
      <c r="K249" s="2549"/>
      <c r="L249" s="2549"/>
      <c r="M249" s="2549"/>
      <c r="N249" s="2549"/>
      <c r="O249" s="2505">
        <f>O226+O247</f>
        <v>0</v>
      </c>
      <c r="P249" s="2549"/>
      <c r="Q249" s="2505">
        <f>Q226+Q247</f>
        <v>0</v>
      </c>
      <c r="R249" s="2505">
        <f t="shared" si="39"/>
        <v>0</v>
      </c>
      <c r="S249" s="2505">
        <f t="shared" si="39"/>
        <v>0</v>
      </c>
      <c r="T249" s="2505">
        <f t="shared" si="39"/>
        <v>0</v>
      </c>
      <c r="U249" s="360">
        <f t="shared" si="39"/>
        <v>0</v>
      </c>
      <c r="V249" s="662"/>
      <c r="W249" s="2504">
        <f t="shared" si="40"/>
        <v>0</v>
      </c>
      <c r="X249" s="2505">
        <f t="shared" si="40"/>
        <v>0</v>
      </c>
      <c r="Y249" s="2505">
        <f t="shared" si="40"/>
        <v>0</v>
      </c>
      <c r="Z249" s="5981">
        <f t="shared" si="40"/>
        <v>0</v>
      </c>
      <c r="AA249" s="5981">
        <f t="shared" si="41"/>
        <v>0</v>
      </c>
      <c r="AB249" s="5981">
        <f t="shared" si="41"/>
        <v>0</v>
      </c>
      <c r="AC249" s="5981">
        <f t="shared" si="41"/>
        <v>0</v>
      </c>
      <c r="AD249" s="5981">
        <f t="shared" si="41"/>
        <v>0</v>
      </c>
      <c r="AE249" s="5981">
        <f t="shared" si="41"/>
        <v>0</v>
      </c>
      <c r="AF249" s="360">
        <f t="shared" si="40"/>
        <v>0</v>
      </c>
      <c r="AG249" s="662"/>
      <c r="AH249" s="3000">
        <f>AH247+AH226</f>
        <v>0</v>
      </c>
      <c r="AI249" s="662"/>
      <c r="AJ249" s="3000">
        <f>AJ247+AJ226</f>
        <v>0</v>
      </c>
      <c r="AK249" s="907"/>
      <c r="AL249" s="662"/>
      <c r="AM249" s="740"/>
      <c r="AN249" s="740"/>
      <c r="AO249" s="740"/>
      <c r="AP249" s="740"/>
    </row>
    <row r="250" spans="2:42">
      <c r="B250" s="880"/>
      <c r="C250" s="2467" t="s">
        <v>1686</v>
      </c>
      <c r="D250" s="2468"/>
      <c r="E250" s="2468"/>
      <c r="F250" s="2476"/>
      <c r="G250" s="2476"/>
      <c r="H250" s="2470"/>
      <c r="I250" s="2470"/>
      <c r="J250" s="2470"/>
      <c r="K250" s="2472"/>
      <c r="L250" s="2465"/>
      <c r="M250" s="2465"/>
      <c r="N250" s="2465"/>
      <c r="O250" s="2465"/>
      <c r="P250" s="2465"/>
      <c r="Q250" s="2465"/>
      <c r="R250" s="2472"/>
      <c r="S250" s="2472"/>
      <c r="T250" s="2472"/>
      <c r="U250" s="2473"/>
      <c r="V250" s="661"/>
      <c r="W250" s="1113"/>
      <c r="X250" s="2472"/>
      <c r="Y250" s="2472"/>
      <c r="Z250" s="5984"/>
      <c r="AA250" s="406"/>
      <c r="AB250" s="406"/>
      <c r="AC250" s="406"/>
      <c r="AD250" s="5994"/>
      <c r="AE250" s="2472"/>
      <c r="AF250" s="2473"/>
      <c r="AG250" s="661"/>
      <c r="AH250" s="3014"/>
      <c r="AI250" s="661"/>
      <c r="AJ250" s="3014"/>
      <c r="AK250" s="874"/>
      <c r="AL250" s="6177"/>
      <c r="AM250" s="738"/>
      <c r="AN250" s="738"/>
      <c r="AO250" s="738"/>
      <c r="AP250" s="738"/>
    </row>
    <row r="251" spans="2:42">
      <c r="B251" s="880"/>
      <c r="C251" s="2166" t="s">
        <v>1745</v>
      </c>
      <c r="D251" s="2462"/>
      <c r="E251" s="2462"/>
      <c r="F251" s="2534"/>
      <c r="G251" s="2464"/>
      <c r="H251" s="2474"/>
      <c r="I251" s="2474"/>
      <c r="J251" s="2474"/>
      <c r="K251" s="2474"/>
      <c r="L251" s="2472"/>
      <c r="M251" s="2474"/>
      <c r="N251" s="2474"/>
      <c r="O251" s="2474"/>
      <c r="P251" s="2474"/>
      <c r="Q251" s="2474"/>
      <c r="R251" s="2474"/>
      <c r="S251" s="2464"/>
      <c r="T251" s="2535"/>
      <c r="U251" s="2536"/>
      <c r="V251" s="661"/>
      <c r="W251" s="2167"/>
      <c r="X251" s="167"/>
      <c r="Y251" s="2168"/>
      <c r="Z251" s="5978"/>
      <c r="AA251" s="167"/>
      <c r="AB251" s="167"/>
      <c r="AC251" s="167"/>
      <c r="AD251" s="5962"/>
      <c r="AE251" s="167"/>
      <c r="AF251" s="2169"/>
      <c r="AG251" s="661"/>
      <c r="AH251" s="3015"/>
      <c r="AI251" s="661"/>
      <c r="AJ251" s="3015"/>
      <c r="AK251" s="910"/>
      <c r="AL251" s="6177"/>
      <c r="AM251" s="738"/>
      <c r="AN251" s="738"/>
      <c r="AO251" s="738"/>
      <c r="AP251" s="738"/>
    </row>
    <row r="252" spans="2:42">
      <c r="B252" s="880"/>
      <c r="C252" s="2166" t="s">
        <v>2679</v>
      </c>
      <c r="D252" s="2462"/>
      <c r="E252" s="2462"/>
      <c r="F252" s="2534"/>
      <c r="G252" s="2464"/>
      <c r="H252" s="2474"/>
      <c r="I252" s="2474"/>
      <c r="J252" s="2474"/>
      <c r="K252" s="2474"/>
      <c r="L252" s="2472"/>
      <c r="M252" s="2474"/>
      <c r="N252" s="2474"/>
      <c r="O252" s="2474"/>
      <c r="P252" s="2474"/>
      <c r="Q252" s="2474"/>
      <c r="R252" s="2474"/>
      <c r="S252" s="2464"/>
      <c r="T252" s="2535"/>
      <c r="U252" s="2536"/>
      <c r="V252" s="661"/>
      <c r="W252" s="2167"/>
      <c r="X252" s="167"/>
      <c r="Y252" s="2168"/>
      <c r="Z252" s="5978"/>
      <c r="AA252" s="167"/>
      <c r="AB252" s="167"/>
      <c r="AC252" s="167"/>
      <c r="AD252" s="5962"/>
      <c r="AE252" s="167"/>
      <c r="AF252" s="2169"/>
      <c r="AG252" s="661"/>
      <c r="AH252" s="3015"/>
      <c r="AI252" s="661"/>
      <c r="AJ252" s="3015"/>
      <c r="AK252" s="910"/>
      <c r="AL252" s="6177"/>
      <c r="AM252" s="738"/>
      <c r="AN252" s="738"/>
      <c r="AO252" s="738"/>
      <c r="AP252" s="738"/>
    </row>
    <row r="253" spans="2:42">
      <c r="B253" s="880"/>
      <c r="C253" s="2166" t="s">
        <v>2680</v>
      </c>
      <c r="D253" s="2462"/>
      <c r="E253" s="2462"/>
      <c r="F253" s="2534"/>
      <c r="G253" s="2464"/>
      <c r="H253" s="2474"/>
      <c r="I253" s="2474"/>
      <c r="J253" s="2474"/>
      <c r="K253" s="2474"/>
      <c r="L253" s="2472"/>
      <c r="M253" s="2474"/>
      <c r="N253" s="2474"/>
      <c r="O253" s="2474"/>
      <c r="P253" s="2474"/>
      <c r="Q253" s="2474"/>
      <c r="R253" s="2474"/>
      <c r="S253" s="2464"/>
      <c r="T253" s="2535"/>
      <c r="U253" s="2536"/>
      <c r="V253" s="661"/>
      <c r="W253" s="2167"/>
      <c r="X253" s="167"/>
      <c r="Y253" s="2168"/>
      <c r="Z253" s="5978"/>
      <c r="AA253" s="167"/>
      <c r="AB253" s="167"/>
      <c r="AC253" s="167"/>
      <c r="AD253" s="5962"/>
      <c r="AE253" s="167"/>
      <c r="AF253" s="2169"/>
      <c r="AG253" s="661"/>
      <c r="AH253" s="3015"/>
      <c r="AI253" s="661"/>
      <c r="AJ253" s="3015"/>
      <c r="AK253" s="910"/>
      <c r="AL253" s="6177"/>
      <c r="AM253" s="738"/>
      <c r="AN253" s="738"/>
      <c r="AO253" s="738"/>
      <c r="AP253" s="738"/>
    </row>
    <row r="254" spans="2:42">
      <c r="B254" s="880"/>
      <c r="C254" s="2537" t="s">
        <v>2444</v>
      </c>
      <c r="D254" s="2462"/>
      <c r="E254" s="2462"/>
      <c r="F254" s="2534"/>
      <c r="G254" s="2538" t="b">
        <v>1</v>
      </c>
      <c r="H254" s="2474"/>
      <c r="I254" s="2474"/>
      <c r="J254" s="2474"/>
      <c r="K254" s="2474"/>
      <c r="L254" s="2465">
        <v>0</v>
      </c>
      <c r="M254" s="2465">
        <v>0</v>
      </c>
      <c r="N254" s="2465">
        <v>0</v>
      </c>
      <c r="O254" s="2539">
        <f>L254*N254</f>
        <v>0</v>
      </c>
      <c r="P254" s="2465">
        <v>0</v>
      </c>
      <c r="Q254" s="2539">
        <f>L254*P254</f>
        <v>0</v>
      </c>
      <c r="R254" s="2465">
        <v>0</v>
      </c>
      <c r="S254" s="2465">
        <v>0</v>
      </c>
      <c r="T254" s="2465">
        <v>0</v>
      </c>
      <c r="U254" s="2540">
        <f>R254+S254-T254</f>
        <v>0</v>
      </c>
      <c r="V254" s="661"/>
      <c r="W254" s="2479">
        <f>+X254+Y254</f>
        <v>0</v>
      </c>
      <c r="X254" s="2465">
        <v>0</v>
      </c>
      <c r="Y254" s="2465">
        <v>0</v>
      </c>
      <c r="Z254" s="5983">
        <v>0</v>
      </c>
      <c r="AA254" s="2482">
        <v>0</v>
      </c>
      <c r="AB254" s="2482">
        <v>0</v>
      </c>
      <c r="AC254" s="2482">
        <v>0</v>
      </c>
      <c r="AD254" s="5989">
        <v>0</v>
      </c>
      <c r="AE254" s="1108">
        <f>AB254+AC254-AD254</f>
        <v>0</v>
      </c>
      <c r="AF254" s="2489">
        <f>Y254+AA254</f>
        <v>0</v>
      </c>
      <c r="AG254" s="661"/>
      <c r="AH254" s="658">
        <v>0</v>
      </c>
      <c r="AI254" s="661"/>
      <c r="AJ254" s="658">
        <v>0</v>
      </c>
      <c r="AK254" s="906"/>
      <c r="AL254" s="6177"/>
      <c r="AM254" s="738"/>
      <c r="AN254" s="738"/>
      <c r="AO254" s="738"/>
      <c r="AP254" s="738"/>
    </row>
    <row r="255" spans="2:42">
      <c r="B255" s="880"/>
      <c r="C255" s="2537" t="s">
        <v>2445</v>
      </c>
      <c r="D255" s="2462"/>
      <c r="E255" s="2462"/>
      <c r="F255" s="2534"/>
      <c r="G255" s="2538" t="b">
        <v>0</v>
      </c>
      <c r="H255" s="2474"/>
      <c r="I255" s="2474"/>
      <c r="J255" s="2474"/>
      <c r="K255" s="2474"/>
      <c r="L255" s="2472">
        <v>0</v>
      </c>
      <c r="M255" s="2465">
        <v>0</v>
      </c>
      <c r="N255" s="2465">
        <v>0</v>
      </c>
      <c r="O255" s="2539">
        <f>L255*N255</f>
        <v>0</v>
      </c>
      <c r="P255" s="2465">
        <v>0</v>
      </c>
      <c r="Q255" s="2539">
        <f>L255*P255</f>
        <v>0</v>
      </c>
      <c r="R255" s="2465">
        <v>0</v>
      </c>
      <c r="S255" s="2465">
        <v>0</v>
      </c>
      <c r="T255" s="2465">
        <v>0</v>
      </c>
      <c r="U255" s="2540">
        <f>R255+S255-T255</f>
        <v>0</v>
      </c>
      <c r="V255" s="661"/>
      <c r="W255" s="2479">
        <f>+X255+Y255</f>
        <v>0</v>
      </c>
      <c r="X255" s="2482">
        <v>0</v>
      </c>
      <c r="Y255" s="2486">
        <v>0</v>
      </c>
      <c r="Z255" s="5979">
        <v>0</v>
      </c>
      <c r="AA255" s="2482">
        <v>0</v>
      </c>
      <c r="AB255" s="2482">
        <v>0</v>
      </c>
      <c r="AC255" s="2482">
        <v>0</v>
      </c>
      <c r="AD255" s="5989">
        <v>0</v>
      </c>
      <c r="AE255" s="1108">
        <f>AB255+AC255-AD255</f>
        <v>0</v>
      </c>
      <c r="AF255" s="2489">
        <f>Y255+AA255</f>
        <v>0</v>
      </c>
      <c r="AG255" s="661"/>
      <c r="AH255" s="658">
        <v>0</v>
      </c>
      <c r="AI255" s="661"/>
      <c r="AJ255" s="658">
        <v>0</v>
      </c>
      <c r="AK255" s="906"/>
      <c r="AL255" s="6177"/>
      <c r="AM255" s="738"/>
      <c r="AN255" s="738"/>
      <c r="AO255" s="738"/>
      <c r="AP255" s="738"/>
    </row>
    <row r="256" spans="2:42">
      <c r="B256" s="880"/>
      <c r="C256" s="2537" t="s">
        <v>2446</v>
      </c>
      <c r="D256" s="2462"/>
      <c r="E256" s="2462"/>
      <c r="F256" s="2534"/>
      <c r="G256" s="2538" t="b">
        <v>1</v>
      </c>
      <c r="H256" s="2474"/>
      <c r="I256" s="2474"/>
      <c r="J256" s="2474"/>
      <c r="K256" s="2474"/>
      <c r="L256" s="2472">
        <v>0</v>
      </c>
      <c r="M256" s="2465">
        <v>0</v>
      </c>
      <c r="N256" s="2465">
        <v>0</v>
      </c>
      <c r="O256" s="2539">
        <f>L256*N256</f>
        <v>0</v>
      </c>
      <c r="P256" s="2465">
        <v>0</v>
      </c>
      <c r="Q256" s="2539">
        <f>L256*P256</f>
        <v>0</v>
      </c>
      <c r="R256" s="2465">
        <v>0</v>
      </c>
      <c r="S256" s="2465">
        <v>0</v>
      </c>
      <c r="T256" s="2465">
        <v>0</v>
      </c>
      <c r="U256" s="2540">
        <f>R256+S256-T256</f>
        <v>0</v>
      </c>
      <c r="V256" s="661"/>
      <c r="W256" s="2479">
        <f>+X256+Y256</f>
        <v>0</v>
      </c>
      <c r="X256" s="2482">
        <v>0</v>
      </c>
      <c r="Y256" s="2486">
        <v>0</v>
      </c>
      <c r="Z256" s="5979">
        <v>0</v>
      </c>
      <c r="AA256" s="2482">
        <v>0</v>
      </c>
      <c r="AB256" s="2482">
        <v>0</v>
      </c>
      <c r="AC256" s="2482">
        <v>0</v>
      </c>
      <c r="AD256" s="5989">
        <v>0</v>
      </c>
      <c r="AE256" s="1108">
        <f>AB256+AC256-AD256</f>
        <v>0</v>
      </c>
      <c r="AF256" s="2489">
        <f>Y256+AA256</f>
        <v>0</v>
      </c>
      <c r="AG256" s="661"/>
      <c r="AH256" s="658">
        <v>0</v>
      </c>
      <c r="AI256" s="661"/>
      <c r="AJ256" s="658">
        <v>0</v>
      </c>
      <c r="AK256" s="906"/>
      <c r="AL256" s="6177"/>
      <c r="AM256" s="738"/>
      <c r="AN256" s="738"/>
      <c r="AO256" s="738"/>
      <c r="AP256" s="738"/>
    </row>
    <row r="257" spans="2:42">
      <c r="B257" s="880"/>
      <c r="C257" s="2166" t="s">
        <v>2681</v>
      </c>
      <c r="D257" s="2462"/>
      <c r="E257" s="2462"/>
      <c r="F257" s="2534"/>
      <c r="G257" s="2464"/>
      <c r="H257" s="2474"/>
      <c r="I257" s="2474"/>
      <c r="J257" s="2474"/>
      <c r="K257" s="2474"/>
      <c r="L257" s="2472"/>
      <c r="M257" s="2474"/>
      <c r="N257" s="2474"/>
      <c r="O257" s="2474"/>
      <c r="P257" s="2474"/>
      <c r="Q257" s="2474"/>
      <c r="R257" s="2474"/>
      <c r="S257" s="2464"/>
      <c r="T257" s="2535"/>
      <c r="U257" s="2536"/>
      <c r="V257" s="661"/>
      <c r="W257" s="2167"/>
      <c r="X257" s="167"/>
      <c r="Y257" s="2168"/>
      <c r="Z257" s="5978"/>
      <c r="AA257" s="167"/>
      <c r="AB257" s="167"/>
      <c r="AC257" s="167"/>
      <c r="AD257" s="5962"/>
      <c r="AE257" s="167"/>
      <c r="AF257" s="2169"/>
      <c r="AG257" s="661"/>
      <c r="AH257" s="3015"/>
      <c r="AI257" s="661"/>
      <c r="AJ257" s="3015"/>
      <c r="AK257" s="910"/>
      <c r="AL257" s="6177"/>
      <c r="AM257" s="738"/>
      <c r="AN257" s="738"/>
      <c r="AO257" s="738"/>
      <c r="AP257" s="738"/>
    </row>
    <row r="258" spans="2:42">
      <c r="B258" s="880"/>
      <c r="C258" s="2537" t="s">
        <v>2444</v>
      </c>
      <c r="D258" s="2462"/>
      <c r="E258" s="2462"/>
      <c r="F258" s="2534"/>
      <c r="G258" s="2538" t="b">
        <v>1</v>
      </c>
      <c r="H258" s="2474"/>
      <c r="I258" s="2474"/>
      <c r="J258" s="2474"/>
      <c r="K258" s="2474"/>
      <c r="L258" s="2472">
        <v>0</v>
      </c>
      <c r="M258" s="2465">
        <v>0</v>
      </c>
      <c r="N258" s="2465">
        <v>0</v>
      </c>
      <c r="O258" s="2539">
        <f>L258*N258</f>
        <v>0</v>
      </c>
      <c r="P258" s="2465">
        <v>0</v>
      </c>
      <c r="Q258" s="2539">
        <f>L258*P258</f>
        <v>0</v>
      </c>
      <c r="R258" s="2465">
        <v>0</v>
      </c>
      <c r="S258" s="2465">
        <v>0</v>
      </c>
      <c r="T258" s="2465">
        <v>0</v>
      </c>
      <c r="U258" s="2540">
        <f>R258+S258-T258</f>
        <v>0</v>
      </c>
      <c r="V258" s="661"/>
      <c r="W258" s="2479">
        <f>+X258+Y258</f>
        <v>0</v>
      </c>
      <c r="X258" s="2482">
        <v>0</v>
      </c>
      <c r="Y258" s="2486">
        <v>0</v>
      </c>
      <c r="Z258" s="5979">
        <v>0</v>
      </c>
      <c r="AA258" s="2482">
        <v>0</v>
      </c>
      <c r="AB258" s="2482">
        <v>0</v>
      </c>
      <c r="AC258" s="2482">
        <v>0</v>
      </c>
      <c r="AD258" s="5989">
        <v>0</v>
      </c>
      <c r="AE258" s="1108">
        <f>AB258+AC258-AD258</f>
        <v>0</v>
      </c>
      <c r="AF258" s="2489">
        <f>Y258+AA258</f>
        <v>0</v>
      </c>
      <c r="AG258" s="661"/>
      <c r="AH258" s="658">
        <v>0</v>
      </c>
      <c r="AI258" s="661"/>
      <c r="AJ258" s="658">
        <v>0</v>
      </c>
      <c r="AK258" s="906"/>
      <c r="AL258" s="6177"/>
      <c r="AM258" s="738"/>
      <c r="AN258" s="738"/>
      <c r="AO258" s="738"/>
      <c r="AP258" s="738"/>
    </row>
    <row r="259" spans="2:42">
      <c r="B259" s="880"/>
      <c r="C259" s="2537" t="s">
        <v>2445</v>
      </c>
      <c r="D259" s="2462"/>
      <c r="E259" s="2462"/>
      <c r="F259" s="2534"/>
      <c r="G259" s="2538" t="b">
        <v>0</v>
      </c>
      <c r="H259" s="2474"/>
      <c r="I259" s="2474"/>
      <c r="J259" s="2474"/>
      <c r="K259" s="2474"/>
      <c r="L259" s="2472">
        <v>0</v>
      </c>
      <c r="M259" s="2465">
        <v>0</v>
      </c>
      <c r="N259" s="2465">
        <v>0</v>
      </c>
      <c r="O259" s="2539">
        <f>L259*N259</f>
        <v>0</v>
      </c>
      <c r="P259" s="2465">
        <v>0</v>
      </c>
      <c r="Q259" s="2539">
        <f>L259*P259</f>
        <v>0</v>
      </c>
      <c r="R259" s="2465">
        <v>0</v>
      </c>
      <c r="S259" s="2465">
        <v>0</v>
      </c>
      <c r="T259" s="2465">
        <v>0</v>
      </c>
      <c r="U259" s="2540">
        <f>R259+S259-T259</f>
        <v>0</v>
      </c>
      <c r="V259" s="661"/>
      <c r="W259" s="2479">
        <f>+X259+Y259</f>
        <v>0</v>
      </c>
      <c r="X259" s="2482">
        <v>0</v>
      </c>
      <c r="Y259" s="2486">
        <v>0</v>
      </c>
      <c r="Z259" s="5979">
        <v>0</v>
      </c>
      <c r="AA259" s="2482">
        <v>0</v>
      </c>
      <c r="AB259" s="2482">
        <v>0</v>
      </c>
      <c r="AC259" s="2482">
        <v>0</v>
      </c>
      <c r="AD259" s="5989">
        <v>0</v>
      </c>
      <c r="AE259" s="1108">
        <f>AB259+AC259-AD259</f>
        <v>0</v>
      </c>
      <c r="AF259" s="2489">
        <f>Y259+AA259</f>
        <v>0</v>
      </c>
      <c r="AG259" s="661"/>
      <c r="AH259" s="658">
        <v>0</v>
      </c>
      <c r="AI259" s="661"/>
      <c r="AJ259" s="658">
        <v>0</v>
      </c>
      <c r="AK259" s="906"/>
      <c r="AL259" s="6177"/>
      <c r="AM259" s="738"/>
      <c r="AN259" s="738"/>
      <c r="AO259" s="738"/>
      <c r="AP259" s="738"/>
    </row>
    <row r="260" spans="2:42">
      <c r="B260" s="880"/>
      <c r="C260" s="2537" t="s">
        <v>2446</v>
      </c>
      <c r="D260" s="2462"/>
      <c r="E260" s="2462"/>
      <c r="F260" s="2534"/>
      <c r="G260" s="2538" t="b">
        <v>1</v>
      </c>
      <c r="H260" s="2474"/>
      <c r="I260" s="2474"/>
      <c r="J260" s="2474"/>
      <c r="K260" s="2474"/>
      <c r="L260" s="2472">
        <v>0</v>
      </c>
      <c r="M260" s="2465">
        <v>0</v>
      </c>
      <c r="N260" s="2465">
        <v>0</v>
      </c>
      <c r="O260" s="2539">
        <f>L260*N260</f>
        <v>0</v>
      </c>
      <c r="P260" s="2465">
        <v>0</v>
      </c>
      <c r="Q260" s="2539">
        <f>L260*P260</f>
        <v>0</v>
      </c>
      <c r="R260" s="2465">
        <v>0</v>
      </c>
      <c r="S260" s="2465">
        <v>0</v>
      </c>
      <c r="T260" s="2465">
        <v>0</v>
      </c>
      <c r="U260" s="2540">
        <f>R260+S260-T260</f>
        <v>0</v>
      </c>
      <c r="V260" s="661"/>
      <c r="W260" s="2479">
        <f>+X260+Y260</f>
        <v>0</v>
      </c>
      <c r="X260" s="2482">
        <v>0</v>
      </c>
      <c r="Y260" s="2486">
        <v>0</v>
      </c>
      <c r="Z260" s="5979">
        <v>0</v>
      </c>
      <c r="AA260" s="2482">
        <v>0</v>
      </c>
      <c r="AB260" s="2482">
        <v>0</v>
      </c>
      <c r="AC260" s="2482">
        <v>0</v>
      </c>
      <c r="AD260" s="5989">
        <v>0</v>
      </c>
      <c r="AE260" s="1108">
        <f>AB260+AC260-AD260</f>
        <v>0</v>
      </c>
      <c r="AF260" s="2489">
        <f>Y260+AA260</f>
        <v>0</v>
      </c>
      <c r="AG260" s="661"/>
      <c r="AH260" s="658">
        <v>0</v>
      </c>
      <c r="AI260" s="661"/>
      <c r="AJ260" s="658">
        <v>0</v>
      </c>
      <c r="AK260" s="906"/>
      <c r="AL260" s="6177"/>
      <c r="AM260" s="738"/>
      <c r="AN260" s="738"/>
      <c r="AO260" s="738"/>
      <c r="AP260" s="738"/>
    </row>
    <row r="261" spans="2:42">
      <c r="B261" s="880"/>
      <c r="C261" s="2166" t="s">
        <v>2682</v>
      </c>
      <c r="D261" s="2462"/>
      <c r="E261" s="2462"/>
      <c r="F261" s="2534"/>
      <c r="G261" s="2464"/>
      <c r="H261" s="2474"/>
      <c r="I261" s="2474"/>
      <c r="J261" s="2474"/>
      <c r="K261" s="2474"/>
      <c r="L261" s="2472"/>
      <c r="M261" s="2474"/>
      <c r="N261" s="2474"/>
      <c r="O261" s="2474"/>
      <c r="P261" s="2474"/>
      <c r="Q261" s="2474"/>
      <c r="R261" s="2474"/>
      <c r="S261" s="2464"/>
      <c r="T261" s="2535"/>
      <c r="U261" s="2536"/>
      <c r="V261" s="661"/>
      <c r="W261" s="2167"/>
      <c r="X261" s="167"/>
      <c r="Y261" s="2168"/>
      <c r="Z261" s="5978"/>
      <c r="AA261" s="167"/>
      <c r="AB261" s="167"/>
      <c r="AC261" s="167"/>
      <c r="AD261" s="5962"/>
      <c r="AE261" s="167"/>
      <c r="AF261" s="2169"/>
      <c r="AG261" s="661"/>
      <c r="AH261" s="3015"/>
      <c r="AI261" s="661"/>
      <c r="AJ261" s="3015"/>
      <c r="AK261" s="910"/>
      <c r="AL261" s="6177"/>
      <c r="AM261" s="738"/>
      <c r="AN261" s="738"/>
      <c r="AO261" s="738"/>
      <c r="AP261" s="738"/>
    </row>
    <row r="262" spans="2:42">
      <c r="B262" s="880"/>
      <c r="C262" s="2166" t="s">
        <v>2683</v>
      </c>
      <c r="D262" s="2462"/>
      <c r="E262" s="2462"/>
      <c r="F262" s="2534"/>
      <c r="G262" s="2464"/>
      <c r="H262" s="2474"/>
      <c r="I262" s="2474"/>
      <c r="J262" s="2474"/>
      <c r="K262" s="2474"/>
      <c r="L262" s="2472"/>
      <c r="M262" s="2474"/>
      <c r="N262" s="2474"/>
      <c r="O262" s="2474"/>
      <c r="P262" s="2474"/>
      <c r="Q262" s="2474"/>
      <c r="R262" s="2474"/>
      <c r="S262" s="2464"/>
      <c r="T262" s="2535"/>
      <c r="U262" s="2536"/>
      <c r="V262" s="661"/>
      <c r="W262" s="2167"/>
      <c r="X262" s="167"/>
      <c r="Y262" s="2168"/>
      <c r="Z262" s="5978"/>
      <c r="AA262" s="167"/>
      <c r="AB262" s="167"/>
      <c r="AC262" s="167"/>
      <c r="AD262" s="5962"/>
      <c r="AE262" s="167"/>
      <c r="AF262" s="2169"/>
      <c r="AG262" s="661"/>
      <c r="AH262" s="3015"/>
      <c r="AI262" s="661"/>
      <c r="AJ262" s="3015"/>
      <c r="AK262" s="910"/>
      <c r="AL262" s="6177"/>
      <c r="AM262" s="738"/>
      <c r="AN262" s="738"/>
      <c r="AO262" s="738"/>
      <c r="AP262" s="738"/>
    </row>
    <row r="263" spans="2:42">
      <c r="B263" s="880"/>
      <c r="C263" s="2537" t="s">
        <v>2444</v>
      </c>
      <c r="D263" s="2462"/>
      <c r="E263" s="2462"/>
      <c r="F263" s="2534"/>
      <c r="G263" s="2538" t="b">
        <v>1</v>
      </c>
      <c r="H263" s="2474"/>
      <c r="I263" s="2474"/>
      <c r="J263" s="2474"/>
      <c r="K263" s="2474"/>
      <c r="L263" s="2472">
        <v>0</v>
      </c>
      <c r="M263" s="2465">
        <v>0</v>
      </c>
      <c r="N263" s="2465">
        <v>0</v>
      </c>
      <c r="O263" s="2539">
        <f>L263*N263</f>
        <v>0</v>
      </c>
      <c r="P263" s="2465">
        <v>0</v>
      </c>
      <c r="Q263" s="2539">
        <f>L263*P263</f>
        <v>0</v>
      </c>
      <c r="R263" s="2465">
        <v>0</v>
      </c>
      <c r="S263" s="2465">
        <v>0</v>
      </c>
      <c r="T263" s="2465">
        <v>0</v>
      </c>
      <c r="U263" s="2540">
        <f>R263+S263-T263</f>
        <v>0</v>
      </c>
      <c r="V263" s="661"/>
      <c r="W263" s="2479">
        <f>+X263+Y263</f>
        <v>0</v>
      </c>
      <c r="X263" s="2482">
        <v>0</v>
      </c>
      <c r="Y263" s="2486">
        <v>0</v>
      </c>
      <c r="Z263" s="5979">
        <v>0</v>
      </c>
      <c r="AA263" s="2482">
        <v>0</v>
      </c>
      <c r="AB263" s="2482">
        <v>0</v>
      </c>
      <c r="AC263" s="2482">
        <v>0</v>
      </c>
      <c r="AD263" s="5989">
        <v>0</v>
      </c>
      <c r="AE263" s="1108">
        <f>AB263+AC263-AD263</f>
        <v>0</v>
      </c>
      <c r="AF263" s="2489">
        <f>Y263+AA263</f>
        <v>0</v>
      </c>
      <c r="AG263" s="661"/>
      <c r="AH263" s="658">
        <v>0</v>
      </c>
      <c r="AI263" s="661"/>
      <c r="AJ263" s="658">
        <v>0</v>
      </c>
      <c r="AK263" s="906"/>
      <c r="AL263" s="6177"/>
      <c r="AM263" s="738"/>
      <c r="AN263" s="738"/>
      <c r="AO263" s="738"/>
      <c r="AP263" s="738"/>
    </row>
    <row r="264" spans="2:42">
      <c r="B264" s="880"/>
      <c r="C264" s="2537" t="s">
        <v>2445</v>
      </c>
      <c r="D264" s="2462"/>
      <c r="E264" s="2462"/>
      <c r="F264" s="2534"/>
      <c r="G264" s="2538" t="b">
        <v>0</v>
      </c>
      <c r="H264" s="2474"/>
      <c r="I264" s="2474"/>
      <c r="J264" s="2474"/>
      <c r="K264" s="2474"/>
      <c r="L264" s="2472">
        <v>0</v>
      </c>
      <c r="M264" s="2465">
        <v>0</v>
      </c>
      <c r="N264" s="2465">
        <v>0</v>
      </c>
      <c r="O264" s="2539">
        <f>L264*N264</f>
        <v>0</v>
      </c>
      <c r="P264" s="2465">
        <v>0</v>
      </c>
      <c r="Q264" s="2539">
        <f>L264*P264</f>
        <v>0</v>
      </c>
      <c r="R264" s="2465">
        <v>0</v>
      </c>
      <c r="S264" s="2465">
        <v>0</v>
      </c>
      <c r="T264" s="2465">
        <v>0</v>
      </c>
      <c r="U264" s="2540">
        <f>R264+S264-T264</f>
        <v>0</v>
      </c>
      <c r="V264" s="661"/>
      <c r="W264" s="2479">
        <f>+X264+Y264</f>
        <v>0</v>
      </c>
      <c r="X264" s="2482">
        <v>0</v>
      </c>
      <c r="Y264" s="2486">
        <v>0</v>
      </c>
      <c r="Z264" s="5979">
        <v>0</v>
      </c>
      <c r="AA264" s="2482">
        <v>0</v>
      </c>
      <c r="AB264" s="2482">
        <v>0</v>
      </c>
      <c r="AC264" s="2482">
        <v>0</v>
      </c>
      <c r="AD264" s="5989">
        <v>0</v>
      </c>
      <c r="AE264" s="1108">
        <f>AB264+AC264-AD264</f>
        <v>0</v>
      </c>
      <c r="AF264" s="2489">
        <f>Y264+AA264</f>
        <v>0</v>
      </c>
      <c r="AG264" s="661"/>
      <c r="AH264" s="658">
        <v>0</v>
      </c>
      <c r="AI264" s="661"/>
      <c r="AJ264" s="658">
        <v>0</v>
      </c>
      <c r="AK264" s="906"/>
      <c r="AL264" s="6177"/>
      <c r="AM264" s="738"/>
      <c r="AN264" s="738"/>
      <c r="AO264" s="738"/>
      <c r="AP264" s="738"/>
    </row>
    <row r="265" spans="2:42">
      <c r="B265" s="880"/>
      <c r="C265" s="2537" t="s">
        <v>2446</v>
      </c>
      <c r="D265" s="2462"/>
      <c r="E265" s="2462"/>
      <c r="F265" s="2534"/>
      <c r="G265" s="2538" t="b">
        <v>1</v>
      </c>
      <c r="H265" s="2474"/>
      <c r="I265" s="2474"/>
      <c r="J265" s="2474"/>
      <c r="K265" s="2474"/>
      <c r="L265" s="2472">
        <v>0</v>
      </c>
      <c r="M265" s="2465">
        <v>0</v>
      </c>
      <c r="N265" s="2465">
        <v>0</v>
      </c>
      <c r="O265" s="2539">
        <f>L265*N265</f>
        <v>0</v>
      </c>
      <c r="P265" s="2465">
        <v>0</v>
      </c>
      <c r="Q265" s="2539">
        <f>L265*P265</f>
        <v>0</v>
      </c>
      <c r="R265" s="2465">
        <v>0</v>
      </c>
      <c r="S265" s="2465">
        <v>0</v>
      </c>
      <c r="T265" s="2465">
        <v>0</v>
      </c>
      <c r="U265" s="2540">
        <f>R265+S265-T265</f>
        <v>0</v>
      </c>
      <c r="V265" s="661"/>
      <c r="W265" s="2479">
        <f>+X265+Y265</f>
        <v>0</v>
      </c>
      <c r="X265" s="2482">
        <v>0</v>
      </c>
      <c r="Y265" s="2486">
        <v>0</v>
      </c>
      <c r="Z265" s="5979">
        <v>0</v>
      </c>
      <c r="AA265" s="2482">
        <v>0</v>
      </c>
      <c r="AB265" s="2482">
        <v>0</v>
      </c>
      <c r="AC265" s="2482">
        <v>0</v>
      </c>
      <c r="AD265" s="5989">
        <v>0</v>
      </c>
      <c r="AE265" s="1108">
        <f>AB265+AC265-AD265</f>
        <v>0</v>
      </c>
      <c r="AF265" s="2489">
        <f>Y265+AA265</f>
        <v>0</v>
      </c>
      <c r="AG265" s="661"/>
      <c r="AH265" s="658">
        <v>0</v>
      </c>
      <c r="AI265" s="661"/>
      <c r="AJ265" s="658">
        <v>0</v>
      </c>
      <c r="AK265" s="906"/>
      <c r="AL265" s="6177"/>
      <c r="AM265" s="738"/>
      <c r="AN265" s="738"/>
      <c r="AO265" s="738"/>
      <c r="AP265" s="738"/>
    </row>
    <row r="266" spans="2:42">
      <c r="B266" s="880"/>
      <c r="C266" s="2166" t="s">
        <v>2684</v>
      </c>
      <c r="D266" s="2462"/>
      <c r="E266" s="2462"/>
      <c r="F266" s="2534"/>
      <c r="G266" s="2464"/>
      <c r="H266" s="2474"/>
      <c r="I266" s="2474"/>
      <c r="J266" s="2474"/>
      <c r="K266" s="2474"/>
      <c r="L266" s="2472"/>
      <c r="M266" s="2474"/>
      <c r="N266" s="2474"/>
      <c r="O266" s="2474"/>
      <c r="P266" s="2474"/>
      <c r="Q266" s="2474"/>
      <c r="R266" s="2474"/>
      <c r="S266" s="2464"/>
      <c r="T266" s="2535"/>
      <c r="U266" s="2536"/>
      <c r="V266" s="661"/>
      <c r="W266" s="2167"/>
      <c r="X266" s="167"/>
      <c r="Y266" s="2168"/>
      <c r="Z266" s="5978"/>
      <c r="AA266" s="167"/>
      <c r="AB266" s="167"/>
      <c r="AC266" s="167"/>
      <c r="AD266" s="5962"/>
      <c r="AE266" s="167"/>
      <c r="AF266" s="2169"/>
      <c r="AG266" s="661"/>
      <c r="AH266" s="3015"/>
      <c r="AI266" s="661"/>
      <c r="AJ266" s="3015"/>
      <c r="AK266" s="910"/>
      <c r="AL266" s="6177"/>
      <c r="AM266" s="738"/>
      <c r="AN266" s="738"/>
      <c r="AO266" s="738"/>
      <c r="AP266" s="738"/>
    </row>
    <row r="267" spans="2:42">
      <c r="B267" s="880"/>
      <c r="C267" s="2537" t="s">
        <v>2444</v>
      </c>
      <c r="D267" s="2462"/>
      <c r="E267" s="2462"/>
      <c r="F267" s="2534"/>
      <c r="G267" s="2538" t="b">
        <v>1</v>
      </c>
      <c r="H267" s="2474"/>
      <c r="I267" s="2474"/>
      <c r="J267" s="2474"/>
      <c r="K267" s="2474"/>
      <c r="L267" s="2472">
        <v>0</v>
      </c>
      <c r="M267" s="2465">
        <v>0</v>
      </c>
      <c r="N267" s="2465">
        <v>0</v>
      </c>
      <c r="O267" s="2539">
        <f>L267*N267</f>
        <v>0</v>
      </c>
      <c r="P267" s="2465">
        <v>0</v>
      </c>
      <c r="Q267" s="2539">
        <f>L267*P267</f>
        <v>0</v>
      </c>
      <c r="R267" s="2465">
        <v>0</v>
      </c>
      <c r="S267" s="2465">
        <v>0</v>
      </c>
      <c r="T267" s="2465">
        <v>0</v>
      </c>
      <c r="U267" s="2540">
        <f>R267+S267-T267</f>
        <v>0</v>
      </c>
      <c r="V267" s="661"/>
      <c r="W267" s="2479">
        <f>+X267+Y267</f>
        <v>0</v>
      </c>
      <c r="X267" s="2482">
        <v>0</v>
      </c>
      <c r="Y267" s="2486">
        <v>0</v>
      </c>
      <c r="Z267" s="5979">
        <v>0</v>
      </c>
      <c r="AA267" s="2482">
        <v>0</v>
      </c>
      <c r="AB267" s="2482">
        <v>0</v>
      </c>
      <c r="AC267" s="2482">
        <v>0</v>
      </c>
      <c r="AD267" s="5989">
        <v>0</v>
      </c>
      <c r="AE267" s="1108">
        <f>AB267+AC267-AD267</f>
        <v>0</v>
      </c>
      <c r="AF267" s="2489">
        <f>Y267+AA267</f>
        <v>0</v>
      </c>
      <c r="AG267" s="661"/>
      <c r="AH267" s="658">
        <v>0</v>
      </c>
      <c r="AI267" s="661"/>
      <c r="AJ267" s="658">
        <v>0</v>
      </c>
      <c r="AK267" s="906"/>
      <c r="AL267" s="6177"/>
      <c r="AM267" s="738"/>
      <c r="AN267" s="738"/>
      <c r="AO267" s="738"/>
      <c r="AP267" s="738"/>
    </row>
    <row r="268" spans="2:42">
      <c r="B268" s="880"/>
      <c r="C268" s="2537" t="s">
        <v>2445</v>
      </c>
      <c r="D268" s="2462"/>
      <c r="E268" s="2462"/>
      <c r="F268" s="2534"/>
      <c r="G268" s="2538" t="b">
        <v>0</v>
      </c>
      <c r="H268" s="2474"/>
      <c r="I268" s="2474"/>
      <c r="J268" s="2474"/>
      <c r="K268" s="2474"/>
      <c r="L268" s="2472">
        <v>0</v>
      </c>
      <c r="M268" s="2465">
        <v>0</v>
      </c>
      <c r="N268" s="2465">
        <v>0</v>
      </c>
      <c r="O268" s="2539">
        <f>L268*N268</f>
        <v>0</v>
      </c>
      <c r="P268" s="2465">
        <v>0</v>
      </c>
      <c r="Q268" s="2539">
        <f>L268*P268</f>
        <v>0</v>
      </c>
      <c r="R268" s="2465">
        <v>0</v>
      </c>
      <c r="S268" s="2465">
        <v>0</v>
      </c>
      <c r="T268" s="2465">
        <v>0</v>
      </c>
      <c r="U268" s="2540">
        <f>R268+S268-T268</f>
        <v>0</v>
      </c>
      <c r="V268" s="661"/>
      <c r="W268" s="2479">
        <f>+X268+Y268</f>
        <v>0</v>
      </c>
      <c r="X268" s="2482">
        <v>0</v>
      </c>
      <c r="Y268" s="2486">
        <v>0</v>
      </c>
      <c r="Z268" s="5979">
        <v>0</v>
      </c>
      <c r="AA268" s="2482">
        <v>0</v>
      </c>
      <c r="AB268" s="2482">
        <v>0</v>
      </c>
      <c r="AC268" s="2482">
        <v>0</v>
      </c>
      <c r="AD268" s="5989">
        <v>0</v>
      </c>
      <c r="AE268" s="1108">
        <f>AB268+AC268-AD268</f>
        <v>0</v>
      </c>
      <c r="AF268" s="2489">
        <f>Y268+AA268</f>
        <v>0</v>
      </c>
      <c r="AG268" s="661"/>
      <c r="AH268" s="658">
        <v>0</v>
      </c>
      <c r="AI268" s="661"/>
      <c r="AJ268" s="658">
        <v>0</v>
      </c>
      <c r="AK268" s="906"/>
      <c r="AL268" s="6177"/>
      <c r="AM268" s="738"/>
      <c r="AN268" s="738"/>
      <c r="AO268" s="738"/>
      <c r="AP268" s="738"/>
    </row>
    <row r="269" spans="2:42">
      <c r="B269" s="880"/>
      <c r="C269" s="2537" t="s">
        <v>2446</v>
      </c>
      <c r="D269" s="2541"/>
      <c r="E269" s="2541"/>
      <c r="F269" s="2463"/>
      <c r="G269" s="2538" t="b">
        <v>1</v>
      </c>
      <c r="H269" s="2465"/>
      <c r="I269" s="2465"/>
      <c r="J269" s="2465"/>
      <c r="K269" s="2465"/>
      <c r="L269" s="2472">
        <v>0</v>
      </c>
      <c r="M269" s="2465">
        <v>0</v>
      </c>
      <c r="N269" s="2465">
        <v>0</v>
      </c>
      <c r="O269" s="2539">
        <f>L269*N269</f>
        <v>0</v>
      </c>
      <c r="P269" s="2465">
        <v>0</v>
      </c>
      <c r="Q269" s="2539">
        <f>L269*P269</f>
        <v>0</v>
      </c>
      <c r="R269" s="2465">
        <v>0</v>
      </c>
      <c r="S269" s="2465">
        <v>0</v>
      </c>
      <c r="T269" s="2465">
        <v>0</v>
      </c>
      <c r="U269" s="2540">
        <f>R269+S269-T269</f>
        <v>0</v>
      </c>
      <c r="V269" s="661"/>
      <c r="W269" s="2479">
        <f>+X269+Y269</f>
        <v>0</v>
      </c>
      <c r="X269" s="2483">
        <v>0</v>
      </c>
      <c r="Y269" s="2486">
        <v>0</v>
      </c>
      <c r="Z269" s="5980">
        <v>0</v>
      </c>
      <c r="AA269" s="2482">
        <v>0</v>
      </c>
      <c r="AB269" s="2482">
        <v>0</v>
      </c>
      <c r="AC269" s="2482">
        <v>0</v>
      </c>
      <c r="AD269" s="5990">
        <v>0</v>
      </c>
      <c r="AE269" s="1108">
        <f>AB269+AC269-AD269</f>
        <v>0</v>
      </c>
      <c r="AF269" s="2489">
        <f>Y269+AA269</f>
        <v>0</v>
      </c>
      <c r="AG269" s="661"/>
      <c r="AH269" s="3016">
        <v>0</v>
      </c>
      <c r="AI269" s="661"/>
      <c r="AJ269" s="3016">
        <v>0</v>
      </c>
      <c r="AK269" s="906"/>
      <c r="AL269" s="6177"/>
      <c r="AM269" s="738"/>
      <c r="AN269" s="738"/>
      <c r="AO269" s="738"/>
      <c r="AP269" s="738"/>
    </row>
    <row r="270" spans="2:42">
      <c r="B270" s="880"/>
      <c r="C270" s="2375" t="s">
        <v>1104</v>
      </c>
      <c r="D270" s="2542"/>
      <c r="E270" s="2542"/>
      <c r="F270" s="2542"/>
      <c r="G270" s="2543">
        <f>COUNTIF(G254:G269,TRUE)</f>
        <v>8</v>
      </c>
      <c r="H270" s="2544"/>
      <c r="I270" s="2544"/>
      <c r="J270" s="2544"/>
      <c r="K270" s="2544"/>
      <c r="L270" s="2545"/>
      <c r="M270" s="2544"/>
      <c r="N270" s="2544"/>
      <c r="O270" s="2505">
        <f>SUMIF($G$254:$G$269,"TRUE",O254:O269)</f>
        <v>0</v>
      </c>
      <c r="P270" s="2544"/>
      <c r="Q270" s="2505">
        <f>SUMIF($G$254:$G$269,"TRUE",Q254:Q269)</f>
        <v>0</v>
      </c>
      <c r="R270" s="2505">
        <f>SUMIF($G$254:$G$269,"TRUE",R254:R269)</f>
        <v>0</v>
      </c>
      <c r="S270" s="2505">
        <f>SUMIF($G$254:$G$269,"TRUE",S254:S269)</f>
        <v>0</v>
      </c>
      <c r="T270" s="2505">
        <f>SUMIF($G$254:$G$269,"TRUE",T254:T269)</f>
        <v>0</v>
      </c>
      <c r="U270" s="360">
        <f>SUMIF($G$254:$G$269,"TRUE",U254:U269)</f>
        <v>0</v>
      </c>
      <c r="V270" s="661"/>
      <c r="W270" s="2504">
        <f t="shared" ref="W270:AF270" si="42">SUMIF($G$254:$G$269,"TRUE",W254:W269)</f>
        <v>0</v>
      </c>
      <c r="X270" s="2505">
        <f t="shared" si="42"/>
        <v>0</v>
      </c>
      <c r="Y270" s="2505">
        <f t="shared" si="42"/>
        <v>0</v>
      </c>
      <c r="Z270" s="5981">
        <f t="shared" si="42"/>
        <v>0</v>
      </c>
      <c r="AA270" s="2505">
        <f t="shared" si="42"/>
        <v>0</v>
      </c>
      <c r="AB270" s="2505">
        <f>SUMIF($G$254:$G$269,"TRUE",AB254:AB269)</f>
        <v>0</v>
      </c>
      <c r="AC270" s="2505">
        <f>SUMIF($G$254:$G$269,"TRUE",AC254:AC269)</f>
        <v>0</v>
      </c>
      <c r="AD270" s="2505">
        <f>SUMIF($G$254:$G$269,"TRUE",AD254:AD269)</f>
        <v>0</v>
      </c>
      <c r="AE270" s="2505">
        <f>SUMIF($G$254:$G$269,"TRUE",AE254:AE269)</f>
        <v>0</v>
      </c>
      <c r="AF270" s="360">
        <f t="shared" si="42"/>
        <v>0</v>
      </c>
      <c r="AG270" s="661"/>
      <c r="AH270" s="3000">
        <f>SUMIF($G$254:$G$269,"TRUE",AH254:AH269)</f>
        <v>0</v>
      </c>
      <c r="AI270" s="661"/>
      <c r="AJ270" s="3000">
        <f>SUMIF($G$254:$G$269,"TRUE",AJ254:AJ269)</f>
        <v>0</v>
      </c>
      <c r="AK270" s="907"/>
      <c r="AL270" s="6177"/>
      <c r="AM270" s="738"/>
      <c r="AN270" s="738"/>
      <c r="AO270" s="738"/>
      <c r="AP270" s="738"/>
    </row>
    <row r="271" spans="2:42" s="718" customFormat="1">
      <c r="B271" s="884"/>
      <c r="C271" s="2546" t="s">
        <v>1749</v>
      </c>
      <c r="D271" s="2547"/>
      <c r="E271" s="2547"/>
      <c r="F271" s="2547"/>
      <c r="G271" s="2548"/>
      <c r="H271" s="2549"/>
      <c r="I271" s="2549"/>
      <c r="J271" s="2549"/>
      <c r="K271" s="2549"/>
      <c r="L271" s="2549"/>
      <c r="M271" s="2549"/>
      <c r="N271" s="2549"/>
      <c r="O271" s="2505">
        <f>SUM(O254:O269)</f>
        <v>0</v>
      </c>
      <c r="P271" s="2549"/>
      <c r="Q271" s="2505">
        <f>SUM(Q254:Q269)</f>
        <v>0</v>
      </c>
      <c r="R271" s="2505">
        <f>SUM(R254:R269)</f>
        <v>0</v>
      </c>
      <c r="S271" s="2505">
        <f>SUM(S254:S269)</f>
        <v>0</v>
      </c>
      <c r="T271" s="2505">
        <f>SUM(T254:T269)</f>
        <v>0</v>
      </c>
      <c r="U271" s="360">
        <f>SUM(U254:U269)</f>
        <v>0</v>
      </c>
      <c r="V271" s="662"/>
      <c r="W271" s="2504">
        <f t="shared" ref="W271:AF271" si="43">SUM(W254:W269)</f>
        <v>0</v>
      </c>
      <c r="X271" s="2505">
        <f t="shared" si="43"/>
        <v>0</v>
      </c>
      <c r="Y271" s="2505">
        <f t="shared" si="43"/>
        <v>0</v>
      </c>
      <c r="Z271" s="5981">
        <f t="shared" si="43"/>
        <v>0</v>
      </c>
      <c r="AA271" s="2505">
        <f t="shared" si="43"/>
        <v>0</v>
      </c>
      <c r="AB271" s="2505">
        <f>SUM(AB254:AB269)</f>
        <v>0</v>
      </c>
      <c r="AC271" s="2505">
        <f>SUM(AC254:AC269)</f>
        <v>0</v>
      </c>
      <c r="AD271" s="2505">
        <f>SUM(AD254:AD269)</f>
        <v>0</v>
      </c>
      <c r="AE271" s="2505">
        <f>SUM(AE254:AE269)</f>
        <v>0</v>
      </c>
      <c r="AF271" s="360">
        <f t="shared" si="43"/>
        <v>0</v>
      </c>
      <c r="AG271" s="662"/>
      <c r="AH271" s="3000">
        <f>SUM(AH254:AH269)</f>
        <v>0</v>
      </c>
      <c r="AI271" s="662"/>
      <c r="AJ271" s="3000">
        <f>SUM(AJ254:AJ269)</f>
        <v>0</v>
      </c>
      <c r="AK271" s="907"/>
      <c r="AL271" s="662"/>
      <c r="AM271" s="740"/>
      <c r="AN271" s="740"/>
      <c r="AO271" s="740"/>
      <c r="AP271" s="740"/>
    </row>
    <row r="272" spans="2:42">
      <c r="B272" s="880"/>
      <c r="C272" s="2166" t="s">
        <v>1750</v>
      </c>
      <c r="D272" s="2462"/>
      <c r="E272" s="2462"/>
      <c r="F272" s="2534"/>
      <c r="G272" s="2464"/>
      <c r="H272" s="2474"/>
      <c r="I272" s="2474"/>
      <c r="J272" s="2474"/>
      <c r="K272" s="2474"/>
      <c r="L272" s="2474"/>
      <c r="M272" s="2474"/>
      <c r="N272" s="2474"/>
      <c r="O272" s="2474"/>
      <c r="P272" s="2474"/>
      <c r="Q272" s="2474"/>
      <c r="R272" s="2474"/>
      <c r="S272" s="2474"/>
      <c r="T272" s="2474"/>
      <c r="U272" s="2475"/>
      <c r="V272" s="661"/>
      <c r="W272" s="2490"/>
      <c r="X272" s="2491"/>
      <c r="Y272" s="2492"/>
      <c r="Z272" s="5982"/>
      <c r="AA272" s="6054"/>
      <c r="AB272" s="6054"/>
      <c r="AC272" s="6054"/>
      <c r="AD272" s="6054"/>
      <c r="AE272" s="6055"/>
      <c r="AF272" s="2493"/>
      <c r="AG272" s="661"/>
      <c r="AH272" s="3017"/>
      <c r="AI272" s="661"/>
      <c r="AJ272" s="3017"/>
      <c r="AK272" s="1106"/>
      <c r="AL272" s="6177"/>
      <c r="AM272" s="738"/>
      <c r="AN272" s="738"/>
      <c r="AO272" s="738"/>
      <c r="AP272" s="738"/>
    </row>
    <row r="273" spans="2:42">
      <c r="B273" s="880"/>
      <c r="C273" s="2166" t="s">
        <v>2685</v>
      </c>
      <c r="D273" s="2462"/>
      <c r="E273" s="2462"/>
      <c r="F273" s="2534"/>
      <c r="G273" s="2464"/>
      <c r="H273" s="2474"/>
      <c r="I273" s="2474"/>
      <c r="J273" s="2474"/>
      <c r="K273" s="2474"/>
      <c r="L273" s="2472"/>
      <c r="M273" s="2474"/>
      <c r="N273" s="2474"/>
      <c r="O273" s="2474"/>
      <c r="P273" s="2474"/>
      <c r="Q273" s="2474"/>
      <c r="R273" s="2474"/>
      <c r="S273" s="2464"/>
      <c r="T273" s="2535"/>
      <c r="U273" s="2536"/>
      <c r="V273" s="661"/>
      <c r="W273" s="2167"/>
      <c r="X273" s="167"/>
      <c r="Y273" s="2168"/>
      <c r="Z273" s="5978"/>
      <c r="AA273" s="167"/>
      <c r="AB273" s="167"/>
      <c r="AC273" s="167"/>
      <c r="AD273" s="167"/>
      <c r="AE273" s="5978"/>
      <c r="AF273" s="2169"/>
      <c r="AG273" s="661"/>
      <c r="AH273" s="3015"/>
      <c r="AI273" s="661"/>
      <c r="AJ273" s="3015"/>
      <c r="AK273" s="910"/>
      <c r="AL273" s="6177"/>
      <c r="AM273" s="738"/>
      <c r="AN273" s="738"/>
      <c r="AO273" s="738"/>
      <c r="AP273" s="738"/>
    </row>
    <row r="274" spans="2:42">
      <c r="B274" s="880"/>
      <c r="C274" s="2166" t="s">
        <v>2686</v>
      </c>
      <c r="D274" s="2462"/>
      <c r="E274" s="2462"/>
      <c r="F274" s="2534"/>
      <c r="G274" s="2464"/>
      <c r="H274" s="2474"/>
      <c r="I274" s="2474"/>
      <c r="J274" s="2474"/>
      <c r="K274" s="2474"/>
      <c r="L274" s="2472"/>
      <c r="M274" s="2474"/>
      <c r="N274" s="2474"/>
      <c r="O274" s="2474"/>
      <c r="P274" s="2474"/>
      <c r="Q274" s="2474"/>
      <c r="R274" s="2474"/>
      <c r="S274" s="2464"/>
      <c r="T274" s="2535"/>
      <c r="U274" s="2536"/>
      <c r="V274" s="661"/>
      <c r="W274" s="2167"/>
      <c r="X274" s="167"/>
      <c r="Y274" s="2168"/>
      <c r="Z274" s="5978"/>
      <c r="AA274" s="167"/>
      <c r="AB274" s="167"/>
      <c r="AC274" s="167"/>
      <c r="AD274" s="167"/>
      <c r="AE274" s="5978"/>
      <c r="AF274" s="2169"/>
      <c r="AG274" s="661"/>
      <c r="AH274" s="3015"/>
      <c r="AI274" s="661"/>
      <c r="AJ274" s="3015"/>
      <c r="AK274" s="910"/>
      <c r="AL274" s="6177"/>
      <c r="AM274" s="738"/>
      <c r="AN274" s="738"/>
      <c r="AO274" s="738"/>
      <c r="AP274" s="738"/>
    </row>
    <row r="275" spans="2:42">
      <c r="B275" s="880"/>
      <c r="C275" s="2537" t="s">
        <v>2444</v>
      </c>
      <c r="D275" s="2462"/>
      <c r="E275" s="2462"/>
      <c r="F275" s="2534"/>
      <c r="G275" s="2538" t="b">
        <v>1</v>
      </c>
      <c r="H275" s="2474"/>
      <c r="I275" s="2474"/>
      <c r="J275" s="2474"/>
      <c r="K275" s="2474"/>
      <c r="L275" s="2465">
        <v>0</v>
      </c>
      <c r="M275" s="2465">
        <v>0</v>
      </c>
      <c r="N275" s="2465">
        <v>0</v>
      </c>
      <c r="O275" s="2539">
        <f>L275*N275</f>
        <v>0</v>
      </c>
      <c r="P275" s="2465">
        <v>0</v>
      </c>
      <c r="Q275" s="2539">
        <f>L275*P275</f>
        <v>0</v>
      </c>
      <c r="R275" s="2465">
        <v>0</v>
      </c>
      <c r="S275" s="2465">
        <v>0</v>
      </c>
      <c r="T275" s="2465">
        <v>0</v>
      </c>
      <c r="U275" s="2540">
        <f>R275+S275-T275</f>
        <v>0</v>
      </c>
      <c r="V275" s="661"/>
      <c r="W275" s="2479">
        <f>+X275+Y275</f>
        <v>0</v>
      </c>
      <c r="X275" s="2482">
        <v>0</v>
      </c>
      <c r="Y275" s="2482">
        <v>0</v>
      </c>
      <c r="Z275" s="2482">
        <v>0</v>
      </c>
      <c r="AA275" s="2482">
        <v>0</v>
      </c>
      <c r="AB275" s="2482">
        <v>0</v>
      </c>
      <c r="AC275" s="2482">
        <v>0</v>
      </c>
      <c r="AD275" s="2482">
        <v>0</v>
      </c>
      <c r="AE275" s="2482">
        <v>0</v>
      </c>
      <c r="AF275" s="2489">
        <f>Y275+AA275</f>
        <v>0</v>
      </c>
      <c r="AG275" s="661"/>
      <c r="AH275" s="658">
        <v>0</v>
      </c>
      <c r="AI275" s="661"/>
      <c r="AJ275" s="658">
        <v>0</v>
      </c>
      <c r="AK275" s="906"/>
      <c r="AL275" s="6177"/>
      <c r="AM275" s="738"/>
      <c r="AN275" s="738"/>
      <c r="AO275" s="738"/>
      <c r="AP275" s="738"/>
    </row>
    <row r="276" spans="2:42">
      <c r="B276" s="880"/>
      <c r="C276" s="2537" t="s">
        <v>2445</v>
      </c>
      <c r="D276" s="2462"/>
      <c r="E276" s="2462"/>
      <c r="F276" s="2534"/>
      <c r="G276" s="2538" t="b">
        <v>0</v>
      </c>
      <c r="H276" s="2474"/>
      <c r="I276" s="2474"/>
      <c r="J276" s="2474"/>
      <c r="K276" s="2474"/>
      <c r="L276" s="2472">
        <v>0</v>
      </c>
      <c r="M276" s="2465">
        <v>0</v>
      </c>
      <c r="N276" s="2465">
        <v>0</v>
      </c>
      <c r="O276" s="2539">
        <f>L276*N276</f>
        <v>0</v>
      </c>
      <c r="P276" s="2465">
        <v>0</v>
      </c>
      <c r="Q276" s="2539">
        <f>L276*P276</f>
        <v>0</v>
      </c>
      <c r="R276" s="2465">
        <v>0</v>
      </c>
      <c r="S276" s="2465">
        <v>0</v>
      </c>
      <c r="T276" s="2465">
        <v>0</v>
      </c>
      <c r="U276" s="2540">
        <f>R276+S276-T276</f>
        <v>0</v>
      </c>
      <c r="V276" s="661"/>
      <c r="W276" s="2479">
        <f>+X276+Y276</f>
        <v>0</v>
      </c>
      <c r="X276" s="2482">
        <v>0</v>
      </c>
      <c r="Y276" s="2482">
        <v>0</v>
      </c>
      <c r="Z276" s="2482">
        <v>0</v>
      </c>
      <c r="AA276" s="2482">
        <v>0</v>
      </c>
      <c r="AB276" s="2482">
        <v>0</v>
      </c>
      <c r="AC276" s="2482">
        <v>0</v>
      </c>
      <c r="AD276" s="2482">
        <v>0</v>
      </c>
      <c r="AE276" s="2482">
        <v>0</v>
      </c>
      <c r="AF276" s="2489">
        <f>Y276+AA276</f>
        <v>0</v>
      </c>
      <c r="AG276" s="661"/>
      <c r="AH276" s="658">
        <v>0</v>
      </c>
      <c r="AI276" s="661"/>
      <c r="AJ276" s="658">
        <v>0</v>
      </c>
      <c r="AK276" s="906"/>
      <c r="AL276" s="6177"/>
      <c r="AM276" s="738"/>
      <c r="AN276" s="738"/>
      <c r="AO276" s="738"/>
      <c r="AP276" s="738"/>
    </row>
    <row r="277" spans="2:42">
      <c r="B277" s="880"/>
      <c r="C277" s="2537" t="s">
        <v>2446</v>
      </c>
      <c r="D277" s="2462"/>
      <c r="E277" s="2462"/>
      <c r="F277" s="2534"/>
      <c r="G277" s="2538" t="b">
        <v>1</v>
      </c>
      <c r="H277" s="2474"/>
      <c r="I277" s="2474"/>
      <c r="J277" s="2474"/>
      <c r="K277" s="2474"/>
      <c r="L277" s="2472">
        <v>0</v>
      </c>
      <c r="M277" s="2465">
        <v>0</v>
      </c>
      <c r="N277" s="2465">
        <v>0</v>
      </c>
      <c r="O277" s="2539">
        <f>L277*N277</f>
        <v>0</v>
      </c>
      <c r="P277" s="2465">
        <v>0</v>
      </c>
      <c r="Q277" s="2539">
        <f>L277*P277</f>
        <v>0</v>
      </c>
      <c r="R277" s="2465">
        <v>0</v>
      </c>
      <c r="S277" s="2465">
        <v>0</v>
      </c>
      <c r="T277" s="2465">
        <v>0</v>
      </c>
      <c r="U277" s="2540">
        <f>R277+S277-T277</f>
        <v>0</v>
      </c>
      <c r="V277" s="661"/>
      <c r="W277" s="2479">
        <f>+X277+Y277</f>
        <v>0</v>
      </c>
      <c r="X277" s="2482">
        <v>0</v>
      </c>
      <c r="Y277" s="2482">
        <v>0</v>
      </c>
      <c r="Z277" s="2482">
        <v>0</v>
      </c>
      <c r="AA277" s="2482">
        <v>0</v>
      </c>
      <c r="AB277" s="2482">
        <v>0</v>
      </c>
      <c r="AC277" s="2482">
        <v>0</v>
      </c>
      <c r="AD277" s="2482">
        <v>0</v>
      </c>
      <c r="AE277" s="2482">
        <v>0</v>
      </c>
      <c r="AF277" s="2489">
        <f>Y277+AA277</f>
        <v>0</v>
      </c>
      <c r="AG277" s="661"/>
      <c r="AH277" s="658">
        <v>0</v>
      </c>
      <c r="AI277" s="661"/>
      <c r="AJ277" s="658">
        <v>0</v>
      </c>
      <c r="AK277" s="906"/>
      <c r="AL277" s="6177"/>
      <c r="AM277" s="738"/>
      <c r="AN277" s="738"/>
      <c r="AO277" s="738"/>
      <c r="AP277" s="738"/>
    </row>
    <row r="278" spans="2:42">
      <c r="B278" s="880"/>
      <c r="C278" s="2166" t="s">
        <v>2687</v>
      </c>
      <c r="D278" s="2462"/>
      <c r="E278" s="2462"/>
      <c r="F278" s="2534"/>
      <c r="G278" s="2464"/>
      <c r="H278" s="2474"/>
      <c r="I278" s="2474"/>
      <c r="J278" s="2474"/>
      <c r="K278" s="2474"/>
      <c r="L278" s="2472"/>
      <c r="M278" s="2474"/>
      <c r="N278" s="2474"/>
      <c r="O278" s="2474"/>
      <c r="P278" s="2474"/>
      <c r="Q278" s="2474"/>
      <c r="R278" s="2474"/>
      <c r="S278" s="2464"/>
      <c r="T278" s="2535"/>
      <c r="U278" s="2536"/>
      <c r="V278" s="661"/>
      <c r="W278" s="2167"/>
      <c r="X278" s="167"/>
      <c r="Y278" s="2168"/>
      <c r="Z278" s="5978"/>
      <c r="AA278" s="167"/>
      <c r="AB278" s="167"/>
      <c r="AC278" s="167"/>
      <c r="AD278" s="167"/>
      <c r="AE278" s="5978"/>
      <c r="AF278" s="2169"/>
      <c r="AG278" s="661"/>
      <c r="AH278" s="3015"/>
      <c r="AI278" s="661"/>
      <c r="AJ278" s="3015"/>
      <c r="AK278" s="910"/>
      <c r="AL278" s="6177"/>
      <c r="AM278" s="738"/>
      <c r="AN278" s="738"/>
      <c r="AO278" s="738"/>
      <c r="AP278" s="738"/>
    </row>
    <row r="279" spans="2:42">
      <c r="B279" s="880"/>
      <c r="C279" s="2537" t="s">
        <v>2444</v>
      </c>
      <c r="D279" s="2462"/>
      <c r="E279" s="2462"/>
      <c r="F279" s="2534"/>
      <c r="G279" s="2538" t="b">
        <v>1</v>
      </c>
      <c r="H279" s="2474"/>
      <c r="I279" s="2474"/>
      <c r="J279" s="2474"/>
      <c r="K279" s="2474"/>
      <c r="L279" s="2472">
        <v>0</v>
      </c>
      <c r="M279" s="2465">
        <v>0</v>
      </c>
      <c r="N279" s="2465">
        <v>0</v>
      </c>
      <c r="O279" s="2539">
        <f>L279*N279</f>
        <v>0</v>
      </c>
      <c r="P279" s="2465">
        <v>0</v>
      </c>
      <c r="Q279" s="2539">
        <f>L279*P279</f>
        <v>0</v>
      </c>
      <c r="R279" s="2465">
        <v>0</v>
      </c>
      <c r="S279" s="2465">
        <v>0</v>
      </c>
      <c r="T279" s="2465">
        <v>0</v>
      </c>
      <c r="U279" s="2540">
        <f>R279+S279-T279</f>
        <v>0</v>
      </c>
      <c r="V279" s="661"/>
      <c r="W279" s="2479">
        <f>+X279+Y279</f>
        <v>0</v>
      </c>
      <c r="X279" s="2482">
        <v>0</v>
      </c>
      <c r="Y279" s="2482">
        <v>0</v>
      </c>
      <c r="Z279" s="2482">
        <v>0</v>
      </c>
      <c r="AA279" s="2482">
        <v>0</v>
      </c>
      <c r="AB279" s="2482">
        <v>0</v>
      </c>
      <c r="AC279" s="2482">
        <v>0</v>
      </c>
      <c r="AD279" s="2482">
        <v>0</v>
      </c>
      <c r="AE279" s="2482">
        <v>0</v>
      </c>
      <c r="AF279" s="2489">
        <f>Y279+AA279</f>
        <v>0</v>
      </c>
      <c r="AG279" s="661"/>
      <c r="AH279" s="658">
        <v>0</v>
      </c>
      <c r="AI279" s="661"/>
      <c r="AJ279" s="658">
        <v>0</v>
      </c>
      <c r="AK279" s="906"/>
      <c r="AL279" s="6177"/>
      <c r="AM279" s="738"/>
      <c r="AN279" s="738"/>
      <c r="AO279" s="738"/>
      <c r="AP279" s="738"/>
    </row>
    <row r="280" spans="2:42">
      <c r="B280" s="880"/>
      <c r="C280" s="2537" t="s">
        <v>2445</v>
      </c>
      <c r="D280" s="2462"/>
      <c r="E280" s="2462"/>
      <c r="F280" s="2534"/>
      <c r="G280" s="2538" t="b">
        <v>0</v>
      </c>
      <c r="H280" s="2474"/>
      <c r="I280" s="2474"/>
      <c r="J280" s="2474"/>
      <c r="K280" s="2474"/>
      <c r="L280" s="2472">
        <v>0</v>
      </c>
      <c r="M280" s="2465">
        <v>0</v>
      </c>
      <c r="N280" s="2465">
        <v>0</v>
      </c>
      <c r="O280" s="2539">
        <f>L280*N280</f>
        <v>0</v>
      </c>
      <c r="P280" s="2465">
        <v>0</v>
      </c>
      <c r="Q280" s="2539">
        <f>L280*P280</f>
        <v>0</v>
      </c>
      <c r="R280" s="2465">
        <v>0</v>
      </c>
      <c r="S280" s="2465">
        <v>0</v>
      </c>
      <c r="T280" s="2465">
        <v>0</v>
      </c>
      <c r="U280" s="2540">
        <f>R280+S280-T280</f>
        <v>0</v>
      </c>
      <c r="V280" s="661"/>
      <c r="W280" s="2479">
        <f>+X280+Y280</f>
        <v>0</v>
      </c>
      <c r="X280" s="2482">
        <v>0</v>
      </c>
      <c r="Y280" s="2482">
        <v>0</v>
      </c>
      <c r="Z280" s="2482">
        <v>0</v>
      </c>
      <c r="AA280" s="2482">
        <v>0</v>
      </c>
      <c r="AB280" s="2482">
        <v>0</v>
      </c>
      <c r="AC280" s="2482">
        <v>0</v>
      </c>
      <c r="AD280" s="2482">
        <v>0</v>
      </c>
      <c r="AE280" s="2482">
        <v>0</v>
      </c>
      <c r="AF280" s="2489">
        <f>Y280+AA280</f>
        <v>0</v>
      </c>
      <c r="AG280" s="661"/>
      <c r="AH280" s="658">
        <v>0</v>
      </c>
      <c r="AI280" s="661"/>
      <c r="AJ280" s="658">
        <v>0</v>
      </c>
      <c r="AK280" s="906"/>
      <c r="AL280" s="6177"/>
      <c r="AM280" s="738"/>
      <c r="AN280" s="738"/>
      <c r="AO280" s="738"/>
      <c r="AP280" s="738"/>
    </row>
    <row r="281" spans="2:42">
      <c r="B281" s="880"/>
      <c r="C281" s="2537" t="s">
        <v>2446</v>
      </c>
      <c r="D281" s="2462"/>
      <c r="E281" s="2462"/>
      <c r="F281" s="2534"/>
      <c r="G281" s="2538" t="b">
        <v>1</v>
      </c>
      <c r="H281" s="2474"/>
      <c r="I281" s="2474"/>
      <c r="J281" s="2474"/>
      <c r="K281" s="2474"/>
      <c r="L281" s="2472">
        <v>0</v>
      </c>
      <c r="M281" s="2465">
        <v>0</v>
      </c>
      <c r="N281" s="2465">
        <v>0</v>
      </c>
      <c r="O281" s="2539">
        <f>L281*N281</f>
        <v>0</v>
      </c>
      <c r="P281" s="2465">
        <v>0</v>
      </c>
      <c r="Q281" s="2539">
        <f>L281*P281</f>
        <v>0</v>
      </c>
      <c r="R281" s="2465">
        <v>0</v>
      </c>
      <c r="S281" s="2465">
        <v>0</v>
      </c>
      <c r="T281" s="2465">
        <v>0</v>
      </c>
      <c r="U281" s="2540">
        <f>R281+S281-T281</f>
        <v>0</v>
      </c>
      <c r="V281" s="661"/>
      <c r="W281" s="2479">
        <f>+X281+Y281</f>
        <v>0</v>
      </c>
      <c r="X281" s="2482">
        <v>0</v>
      </c>
      <c r="Y281" s="2482">
        <v>0</v>
      </c>
      <c r="Z281" s="2482">
        <v>0</v>
      </c>
      <c r="AA281" s="2482">
        <v>0</v>
      </c>
      <c r="AB281" s="2482">
        <v>0</v>
      </c>
      <c r="AC281" s="2482">
        <v>0</v>
      </c>
      <c r="AD281" s="2482">
        <v>0</v>
      </c>
      <c r="AE281" s="2482">
        <v>0</v>
      </c>
      <c r="AF281" s="2489">
        <f>Y281+AA281</f>
        <v>0</v>
      </c>
      <c r="AG281" s="661"/>
      <c r="AH281" s="658">
        <v>0</v>
      </c>
      <c r="AI281" s="661"/>
      <c r="AJ281" s="658">
        <v>0</v>
      </c>
      <c r="AK281" s="906"/>
      <c r="AL281" s="6177"/>
      <c r="AM281" s="738"/>
      <c r="AN281" s="738"/>
      <c r="AO281" s="738"/>
      <c r="AP281" s="738"/>
    </row>
    <row r="282" spans="2:42">
      <c r="B282" s="880"/>
      <c r="C282" s="2166" t="s">
        <v>2688</v>
      </c>
      <c r="D282" s="2462"/>
      <c r="E282" s="2462"/>
      <c r="F282" s="2534"/>
      <c r="G282" s="2464"/>
      <c r="H282" s="2474"/>
      <c r="I282" s="2474"/>
      <c r="J282" s="2474"/>
      <c r="K282" s="2474"/>
      <c r="L282" s="2472"/>
      <c r="M282" s="2474"/>
      <c r="N282" s="2474"/>
      <c r="O282" s="2474"/>
      <c r="P282" s="2474"/>
      <c r="Q282" s="2474"/>
      <c r="R282" s="2474"/>
      <c r="S282" s="2464"/>
      <c r="T282" s="2535"/>
      <c r="U282" s="2536"/>
      <c r="V282" s="661"/>
      <c r="W282" s="2167"/>
      <c r="X282" s="167"/>
      <c r="Y282" s="2168"/>
      <c r="Z282" s="5978"/>
      <c r="AA282" s="167"/>
      <c r="AB282" s="167"/>
      <c r="AC282" s="167"/>
      <c r="AD282" s="167"/>
      <c r="AE282" s="5978"/>
      <c r="AF282" s="2169"/>
      <c r="AG282" s="661"/>
      <c r="AH282" s="3015"/>
      <c r="AI282" s="661"/>
      <c r="AJ282" s="3015"/>
      <c r="AK282" s="910"/>
      <c r="AL282" s="6177"/>
      <c r="AM282" s="738"/>
      <c r="AN282" s="738"/>
      <c r="AO282" s="738"/>
      <c r="AP282" s="738"/>
    </row>
    <row r="283" spans="2:42">
      <c r="B283" s="880"/>
      <c r="C283" s="2166" t="s">
        <v>2689</v>
      </c>
      <c r="D283" s="2462"/>
      <c r="E283" s="2462"/>
      <c r="F283" s="2534"/>
      <c r="G283" s="2464"/>
      <c r="H283" s="2474"/>
      <c r="I283" s="2474"/>
      <c r="J283" s="2474"/>
      <c r="K283" s="2474"/>
      <c r="L283" s="2472"/>
      <c r="M283" s="2474"/>
      <c r="N283" s="2474"/>
      <c r="O283" s="2474"/>
      <c r="P283" s="2474"/>
      <c r="Q283" s="2474"/>
      <c r="R283" s="2474"/>
      <c r="S283" s="2464"/>
      <c r="T283" s="2535"/>
      <c r="U283" s="2536"/>
      <c r="V283" s="661"/>
      <c r="W283" s="2167"/>
      <c r="X283" s="167"/>
      <c r="Y283" s="2168"/>
      <c r="Z283" s="5978"/>
      <c r="AA283" s="167"/>
      <c r="AB283" s="167"/>
      <c r="AC283" s="167"/>
      <c r="AD283" s="167"/>
      <c r="AE283" s="5978"/>
      <c r="AF283" s="2169"/>
      <c r="AG283" s="661"/>
      <c r="AH283" s="3015"/>
      <c r="AI283" s="661"/>
      <c r="AJ283" s="3015"/>
      <c r="AK283" s="910"/>
      <c r="AL283" s="6177"/>
      <c r="AM283" s="738"/>
      <c r="AN283" s="738"/>
      <c r="AO283" s="738"/>
      <c r="AP283" s="738"/>
    </row>
    <row r="284" spans="2:42">
      <c r="B284" s="880"/>
      <c r="C284" s="2537" t="s">
        <v>2444</v>
      </c>
      <c r="D284" s="2462"/>
      <c r="E284" s="2462"/>
      <c r="F284" s="2534"/>
      <c r="G284" s="2538" t="b">
        <v>1</v>
      </c>
      <c r="H284" s="2474"/>
      <c r="I284" s="2474"/>
      <c r="J284" s="2474"/>
      <c r="K284" s="2474"/>
      <c r="L284" s="2472">
        <v>0</v>
      </c>
      <c r="M284" s="2465">
        <v>0</v>
      </c>
      <c r="N284" s="2465">
        <v>0</v>
      </c>
      <c r="O284" s="2539">
        <f>L284*N284</f>
        <v>0</v>
      </c>
      <c r="P284" s="2465">
        <v>0</v>
      </c>
      <c r="Q284" s="2539">
        <f>L284*P284</f>
        <v>0</v>
      </c>
      <c r="R284" s="2465">
        <v>0</v>
      </c>
      <c r="S284" s="2465">
        <v>0</v>
      </c>
      <c r="T284" s="2465">
        <v>0</v>
      </c>
      <c r="U284" s="2540">
        <f>R284+S284-T284</f>
        <v>0</v>
      </c>
      <c r="V284" s="661"/>
      <c r="W284" s="2479">
        <f>+X284+Y284</f>
        <v>0</v>
      </c>
      <c r="X284" s="2482">
        <v>0</v>
      </c>
      <c r="Y284" s="2482">
        <v>0</v>
      </c>
      <c r="Z284" s="2482">
        <v>0</v>
      </c>
      <c r="AA284" s="2482">
        <v>0</v>
      </c>
      <c r="AB284" s="2482">
        <v>0</v>
      </c>
      <c r="AC284" s="2482">
        <v>0</v>
      </c>
      <c r="AD284" s="2482">
        <v>0</v>
      </c>
      <c r="AE284" s="2482">
        <v>0</v>
      </c>
      <c r="AF284" s="2489">
        <f>Y284+AA284</f>
        <v>0</v>
      </c>
      <c r="AG284" s="661"/>
      <c r="AH284" s="658">
        <v>0</v>
      </c>
      <c r="AI284" s="661"/>
      <c r="AJ284" s="658">
        <v>0</v>
      </c>
      <c r="AK284" s="906"/>
      <c r="AL284" s="6177"/>
      <c r="AM284" s="738"/>
      <c r="AN284" s="738"/>
      <c r="AO284" s="738"/>
      <c r="AP284" s="738"/>
    </row>
    <row r="285" spans="2:42">
      <c r="B285" s="880"/>
      <c r="C285" s="2537" t="s">
        <v>2445</v>
      </c>
      <c r="D285" s="2462"/>
      <c r="E285" s="2462"/>
      <c r="F285" s="2534"/>
      <c r="G285" s="2538" t="b">
        <v>0</v>
      </c>
      <c r="H285" s="2474"/>
      <c r="I285" s="2474"/>
      <c r="J285" s="2474"/>
      <c r="K285" s="2474"/>
      <c r="L285" s="2472">
        <v>0</v>
      </c>
      <c r="M285" s="2465">
        <v>0</v>
      </c>
      <c r="N285" s="2465">
        <v>0</v>
      </c>
      <c r="O285" s="2539">
        <f>L285*N285</f>
        <v>0</v>
      </c>
      <c r="P285" s="2465">
        <v>0</v>
      </c>
      <c r="Q285" s="2539">
        <f>L285*P285</f>
        <v>0</v>
      </c>
      <c r="R285" s="2465">
        <v>0</v>
      </c>
      <c r="S285" s="2465">
        <v>0</v>
      </c>
      <c r="T285" s="2465">
        <v>0</v>
      </c>
      <c r="U285" s="2540">
        <f>R285+S285-T285</f>
        <v>0</v>
      </c>
      <c r="V285" s="661"/>
      <c r="W285" s="2479">
        <f>+X285+Y285</f>
        <v>0</v>
      </c>
      <c r="X285" s="2482">
        <v>0</v>
      </c>
      <c r="Y285" s="2482">
        <v>0</v>
      </c>
      <c r="Z285" s="2482">
        <v>0</v>
      </c>
      <c r="AA285" s="2482">
        <v>0</v>
      </c>
      <c r="AB285" s="2482">
        <v>0</v>
      </c>
      <c r="AC285" s="2482">
        <v>0</v>
      </c>
      <c r="AD285" s="2482">
        <v>0</v>
      </c>
      <c r="AE285" s="2482">
        <v>0</v>
      </c>
      <c r="AF285" s="2489">
        <f>Y285+AA285</f>
        <v>0</v>
      </c>
      <c r="AG285" s="661"/>
      <c r="AH285" s="658">
        <v>0</v>
      </c>
      <c r="AI285" s="661"/>
      <c r="AJ285" s="658">
        <v>0</v>
      </c>
      <c r="AK285" s="906"/>
      <c r="AL285" s="6177"/>
      <c r="AM285" s="738"/>
      <c r="AN285" s="738"/>
      <c r="AO285" s="738"/>
      <c r="AP285" s="738"/>
    </row>
    <row r="286" spans="2:42">
      <c r="B286" s="880"/>
      <c r="C286" s="2537" t="s">
        <v>2446</v>
      </c>
      <c r="D286" s="2462"/>
      <c r="E286" s="2462"/>
      <c r="F286" s="2534"/>
      <c r="G286" s="2538" t="b">
        <v>1</v>
      </c>
      <c r="H286" s="2474"/>
      <c r="I286" s="2474"/>
      <c r="J286" s="2474"/>
      <c r="K286" s="2474"/>
      <c r="L286" s="2472">
        <v>0</v>
      </c>
      <c r="M286" s="2465">
        <v>0</v>
      </c>
      <c r="N286" s="2465">
        <v>0</v>
      </c>
      <c r="O286" s="2539">
        <f>L286*N286</f>
        <v>0</v>
      </c>
      <c r="P286" s="2465">
        <v>0</v>
      </c>
      <c r="Q286" s="2539">
        <f>L286*P286</f>
        <v>0</v>
      </c>
      <c r="R286" s="2465">
        <v>0</v>
      </c>
      <c r="S286" s="2465">
        <v>0</v>
      </c>
      <c r="T286" s="2465">
        <v>0</v>
      </c>
      <c r="U286" s="2540">
        <f>R286+S286-T286</f>
        <v>0</v>
      </c>
      <c r="V286" s="661"/>
      <c r="W286" s="2479">
        <f>+X286+Y286</f>
        <v>0</v>
      </c>
      <c r="X286" s="2482">
        <v>0</v>
      </c>
      <c r="Y286" s="2482">
        <v>0</v>
      </c>
      <c r="Z286" s="2482">
        <v>0</v>
      </c>
      <c r="AA286" s="2482">
        <v>0</v>
      </c>
      <c r="AB286" s="2482">
        <v>0</v>
      </c>
      <c r="AC286" s="2482">
        <v>0</v>
      </c>
      <c r="AD286" s="2482">
        <v>0</v>
      </c>
      <c r="AE286" s="2482">
        <v>0</v>
      </c>
      <c r="AF286" s="2489">
        <f>Y286+AA286</f>
        <v>0</v>
      </c>
      <c r="AG286" s="661"/>
      <c r="AH286" s="658">
        <v>0</v>
      </c>
      <c r="AI286" s="661"/>
      <c r="AJ286" s="658">
        <v>0</v>
      </c>
      <c r="AK286" s="906"/>
      <c r="AL286" s="6177"/>
      <c r="AM286" s="738"/>
      <c r="AN286" s="738"/>
      <c r="AO286" s="738"/>
      <c r="AP286" s="738"/>
    </row>
    <row r="287" spans="2:42">
      <c r="B287" s="880"/>
      <c r="C287" s="2166" t="s">
        <v>2690</v>
      </c>
      <c r="D287" s="2462"/>
      <c r="E287" s="2462"/>
      <c r="F287" s="2534"/>
      <c r="G287" s="2464"/>
      <c r="H287" s="2474"/>
      <c r="I287" s="2474"/>
      <c r="J287" s="2474"/>
      <c r="K287" s="2474"/>
      <c r="L287" s="2472"/>
      <c r="M287" s="2474"/>
      <c r="N287" s="2474"/>
      <c r="O287" s="2474"/>
      <c r="P287" s="2474"/>
      <c r="Q287" s="2474"/>
      <c r="R287" s="2474"/>
      <c r="S287" s="2464"/>
      <c r="T287" s="2535"/>
      <c r="U287" s="2536"/>
      <c r="V287" s="661"/>
      <c r="W287" s="2167"/>
      <c r="X287" s="167"/>
      <c r="Y287" s="2168"/>
      <c r="Z287" s="5978"/>
      <c r="AA287" s="167"/>
      <c r="AB287" s="167"/>
      <c r="AC287" s="167"/>
      <c r="AD287" s="167"/>
      <c r="AE287" s="5978"/>
      <c r="AF287" s="2169"/>
      <c r="AG287" s="661"/>
      <c r="AH287" s="3015"/>
      <c r="AI287" s="661"/>
      <c r="AJ287" s="3015"/>
      <c r="AK287" s="910"/>
      <c r="AL287" s="6177"/>
      <c r="AM287" s="738"/>
      <c r="AN287" s="738"/>
      <c r="AO287" s="738"/>
      <c r="AP287" s="738"/>
    </row>
    <row r="288" spans="2:42">
      <c r="B288" s="880"/>
      <c r="C288" s="2537" t="s">
        <v>2444</v>
      </c>
      <c r="D288" s="2462"/>
      <c r="E288" s="2462"/>
      <c r="F288" s="2534"/>
      <c r="G288" s="2538" t="b">
        <v>1</v>
      </c>
      <c r="H288" s="2474"/>
      <c r="I288" s="2474"/>
      <c r="J288" s="2474"/>
      <c r="K288" s="2474"/>
      <c r="L288" s="2472">
        <v>0</v>
      </c>
      <c r="M288" s="2465">
        <v>0</v>
      </c>
      <c r="N288" s="2465">
        <v>0</v>
      </c>
      <c r="O288" s="2539">
        <f>L288*N288</f>
        <v>0</v>
      </c>
      <c r="P288" s="2465">
        <v>0</v>
      </c>
      <c r="Q288" s="2539">
        <f>L288*P288</f>
        <v>0</v>
      </c>
      <c r="R288" s="2465">
        <v>0</v>
      </c>
      <c r="S288" s="2465">
        <v>0</v>
      </c>
      <c r="T288" s="2465">
        <v>0</v>
      </c>
      <c r="U288" s="2540">
        <f>R288+S288-T288</f>
        <v>0</v>
      </c>
      <c r="V288" s="661"/>
      <c r="W288" s="2479">
        <f>+X288+Y288</f>
        <v>0</v>
      </c>
      <c r="X288" s="2482">
        <v>0</v>
      </c>
      <c r="Y288" s="2482">
        <v>0</v>
      </c>
      <c r="Z288" s="2482">
        <v>0</v>
      </c>
      <c r="AA288" s="2482">
        <v>0</v>
      </c>
      <c r="AB288" s="2482">
        <v>0</v>
      </c>
      <c r="AC288" s="2482">
        <v>0</v>
      </c>
      <c r="AD288" s="2482">
        <v>0</v>
      </c>
      <c r="AE288" s="2482">
        <v>0</v>
      </c>
      <c r="AF288" s="2489">
        <f>Y288+AA288</f>
        <v>0</v>
      </c>
      <c r="AG288" s="661"/>
      <c r="AH288" s="658"/>
      <c r="AI288" s="661"/>
      <c r="AJ288" s="658"/>
      <c r="AK288" s="906"/>
      <c r="AL288" s="6177"/>
      <c r="AM288" s="738"/>
      <c r="AN288" s="738"/>
      <c r="AO288" s="738"/>
      <c r="AP288" s="738"/>
    </row>
    <row r="289" spans="2:42">
      <c r="B289" s="880"/>
      <c r="C289" s="2537" t="s">
        <v>2445</v>
      </c>
      <c r="D289" s="2462"/>
      <c r="E289" s="2462"/>
      <c r="F289" s="2534"/>
      <c r="G289" s="2538" t="b">
        <v>0</v>
      </c>
      <c r="H289" s="2474"/>
      <c r="I289" s="2474"/>
      <c r="J289" s="2474"/>
      <c r="K289" s="2474"/>
      <c r="L289" s="2472">
        <v>0</v>
      </c>
      <c r="M289" s="2465">
        <v>0</v>
      </c>
      <c r="N289" s="2465">
        <v>0</v>
      </c>
      <c r="O289" s="2539">
        <f>L289*N289</f>
        <v>0</v>
      </c>
      <c r="P289" s="2465">
        <v>0</v>
      </c>
      <c r="Q289" s="2539">
        <f>L289*P289</f>
        <v>0</v>
      </c>
      <c r="R289" s="2465">
        <v>0</v>
      </c>
      <c r="S289" s="2465">
        <v>0</v>
      </c>
      <c r="T289" s="2465">
        <v>0</v>
      </c>
      <c r="U289" s="2540">
        <f>R289+S289-T289</f>
        <v>0</v>
      </c>
      <c r="V289" s="661"/>
      <c r="W289" s="2479">
        <f>+X289+Y289</f>
        <v>0</v>
      </c>
      <c r="X289" s="2482">
        <v>0</v>
      </c>
      <c r="Y289" s="2482">
        <v>0</v>
      </c>
      <c r="Z289" s="2482">
        <v>0</v>
      </c>
      <c r="AA289" s="2482">
        <v>0</v>
      </c>
      <c r="AB289" s="2482">
        <v>0</v>
      </c>
      <c r="AC289" s="2482">
        <v>0</v>
      </c>
      <c r="AD289" s="2482">
        <v>0</v>
      </c>
      <c r="AE289" s="2482">
        <v>0</v>
      </c>
      <c r="AF289" s="2489">
        <f>Y289+AA289</f>
        <v>0</v>
      </c>
      <c r="AG289" s="661"/>
      <c r="AH289" s="658"/>
      <c r="AI289" s="661"/>
      <c r="AJ289" s="658"/>
      <c r="AK289" s="906"/>
      <c r="AL289" s="6177"/>
      <c r="AM289" s="738"/>
      <c r="AN289" s="738"/>
      <c r="AO289" s="738"/>
      <c r="AP289" s="738"/>
    </row>
    <row r="290" spans="2:42">
      <c r="B290" s="880"/>
      <c r="C290" s="2537" t="s">
        <v>2446</v>
      </c>
      <c r="D290" s="2541"/>
      <c r="E290" s="2541"/>
      <c r="F290" s="2463"/>
      <c r="G290" s="2538" t="b">
        <v>1</v>
      </c>
      <c r="H290" s="2465"/>
      <c r="I290" s="2465"/>
      <c r="J290" s="2465"/>
      <c r="K290" s="2465"/>
      <c r="L290" s="2472">
        <v>0</v>
      </c>
      <c r="M290" s="2465">
        <v>0</v>
      </c>
      <c r="N290" s="2465">
        <v>0</v>
      </c>
      <c r="O290" s="2539">
        <f>L290*N290</f>
        <v>0</v>
      </c>
      <c r="P290" s="2465">
        <v>0</v>
      </c>
      <c r="Q290" s="2539">
        <f>L290*P290</f>
        <v>0</v>
      </c>
      <c r="R290" s="2465">
        <v>0</v>
      </c>
      <c r="S290" s="2465">
        <v>0</v>
      </c>
      <c r="T290" s="2465">
        <v>0</v>
      </c>
      <c r="U290" s="2540">
        <f>R290+S290-T290</f>
        <v>0</v>
      </c>
      <c r="V290" s="661"/>
      <c r="W290" s="2479">
        <f>+X290+Y290</f>
        <v>0</v>
      </c>
      <c r="X290" s="2482">
        <v>0</v>
      </c>
      <c r="Y290" s="2482">
        <v>0</v>
      </c>
      <c r="Z290" s="2482">
        <v>0</v>
      </c>
      <c r="AA290" s="2482">
        <v>0</v>
      </c>
      <c r="AB290" s="2482">
        <v>0</v>
      </c>
      <c r="AC290" s="2482">
        <v>0</v>
      </c>
      <c r="AD290" s="2482">
        <v>0</v>
      </c>
      <c r="AE290" s="2482">
        <v>0</v>
      </c>
      <c r="AF290" s="2489">
        <f>Y290+AA290</f>
        <v>0</v>
      </c>
      <c r="AG290" s="661"/>
      <c r="AH290" s="3016"/>
      <c r="AI290" s="661"/>
      <c r="AJ290" s="3016"/>
      <c r="AK290" s="906"/>
      <c r="AL290" s="6177"/>
      <c r="AM290" s="738"/>
      <c r="AN290" s="738"/>
      <c r="AO290" s="738"/>
      <c r="AP290" s="738"/>
    </row>
    <row r="291" spans="2:42">
      <c r="B291" s="880"/>
      <c r="C291" s="2375" t="s">
        <v>1104</v>
      </c>
      <c r="D291" s="2542"/>
      <c r="E291" s="2542"/>
      <c r="F291" s="2542"/>
      <c r="G291" s="2543">
        <f>COUNTIF(G275:G290,TRUE)</f>
        <v>8</v>
      </c>
      <c r="H291" s="2544"/>
      <c r="I291" s="2544"/>
      <c r="J291" s="2544"/>
      <c r="K291" s="2544"/>
      <c r="L291" s="2545"/>
      <c r="M291" s="2544"/>
      <c r="N291" s="2544"/>
      <c r="O291" s="2505">
        <f>SUMIF($G$275:$G$290,"TRUE",O275:O290)</f>
        <v>0</v>
      </c>
      <c r="P291" s="2544"/>
      <c r="Q291" s="2505">
        <f>SUMIF($G$275:$G$290,"TRUE",Q275:Q290)</f>
        <v>0</v>
      </c>
      <c r="R291" s="2505">
        <f>SUMIF($G$275:$G$290,"TRUE",R275:R290)</f>
        <v>0</v>
      </c>
      <c r="S291" s="2505">
        <f>SUMIF($G$275:$G$290,"TRUE",S275:S290)</f>
        <v>0</v>
      </c>
      <c r="T291" s="2505">
        <f>SUMIF($G$275:$G$290,"TRUE",T275:T290)</f>
        <v>0</v>
      </c>
      <c r="U291" s="360">
        <f>SUMIF($G$275:$G$290,"TRUE",U275:U290)</f>
        <v>0</v>
      </c>
      <c r="V291" s="661"/>
      <c r="W291" s="2504">
        <f t="shared" ref="W291:AF291" si="44">SUMIF($G$275:$G$290,"TRUE",W275:W290)</f>
        <v>0</v>
      </c>
      <c r="X291" s="2505">
        <f t="shared" si="44"/>
        <v>0</v>
      </c>
      <c r="Y291" s="2505">
        <f t="shared" si="44"/>
        <v>0</v>
      </c>
      <c r="Z291" s="5981">
        <f t="shared" si="44"/>
        <v>0</v>
      </c>
      <c r="AA291" s="2505">
        <f t="shared" si="44"/>
        <v>0</v>
      </c>
      <c r="AB291" s="2505">
        <f>SUMIF($G$275:$G$290,"TRUE",AB275:AB290)</f>
        <v>0</v>
      </c>
      <c r="AC291" s="2505">
        <f>SUMIF($G$275:$G$290,"TRUE",AC275:AC290)</f>
        <v>0</v>
      </c>
      <c r="AD291" s="2505">
        <f>SUMIF($G$275:$G$290,"TRUE",AD275:AD290)</f>
        <v>0</v>
      </c>
      <c r="AE291" s="2505">
        <f>SUMIF($G$275:$G$290,"TRUE",AE275:AE290)</f>
        <v>0</v>
      </c>
      <c r="AF291" s="360">
        <f t="shared" si="44"/>
        <v>0</v>
      </c>
      <c r="AG291" s="661"/>
      <c r="AH291" s="3000">
        <f>SUMIF($G$275:$G$290,"TRUE",AH275:AH290)</f>
        <v>0</v>
      </c>
      <c r="AI291" s="661"/>
      <c r="AJ291" s="3000">
        <f>SUMIF($G$275:$G$290,"TRUE",AJ275:AJ290)</f>
        <v>0</v>
      </c>
      <c r="AK291" s="907"/>
      <c r="AL291" s="6177"/>
      <c r="AM291" s="738"/>
      <c r="AN291" s="738"/>
      <c r="AO291" s="738"/>
      <c r="AP291" s="738"/>
    </row>
    <row r="292" spans="2:42" s="718" customFormat="1">
      <c r="B292" s="884"/>
      <c r="C292" s="2546" t="s">
        <v>1751</v>
      </c>
      <c r="D292" s="2547"/>
      <c r="E292" s="2547"/>
      <c r="F292" s="2547"/>
      <c r="G292" s="2548"/>
      <c r="H292" s="2549"/>
      <c r="I292" s="2549"/>
      <c r="J292" s="2549"/>
      <c r="K292" s="2549"/>
      <c r="L292" s="2549"/>
      <c r="M292" s="2549"/>
      <c r="N292" s="2549"/>
      <c r="O292" s="2505">
        <f>SUM(O275:O290)</f>
        <v>0</v>
      </c>
      <c r="P292" s="2549"/>
      <c r="Q292" s="2505">
        <f>SUM(Q275:Q290)</f>
        <v>0</v>
      </c>
      <c r="R292" s="2505">
        <f>SUM(R275:R290)</f>
        <v>0</v>
      </c>
      <c r="S292" s="2505">
        <f>SUM(S275:S290)</f>
        <v>0</v>
      </c>
      <c r="T292" s="2505">
        <f>SUM(T275:T290)</f>
        <v>0</v>
      </c>
      <c r="U292" s="360">
        <f>SUM(U275:U290)</f>
        <v>0</v>
      </c>
      <c r="V292" s="662"/>
      <c r="W292" s="2504">
        <f t="shared" ref="W292:AF292" si="45">SUM(W275:W290)</f>
        <v>0</v>
      </c>
      <c r="X292" s="2505">
        <f t="shared" si="45"/>
        <v>0</v>
      </c>
      <c r="Y292" s="2505">
        <f t="shared" si="45"/>
        <v>0</v>
      </c>
      <c r="Z292" s="5981">
        <f t="shared" si="45"/>
        <v>0</v>
      </c>
      <c r="AA292" s="2505">
        <f t="shared" si="45"/>
        <v>0</v>
      </c>
      <c r="AB292" s="2505">
        <f>SUM(AB275:AB290)</f>
        <v>0</v>
      </c>
      <c r="AC292" s="2505">
        <f>SUM(AC275:AC290)</f>
        <v>0</v>
      </c>
      <c r="AD292" s="2505">
        <f>SUM(AD275:AD290)</f>
        <v>0</v>
      </c>
      <c r="AE292" s="2505">
        <f>SUM(AE275:AE290)</f>
        <v>0</v>
      </c>
      <c r="AF292" s="360">
        <f t="shared" si="45"/>
        <v>0</v>
      </c>
      <c r="AG292" s="662"/>
      <c r="AH292" s="3000">
        <f>SUM(AH275:AH290)</f>
        <v>0</v>
      </c>
      <c r="AI292" s="662"/>
      <c r="AJ292" s="3000">
        <f>SUM(AJ275:AJ290)</f>
        <v>0</v>
      </c>
      <c r="AK292" s="907"/>
      <c r="AL292" s="662"/>
      <c r="AM292" s="740"/>
      <c r="AN292" s="740"/>
      <c r="AO292" s="740"/>
      <c r="AP292" s="740"/>
    </row>
    <row r="293" spans="2:42" s="718" customFormat="1">
      <c r="B293" s="884"/>
      <c r="C293" s="2375" t="s">
        <v>1104</v>
      </c>
      <c r="D293" s="2547"/>
      <c r="E293" s="2547"/>
      <c r="F293" s="2547"/>
      <c r="G293" s="2548"/>
      <c r="H293" s="2549"/>
      <c r="I293" s="2549"/>
      <c r="J293" s="2549"/>
      <c r="K293" s="2549"/>
      <c r="L293" s="2549"/>
      <c r="M293" s="2549"/>
      <c r="N293" s="2549"/>
      <c r="O293" s="2505">
        <f>O270+O291</f>
        <v>0</v>
      </c>
      <c r="P293" s="2549"/>
      <c r="Q293" s="2505">
        <f>Q270+Q291</f>
        <v>0</v>
      </c>
      <c r="R293" s="2505">
        <f t="shared" ref="R293:U294" si="46">R291+R270</f>
        <v>0</v>
      </c>
      <c r="S293" s="2505">
        <f t="shared" si="46"/>
        <v>0</v>
      </c>
      <c r="T293" s="2505">
        <f t="shared" si="46"/>
        <v>0</v>
      </c>
      <c r="U293" s="360">
        <f t="shared" si="46"/>
        <v>0</v>
      </c>
      <c r="V293" s="662"/>
      <c r="W293" s="2504">
        <f t="shared" ref="W293:AF294" si="47">W291+W270</f>
        <v>0</v>
      </c>
      <c r="X293" s="2505">
        <f t="shared" si="47"/>
        <v>0</v>
      </c>
      <c r="Y293" s="2505">
        <f t="shared" si="47"/>
        <v>0</v>
      </c>
      <c r="Z293" s="5981">
        <f t="shared" si="47"/>
        <v>0</v>
      </c>
      <c r="AA293" s="2505">
        <f t="shared" si="47"/>
        <v>0</v>
      </c>
      <c r="AB293" s="2505">
        <f t="shared" ref="AB293:AE294" si="48">AB291+AB270</f>
        <v>0</v>
      </c>
      <c r="AC293" s="2505">
        <f t="shared" si="48"/>
        <v>0</v>
      </c>
      <c r="AD293" s="2505">
        <f t="shared" si="48"/>
        <v>0</v>
      </c>
      <c r="AE293" s="2505">
        <f t="shared" si="48"/>
        <v>0</v>
      </c>
      <c r="AF293" s="360">
        <f t="shared" si="47"/>
        <v>0</v>
      </c>
      <c r="AG293" s="662"/>
      <c r="AH293" s="3000">
        <f>AH291+AH270</f>
        <v>0</v>
      </c>
      <c r="AI293" s="662"/>
      <c r="AJ293" s="3000">
        <f>AJ291+AJ270</f>
        <v>0</v>
      </c>
      <c r="AK293" s="907"/>
      <c r="AL293" s="662"/>
      <c r="AM293" s="740"/>
      <c r="AN293" s="740"/>
      <c r="AO293" s="740"/>
      <c r="AP293" s="740"/>
    </row>
    <row r="294" spans="2:42" s="718" customFormat="1">
      <c r="B294" s="884"/>
      <c r="C294" s="2546" t="s">
        <v>1687</v>
      </c>
      <c r="D294" s="2547"/>
      <c r="E294" s="2547"/>
      <c r="F294" s="2547"/>
      <c r="G294" s="2548"/>
      <c r="H294" s="2549"/>
      <c r="I294" s="2549"/>
      <c r="J294" s="2549"/>
      <c r="K294" s="2549"/>
      <c r="L294" s="2549"/>
      <c r="M294" s="2549"/>
      <c r="N294" s="2549"/>
      <c r="O294" s="2505">
        <f>O271+O292</f>
        <v>0</v>
      </c>
      <c r="P294" s="2549"/>
      <c r="Q294" s="2505">
        <f>Q271+Q292</f>
        <v>0</v>
      </c>
      <c r="R294" s="2505">
        <f t="shared" si="46"/>
        <v>0</v>
      </c>
      <c r="S294" s="2505">
        <f t="shared" si="46"/>
        <v>0</v>
      </c>
      <c r="T294" s="2505">
        <f t="shared" si="46"/>
        <v>0</v>
      </c>
      <c r="U294" s="360">
        <f t="shared" si="46"/>
        <v>0</v>
      </c>
      <c r="V294" s="662"/>
      <c r="W294" s="2504">
        <f t="shared" si="47"/>
        <v>0</v>
      </c>
      <c r="X294" s="2505">
        <f t="shared" si="47"/>
        <v>0</v>
      </c>
      <c r="Y294" s="2505">
        <f t="shared" si="47"/>
        <v>0</v>
      </c>
      <c r="Z294" s="5981">
        <f t="shared" si="47"/>
        <v>0</v>
      </c>
      <c r="AA294" s="2505">
        <f t="shared" si="47"/>
        <v>0</v>
      </c>
      <c r="AB294" s="2505">
        <f t="shared" si="48"/>
        <v>0</v>
      </c>
      <c r="AC294" s="2505">
        <f t="shared" si="48"/>
        <v>0</v>
      </c>
      <c r="AD294" s="2505">
        <f t="shared" si="48"/>
        <v>0</v>
      </c>
      <c r="AE294" s="2505">
        <f t="shared" si="48"/>
        <v>0</v>
      </c>
      <c r="AF294" s="360">
        <f t="shared" si="47"/>
        <v>0</v>
      </c>
      <c r="AG294" s="662"/>
      <c r="AH294" s="3000">
        <f>AH292+AH271</f>
        <v>0</v>
      </c>
      <c r="AI294" s="662"/>
      <c r="AJ294" s="3000">
        <f>AJ292+AJ271</f>
        <v>0</v>
      </c>
      <c r="AK294" s="907"/>
      <c r="AL294" s="662"/>
      <c r="AM294" s="740"/>
      <c r="AN294" s="740"/>
      <c r="AO294" s="740"/>
      <c r="AP294" s="740"/>
    </row>
    <row r="295" spans="2:42" s="718" customFormat="1">
      <c r="B295" s="884"/>
      <c r="C295" s="2550" t="s">
        <v>1314</v>
      </c>
      <c r="D295" s="2551"/>
      <c r="E295" s="2551"/>
      <c r="F295" s="2551"/>
      <c r="G295" s="2552"/>
      <c r="H295" s="2553"/>
      <c r="I295" s="2553"/>
      <c r="J295" s="2553"/>
      <c r="K295" s="2553"/>
      <c r="L295" s="2553"/>
      <c r="M295" s="2553"/>
      <c r="N295" s="2553"/>
      <c r="O295" s="2507">
        <f>O293+O248</f>
        <v>0</v>
      </c>
      <c r="P295" s="2553"/>
      <c r="Q295" s="2507">
        <f>Q293+Q248</f>
        <v>0</v>
      </c>
      <c r="R295" s="2507">
        <f t="shared" ref="R295:U296" si="49">SUM(R293,R248)</f>
        <v>0</v>
      </c>
      <c r="S295" s="2507">
        <f t="shared" si="49"/>
        <v>0</v>
      </c>
      <c r="T295" s="2507">
        <f t="shared" si="49"/>
        <v>0</v>
      </c>
      <c r="U295" s="2508">
        <f t="shared" si="49"/>
        <v>0</v>
      </c>
      <c r="V295" s="2782"/>
      <c r="W295" s="2506">
        <f t="shared" ref="W295:AF296" si="50">SUM(W293,W248)</f>
        <v>0</v>
      </c>
      <c r="X295" s="2507">
        <f t="shared" si="50"/>
        <v>0</v>
      </c>
      <c r="Y295" s="2507">
        <f t="shared" si="50"/>
        <v>0</v>
      </c>
      <c r="Z295" s="5985">
        <f t="shared" si="50"/>
        <v>0</v>
      </c>
      <c r="AA295" s="5997">
        <f t="shared" si="50"/>
        <v>0</v>
      </c>
      <c r="AB295" s="5997">
        <f t="shared" ref="AB295:AE296" si="51">SUM(AB293,AB248)</f>
        <v>0</v>
      </c>
      <c r="AC295" s="5997">
        <f t="shared" si="51"/>
        <v>0</v>
      </c>
      <c r="AD295" s="5997">
        <f t="shared" si="51"/>
        <v>0</v>
      </c>
      <c r="AE295" s="6056">
        <f t="shared" si="51"/>
        <v>0</v>
      </c>
      <c r="AF295" s="2508">
        <f t="shared" si="50"/>
        <v>0</v>
      </c>
      <c r="AG295" s="662"/>
      <c r="AH295" s="3018">
        <f>SUM(AH293,AH248)</f>
        <v>0</v>
      </c>
      <c r="AI295" s="662"/>
      <c r="AJ295" s="3018">
        <f>SUM(AJ293,AJ248)</f>
        <v>0</v>
      </c>
      <c r="AK295" s="907"/>
      <c r="AL295" s="662"/>
      <c r="AM295" s="740"/>
      <c r="AN295" s="740"/>
      <c r="AO295" s="740"/>
      <c r="AP295" s="740"/>
    </row>
    <row r="296" spans="2:42" s="718" customFormat="1" ht="13.5" thickBot="1">
      <c r="B296" s="884"/>
      <c r="C296" s="2556" t="s">
        <v>1694</v>
      </c>
      <c r="D296" s="2557"/>
      <c r="E296" s="2557"/>
      <c r="F296" s="2557"/>
      <c r="G296" s="2558"/>
      <c r="H296" s="2559"/>
      <c r="I296" s="2559"/>
      <c r="J296" s="2559"/>
      <c r="K296" s="2559"/>
      <c r="L296" s="2559"/>
      <c r="M296" s="2559"/>
      <c r="N296" s="2559"/>
      <c r="O296" s="2778">
        <f>O294+O249</f>
        <v>0</v>
      </c>
      <c r="P296" s="2779"/>
      <c r="Q296" s="2778">
        <f>Q294+Q249</f>
        <v>0</v>
      </c>
      <c r="R296" s="2778">
        <f t="shared" si="49"/>
        <v>0</v>
      </c>
      <c r="S296" s="2778">
        <f t="shared" si="49"/>
        <v>0</v>
      </c>
      <c r="T296" s="2778">
        <f t="shared" si="49"/>
        <v>0</v>
      </c>
      <c r="U296" s="2780">
        <f t="shared" si="49"/>
        <v>0</v>
      </c>
      <c r="V296" s="662"/>
      <c r="W296" s="2781">
        <f t="shared" si="50"/>
        <v>0</v>
      </c>
      <c r="X296" s="2778">
        <f t="shared" si="50"/>
        <v>0</v>
      </c>
      <c r="Y296" s="2778">
        <f t="shared" si="50"/>
        <v>0</v>
      </c>
      <c r="Z296" s="5986">
        <f t="shared" si="50"/>
        <v>0</v>
      </c>
      <c r="AA296" s="5998">
        <f t="shared" si="50"/>
        <v>0</v>
      </c>
      <c r="AB296" s="5998">
        <f t="shared" si="51"/>
        <v>0</v>
      </c>
      <c r="AC296" s="5998">
        <f t="shared" si="51"/>
        <v>0</v>
      </c>
      <c r="AD296" s="5998">
        <f t="shared" si="51"/>
        <v>0</v>
      </c>
      <c r="AE296" s="6057">
        <f t="shared" si="51"/>
        <v>0</v>
      </c>
      <c r="AF296" s="2780">
        <f t="shared" si="50"/>
        <v>0</v>
      </c>
      <c r="AG296" s="662"/>
      <c r="AH296" s="2993">
        <f>SUM(AH294,AH249)</f>
        <v>0</v>
      </c>
      <c r="AI296" s="662"/>
      <c r="AJ296" s="2993">
        <f>SUM(AJ294,AJ249)</f>
        <v>0</v>
      </c>
      <c r="AK296" s="907"/>
      <c r="AL296" s="662"/>
      <c r="AM296" s="740"/>
      <c r="AN296" s="740"/>
      <c r="AO296" s="740"/>
      <c r="AP296" s="740"/>
    </row>
    <row r="297" spans="2:42" ht="13.5" thickBot="1">
      <c r="B297" s="880"/>
      <c r="C297" s="820"/>
      <c r="D297" s="820"/>
      <c r="E297" s="820"/>
      <c r="F297" s="820"/>
      <c r="G297" s="820"/>
      <c r="H297" s="820"/>
      <c r="I297" s="820"/>
      <c r="J297" s="820"/>
      <c r="K297" s="820"/>
      <c r="L297" s="820"/>
      <c r="M297" s="820"/>
      <c r="N297" s="820"/>
      <c r="O297" s="820"/>
      <c r="P297" s="820"/>
      <c r="Q297" s="820"/>
      <c r="R297" s="820"/>
      <c r="S297" s="820"/>
      <c r="T297" s="820"/>
      <c r="U297" s="820"/>
      <c r="V297" s="661"/>
      <c r="W297" s="820"/>
      <c r="X297" s="820"/>
      <c r="Y297" s="820"/>
      <c r="Z297" s="820"/>
      <c r="AA297" s="820"/>
      <c r="AB297" s="820"/>
      <c r="AC297" s="820"/>
      <c r="AD297" s="820"/>
      <c r="AE297" s="820"/>
      <c r="AF297" s="820"/>
      <c r="AG297" s="820"/>
      <c r="AH297" s="820"/>
      <c r="AI297" s="661"/>
      <c r="AJ297" s="820"/>
      <c r="AK297" s="820"/>
      <c r="AL297" s="6177"/>
      <c r="AM297" s="738"/>
      <c r="AN297" s="738"/>
      <c r="AO297" s="738"/>
      <c r="AP297" s="738"/>
    </row>
    <row r="298" spans="2:42" s="718" customFormat="1">
      <c r="B298" s="884"/>
      <c r="C298" s="1115" t="s">
        <v>1358</v>
      </c>
      <c r="D298" s="1116"/>
      <c r="E298" s="1116"/>
      <c r="F298" s="1116"/>
      <c r="G298" s="1117"/>
      <c r="H298" s="1117"/>
      <c r="I298" s="1117"/>
      <c r="J298" s="1117"/>
      <c r="K298" s="1117"/>
      <c r="L298" s="1117"/>
      <c r="M298" s="1117"/>
      <c r="N298" s="1117"/>
      <c r="O298" s="1118">
        <f>SUM(O202,O295)</f>
        <v>0</v>
      </c>
      <c r="P298" s="1117"/>
      <c r="Q298" s="1118">
        <f>SUM(Q202,Q295)</f>
        <v>0</v>
      </c>
      <c r="R298" s="1118">
        <f>SUM(R202,R295)</f>
        <v>0</v>
      </c>
      <c r="S298" s="1118">
        <f>SUM(S202,S295)</f>
        <v>0</v>
      </c>
      <c r="T298" s="1118">
        <f>SUM(T202,T295)</f>
        <v>0</v>
      </c>
      <c r="U298" s="1119">
        <f>SUM(U202,U295)</f>
        <v>0</v>
      </c>
      <c r="V298" s="662"/>
      <c r="W298" s="1120">
        <f t="shared" ref="W298:AF298" si="52">SUM(W202,W295)</f>
        <v>0</v>
      </c>
      <c r="X298" s="1118">
        <f t="shared" si="52"/>
        <v>0</v>
      </c>
      <c r="Y298" s="1118">
        <f t="shared" si="52"/>
        <v>0</v>
      </c>
      <c r="Z298" s="1118">
        <f t="shared" si="52"/>
        <v>0</v>
      </c>
      <c r="AA298" s="1118">
        <f t="shared" si="52"/>
        <v>0</v>
      </c>
      <c r="AB298" s="1118">
        <f>SUM(AB202,AB295)</f>
        <v>0</v>
      </c>
      <c r="AC298" s="1118">
        <f>SUM(AC202,AC295)</f>
        <v>0</v>
      </c>
      <c r="AD298" s="1118">
        <f>SUM(AD202,AD295)</f>
        <v>0</v>
      </c>
      <c r="AE298" s="1118">
        <f>SUM(AE202,AE295)</f>
        <v>0</v>
      </c>
      <c r="AF298" s="1119">
        <f t="shared" si="52"/>
        <v>0</v>
      </c>
      <c r="AG298" s="662"/>
      <c r="AH298" s="3019">
        <f>SUM(AH202,AH295)</f>
        <v>0</v>
      </c>
      <c r="AI298" s="662"/>
      <c r="AJ298" s="3019">
        <f>SUM(AJ202,AJ295)</f>
        <v>0</v>
      </c>
      <c r="AK298" s="6514"/>
      <c r="AL298" s="662"/>
      <c r="AM298" s="740"/>
      <c r="AN298" s="740"/>
      <c r="AO298" s="740"/>
      <c r="AP298" s="740"/>
    </row>
    <row r="299" spans="2:42" s="718" customFormat="1" ht="13.5" thickBot="1">
      <c r="B299" s="884"/>
      <c r="C299" s="957" t="s">
        <v>1315</v>
      </c>
      <c r="D299" s="958"/>
      <c r="E299" s="958"/>
      <c r="F299" s="958"/>
      <c r="G299" s="961"/>
      <c r="H299" s="961"/>
      <c r="I299" s="961"/>
      <c r="J299" s="961"/>
      <c r="K299" s="961"/>
      <c r="L299" s="961"/>
      <c r="M299" s="961"/>
      <c r="N299" s="961"/>
      <c r="O299" s="730">
        <f>O296+O203</f>
        <v>0</v>
      </c>
      <c r="P299" s="961"/>
      <c r="Q299" s="730">
        <f>Q296+Q203</f>
        <v>0</v>
      </c>
      <c r="R299" s="730">
        <f>R296+R203</f>
        <v>0</v>
      </c>
      <c r="S299" s="730">
        <f>S296+S203</f>
        <v>0</v>
      </c>
      <c r="T299" s="730">
        <f>T296+T203</f>
        <v>0</v>
      </c>
      <c r="U299" s="731">
        <f>U296+U203</f>
        <v>0</v>
      </c>
      <c r="V299" s="662"/>
      <c r="W299" s="1114">
        <f t="shared" ref="W299:AF299" si="53">W296+W203</f>
        <v>0</v>
      </c>
      <c r="X299" s="730">
        <f t="shared" si="53"/>
        <v>0</v>
      </c>
      <c r="Y299" s="730">
        <f t="shared" si="53"/>
        <v>0</v>
      </c>
      <c r="Z299" s="730">
        <f t="shared" si="53"/>
        <v>0</v>
      </c>
      <c r="AA299" s="730">
        <f t="shared" si="53"/>
        <v>0</v>
      </c>
      <c r="AB299" s="730">
        <f>AB296+AB203</f>
        <v>0</v>
      </c>
      <c r="AC299" s="730">
        <f>AC296+AC203</f>
        <v>0</v>
      </c>
      <c r="AD299" s="730">
        <f>AD296+AD203</f>
        <v>0</v>
      </c>
      <c r="AE299" s="730">
        <f>AE296+AE203</f>
        <v>0</v>
      </c>
      <c r="AF299" s="731">
        <f t="shared" si="53"/>
        <v>0</v>
      </c>
      <c r="AG299" s="662"/>
      <c r="AH299" s="3020">
        <f>AH296+AH203</f>
        <v>0</v>
      </c>
      <c r="AI299" s="662"/>
      <c r="AJ299" s="3020">
        <f>AJ296+AJ203</f>
        <v>0</v>
      </c>
      <c r="AK299" s="907"/>
      <c r="AL299" s="662"/>
      <c r="AM299" s="740"/>
      <c r="AN299" s="740"/>
      <c r="AO299" s="740"/>
      <c r="AP299" s="740"/>
    </row>
    <row r="300" spans="2:42">
      <c r="B300" s="880"/>
      <c r="C300" s="852"/>
      <c r="D300" s="852"/>
      <c r="E300" s="852"/>
      <c r="F300" s="820"/>
      <c r="G300" s="820"/>
      <c r="H300" s="820"/>
      <c r="I300" s="820"/>
      <c r="J300" s="854"/>
      <c r="K300" s="854"/>
      <c r="L300" s="854"/>
      <c r="M300" s="854"/>
      <c r="N300" s="854"/>
      <c r="O300" s="854"/>
      <c r="P300" s="854"/>
      <c r="Q300" s="854"/>
      <c r="R300" s="661"/>
      <c r="S300" s="661"/>
      <c r="T300" s="661"/>
      <c r="U300" s="661"/>
      <c r="V300" s="661"/>
      <c r="W300" s="661"/>
      <c r="X300" s="661"/>
      <c r="Y300" s="661"/>
      <c r="Z300" s="661"/>
      <c r="AA300" s="661"/>
      <c r="AB300" s="661"/>
      <c r="AC300" s="661"/>
      <c r="AD300" s="661"/>
      <c r="AE300" s="661"/>
      <c r="AF300" s="661"/>
      <c r="AG300" s="661"/>
      <c r="AH300" s="661"/>
      <c r="AI300" s="661"/>
      <c r="AJ300" s="6177"/>
      <c r="AK300" s="6177"/>
      <c r="AL300" s="6177"/>
      <c r="AM300" s="738"/>
      <c r="AN300" s="738"/>
      <c r="AO300" s="738"/>
      <c r="AP300" s="738"/>
    </row>
    <row r="301" spans="2:42">
      <c r="B301" s="880"/>
      <c r="C301" s="855" t="s">
        <v>1135</v>
      </c>
      <c r="D301" s="855"/>
      <c r="E301" s="855"/>
      <c r="F301" s="820"/>
      <c r="G301" s="820"/>
      <c r="H301" s="820"/>
      <c r="I301" s="820"/>
      <c r="J301" s="820"/>
      <c r="K301" s="820"/>
      <c r="L301" s="820"/>
      <c r="M301" s="820"/>
      <c r="N301" s="820"/>
      <c r="O301" s="820"/>
      <c r="P301" s="820"/>
      <c r="Q301" s="820"/>
      <c r="R301" s="661"/>
      <c r="S301" s="661"/>
      <c r="T301" s="661"/>
      <c r="U301" s="661"/>
      <c r="V301" s="661"/>
      <c r="W301" s="661"/>
      <c r="X301" s="661"/>
      <c r="Y301" s="661"/>
      <c r="Z301" s="661"/>
      <c r="AA301" s="661"/>
      <c r="AB301" s="661"/>
      <c r="AC301" s="661"/>
      <c r="AD301" s="661"/>
      <c r="AE301" s="661"/>
      <c r="AF301" s="661"/>
      <c r="AG301" s="661"/>
      <c r="AH301" s="661"/>
      <c r="AI301" s="661"/>
      <c r="AJ301" s="6177"/>
      <c r="AK301" s="6177"/>
      <c r="AL301" s="6177"/>
      <c r="AM301" s="738"/>
      <c r="AN301" s="738"/>
      <c r="AO301" s="738"/>
      <c r="AP301" s="738"/>
    </row>
    <row r="302" spans="2:42" ht="13.5" thickBot="1">
      <c r="B302" s="880"/>
      <c r="C302" s="820"/>
      <c r="D302" s="820"/>
      <c r="E302" s="820"/>
      <c r="F302" s="820"/>
      <c r="G302" s="820"/>
      <c r="H302" s="820"/>
      <c r="I302" s="820"/>
      <c r="J302" s="820"/>
      <c r="K302" s="820"/>
      <c r="L302" s="820"/>
      <c r="M302" s="820"/>
      <c r="N302" s="820"/>
      <c r="O302" s="820"/>
      <c r="P302" s="820"/>
      <c r="Q302" s="820"/>
      <c r="R302" s="661"/>
      <c r="S302" s="661"/>
      <c r="T302" s="661"/>
      <c r="U302" s="661"/>
      <c r="V302" s="661"/>
      <c r="W302" s="661"/>
      <c r="X302" s="661"/>
      <c r="Y302" s="661"/>
      <c r="Z302" s="661"/>
      <c r="AA302" s="661"/>
      <c r="AB302" s="661"/>
      <c r="AC302" s="661"/>
      <c r="AD302" s="661"/>
      <c r="AE302" s="661"/>
      <c r="AF302" s="661"/>
      <c r="AG302" s="661"/>
      <c r="AH302" s="661"/>
      <c r="AI302" s="661"/>
      <c r="AJ302" s="6177"/>
      <c r="AK302" s="6177"/>
      <c r="AL302" s="6177"/>
      <c r="AM302" s="738"/>
      <c r="AN302" s="738"/>
      <c r="AO302" s="738"/>
      <c r="AP302" s="738"/>
    </row>
    <row r="303" spans="2:42" s="718" customFormat="1">
      <c r="B303" s="884"/>
      <c r="C303" s="2807" t="s">
        <v>2966</v>
      </c>
      <c r="D303" s="2808"/>
      <c r="E303" s="2808"/>
      <c r="F303" s="2808"/>
      <c r="G303" s="2808"/>
      <c r="H303" s="2808"/>
      <c r="I303" s="2808"/>
      <c r="J303" s="2808"/>
      <c r="K303" s="2808"/>
      <c r="L303" s="2808"/>
      <c r="M303" s="2808"/>
      <c r="N303" s="2808"/>
      <c r="O303" s="2810">
        <f>O60+O153+O248</f>
        <v>0</v>
      </c>
      <c r="P303" s="2808"/>
      <c r="Q303" s="2810">
        <f t="shared" ref="Q303:U304" si="54">Q60+Q153+Q248</f>
        <v>0</v>
      </c>
      <c r="R303" s="2810">
        <f t="shared" si="54"/>
        <v>0</v>
      </c>
      <c r="S303" s="2810">
        <f t="shared" si="54"/>
        <v>0</v>
      </c>
      <c r="T303" s="2810">
        <f t="shared" si="54"/>
        <v>0</v>
      </c>
      <c r="U303" s="2813">
        <f t="shared" si="54"/>
        <v>0</v>
      </c>
      <c r="V303" s="662"/>
      <c r="W303" s="2812">
        <f t="shared" ref="W303:AF303" si="55">W60+W153+W248</f>
        <v>0</v>
      </c>
      <c r="X303" s="2810">
        <f t="shared" si="55"/>
        <v>0</v>
      </c>
      <c r="Y303" s="2810">
        <f t="shared" si="55"/>
        <v>0</v>
      </c>
      <c r="Z303" s="2810">
        <f t="shared" si="55"/>
        <v>0</v>
      </c>
      <c r="AA303" s="2810">
        <f>AA60+AA153+AA248</f>
        <v>0</v>
      </c>
      <c r="AB303" s="2810">
        <f>AB60+AB153+AB248</f>
        <v>0</v>
      </c>
      <c r="AC303" s="2810">
        <f>AC60+AC153+AC248</f>
        <v>0</v>
      </c>
      <c r="AD303" s="2810">
        <f t="shared" si="55"/>
        <v>0</v>
      </c>
      <c r="AE303" s="2810">
        <f t="shared" si="55"/>
        <v>0</v>
      </c>
      <c r="AF303" s="2813">
        <f t="shared" si="55"/>
        <v>0</v>
      </c>
      <c r="AG303" s="662"/>
      <c r="AH303" s="3021">
        <f>AH60+AH153+AH248</f>
        <v>0</v>
      </c>
      <c r="AI303" s="662"/>
      <c r="AJ303" s="3021">
        <f>AJ60+AJ153+AJ248</f>
        <v>0</v>
      </c>
      <c r="AK303" s="6515"/>
      <c r="AL303" s="662"/>
      <c r="AM303" s="740"/>
      <c r="AN303" s="740"/>
      <c r="AO303" s="740"/>
      <c r="AP303" s="740"/>
    </row>
    <row r="304" spans="2:42" s="718" customFormat="1">
      <c r="B304" s="884"/>
      <c r="C304" s="2803" t="s">
        <v>1754</v>
      </c>
      <c r="D304" s="2784"/>
      <c r="E304" s="2784"/>
      <c r="F304" s="2784"/>
      <c r="G304" s="2784"/>
      <c r="H304" s="2784"/>
      <c r="I304" s="2784"/>
      <c r="J304" s="2784"/>
      <c r="K304" s="2784"/>
      <c r="L304" s="2784"/>
      <c r="M304" s="2784"/>
      <c r="N304" s="2784"/>
      <c r="O304" s="2805">
        <f>O61+O154+O249</f>
        <v>0</v>
      </c>
      <c r="P304" s="2784"/>
      <c r="Q304" s="2805">
        <f t="shared" si="54"/>
        <v>0</v>
      </c>
      <c r="R304" s="2805">
        <f t="shared" si="54"/>
        <v>0</v>
      </c>
      <c r="S304" s="2805">
        <f t="shared" si="54"/>
        <v>0</v>
      </c>
      <c r="T304" s="2805">
        <f t="shared" si="54"/>
        <v>0</v>
      </c>
      <c r="U304" s="1123">
        <f t="shared" si="54"/>
        <v>0</v>
      </c>
      <c r="V304" s="662"/>
      <c r="W304" s="2806">
        <f t="shared" ref="W304:AF304" si="56">W61+W154+W249</f>
        <v>0</v>
      </c>
      <c r="X304" s="2805">
        <f t="shared" si="56"/>
        <v>0</v>
      </c>
      <c r="Y304" s="2805">
        <f t="shared" si="56"/>
        <v>0</v>
      </c>
      <c r="Z304" s="2805">
        <f t="shared" si="56"/>
        <v>0</v>
      </c>
      <c r="AA304" s="2805">
        <f t="shared" si="56"/>
        <v>0</v>
      </c>
      <c r="AB304" s="2805">
        <f>AB61+AB154+AB249</f>
        <v>0</v>
      </c>
      <c r="AC304" s="2805">
        <f>AC61+AC154+AC249</f>
        <v>0</v>
      </c>
      <c r="AD304" s="2805">
        <f t="shared" si="56"/>
        <v>0</v>
      </c>
      <c r="AE304" s="2805">
        <f t="shared" si="56"/>
        <v>0</v>
      </c>
      <c r="AF304" s="1123">
        <f t="shared" si="56"/>
        <v>0</v>
      </c>
      <c r="AG304" s="662"/>
      <c r="AH304" s="3022">
        <f>AH61+AH154+AH249</f>
        <v>0</v>
      </c>
      <c r="AI304" s="662"/>
      <c r="AJ304" s="3022">
        <f>AJ61+AJ154+AJ249</f>
        <v>0</v>
      </c>
      <c r="AK304" s="6515"/>
      <c r="AL304" s="662"/>
      <c r="AM304" s="740"/>
      <c r="AN304" s="740"/>
      <c r="AO304" s="740"/>
      <c r="AP304" s="740"/>
    </row>
    <row r="305" spans="2:42" s="718" customFormat="1">
      <c r="B305" s="884"/>
      <c r="C305" s="2803" t="s">
        <v>2967</v>
      </c>
      <c r="D305" s="2784"/>
      <c r="E305" s="2784"/>
      <c r="F305" s="2784"/>
      <c r="G305" s="2784"/>
      <c r="H305" s="2784"/>
      <c r="I305" s="2784"/>
      <c r="J305" s="2784"/>
      <c r="K305" s="2784"/>
      <c r="L305" s="2784"/>
      <c r="M305" s="2784"/>
      <c r="N305" s="2784"/>
      <c r="O305" s="2805">
        <f>O105+O198+O293</f>
        <v>0</v>
      </c>
      <c r="P305" s="2784"/>
      <c r="Q305" s="2805">
        <f t="shared" ref="Q305:U306" si="57">Q105+Q198+Q293</f>
        <v>0</v>
      </c>
      <c r="R305" s="2805">
        <f t="shared" si="57"/>
        <v>0</v>
      </c>
      <c r="S305" s="2805">
        <f t="shared" si="57"/>
        <v>0</v>
      </c>
      <c r="T305" s="2805">
        <f t="shared" si="57"/>
        <v>0</v>
      </c>
      <c r="U305" s="1123">
        <f t="shared" si="57"/>
        <v>0</v>
      </c>
      <c r="V305" s="662"/>
      <c r="W305" s="2806">
        <f t="shared" ref="W305:AF305" si="58">W105+W198+W293</f>
        <v>0</v>
      </c>
      <c r="X305" s="2805">
        <f t="shared" si="58"/>
        <v>0</v>
      </c>
      <c r="Y305" s="2805">
        <f t="shared" si="58"/>
        <v>0</v>
      </c>
      <c r="Z305" s="2805">
        <f t="shared" si="58"/>
        <v>0</v>
      </c>
      <c r="AA305" s="2805">
        <f t="shared" si="58"/>
        <v>0</v>
      </c>
      <c r="AB305" s="2805">
        <f>AB105+AB198+AB293</f>
        <v>0</v>
      </c>
      <c r="AC305" s="2805">
        <f>AC105+AC198+AC293</f>
        <v>0</v>
      </c>
      <c r="AD305" s="2805">
        <f t="shared" si="58"/>
        <v>0</v>
      </c>
      <c r="AE305" s="2805">
        <f t="shared" si="58"/>
        <v>0</v>
      </c>
      <c r="AF305" s="1123">
        <f t="shared" si="58"/>
        <v>0</v>
      </c>
      <c r="AG305" s="662"/>
      <c r="AH305" s="3022">
        <f>AH105+AH198+AH293</f>
        <v>0</v>
      </c>
      <c r="AI305" s="662"/>
      <c r="AJ305" s="3022">
        <f>AJ105+AJ198+AJ293</f>
        <v>0</v>
      </c>
      <c r="AK305" s="6515"/>
      <c r="AL305" s="662"/>
      <c r="AM305" s="740"/>
      <c r="AN305" s="740"/>
      <c r="AO305" s="740"/>
      <c r="AP305" s="740"/>
    </row>
    <row r="306" spans="2:42" s="718" customFormat="1" ht="13.5" thickBot="1">
      <c r="B306" s="884"/>
      <c r="C306" s="2802" t="s">
        <v>1755</v>
      </c>
      <c r="D306" s="2816"/>
      <c r="E306" s="2816"/>
      <c r="F306" s="2816"/>
      <c r="G306" s="2816"/>
      <c r="H306" s="2816"/>
      <c r="I306" s="2816"/>
      <c r="J306" s="2879"/>
      <c r="K306" s="2879"/>
      <c r="L306" s="2879"/>
      <c r="M306" s="2879"/>
      <c r="N306" s="2879"/>
      <c r="O306" s="2804">
        <f>O106+O199+O294</f>
        <v>0</v>
      </c>
      <c r="P306" s="2879"/>
      <c r="Q306" s="2804">
        <f t="shared" si="57"/>
        <v>0</v>
      </c>
      <c r="R306" s="2804">
        <f t="shared" si="57"/>
        <v>0</v>
      </c>
      <c r="S306" s="2804">
        <f t="shared" si="57"/>
        <v>0</v>
      </c>
      <c r="T306" s="2804">
        <f t="shared" si="57"/>
        <v>0</v>
      </c>
      <c r="U306" s="2819">
        <f t="shared" si="57"/>
        <v>0</v>
      </c>
      <c r="V306" s="662"/>
      <c r="W306" s="2882">
        <f t="shared" ref="W306:AF306" si="59">W106+W199+W294</f>
        <v>0</v>
      </c>
      <c r="X306" s="2804">
        <f t="shared" si="59"/>
        <v>0</v>
      </c>
      <c r="Y306" s="2804">
        <f t="shared" si="59"/>
        <v>0</v>
      </c>
      <c r="Z306" s="2804">
        <f t="shared" si="59"/>
        <v>0</v>
      </c>
      <c r="AA306" s="2804">
        <f t="shared" si="59"/>
        <v>0</v>
      </c>
      <c r="AB306" s="2804">
        <f>AB106+AB199+AB294</f>
        <v>0</v>
      </c>
      <c r="AC306" s="2804">
        <f>AC106+AC199+AC294</f>
        <v>0</v>
      </c>
      <c r="AD306" s="2804">
        <f t="shared" si="59"/>
        <v>0</v>
      </c>
      <c r="AE306" s="2804">
        <f t="shared" si="59"/>
        <v>0</v>
      </c>
      <c r="AF306" s="2819">
        <f t="shared" si="59"/>
        <v>0</v>
      </c>
      <c r="AG306" s="662"/>
      <c r="AH306" s="3023">
        <f>AH106+AH199+AH294</f>
        <v>0</v>
      </c>
      <c r="AI306" s="662"/>
      <c r="AJ306" s="3023">
        <f>AJ106+AJ199+AJ294</f>
        <v>0</v>
      </c>
      <c r="AK306" s="6515"/>
      <c r="AL306" s="662"/>
      <c r="AM306" s="740"/>
      <c r="AN306" s="740"/>
      <c r="AO306" s="740"/>
      <c r="AP306" s="740"/>
    </row>
    <row r="307" spans="2:42" ht="13.5" thickBot="1">
      <c r="B307" s="880"/>
      <c r="C307" s="820"/>
      <c r="D307" s="820"/>
      <c r="E307" s="820"/>
      <c r="F307" s="820"/>
      <c r="G307" s="820"/>
      <c r="H307" s="820"/>
      <c r="I307" s="820"/>
      <c r="J307" s="854"/>
      <c r="K307" s="854"/>
      <c r="L307" s="854"/>
      <c r="M307" s="854"/>
      <c r="N307" s="854"/>
      <c r="O307" s="854"/>
      <c r="P307" s="854"/>
      <c r="Q307" s="854"/>
      <c r="R307" s="661"/>
      <c r="S307" s="661"/>
      <c r="T307" s="661"/>
      <c r="U307" s="661"/>
      <c r="V307" s="661"/>
      <c r="W307" s="661"/>
      <c r="X307" s="661"/>
      <c r="Y307" s="661"/>
      <c r="Z307" s="661"/>
      <c r="AA307" s="661"/>
      <c r="AB307" s="661"/>
      <c r="AC307" s="661"/>
      <c r="AD307" s="661"/>
      <c r="AE307" s="661"/>
      <c r="AF307" s="661"/>
      <c r="AG307" s="661"/>
      <c r="AH307" s="661"/>
      <c r="AI307" s="661"/>
      <c r="AJ307" s="6177"/>
      <c r="AK307" s="6177"/>
      <c r="AL307" s="6177"/>
      <c r="AM307" s="738"/>
      <c r="AN307" s="738"/>
      <c r="AO307" s="738"/>
      <c r="AP307" s="738"/>
    </row>
    <row r="308" spans="2:42" s="718" customFormat="1">
      <c r="B308" s="884"/>
      <c r="C308" s="525" t="s">
        <v>2968</v>
      </c>
      <c r="D308" s="526"/>
      <c r="E308" s="526"/>
      <c r="F308" s="526"/>
      <c r="G308" s="526"/>
      <c r="H308" s="526"/>
      <c r="I308" s="526"/>
      <c r="J308" s="526"/>
      <c r="K308" s="526"/>
      <c r="L308" s="526"/>
      <c r="M308" s="526"/>
      <c r="N308" s="526"/>
      <c r="O308" s="2810">
        <f>O37+O82+O130+O175+O225+O270</f>
        <v>0</v>
      </c>
      <c r="P308" s="2808"/>
      <c r="Q308" s="2810">
        <f t="shared" ref="Q308:U309" si="60">Q37+Q82+Q130+Q175+Q225+Q270</f>
        <v>0</v>
      </c>
      <c r="R308" s="2810">
        <f t="shared" si="60"/>
        <v>0</v>
      </c>
      <c r="S308" s="2810">
        <f t="shared" si="60"/>
        <v>0</v>
      </c>
      <c r="T308" s="2810">
        <f t="shared" si="60"/>
        <v>0</v>
      </c>
      <c r="U308" s="2813">
        <f t="shared" si="60"/>
        <v>0</v>
      </c>
      <c r="V308" s="662"/>
      <c r="W308" s="2812">
        <f t="shared" ref="W308:AE308" si="61">W37+W82+W130+W175+W225+W270</f>
        <v>0</v>
      </c>
      <c r="X308" s="2810">
        <f t="shared" si="61"/>
        <v>0</v>
      </c>
      <c r="Y308" s="2810">
        <f t="shared" si="61"/>
        <v>0</v>
      </c>
      <c r="Z308" s="2810">
        <f t="shared" si="61"/>
        <v>0</v>
      </c>
      <c r="AA308" s="2810">
        <f t="shared" si="61"/>
        <v>0</v>
      </c>
      <c r="AB308" s="2810">
        <f>AB37+AB82+AB130+AB175+AB225+AB270</f>
        <v>0</v>
      </c>
      <c r="AC308" s="2810">
        <f>AC37+AC82+AC130+AC175+AC225+AC270</f>
        <v>0</v>
      </c>
      <c r="AD308" s="2810">
        <f t="shared" si="61"/>
        <v>0</v>
      </c>
      <c r="AE308" s="2810">
        <f t="shared" si="61"/>
        <v>0</v>
      </c>
      <c r="AF308" s="2813">
        <f>AF37+AF82+AF130+AF175+AF225+AF270</f>
        <v>0</v>
      </c>
      <c r="AG308" s="662"/>
      <c r="AH308" s="3021">
        <f>AH37+AH82+AH130+AH175+AH225+AH270</f>
        <v>0</v>
      </c>
      <c r="AI308" s="662"/>
      <c r="AJ308" s="3021">
        <f>AJ37+AJ82+AJ130+AJ175+AJ225+AJ270</f>
        <v>0</v>
      </c>
      <c r="AK308" s="6515"/>
      <c r="AL308" s="662"/>
      <c r="AM308" s="740"/>
      <c r="AN308" s="740"/>
      <c r="AO308" s="740"/>
      <c r="AP308" s="740"/>
    </row>
    <row r="309" spans="2:42" s="718" customFormat="1">
      <c r="B309" s="884"/>
      <c r="C309" s="2803" t="s">
        <v>1756</v>
      </c>
      <c r="D309" s="2784"/>
      <c r="E309" s="2784"/>
      <c r="F309" s="2784"/>
      <c r="G309" s="2784"/>
      <c r="H309" s="2784"/>
      <c r="I309" s="2784"/>
      <c r="J309" s="2784"/>
      <c r="K309" s="2784"/>
      <c r="L309" s="2784"/>
      <c r="M309" s="2784"/>
      <c r="N309" s="2784"/>
      <c r="O309" s="2805">
        <f>O38+O83+O131+O176+O226+O271</f>
        <v>0</v>
      </c>
      <c r="P309" s="2784"/>
      <c r="Q309" s="2805">
        <f t="shared" si="60"/>
        <v>0</v>
      </c>
      <c r="R309" s="2805">
        <f t="shared" si="60"/>
        <v>0</v>
      </c>
      <c r="S309" s="2805">
        <f t="shared" si="60"/>
        <v>0</v>
      </c>
      <c r="T309" s="2805">
        <f t="shared" si="60"/>
        <v>0</v>
      </c>
      <c r="U309" s="1123">
        <f t="shared" si="60"/>
        <v>0</v>
      </c>
      <c r="V309" s="662"/>
      <c r="W309" s="2806">
        <f t="shared" ref="W309:AE309" si="62">W38+W83+W131+W176+W226+W271</f>
        <v>0</v>
      </c>
      <c r="X309" s="2805">
        <f t="shared" si="62"/>
        <v>0</v>
      </c>
      <c r="Y309" s="2805">
        <f t="shared" si="62"/>
        <v>0</v>
      </c>
      <c r="Z309" s="2805">
        <f t="shared" si="62"/>
        <v>0</v>
      </c>
      <c r="AA309" s="2805">
        <f t="shared" si="62"/>
        <v>0</v>
      </c>
      <c r="AB309" s="2805">
        <f>AB38+AB83+AB131+AB176+AB226+AB271</f>
        <v>0</v>
      </c>
      <c r="AC309" s="2805">
        <f>AC38+AC83+AC131+AC176+AC226+AC271</f>
        <v>0</v>
      </c>
      <c r="AD309" s="2805">
        <f t="shared" si="62"/>
        <v>0</v>
      </c>
      <c r="AE309" s="2805">
        <f t="shared" si="62"/>
        <v>0</v>
      </c>
      <c r="AF309" s="1123">
        <f>AF38+AF83+AF131+AF176+AF226+AF271</f>
        <v>0</v>
      </c>
      <c r="AG309" s="662"/>
      <c r="AH309" s="3022">
        <f>AH38+AH83+AH131+AH176+AH226+AH271</f>
        <v>0</v>
      </c>
      <c r="AI309" s="662"/>
      <c r="AJ309" s="3022">
        <f>AJ38+AJ83+AJ131+AJ176+AJ226+AJ271</f>
        <v>0</v>
      </c>
      <c r="AK309" s="6515"/>
      <c r="AL309" s="662"/>
      <c r="AM309" s="740"/>
      <c r="AN309" s="740"/>
      <c r="AO309" s="740"/>
      <c r="AP309" s="740"/>
    </row>
    <row r="310" spans="2:42" s="718" customFormat="1">
      <c r="B310" s="884"/>
      <c r="C310" s="2803" t="s">
        <v>2969</v>
      </c>
      <c r="D310" s="2784"/>
      <c r="E310" s="2784"/>
      <c r="F310" s="2784"/>
      <c r="G310" s="2784"/>
      <c r="H310" s="2784"/>
      <c r="I310" s="2784"/>
      <c r="J310" s="2784"/>
      <c r="K310" s="2784"/>
      <c r="L310" s="2784"/>
      <c r="M310" s="2784"/>
      <c r="N310" s="2784"/>
      <c r="O310" s="2805">
        <f>O58+O103+O151+O196+O246+O291</f>
        <v>0</v>
      </c>
      <c r="P310" s="2784"/>
      <c r="Q310" s="2805">
        <f t="shared" ref="Q310:U311" si="63">Q58+Q103+Q151+Q196+Q246+Q291</f>
        <v>0</v>
      </c>
      <c r="R310" s="2805">
        <f t="shared" si="63"/>
        <v>0</v>
      </c>
      <c r="S310" s="2805">
        <f t="shared" si="63"/>
        <v>0</v>
      </c>
      <c r="T310" s="2805">
        <f t="shared" si="63"/>
        <v>0</v>
      </c>
      <c r="U310" s="1123">
        <f t="shared" si="63"/>
        <v>0</v>
      </c>
      <c r="V310" s="662"/>
      <c r="W310" s="2806">
        <f t="shared" ref="W310:AE310" si="64">W58+W103+W151+W196+W246+W291</f>
        <v>0</v>
      </c>
      <c r="X310" s="2805">
        <f t="shared" si="64"/>
        <v>0</v>
      </c>
      <c r="Y310" s="2805">
        <f t="shared" si="64"/>
        <v>0</v>
      </c>
      <c r="Z310" s="2805">
        <f t="shared" si="64"/>
        <v>0</v>
      </c>
      <c r="AA310" s="2805">
        <f t="shared" si="64"/>
        <v>0</v>
      </c>
      <c r="AB310" s="2805">
        <f>AB58+AB103+AB151+AB196+AB246+AB291</f>
        <v>0</v>
      </c>
      <c r="AC310" s="2805">
        <f>AC58+AC103+AC151+AC196+AC246+AC291</f>
        <v>0</v>
      </c>
      <c r="AD310" s="2805">
        <f t="shared" si="64"/>
        <v>0</v>
      </c>
      <c r="AE310" s="2805">
        <f t="shared" si="64"/>
        <v>0</v>
      </c>
      <c r="AF310" s="1123">
        <f>AF58+AF103+AF151+AF196+AF246+AF291</f>
        <v>0</v>
      </c>
      <c r="AG310" s="662"/>
      <c r="AH310" s="3022">
        <f>AH58+AH103+AH151+AH196+AH246+AH291</f>
        <v>0</v>
      </c>
      <c r="AI310" s="662"/>
      <c r="AJ310" s="3022">
        <f>AJ58+AJ103+AJ151+AJ196+AJ246+AJ291</f>
        <v>0</v>
      </c>
      <c r="AK310" s="6515"/>
      <c r="AL310" s="662"/>
      <c r="AM310" s="740"/>
      <c r="AN310" s="740"/>
      <c r="AO310" s="740"/>
      <c r="AP310" s="740"/>
    </row>
    <row r="311" spans="2:42" s="718" customFormat="1" ht="13.5" thickBot="1">
      <c r="B311" s="884"/>
      <c r="C311" s="2880" t="s">
        <v>1757</v>
      </c>
      <c r="D311" s="529"/>
      <c r="E311" s="529"/>
      <c r="F311" s="529"/>
      <c r="G311" s="529"/>
      <c r="H311" s="529"/>
      <c r="I311" s="529"/>
      <c r="J311" s="529"/>
      <c r="K311" s="529"/>
      <c r="L311" s="529"/>
      <c r="M311" s="529"/>
      <c r="N311" s="529"/>
      <c r="O311" s="2804">
        <f>O59+O104+O152+O197+O247+O292</f>
        <v>0</v>
      </c>
      <c r="P311" s="2879"/>
      <c r="Q311" s="2804">
        <f t="shared" si="63"/>
        <v>0</v>
      </c>
      <c r="R311" s="2804">
        <f t="shared" si="63"/>
        <v>0</v>
      </c>
      <c r="S311" s="2804">
        <f t="shared" si="63"/>
        <v>0</v>
      </c>
      <c r="T311" s="2804">
        <f t="shared" si="63"/>
        <v>0</v>
      </c>
      <c r="U311" s="2819">
        <f t="shared" si="63"/>
        <v>0</v>
      </c>
      <c r="V311" s="662"/>
      <c r="W311" s="2882">
        <f t="shared" ref="W311:AE311" si="65">W59+W104+W152+W197+W247+W292</f>
        <v>0</v>
      </c>
      <c r="X311" s="2804">
        <f t="shared" si="65"/>
        <v>0</v>
      </c>
      <c r="Y311" s="2804">
        <f t="shared" si="65"/>
        <v>0</v>
      </c>
      <c r="Z311" s="2804">
        <f t="shared" si="65"/>
        <v>0</v>
      </c>
      <c r="AA311" s="2804">
        <f t="shared" si="65"/>
        <v>0</v>
      </c>
      <c r="AB311" s="2804">
        <f>AB59+AB104+AB152+AB197+AB247+AB292</f>
        <v>0</v>
      </c>
      <c r="AC311" s="2804">
        <f>AC59+AC104+AC152+AC197+AC247+AC292</f>
        <v>0</v>
      </c>
      <c r="AD311" s="2804">
        <f t="shared" si="65"/>
        <v>0</v>
      </c>
      <c r="AE311" s="2804">
        <f t="shared" si="65"/>
        <v>0</v>
      </c>
      <c r="AF311" s="2819">
        <f>AF59+AF104+AF152+AF197+AF247+AF292</f>
        <v>0</v>
      </c>
      <c r="AG311" s="662"/>
      <c r="AH311" s="3023">
        <f>AH59+AH104+AH152+AH197+AH247+AH292</f>
        <v>0</v>
      </c>
      <c r="AI311" s="662"/>
      <c r="AJ311" s="3023">
        <f>AJ59+AJ104+AJ152+AJ197+AJ247+AJ292</f>
        <v>0</v>
      </c>
      <c r="AK311" s="6515"/>
      <c r="AL311" s="662"/>
      <c r="AM311" s="740"/>
      <c r="AN311" s="740"/>
      <c r="AO311" s="740"/>
      <c r="AP311" s="740"/>
    </row>
    <row r="312" spans="2:42" ht="13.5" thickBot="1">
      <c r="B312" s="880"/>
      <c r="C312" s="820"/>
      <c r="D312" s="820"/>
      <c r="E312" s="820"/>
      <c r="F312" s="820"/>
      <c r="G312" s="820"/>
      <c r="H312" s="820"/>
      <c r="I312" s="820"/>
      <c r="J312" s="820"/>
      <c r="K312" s="820"/>
      <c r="L312" s="820"/>
      <c r="M312" s="820"/>
      <c r="N312" s="820"/>
      <c r="O312" s="820"/>
      <c r="P312" s="820"/>
      <c r="Q312" s="820"/>
      <c r="R312" s="661"/>
      <c r="S312" s="661"/>
      <c r="T312" s="661"/>
      <c r="U312" s="661"/>
      <c r="V312" s="661"/>
      <c r="W312" s="661"/>
      <c r="X312" s="661"/>
      <c r="Y312" s="661"/>
      <c r="Z312" s="661"/>
      <c r="AA312" s="661"/>
      <c r="AB312" s="661"/>
      <c r="AC312" s="661"/>
      <c r="AD312" s="661"/>
      <c r="AE312" s="661"/>
      <c r="AF312" s="661"/>
      <c r="AG312" s="661"/>
      <c r="AH312" s="661"/>
      <c r="AI312" s="661"/>
      <c r="AJ312" s="6177"/>
      <c r="AK312" s="6177"/>
      <c r="AL312" s="6177"/>
      <c r="AM312" s="738"/>
      <c r="AN312" s="738"/>
      <c r="AO312" s="738"/>
      <c r="AP312" s="738"/>
    </row>
    <row r="313" spans="2:42">
      <c r="B313" s="880"/>
      <c r="C313" s="857" t="s">
        <v>2953</v>
      </c>
      <c r="D313" s="2895"/>
      <c r="E313" s="2895"/>
      <c r="F313" s="2895"/>
      <c r="G313" s="2895"/>
      <c r="H313" s="2895"/>
      <c r="I313" s="2895"/>
      <c r="J313" s="2895"/>
      <c r="K313" s="2895"/>
      <c r="L313" s="2895"/>
      <c r="M313" s="2895"/>
      <c r="N313" s="2895"/>
      <c r="O313" s="2895"/>
      <c r="P313" s="2895"/>
      <c r="Q313" s="2895"/>
      <c r="R313" s="2896"/>
      <c r="S313" s="2896"/>
      <c r="T313" s="2896"/>
      <c r="U313" s="2897"/>
      <c r="V313" s="661"/>
      <c r="W313" s="2902"/>
      <c r="X313" s="2896"/>
      <c r="Y313" s="2896"/>
      <c r="Z313" s="2896"/>
      <c r="AA313" s="2896"/>
      <c r="AB313" s="5939"/>
      <c r="AC313" s="5939"/>
      <c r="AD313" s="2896"/>
      <c r="AE313" s="2896"/>
      <c r="AF313" s="2897"/>
      <c r="AG313" s="661"/>
      <c r="AH313" s="3024"/>
      <c r="AI313" s="661"/>
      <c r="AJ313" s="3024"/>
      <c r="AK313" s="6351"/>
      <c r="AL313" s="6177"/>
      <c r="AM313" s="738"/>
      <c r="AN313" s="738"/>
      <c r="AO313" s="738"/>
      <c r="AP313" s="738"/>
    </row>
    <row r="314" spans="2:42">
      <c r="B314" s="880"/>
      <c r="C314" s="2898"/>
      <c r="D314" s="2870"/>
      <c r="E314" s="2870"/>
      <c r="F314" s="2870"/>
      <c r="G314" s="2870"/>
      <c r="H314" s="2870"/>
      <c r="I314" s="2870"/>
      <c r="J314" s="2870"/>
      <c r="K314" s="2870"/>
      <c r="L314" s="2870"/>
      <c r="M314" s="2870"/>
      <c r="N314" s="2870"/>
      <c r="O314" s="2870"/>
      <c r="P314" s="2870"/>
      <c r="Q314" s="2870"/>
      <c r="R314" s="2872"/>
      <c r="S314" s="2872"/>
      <c r="T314" s="2872"/>
      <c r="U314" s="2899"/>
      <c r="V314" s="661"/>
      <c r="W314" s="2903"/>
      <c r="X314" s="2872"/>
      <c r="Y314" s="2872"/>
      <c r="Z314" s="2872"/>
      <c r="AA314" s="2872"/>
      <c r="AB314" s="5940"/>
      <c r="AC314" s="5940"/>
      <c r="AD314" s="2872"/>
      <c r="AE314" s="2872"/>
      <c r="AF314" s="2899"/>
      <c r="AG314" s="661"/>
      <c r="AH314" s="2992"/>
      <c r="AI314" s="661"/>
      <c r="AJ314" s="2992"/>
      <c r="AK314" s="6351"/>
      <c r="AL314" s="6177"/>
      <c r="AM314" s="738"/>
      <c r="AN314" s="738"/>
      <c r="AO314" s="738"/>
      <c r="AP314" s="738"/>
    </row>
    <row r="315" spans="2:42">
      <c r="B315" s="880"/>
      <c r="C315" s="2900" t="s">
        <v>2954</v>
      </c>
      <c r="D315" s="2870"/>
      <c r="E315" s="2870"/>
      <c r="F315" s="2870"/>
      <c r="G315" s="2870"/>
      <c r="H315" s="2870"/>
      <c r="I315" s="2870"/>
      <c r="J315" s="2870"/>
      <c r="K315" s="2870"/>
      <c r="L315" s="2870"/>
      <c r="M315" s="2870"/>
      <c r="N315" s="2870"/>
      <c r="O315" s="2870"/>
      <c r="P315" s="2870"/>
      <c r="Q315" s="2870"/>
      <c r="R315" s="2872"/>
      <c r="S315" s="2872"/>
      <c r="T315" s="2872"/>
      <c r="U315" s="2899"/>
      <c r="V315" s="661"/>
      <c r="W315" s="2903"/>
      <c r="X315" s="2872"/>
      <c r="Y315" s="2872"/>
      <c r="Z315" s="2872"/>
      <c r="AA315" s="2872"/>
      <c r="AB315" s="5940"/>
      <c r="AC315" s="5940"/>
      <c r="AD315" s="2872"/>
      <c r="AE315" s="2872"/>
      <c r="AF315" s="2899"/>
      <c r="AG315" s="661"/>
      <c r="AH315" s="2992"/>
      <c r="AI315" s="661"/>
      <c r="AJ315" s="2992"/>
      <c r="AK315" s="6351"/>
      <c r="AL315" s="6177"/>
      <c r="AM315" s="738"/>
      <c r="AN315" s="738"/>
      <c r="AO315" s="738"/>
      <c r="AP315" s="738"/>
    </row>
    <row r="316" spans="2:42">
      <c r="B316" s="880"/>
      <c r="C316" s="2891" t="s">
        <v>580</v>
      </c>
      <c r="D316" s="2870"/>
      <c r="E316" s="2870"/>
      <c r="F316" s="2870"/>
      <c r="G316" s="2870"/>
      <c r="H316" s="2870"/>
      <c r="I316" s="2870"/>
      <c r="J316" s="2870"/>
      <c r="K316" s="2870"/>
      <c r="L316" s="2870"/>
      <c r="M316" s="2870"/>
      <c r="N316" s="2870"/>
      <c r="O316" s="2805">
        <f>O107</f>
        <v>0</v>
      </c>
      <c r="P316" s="2870"/>
      <c r="Q316" s="2805">
        <f t="shared" ref="Q316:U317" si="66">Q107</f>
        <v>0</v>
      </c>
      <c r="R316" s="2805">
        <f t="shared" si="66"/>
        <v>0</v>
      </c>
      <c r="S316" s="2805">
        <f t="shared" si="66"/>
        <v>0</v>
      </c>
      <c r="T316" s="2805">
        <f t="shared" si="66"/>
        <v>0</v>
      </c>
      <c r="U316" s="1123">
        <f t="shared" si="66"/>
        <v>0</v>
      </c>
      <c r="V316" s="661"/>
      <c r="W316" s="2806">
        <f t="shared" ref="W316:AF316" si="67">W107</f>
        <v>0</v>
      </c>
      <c r="X316" s="2805">
        <f t="shared" si="67"/>
        <v>0</v>
      </c>
      <c r="Y316" s="2805">
        <f t="shared" si="67"/>
        <v>0</v>
      </c>
      <c r="Z316" s="2805">
        <f t="shared" si="67"/>
        <v>0</v>
      </c>
      <c r="AA316" s="2805">
        <f t="shared" si="67"/>
        <v>0</v>
      </c>
      <c r="AB316" s="2805">
        <f>AB107</f>
        <v>0</v>
      </c>
      <c r="AC316" s="2805">
        <f>AC107</f>
        <v>0</v>
      </c>
      <c r="AD316" s="2805">
        <f t="shared" si="67"/>
        <v>0</v>
      </c>
      <c r="AE316" s="2805">
        <f t="shared" si="67"/>
        <v>0</v>
      </c>
      <c r="AF316" s="1123">
        <f t="shared" si="67"/>
        <v>0</v>
      </c>
      <c r="AG316" s="661"/>
      <c r="AH316" s="3022">
        <f>AH107</f>
        <v>0</v>
      </c>
      <c r="AI316" s="661"/>
      <c r="AJ316" s="3022">
        <f>AJ107</f>
        <v>0</v>
      </c>
      <c r="AK316" s="6515"/>
      <c r="AL316" s="6177"/>
      <c r="AM316" s="738"/>
      <c r="AN316" s="738"/>
      <c r="AO316" s="738"/>
      <c r="AP316" s="738"/>
    </row>
    <row r="317" spans="2:42">
      <c r="B317" s="880"/>
      <c r="C317" s="2891" t="s">
        <v>44</v>
      </c>
      <c r="D317" s="2870"/>
      <c r="E317" s="2870"/>
      <c r="F317" s="2870"/>
      <c r="G317" s="2870"/>
      <c r="H317" s="2870"/>
      <c r="I317" s="2870"/>
      <c r="J317" s="2870"/>
      <c r="K317" s="2870"/>
      <c r="L317" s="2870"/>
      <c r="M317" s="2870"/>
      <c r="N317" s="2870"/>
      <c r="O317" s="2805">
        <f>O108</f>
        <v>0</v>
      </c>
      <c r="P317" s="2870"/>
      <c r="Q317" s="2805">
        <f t="shared" si="66"/>
        <v>0</v>
      </c>
      <c r="R317" s="2805">
        <f t="shared" si="66"/>
        <v>0</v>
      </c>
      <c r="S317" s="2805">
        <f t="shared" si="66"/>
        <v>0</v>
      </c>
      <c r="T317" s="2805">
        <f t="shared" si="66"/>
        <v>0</v>
      </c>
      <c r="U317" s="1123">
        <f t="shared" si="66"/>
        <v>0</v>
      </c>
      <c r="V317" s="661"/>
      <c r="W317" s="2806">
        <f t="shared" ref="W317:AF317" si="68">W108</f>
        <v>0</v>
      </c>
      <c r="X317" s="2805">
        <f t="shared" si="68"/>
        <v>0</v>
      </c>
      <c r="Y317" s="2805">
        <f t="shared" si="68"/>
        <v>0</v>
      </c>
      <c r="Z317" s="2805">
        <f t="shared" si="68"/>
        <v>0</v>
      </c>
      <c r="AA317" s="2805">
        <f t="shared" si="68"/>
        <v>0</v>
      </c>
      <c r="AB317" s="2805">
        <f>AB108</f>
        <v>0</v>
      </c>
      <c r="AC317" s="2805">
        <f>AC108</f>
        <v>0</v>
      </c>
      <c r="AD317" s="2805">
        <f t="shared" si="68"/>
        <v>0</v>
      </c>
      <c r="AE317" s="2805">
        <f t="shared" si="68"/>
        <v>0</v>
      </c>
      <c r="AF317" s="1123">
        <f t="shared" si="68"/>
        <v>0</v>
      </c>
      <c r="AG317" s="661"/>
      <c r="AH317" s="3022">
        <f>AH108</f>
        <v>0</v>
      </c>
      <c r="AI317" s="661"/>
      <c r="AJ317" s="3022">
        <f>AJ108</f>
        <v>0</v>
      </c>
      <c r="AK317" s="6515"/>
      <c r="AL317" s="6177"/>
      <c r="AM317" s="738"/>
      <c r="AN317" s="738"/>
      <c r="AO317" s="738"/>
      <c r="AP317" s="738"/>
    </row>
    <row r="318" spans="2:42">
      <c r="B318" s="880"/>
      <c r="C318" s="2891"/>
      <c r="D318" s="2870"/>
      <c r="E318" s="2870"/>
      <c r="F318" s="2870"/>
      <c r="G318" s="2870"/>
      <c r="H318" s="2870"/>
      <c r="I318" s="2870"/>
      <c r="J318" s="2870"/>
      <c r="K318" s="2870"/>
      <c r="L318" s="2870"/>
      <c r="M318" s="2870"/>
      <c r="N318" s="2870"/>
      <c r="O318" s="2870"/>
      <c r="P318" s="2870"/>
      <c r="Q318" s="2870"/>
      <c r="R318" s="2870"/>
      <c r="S318" s="2870"/>
      <c r="T318" s="2870"/>
      <c r="U318" s="2901"/>
      <c r="V318" s="661"/>
      <c r="W318" s="2898"/>
      <c r="X318" s="2870"/>
      <c r="Y318" s="2870"/>
      <c r="Z318" s="2870"/>
      <c r="AA318" s="2870"/>
      <c r="AB318" s="2870"/>
      <c r="AC318" s="2870"/>
      <c r="AD318" s="2870"/>
      <c r="AE318" s="2870"/>
      <c r="AF318" s="2901"/>
      <c r="AG318" s="661"/>
      <c r="AH318" s="3025"/>
      <c r="AI318" s="661"/>
      <c r="AJ318" s="3025"/>
      <c r="AK318" s="850"/>
      <c r="AL318" s="6177"/>
      <c r="AM318" s="738"/>
      <c r="AN318" s="738"/>
      <c r="AO318" s="738"/>
      <c r="AP318" s="738"/>
    </row>
    <row r="319" spans="2:42">
      <c r="B319" s="880"/>
      <c r="C319" s="2900" t="s">
        <v>2956</v>
      </c>
      <c r="D319" s="2870"/>
      <c r="E319" s="2870"/>
      <c r="F319" s="2870"/>
      <c r="G319" s="2870"/>
      <c r="H319" s="2870"/>
      <c r="I319" s="2870"/>
      <c r="J319" s="2870"/>
      <c r="K319" s="2870"/>
      <c r="L319" s="2870"/>
      <c r="M319" s="2870"/>
      <c r="N319" s="2870"/>
      <c r="O319" s="2870"/>
      <c r="P319" s="2870"/>
      <c r="Q319" s="2870"/>
      <c r="R319" s="2870"/>
      <c r="S319" s="2870"/>
      <c r="T319" s="2870"/>
      <c r="U319" s="2901"/>
      <c r="V319" s="661"/>
      <c r="W319" s="2898"/>
      <c r="X319" s="2870"/>
      <c r="Y319" s="2870"/>
      <c r="Z319" s="2870"/>
      <c r="AA319" s="2870"/>
      <c r="AB319" s="2870"/>
      <c r="AC319" s="2870"/>
      <c r="AD319" s="2870"/>
      <c r="AE319" s="2870"/>
      <c r="AF319" s="2901"/>
      <c r="AG319" s="661"/>
      <c r="AH319" s="3025"/>
      <c r="AI319" s="661"/>
      <c r="AJ319" s="3025"/>
      <c r="AK319" s="850"/>
      <c r="AL319" s="6177"/>
      <c r="AM319" s="738"/>
      <c r="AN319" s="738"/>
      <c r="AO319" s="738"/>
      <c r="AP319" s="738"/>
    </row>
    <row r="320" spans="2:42">
      <c r="B320" s="880"/>
      <c r="C320" s="2891" t="s">
        <v>580</v>
      </c>
      <c r="D320" s="2870"/>
      <c r="E320" s="2870"/>
      <c r="F320" s="2870"/>
      <c r="G320" s="2870"/>
      <c r="H320" s="2870"/>
      <c r="I320" s="2870"/>
      <c r="J320" s="2870"/>
      <c r="K320" s="2870"/>
      <c r="L320" s="2870"/>
      <c r="M320" s="2870"/>
      <c r="N320" s="2870"/>
      <c r="O320" s="2805">
        <f>O200</f>
        <v>0</v>
      </c>
      <c r="P320" s="2870"/>
      <c r="Q320" s="2805">
        <f t="shared" ref="Q320:U321" si="69">Q200</f>
        <v>0</v>
      </c>
      <c r="R320" s="2805">
        <f t="shared" si="69"/>
        <v>0</v>
      </c>
      <c r="S320" s="2805">
        <f t="shared" si="69"/>
        <v>0</v>
      </c>
      <c r="T320" s="2805">
        <f t="shared" si="69"/>
        <v>0</v>
      </c>
      <c r="U320" s="1123">
        <f t="shared" si="69"/>
        <v>0</v>
      </c>
      <c r="V320" s="661"/>
      <c r="W320" s="2806">
        <f t="shared" ref="W320:AF320" si="70">W200</f>
        <v>0</v>
      </c>
      <c r="X320" s="2805">
        <f t="shared" si="70"/>
        <v>0</v>
      </c>
      <c r="Y320" s="2805">
        <f t="shared" si="70"/>
        <v>0</v>
      </c>
      <c r="Z320" s="2805">
        <f t="shared" si="70"/>
        <v>0</v>
      </c>
      <c r="AA320" s="2805">
        <f t="shared" si="70"/>
        <v>0</v>
      </c>
      <c r="AB320" s="2805">
        <f>AB200</f>
        <v>0</v>
      </c>
      <c r="AC320" s="2805">
        <f>AC200</f>
        <v>0</v>
      </c>
      <c r="AD320" s="2805">
        <f t="shared" si="70"/>
        <v>0</v>
      </c>
      <c r="AE320" s="2805">
        <f t="shared" si="70"/>
        <v>0</v>
      </c>
      <c r="AF320" s="1123">
        <f t="shared" si="70"/>
        <v>0</v>
      </c>
      <c r="AG320" s="661"/>
      <c r="AH320" s="3022">
        <f>AH200</f>
        <v>0</v>
      </c>
      <c r="AI320" s="661"/>
      <c r="AJ320" s="3022">
        <f>AJ200</f>
        <v>0</v>
      </c>
      <c r="AK320" s="6515"/>
      <c r="AL320" s="6177"/>
      <c r="AM320" s="738"/>
      <c r="AN320" s="738"/>
      <c r="AO320" s="738"/>
      <c r="AP320" s="738"/>
    </row>
    <row r="321" spans="2:42" ht="13.5" thickBot="1">
      <c r="B321" s="880"/>
      <c r="C321" s="2893" t="s">
        <v>44</v>
      </c>
      <c r="D321" s="2894"/>
      <c r="E321" s="2894"/>
      <c r="F321" s="2894"/>
      <c r="G321" s="2894"/>
      <c r="H321" s="2894"/>
      <c r="I321" s="2894"/>
      <c r="J321" s="2894"/>
      <c r="K321" s="2894"/>
      <c r="L321" s="2894"/>
      <c r="M321" s="2894"/>
      <c r="N321" s="2894"/>
      <c r="O321" s="2881">
        <f>O201</f>
        <v>0</v>
      </c>
      <c r="P321" s="2894"/>
      <c r="Q321" s="2881">
        <f t="shared" si="69"/>
        <v>0</v>
      </c>
      <c r="R321" s="2881">
        <f t="shared" si="69"/>
        <v>0</v>
      </c>
      <c r="S321" s="2881">
        <f t="shared" si="69"/>
        <v>0</v>
      </c>
      <c r="T321" s="2881">
        <f t="shared" si="69"/>
        <v>0</v>
      </c>
      <c r="U321" s="1122">
        <f t="shared" si="69"/>
        <v>0</v>
      </c>
      <c r="V321" s="661"/>
      <c r="W321" s="2904">
        <f t="shared" ref="W321:AF321" si="71">W201</f>
        <v>0</v>
      </c>
      <c r="X321" s="2881">
        <f t="shared" si="71"/>
        <v>0</v>
      </c>
      <c r="Y321" s="2881">
        <f t="shared" si="71"/>
        <v>0</v>
      </c>
      <c r="Z321" s="2881">
        <f t="shared" si="71"/>
        <v>0</v>
      </c>
      <c r="AA321" s="2881">
        <f t="shared" si="71"/>
        <v>0</v>
      </c>
      <c r="AB321" s="2881">
        <f>AB201</f>
        <v>0</v>
      </c>
      <c r="AC321" s="2881">
        <f>AC201</f>
        <v>0</v>
      </c>
      <c r="AD321" s="2881">
        <f t="shared" si="71"/>
        <v>0</v>
      </c>
      <c r="AE321" s="2881">
        <f t="shared" si="71"/>
        <v>0</v>
      </c>
      <c r="AF321" s="1122">
        <f t="shared" si="71"/>
        <v>0</v>
      </c>
      <c r="AG321" s="661"/>
      <c r="AH321" s="3023">
        <f>AH201</f>
        <v>0</v>
      </c>
      <c r="AI321" s="661"/>
      <c r="AJ321" s="3023">
        <f>AJ201</f>
        <v>0</v>
      </c>
      <c r="AK321" s="6515"/>
      <c r="AL321" s="6177"/>
      <c r="AM321" s="738"/>
      <c r="AN321" s="738"/>
      <c r="AO321" s="738"/>
      <c r="AP321" s="738"/>
    </row>
    <row r="322" spans="2:42" ht="13.5" thickBot="1">
      <c r="B322" s="880"/>
      <c r="C322" s="820"/>
      <c r="D322" s="820"/>
      <c r="E322" s="820"/>
      <c r="F322" s="820"/>
      <c r="G322" s="820"/>
      <c r="H322" s="820"/>
      <c r="I322" s="820"/>
      <c r="J322" s="820"/>
      <c r="K322" s="820"/>
      <c r="L322" s="820"/>
      <c r="M322" s="820"/>
      <c r="N322" s="820"/>
      <c r="O322" s="820"/>
      <c r="P322" s="820"/>
      <c r="Q322" s="820"/>
      <c r="R322" s="820"/>
      <c r="S322" s="820"/>
      <c r="T322" s="820"/>
      <c r="U322" s="820"/>
      <c r="V322" s="661"/>
      <c r="W322" s="820"/>
      <c r="X322" s="820"/>
      <c r="Y322" s="820"/>
      <c r="Z322" s="820"/>
      <c r="AA322" s="820"/>
      <c r="AB322" s="820"/>
      <c r="AC322" s="820"/>
      <c r="AD322" s="820"/>
      <c r="AE322" s="820"/>
      <c r="AF322" s="820"/>
      <c r="AG322" s="661"/>
      <c r="AH322" s="820"/>
      <c r="AI322" s="661"/>
      <c r="AJ322" s="820"/>
      <c r="AK322" s="820"/>
      <c r="AL322" s="6177"/>
      <c r="AM322" s="738"/>
      <c r="AN322" s="738"/>
      <c r="AO322" s="738"/>
      <c r="AP322" s="738"/>
    </row>
    <row r="323" spans="2:42">
      <c r="B323" s="880"/>
      <c r="C323" s="857" t="s">
        <v>2970</v>
      </c>
      <c r="D323" s="2895"/>
      <c r="E323" s="2895"/>
      <c r="F323" s="2895"/>
      <c r="G323" s="2895"/>
      <c r="H323" s="2895"/>
      <c r="I323" s="2895"/>
      <c r="J323" s="2895"/>
      <c r="K323" s="2895"/>
      <c r="L323" s="2895"/>
      <c r="M323" s="2895"/>
      <c r="N323" s="2895"/>
      <c r="O323" s="2895"/>
      <c r="P323" s="2895"/>
      <c r="Q323" s="2895"/>
      <c r="R323" s="2895"/>
      <c r="S323" s="2895"/>
      <c r="T323" s="2895"/>
      <c r="U323" s="2905"/>
      <c r="V323" s="661"/>
      <c r="W323" s="2906"/>
      <c r="X323" s="2895"/>
      <c r="Y323" s="2895"/>
      <c r="Z323" s="2895"/>
      <c r="AA323" s="2895"/>
      <c r="AB323" s="2895"/>
      <c r="AC323" s="2895"/>
      <c r="AD323" s="2895"/>
      <c r="AE323" s="2895"/>
      <c r="AF323" s="2905"/>
      <c r="AG323" s="661"/>
      <c r="AH323" s="3026"/>
      <c r="AI323" s="661"/>
      <c r="AJ323" s="3026"/>
      <c r="AK323" s="850"/>
      <c r="AL323" s="6177"/>
      <c r="AM323" s="738"/>
      <c r="AN323" s="738"/>
      <c r="AO323" s="738"/>
      <c r="AP323" s="738"/>
    </row>
    <row r="324" spans="2:42">
      <c r="B324" s="880"/>
      <c r="C324" s="2891" t="s">
        <v>580</v>
      </c>
      <c r="D324" s="2870"/>
      <c r="E324" s="2870"/>
      <c r="F324" s="2870"/>
      <c r="G324" s="2870"/>
      <c r="H324" s="2870"/>
      <c r="I324" s="2870"/>
      <c r="J324" s="2870"/>
      <c r="K324" s="2870"/>
      <c r="L324" s="2870"/>
      <c r="M324" s="2870"/>
      <c r="N324" s="2870"/>
      <c r="O324" s="2805">
        <f>O295</f>
        <v>0</v>
      </c>
      <c r="P324" s="2870"/>
      <c r="Q324" s="2805">
        <f t="shared" ref="Q324:U325" si="72">Q295</f>
        <v>0</v>
      </c>
      <c r="R324" s="2805">
        <f t="shared" si="72"/>
        <v>0</v>
      </c>
      <c r="S324" s="2805">
        <f t="shared" si="72"/>
        <v>0</v>
      </c>
      <c r="T324" s="2805">
        <f t="shared" si="72"/>
        <v>0</v>
      </c>
      <c r="U324" s="1123">
        <f t="shared" si="72"/>
        <v>0</v>
      </c>
      <c r="V324" s="661"/>
      <c r="W324" s="2806">
        <f>W295</f>
        <v>0</v>
      </c>
      <c r="X324" s="2805">
        <f t="shared" ref="X324:AF324" si="73">X295</f>
        <v>0</v>
      </c>
      <c r="Y324" s="2805">
        <f t="shared" si="73"/>
        <v>0</v>
      </c>
      <c r="Z324" s="2805">
        <f t="shared" si="73"/>
        <v>0</v>
      </c>
      <c r="AA324" s="2805">
        <f t="shared" si="73"/>
        <v>0</v>
      </c>
      <c r="AB324" s="2805">
        <f>AB295</f>
        <v>0</v>
      </c>
      <c r="AC324" s="2805">
        <f>AC295</f>
        <v>0</v>
      </c>
      <c r="AD324" s="2805">
        <f t="shared" si="73"/>
        <v>0</v>
      </c>
      <c r="AE324" s="2805">
        <f t="shared" si="73"/>
        <v>0</v>
      </c>
      <c r="AF324" s="1123">
        <f t="shared" si="73"/>
        <v>0</v>
      </c>
      <c r="AG324" s="661"/>
      <c r="AH324" s="3022">
        <f>AH295</f>
        <v>0</v>
      </c>
      <c r="AI324" s="661"/>
      <c r="AJ324" s="3022">
        <f>AJ295</f>
        <v>0</v>
      </c>
      <c r="AK324" s="6515"/>
      <c r="AL324" s="6177"/>
      <c r="AM324" s="738"/>
      <c r="AN324" s="738"/>
      <c r="AO324" s="738"/>
      <c r="AP324" s="738"/>
    </row>
    <row r="325" spans="2:42" ht="13.5" thickBot="1">
      <c r="B325" s="880"/>
      <c r="C325" s="2893" t="s">
        <v>44</v>
      </c>
      <c r="D325" s="2894"/>
      <c r="E325" s="2894"/>
      <c r="F325" s="2894"/>
      <c r="G325" s="2894"/>
      <c r="H325" s="2894"/>
      <c r="I325" s="2894"/>
      <c r="J325" s="2894"/>
      <c r="K325" s="2894"/>
      <c r="L325" s="2894"/>
      <c r="M325" s="2894"/>
      <c r="N325" s="2894"/>
      <c r="O325" s="2881">
        <f>O296</f>
        <v>0</v>
      </c>
      <c r="P325" s="2894"/>
      <c r="Q325" s="2881">
        <f t="shared" si="72"/>
        <v>0</v>
      </c>
      <c r="R325" s="2881">
        <f t="shared" si="72"/>
        <v>0</v>
      </c>
      <c r="S325" s="2881">
        <f t="shared" si="72"/>
        <v>0</v>
      </c>
      <c r="T325" s="2881">
        <f t="shared" si="72"/>
        <v>0</v>
      </c>
      <c r="U325" s="1122">
        <f t="shared" si="72"/>
        <v>0</v>
      </c>
      <c r="V325" s="661"/>
      <c r="W325" s="2904">
        <f t="shared" ref="W325:AF325" si="74">W296</f>
        <v>0</v>
      </c>
      <c r="X325" s="2881">
        <f t="shared" si="74"/>
        <v>0</v>
      </c>
      <c r="Y325" s="2881">
        <f t="shared" si="74"/>
        <v>0</v>
      </c>
      <c r="Z325" s="2881">
        <f t="shared" si="74"/>
        <v>0</v>
      </c>
      <c r="AA325" s="2881">
        <f t="shared" si="74"/>
        <v>0</v>
      </c>
      <c r="AB325" s="2881">
        <f>AB296</f>
        <v>0</v>
      </c>
      <c r="AC325" s="2881">
        <f>AC296</f>
        <v>0</v>
      </c>
      <c r="AD325" s="2881">
        <f t="shared" si="74"/>
        <v>0</v>
      </c>
      <c r="AE325" s="2881">
        <f t="shared" si="74"/>
        <v>0</v>
      </c>
      <c r="AF325" s="1122">
        <f t="shared" si="74"/>
        <v>0</v>
      </c>
      <c r="AG325" s="661"/>
      <c r="AH325" s="3023">
        <f>AH296</f>
        <v>0</v>
      </c>
      <c r="AI325" s="661"/>
      <c r="AJ325" s="3023">
        <f>AJ296</f>
        <v>0</v>
      </c>
      <c r="AK325" s="6515"/>
      <c r="AL325" s="6177"/>
      <c r="AM325" s="738"/>
      <c r="AN325" s="738"/>
      <c r="AO325" s="738"/>
      <c r="AP325" s="738"/>
    </row>
    <row r="326" spans="2:42" ht="13.5" thickBot="1">
      <c r="B326" s="880"/>
      <c r="C326" s="820"/>
      <c r="D326" s="820"/>
      <c r="E326" s="820"/>
      <c r="F326" s="820"/>
      <c r="G326" s="820"/>
      <c r="H326" s="820"/>
      <c r="I326" s="820"/>
      <c r="J326" s="820"/>
      <c r="K326" s="820"/>
      <c r="L326" s="820"/>
      <c r="M326" s="820"/>
      <c r="N326" s="820"/>
      <c r="O326" s="820"/>
      <c r="P326" s="820"/>
      <c r="Q326" s="820"/>
      <c r="R326" s="661"/>
      <c r="S326" s="661"/>
      <c r="T326" s="661"/>
      <c r="U326" s="661"/>
      <c r="V326" s="661"/>
      <c r="W326" s="661"/>
      <c r="X326" s="661"/>
      <c r="Y326" s="661"/>
      <c r="Z326" s="661"/>
      <c r="AA326" s="661"/>
      <c r="AB326" s="661"/>
      <c r="AC326" s="661"/>
      <c r="AD326" s="661"/>
      <c r="AE326" s="661"/>
      <c r="AF326" s="661"/>
      <c r="AG326" s="661"/>
      <c r="AH326" s="661"/>
      <c r="AI326" s="661"/>
      <c r="AJ326" s="6177"/>
      <c r="AK326" s="6177"/>
      <c r="AL326" s="6177"/>
      <c r="AM326" s="738"/>
      <c r="AN326" s="738"/>
      <c r="AO326" s="738"/>
      <c r="AP326" s="738"/>
    </row>
    <row r="327" spans="2:42">
      <c r="B327" s="880"/>
      <c r="C327" s="820"/>
      <c r="D327" s="820"/>
      <c r="E327" s="820"/>
      <c r="F327" s="820"/>
      <c r="G327" s="820"/>
      <c r="H327" s="820"/>
      <c r="I327" s="820"/>
      <c r="J327" s="820"/>
      <c r="K327" s="820"/>
      <c r="L327" s="820"/>
      <c r="M327" s="820"/>
      <c r="N327" s="820"/>
      <c r="O327" s="820"/>
      <c r="P327" s="820"/>
      <c r="Q327" s="820"/>
      <c r="R327" s="661"/>
      <c r="S327" s="661"/>
      <c r="T327" s="661"/>
      <c r="U327" s="661"/>
      <c r="V327" s="661"/>
      <c r="W327" s="6177"/>
      <c r="X327" s="6177"/>
      <c r="Y327" s="6177"/>
      <c r="Z327" s="6177"/>
      <c r="AA327" s="8618" t="s">
        <v>4172</v>
      </c>
      <c r="AB327" s="8620" t="s">
        <v>4163</v>
      </c>
      <c r="AC327" s="8616" t="s">
        <v>1367</v>
      </c>
      <c r="AD327" s="8616"/>
      <c r="AE327" s="8616" t="s">
        <v>4174</v>
      </c>
      <c r="AF327" s="8617"/>
      <c r="AG327" s="6177"/>
      <c r="AH327" s="661"/>
      <c r="AI327" s="661"/>
      <c r="AJ327" s="6177"/>
      <c r="AK327" s="6177"/>
      <c r="AL327" s="6177"/>
      <c r="AM327" s="738"/>
      <c r="AN327" s="738"/>
      <c r="AO327" s="738"/>
      <c r="AP327" s="738"/>
    </row>
    <row r="328" spans="2:42" ht="13.5" thickBot="1">
      <c r="B328" s="880"/>
      <c r="C328" s="820"/>
      <c r="D328" s="820"/>
      <c r="E328" s="820"/>
      <c r="F328" s="820"/>
      <c r="G328" s="820"/>
      <c r="H328" s="820"/>
      <c r="I328" s="820"/>
      <c r="J328" s="820"/>
      <c r="K328" s="820"/>
      <c r="L328" s="820"/>
      <c r="M328" s="820"/>
      <c r="N328" s="820"/>
      <c r="O328" s="820"/>
      <c r="P328" s="820"/>
      <c r="Q328" s="820"/>
      <c r="R328" s="661"/>
      <c r="S328" s="661"/>
      <c r="T328" s="661"/>
      <c r="U328" s="661"/>
      <c r="V328" s="661"/>
      <c r="W328" s="6177"/>
      <c r="X328" s="6177"/>
      <c r="Y328" s="6177"/>
      <c r="Z328" s="6177"/>
      <c r="AA328" s="8619"/>
      <c r="AB328" s="8621"/>
      <c r="AC328" s="7311" t="s">
        <v>1262</v>
      </c>
      <c r="AD328" s="7311" t="s">
        <v>4162</v>
      </c>
      <c r="AE328" s="7311" t="s">
        <v>1262</v>
      </c>
      <c r="AF328" s="7312" t="s">
        <v>4162</v>
      </c>
      <c r="AG328" s="6177"/>
      <c r="AH328" s="661"/>
      <c r="AI328" s="661"/>
      <c r="AJ328" s="6177"/>
      <c r="AK328" s="6177"/>
      <c r="AL328" s="6177"/>
      <c r="AM328" s="738"/>
      <c r="AN328" s="738"/>
      <c r="AO328" s="738"/>
      <c r="AP328" s="738"/>
    </row>
    <row r="329" spans="2:42">
      <c r="B329" s="880"/>
      <c r="C329" s="820"/>
      <c r="D329" s="820"/>
      <c r="E329" s="855"/>
      <c r="F329" s="237" t="s">
        <v>56</v>
      </c>
      <c r="G329" s="871"/>
      <c r="H329" s="870"/>
      <c r="I329" s="870"/>
      <c r="J329" s="870"/>
      <c r="K329" s="871"/>
      <c r="L329" s="871"/>
      <c r="M329" s="871"/>
      <c r="N329" s="871"/>
      <c r="O329" s="871"/>
      <c r="P329" s="871"/>
      <c r="Q329" s="871"/>
      <c r="R329" s="871"/>
      <c r="S329" s="871"/>
      <c r="T329" s="871"/>
      <c r="U329" s="871"/>
      <c r="V329" s="662"/>
      <c r="W329" s="662"/>
      <c r="X329" s="662"/>
      <c r="Y329" s="662"/>
      <c r="Z329" s="662"/>
      <c r="AA329" s="7344" t="s">
        <v>1737</v>
      </c>
      <c r="AB329" s="7656">
        <v>0.45</v>
      </c>
      <c r="AC329" s="7345"/>
      <c r="AD329" s="7345"/>
      <c r="AE329" s="7345"/>
      <c r="AF329" s="7346"/>
      <c r="AG329" s="662"/>
      <c r="AH329" s="661"/>
      <c r="AI329" s="661"/>
      <c r="AJ329" s="6177"/>
      <c r="AK329" s="149"/>
      <c r="AL329" s="6177"/>
      <c r="AM329" s="738"/>
      <c r="AN329" s="738"/>
      <c r="AO329" s="738"/>
      <c r="AP329" s="738"/>
    </row>
    <row r="330" spans="2:42">
      <c r="B330" s="880"/>
      <c r="C330" s="820"/>
      <c r="D330" s="820"/>
      <c r="E330" s="855"/>
      <c r="F330" s="872" t="s">
        <v>3243</v>
      </c>
      <c r="G330" s="287"/>
      <c r="H330" s="69"/>
      <c r="I330" s="69"/>
      <c r="J330" s="122"/>
      <c r="K330" s="876"/>
      <c r="L330" s="876"/>
      <c r="M330" s="876"/>
      <c r="N330" s="876"/>
      <c r="O330" s="876"/>
      <c r="P330" s="876"/>
      <c r="Q330" s="876"/>
      <c r="R330" s="876"/>
      <c r="S330" s="69"/>
      <c r="T330" s="122"/>
      <c r="U330" s="60"/>
      <c r="V330" s="662"/>
      <c r="W330" s="662"/>
      <c r="X330" s="662"/>
      <c r="Y330" s="662"/>
      <c r="Z330" s="662"/>
      <c r="AA330" s="7339" t="s">
        <v>4173</v>
      </c>
      <c r="AB330" s="7657">
        <v>0.6</v>
      </c>
      <c r="AC330" s="7340"/>
      <c r="AD330" s="7340"/>
      <c r="AE330" s="7340"/>
      <c r="AF330" s="7341"/>
      <c r="AG330" s="662"/>
      <c r="AH330" s="661"/>
      <c r="AI330" s="661"/>
      <c r="AJ330" s="6177"/>
      <c r="AK330" s="6177"/>
      <c r="AL330" s="6177"/>
      <c r="AM330" s="738"/>
      <c r="AN330" s="738"/>
      <c r="AO330" s="738"/>
      <c r="AP330" s="738"/>
    </row>
    <row r="331" spans="2:42" ht="15.75" thickBot="1">
      <c r="B331" s="880"/>
      <c r="C331" s="820"/>
      <c r="D331" s="820"/>
      <c r="E331" s="855"/>
      <c r="F331" s="100" t="s">
        <v>4169</v>
      </c>
      <c r="G331" s="287"/>
      <c r="H331" s="69"/>
      <c r="I331" s="69"/>
      <c r="J331" s="52"/>
      <c r="K331" s="876"/>
      <c r="L331" s="876"/>
      <c r="M331" s="876"/>
      <c r="N331" s="876"/>
      <c r="O331" s="876"/>
      <c r="P331" s="876"/>
      <c r="Q331" s="876"/>
      <c r="R331" s="876"/>
      <c r="S331" s="69"/>
      <c r="T331" s="122"/>
      <c r="U331" s="65"/>
      <c r="V331" s="662"/>
      <c r="W331" s="662"/>
      <c r="X331" s="662"/>
      <c r="Y331" s="662"/>
      <c r="Z331" s="662"/>
      <c r="AA331" s="7342" t="s">
        <v>44</v>
      </c>
      <c r="AB331" s="7343"/>
      <c r="AC331" s="7347">
        <f>SUM(AC329:AC330)</f>
        <v>0</v>
      </c>
      <c r="AD331" s="7347">
        <f>SUM(AD329:AD330)</f>
        <v>0</v>
      </c>
      <c r="AE331" s="7347">
        <f>SUM(AE329:AE330)</f>
        <v>0</v>
      </c>
      <c r="AF331" s="7348">
        <f>SUM(AF329:AF330)</f>
        <v>0</v>
      </c>
      <c r="AG331" s="662"/>
      <c r="AH331" s="661"/>
      <c r="AI331" s="661"/>
      <c r="AJ331" s="6177"/>
      <c r="AK331" s="6177"/>
      <c r="AL331" s="6177"/>
      <c r="AM331" s="738"/>
      <c r="AN331" s="738"/>
      <c r="AO331" s="738"/>
      <c r="AP331" s="738"/>
    </row>
    <row r="332" spans="2:42">
      <c r="B332" s="880"/>
      <c r="C332" s="661"/>
      <c r="D332" s="661"/>
      <c r="E332" s="662"/>
      <c r="F332" s="100" t="s">
        <v>1635</v>
      </c>
      <c r="G332" s="287"/>
      <c r="H332" s="69"/>
      <c r="I332" s="60"/>
      <c r="J332" s="69"/>
      <c r="K332" s="876"/>
      <c r="L332" s="876"/>
      <c r="M332" s="876"/>
      <c r="N332" s="876"/>
      <c r="O332" s="876"/>
      <c r="P332" s="876"/>
      <c r="Q332" s="876"/>
      <c r="R332" s="877"/>
      <c r="S332" s="877"/>
      <c r="T332" s="877"/>
      <c r="U332" s="2560"/>
      <c r="V332" s="662"/>
      <c r="W332" s="877"/>
      <c r="X332" s="877"/>
      <c r="Y332" s="877"/>
      <c r="Z332" s="877"/>
      <c r="AA332" s="877"/>
      <c r="AB332" s="877"/>
      <c r="AC332" s="877"/>
      <c r="AD332" s="877"/>
      <c r="AE332" s="877"/>
      <c r="AF332" s="877"/>
      <c r="AG332" s="661"/>
      <c r="AH332" s="661"/>
      <c r="AI332" s="661"/>
      <c r="AJ332" s="6177"/>
      <c r="AK332" s="6177"/>
      <c r="AL332" s="6177"/>
      <c r="AM332" s="738"/>
      <c r="AN332" s="738"/>
      <c r="AO332" s="738"/>
      <c r="AP332" s="738"/>
    </row>
    <row r="333" spans="2:42">
      <c r="B333" s="880"/>
      <c r="C333" s="661"/>
      <c r="D333" s="661"/>
      <c r="E333" s="662"/>
      <c r="F333" s="6174" t="s">
        <v>4170</v>
      </c>
      <c r="G333" s="287"/>
      <c r="H333" s="69"/>
      <c r="I333" s="60"/>
      <c r="J333" s="122"/>
      <c r="K333" s="316"/>
      <c r="L333" s="316"/>
      <c r="M333" s="316"/>
      <c r="N333" s="316"/>
      <c r="O333" s="316"/>
      <c r="P333" s="316"/>
      <c r="Q333" s="316"/>
      <c r="R333" s="316"/>
      <c r="S333" s="122"/>
      <c r="T333" s="878"/>
      <c r="U333" s="59"/>
      <c r="V333" s="662"/>
      <c r="W333" s="662"/>
      <c r="X333" s="662"/>
      <c r="Y333" s="662"/>
      <c r="Z333" s="662"/>
      <c r="AA333" s="662"/>
      <c r="AB333" s="662"/>
      <c r="AC333" s="662"/>
      <c r="AD333" s="662"/>
      <c r="AE333" s="662"/>
      <c r="AF333" s="662"/>
      <c r="AG333" s="661"/>
      <c r="AH333" s="661"/>
      <c r="AI333" s="661"/>
      <c r="AJ333" s="6177"/>
      <c r="AK333" s="6177"/>
      <c r="AL333" s="6177"/>
      <c r="AM333" s="738"/>
      <c r="AN333" s="738"/>
      <c r="AO333" s="738"/>
      <c r="AP333" s="738"/>
    </row>
    <row r="334" spans="2:42" ht="15">
      <c r="B334" s="880"/>
      <c r="C334" s="661"/>
      <c r="D334" s="661"/>
      <c r="E334" s="662"/>
      <c r="F334" s="6174" t="s">
        <v>4167</v>
      </c>
      <c r="G334" s="287"/>
      <c r="H334" s="69"/>
      <c r="I334" s="60"/>
      <c r="J334" s="122"/>
      <c r="K334" s="89"/>
      <c r="L334" s="89"/>
      <c r="M334" s="89"/>
      <c r="N334" s="89"/>
      <c r="O334" s="89"/>
      <c r="P334" s="89"/>
      <c r="Q334" s="89"/>
      <c r="R334" s="89"/>
      <c r="S334" s="52"/>
      <c r="T334" s="69"/>
      <c r="U334" s="59"/>
      <c r="V334" s="662"/>
      <c r="W334" s="662"/>
      <c r="X334" s="662"/>
      <c r="Y334" s="662"/>
      <c r="Z334" s="662"/>
      <c r="AA334" s="662"/>
      <c r="AB334" s="662"/>
      <c r="AC334" s="662"/>
      <c r="AD334" s="662"/>
      <c r="AE334" s="662"/>
      <c r="AF334" s="662"/>
      <c r="AG334" s="661"/>
      <c r="AH334" s="6177"/>
      <c r="AI334" s="661"/>
      <c r="AJ334" s="3428"/>
      <c r="AK334" s="3428" t="s">
        <v>1279</v>
      </c>
      <c r="AL334" s="6177"/>
      <c r="AM334" s="738"/>
      <c r="AN334" s="738"/>
      <c r="AO334" s="738"/>
      <c r="AP334" s="738"/>
    </row>
    <row r="335" spans="2:42" ht="15">
      <c r="B335" s="880"/>
      <c r="C335" s="883"/>
      <c r="D335" s="883"/>
      <c r="E335" s="885"/>
      <c r="F335" s="100"/>
      <c r="G335" s="287"/>
      <c r="H335" s="69"/>
      <c r="I335" s="69"/>
      <c r="J335" s="69"/>
      <c r="K335" s="89"/>
      <c r="L335" s="89"/>
      <c r="M335" s="89"/>
      <c r="N335" s="89"/>
      <c r="O335" s="89"/>
      <c r="P335" s="89"/>
      <c r="Q335" s="89"/>
      <c r="R335" s="89"/>
      <c r="S335" s="52"/>
      <c r="T335" s="52"/>
      <c r="U335" s="98"/>
      <c r="V335" s="1079"/>
      <c r="W335" s="885"/>
      <c r="X335" s="885"/>
      <c r="Y335" s="885"/>
      <c r="Z335" s="885"/>
      <c r="AA335" s="885"/>
      <c r="AB335" s="885"/>
      <c r="AC335" s="885"/>
      <c r="AD335" s="885"/>
      <c r="AE335" s="885"/>
      <c r="AF335" s="885"/>
      <c r="AG335" s="883"/>
      <c r="AH335" s="883"/>
      <c r="AI335" s="883"/>
      <c r="AJ335" s="883"/>
      <c r="AK335" s="883"/>
      <c r="AL335" s="883"/>
    </row>
    <row r="336" spans="2:42" ht="15">
      <c r="F336" s="719"/>
      <c r="G336" s="720"/>
      <c r="H336" s="720"/>
      <c r="I336" s="720"/>
      <c r="J336" s="720"/>
      <c r="K336" s="722"/>
      <c r="L336" s="722"/>
      <c r="M336" s="722"/>
      <c r="N336" s="722"/>
      <c r="O336" s="722"/>
      <c r="P336" s="722"/>
      <c r="Q336" s="722"/>
      <c r="R336" s="722"/>
      <c r="S336" s="723"/>
      <c r="T336" s="723"/>
      <c r="U336" s="724"/>
      <c r="V336" s="726"/>
      <c r="W336" s="718"/>
      <c r="X336" s="718"/>
      <c r="Y336" s="718"/>
      <c r="Z336" s="718"/>
      <c r="AA336" s="718"/>
      <c r="AB336" s="718"/>
      <c r="AC336" s="718"/>
      <c r="AD336" s="718"/>
      <c r="AE336" s="718"/>
      <c r="AF336" s="718"/>
    </row>
    <row r="337" spans="6:32" ht="15">
      <c r="F337" s="727"/>
      <c r="G337" s="720"/>
      <c r="H337" s="720"/>
      <c r="I337" s="720"/>
      <c r="J337" s="720"/>
      <c r="K337" s="722"/>
      <c r="L337" s="722"/>
      <c r="M337" s="722"/>
      <c r="N337" s="722"/>
      <c r="O337" s="722"/>
      <c r="P337" s="722"/>
      <c r="Q337" s="722"/>
      <c r="R337" s="722"/>
      <c r="S337" s="723"/>
      <c r="T337" s="723"/>
      <c r="U337" s="724"/>
      <c r="V337" s="726"/>
      <c r="W337" s="718"/>
      <c r="X337" s="718"/>
      <c r="Y337" s="718"/>
      <c r="Z337" s="718"/>
      <c r="AA337" s="718"/>
      <c r="AB337" s="718"/>
      <c r="AC337" s="718"/>
      <c r="AD337" s="718"/>
      <c r="AE337" s="718"/>
      <c r="AF337" s="718"/>
    </row>
    <row r="338" spans="6:32" ht="15">
      <c r="F338" s="719"/>
      <c r="G338" s="720"/>
      <c r="H338" s="720"/>
      <c r="I338" s="720"/>
      <c r="J338" s="720"/>
      <c r="K338" s="722"/>
      <c r="L338" s="722"/>
      <c r="M338" s="722"/>
      <c r="N338" s="722"/>
      <c r="O338" s="722"/>
      <c r="P338" s="722"/>
      <c r="Q338" s="722"/>
      <c r="R338" s="722"/>
      <c r="S338" s="723"/>
      <c r="T338" s="723"/>
      <c r="U338" s="723"/>
      <c r="V338" s="726"/>
      <c r="W338" s="718"/>
      <c r="X338" s="718"/>
      <c r="Y338" s="718"/>
      <c r="Z338" s="718"/>
      <c r="AA338" s="718"/>
      <c r="AB338" s="718"/>
      <c r="AC338" s="718"/>
      <c r="AD338" s="718"/>
      <c r="AE338" s="718"/>
      <c r="AF338" s="718"/>
    </row>
    <row r="339" spans="6:32">
      <c r="K339" s="718"/>
      <c r="L339" s="718"/>
      <c r="M339" s="718"/>
      <c r="N339" s="718"/>
      <c r="O339" s="718"/>
      <c r="P339" s="718"/>
      <c r="Q339" s="718"/>
      <c r="R339" s="718"/>
      <c r="S339" s="718"/>
      <c r="T339" s="718"/>
      <c r="U339" s="718"/>
      <c r="V339" s="726"/>
      <c r="W339" s="718"/>
      <c r="X339" s="718"/>
      <c r="Y339" s="718"/>
      <c r="Z339" s="718"/>
      <c r="AA339" s="718"/>
      <c r="AB339" s="718"/>
      <c r="AC339" s="718"/>
      <c r="AD339" s="718"/>
      <c r="AE339" s="718"/>
      <c r="AF339" s="718"/>
    </row>
    <row r="340" spans="6:32">
      <c r="K340" s="718"/>
      <c r="L340" s="718"/>
      <c r="M340" s="718"/>
      <c r="N340" s="718"/>
      <c r="O340" s="718"/>
      <c r="P340" s="718"/>
      <c r="Q340" s="718"/>
      <c r="R340" s="718"/>
      <c r="S340" s="718"/>
      <c r="T340" s="718"/>
      <c r="U340" s="718"/>
      <c r="V340" s="726"/>
      <c r="W340" s="718"/>
      <c r="X340" s="718"/>
      <c r="Y340" s="718"/>
      <c r="Z340" s="718"/>
      <c r="AA340" s="718"/>
      <c r="AB340" s="718"/>
      <c r="AC340" s="718"/>
      <c r="AD340" s="718"/>
      <c r="AE340" s="718"/>
      <c r="AF340" s="718"/>
    </row>
  </sheetData>
  <customSheetViews>
    <customSheetView guid="{CC70D5D3-3A1F-46AA-BDCE-F692C2C36BEE}" scale="95">
      <pane xSplit="3" ySplit="14" topLeftCell="X308" activePane="bottomRight" state="frozen"/>
      <selection pane="bottomRight" activeCell="AF335" sqref="AF335"/>
      <pageMargins left="0.7" right="0.7" top="0.75" bottom="0.75" header="0.3" footer="0.3"/>
      <pageSetup paperSize="9" orientation="portrait" r:id="rId1"/>
    </customSheetView>
    <customSheetView guid="{41E394DC-1FDD-4D1F-8620-137B7012DC10}" scale="90" showGridLines="0">
      <pane xSplit="3" ySplit="13" topLeftCell="L38" activePane="bottomRight" state="frozen"/>
      <selection pane="bottomRight" activeCell="O50" sqref="O50"/>
      <pageMargins left="0.7" right="0.7" top="0.75" bottom="0.75" header="0.3" footer="0.3"/>
      <pageSetup paperSize="9" orientation="portrait" r:id="rId2"/>
    </customSheetView>
    <customSheetView guid="{DD364770-73A1-4C6D-9516-629A57F0EB18}" showGridLines="0">
      <pane xSplit="2" ySplit="11" topLeftCell="C136" activePane="bottomRight" state="frozen"/>
      <selection pane="bottomRight" activeCell="E143" sqref="E143"/>
      <pageMargins left="0.7" right="0.7" top="0.75" bottom="0.75" header="0.3" footer="0.3"/>
      <pageSetup paperSize="9" orientation="portrait" r:id="rId3"/>
    </customSheetView>
    <customSheetView guid="{E14211BF-3959-45CF-A937-AD36AACCEFAC}" showGridLines="0">
      <pane xSplit="3" ySplit="13" topLeftCell="D116" activePane="bottomRight" state="frozen"/>
      <selection pane="bottomRight" activeCell="D85" sqref="D85"/>
      <pageMargins left="0.7" right="0.7" top="0.75" bottom="0.75" header="0.3" footer="0.3"/>
      <pageSetup paperSize="9" orientation="portrait" r:id="rId4"/>
    </customSheetView>
    <customSheetView guid="{F416BD5B-C3AD-4F61-AAB2-55950A9B7E72}">
      <selection activeCell="D350" sqref="D350"/>
      <pageMargins left="0.7" right="0.7" top="0.75" bottom="0.75" header="0.3" footer="0.3"/>
      <pageSetup paperSize="9" orientation="portrait" r:id="rId5"/>
    </customSheetView>
  </customSheetViews>
  <mergeCells count="11">
    <mergeCell ref="AE327:AF327"/>
    <mergeCell ref="AB327:AB328"/>
    <mergeCell ref="AK10:AK11"/>
    <mergeCell ref="AJ8:AJ11"/>
    <mergeCell ref="W8:AF8"/>
    <mergeCell ref="D4:F4"/>
    <mergeCell ref="D5:F5"/>
    <mergeCell ref="AB9:AB11"/>
    <mergeCell ref="AC9:AC11"/>
    <mergeCell ref="AA327:AA328"/>
    <mergeCell ref="AC327:AD327"/>
  </mergeCells>
  <hyperlinks>
    <hyperlink ref="AK334" location="Index!A1" display="Index" xr:uid="{00000000-0004-0000-2500-000000000000}"/>
  </hyperlinks>
  <pageMargins left="0.7" right="0.7" top="0.75" bottom="0.75" header="0.3" footer="0.3"/>
  <pageSetup paperSize="9" orientation="portrait" r:id="rId6"/>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5">
    <tabColor rgb="FF7030A0"/>
  </sheetPr>
  <dimension ref="A1:W67"/>
  <sheetViews>
    <sheetView workbookViewId="0"/>
  </sheetViews>
  <sheetFormatPr defaultColWidth="0" defaultRowHeight="12.75" zeroHeight="1"/>
  <cols>
    <col min="1" max="2" width="9.140625" style="209" customWidth="1"/>
    <col min="3" max="3" width="40.140625" style="149" customWidth="1"/>
    <col min="4" max="4" width="17.42578125" style="149" bestFit="1" customWidth="1"/>
    <col min="5" max="5" width="7.7109375" style="149" customWidth="1"/>
    <col min="6" max="6" width="18.7109375" style="149" bestFit="1" customWidth="1"/>
    <col min="7" max="7" width="15.42578125" style="149" bestFit="1" customWidth="1"/>
    <col min="8" max="8" width="17.42578125" style="149" bestFit="1" customWidth="1"/>
    <col min="9" max="9" width="9.140625" style="149" customWidth="1"/>
    <col min="10" max="10" width="15.42578125" style="149" bestFit="1" customWidth="1"/>
    <col min="11" max="11" width="13.42578125" style="149" bestFit="1" customWidth="1"/>
    <col min="12" max="13" width="13.42578125" style="149" customWidth="1"/>
    <col min="14" max="14" width="15" style="149" bestFit="1" customWidth="1"/>
    <col min="15" max="15" width="16.42578125" style="149" bestFit="1" customWidth="1"/>
    <col min="16" max="16" width="9.140625" style="149" customWidth="1"/>
    <col min="17" max="17" width="17.42578125" style="149" bestFit="1" customWidth="1"/>
    <col min="18" max="18" width="15.42578125" style="149" bestFit="1" customWidth="1"/>
    <col min="19" max="19" width="12.28515625" style="149" bestFit="1" customWidth="1"/>
    <col min="20" max="20" width="15" style="149" bestFit="1" customWidth="1"/>
    <col min="21" max="21" width="16.42578125" style="149" bestFit="1" customWidth="1"/>
    <col min="22" max="23" width="9.140625" style="149" customWidth="1"/>
    <col min="24" max="16384" width="9.140625" style="209" hidden="1"/>
  </cols>
  <sheetData>
    <row r="1" spans="1:23">
      <c r="A1" s="714"/>
      <c r="B1" s="714"/>
      <c r="C1" s="738"/>
      <c r="D1" s="738"/>
      <c r="E1" s="738"/>
      <c r="F1" s="738"/>
      <c r="G1" s="738"/>
      <c r="H1" s="738"/>
      <c r="I1" s="738"/>
      <c r="J1" s="738"/>
      <c r="K1" s="738"/>
      <c r="L1" s="738"/>
      <c r="M1" s="738"/>
      <c r="N1" s="738"/>
      <c r="O1" s="738"/>
      <c r="P1" s="738"/>
      <c r="Q1" s="738"/>
      <c r="R1" s="738"/>
      <c r="S1" s="738"/>
      <c r="T1" s="738"/>
      <c r="U1" s="738"/>
      <c r="V1" s="738"/>
      <c r="W1" s="738"/>
    </row>
    <row r="2" spans="1:23" ht="13.5" thickBot="1">
      <c r="A2" s="714"/>
      <c r="B2" s="883"/>
      <c r="C2" s="661"/>
      <c r="D2" s="661"/>
      <c r="E2" s="661"/>
      <c r="F2" s="661"/>
      <c r="G2" s="661"/>
      <c r="H2" s="661"/>
      <c r="I2" s="661"/>
      <c r="J2" s="661"/>
      <c r="K2" s="661"/>
      <c r="L2" s="661"/>
      <c r="M2" s="661"/>
      <c r="N2" s="661"/>
      <c r="O2" s="661"/>
      <c r="P2" s="661"/>
      <c r="Q2" s="661"/>
      <c r="R2" s="661"/>
      <c r="S2" s="661"/>
      <c r="T2" s="661"/>
      <c r="U2" s="661"/>
      <c r="V2" s="661"/>
      <c r="W2" s="738"/>
    </row>
    <row r="3" spans="1:23" ht="16.5" thickBot="1">
      <c r="A3" s="714"/>
      <c r="B3" s="883"/>
      <c r="C3" s="2858" t="s">
        <v>2983</v>
      </c>
      <c r="D3" s="2856"/>
      <c r="E3" s="2856"/>
      <c r="F3" s="2857"/>
      <c r="G3" s="883"/>
      <c r="H3" s="883"/>
      <c r="I3" s="883"/>
      <c r="J3" s="883"/>
      <c r="K3" s="883"/>
      <c r="L3" s="883"/>
      <c r="M3" s="883"/>
      <c r="N3" s="883"/>
      <c r="O3" s="883"/>
      <c r="P3" s="883"/>
      <c r="Q3" s="883"/>
      <c r="R3" s="883"/>
      <c r="S3" s="883"/>
      <c r="T3" s="883"/>
      <c r="U3" s="62" t="s">
        <v>2834</v>
      </c>
      <c r="V3" s="883"/>
      <c r="W3" s="714"/>
    </row>
    <row r="4" spans="1:23" ht="15.75">
      <c r="A4" s="714"/>
      <c r="B4" s="883"/>
      <c r="C4" s="2853" t="s">
        <v>57</v>
      </c>
      <c r="D4" s="8622" t="str">
        <f>J!E4</f>
        <v>ABC Company</v>
      </c>
      <c r="E4" s="8623"/>
      <c r="F4" s="8624"/>
      <c r="G4" s="883"/>
      <c r="H4" s="883"/>
      <c r="I4" s="883"/>
      <c r="J4" s="883"/>
      <c r="K4" s="883"/>
      <c r="L4" s="883"/>
      <c r="M4" s="883"/>
      <c r="N4" s="883"/>
      <c r="O4" s="883"/>
      <c r="P4" s="883"/>
      <c r="Q4" s="883"/>
      <c r="R4" s="883"/>
      <c r="S4" s="883"/>
      <c r="T4" s="883"/>
      <c r="U4" s="883"/>
      <c r="V4" s="883"/>
      <c r="W4" s="714"/>
    </row>
    <row r="5" spans="1:23" ht="16.5" thickBot="1">
      <c r="A5" s="714"/>
      <c r="B5" s="883"/>
      <c r="C5" s="2836" t="s">
        <v>2719</v>
      </c>
      <c r="D5" s="8625">
        <f>J!E5</f>
        <v>44196</v>
      </c>
      <c r="E5" s="8626"/>
      <c r="F5" s="8627"/>
      <c r="G5" s="883"/>
      <c r="H5" s="883"/>
      <c r="I5" s="883"/>
      <c r="J5" s="883"/>
      <c r="K5" s="883"/>
      <c r="L5" s="883"/>
      <c r="M5" s="883"/>
      <c r="N5" s="883"/>
      <c r="O5" s="883"/>
      <c r="P5" s="883"/>
      <c r="Q5" s="883"/>
      <c r="R5" s="883"/>
      <c r="S5" s="883"/>
      <c r="T5" s="883"/>
      <c r="U5" s="883"/>
      <c r="V5" s="883"/>
      <c r="W5" s="714"/>
    </row>
    <row r="6" spans="1:23">
      <c r="A6" s="714"/>
      <c r="B6" s="883"/>
      <c r="C6" s="883"/>
      <c r="D6" s="883"/>
      <c r="E6" s="883"/>
      <c r="F6" s="883"/>
      <c r="G6" s="883"/>
      <c r="H6" s="883"/>
      <c r="I6" s="883"/>
      <c r="J6" s="883"/>
      <c r="K6" s="883"/>
      <c r="L6" s="883"/>
      <c r="M6" s="883"/>
      <c r="N6" s="883"/>
      <c r="O6" s="883"/>
      <c r="P6" s="883"/>
      <c r="Q6" s="883"/>
      <c r="R6" s="883"/>
      <c r="S6" s="883"/>
      <c r="T6" s="883"/>
      <c r="U6" s="883"/>
      <c r="V6" s="883"/>
      <c r="W6" s="714"/>
    </row>
    <row r="7" spans="1:23" ht="13.5" thickBot="1">
      <c r="A7" s="714"/>
      <c r="B7" s="883"/>
      <c r="C7" s="883"/>
      <c r="D7" s="883"/>
      <c r="E7" s="883"/>
      <c r="F7" s="883"/>
      <c r="G7" s="883"/>
      <c r="H7" s="883"/>
      <c r="I7" s="883"/>
      <c r="J7" s="883"/>
      <c r="K7" s="883"/>
      <c r="L7" s="883"/>
      <c r="M7" s="883"/>
      <c r="N7" s="883"/>
      <c r="O7" s="883"/>
      <c r="P7" s="883"/>
      <c r="Q7" s="883"/>
      <c r="R7" s="883"/>
      <c r="S7" s="883"/>
      <c r="T7" s="883"/>
      <c r="U7" s="883"/>
      <c r="V7" s="883"/>
      <c r="W7" s="714"/>
    </row>
    <row r="8" spans="1:23" ht="15" customHeight="1" thickBot="1">
      <c r="A8" s="714"/>
      <c r="B8" s="883"/>
      <c r="C8" s="661"/>
      <c r="D8" s="8862" t="s">
        <v>1187</v>
      </c>
      <c r="E8" s="8873"/>
      <c r="F8" s="8873"/>
      <c r="G8" s="8873"/>
      <c r="H8" s="8873"/>
      <c r="I8" s="8873"/>
      <c r="J8" s="8873"/>
      <c r="K8" s="8873"/>
      <c r="L8" s="8873"/>
      <c r="M8" s="8873"/>
      <c r="N8" s="8873"/>
      <c r="O8" s="8874"/>
      <c r="P8" s="146"/>
      <c r="Q8" s="8850" t="s">
        <v>1188</v>
      </c>
      <c r="R8" s="8851"/>
      <c r="S8" s="8851"/>
      <c r="T8" s="8851"/>
      <c r="U8" s="8852"/>
      <c r="V8" s="146"/>
      <c r="W8" s="738"/>
    </row>
    <row r="9" spans="1:23" ht="12.75" customHeight="1">
      <c r="A9" s="714"/>
      <c r="B9" s="883"/>
      <c r="C9" s="8853" t="s">
        <v>1391</v>
      </c>
      <c r="D9" s="8855" t="s">
        <v>1699</v>
      </c>
      <c r="E9" s="8855"/>
      <c r="F9" s="8855"/>
      <c r="G9" s="8855"/>
      <c r="H9" s="8855" t="s">
        <v>1700</v>
      </c>
      <c r="I9" s="8855"/>
      <c r="J9" s="8855"/>
      <c r="K9" s="8855"/>
      <c r="L9" s="8868" t="s">
        <v>1087</v>
      </c>
      <c r="M9" s="8868" t="s">
        <v>1088</v>
      </c>
      <c r="N9" s="8868" t="s">
        <v>4015</v>
      </c>
      <c r="O9" s="8861" t="s">
        <v>4856</v>
      </c>
      <c r="P9" s="661"/>
      <c r="Q9" s="8869" t="s">
        <v>1191</v>
      </c>
      <c r="R9" s="8871" t="s">
        <v>4120</v>
      </c>
      <c r="S9" s="8871" t="s">
        <v>1192</v>
      </c>
      <c r="T9" s="8868" t="s">
        <v>4015</v>
      </c>
      <c r="U9" s="8860" t="s">
        <v>4856</v>
      </c>
      <c r="V9" s="661"/>
      <c r="W9" s="738"/>
    </row>
    <row r="10" spans="1:23">
      <c r="A10" s="714"/>
      <c r="B10" s="883"/>
      <c r="C10" s="8854"/>
      <c r="D10" s="348" t="s">
        <v>1704</v>
      </c>
      <c r="E10" s="348" t="s">
        <v>1708</v>
      </c>
      <c r="F10" s="348" t="s">
        <v>1705</v>
      </c>
      <c r="G10" s="348" t="s">
        <v>1709</v>
      </c>
      <c r="H10" s="348" t="s">
        <v>1704</v>
      </c>
      <c r="I10" s="348" t="s">
        <v>1708</v>
      </c>
      <c r="J10" s="348" t="s">
        <v>1705</v>
      </c>
      <c r="K10" s="348" t="s">
        <v>1710</v>
      </c>
      <c r="L10" s="8868"/>
      <c r="M10" s="8868"/>
      <c r="N10" s="8868"/>
      <c r="O10" s="8861"/>
      <c r="P10" s="661"/>
      <c r="Q10" s="8870"/>
      <c r="R10" s="8872"/>
      <c r="S10" s="8872"/>
      <c r="T10" s="8868"/>
      <c r="U10" s="8861"/>
      <c r="V10" s="661"/>
      <c r="W10" s="738"/>
    </row>
    <row r="11" spans="1:23">
      <c r="A11" s="714"/>
      <c r="B11" s="883"/>
      <c r="C11" s="8854"/>
      <c r="D11" s="350" t="s">
        <v>1392</v>
      </c>
      <c r="E11" s="350"/>
      <c r="F11" s="350" t="s">
        <v>1713</v>
      </c>
      <c r="G11" s="418"/>
      <c r="H11" s="350" t="s">
        <v>1392</v>
      </c>
      <c r="I11" s="350"/>
      <c r="J11" s="350" t="s">
        <v>4119</v>
      </c>
      <c r="K11" s="418"/>
      <c r="L11" s="8868"/>
      <c r="M11" s="8868"/>
      <c r="N11" s="8868"/>
      <c r="O11" s="8861"/>
      <c r="P11" s="661"/>
      <c r="Q11" s="8870"/>
      <c r="R11" s="8872"/>
      <c r="S11" s="8872"/>
      <c r="T11" s="8868"/>
      <c r="U11" s="8861"/>
      <c r="V11" s="661"/>
      <c r="W11" s="738"/>
    </row>
    <row r="12" spans="1:23">
      <c r="A12" s="714"/>
      <c r="B12" s="883"/>
      <c r="C12" s="469"/>
      <c r="D12" s="412"/>
      <c r="E12" s="412"/>
      <c r="F12" s="412"/>
      <c r="G12" s="470" t="s">
        <v>1758</v>
      </c>
      <c r="H12" s="412"/>
      <c r="I12" s="412"/>
      <c r="J12" s="412"/>
      <c r="K12" s="470" t="s">
        <v>1759</v>
      </c>
      <c r="L12" s="471"/>
      <c r="M12" s="471"/>
      <c r="N12" s="472"/>
      <c r="O12" s="473" t="s">
        <v>1760</v>
      </c>
      <c r="P12" s="661"/>
      <c r="Q12" s="474"/>
      <c r="R12" s="412"/>
      <c r="S12" s="412" t="s">
        <v>1761</v>
      </c>
      <c r="T12" s="472"/>
      <c r="U12" s="475" t="s">
        <v>1762</v>
      </c>
      <c r="V12" s="661"/>
      <c r="W12" s="738"/>
    </row>
    <row r="13" spans="1:23" s="6991" customFormat="1">
      <c r="A13" s="718"/>
      <c r="B13" s="885"/>
      <c r="C13" s="476" t="s">
        <v>392</v>
      </c>
      <c r="D13" s="427" t="s">
        <v>409</v>
      </c>
      <c r="E13" s="427" t="s">
        <v>410</v>
      </c>
      <c r="F13" s="427" t="s">
        <v>1722</v>
      </c>
      <c r="G13" s="427" t="s">
        <v>412</v>
      </c>
      <c r="H13" s="427" t="s">
        <v>413</v>
      </c>
      <c r="I13" s="427" t="s">
        <v>414</v>
      </c>
      <c r="J13" s="427" t="s">
        <v>415</v>
      </c>
      <c r="K13" s="427" t="s">
        <v>416</v>
      </c>
      <c r="L13" s="427" t="s">
        <v>417</v>
      </c>
      <c r="M13" s="427" t="s">
        <v>418</v>
      </c>
      <c r="N13" s="427" t="s">
        <v>419</v>
      </c>
      <c r="O13" s="428" t="s">
        <v>420</v>
      </c>
      <c r="P13" s="662"/>
      <c r="Q13" s="377" t="s">
        <v>421</v>
      </c>
      <c r="R13" s="427" t="s">
        <v>422</v>
      </c>
      <c r="S13" s="427" t="s">
        <v>1093</v>
      </c>
      <c r="T13" s="427" t="s">
        <v>1094</v>
      </c>
      <c r="U13" s="428" t="s">
        <v>1095</v>
      </c>
      <c r="V13" s="662"/>
      <c r="W13" s="740"/>
    </row>
    <row r="14" spans="1:23">
      <c r="A14" s="714"/>
      <c r="B14" s="883"/>
      <c r="C14" s="429" t="s">
        <v>1676</v>
      </c>
      <c r="D14" s="431"/>
      <c r="E14" s="431"/>
      <c r="F14" s="431"/>
      <c r="G14" s="431"/>
      <c r="H14" s="431"/>
      <c r="I14" s="431"/>
      <c r="J14" s="431"/>
      <c r="K14" s="431"/>
      <c r="L14" s="431"/>
      <c r="M14" s="431"/>
      <c r="N14" s="431"/>
      <c r="O14" s="257"/>
      <c r="P14" s="661"/>
      <c r="Q14" s="258"/>
      <c r="R14" s="431"/>
      <c r="S14" s="431"/>
      <c r="T14" s="431"/>
      <c r="U14" s="257"/>
      <c r="V14" s="661"/>
      <c r="W14" s="738"/>
    </row>
    <row r="15" spans="1:23">
      <c r="A15" s="714"/>
      <c r="B15" s="883"/>
      <c r="C15" s="432" t="s">
        <v>1677</v>
      </c>
      <c r="D15" s="147"/>
      <c r="E15" s="147"/>
      <c r="F15" s="147"/>
      <c r="G15" s="147"/>
      <c r="H15" s="147"/>
      <c r="I15" s="147"/>
      <c r="J15" s="147"/>
      <c r="K15" s="147"/>
      <c r="L15" s="147"/>
      <c r="M15" s="147"/>
      <c r="N15" s="147"/>
      <c r="O15" s="259"/>
      <c r="P15" s="661"/>
      <c r="Q15" s="477"/>
      <c r="R15" s="147"/>
      <c r="S15" s="147"/>
      <c r="T15" s="147"/>
      <c r="U15" s="259"/>
      <c r="V15" s="661"/>
      <c r="W15" s="738"/>
    </row>
    <row r="16" spans="1:23">
      <c r="A16" s="714"/>
      <c r="B16" s="883"/>
      <c r="C16" s="432" t="s">
        <v>1678</v>
      </c>
      <c r="D16" s="435"/>
      <c r="E16" s="147"/>
      <c r="F16" s="147"/>
      <c r="G16" s="147"/>
      <c r="H16" s="147"/>
      <c r="I16" s="147"/>
      <c r="J16" s="147"/>
      <c r="K16" s="147"/>
      <c r="L16" s="147"/>
      <c r="M16" s="147"/>
      <c r="N16" s="147"/>
      <c r="O16" s="259"/>
      <c r="P16" s="661"/>
      <c r="Q16" s="477"/>
      <c r="R16" s="147"/>
      <c r="S16" s="147"/>
      <c r="T16" s="147"/>
      <c r="U16" s="259"/>
      <c r="V16" s="661"/>
      <c r="W16" s="738"/>
    </row>
    <row r="17" spans="1:23">
      <c r="A17" s="714"/>
      <c r="B17" s="883"/>
      <c r="C17" s="436" t="s">
        <v>1745</v>
      </c>
      <c r="D17" s="435"/>
      <c r="E17" s="147"/>
      <c r="F17" s="147"/>
      <c r="G17" s="147"/>
      <c r="H17" s="147"/>
      <c r="I17" s="147"/>
      <c r="J17" s="147"/>
      <c r="K17" s="147"/>
      <c r="L17" s="147"/>
      <c r="M17" s="147"/>
      <c r="N17" s="147"/>
      <c r="O17" s="259"/>
      <c r="P17" s="661"/>
      <c r="Q17" s="477"/>
      <c r="R17" s="147"/>
      <c r="S17" s="147"/>
      <c r="T17" s="147"/>
      <c r="U17" s="259"/>
      <c r="V17" s="661"/>
      <c r="W17" s="738"/>
    </row>
    <row r="18" spans="1:23">
      <c r="A18" s="714"/>
      <c r="B18" s="883"/>
      <c r="C18" s="439" t="s">
        <v>1746</v>
      </c>
      <c r="D18" s="435">
        <v>0</v>
      </c>
      <c r="E18" s="441">
        <v>0</v>
      </c>
      <c r="F18" s="435">
        <v>0</v>
      </c>
      <c r="G18" s="1108">
        <f>D18*E18*F18</f>
        <v>0</v>
      </c>
      <c r="H18" s="435">
        <v>0</v>
      </c>
      <c r="I18" s="441">
        <v>0</v>
      </c>
      <c r="J18" s="435">
        <v>0</v>
      </c>
      <c r="K18" s="1108">
        <f>H18*I18*J18</f>
        <v>0</v>
      </c>
      <c r="L18" s="435">
        <v>0</v>
      </c>
      <c r="M18" s="435">
        <v>0</v>
      </c>
      <c r="N18" s="435">
        <v>0</v>
      </c>
      <c r="O18" s="1107">
        <f>+L18+M18-N18</f>
        <v>0</v>
      </c>
      <c r="P18" s="661"/>
      <c r="Q18" s="434">
        <v>0</v>
      </c>
      <c r="R18" s="435">
        <v>0</v>
      </c>
      <c r="S18" s="1108">
        <f>Q18*R18</f>
        <v>0</v>
      </c>
      <c r="T18" s="435">
        <v>0</v>
      </c>
      <c r="U18" s="264">
        <f>S18-T18</f>
        <v>0</v>
      </c>
      <c r="V18" s="661"/>
      <c r="W18" s="738"/>
    </row>
    <row r="19" spans="1:23">
      <c r="A19" s="714"/>
      <c r="B19" s="883"/>
      <c r="C19" s="439" t="s">
        <v>1747</v>
      </c>
      <c r="D19" s="435">
        <v>0</v>
      </c>
      <c r="E19" s="441">
        <v>0</v>
      </c>
      <c r="F19" s="435">
        <v>0</v>
      </c>
      <c r="G19" s="1108">
        <f>D19*E19*F19</f>
        <v>0</v>
      </c>
      <c r="H19" s="435">
        <v>0</v>
      </c>
      <c r="I19" s="441">
        <v>0</v>
      </c>
      <c r="J19" s="435">
        <v>0</v>
      </c>
      <c r="K19" s="1108">
        <f>H19*I19*J19</f>
        <v>0</v>
      </c>
      <c r="L19" s="435">
        <v>0</v>
      </c>
      <c r="M19" s="435">
        <v>0</v>
      </c>
      <c r="N19" s="435">
        <v>0</v>
      </c>
      <c r="O19" s="1107">
        <f>+L19+M19-N19</f>
        <v>0</v>
      </c>
      <c r="P19" s="661"/>
      <c r="Q19" s="434">
        <v>0</v>
      </c>
      <c r="R19" s="435">
        <v>0</v>
      </c>
      <c r="S19" s="1108">
        <f>Q19*R19</f>
        <v>0</v>
      </c>
      <c r="T19" s="435">
        <v>0</v>
      </c>
      <c r="U19" s="264">
        <f>S19-T19</f>
        <v>0</v>
      </c>
      <c r="V19" s="661"/>
      <c r="W19" s="738"/>
    </row>
    <row r="20" spans="1:23">
      <c r="A20" s="714"/>
      <c r="B20" s="883"/>
      <c r="C20" s="439" t="s">
        <v>1748</v>
      </c>
      <c r="D20" s="435">
        <v>0</v>
      </c>
      <c r="E20" s="441">
        <v>0</v>
      </c>
      <c r="F20" s="435">
        <v>0</v>
      </c>
      <c r="G20" s="1108">
        <f>D20*E20*F20</f>
        <v>0</v>
      </c>
      <c r="H20" s="435">
        <v>0</v>
      </c>
      <c r="I20" s="441">
        <v>0</v>
      </c>
      <c r="J20" s="435">
        <v>0</v>
      </c>
      <c r="K20" s="1108">
        <f>H20*I20*J20</f>
        <v>0</v>
      </c>
      <c r="L20" s="435">
        <v>0</v>
      </c>
      <c r="M20" s="435">
        <v>0</v>
      </c>
      <c r="N20" s="435">
        <v>0</v>
      </c>
      <c r="O20" s="1107">
        <f>+L20+M20-N20</f>
        <v>0</v>
      </c>
      <c r="P20" s="661"/>
      <c r="Q20" s="434">
        <v>0</v>
      </c>
      <c r="R20" s="435">
        <v>0</v>
      </c>
      <c r="S20" s="1108">
        <f>Q20*R20</f>
        <v>0</v>
      </c>
      <c r="T20" s="435">
        <v>0</v>
      </c>
      <c r="U20" s="264">
        <f>S20-T20</f>
        <v>0</v>
      </c>
      <c r="V20" s="661"/>
      <c r="W20" s="738"/>
    </row>
    <row r="21" spans="1:23">
      <c r="A21" s="714"/>
      <c r="B21" s="883"/>
      <c r="C21" s="478"/>
      <c r="D21" s="1109">
        <f>SUM(D18:D20)</f>
        <v>0</v>
      </c>
      <c r="E21" s="446"/>
      <c r="F21" s="445"/>
      <c r="G21" s="1109">
        <f>SUM(G18:G20)</f>
        <v>0</v>
      </c>
      <c r="H21" s="445"/>
      <c r="I21" s="446"/>
      <c r="J21" s="445"/>
      <c r="K21" s="1109">
        <f>SUM(K18:K20)</f>
        <v>0</v>
      </c>
      <c r="L21" s="1109">
        <f>SUM(L18:L20)</f>
        <v>0</v>
      </c>
      <c r="M21" s="1109">
        <f>SUM(M18:M20)</f>
        <v>0</v>
      </c>
      <c r="N21" s="1109">
        <f>SUM(N18:N20)</f>
        <v>0</v>
      </c>
      <c r="O21" s="1110">
        <f>SUM(O18:O20)</f>
        <v>0</v>
      </c>
      <c r="P21" s="661"/>
      <c r="Q21" s="1127">
        <f>SUM(Q18:Q20)</f>
        <v>0</v>
      </c>
      <c r="R21" s="445"/>
      <c r="S21" s="1109">
        <f>SUM(S18:S20)</f>
        <v>0</v>
      </c>
      <c r="T21" s="1109">
        <f>SUM(T18:T20)</f>
        <v>0</v>
      </c>
      <c r="U21" s="1110">
        <f>SUM(U18:U20)</f>
        <v>0</v>
      </c>
      <c r="V21" s="661"/>
      <c r="W21" s="738"/>
    </row>
    <row r="22" spans="1:23">
      <c r="A22" s="714"/>
      <c r="B22" s="883"/>
      <c r="C22" s="436" t="s">
        <v>1750</v>
      </c>
      <c r="D22" s="435"/>
      <c r="E22" s="147"/>
      <c r="F22" s="435"/>
      <c r="G22" s="435"/>
      <c r="H22" s="435"/>
      <c r="I22" s="147"/>
      <c r="J22" s="435"/>
      <c r="K22" s="435"/>
      <c r="L22" s="435"/>
      <c r="M22" s="435"/>
      <c r="N22" s="435"/>
      <c r="O22" s="438"/>
      <c r="P22" s="661"/>
      <c r="Q22" s="434"/>
      <c r="R22" s="435"/>
      <c r="S22" s="435"/>
      <c r="T22" s="435"/>
      <c r="U22" s="259"/>
      <c r="V22" s="661"/>
      <c r="W22" s="738"/>
    </row>
    <row r="23" spans="1:23">
      <c r="A23" s="714"/>
      <c r="B23" s="883"/>
      <c r="C23" s="439" t="s">
        <v>1746</v>
      </c>
      <c r="D23" s="435">
        <v>0</v>
      </c>
      <c r="E23" s="441">
        <v>0</v>
      </c>
      <c r="F23" s="435">
        <v>0</v>
      </c>
      <c r="G23" s="1108">
        <f>D23*E23*F23</f>
        <v>0</v>
      </c>
      <c r="H23" s="435">
        <v>0</v>
      </c>
      <c r="I23" s="441">
        <v>0</v>
      </c>
      <c r="J23" s="435">
        <v>0</v>
      </c>
      <c r="K23" s="1108">
        <f>H23*I23*J23</f>
        <v>0</v>
      </c>
      <c r="L23" s="435">
        <v>0</v>
      </c>
      <c r="M23" s="435">
        <v>0</v>
      </c>
      <c r="N23" s="435">
        <v>0</v>
      </c>
      <c r="O23" s="1107">
        <f>+L23+M23-N23</f>
        <v>0</v>
      </c>
      <c r="P23" s="661"/>
      <c r="Q23" s="434">
        <v>0</v>
      </c>
      <c r="R23" s="435">
        <v>0</v>
      </c>
      <c r="S23" s="1108">
        <f>Q23*R23</f>
        <v>0</v>
      </c>
      <c r="T23" s="435">
        <v>0</v>
      </c>
      <c r="U23" s="264">
        <f>S23-T23</f>
        <v>0</v>
      </c>
      <c r="V23" s="661"/>
      <c r="W23" s="738"/>
    </row>
    <row r="24" spans="1:23">
      <c r="A24" s="714"/>
      <c r="B24" s="883"/>
      <c r="C24" s="439" t="s">
        <v>1747</v>
      </c>
      <c r="D24" s="435">
        <v>0</v>
      </c>
      <c r="E24" s="441">
        <v>0</v>
      </c>
      <c r="F24" s="435">
        <v>0</v>
      </c>
      <c r="G24" s="1108">
        <f>D24*E24*F24</f>
        <v>0</v>
      </c>
      <c r="H24" s="435">
        <v>0</v>
      </c>
      <c r="I24" s="441">
        <v>0</v>
      </c>
      <c r="J24" s="435">
        <v>0</v>
      </c>
      <c r="K24" s="1108">
        <f>H24*I24*J24</f>
        <v>0</v>
      </c>
      <c r="L24" s="435">
        <v>0</v>
      </c>
      <c r="M24" s="435">
        <v>0</v>
      </c>
      <c r="N24" s="435">
        <v>0</v>
      </c>
      <c r="O24" s="1107">
        <f>+L24+M24-N24</f>
        <v>0</v>
      </c>
      <c r="P24" s="661"/>
      <c r="Q24" s="434">
        <v>0</v>
      </c>
      <c r="R24" s="435">
        <v>0</v>
      </c>
      <c r="S24" s="1108">
        <f>Q24*R24</f>
        <v>0</v>
      </c>
      <c r="T24" s="435">
        <v>0</v>
      </c>
      <c r="U24" s="264">
        <f>S24-T24</f>
        <v>0</v>
      </c>
      <c r="V24" s="661"/>
      <c r="W24" s="738"/>
    </row>
    <row r="25" spans="1:23">
      <c r="A25" s="714"/>
      <c r="B25" s="883"/>
      <c r="C25" s="439" t="s">
        <v>1748</v>
      </c>
      <c r="D25" s="435">
        <v>0</v>
      </c>
      <c r="E25" s="441">
        <v>0</v>
      </c>
      <c r="F25" s="435">
        <v>0</v>
      </c>
      <c r="G25" s="1108">
        <f>D25*E25*F25</f>
        <v>0</v>
      </c>
      <c r="H25" s="435">
        <v>0</v>
      </c>
      <c r="I25" s="441">
        <v>0</v>
      </c>
      <c r="J25" s="435">
        <v>0</v>
      </c>
      <c r="K25" s="1108">
        <f>H25*I25*J25</f>
        <v>0</v>
      </c>
      <c r="L25" s="435">
        <v>0</v>
      </c>
      <c r="M25" s="435">
        <v>0</v>
      </c>
      <c r="N25" s="435">
        <v>0</v>
      </c>
      <c r="O25" s="1107">
        <f>+L25+M25-N25</f>
        <v>0</v>
      </c>
      <c r="P25" s="661"/>
      <c r="Q25" s="434">
        <v>0</v>
      </c>
      <c r="R25" s="435">
        <v>0</v>
      </c>
      <c r="S25" s="1108">
        <f>Q25*R25</f>
        <v>0</v>
      </c>
      <c r="T25" s="435">
        <v>0</v>
      </c>
      <c r="U25" s="264">
        <f>S25-T25</f>
        <v>0</v>
      </c>
      <c r="V25" s="661"/>
      <c r="W25" s="738"/>
    </row>
    <row r="26" spans="1:23">
      <c r="A26" s="714"/>
      <c r="B26" s="883"/>
      <c r="C26" s="478"/>
      <c r="D26" s="1109">
        <f>SUM(D23:D25)</f>
        <v>0</v>
      </c>
      <c r="E26" s="446"/>
      <c r="F26" s="445"/>
      <c r="G26" s="1109">
        <f>SUM(G23:G25)</f>
        <v>0</v>
      </c>
      <c r="H26" s="445"/>
      <c r="I26" s="446"/>
      <c r="J26" s="445"/>
      <c r="K26" s="1109">
        <f>SUM(K23:K25)</f>
        <v>0</v>
      </c>
      <c r="L26" s="1109">
        <f>SUM(L23:L25)</f>
        <v>0</v>
      </c>
      <c r="M26" s="1109">
        <f>SUM(M23:M25)</f>
        <v>0</v>
      </c>
      <c r="N26" s="1109">
        <f>SUM(N23:N25)</f>
        <v>0</v>
      </c>
      <c r="O26" s="1110">
        <f>SUM(O23:O25)</f>
        <v>0</v>
      </c>
      <c r="P26" s="661"/>
      <c r="Q26" s="1127">
        <f>SUM(Q23:Q25)</f>
        <v>0</v>
      </c>
      <c r="R26" s="445"/>
      <c r="S26" s="1109">
        <f>SUM(S23:S25)</f>
        <v>0</v>
      </c>
      <c r="T26" s="1109">
        <f>SUM(T23:T25)</f>
        <v>0</v>
      </c>
      <c r="U26" s="1110">
        <f>SUM(U23:U25)</f>
        <v>0</v>
      </c>
      <c r="V26" s="661"/>
      <c r="W26" s="738"/>
    </row>
    <row r="27" spans="1:23">
      <c r="A27" s="714"/>
      <c r="B27" s="883"/>
      <c r="C27" s="479"/>
      <c r="D27" s="1109">
        <f>D21+D26</f>
        <v>0</v>
      </c>
      <c r="E27" s="446"/>
      <c r="F27" s="445"/>
      <c r="G27" s="1109">
        <f>G21+G26</f>
        <v>0</v>
      </c>
      <c r="H27" s="445"/>
      <c r="I27" s="446"/>
      <c r="J27" s="445"/>
      <c r="K27" s="1109">
        <f>K21+K26</f>
        <v>0</v>
      </c>
      <c r="L27" s="1109">
        <f>L21+L26</f>
        <v>0</v>
      </c>
      <c r="M27" s="1109">
        <f>M21+M26</f>
        <v>0</v>
      </c>
      <c r="N27" s="1109">
        <f>N21+N26</f>
        <v>0</v>
      </c>
      <c r="O27" s="1110">
        <f>O21+O26</f>
        <v>0</v>
      </c>
      <c r="P27" s="661"/>
      <c r="Q27" s="1127">
        <f>Q21+Q26</f>
        <v>0</v>
      </c>
      <c r="R27" s="445"/>
      <c r="S27" s="1109">
        <f>S21+S26</f>
        <v>0</v>
      </c>
      <c r="T27" s="1109">
        <f>T21+T26</f>
        <v>0</v>
      </c>
      <c r="U27" s="1110">
        <f>U21+U26</f>
        <v>0</v>
      </c>
      <c r="V27" s="661"/>
      <c r="W27" s="738"/>
    </row>
    <row r="28" spans="1:23">
      <c r="A28" s="714"/>
      <c r="B28" s="883"/>
      <c r="C28" s="432" t="s">
        <v>1689</v>
      </c>
      <c r="D28" s="435"/>
      <c r="E28" s="147"/>
      <c r="F28" s="435"/>
      <c r="G28" s="435"/>
      <c r="H28" s="435"/>
      <c r="I28" s="147"/>
      <c r="J28" s="435"/>
      <c r="K28" s="435"/>
      <c r="L28" s="435"/>
      <c r="M28" s="435"/>
      <c r="N28" s="435"/>
      <c r="O28" s="438"/>
      <c r="P28" s="661"/>
      <c r="Q28" s="434"/>
      <c r="R28" s="435"/>
      <c r="S28" s="435"/>
      <c r="T28" s="435"/>
      <c r="U28" s="259"/>
      <c r="V28" s="661"/>
      <c r="W28" s="738"/>
    </row>
    <row r="29" spans="1:23">
      <c r="A29" s="714"/>
      <c r="B29" s="883"/>
      <c r="C29" s="432" t="s">
        <v>1686</v>
      </c>
      <c r="D29" s="435"/>
      <c r="E29" s="147"/>
      <c r="F29" s="435"/>
      <c r="G29" s="435"/>
      <c r="H29" s="435"/>
      <c r="I29" s="147"/>
      <c r="J29" s="435"/>
      <c r="K29" s="435"/>
      <c r="L29" s="435"/>
      <c r="M29" s="435"/>
      <c r="N29" s="435"/>
      <c r="O29" s="438"/>
      <c r="P29" s="661"/>
      <c r="Q29" s="434"/>
      <c r="R29" s="435"/>
      <c r="S29" s="435"/>
      <c r="T29" s="435"/>
      <c r="U29" s="259"/>
      <c r="V29" s="661"/>
      <c r="W29" s="738"/>
    </row>
    <row r="30" spans="1:23">
      <c r="A30" s="714"/>
      <c r="B30" s="883"/>
      <c r="C30" s="432" t="s">
        <v>1678</v>
      </c>
      <c r="D30" s="435"/>
      <c r="E30" s="147"/>
      <c r="F30" s="435"/>
      <c r="G30" s="435"/>
      <c r="H30" s="435"/>
      <c r="I30" s="147"/>
      <c r="J30" s="435"/>
      <c r="K30" s="435"/>
      <c r="L30" s="435"/>
      <c r="M30" s="435"/>
      <c r="N30" s="435"/>
      <c r="O30" s="438"/>
      <c r="P30" s="661"/>
      <c r="Q30" s="434"/>
      <c r="R30" s="435"/>
      <c r="S30" s="435"/>
      <c r="T30" s="435"/>
      <c r="U30" s="259"/>
      <c r="V30" s="661"/>
      <c r="W30" s="738"/>
    </row>
    <row r="31" spans="1:23">
      <c r="A31" s="714"/>
      <c r="B31" s="883"/>
      <c r="C31" s="436" t="s">
        <v>1745</v>
      </c>
      <c r="D31" s="435"/>
      <c r="E31" s="147"/>
      <c r="F31" s="435"/>
      <c r="G31" s="435"/>
      <c r="H31" s="435"/>
      <c r="I31" s="147"/>
      <c r="J31" s="435"/>
      <c r="K31" s="435"/>
      <c r="L31" s="435"/>
      <c r="M31" s="435"/>
      <c r="N31" s="435"/>
      <c r="O31" s="438"/>
      <c r="P31" s="661"/>
      <c r="Q31" s="434"/>
      <c r="R31" s="435"/>
      <c r="S31" s="435"/>
      <c r="T31" s="435"/>
      <c r="U31" s="259"/>
      <c r="V31" s="661"/>
      <c r="W31" s="738"/>
    </row>
    <row r="32" spans="1:23">
      <c r="A32" s="714"/>
      <c r="B32" s="883"/>
      <c r="C32" s="439" t="s">
        <v>1746</v>
      </c>
      <c r="D32" s="435">
        <v>0</v>
      </c>
      <c r="E32" s="441">
        <v>0</v>
      </c>
      <c r="F32" s="435">
        <v>0</v>
      </c>
      <c r="G32" s="1108">
        <f>D32*E32*F32</f>
        <v>0</v>
      </c>
      <c r="H32" s="435">
        <v>0</v>
      </c>
      <c r="I32" s="441">
        <v>0</v>
      </c>
      <c r="J32" s="435">
        <v>0</v>
      </c>
      <c r="K32" s="1108">
        <f>H32*I32*J32</f>
        <v>0</v>
      </c>
      <c r="L32" s="435">
        <v>0</v>
      </c>
      <c r="M32" s="435">
        <v>0</v>
      </c>
      <c r="N32" s="435">
        <v>0</v>
      </c>
      <c r="O32" s="1107">
        <f>+L32+M32-N32</f>
        <v>0</v>
      </c>
      <c r="P32" s="661"/>
      <c r="Q32" s="434">
        <v>0</v>
      </c>
      <c r="R32" s="435">
        <v>0</v>
      </c>
      <c r="S32" s="1108">
        <f>Q32*R32</f>
        <v>0</v>
      </c>
      <c r="T32" s="435">
        <v>0</v>
      </c>
      <c r="U32" s="264">
        <f>S32-T32</f>
        <v>0</v>
      </c>
      <c r="V32" s="661"/>
      <c r="W32" s="738"/>
    </row>
    <row r="33" spans="1:23">
      <c r="A33" s="714"/>
      <c r="B33" s="883"/>
      <c r="C33" s="439" t="s">
        <v>1747</v>
      </c>
      <c r="D33" s="435">
        <v>0</v>
      </c>
      <c r="E33" s="441">
        <v>0</v>
      </c>
      <c r="F33" s="435">
        <v>0</v>
      </c>
      <c r="G33" s="1108">
        <f>D33*E33*F33</f>
        <v>0</v>
      </c>
      <c r="H33" s="435">
        <v>0</v>
      </c>
      <c r="I33" s="441">
        <v>0</v>
      </c>
      <c r="J33" s="435">
        <v>0</v>
      </c>
      <c r="K33" s="1108">
        <f>H33*I33*J33</f>
        <v>0</v>
      </c>
      <c r="L33" s="435">
        <v>0</v>
      </c>
      <c r="M33" s="435">
        <v>0</v>
      </c>
      <c r="N33" s="435">
        <v>0</v>
      </c>
      <c r="O33" s="1107">
        <f>+L33+M33-N33</f>
        <v>0</v>
      </c>
      <c r="P33" s="661"/>
      <c r="Q33" s="434">
        <v>0</v>
      </c>
      <c r="R33" s="435">
        <v>0</v>
      </c>
      <c r="S33" s="1108">
        <f>Q33*R33</f>
        <v>0</v>
      </c>
      <c r="T33" s="435">
        <v>0</v>
      </c>
      <c r="U33" s="264">
        <f>S33-T33</f>
        <v>0</v>
      </c>
      <c r="V33" s="661"/>
      <c r="W33" s="738"/>
    </row>
    <row r="34" spans="1:23">
      <c r="A34" s="714"/>
      <c r="B34" s="883"/>
      <c r="C34" s="439" t="s">
        <v>1748</v>
      </c>
      <c r="D34" s="435">
        <v>0</v>
      </c>
      <c r="E34" s="441">
        <v>0</v>
      </c>
      <c r="F34" s="435">
        <v>0</v>
      </c>
      <c r="G34" s="1108">
        <f>D34*E34*F34</f>
        <v>0</v>
      </c>
      <c r="H34" s="435">
        <v>0</v>
      </c>
      <c r="I34" s="441">
        <v>0</v>
      </c>
      <c r="J34" s="435">
        <v>0</v>
      </c>
      <c r="K34" s="1108">
        <f>H34*I34*J34</f>
        <v>0</v>
      </c>
      <c r="L34" s="435">
        <v>0</v>
      </c>
      <c r="M34" s="435">
        <v>0</v>
      </c>
      <c r="N34" s="435">
        <v>0</v>
      </c>
      <c r="O34" s="1107">
        <f>+L34+M34-N34</f>
        <v>0</v>
      </c>
      <c r="P34" s="661"/>
      <c r="Q34" s="434">
        <v>0</v>
      </c>
      <c r="R34" s="435">
        <v>0</v>
      </c>
      <c r="S34" s="1108">
        <f>Q34*R34</f>
        <v>0</v>
      </c>
      <c r="T34" s="435">
        <v>0</v>
      </c>
      <c r="U34" s="264">
        <f>S34-T34</f>
        <v>0</v>
      </c>
      <c r="V34" s="661"/>
      <c r="W34" s="738"/>
    </row>
    <row r="35" spans="1:23">
      <c r="A35" s="714"/>
      <c r="B35" s="883"/>
      <c r="C35" s="478"/>
      <c r="D35" s="1109">
        <f>SUM(D32:D34)</f>
        <v>0</v>
      </c>
      <c r="E35" s="446"/>
      <c r="F35" s="445"/>
      <c r="G35" s="1109">
        <f>SUM(G32:G34)</f>
        <v>0</v>
      </c>
      <c r="H35" s="445"/>
      <c r="I35" s="446"/>
      <c r="J35" s="445"/>
      <c r="K35" s="1109">
        <f>SUM(K32:K34)</f>
        <v>0</v>
      </c>
      <c r="L35" s="1109">
        <f>SUM(L32:L34)</f>
        <v>0</v>
      </c>
      <c r="M35" s="1109">
        <f>SUM(M32:M34)</f>
        <v>0</v>
      </c>
      <c r="N35" s="1109">
        <f>SUM(N32:N34)</f>
        <v>0</v>
      </c>
      <c r="O35" s="1110">
        <f>SUM(O32:O34)</f>
        <v>0</v>
      </c>
      <c r="P35" s="661"/>
      <c r="Q35" s="1127">
        <f>SUM(Q32:Q34)</f>
        <v>0</v>
      </c>
      <c r="R35" s="445"/>
      <c r="S35" s="1109">
        <f>SUM(S32:S34)</f>
        <v>0</v>
      </c>
      <c r="T35" s="1109">
        <f>SUM(T32:T34)</f>
        <v>0</v>
      </c>
      <c r="U35" s="1110">
        <f>SUM(U32:U34)</f>
        <v>0</v>
      </c>
      <c r="V35" s="661"/>
      <c r="W35" s="738"/>
    </row>
    <row r="36" spans="1:23">
      <c r="A36" s="714"/>
      <c r="B36" s="883"/>
      <c r="C36" s="436" t="s">
        <v>1750</v>
      </c>
      <c r="D36" s="435"/>
      <c r="E36" s="147"/>
      <c r="F36" s="435"/>
      <c r="G36" s="435"/>
      <c r="H36" s="435"/>
      <c r="I36" s="147"/>
      <c r="J36" s="435"/>
      <c r="K36" s="435"/>
      <c r="L36" s="435"/>
      <c r="M36" s="435"/>
      <c r="N36" s="435"/>
      <c r="O36" s="438"/>
      <c r="P36" s="661"/>
      <c r="Q36" s="434"/>
      <c r="R36" s="435"/>
      <c r="S36" s="435"/>
      <c r="T36" s="435"/>
      <c r="U36" s="259"/>
      <c r="V36" s="661"/>
      <c r="W36" s="738"/>
    </row>
    <row r="37" spans="1:23">
      <c r="A37" s="714"/>
      <c r="B37" s="883"/>
      <c r="C37" s="439" t="s">
        <v>1746</v>
      </c>
      <c r="D37" s="435">
        <v>0</v>
      </c>
      <c r="E37" s="441">
        <v>0</v>
      </c>
      <c r="F37" s="435">
        <v>0</v>
      </c>
      <c r="G37" s="1108">
        <f>D37*E37*F37</f>
        <v>0</v>
      </c>
      <c r="H37" s="435">
        <v>0</v>
      </c>
      <c r="I37" s="441">
        <v>0</v>
      </c>
      <c r="J37" s="435">
        <v>0</v>
      </c>
      <c r="K37" s="1108">
        <f>H37*I37*J37</f>
        <v>0</v>
      </c>
      <c r="L37" s="435">
        <v>0</v>
      </c>
      <c r="M37" s="435">
        <v>0</v>
      </c>
      <c r="N37" s="435">
        <v>0</v>
      </c>
      <c r="O37" s="1107">
        <f>+L37+M37-N37</f>
        <v>0</v>
      </c>
      <c r="P37" s="661"/>
      <c r="Q37" s="434">
        <v>0</v>
      </c>
      <c r="R37" s="435">
        <v>0</v>
      </c>
      <c r="S37" s="1108">
        <f>Q37*R37</f>
        <v>0</v>
      </c>
      <c r="T37" s="435">
        <v>0</v>
      </c>
      <c r="U37" s="264">
        <f>S37-T37</f>
        <v>0</v>
      </c>
      <c r="V37" s="661"/>
      <c r="W37" s="738"/>
    </row>
    <row r="38" spans="1:23">
      <c r="A38" s="714"/>
      <c r="B38" s="883"/>
      <c r="C38" s="439" t="s">
        <v>1747</v>
      </c>
      <c r="D38" s="435">
        <v>0</v>
      </c>
      <c r="E38" s="441">
        <v>0</v>
      </c>
      <c r="F38" s="435">
        <v>0</v>
      </c>
      <c r="G38" s="1108">
        <f>D38*E38*F38</f>
        <v>0</v>
      </c>
      <c r="H38" s="435">
        <v>0</v>
      </c>
      <c r="I38" s="441">
        <v>0</v>
      </c>
      <c r="J38" s="435">
        <v>0</v>
      </c>
      <c r="K38" s="1108">
        <f>H38*I38*J38</f>
        <v>0</v>
      </c>
      <c r="L38" s="435">
        <v>0</v>
      </c>
      <c r="M38" s="435">
        <v>0</v>
      </c>
      <c r="N38" s="435">
        <v>0</v>
      </c>
      <c r="O38" s="1107">
        <f>+L38+M38-N38</f>
        <v>0</v>
      </c>
      <c r="P38" s="661"/>
      <c r="Q38" s="434">
        <v>0</v>
      </c>
      <c r="R38" s="435">
        <v>0</v>
      </c>
      <c r="S38" s="1108">
        <f>Q38*R38</f>
        <v>0</v>
      </c>
      <c r="T38" s="435">
        <v>0</v>
      </c>
      <c r="U38" s="264">
        <f>S38-T38</f>
        <v>0</v>
      </c>
      <c r="V38" s="661"/>
      <c r="W38" s="738"/>
    </row>
    <row r="39" spans="1:23">
      <c r="A39" s="714"/>
      <c r="B39" s="883"/>
      <c r="C39" s="439" t="s">
        <v>1748</v>
      </c>
      <c r="D39" s="435">
        <v>0</v>
      </c>
      <c r="E39" s="441">
        <v>0</v>
      </c>
      <c r="F39" s="435">
        <v>0</v>
      </c>
      <c r="G39" s="1108">
        <f>D39*E39*F39</f>
        <v>0</v>
      </c>
      <c r="H39" s="435">
        <v>0</v>
      </c>
      <c r="I39" s="441">
        <v>0</v>
      </c>
      <c r="J39" s="435">
        <v>0</v>
      </c>
      <c r="K39" s="1108">
        <f>H39*I39*J39</f>
        <v>0</v>
      </c>
      <c r="L39" s="435">
        <v>0</v>
      </c>
      <c r="M39" s="435">
        <v>0</v>
      </c>
      <c r="N39" s="435">
        <v>0</v>
      </c>
      <c r="O39" s="1107">
        <f>+L39+M39-N39</f>
        <v>0</v>
      </c>
      <c r="P39" s="661"/>
      <c r="Q39" s="434">
        <v>0</v>
      </c>
      <c r="R39" s="435">
        <v>0</v>
      </c>
      <c r="S39" s="1108">
        <f>Q39*R39</f>
        <v>0</v>
      </c>
      <c r="T39" s="435">
        <v>0</v>
      </c>
      <c r="U39" s="264">
        <f>S39-T39</f>
        <v>0</v>
      </c>
      <c r="V39" s="661"/>
      <c r="W39" s="738"/>
    </row>
    <row r="40" spans="1:23">
      <c r="A40" s="714"/>
      <c r="B40" s="883"/>
      <c r="C40" s="478"/>
      <c r="D40" s="1109">
        <f>SUM(D37:D39)</f>
        <v>0</v>
      </c>
      <c r="E40" s="446"/>
      <c r="F40" s="445"/>
      <c r="G40" s="1109">
        <f>SUM(G37:G39)</f>
        <v>0</v>
      </c>
      <c r="H40" s="445"/>
      <c r="I40" s="446"/>
      <c r="J40" s="445"/>
      <c r="K40" s="1109">
        <f>SUM(K37:K39)</f>
        <v>0</v>
      </c>
      <c r="L40" s="1109">
        <f>SUM(L37:L39)</f>
        <v>0</v>
      </c>
      <c r="M40" s="1109">
        <f>SUM(M37:M39)</f>
        <v>0</v>
      </c>
      <c r="N40" s="1109">
        <f>SUM(N37:N39)</f>
        <v>0</v>
      </c>
      <c r="O40" s="1110">
        <f>SUM(O37:O39)</f>
        <v>0</v>
      </c>
      <c r="P40" s="661"/>
      <c r="Q40" s="1127">
        <f>SUM(Q37:Q39)</f>
        <v>0</v>
      </c>
      <c r="R40" s="445"/>
      <c r="S40" s="1109">
        <f>SUM(S37:S39)</f>
        <v>0</v>
      </c>
      <c r="T40" s="1109">
        <f>SUM(T37:T39)</f>
        <v>0</v>
      </c>
      <c r="U40" s="1110">
        <f>SUM(U37:U39)</f>
        <v>0</v>
      </c>
      <c r="V40" s="661"/>
      <c r="W40" s="738"/>
    </row>
    <row r="41" spans="1:23">
      <c r="A41" s="714"/>
      <c r="B41" s="883"/>
      <c r="C41" s="480"/>
      <c r="D41" s="1109">
        <f>D35+D40</f>
        <v>0</v>
      </c>
      <c r="E41" s="446"/>
      <c r="F41" s="445"/>
      <c r="G41" s="1109">
        <f>G35+G40</f>
        <v>0</v>
      </c>
      <c r="H41" s="445"/>
      <c r="I41" s="446"/>
      <c r="J41" s="445"/>
      <c r="K41" s="1109">
        <f>K35+K40</f>
        <v>0</v>
      </c>
      <c r="L41" s="1109">
        <f>L35+L40</f>
        <v>0</v>
      </c>
      <c r="M41" s="1109">
        <f>M35+M40</f>
        <v>0</v>
      </c>
      <c r="N41" s="1109">
        <f>N35+N40</f>
        <v>0</v>
      </c>
      <c r="O41" s="1110">
        <f>O35+O40</f>
        <v>0</v>
      </c>
      <c r="P41" s="661"/>
      <c r="Q41" s="1127">
        <f>Q35+Q40</f>
        <v>0</v>
      </c>
      <c r="R41" s="445"/>
      <c r="S41" s="1109">
        <f>S35+S40</f>
        <v>0</v>
      </c>
      <c r="T41" s="1109">
        <f>T35+T40</f>
        <v>0</v>
      </c>
      <c r="U41" s="1110">
        <f>U35+U40</f>
        <v>0</v>
      </c>
      <c r="V41" s="661"/>
      <c r="W41" s="738"/>
    </row>
    <row r="42" spans="1:23">
      <c r="A42" s="714"/>
      <c r="B42" s="883"/>
      <c r="C42" s="481"/>
      <c r="D42" s="1109">
        <f>D41+D27</f>
        <v>0</v>
      </c>
      <c r="E42" s="446"/>
      <c r="F42" s="445"/>
      <c r="G42" s="1109">
        <f t="shared" ref="G42:O42" si="0">G41+G27</f>
        <v>0</v>
      </c>
      <c r="H42" s="445"/>
      <c r="I42" s="446"/>
      <c r="J42" s="445"/>
      <c r="K42" s="1109">
        <f t="shared" si="0"/>
        <v>0</v>
      </c>
      <c r="L42" s="1109">
        <f>L41+L27</f>
        <v>0</v>
      </c>
      <c r="M42" s="1109">
        <f>M41+M27</f>
        <v>0</v>
      </c>
      <c r="N42" s="1109">
        <f t="shared" si="0"/>
        <v>0</v>
      </c>
      <c r="O42" s="1110">
        <f t="shared" si="0"/>
        <v>0</v>
      </c>
      <c r="P42" s="661"/>
      <c r="Q42" s="1127">
        <f>Q41+Q27</f>
        <v>0</v>
      </c>
      <c r="R42" s="445"/>
      <c r="S42" s="1109">
        <f>S41+S27</f>
        <v>0</v>
      </c>
      <c r="T42" s="1109">
        <f>T41+T27</f>
        <v>0</v>
      </c>
      <c r="U42" s="1110">
        <f>U41+U27</f>
        <v>0</v>
      </c>
      <c r="V42" s="661"/>
      <c r="W42" s="738"/>
    </row>
    <row r="43" spans="1:23">
      <c r="A43" s="714"/>
      <c r="B43" s="883"/>
      <c r="C43" s="429" t="s">
        <v>141</v>
      </c>
      <c r="D43" s="435"/>
      <c r="E43" s="147"/>
      <c r="F43" s="435"/>
      <c r="G43" s="435"/>
      <c r="H43" s="435"/>
      <c r="I43" s="147"/>
      <c r="J43" s="435"/>
      <c r="K43" s="435"/>
      <c r="L43" s="435"/>
      <c r="M43" s="435"/>
      <c r="N43" s="435"/>
      <c r="O43" s="438"/>
      <c r="P43" s="661"/>
      <c r="Q43" s="434"/>
      <c r="R43" s="435"/>
      <c r="S43" s="435"/>
      <c r="T43" s="435"/>
      <c r="U43" s="259"/>
      <c r="V43" s="661"/>
      <c r="W43" s="738"/>
    </row>
    <row r="44" spans="1:23">
      <c r="A44" s="714"/>
      <c r="B44" s="883"/>
      <c r="C44" s="432" t="s">
        <v>1678</v>
      </c>
      <c r="D44" s="435"/>
      <c r="E44" s="147"/>
      <c r="F44" s="435"/>
      <c r="G44" s="435"/>
      <c r="H44" s="435"/>
      <c r="I44" s="147"/>
      <c r="J44" s="435"/>
      <c r="K44" s="435"/>
      <c r="L44" s="435"/>
      <c r="M44" s="435"/>
      <c r="N44" s="435"/>
      <c r="O44" s="438"/>
      <c r="P44" s="661"/>
      <c r="Q44" s="434"/>
      <c r="R44" s="435"/>
      <c r="S44" s="435"/>
      <c r="T44" s="435"/>
      <c r="U44" s="259"/>
      <c r="V44" s="661"/>
      <c r="W44" s="738"/>
    </row>
    <row r="45" spans="1:23">
      <c r="A45" s="714"/>
      <c r="B45" s="883"/>
      <c r="C45" s="436" t="s">
        <v>1745</v>
      </c>
      <c r="D45" s="435"/>
      <c r="E45" s="147"/>
      <c r="F45" s="435"/>
      <c r="G45" s="435"/>
      <c r="H45" s="435"/>
      <c r="I45" s="147"/>
      <c r="J45" s="435"/>
      <c r="K45" s="435"/>
      <c r="L45" s="435"/>
      <c r="M45" s="435"/>
      <c r="N45" s="435"/>
      <c r="O45" s="438"/>
      <c r="P45" s="661"/>
      <c r="Q45" s="434"/>
      <c r="R45" s="435"/>
      <c r="S45" s="435"/>
      <c r="T45" s="435"/>
      <c r="U45" s="259"/>
      <c r="V45" s="661"/>
      <c r="W45" s="738"/>
    </row>
    <row r="46" spans="1:23">
      <c r="A46" s="714"/>
      <c r="B46" s="883"/>
      <c r="C46" s="439" t="s">
        <v>1746</v>
      </c>
      <c r="D46" s="435">
        <v>0</v>
      </c>
      <c r="E46" s="441">
        <v>0</v>
      </c>
      <c r="F46" s="435">
        <v>0</v>
      </c>
      <c r="G46" s="1108">
        <f>D46*E46*F46</f>
        <v>0</v>
      </c>
      <c r="H46" s="435">
        <v>0</v>
      </c>
      <c r="I46" s="441">
        <v>0</v>
      </c>
      <c r="J46" s="435">
        <v>0</v>
      </c>
      <c r="K46" s="1108">
        <f>H46*I46*J46</f>
        <v>0</v>
      </c>
      <c r="L46" s="435">
        <v>0</v>
      </c>
      <c r="M46" s="435">
        <v>0</v>
      </c>
      <c r="N46" s="435">
        <v>0</v>
      </c>
      <c r="O46" s="1107">
        <f>+L46+M46-N46</f>
        <v>0</v>
      </c>
      <c r="P46" s="661"/>
      <c r="Q46" s="434">
        <v>0</v>
      </c>
      <c r="R46" s="435">
        <v>0</v>
      </c>
      <c r="S46" s="1108">
        <f>Q46*R46</f>
        <v>0</v>
      </c>
      <c r="T46" s="435">
        <v>0</v>
      </c>
      <c r="U46" s="264">
        <f>S46-T46</f>
        <v>0</v>
      </c>
      <c r="V46" s="661"/>
      <c r="W46" s="738"/>
    </row>
    <row r="47" spans="1:23">
      <c r="A47" s="714"/>
      <c r="B47" s="883"/>
      <c r="C47" s="439" t="s">
        <v>1747</v>
      </c>
      <c r="D47" s="435">
        <v>0</v>
      </c>
      <c r="E47" s="441">
        <v>0</v>
      </c>
      <c r="F47" s="435">
        <v>0</v>
      </c>
      <c r="G47" s="1108">
        <f>D47*E47*F47</f>
        <v>0</v>
      </c>
      <c r="H47" s="435">
        <v>0</v>
      </c>
      <c r="I47" s="441">
        <v>0</v>
      </c>
      <c r="J47" s="435">
        <v>0</v>
      </c>
      <c r="K47" s="1108">
        <f>H47*I47*J47</f>
        <v>0</v>
      </c>
      <c r="L47" s="435">
        <v>0</v>
      </c>
      <c r="M47" s="435">
        <v>0</v>
      </c>
      <c r="N47" s="435">
        <v>0</v>
      </c>
      <c r="O47" s="1107">
        <f>+L47+M47-N47</f>
        <v>0</v>
      </c>
      <c r="P47" s="661"/>
      <c r="Q47" s="434">
        <v>0</v>
      </c>
      <c r="R47" s="435">
        <v>0</v>
      </c>
      <c r="S47" s="1108">
        <f>Q47*R47</f>
        <v>0</v>
      </c>
      <c r="T47" s="435">
        <v>0</v>
      </c>
      <c r="U47" s="264">
        <f>S47-T47</f>
        <v>0</v>
      </c>
      <c r="V47" s="661"/>
      <c r="W47" s="738"/>
    </row>
    <row r="48" spans="1:23">
      <c r="A48" s="714"/>
      <c r="B48" s="883"/>
      <c r="C48" s="439" t="s">
        <v>1748</v>
      </c>
      <c r="D48" s="435">
        <v>0</v>
      </c>
      <c r="E48" s="441">
        <v>0</v>
      </c>
      <c r="F48" s="435">
        <v>0</v>
      </c>
      <c r="G48" s="1108">
        <f>D48*E48*F48</f>
        <v>0</v>
      </c>
      <c r="H48" s="435">
        <v>0</v>
      </c>
      <c r="I48" s="441">
        <v>0</v>
      </c>
      <c r="J48" s="435">
        <v>0</v>
      </c>
      <c r="K48" s="1108">
        <f>H48*I48*J48</f>
        <v>0</v>
      </c>
      <c r="L48" s="435">
        <v>0</v>
      </c>
      <c r="M48" s="435">
        <v>0</v>
      </c>
      <c r="N48" s="435">
        <v>0</v>
      </c>
      <c r="O48" s="1107">
        <f>+L48+M48-N48</f>
        <v>0</v>
      </c>
      <c r="P48" s="661"/>
      <c r="Q48" s="434">
        <v>0</v>
      </c>
      <c r="R48" s="435">
        <v>0</v>
      </c>
      <c r="S48" s="1108">
        <f>Q48*R48</f>
        <v>0</v>
      </c>
      <c r="T48" s="435">
        <v>0</v>
      </c>
      <c r="U48" s="264">
        <f>S48-T48</f>
        <v>0</v>
      </c>
      <c r="V48" s="661"/>
      <c r="W48" s="738"/>
    </row>
    <row r="49" spans="1:23">
      <c r="A49" s="714"/>
      <c r="B49" s="883"/>
      <c r="C49" s="478"/>
      <c r="D49" s="1109">
        <f>SUM(D46:D48)</f>
        <v>0</v>
      </c>
      <c r="E49" s="446"/>
      <c r="F49" s="445"/>
      <c r="G49" s="1109">
        <f>SUM(G46:G48)</f>
        <v>0</v>
      </c>
      <c r="H49" s="445"/>
      <c r="I49" s="446"/>
      <c r="J49" s="445"/>
      <c r="K49" s="1109">
        <f>SUM(K46:K48)</f>
        <v>0</v>
      </c>
      <c r="L49" s="1109">
        <f>SUM(L46:L48)</f>
        <v>0</v>
      </c>
      <c r="M49" s="1109">
        <f>SUM(M46:M48)</f>
        <v>0</v>
      </c>
      <c r="N49" s="1109">
        <f>SUM(N46:N48)</f>
        <v>0</v>
      </c>
      <c r="O49" s="1110">
        <f>SUM(O46:O48)</f>
        <v>0</v>
      </c>
      <c r="P49" s="661"/>
      <c r="Q49" s="1127">
        <f>SUM(Q46:Q48)</f>
        <v>0</v>
      </c>
      <c r="R49" s="445"/>
      <c r="S49" s="1109">
        <f>SUM(S46:S48)</f>
        <v>0</v>
      </c>
      <c r="T49" s="1109">
        <f>SUM(T46:T48)</f>
        <v>0</v>
      </c>
      <c r="U49" s="1110">
        <f>SUM(U46:U48)</f>
        <v>0</v>
      </c>
      <c r="V49" s="661"/>
      <c r="W49" s="738"/>
    </row>
    <row r="50" spans="1:23">
      <c r="A50" s="714"/>
      <c r="B50" s="883"/>
      <c r="C50" s="436" t="s">
        <v>1750</v>
      </c>
      <c r="D50" s="435"/>
      <c r="E50" s="147"/>
      <c r="F50" s="435"/>
      <c r="G50" s="435"/>
      <c r="H50" s="435"/>
      <c r="I50" s="147"/>
      <c r="J50" s="435"/>
      <c r="K50" s="435"/>
      <c r="L50" s="435"/>
      <c r="M50" s="435"/>
      <c r="N50" s="435"/>
      <c r="O50" s="438"/>
      <c r="P50" s="661"/>
      <c r="Q50" s="434"/>
      <c r="R50" s="435"/>
      <c r="S50" s="435"/>
      <c r="T50" s="435"/>
      <c r="U50" s="259"/>
      <c r="V50" s="661"/>
      <c r="W50" s="738"/>
    </row>
    <row r="51" spans="1:23">
      <c r="A51" s="714"/>
      <c r="B51" s="883"/>
      <c r="C51" s="439" t="s">
        <v>1746</v>
      </c>
      <c r="D51" s="435">
        <v>0</v>
      </c>
      <c r="E51" s="441">
        <v>0</v>
      </c>
      <c r="F51" s="435">
        <v>0</v>
      </c>
      <c r="G51" s="1108">
        <f>D51*E51*F51</f>
        <v>0</v>
      </c>
      <c r="H51" s="435">
        <v>0</v>
      </c>
      <c r="I51" s="441">
        <v>0</v>
      </c>
      <c r="J51" s="435">
        <v>0</v>
      </c>
      <c r="K51" s="1108">
        <f>H51*I51*J51</f>
        <v>0</v>
      </c>
      <c r="L51" s="435">
        <v>0</v>
      </c>
      <c r="M51" s="435">
        <v>0</v>
      </c>
      <c r="N51" s="435">
        <v>0</v>
      </c>
      <c r="O51" s="1107">
        <f>+L51+M51-N51</f>
        <v>0</v>
      </c>
      <c r="P51" s="661"/>
      <c r="Q51" s="434">
        <v>0</v>
      </c>
      <c r="R51" s="435">
        <v>0</v>
      </c>
      <c r="S51" s="1108">
        <f>Q51*R51</f>
        <v>0</v>
      </c>
      <c r="T51" s="435">
        <v>0</v>
      </c>
      <c r="U51" s="264">
        <f>S51-T51</f>
        <v>0</v>
      </c>
      <c r="V51" s="661"/>
      <c r="W51" s="738"/>
    </row>
    <row r="52" spans="1:23">
      <c r="A52" s="714"/>
      <c r="B52" s="883"/>
      <c r="C52" s="439" t="s">
        <v>1747</v>
      </c>
      <c r="D52" s="435">
        <v>0</v>
      </c>
      <c r="E52" s="441">
        <v>0</v>
      </c>
      <c r="F52" s="435">
        <v>0</v>
      </c>
      <c r="G52" s="1108">
        <f>D52*E52*F52</f>
        <v>0</v>
      </c>
      <c r="H52" s="435">
        <v>0</v>
      </c>
      <c r="I52" s="441">
        <v>0</v>
      </c>
      <c r="J52" s="435">
        <v>0</v>
      </c>
      <c r="K52" s="1108">
        <f>H52*I52*J52</f>
        <v>0</v>
      </c>
      <c r="L52" s="435">
        <v>0</v>
      </c>
      <c r="M52" s="435">
        <v>0</v>
      </c>
      <c r="N52" s="435">
        <v>0</v>
      </c>
      <c r="O52" s="1107">
        <f>+L52+M52-N52</f>
        <v>0</v>
      </c>
      <c r="P52" s="661"/>
      <c r="Q52" s="434">
        <v>0</v>
      </c>
      <c r="R52" s="435">
        <v>0</v>
      </c>
      <c r="S52" s="1108">
        <f>Q52*R52</f>
        <v>0</v>
      </c>
      <c r="T52" s="435">
        <v>0</v>
      </c>
      <c r="U52" s="264">
        <f>S52-T52</f>
        <v>0</v>
      </c>
      <c r="V52" s="661"/>
      <c r="W52" s="738"/>
    </row>
    <row r="53" spans="1:23">
      <c r="A53" s="714"/>
      <c r="B53" s="883"/>
      <c r="C53" s="439" t="s">
        <v>1748</v>
      </c>
      <c r="D53" s="435">
        <v>0</v>
      </c>
      <c r="E53" s="441">
        <v>0</v>
      </c>
      <c r="F53" s="435">
        <v>0</v>
      </c>
      <c r="G53" s="1108">
        <f>D53*E53*F53</f>
        <v>0</v>
      </c>
      <c r="H53" s="435">
        <v>0</v>
      </c>
      <c r="I53" s="441">
        <v>0</v>
      </c>
      <c r="J53" s="435">
        <v>0</v>
      </c>
      <c r="K53" s="1108">
        <f>H53*I53*J53</f>
        <v>0</v>
      </c>
      <c r="L53" s="435">
        <v>0</v>
      </c>
      <c r="M53" s="435">
        <v>0</v>
      </c>
      <c r="N53" s="435">
        <v>0</v>
      </c>
      <c r="O53" s="1107">
        <f>+L53+M53-N53</f>
        <v>0</v>
      </c>
      <c r="P53" s="661"/>
      <c r="Q53" s="434">
        <v>0</v>
      </c>
      <c r="R53" s="435">
        <v>0</v>
      </c>
      <c r="S53" s="1108">
        <f>Q53*R53</f>
        <v>0</v>
      </c>
      <c r="T53" s="435">
        <v>0</v>
      </c>
      <c r="U53" s="264">
        <f>S53-T53</f>
        <v>0</v>
      </c>
      <c r="V53" s="661"/>
      <c r="W53" s="738"/>
    </row>
    <row r="54" spans="1:23">
      <c r="A54" s="714"/>
      <c r="B54" s="883"/>
      <c r="C54" s="478"/>
      <c r="D54" s="1109">
        <f>SUM(D51:D53)</f>
        <v>0</v>
      </c>
      <c r="E54" s="446"/>
      <c r="F54" s="445"/>
      <c r="G54" s="1109">
        <f>SUM(G51:G53)</f>
        <v>0</v>
      </c>
      <c r="H54" s="445"/>
      <c r="I54" s="446"/>
      <c r="J54" s="445"/>
      <c r="K54" s="1109">
        <f>SUM(K51:K53)</f>
        <v>0</v>
      </c>
      <c r="L54" s="1109">
        <f>SUM(L51:L53)</f>
        <v>0</v>
      </c>
      <c r="M54" s="1109">
        <f>SUM(M51:M53)</f>
        <v>0</v>
      </c>
      <c r="N54" s="1109">
        <f>SUM(N51:N53)</f>
        <v>0</v>
      </c>
      <c r="O54" s="1110">
        <f>SUM(O51:O53)</f>
        <v>0</v>
      </c>
      <c r="P54" s="661"/>
      <c r="Q54" s="1127">
        <f>SUM(Q51:Q53)</f>
        <v>0</v>
      </c>
      <c r="R54" s="445"/>
      <c r="S54" s="1109">
        <f>SUM(S51:S53)</f>
        <v>0</v>
      </c>
      <c r="T54" s="1109">
        <f>SUM(T51:T53)</f>
        <v>0</v>
      </c>
      <c r="U54" s="1110">
        <f>SUM(U51:U53)</f>
        <v>0</v>
      </c>
      <c r="V54" s="661"/>
      <c r="W54" s="738"/>
    </row>
    <row r="55" spans="1:23">
      <c r="A55" s="714"/>
      <c r="B55" s="883"/>
      <c r="C55" s="482"/>
      <c r="D55" s="1109">
        <f>D49+D54</f>
        <v>0</v>
      </c>
      <c r="E55" s="446"/>
      <c r="F55" s="445"/>
      <c r="G55" s="1109">
        <f>G49+G54</f>
        <v>0</v>
      </c>
      <c r="H55" s="445"/>
      <c r="I55" s="446"/>
      <c r="J55" s="445"/>
      <c r="K55" s="1109">
        <f>K49+K54</f>
        <v>0</v>
      </c>
      <c r="L55" s="1109">
        <f>L49+L54</f>
        <v>0</v>
      </c>
      <c r="M55" s="1109">
        <f>M49+M54</f>
        <v>0</v>
      </c>
      <c r="N55" s="1109">
        <f>N49+N54</f>
        <v>0</v>
      </c>
      <c r="O55" s="1110">
        <f>O49+O54</f>
        <v>0</v>
      </c>
      <c r="P55" s="661"/>
      <c r="Q55" s="1127">
        <f>Q49+Q54</f>
        <v>0</v>
      </c>
      <c r="R55" s="445"/>
      <c r="S55" s="1109">
        <f>S49+S54</f>
        <v>0</v>
      </c>
      <c r="T55" s="1109">
        <f>T49+T54</f>
        <v>0</v>
      </c>
      <c r="U55" s="1110">
        <f>U49+U54</f>
        <v>0</v>
      </c>
      <c r="V55" s="661"/>
      <c r="W55" s="738"/>
    </row>
    <row r="56" spans="1:23" ht="13.5" thickBot="1">
      <c r="A56" s="714"/>
      <c r="B56" s="883"/>
      <c r="C56" s="483"/>
      <c r="D56" s="1111">
        <f>D55+D42</f>
        <v>0</v>
      </c>
      <c r="E56" s="454"/>
      <c r="F56" s="453"/>
      <c r="G56" s="1111">
        <f t="shared" ref="G56:O56" si="1">G55+G42</f>
        <v>0</v>
      </c>
      <c r="H56" s="453"/>
      <c r="I56" s="454"/>
      <c r="J56" s="453"/>
      <c r="K56" s="1111">
        <f t="shared" si="1"/>
        <v>0</v>
      </c>
      <c r="L56" s="1111">
        <f>L55+L42</f>
        <v>0</v>
      </c>
      <c r="M56" s="1111">
        <f>M55+M42</f>
        <v>0</v>
      </c>
      <c r="N56" s="1111">
        <f t="shared" si="1"/>
        <v>0</v>
      </c>
      <c r="O56" s="1112">
        <f t="shared" si="1"/>
        <v>0</v>
      </c>
      <c r="P56" s="661"/>
      <c r="Q56" s="1128">
        <f>Q55+Q42</f>
        <v>0</v>
      </c>
      <c r="R56" s="453"/>
      <c r="S56" s="1111">
        <f>S55+S42</f>
        <v>0</v>
      </c>
      <c r="T56" s="1111">
        <f>T55+T42</f>
        <v>0</v>
      </c>
      <c r="U56" s="1112">
        <f>U55+U42</f>
        <v>0</v>
      </c>
      <c r="V56" s="661"/>
      <c r="W56" s="738"/>
    </row>
    <row r="57" spans="1:23">
      <c r="A57" s="714"/>
      <c r="B57" s="883"/>
      <c r="C57" s="661"/>
      <c r="D57" s="906"/>
      <c r="E57" s="661"/>
      <c r="F57" s="1077"/>
      <c r="G57" s="1077"/>
      <c r="H57" s="1077"/>
      <c r="I57" s="661"/>
      <c r="J57" s="1077"/>
      <c r="K57" s="1077"/>
      <c r="L57" s="1077"/>
      <c r="M57" s="1077"/>
      <c r="N57" s="1077"/>
      <c r="O57" s="1077"/>
      <c r="P57" s="661"/>
      <c r="Q57" s="1077"/>
      <c r="R57" s="1077"/>
      <c r="S57" s="1077"/>
      <c r="T57" s="661"/>
      <c r="U57" s="661"/>
      <c r="V57" s="661"/>
      <c r="W57" s="738"/>
    </row>
    <row r="58" spans="1:23">
      <c r="A58" s="714"/>
      <c r="B58" s="883"/>
      <c r="C58" s="661"/>
      <c r="D58" s="219"/>
      <c r="E58" s="661"/>
      <c r="F58" s="1077"/>
      <c r="G58" s="1077"/>
      <c r="H58" s="1077"/>
      <c r="I58" s="661"/>
      <c r="J58" s="1077"/>
      <c r="K58" s="1077"/>
      <c r="L58" s="1077"/>
      <c r="M58" s="1077"/>
      <c r="N58" s="1077"/>
      <c r="O58" s="1077"/>
      <c r="P58" s="661"/>
      <c r="Q58" s="1077"/>
      <c r="R58" s="1077"/>
      <c r="S58" s="1077"/>
      <c r="T58" s="661"/>
      <c r="U58" s="661"/>
      <c r="V58" s="661"/>
      <c r="W58" s="738"/>
    </row>
    <row r="59" spans="1:23">
      <c r="A59" s="714"/>
      <c r="B59" s="883"/>
      <c r="C59" s="661"/>
      <c r="D59" s="219"/>
      <c r="E59" s="661"/>
      <c r="F59" s="1077"/>
      <c r="G59" s="1077"/>
      <c r="H59" s="1077"/>
      <c r="I59" s="661"/>
      <c r="J59" s="661"/>
      <c r="K59" s="661"/>
      <c r="L59" s="661"/>
      <c r="M59" s="661"/>
      <c r="N59" s="661"/>
      <c r="O59" s="661"/>
      <c r="P59" s="661"/>
      <c r="Q59" s="1077"/>
      <c r="R59" s="1077"/>
      <c r="S59" s="1077"/>
      <c r="T59" s="661"/>
      <c r="U59" s="3428" t="s">
        <v>1279</v>
      </c>
      <c r="V59" s="661"/>
      <c r="W59" s="738"/>
    </row>
    <row r="60" spans="1:23">
      <c r="A60" s="714"/>
      <c r="B60" s="883"/>
      <c r="C60" s="661"/>
      <c r="D60" s="219"/>
      <c r="E60" s="661"/>
      <c r="F60" s="1077"/>
      <c r="G60" s="1077"/>
      <c r="H60" s="1077"/>
      <c r="I60" s="661"/>
      <c r="J60" s="661"/>
      <c r="K60" s="661"/>
      <c r="L60" s="661"/>
      <c r="M60" s="661"/>
      <c r="N60" s="661"/>
      <c r="O60" s="661"/>
      <c r="P60" s="661"/>
      <c r="Q60" s="1077"/>
      <c r="R60" s="1077"/>
      <c r="S60" s="1077"/>
      <c r="T60" s="661"/>
      <c r="U60" s="661"/>
      <c r="V60" s="661"/>
      <c r="W60" s="738"/>
    </row>
    <row r="61" spans="1:23">
      <c r="A61" s="714"/>
      <c r="B61" s="714"/>
      <c r="C61" s="738"/>
      <c r="D61" s="703"/>
      <c r="E61" s="738"/>
      <c r="F61" s="1073"/>
      <c r="G61" s="1073"/>
      <c r="H61" s="1073"/>
      <c r="I61" s="738"/>
      <c r="J61" s="738"/>
      <c r="K61" s="738"/>
      <c r="L61" s="738"/>
      <c r="M61" s="738"/>
      <c r="N61" s="738"/>
      <c r="O61" s="738"/>
      <c r="P61" s="738"/>
      <c r="Q61" s="1073"/>
      <c r="R61" s="1073"/>
      <c r="S61" s="1073"/>
      <c r="T61" s="738"/>
      <c r="U61" s="738"/>
      <c r="V61" s="738"/>
      <c r="W61" s="738"/>
    </row>
    <row r="62" spans="1:23" hidden="1">
      <c r="D62" s="198"/>
      <c r="F62" s="6992"/>
      <c r="G62" s="6992"/>
      <c r="H62" s="6992"/>
      <c r="Q62" s="6992"/>
      <c r="R62" s="6992"/>
      <c r="S62" s="6992"/>
    </row>
    <row r="63" spans="1:23" hidden="1">
      <c r="D63" s="198"/>
      <c r="F63" s="6992"/>
      <c r="G63" s="6992"/>
      <c r="H63" s="6992"/>
      <c r="Q63" s="6992"/>
      <c r="R63" s="6992"/>
      <c r="S63" s="6992"/>
    </row>
    <row r="64" spans="1:23" hidden="1">
      <c r="F64" s="6992"/>
      <c r="G64" s="6992"/>
      <c r="H64" s="6992"/>
      <c r="Q64" s="6992"/>
      <c r="R64" s="6992"/>
      <c r="S64" s="6992"/>
    </row>
    <row r="65" spans="6:8" hidden="1">
      <c r="F65" s="6992"/>
      <c r="G65" s="6992"/>
      <c r="H65" s="6992"/>
    </row>
    <row r="66" spans="6:8" hidden="1">
      <c r="G66" s="6992"/>
      <c r="H66" s="6992"/>
    </row>
    <row r="67" spans="6:8" hidden="1">
      <c r="G67" s="6992"/>
      <c r="H67" s="6992"/>
    </row>
  </sheetData>
  <customSheetViews>
    <customSheetView guid="{CC70D5D3-3A1F-46AA-BDCE-F692C2C36BEE}" topLeftCell="H31">
      <selection activeCell="U59" sqref="U59"/>
      <pageMargins left="0.7" right="0.7" top="0.75" bottom="0.75" header="0.3" footer="0.3"/>
      <pageSetup orientation="portrait" horizontalDpi="4294967294" verticalDpi="4294967294" r:id="rId1"/>
    </customSheetView>
    <customSheetView guid="{41E394DC-1FDD-4D1F-8620-137B7012DC10}" showGridLines="0">
      <pane xSplit="3" ySplit="13" topLeftCell="D54" activePane="bottomRight" state="frozen"/>
      <selection pane="bottomRight" activeCell="A72" sqref="A72"/>
      <pageMargins left="0.7" right="0.7" top="0.75" bottom="0.75" header="0.3" footer="0.3"/>
      <pageSetup orientation="portrait" horizontalDpi="4294967294" verticalDpi="4294967294" r:id="rId2"/>
    </customSheetView>
    <customSheetView guid="{DD364770-73A1-4C6D-9516-629A57F0EB18}" showGridLines="0" topLeftCell="I1">
      <selection activeCell="P6" sqref="P6:T6"/>
      <pageMargins left="0.7" right="0.7" top="0.75" bottom="0.75" header="0.3" footer="0.3"/>
      <pageSetup orientation="portrait" horizontalDpi="4294967294" verticalDpi="4294967294" r:id="rId3"/>
    </customSheetView>
    <customSheetView guid="{E14211BF-3959-45CF-A937-AD36AACCEFAC}" showGridLines="0">
      <pane xSplit="3" ySplit="13" topLeftCell="D14" activePane="bottomRight" state="frozen"/>
      <selection pane="bottomRight" activeCell="H37" sqref="H37"/>
      <pageMargins left="0.7" right="0.7" top="0.75" bottom="0.75" header="0.3" footer="0.3"/>
      <pageSetup orientation="portrait" horizontalDpi="4294967294" verticalDpi="4294967294" r:id="rId4"/>
    </customSheetView>
    <customSheetView guid="{F416BD5B-C3AD-4F61-AAB2-55950A9B7E72}">
      <selection activeCell="G103" sqref="G103"/>
      <pageMargins left="0.7" right="0.7" top="0.75" bottom="0.75" header="0.3" footer="0.3"/>
      <pageSetup orientation="portrait" horizontalDpi="4294967294" verticalDpi="4294967294" r:id="rId5"/>
    </customSheetView>
  </customSheetViews>
  <mergeCells count="16">
    <mergeCell ref="C9:C11"/>
    <mergeCell ref="D9:G9"/>
    <mergeCell ref="H9:K9"/>
    <mergeCell ref="L9:L11"/>
    <mergeCell ref="M9:M11"/>
    <mergeCell ref="D4:F4"/>
    <mergeCell ref="D5:F5"/>
    <mergeCell ref="T9:T11"/>
    <mergeCell ref="U9:U11"/>
    <mergeCell ref="Q8:U8"/>
    <mergeCell ref="N9:N11"/>
    <mergeCell ref="O9:O11"/>
    <mergeCell ref="Q9:Q11"/>
    <mergeCell ref="R9:R11"/>
    <mergeCell ref="S9:S11"/>
    <mergeCell ref="D8:O8"/>
  </mergeCells>
  <hyperlinks>
    <hyperlink ref="U59" location="Index!A1" display="Index" xr:uid="{00000000-0004-0000-2600-000000000000}"/>
  </hyperlinks>
  <pageMargins left="0.7" right="0.7" top="0.75" bottom="0.75" header="0.3" footer="0.3"/>
  <pageSetup orientation="portrait" horizontalDpi="4294967294" verticalDpi="4294967294" r:id="rId6"/>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tabColor rgb="FFC00000"/>
    <pageSetUpPr fitToPage="1"/>
  </sheetPr>
  <dimension ref="B1:Q305"/>
  <sheetViews>
    <sheetView workbookViewId="0">
      <selection activeCell="I9" sqref="I9"/>
    </sheetView>
  </sheetViews>
  <sheetFormatPr defaultColWidth="9.140625" defaultRowHeight="12.75" zeroHeight="1"/>
  <cols>
    <col min="1" max="1" width="9.140625" style="18"/>
    <col min="2" max="2" width="3.7109375" style="4029" customWidth="1"/>
    <col min="3" max="3" width="4.7109375" style="40" customWidth="1"/>
    <col min="4" max="4" width="5.42578125" style="18" customWidth="1"/>
    <col min="5" max="5" width="7.85546875" style="18" customWidth="1"/>
    <col min="6" max="6" width="4.7109375" style="18" customWidth="1"/>
    <col min="7" max="7" width="19" style="18" customWidth="1"/>
    <col min="8" max="8" width="50.7109375" style="18" customWidth="1"/>
    <col min="9" max="9" width="23.7109375" style="18" customWidth="1"/>
    <col min="10" max="10" width="22.85546875" style="41" customWidth="1"/>
    <col min="11" max="11" width="2" style="41" customWidth="1"/>
    <col min="12" max="12" width="25" style="18" customWidth="1"/>
    <col min="13" max="13" width="21" style="18" customWidth="1"/>
    <col min="14" max="16384" width="9.140625" style="18"/>
  </cols>
  <sheetData>
    <row r="1" spans="2:14" s="2183" customFormat="1">
      <c r="B1" s="4027"/>
      <c r="C1" s="2184"/>
      <c r="J1" s="2185"/>
      <c r="K1" s="2185"/>
    </row>
    <row r="2" spans="2:14" s="2183" customFormat="1">
      <c r="B2" s="2237"/>
      <c r="C2" s="2176"/>
      <c r="D2" s="2170"/>
      <c r="E2" s="2170"/>
      <c r="F2" s="2170"/>
      <c r="G2" s="2170"/>
      <c r="H2" s="2171"/>
      <c r="I2" s="2171"/>
      <c r="J2" s="2172"/>
      <c r="K2" s="2172"/>
      <c r="L2" s="2170"/>
      <c r="M2" s="2170"/>
      <c r="N2" s="2170"/>
    </row>
    <row r="3" spans="2:14" s="2183" customFormat="1" ht="13.5" thickBot="1">
      <c r="B3" s="2237"/>
      <c r="C3" s="2176"/>
      <c r="D3" s="2170"/>
      <c r="E3" s="2170"/>
      <c r="F3" s="2170"/>
      <c r="G3" s="2170"/>
      <c r="H3" s="2171"/>
      <c r="I3" s="2171"/>
      <c r="J3" s="2172"/>
      <c r="K3" s="2172"/>
      <c r="L3" s="2170"/>
      <c r="M3" s="62" t="s">
        <v>1987</v>
      </c>
      <c r="N3" s="2170"/>
    </row>
    <row r="4" spans="2:14" s="2183" customFormat="1" ht="16.5" thickBot="1">
      <c r="B4" s="2237"/>
      <c r="C4" s="2201" t="s">
        <v>317</v>
      </c>
      <c r="D4" s="48"/>
      <c r="E4" s="48"/>
      <c r="F4" s="48"/>
      <c r="G4" s="48"/>
      <c r="H4" s="49"/>
      <c r="I4" s="2171"/>
      <c r="J4" s="2172"/>
      <c r="K4" s="2172"/>
      <c r="L4" s="2170"/>
      <c r="M4" s="2170"/>
      <c r="N4" s="2170"/>
    </row>
    <row r="5" spans="2:14" s="2183" customFormat="1" ht="15.75">
      <c r="B5" s="2237"/>
      <c r="C5" s="8355" t="s">
        <v>57</v>
      </c>
      <c r="D5" s="8356"/>
      <c r="E5" s="8357"/>
      <c r="F5" s="8358" t="str">
        <f>'Page 1'!F9:J9</f>
        <v>ABC Company</v>
      </c>
      <c r="G5" s="8359"/>
      <c r="H5" s="8360"/>
      <c r="I5" s="2170"/>
      <c r="J5" s="2172"/>
      <c r="K5" s="2172"/>
      <c r="L5" s="2170"/>
      <c r="M5" s="2170"/>
      <c r="N5" s="2170"/>
    </row>
    <row r="6" spans="2:14" s="2183" customFormat="1" ht="16.5" thickBot="1">
      <c r="B6" s="2237"/>
      <c r="C6" s="8361" t="s">
        <v>2719</v>
      </c>
      <c r="D6" s="8362"/>
      <c r="E6" s="8363"/>
      <c r="F6" s="8364">
        <f>'Page 1'!F8:J8</f>
        <v>44196</v>
      </c>
      <c r="G6" s="8365"/>
      <c r="H6" s="8366"/>
      <c r="I6" s="2170"/>
      <c r="J6" s="2172"/>
      <c r="K6" s="2172"/>
      <c r="L6" s="2170"/>
      <c r="M6" s="2170"/>
      <c r="N6" s="2170"/>
    </row>
    <row r="7" spans="2:14" s="2183" customFormat="1" ht="12.75" customHeight="1" thickBot="1">
      <c r="B7" s="2237"/>
      <c r="C7" s="2195"/>
      <c r="D7" s="2174"/>
      <c r="E7" s="2174"/>
      <c r="F7" s="2174"/>
      <c r="G7" s="2174"/>
      <c r="H7" s="2175"/>
      <c r="I7" s="2186"/>
      <c r="J7" s="2177"/>
      <c r="K7" s="2172"/>
      <c r="L7" s="8348" t="s">
        <v>59</v>
      </c>
      <c r="M7" s="8349"/>
      <c r="N7" s="2170"/>
    </row>
    <row r="8" spans="2:14" s="2183" customFormat="1" ht="45" customHeight="1">
      <c r="B8" s="2237"/>
      <c r="C8" s="8350" t="s">
        <v>2448</v>
      </c>
      <c r="D8" s="8351"/>
      <c r="E8" s="8351"/>
      <c r="F8" s="8351"/>
      <c r="G8" s="8351"/>
      <c r="H8" s="8352"/>
      <c r="I8" s="20" t="s">
        <v>4853</v>
      </c>
      <c r="J8" s="19" t="s">
        <v>4854</v>
      </c>
      <c r="K8" s="2178"/>
      <c r="L8" s="20" t="s">
        <v>61</v>
      </c>
      <c r="M8" s="20" t="s">
        <v>62</v>
      </c>
      <c r="N8" s="2170"/>
    </row>
    <row r="9" spans="2:14" s="2183" customFormat="1" ht="15.75" customHeight="1" thickBot="1">
      <c r="B9" s="2237"/>
      <c r="C9" s="8353"/>
      <c r="D9" s="8354"/>
      <c r="E9" s="8354"/>
      <c r="F9" s="8354"/>
      <c r="G9" s="8354"/>
      <c r="H9" s="8354"/>
      <c r="I9" s="2188" t="s">
        <v>392</v>
      </c>
      <c r="J9" s="2188" t="s">
        <v>409</v>
      </c>
      <c r="K9" s="2179"/>
      <c r="L9" s="2189" t="s">
        <v>2449</v>
      </c>
      <c r="M9" s="21" t="s">
        <v>2450</v>
      </c>
      <c r="N9" s="2170"/>
    </row>
    <row r="10" spans="2:14" s="2183" customFormat="1" ht="15.75">
      <c r="B10" s="2237"/>
      <c r="C10" s="2196"/>
      <c r="D10" s="22"/>
      <c r="E10" s="50" t="s">
        <v>68</v>
      </c>
      <c r="F10" s="42"/>
      <c r="G10" s="42"/>
      <c r="H10" s="43"/>
      <c r="I10" s="2187"/>
      <c r="J10" s="23"/>
      <c r="K10" s="2172"/>
      <c r="L10" s="2193"/>
      <c r="M10" s="2194"/>
      <c r="N10" s="2170"/>
    </row>
    <row r="11" spans="2:14" s="2183" customFormat="1">
      <c r="B11" s="2237" t="s">
        <v>2733</v>
      </c>
      <c r="C11" s="2197">
        <v>1</v>
      </c>
      <c r="D11" s="37"/>
      <c r="E11" s="37" t="s">
        <v>69</v>
      </c>
      <c r="F11" s="24"/>
      <c r="G11" s="24"/>
      <c r="H11" s="28"/>
      <c r="I11" s="4030">
        <f>SUM(I12:I17)</f>
        <v>0</v>
      </c>
      <c r="J11" s="2190">
        <f>SUM(J12:J17)</f>
        <v>0</v>
      </c>
      <c r="K11" s="2180"/>
      <c r="L11" s="4038">
        <f t="shared" ref="L11:L27" si="0">I11-J11</f>
        <v>0</v>
      </c>
      <c r="M11" s="4039">
        <f>IFERROR(IF(L11=0,0,L11/J11),100%)</f>
        <v>0</v>
      </c>
      <c r="N11" s="2170"/>
    </row>
    <row r="12" spans="2:14" s="2183" customFormat="1">
      <c r="B12" s="2237"/>
      <c r="C12" s="2197"/>
      <c r="D12" s="38">
        <v>1.1000000000000001</v>
      </c>
      <c r="E12" s="24"/>
      <c r="F12" s="38" t="s">
        <v>70</v>
      </c>
      <c r="G12" s="38"/>
      <c r="H12" s="31"/>
      <c r="I12" s="4031">
        <f>'X12'!N8</f>
        <v>0</v>
      </c>
      <c r="J12" s="6887"/>
      <c r="K12" s="2181"/>
      <c r="L12" s="4040">
        <f>I12-J12</f>
        <v>0</v>
      </c>
      <c r="M12" s="4041">
        <f>IFERROR(IF(L12=0,0,L12/J12),100%)</f>
        <v>0</v>
      </c>
      <c r="N12" s="2170"/>
    </row>
    <row r="13" spans="2:14" s="2183" customFormat="1">
      <c r="B13" s="2237"/>
      <c r="C13" s="2197"/>
      <c r="D13" s="38">
        <v>1.2</v>
      </c>
      <c r="E13" s="24"/>
      <c r="F13" s="38" t="s">
        <v>71</v>
      </c>
      <c r="G13" s="38"/>
      <c r="H13" s="31"/>
      <c r="I13" s="4031">
        <f>'X12'!N9</f>
        <v>0</v>
      </c>
      <c r="J13" s="6887"/>
      <c r="K13" s="2181"/>
      <c r="L13" s="4040">
        <f>I13-J13</f>
        <v>0</v>
      </c>
      <c r="M13" s="4041">
        <f>IFERROR(IF(L13=0,0,L13/J13),100%)</f>
        <v>0</v>
      </c>
      <c r="N13" s="2170"/>
    </row>
    <row r="14" spans="2:14" s="2183" customFormat="1">
      <c r="B14" s="2237"/>
      <c r="C14" s="2197"/>
      <c r="D14" s="38">
        <v>1.3</v>
      </c>
      <c r="E14" s="24"/>
      <c r="F14" s="38" t="s">
        <v>72</v>
      </c>
      <c r="G14" s="38"/>
      <c r="H14" s="31"/>
      <c r="I14" s="4031">
        <f>'X12'!N10</f>
        <v>0</v>
      </c>
      <c r="J14" s="6887"/>
      <c r="K14" s="2181"/>
      <c r="L14" s="4040">
        <f t="shared" si="0"/>
        <v>0</v>
      </c>
      <c r="M14" s="4041">
        <f t="shared" ref="M14:M74" si="1">IFERROR(IF(L14=0,0,L14/J14),100%)</f>
        <v>0</v>
      </c>
      <c r="N14" s="2170"/>
    </row>
    <row r="15" spans="2:14" s="2183" customFormat="1">
      <c r="B15" s="2237"/>
      <c r="C15" s="2197"/>
      <c r="D15" s="38">
        <v>1.4</v>
      </c>
      <c r="E15" s="24"/>
      <c r="F15" s="38" t="s">
        <v>73</v>
      </c>
      <c r="G15" s="38"/>
      <c r="H15" s="31"/>
      <c r="I15" s="4031">
        <f>'X12'!N11</f>
        <v>0</v>
      </c>
      <c r="J15" s="6887"/>
      <c r="K15" s="2181"/>
      <c r="L15" s="4040">
        <f t="shared" si="0"/>
        <v>0</v>
      </c>
      <c r="M15" s="4041">
        <f t="shared" si="1"/>
        <v>0</v>
      </c>
      <c r="N15" s="2170"/>
    </row>
    <row r="16" spans="2:14" s="2183" customFormat="1">
      <c r="B16" s="2237"/>
      <c r="C16" s="2197"/>
      <c r="D16" s="38">
        <v>1.5</v>
      </c>
      <c r="E16" s="24"/>
      <c r="F16" s="38" t="s">
        <v>74</v>
      </c>
      <c r="G16" s="38"/>
      <c r="H16" s="31"/>
      <c r="I16" s="4031">
        <f>'X12'!N12</f>
        <v>0</v>
      </c>
      <c r="J16" s="6887"/>
      <c r="K16" s="2181"/>
      <c r="L16" s="4040">
        <f t="shared" si="0"/>
        <v>0</v>
      </c>
      <c r="M16" s="4041">
        <f t="shared" si="1"/>
        <v>0</v>
      </c>
      <c r="N16" s="2170"/>
    </row>
    <row r="17" spans="2:14" s="2183" customFormat="1">
      <c r="B17" s="2237"/>
      <c r="C17" s="2197"/>
      <c r="D17" s="38">
        <v>1.6</v>
      </c>
      <c r="E17" s="24"/>
      <c r="F17" s="38" t="s">
        <v>75</v>
      </c>
      <c r="G17" s="38"/>
      <c r="H17" s="31"/>
      <c r="I17" s="4031">
        <f>'X12'!N13</f>
        <v>0</v>
      </c>
      <c r="J17" s="6887"/>
      <c r="K17" s="2181"/>
      <c r="L17" s="4040">
        <f t="shared" si="0"/>
        <v>0</v>
      </c>
      <c r="M17" s="4041">
        <f t="shared" si="1"/>
        <v>0</v>
      </c>
      <c r="N17" s="2170"/>
    </row>
    <row r="18" spans="2:14" s="2183" customFormat="1">
      <c r="B18" s="2237" t="s">
        <v>2733</v>
      </c>
      <c r="C18" s="2197">
        <v>2</v>
      </c>
      <c r="D18" s="38"/>
      <c r="E18" s="37" t="s">
        <v>76</v>
      </c>
      <c r="F18" s="38"/>
      <c r="G18" s="38"/>
      <c r="H18" s="28"/>
      <c r="I18" s="4032">
        <f>SUM(I19:I22)</f>
        <v>0</v>
      </c>
      <c r="J18" s="2191">
        <f>SUM(J19:J22)</f>
        <v>0</v>
      </c>
      <c r="K18" s="2180"/>
      <c r="L18" s="4038">
        <f t="shared" si="0"/>
        <v>0</v>
      </c>
      <c r="M18" s="4039">
        <f>IFERROR(IF(L18=0,0,L18/J18),100%)</f>
        <v>0</v>
      </c>
      <c r="N18" s="2170"/>
    </row>
    <row r="19" spans="2:14" s="2183" customFormat="1">
      <c r="B19" s="2237"/>
      <c r="C19" s="2197"/>
      <c r="D19" s="38">
        <v>2.1</v>
      </c>
      <c r="E19" s="37"/>
      <c r="F19" s="38" t="s">
        <v>77</v>
      </c>
      <c r="G19" s="38"/>
      <c r="H19" s="31"/>
      <c r="I19" s="4031">
        <f>'X12'!N15</f>
        <v>0</v>
      </c>
      <c r="J19" s="6887"/>
      <c r="K19" s="2181"/>
      <c r="L19" s="4040">
        <f t="shared" si="0"/>
        <v>0</v>
      </c>
      <c r="M19" s="4041">
        <f t="shared" si="1"/>
        <v>0</v>
      </c>
      <c r="N19" s="2170"/>
    </row>
    <row r="20" spans="2:14" s="2183" customFormat="1">
      <c r="B20" s="2237"/>
      <c r="C20" s="2197"/>
      <c r="D20" s="38">
        <v>2.2000000000000002</v>
      </c>
      <c r="E20" s="37"/>
      <c r="F20" s="38" t="s">
        <v>78</v>
      </c>
      <c r="G20" s="38"/>
      <c r="H20" s="31"/>
      <c r="I20" s="4031">
        <f>'X12'!N16</f>
        <v>0</v>
      </c>
      <c r="J20" s="6887"/>
      <c r="K20" s="2181"/>
      <c r="L20" s="4040">
        <f t="shared" si="0"/>
        <v>0</v>
      </c>
      <c r="M20" s="4041">
        <f t="shared" si="1"/>
        <v>0</v>
      </c>
      <c r="N20" s="2170"/>
    </row>
    <row r="21" spans="2:14" s="2183" customFormat="1">
      <c r="B21" s="2237"/>
      <c r="C21" s="2197"/>
      <c r="D21" s="38">
        <v>2.2999999999999998</v>
      </c>
      <c r="E21" s="37"/>
      <c r="F21" s="38" t="s">
        <v>79</v>
      </c>
      <c r="G21" s="38"/>
      <c r="H21" s="31"/>
      <c r="I21" s="4031">
        <f>'X12'!N17</f>
        <v>0</v>
      </c>
      <c r="J21" s="6887"/>
      <c r="K21" s="2181"/>
      <c r="L21" s="4040">
        <f t="shared" si="0"/>
        <v>0</v>
      </c>
      <c r="M21" s="4041">
        <f t="shared" si="1"/>
        <v>0</v>
      </c>
      <c r="N21" s="2170"/>
    </row>
    <row r="22" spans="2:14" s="2183" customFormat="1">
      <c r="B22" s="2237"/>
      <c r="C22" s="2197"/>
      <c r="D22" s="38">
        <v>2.4</v>
      </c>
      <c r="E22" s="37"/>
      <c r="F22" s="38" t="s">
        <v>80</v>
      </c>
      <c r="G22" s="38"/>
      <c r="H22" s="31"/>
      <c r="I22" s="4031">
        <f>'X12'!N18</f>
        <v>0</v>
      </c>
      <c r="J22" s="6887"/>
      <c r="K22" s="2181"/>
      <c r="L22" s="4040">
        <f t="shared" si="0"/>
        <v>0</v>
      </c>
      <c r="M22" s="4041">
        <f t="shared" si="1"/>
        <v>0</v>
      </c>
      <c r="N22" s="2170"/>
    </row>
    <row r="23" spans="2:14" s="2183" customFormat="1">
      <c r="B23" s="2237" t="s">
        <v>2733</v>
      </c>
      <c r="C23" s="2197">
        <v>3</v>
      </c>
      <c r="D23" s="38"/>
      <c r="E23" s="37" t="s">
        <v>81</v>
      </c>
      <c r="F23" s="38"/>
      <c r="G23" s="38"/>
      <c r="H23" s="28"/>
      <c r="I23" s="4032">
        <f>SUM(I24:I25)</f>
        <v>0</v>
      </c>
      <c r="J23" s="2191">
        <f>SUM(J24:J25)</f>
        <v>0</v>
      </c>
      <c r="K23" s="2180"/>
      <c r="L23" s="4038">
        <f t="shared" si="0"/>
        <v>0</v>
      </c>
      <c r="M23" s="4039">
        <f t="shared" si="1"/>
        <v>0</v>
      </c>
      <c r="N23" s="2170"/>
    </row>
    <row r="24" spans="2:14" s="2183" customFormat="1">
      <c r="B24" s="2237"/>
      <c r="C24" s="2197"/>
      <c r="D24" s="38">
        <v>3.1</v>
      </c>
      <c r="E24" s="37"/>
      <c r="F24" s="38" t="s">
        <v>82</v>
      </c>
      <c r="G24" s="38"/>
      <c r="H24" s="31"/>
      <c r="I24" s="4031">
        <f>'X12'!N20</f>
        <v>0</v>
      </c>
      <c r="J24" s="6887"/>
      <c r="K24" s="2181"/>
      <c r="L24" s="4040">
        <f t="shared" si="0"/>
        <v>0</v>
      </c>
      <c r="M24" s="4041">
        <f t="shared" si="1"/>
        <v>0</v>
      </c>
      <c r="N24" s="2170"/>
    </row>
    <row r="25" spans="2:14" s="2183" customFormat="1">
      <c r="B25" s="2237"/>
      <c r="C25" s="2197"/>
      <c r="D25" s="38">
        <v>3.2</v>
      </c>
      <c r="E25" s="37"/>
      <c r="F25" s="38" t="s">
        <v>83</v>
      </c>
      <c r="G25" s="38"/>
      <c r="H25" s="31"/>
      <c r="I25" s="4031">
        <f>'X12'!N21</f>
        <v>0</v>
      </c>
      <c r="J25" s="6887"/>
      <c r="K25" s="2181"/>
      <c r="L25" s="4040">
        <f t="shared" si="0"/>
        <v>0</v>
      </c>
      <c r="M25" s="4041">
        <f t="shared" si="1"/>
        <v>0</v>
      </c>
      <c r="N25" s="2170"/>
    </row>
    <row r="26" spans="2:14" s="2183" customFormat="1">
      <c r="B26" s="2237" t="s">
        <v>2733</v>
      </c>
      <c r="C26" s="2198">
        <v>4</v>
      </c>
      <c r="D26" s="24"/>
      <c r="E26" s="39" t="s">
        <v>84</v>
      </c>
      <c r="F26" s="24"/>
      <c r="G26" s="24"/>
      <c r="H26" s="28"/>
      <c r="I26" s="6889">
        <f>'X12'!N22</f>
        <v>0</v>
      </c>
      <c r="J26" s="6888"/>
      <c r="K26" s="2181"/>
      <c r="L26" s="4038">
        <f t="shared" si="0"/>
        <v>0</v>
      </c>
      <c r="M26" s="4039">
        <f t="shared" si="1"/>
        <v>0</v>
      </c>
      <c r="N26" s="2170"/>
    </row>
    <row r="27" spans="2:14" s="2183" customFormat="1">
      <c r="B27" s="2237" t="s">
        <v>2733</v>
      </c>
      <c r="C27" s="2197">
        <v>5</v>
      </c>
      <c r="D27" s="38"/>
      <c r="E27" s="37" t="s">
        <v>85</v>
      </c>
      <c r="F27" s="38"/>
      <c r="G27" s="38"/>
      <c r="H27" s="28"/>
      <c r="I27" s="4032">
        <f>SUM(I28:I30)</f>
        <v>0</v>
      </c>
      <c r="J27" s="2191">
        <f>SUM(J28:J30)</f>
        <v>0</v>
      </c>
      <c r="K27" s="2180"/>
      <c r="L27" s="4038">
        <f t="shared" si="0"/>
        <v>0</v>
      </c>
      <c r="M27" s="4039">
        <f t="shared" si="1"/>
        <v>0</v>
      </c>
      <c r="N27" s="2170"/>
    </row>
    <row r="28" spans="2:14" s="2183" customFormat="1">
      <c r="B28" s="2237"/>
      <c r="C28" s="2197"/>
      <c r="D28" s="38">
        <v>5.0999999999999996</v>
      </c>
      <c r="E28" s="37"/>
      <c r="F28" s="38" t="s">
        <v>86</v>
      </c>
      <c r="G28" s="38"/>
      <c r="H28" s="31"/>
      <c r="I28" s="4031">
        <f>'X12'!N33</f>
        <v>0</v>
      </c>
      <c r="J28" s="6887"/>
      <c r="K28" s="2181"/>
      <c r="L28" s="4040">
        <f t="shared" ref="L28:L76" si="2">I28-J28</f>
        <v>0</v>
      </c>
      <c r="M28" s="4041">
        <f t="shared" si="1"/>
        <v>0</v>
      </c>
      <c r="N28" s="2170"/>
    </row>
    <row r="29" spans="2:14" s="2183" customFormat="1">
      <c r="B29" s="2237"/>
      <c r="C29" s="2197"/>
      <c r="D29" s="38">
        <v>5.2</v>
      </c>
      <c r="E29" s="37"/>
      <c r="F29" s="38" t="s">
        <v>87</v>
      </c>
      <c r="G29" s="38"/>
      <c r="H29" s="31"/>
      <c r="I29" s="4031">
        <f>'X12'!N34</f>
        <v>0</v>
      </c>
      <c r="J29" s="6887"/>
      <c r="K29" s="2181"/>
      <c r="L29" s="4040">
        <f t="shared" si="2"/>
        <v>0</v>
      </c>
      <c r="M29" s="4041">
        <f t="shared" si="1"/>
        <v>0</v>
      </c>
      <c r="N29" s="2170"/>
    </row>
    <row r="30" spans="2:14" s="2183" customFormat="1">
      <c r="B30" s="2237"/>
      <c r="C30" s="2197"/>
      <c r="D30" s="38">
        <v>5.3</v>
      </c>
      <c r="E30" s="37"/>
      <c r="F30" s="38" t="s">
        <v>88</v>
      </c>
      <c r="G30" s="38"/>
      <c r="H30" s="31"/>
      <c r="I30" s="4031">
        <f>'X12'!N35</f>
        <v>0</v>
      </c>
      <c r="J30" s="6887"/>
      <c r="K30" s="2181"/>
      <c r="L30" s="4040">
        <f t="shared" si="2"/>
        <v>0</v>
      </c>
      <c r="M30" s="4041">
        <f t="shared" si="1"/>
        <v>0</v>
      </c>
      <c r="N30" s="2170"/>
    </row>
    <row r="31" spans="2:14" s="2183" customFormat="1">
      <c r="B31" s="2237" t="s">
        <v>2733</v>
      </c>
      <c r="C31" s="2197">
        <v>6</v>
      </c>
      <c r="D31" s="38"/>
      <c r="E31" s="37" t="s">
        <v>89</v>
      </c>
      <c r="F31" s="38"/>
      <c r="G31" s="38"/>
      <c r="H31" s="28"/>
      <c r="I31" s="4032">
        <f>SUM(I32:I33)</f>
        <v>0</v>
      </c>
      <c r="J31" s="2191">
        <f>SUM(J32:J33)</f>
        <v>0</v>
      </c>
      <c r="K31" s="2180"/>
      <c r="L31" s="4038">
        <f t="shared" si="2"/>
        <v>0</v>
      </c>
      <c r="M31" s="4039">
        <f t="shared" si="1"/>
        <v>0</v>
      </c>
      <c r="N31" s="2170"/>
    </row>
    <row r="32" spans="2:14" s="2183" customFormat="1">
      <c r="B32" s="2237"/>
      <c r="C32" s="2197"/>
      <c r="D32" s="38">
        <v>6.1</v>
      </c>
      <c r="E32" s="37"/>
      <c r="F32" s="38" t="s">
        <v>90</v>
      </c>
      <c r="G32" s="38"/>
      <c r="H32" s="28"/>
      <c r="I32" s="4031">
        <f>'X12'!N37</f>
        <v>0</v>
      </c>
      <c r="J32" s="6887"/>
      <c r="K32" s="2181"/>
      <c r="L32" s="4040">
        <f t="shared" si="2"/>
        <v>0</v>
      </c>
      <c r="M32" s="4041">
        <f t="shared" si="1"/>
        <v>0</v>
      </c>
      <c r="N32" s="2170"/>
    </row>
    <row r="33" spans="2:14" s="2183" customFormat="1">
      <c r="B33" s="2237"/>
      <c r="C33" s="2197"/>
      <c r="D33" s="38">
        <v>6.2</v>
      </c>
      <c r="E33" s="37"/>
      <c r="F33" s="38" t="s">
        <v>88</v>
      </c>
      <c r="G33" s="38"/>
      <c r="H33" s="28"/>
      <c r="I33" s="4031">
        <f>'X12'!N38</f>
        <v>0</v>
      </c>
      <c r="J33" s="6887"/>
      <c r="K33" s="2181"/>
      <c r="L33" s="4040">
        <f t="shared" si="2"/>
        <v>0</v>
      </c>
      <c r="M33" s="4041">
        <f t="shared" si="1"/>
        <v>0</v>
      </c>
      <c r="N33" s="2170"/>
    </row>
    <row r="34" spans="2:14" s="2183" customFormat="1">
      <c r="B34" s="2237" t="s">
        <v>2733</v>
      </c>
      <c r="C34" s="2197">
        <v>7</v>
      </c>
      <c r="D34" s="37"/>
      <c r="E34" s="37" t="s">
        <v>91</v>
      </c>
      <c r="F34" s="24"/>
      <c r="G34" s="24"/>
      <c r="H34" s="28"/>
      <c r="I34" s="4032">
        <f>SUM(I35:I39)</f>
        <v>0</v>
      </c>
      <c r="J34" s="2191">
        <f>SUM(J35:J39)</f>
        <v>0</v>
      </c>
      <c r="K34" s="2180"/>
      <c r="L34" s="4038">
        <f t="shared" si="2"/>
        <v>0</v>
      </c>
      <c r="M34" s="4039">
        <f t="shared" si="1"/>
        <v>0</v>
      </c>
      <c r="N34" s="2170"/>
    </row>
    <row r="35" spans="2:14" s="2183" customFormat="1">
      <c r="B35" s="2237"/>
      <c r="C35" s="2199"/>
      <c r="D35" s="38">
        <v>7.1</v>
      </c>
      <c r="E35" s="24"/>
      <c r="F35" s="38" t="s">
        <v>92</v>
      </c>
      <c r="G35" s="38"/>
      <c r="H35" s="31"/>
      <c r="I35" s="4031">
        <f>'X12'!N40</f>
        <v>0</v>
      </c>
      <c r="J35" s="6887"/>
      <c r="K35" s="2181"/>
      <c r="L35" s="4040">
        <f t="shared" si="2"/>
        <v>0</v>
      </c>
      <c r="M35" s="4041">
        <f>IFERROR(IF(L35=0,0,L35/J35),100%)</f>
        <v>0</v>
      </c>
      <c r="N35" s="2170"/>
    </row>
    <row r="36" spans="2:14" s="2183" customFormat="1">
      <c r="B36" s="2237"/>
      <c r="C36" s="2199"/>
      <c r="D36" s="38">
        <v>7.2</v>
      </c>
      <c r="E36" s="24"/>
      <c r="F36" s="38" t="s">
        <v>93</v>
      </c>
      <c r="G36" s="38"/>
      <c r="H36" s="31"/>
      <c r="I36" s="4031">
        <f>'X12'!N41</f>
        <v>0</v>
      </c>
      <c r="J36" s="6887"/>
      <c r="K36" s="2181"/>
      <c r="L36" s="4040">
        <f t="shared" si="2"/>
        <v>0</v>
      </c>
      <c r="M36" s="4041">
        <f t="shared" si="1"/>
        <v>0</v>
      </c>
      <c r="N36" s="2170"/>
    </row>
    <row r="37" spans="2:14" s="2183" customFormat="1">
      <c r="B37" s="2237"/>
      <c r="C37" s="2199"/>
      <c r="D37" s="38">
        <v>7.3</v>
      </c>
      <c r="E37" s="24"/>
      <c r="F37" s="38" t="s">
        <v>94</v>
      </c>
      <c r="G37" s="38"/>
      <c r="H37" s="31"/>
      <c r="I37" s="4031">
        <f>'X12'!N42</f>
        <v>0</v>
      </c>
      <c r="J37" s="6887"/>
      <c r="K37" s="2181"/>
      <c r="L37" s="4040">
        <f t="shared" si="2"/>
        <v>0</v>
      </c>
      <c r="M37" s="4041">
        <f t="shared" si="1"/>
        <v>0</v>
      </c>
      <c r="N37" s="2170"/>
    </row>
    <row r="38" spans="2:14" s="2183" customFormat="1">
      <c r="B38" s="2237"/>
      <c r="C38" s="2199"/>
      <c r="D38" s="38">
        <v>7.4</v>
      </c>
      <c r="E38" s="24"/>
      <c r="F38" s="38" t="s">
        <v>95</v>
      </c>
      <c r="G38" s="38"/>
      <c r="H38" s="31"/>
      <c r="I38" s="4031">
        <f>'X12'!N43</f>
        <v>0</v>
      </c>
      <c r="J38" s="6887"/>
      <c r="K38" s="2181"/>
      <c r="L38" s="4040">
        <f t="shared" si="2"/>
        <v>0</v>
      </c>
      <c r="M38" s="4041">
        <f t="shared" si="1"/>
        <v>0</v>
      </c>
      <c r="N38" s="2170"/>
    </row>
    <row r="39" spans="2:14" s="2183" customFormat="1">
      <c r="B39" s="2237"/>
      <c r="C39" s="2199"/>
      <c r="D39" s="38">
        <v>7.5</v>
      </c>
      <c r="E39" s="24"/>
      <c r="F39" s="38" t="s">
        <v>88</v>
      </c>
      <c r="G39" s="38"/>
      <c r="H39" s="31"/>
      <c r="I39" s="4031">
        <f>'X12'!N44</f>
        <v>0</v>
      </c>
      <c r="J39" s="6887"/>
      <c r="K39" s="2181"/>
      <c r="L39" s="4040">
        <f t="shared" si="2"/>
        <v>0</v>
      </c>
      <c r="M39" s="4041">
        <f t="shared" si="1"/>
        <v>0</v>
      </c>
      <c r="N39" s="2170"/>
    </row>
    <row r="40" spans="2:14" s="2183" customFormat="1">
      <c r="B40" s="2237" t="s">
        <v>2733</v>
      </c>
      <c r="C40" s="2198">
        <v>8</v>
      </c>
      <c r="D40" s="37"/>
      <c r="E40" s="37" t="s">
        <v>96</v>
      </c>
      <c r="F40" s="38"/>
      <c r="G40" s="38"/>
      <c r="H40" s="28"/>
      <c r="I40" s="4032">
        <f>SUM(I41,I46,I53)</f>
        <v>0</v>
      </c>
      <c r="J40" s="2191">
        <f>SUM(J41,J46,J53)</f>
        <v>0</v>
      </c>
      <c r="K40" s="2180"/>
      <c r="L40" s="4038">
        <f t="shared" si="2"/>
        <v>0</v>
      </c>
      <c r="M40" s="4039">
        <f t="shared" si="1"/>
        <v>0</v>
      </c>
      <c r="N40" s="2170"/>
    </row>
    <row r="41" spans="2:14" s="2183" customFormat="1">
      <c r="B41" s="2237"/>
      <c r="C41" s="2199"/>
      <c r="D41" s="24">
        <v>8.1</v>
      </c>
      <c r="E41" s="37"/>
      <c r="F41" s="38" t="s">
        <v>97</v>
      </c>
      <c r="G41" s="38"/>
      <c r="H41" s="44"/>
      <c r="I41" s="4033">
        <f>SUM(I42:I45)</f>
        <v>0</v>
      </c>
      <c r="J41" s="2192">
        <f>SUM(J42:J45)</f>
        <v>0</v>
      </c>
      <c r="K41" s="2181"/>
      <c r="L41" s="4040">
        <f t="shared" si="2"/>
        <v>0</v>
      </c>
      <c r="M41" s="4041">
        <f t="shared" si="1"/>
        <v>0</v>
      </c>
      <c r="N41" s="2170"/>
    </row>
    <row r="42" spans="2:14" s="2183" customFormat="1">
      <c r="B42" s="2237"/>
      <c r="C42" s="2199"/>
      <c r="D42" s="24"/>
      <c r="E42" s="24" t="s">
        <v>98</v>
      </c>
      <c r="F42" s="38"/>
      <c r="G42" s="38" t="s">
        <v>99</v>
      </c>
      <c r="H42" s="45"/>
      <c r="I42" s="4031">
        <f>'X12'!N47</f>
        <v>0</v>
      </c>
      <c r="J42" s="6887"/>
      <c r="K42" s="2181"/>
      <c r="L42" s="4040">
        <f t="shared" si="2"/>
        <v>0</v>
      </c>
      <c r="M42" s="4041">
        <f t="shared" si="1"/>
        <v>0</v>
      </c>
      <c r="N42" s="2170"/>
    </row>
    <row r="43" spans="2:14" s="2183" customFormat="1">
      <c r="B43" s="2237"/>
      <c r="C43" s="2199"/>
      <c r="D43" s="24"/>
      <c r="E43" s="24" t="s">
        <v>100</v>
      </c>
      <c r="F43" s="38"/>
      <c r="G43" s="38" t="s">
        <v>101</v>
      </c>
      <c r="H43" s="45"/>
      <c r="I43" s="4031">
        <f>'X12'!N48</f>
        <v>0</v>
      </c>
      <c r="J43" s="6887"/>
      <c r="K43" s="2181"/>
      <c r="L43" s="4040">
        <f t="shared" si="2"/>
        <v>0</v>
      </c>
      <c r="M43" s="4041">
        <f t="shared" si="1"/>
        <v>0</v>
      </c>
      <c r="N43" s="2170"/>
    </row>
    <row r="44" spans="2:14" s="2183" customFormat="1">
      <c r="B44" s="2237"/>
      <c r="C44" s="2199"/>
      <c r="D44" s="24"/>
      <c r="E44" s="24" t="s">
        <v>102</v>
      </c>
      <c r="F44" s="38"/>
      <c r="G44" s="38" t="s">
        <v>103</v>
      </c>
      <c r="H44" s="45"/>
      <c r="I44" s="4031">
        <f>'X12'!N49</f>
        <v>0</v>
      </c>
      <c r="J44" s="6887"/>
      <c r="K44" s="2181"/>
      <c r="L44" s="4040">
        <f t="shared" si="2"/>
        <v>0</v>
      </c>
      <c r="M44" s="4041">
        <f t="shared" si="1"/>
        <v>0</v>
      </c>
      <c r="N44" s="2170"/>
    </row>
    <row r="45" spans="2:14" s="2183" customFormat="1">
      <c r="B45" s="2237"/>
      <c r="C45" s="2199"/>
      <c r="D45" s="24"/>
      <c r="E45" s="24" t="s">
        <v>104</v>
      </c>
      <c r="F45" s="38"/>
      <c r="G45" s="38" t="s">
        <v>105</v>
      </c>
      <c r="H45" s="45"/>
      <c r="I45" s="4031">
        <f>'X12'!N50</f>
        <v>0</v>
      </c>
      <c r="J45" s="6887"/>
      <c r="K45" s="2181"/>
      <c r="L45" s="4040">
        <f t="shared" si="2"/>
        <v>0</v>
      </c>
      <c r="M45" s="4041">
        <f t="shared" si="1"/>
        <v>0</v>
      </c>
      <c r="N45" s="2170"/>
    </row>
    <row r="46" spans="2:14" s="2183" customFormat="1">
      <c r="B46" s="2237"/>
      <c r="C46" s="2199"/>
      <c r="D46" s="24">
        <v>8.1999999999999993</v>
      </c>
      <c r="E46" s="24"/>
      <c r="F46" s="38" t="s">
        <v>106</v>
      </c>
      <c r="G46" s="38"/>
      <c r="H46" s="44"/>
      <c r="I46" s="4033">
        <f>SUM(I47:I52)</f>
        <v>0</v>
      </c>
      <c r="J46" s="2192">
        <f>SUM(J47:J52)</f>
        <v>0</v>
      </c>
      <c r="K46" s="2181"/>
      <c r="L46" s="4040">
        <f t="shared" si="2"/>
        <v>0</v>
      </c>
      <c r="M46" s="4041">
        <f t="shared" si="1"/>
        <v>0</v>
      </c>
      <c r="N46" s="2170"/>
    </row>
    <row r="47" spans="2:14" s="2183" customFormat="1">
      <c r="B47" s="2237"/>
      <c r="C47" s="2199"/>
      <c r="D47" s="24"/>
      <c r="E47" s="24" t="s">
        <v>107</v>
      </c>
      <c r="F47" s="38"/>
      <c r="G47" s="38" t="s">
        <v>108</v>
      </c>
      <c r="H47" s="45"/>
      <c r="I47" s="4031">
        <f>'X12'!N52</f>
        <v>0</v>
      </c>
      <c r="J47" s="6887"/>
      <c r="K47" s="2181"/>
      <c r="L47" s="4040">
        <f t="shared" si="2"/>
        <v>0</v>
      </c>
      <c r="M47" s="4041">
        <f t="shared" si="1"/>
        <v>0</v>
      </c>
      <c r="N47" s="2170"/>
    </row>
    <row r="48" spans="2:14" s="2183" customFormat="1">
      <c r="B48" s="2237"/>
      <c r="C48" s="2199"/>
      <c r="D48" s="24"/>
      <c r="E48" s="24" t="s">
        <v>109</v>
      </c>
      <c r="F48" s="38"/>
      <c r="G48" s="38" t="s">
        <v>110</v>
      </c>
      <c r="H48" s="45"/>
      <c r="I48" s="4031">
        <f>'X12'!N53</f>
        <v>0</v>
      </c>
      <c r="J48" s="6887"/>
      <c r="K48" s="2181"/>
      <c r="L48" s="4040">
        <f t="shared" si="2"/>
        <v>0</v>
      </c>
      <c r="M48" s="4041">
        <f t="shared" si="1"/>
        <v>0</v>
      </c>
      <c r="N48" s="2170"/>
    </row>
    <row r="49" spans="2:14" s="2183" customFormat="1">
      <c r="B49" s="2237"/>
      <c r="C49" s="2199"/>
      <c r="D49" s="24"/>
      <c r="E49" s="24" t="s">
        <v>111</v>
      </c>
      <c r="F49" s="38"/>
      <c r="G49" s="38" t="s">
        <v>112</v>
      </c>
      <c r="H49" s="45"/>
      <c r="I49" s="4031">
        <f>'X12'!N54</f>
        <v>0</v>
      </c>
      <c r="J49" s="6887"/>
      <c r="K49" s="2181"/>
      <c r="L49" s="4040">
        <f t="shared" si="2"/>
        <v>0</v>
      </c>
      <c r="M49" s="4041">
        <f t="shared" si="1"/>
        <v>0</v>
      </c>
      <c r="N49" s="2170"/>
    </row>
    <row r="50" spans="2:14" s="2183" customFormat="1">
      <c r="B50" s="2237"/>
      <c r="C50" s="2199"/>
      <c r="D50" s="24"/>
      <c r="E50" s="24" t="s">
        <v>113</v>
      </c>
      <c r="F50" s="38"/>
      <c r="G50" s="38" t="s">
        <v>114</v>
      </c>
      <c r="H50" s="45"/>
      <c r="I50" s="4031">
        <f>'X12'!N55</f>
        <v>0</v>
      </c>
      <c r="J50" s="6887"/>
      <c r="K50" s="2181"/>
      <c r="L50" s="4040">
        <f t="shared" si="2"/>
        <v>0</v>
      </c>
      <c r="M50" s="4041">
        <f t="shared" si="1"/>
        <v>0</v>
      </c>
      <c r="N50" s="2170"/>
    </row>
    <row r="51" spans="2:14" s="2183" customFormat="1">
      <c r="B51" s="2237"/>
      <c r="C51" s="2199"/>
      <c r="D51" s="24"/>
      <c r="E51" s="24" t="s">
        <v>115</v>
      </c>
      <c r="F51" s="38"/>
      <c r="G51" s="38" t="s">
        <v>116</v>
      </c>
      <c r="H51" s="45"/>
      <c r="I51" s="4031">
        <f>'X12'!N56</f>
        <v>0</v>
      </c>
      <c r="J51" s="6887"/>
      <c r="K51" s="2181"/>
      <c r="L51" s="4040">
        <f t="shared" si="2"/>
        <v>0</v>
      </c>
      <c r="M51" s="4041">
        <f t="shared" si="1"/>
        <v>0</v>
      </c>
      <c r="N51" s="2170"/>
    </row>
    <row r="52" spans="2:14" s="2183" customFormat="1">
      <c r="B52" s="2237"/>
      <c r="C52" s="2199"/>
      <c r="D52" s="24"/>
      <c r="E52" s="24" t="s">
        <v>117</v>
      </c>
      <c r="F52" s="38"/>
      <c r="G52" s="38" t="s">
        <v>75</v>
      </c>
      <c r="H52" s="45"/>
      <c r="I52" s="4031">
        <f>'X12'!N57</f>
        <v>0</v>
      </c>
      <c r="J52" s="6887"/>
      <c r="K52" s="2181"/>
      <c r="L52" s="4040">
        <f t="shared" si="2"/>
        <v>0</v>
      </c>
      <c r="M52" s="4041">
        <f t="shared" si="1"/>
        <v>0</v>
      </c>
      <c r="N52" s="2170"/>
    </row>
    <row r="53" spans="2:14" s="2183" customFormat="1">
      <c r="B53" s="2237"/>
      <c r="C53" s="2199"/>
      <c r="D53" s="24">
        <v>8.3000000000000007</v>
      </c>
      <c r="E53" s="24"/>
      <c r="F53" s="38" t="s">
        <v>118</v>
      </c>
      <c r="G53" s="38"/>
      <c r="H53" s="44"/>
      <c r="I53" s="4031">
        <f>'X12'!N58</f>
        <v>0</v>
      </c>
      <c r="J53" s="6887"/>
      <c r="K53" s="2181"/>
      <c r="L53" s="4040">
        <f t="shared" si="2"/>
        <v>0</v>
      </c>
      <c r="M53" s="4041">
        <f t="shared" si="1"/>
        <v>0</v>
      </c>
      <c r="N53" s="2170"/>
    </row>
    <row r="54" spans="2:14" s="2183" customFormat="1">
      <c r="B54" s="2237" t="s">
        <v>2733</v>
      </c>
      <c r="C54" s="2198">
        <v>9</v>
      </c>
      <c r="D54" s="24"/>
      <c r="E54" s="37" t="s">
        <v>119</v>
      </c>
      <c r="F54" s="24"/>
      <c r="G54" s="24"/>
      <c r="H54" s="28"/>
      <c r="I54" s="4032">
        <f>SUM(I55:I59)</f>
        <v>0</v>
      </c>
      <c r="J54" s="2191">
        <f>SUM(J55:J59)</f>
        <v>0</v>
      </c>
      <c r="K54" s="2180"/>
      <c r="L54" s="4038">
        <f t="shared" si="2"/>
        <v>0</v>
      </c>
      <c r="M54" s="4039">
        <f t="shared" si="1"/>
        <v>0</v>
      </c>
      <c r="N54" s="2170"/>
    </row>
    <row r="55" spans="2:14" s="2183" customFormat="1">
      <c r="B55" s="2237"/>
      <c r="C55" s="2199"/>
      <c r="D55" s="24">
        <v>9.1</v>
      </c>
      <c r="E55" s="24"/>
      <c r="F55" s="38" t="s">
        <v>120</v>
      </c>
      <c r="G55" s="24"/>
      <c r="H55" s="44"/>
      <c r="I55" s="4031">
        <f>'X12'!N60</f>
        <v>0</v>
      </c>
      <c r="J55" s="6887"/>
      <c r="K55" s="2181"/>
      <c r="L55" s="4040">
        <f t="shared" si="2"/>
        <v>0</v>
      </c>
      <c r="M55" s="4041">
        <f t="shared" si="1"/>
        <v>0</v>
      </c>
      <c r="N55" s="2170"/>
    </row>
    <row r="56" spans="2:14" s="2183" customFormat="1">
      <c r="B56" s="2237"/>
      <c r="C56" s="2199"/>
      <c r="D56" s="24"/>
      <c r="E56" s="24" t="s">
        <v>121</v>
      </c>
      <c r="F56" s="38"/>
      <c r="G56" s="38" t="s">
        <v>122</v>
      </c>
      <c r="H56" s="45"/>
      <c r="I56" s="4031">
        <f>'X12'!N61</f>
        <v>0</v>
      </c>
      <c r="J56" s="6887"/>
      <c r="K56" s="2181"/>
      <c r="L56" s="4040">
        <f t="shared" si="2"/>
        <v>0</v>
      </c>
      <c r="M56" s="4041">
        <f t="shared" si="1"/>
        <v>0</v>
      </c>
      <c r="N56" s="2170"/>
    </row>
    <row r="57" spans="2:14" s="2183" customFormat="1">
      <c r="B57" s="2237"/>
      <c r="C57" s="2199"/>
      <c r="D57" s="24">
        <v>9.1999999999999993</v>
      </c>
      <c r="E57" s="24"/>
      <c r="F57" s="38" t="s">
        <v>123</v>
      </c>
      <c r="G57" s="24"/>
      <c r="H57" s="44"/>
      <c r="I57" s="4031">
        <f>'X12'!N62</f>
        <v>0</v>
      </c>
      <c r="J57" s="6887"/>
      <c r="K57" s="2181"/>
      <c r="L57" s="4040">
        <f t="shared" si="2"/>
        <v>0</v>
      </c>
      <c r="M57" s="4041">
        <f t="shared" si="1"/>
        <v>0</v>
      </c>
      <c r="N57" s="2170"/>
    </row>
    <row r="58" spans="2:14" s="2183" customFormat="1">
      <c r="B58" s="2237"/>
      <c r="C58" s="2199"/>
      <c r="D58" s="24"/>
      <c r="E58" s="24" t="s">
        <v>124</v>
      </c>
      <c r="F58" s="38"/>
      <c r="G58" s="38" t="s">
        <v>122</v>
      </c>
      <c r="H58" s="45"/>
      <c r="I58" s="4031">
        <f>'X12'!N63</f>
        <v>0</v>
      </c>
      <c r="J58" s="6887"/>
      <c r="K58" s="2181"/>
      <c r="L58" s="4040">
        <f t="shared" si="2"/>
        <v>0</v>
      </c>
      <c r="M58" s="4041">
        <f t="shared" si="1"/>
        <v>0</v>
      </c>
      <c r="N58" s="2170"/>
    </row>
    <row r="59" spans="2:14" s="2183" customFormat="1">
      <c r="B59" s="2237"/>
      <c r="C59" s="2199"/>
      <c r="D59" s="24">
        <v>9.3000000000000007</v>
      </c>
      <c r="E59" s="24"/>
      <c r="F59" s="38" t="s">
        <v>88</v>
      </c>
      <c r="G59" s="24"/>
      <c r="H59" s="44"/>
      <c r="I59" s="4031">
        <f>'X12'!N64</f>
        <v>0</v>
      </c>
      <c r="J59" s="6887"/>
      <c r="K59" s="2181"/>
      <c r="L59" s="4040">
        <f t="shared" si="2"/>
        <v>0</v>
      </c>
      <c r="M59" s="4041">
        <f t="shared" si="1"/>
        <v>0</v>
      </c>
      <c r="N59" s="2170"/>
    </row>
    <row r="60" spans="2:14" s="2183" customFormat="1">
      <c r="B60" s="2237" t="s">
        <v>2733</v>
      </c>
      <c r="C60" s="2198">
        <v>10</v>
      </c>
      <c r="D60" s="24"/>
      <c r="E60" s="37" t="s">
        <v>125</v>
      </c>
      <c r="F60" s="24"/>
      <c r="G60" s="24"/>
      <c r="H60" s="28"/>
      <c r="I60" s="4032">
        <f>SUM(I61:I76)</f>
        <v>0</v>
      </c>
      <c r="J60" s="2191">
        <f>SUM(J61:J76)</f>
        <v>0</v>
      </c>
      <c r="K60" s="2180"/>
      <c r="L60" s="4038">
        <f t="shared" si="2"/>
        <v>0</v>
      </c>
      <c r="M60" s="4039">
        <f t="shared" si="1"/>
        <v>0</v>
      </c>
      <c r="N60" s="2170"/>
    </row>
    <row r="61" spans="2:14" s="2183" customFormat="1">
      <c r="B61" s="2237"/>
      <c r="C61" s="2199"/>
      <c r="D61" s="24">
        <v>10.1</v>
      </c>
      <c r="E61" s="24"/>
      <c r="F61" s="38" t="s">
        <v>126</v>
      </c>
      <c r="G61" s="24"/>
      <c r="H61" s="44"/>
      <c r="I61" s="4031">
        <f>VLOOKUP(F61,'X12'!E66:N81,9,FALSE)</f>
        <v>0</v>
      </c>
      <c r="J61" s="6887"/>
      <c r="K61" s="2181"/>
      <c r="L61" s="4040">
        <f t="shared" si="2"/>
        <v>0</v>
      </c>
      <c r="M61" s="4041">
        <f t="shared" si="1"/>
        <v>0</v>
      </c>
      <c r="N61" s="2170"/>
    </row>
    <row r="62" spans="2:14" s="2183" customFormat="1">
      <c r="B62" s="2237"/>
      <c r="C62" s="2199"/>
      <c r="D62" s="24">
        <v>10.199999999999999</v>
      </c>
      <c r="E62" s="24"/>
      <c r="F62" s="38" t="s">
        <v>127</v>
      </c>
      <c r="G62" s="24"/>
      <c r="H62" s="44"/>
      <c r="I62" s="4031">
        <f>VLOOKUP(F62,'X12'!E67:N82,9,FALSE)</f>
        <v>0</v>
      </c>
      <c r="J62" s="6887"/>
      <c r="K62" s="2181"/>
      <c r="L62" s="4040">
        <f t="shared" si="2"/>
        <v>0</v>
      </c>
      <c r="M62" s="4041">
        <f t="shared" si="1"/>
        <v>0</v>
      </c>
      <c r="N62" s="2170"/>
    </row>
    <row r="63" spans="2:14" s="2183" customFormat="1">
      <c r="B63" s="2237"/>
      <c r="C63" s="2199"/>
      <c r="D63" s="24">
        <v>10.3</v>
      </c>
      <c r="E63" s="24"/>
      <c r="F63" s="38" t="s">
        <v>128</v>
      </c>
      <c r="G63" s="24"/>
      <c r="H63" s="44"/>
      <c r="I63" s="4031">
        <f>VLOOKUP(F63,'X12'!E68:N83,9,FALSE)</f>
        <v>0</v>
      </c>
      <c r="J63" s="6887"/>
      <c r="K63" s="2181"/>
      <c r="L63" s="4040">
        <f t="shared" si="2"/>
        <v>0</v>
      </c>
      <c r="M63" s="4041">
        <f t="shared" si="1"/>
        <v>0</v>
      </c>
      <c r="N63" s="2170"/>
    </row>
    <row r="64" spans="2:14" s="2183" customFormat="1">
      <c r="B64" s="2237"/>
      <c r="C64" s="2199"/>
      <c r="D64" s="24">
        <v>10.4</v>
      </c>
      <c r="E64" s="24"/>
      <c r="F64" s="38" t="s">
        <v>129</v>
      </c>
      <c r="G64" s="24"/>
      <c r="H64" s="44"/>
      <c r="I64" s="4031">
        <f>VLOOKUP(F64,'X12'!E69:N84,9,FALSE)</f>
        <v>0</v>
      </c>
      <c r="J64" s="6887"/>
      <c r="K64" s="2181"/>
      <c r="L64" s="4040">
        <f t="shared" si="2"/>
        <v>0</v>
      </c>
      <c r="M64" s="4041">
        <f t="shared" si="1"/>
        <v>0</v>
      </c>
      <c r="N64" s="2170"/>
    </row>
    <row r="65" spans="2:14" s="2183" customFormat="1">
      <c r="B65" s="2237"/>
      <c r="C65" s="2199"/>
      <c r="D65" s="24">
        <v>10.5</v>
      </c>
      <c r="E65" s="24"/>
      <c r="F65" s="38" t="s">
        <v>130</v>
      </c>
      <c r="G65" s="24"/>
      <c r="H65" s="44"/>
      <c r="I65" s="4031">
        <f>VLOOKUP(F65,'X12'!E70:N85,9,FALSE)</f>
        <v>0</v>
      </c>
      <c r="J65" s="6887"/>
      <c r="K65" s="2181"/>
      <c r="L65" s="4040">
        <f t="shared" si="2"/>
        <v>0</v>
      </c>
      <c r="M65" s="4041">
        <f t="shared" si="1"/>
        <v>0</v>
      </c>
      <c r="N65" s="2170"/>
    </row>
    <row r="66" spans="2:14" s="2183" customFormat="1">
      <c r="B66" s="2237"/>
      <c r="C66" s="2199"/>
      <c r="D66" s="24">
        <v>10.6</v>
      </c>
      <c r="E66" s="24"/>
      <c r="F66" s="38" t="s">
        <v>131</v>
      </c>
      <c r="G66" s="24"/>
      <c r="H66" s="44"/>
      <c r="I66" s="4031">
        <f>VLOOKUP(F66,'X12'!E71:N86,9,FALSE)</f>
        <v>0</v>
      </c>
      <c r="J66" s="6887"/>
      <c r="K66" s="2181"/>
      <c r="L66" s="4040">
        <f t="shared" si="2"/>
        <v>0</v>
      </c>
      <c r="M66" s="4041">
        <f t="shared" si="1"/>
        <v>0</v>
      </c>
      <c r="N66" s="2170"/>
    </row>
    <row r="67" spans="2:14" s="2183" customFormat="1">
      <c r="B67" s="2237"/>
      <c r="C67" s="2199"/>
      <c r="D67" s="24">
        <v>10.7</v>
      </c>
      <c r="E67" s="24"/>
      <c r="F67" s="38" t="s">
        <v>132</v>
      </c>
      <c r="G67" s="24"/>
      <c r="H67" s="44"/>
      <c r="I67" s="4031">
        <f>VLOOKUP(F67,'X12'!E72:N87,9,FALSE)</f>
        <v>0</v>
      </c>
      <c r="J67" s="6887"/>
      <c r="K67" s="2181"/>
      <c r="L67" s="4040">
        <f t="shared" si="2"/>
        <v>0</v>
      </c>
      <c r="M67" s="4041">
        <f t="shared" si="1"/>
        <v>0</v>
      </c>
      <c r="N67" s="2170"/>
    </row>
    <row r="68" spans="2:14" s="2183" customFormat="1">
      <c r="B68" s="2237"/>
      <c r="C68" s="2199"/>
      <c r="D68" s="24">
        <v>10.8</v>
      </c>
      <c r="E68" s="24"/>
      <c r="F68" s="38" t="s">
        <v>133</v>
      </c>
      <c r="G68" s="24"/>
      <c r="H68" s="44"/>
      <c r="I68" s="4031">
        <f>VLOOKUP(F68,'X12'!E73:N88,9,FALSE)</f>
        <v>0</v>
      </c>
      <c r="J68" s="6887"/>
      <c r="K68" s="2181"/>
      <c r="L68" s="4040">
        <f t="shared" si="2"/>
        <v>0</v>
      </c>
      <c r="M68" s="4041">
        <f t="shared" si="1"/>
        <v>0</v>
      </c>
      <c r="N68" s="2170"/>
    </row>
    <row r="69" spans="2:14" s="2183" customFormat="1">
      <c r="B69" s="2237"/>
      <c r="C69" s="2199"/>
      <c r="D69" s="24">
        <v>10.9</v>
      </c>
      <c r="E69" s="24"/>
      <c r="F69" s="38" t="s">
        <v>134</v>
      </c>
      <c r="G69" s="24"/>
      <c r="H69" s="44"/>
      <c r="I69" s="4031">
        <f>VLOOKUP(F69,'X12'!E74:N89,9,FALSE)</f>
        <v>0</v>
      </c>
      <c r="J69" s="6887"/>
      <c r="K69" s="2181"/>
      <c r="L69" s="4040">
        <f t="shared" si="2"/>
        <v>0</v>
      </c>
      <c r="M69" s="4041">
        <f t="shared" si="1"/>
        <v>0</v>
      </c>
      <c r="N69" s="2170"/>
    </row>
    <row r="70" spans="2:14" s="2183" customFormat="1">
      <c r="B70" s="2237"/>
      <c r="C70" s="2199"/>
      <c r="D70" s="46">
        <v>10.1</v>
      </c>
      <c r="E70" s="24"/>
      <c r="F70" s="38" t="s">
        <v>135</v>
      </c>
      <c r="G70" s="24"/>
      <c r="H70" s="44"/>
      <c r="I70" s="4031">
        <f>VLOOKUP(F70,'X12'!E75:N90,9,FALSE)</f>
        <v>0</v>
      </c>
      <c r="J70" s="6887"/>
      <c r="K70" s="2181"/>
      <c r="L70" s="4040">
        <f t="shared" si="2"/>
        <v>0</v>
      </c>
      <c r="M70" s="4041">
        <f t="shared" si="1"/>
        <v>0</v>
      </c>
      <c r="N70" s="2170"/>
    </row>
    <row r="71" spans="2:14" s="2183" customFormat="1">
      <c r="B71" s="2237"/>
      <c r="C71" s="2199"/>
      <c r="D71" s="46">
        <v>10.11</v>
      </c>
      <c r="E71" s="24"/>
      <c r="F71" s="38" t="s">
        <v>136</v>
      </c>
      <c r="G71" s="24"/>
      <c r="H71" s="44"/>
      <c r="I71" s="4031">
        <f>VLOOKUP(F71,'X12'!E76:N91,9,FALSE)</f>
        <v>0</v>
      </c>
      <c r="J71" s="6887"/>
      <c r="K71" s="2181"/>
      <c r="L71" s="4040">
        <f t="shared" si="2"/>
        <v>0</v>
      </c>
      <c r="M71" s="4041">
        <f t="shared" si="1"/>
        <v>0</v>
      </c>
      <c r="N71" s="2170"/>
    </row>
    <row r="72" spans="2:14" s="2183" customFormat="1">
      <c r="B72" s="2237"/>
      <c r="C72" s="2199"/>
      <c r="D72" s="46">
        <v>10.119999999999999</v>
      </c>
      <c r="E72" s="24"/>
      <c r="F72" s="38" t="s">
        <v>137</v>
      </c>
      <c r="G72" s="24"/>
      <c r="H72" s="44"/>
      <c r="I72" s="4031">
        <f>VLOOKUP(F72,'X12'!E77:N92,9,FALSE)</f>
        <v>0</v>
      </c>
      <c r="J72" s="6887"/>
      <c r="K72" s="2181"/>
      <c r="L72" s="4040">
        <f t="shared" si="2"/>
        <v>0</v>
      </c>
      <c r="M72" s="4041">
        <f t="shared" si="1"/>
        <v>0</v>
      </c>
      <c r="N72" s="2170"/>
    </row>
    <row r="73" spans="2:14" s="2183" customFormat="1">
      <c r="B73" s="2237"/>
      <c r="C73" s="2199"/>
      <c r="D73" s="46">
        <v>10.130000000000001</v>
      </c>
      <c r="E73" s="24"/>
      <c r="F73" s="38" t="s">
        <v>138</v>
      </c>
      <c r="G73" s="24"/>
      <c r="H73" s="44"/>
      <c r="I73" s="4031">
        <f>VLOOKUP(F73,'X12'!E78:N93,9,FALSE)</f>
        <v>0</v>
      </c>
      <c r="J73" s="6887"/>
      <c r="K73" s="2181"/>
      <c r="L73" s="4040">
        <f t="shared" si="2"/>
        <v>0</v>
      </c>
      <c r="M73" s="4041">
        <f t="shared" si="1"/>
        <v>0</v>
      </c>
      <c r="N73" s="2170"/>
    </row>
    <row r="74" spans="2:14" s="2183" customFormat="1">
      <c r="B74" s="2237"/>
      <c r="C74" s="2199"/>
      <c r="D74" s="46">
        <v>10.14</v>
      </c>
      <c r="E74" s="24"/>
      <c r="F74" s="38" t="s">
        <v>139</v>
      </c>
      <c r="G74" s="24"/>
      <c r="H74" s="44"/>
      <c r="I74" s="4031">
        <f>VLOOKUP(F74,'X12'!E79:N94,9,FALSE)</f>
        <v>0</v>
      </c>
      <c r="J74" s="6887"/>
      <c r="K74" s="2181"/>
      <c r="L74" s="4040">
        <f t="shared" si="2"/>
        <v>0</v>
      </c>
      <c r="M74" s="4041">
        <f t="shared" si="1"/>
        <v>0</v>
      </c>
      <c r="N74" s="2170"/>
    </row>
    <row r="75" spans="2:14" s="2183" customFormat="1">
      <c r="B75" s="2237"/>
      <c r="C75" s="2199"/>
      <c r="D75" s="46">
        <v>10.15</v>
      </c>
      <c r="E75" s="24"/>
      <c r="F75" s="38" t="s">
        <v>140</v>
      </c>
      <c r="G75" s="24"/>
      <c r="H75" s="44"/>
      <c r="I75" s="4031">
        <f>VLOOKUP(F75,'X12'!E80:N95,9,FALSE)</f>
        <v>0</v>
      </c>
      <c r="J75" s="6887"/>
      <c r="K75" s="2181"/>
      <c r="L75" s="4040">
        <f t="shared" si="2"/>
        <v>0</v>
      </c>
      <c r="M75" s="4041">
        <f t="shared" ref="M75:M143" si="3">IFERROR(IF(L75=0,0,L75/J75),100%)</f>
        <v>0</v>
      </c>
      <c r="N75" s="2170"/>
    </row>
    <row r="76" spans="2:14" s="2183" customFormat="1">
      <c r="B76" s="2237"/>
      <c r="C76" s="2199"/>
      <c r="D76" s="46">
        <v>10.16</v>
      </c>
      <c r="E76" s="24"/>
      <c r="F76" s="38" t="s">
        <v>88</v>
      </c>
      <c r="G76" s="24"/>
      <c r="H76" s="44"/>
      <c r="I76" s="4031">
        <f>VLOOKUP(F76,'X12'!E81:N96,9,FALSE)</f>
        <v>0</v>
      </c>
      <c r="J76" s="6887"/>
      <c r="K76" s="2181"/>
      <c r="L76" s="4040">
        <f t="shared" si="2"/>
        <v>0</v>
      </c>
      <c r="M76" s="4041">
        <f t="shared" si="3"/>
        <v>0</v>
      </c>
      <c r="N76" s="2170"/>
    </row>
    <row r="77" spans="2:14" s="2183" customFormat="1">
      <c r="B77" s="2237" t="s">
        <v>2733</v>
      </c>
      <c r="C77" s="2198">
        <v>11</v>
      </c>
      <c r="D77" s="24"/>
      <c r="E77" s="37" t="s">
        <v>141</v>
      </c>
      <c r="F77" s="38"/>
      <c r="G77" s="24"/>
      <c r="H77" s="28"/>
      <c r="I77" s="4032">
        <f>SUM(I78:I84)</f>
        <v>0</v>
      </c>
      <c r="J77" s="2191">
        <f>SUM(J78:J84)</f>
        <v>0</v>
      </c>
      <c r="K77" s="2180"/>
      <c r="L77" s="4038">
        <f t="shared" ref="L77:L145" si="4">I77-J77</f>
        <v>0</v>
      </c>
      <c r="M77" s="4039">
        <f t="shared" si="3"/>
        <v>0</v>
      </c>
      <c r="N77" s="2170"/>
    </row>
    <row r="78" spans="2:14" s="2183" customFormat="1">
      <c r="B78" s="2237"/>
      <c r="C78" s="2199"/>
      <c r="D78" s="24">
        <v>11.1</v>
      </c>
      <c r="E78" s="37"/>
      <c r="F78" s="38" t="s">
        <v>142</v>
      </c>
      <c r="G78" s="24"/>
      <c r="H78" s="44"/>
      <c r="I78" s="4031">
        <f>VLOOKUP(F78,'X12'!E83:N89,9,FALSE)</f>
        <v>0</v>
      </c>
      <c r="J78" s="6887"/>
      <c r="K78" s="2181"/>
      <c r="L78" s="4040">
        <f t="shared" si="4"/>
        <v>0</v>
      </c>
      <c r="M78" s="4041">
        <f t="shared" si="3"/>
        <v>0</v>
      </c>
      <c r="N78" s="2170"/>
    </row>
    <row r="79" spans="2:14" s="2183" customFormat="1">
      <c r="B79" s="2237"/>
      <c r="C79" s="2199"/>
      <c r="D79" s="24">
        <v>11.2</v>
      </c>
      <c r="E79" s="37"/>
      <c r="F79" s="38" t="s">
        <v>143</v>
      </c>
      <c r="G79" s="24"/>
      <c r="H79" s="44"/>
      <c r="I79" s="4031">
        <f>VLOOKUP(F79,'X12'!E84:N90,9,FALSE)</f>
        <v>0</v>
      </c>
      <c r="J79" s="6887"/>
      <c r="K79" s="2181"/>
      <c r="L79" s="4040">
        <f t="shared" si="4"/>
        <v>0</v>
      </c>
      <c r="M79" s="4041">
        <f t="shared" si="3"/>
        <v>0</v>
      </c>
      <c r="N79" s="2170"/>
    </row>
    <row r="80" spans="2:14" s="2183" customFormat="1">
      <c r="B80" s="2237"/>
      <c r="C80" s="2199"/>
      <c r="D80" s="24">
        <v>11.3</v>
      </c>
      <c r="E80" s="37"/>
      <c r="F80" s="38" t="s">
        <v>144</v>
      </c>
      <c r="G80" s="24"/>
      <c r="H80" s="44"/>
      <c r="I80" s="4031">
        <f>VLOOKUP(F80,'X12'!E85:N91,9,FALSE)</f>
        <v>0</v>
      </c>
      <c r="J80" s="6887"/>
      <c r="K80" s="2181"/>
      <c r="L80" s="4040">
        <f t="shared" si="4"/>
        <v>0</v>
      </c>
      <c r="M80" s="4041">
        <f t="shared" si="3"/>
        <v>0</v>
      </c>
      <c r="N80" s="2170"/>
    </row>
    <row r="81" spans="2:14" s="2183" customFormat="1">
      <c r="B81" s="2237"/>
      <c r="C81" s="2199"/>
      <c r="D81" s="24">
        <v>11.4</v>
      </c>
      <c r="E81" s="37"/>
      <c r="F81" s="38" t="s">
        <v>88</v>
      </c>
      <c r="G81" s="24"/>
      <c r="H81" s="44"/>
      <c r="I81" s="4031">
        <f>VLOOKUP(F81,'X12'!E86:N92,9,FALSE)</f>
        <v>0</v>
      </c>
      <c r="J81" s="6887"/>
      <c r="K81" s="2181"/>
      <c r="L81" s="4040">
        <f t="shared" si="4"/>
        <v>0</v>
      </c>
      <c r="M81" s="4041">
        <f t="shared" si="3"/>
        <v>0</v>
      </c>
      <c r="N81" s="2170"/>
    </row>
    <row r="82" spans="2:14" s="2183" customFormat="1">
      <c r="B82" s="2237"/>
      <c r="C82" s="2199"/>
      <c r="D82" s="24">
        <v>11.5</v>
      </c>
      <c r="E82" s="37"/>
      <c r="F82" s="38" t="s">
        <v>114</v>
      </c>
      <c r="G82" s="24"/>
      <c r="H82" s="44"/>
      <c r="I82" s="4031">
        <f>VLOOKUP(F82,'X12'!E87:N93,9,FALSE)</f>
        <v>0</v>
      </c>
      <c r="J82" s="6887"/>
      <c r="K82" s="2181"/>
      <c r="L82" s="4040">
        <f t="shared" si="4"/>
        <v>0</v>
      </c>
      <c r="M82" s="4041">
        <f t="shared" si="3"/>
        <v>0</v>
      </c>
      <c r="N82" s="2170"/>
    </row>
    <row r="83" spans="2:14" s="2183" customFormat="1">
      <c r="B83" s="2237"/>
      <c r="C83" s="2199"/>
      <c r="D83" s="24">
        <v>11.6</v>
      </c>
      <c r="E83" s="37"/>
      <c r="F83" s="38" t="s">
        <v>116</v>
      </c>
      <c r="G83" s="24"/>
      <c r="H83" s="44"/>
      <c r="I83" s="4031">
        <f>VLOOKUP(F83,'X12'!E88:N94,9,FALSE)</f>
        <v>0</v>
      </c>
      <c r="J83" s="6887"/>
      <c r="K83" s="2181"/>
      <c r="L83" s="4040">
        <f t="shared" si="4"/>
        <v>0</v>
      </c>
      <c r="M83" s="4041">
        <f t="shared" si="3"/>
        <v>0</v>
      </c>
      <c r="N83" s="2170"/>
    </row>
    <row r="84" spans="2:14" s="2183" customFormat="1">
      <c r="B84" s="2237"/>
      <c r="C84" s="2199"/>
      <c r="D84" s="24">
        <v>11.7</v>
      </c>
      <c r="E84" s="37"/>
      <c r="F84" s="38" t="s">
        <v>75</v>
      </c>
      <c r="G84" s="24"/>
      <c r="H84" s="44"/>
      <c r="I84" s="4031">
        <f>VLOOKUP(F84,'X12'!E89:N95,9,FALSE)</f>
        <v>0</v>
      </c>
      <c r="J84" s="6887"/>
      <c r="K84" s="2181"/>
      <c r="L84" s="4040">
        <f t="shared" si="4"/>
        <v>0</v>
      </c>
      <c r="M84" s="4041">
        <f t="shared" si="3"/>
        <v>0</v>
      </c>
      <c r="N84" s="2170"/>
    </row>
    <row r="85" spans="2:14" s="2183" customFormat="1">
      <c r="B85" s="2237" t="s">
        <v>2733</v>
      </c>
      <c r="C85" s="2198">
        <v>12</v>
      </c>
      <c r="D85" s="24"/>
      <c r="E85" s="37" t="s">
        <v>145</v>
      </c>
      <c r="F85" s="38"/>
      <c r="G85" s="24"/>
      <c r="H85" s="28"/>
      <c r="I85" s="2191">
        <f>SUM(I86:I88,I95,I98,I101,I116,I120,I121,I122)</f>
        <v>0</v>
      </c>
      <c r="J85" s="2191">
        <f>SUM(J86:J88,J95,J98,J101,J116,J120,J121,J122)</f>
        <v>0</v>
      </c>
      <c r="K85" s="2180"/>
      <c r="L85" s="4038">
        <f>I85-J85</f>
        <v>0</v>
      </c>
      <c r="M85" s="4039">
        <f>IFERROR(IF(L85=0,0,L85/J85),100%)</f>
        <v>0</v>
      </c>
      <c r="N85" s="2170"/>
    </row>
    <row r="86" spans="2:14" s="2183" customFormat="1">
      <c r="B86" s="2237"/>
      <c r="C86" s="2199"/>
      <c r="D86" s="24">
        <v>12.1</v>
      </c>
      <c r="E86" s="37"/>
      <c r="F86" s="38" t="s">
        <v>146</v>
      </c>
      <c r="G86" s="24"/>
      <c r="H86" s="44"/>
      <c r="I86" s="4031">
        <f>'X12'!N91</f>
        <v>0</v>
      </c>
      <c r="J86" s="6887"/>
      <c r="K86" s="2181"/>
      <c r="L86" s="4040">
        <f t="shared" si="4"/>
        <v>0</v>
      </c>
      <c r="M86" s="4041">
        <f t="shared" si="3"/>
        <v>0</v>
      </c>
      <c r="N86" s="2170"/>
    </row>
    <row r="87" spans="2:14" s="2183" customFormat="1">
      <c r="B87" s="2237"/>
      <c r="C87" s="2199"/>
      <c r="D87" s="24">
        <v>12.2</v>
      </c>
      <c r="E87" s="24"/>
      <c r="F87" s="24" t="s">
        <v>147</v>
      </c>
      <c r="G87" s="24"/>
      <c r="H87" s="44"/>
      <c r="I87" s="4031">
        <f>'X12'!N92</f>
        <v>0</v>
      </c>
      <c r="J87" s="6887"/>
      <c r="K87" s="2181"/>
      <c r="L87" s="4040">
        <f t="shared" si="4"/>
        <v>0</v>
      </c>
      <c r="M87" s="4041">
        <f t="shared" si="3"/>
        <v>0</v>
      </c>
      <c r="N87" s="2170"/>
    </row>
    <row r="88" spans="2:14" s="2183" customFormat="1">
      <c r="B88" s="2237"/>
      <c r="C88" s="2199"/>
      <c r="D88" s="24">
        <v>12.3</v>
      </c>
      <c r="E88" s="37"/>
      <c r="F88" s="38" t="s">
        <v>148</v>
      </c>
      <c r="G88" s="24"/>
      <c r="H88" s="44"/>
      <c r="I88" s="4033">
        <f>SUM(I89,I92)</f>
        <v>0</v>
      </c>
      <c r="J88" s="2192">
        <f>SUM(J89,J92)</f>
        <v>0</v>
      </c>
      <c r="K88" s="2181"/>
      <c r="L88" s="4040">
        <f t="shared" si="4"/>
        <v>0</v>
      </c>
      <c r="M88" s="4041">
        <f t="shared" si="3"/>
        <v>0</v>
      </c>
      <c r="N88" s="2170"/>
    </row>
    <row r="89" spans="2:14" s="2183" customFormat="1">
      <c r="B89" s="2237"/>
      <c r="C89" s="2199"/>
      <c r="D89" s="24"/>
      <c r="E89" s="24" t="s">
        <v>149</v>
      </c>
      <c r="F89" s="38"/>
      <c r="G89" s="38" t="s">
        <v>97</v>
      </c>
      <c r="H89" s="38"/>
      <c r="I89" s="4033">
        <f>SUM(I90:I91)</f>
        <v>0</v>
      </c>
      <c r="J89" s="2192">
        <f>SUM(J90:J91)</f>
        <v>0</v>
      </c>
      <c r="K89" s="2181"/>
      <c r="L89" s="4040">
        <f t="shared" si="4"/>
        <v>0</v>
      </c>
      <c r="M89" s="4041">
        <f t="shared" si="3"/>
        <v>0</v>
      </c>
      <c r="N89" s="2170"/>
    </row>
    <row r="90" spans="2:14" s="2183" customFormat="1" ht="15">
      <c r="B90" s="2237"/>
      <c r="C90" s="2199"/>
      <c r="D90" s="24"/>
      <c r="E90" s="24"/>
      <c r="F90" s="24" t="s">
        <v>150</v>
      </c>
      <c r="G90" s="38"/>
      <c r="H90" s="38" t="s">
        <v>108</v>
      </c>
      <c r="I90" s="4034">
        <f>'X12'!N95</f>
        <v>0</v>
      </c>
      <c r="J90" s="6887"/>
      <c r="K90" s="2181"/>
      <c r="L90" s="4040">
        <f>I90-J90</f>
        <v>0</v>
      </c>
      <c r="M90" s="4041">
        <f t="shared" si="3"/>
        <v>0</v>
      </c>
      <c r="N90" s="2170"/>
    </row>
    <row r="91" spans="2:14" s="2183" customFormat="1">
      <c r="B91" s="2237"/>
      <c r="C91" s="2199"/>
      <c r="D91" s="24"/>
      <c r="E91" s="24"/>
      <c r="F91" s="24" t="s">
        <v>151</v>
      </c>
      <c r="G91" s="38"/>
      <c r="H91" s="38" t="s">
        <v>110</v>
      </c>
      <c r="I91" s="4031">
        <f>'X12'!N96</f>
        <v>0</v>
      </c>
      <c r="J91" s="6887"/>
      <c r="K91" s="2181"/>
      <c r="L91" s="4040">
        <f>I91-J91</f>
        <v>0</v>
      </c>
      <c r="M91" s="4041">
        <f t="shared" si="3"/>
        <v>0</v>
      </c>
      <c r="N91" s="2170"/>
    </row>
    <row r="92" spans="2:14" s="2183" customFormat="1">
      <c r="B92" s="2237"/>
      <c r="C92" s="2199"/>
      <c r="D92" s="24"/>
      <c r="E92" s="24" t="s">
        <v>152</v>
      </c>
      <c r="F92" s="38"/>
      <c r="G92" s="38" t="s">
        <v>153</v>
      </c>
      <c r="H92" s="38"/>
      <c r="I92" s="4033">
        <f>SUM(I93:I94)</f>
        <v>0</v>
      </c>
      <c r="J92" s="2192">
        <f>SUM(J93:J94)</f>
        <v>0</v>
      </c>
      <c r="K92" s="2181"/>
      <c r="L92" s="4040">
        <f t="shared" si="4"/>
        <v>0</v>
      </c>
      <c r="M92" s="4041">
        <f t="shared" si="3"/>
        <v>0</v>
      </c>
      <c r="N92" s="2170"/>
    </row>
    <row r="93" spans="2:14" s="2183" customFormat="1">
      <c r="B93" s="2237"/>
      <c r="C93" s="2199"/>
      <c r="D93" s="24"/>
      <c r="E93" s="24"/>
      <c r="F93" s="24" t="s">
        <v>154</v>
      </c>
      <c r="G93" s="38"/>
      <c r="H93" s="38" t="s">
        <v>108</v>
      </c>
      <c r="I93" s="4031">
        <f>'X12'!N98</f>
        <v>0</v>
      </c>
      <c r="J93" s="6887"/>
      <c r="K93" s="2181"/>
      <c r="L93" s="4040">
        <f t="shared" si="4"/>
        <v>0</v>
      </c>
      <c r="M93" s="4041">
        <f t="shared" si="3"/>
        <v>0</v>
      </c>
      <c r="N93" s="2170"/>
    </row>
    <row r="94" spans="2:14" s="2183" customFormat="1">
      <c r="B94" s="2237"/>
      <c r="C94" s="2199"/>
      <c r="D94" s="24"/>
      <c r="E94" s="24"/>
      <c r="F94" s="24" t="s">
        <v>155</v>
      </c>
      <c r="G94" s="38"/>
      <c r="H94" s="38" t="s">
        <v>110</v>
      </c>
      <c r="I94" s="4031">
        <f>'X12'!N99</f>
        <v>0</v>
      </c>
      <c r="J94" s="6887"/>
      <c r="K94" s="2181"/>
      <c r="L94" s="4040">
        <f t="shared" si="4"/>
        <v>0</v>
      </c>
      <c r="M94" s="4041">
        <f t="shared" si="3"/>
        <v>0</v>
      </c>
      <c r="N94" s="2170"/>
    </row>
    <row r="95" spans="2:14" s="2183" customFormat="1">
      <c r="B95" s="2237"/>
      <c r="C95" s="2199"/>
      <c r="D95" s="24">
        <v>12.4</v>
      </c>
      <c r="E95" s="24"/>
      <c r="F95" s="38" t="s">
        <v>156</v>
      </c>
      <c r="G95" s="38"/>
      <c r="H95" s="44"/>
      <c r="I95" s="4033">
        <f>SUM(I96:I97)</f>
        <v>0</v>
      </c>
      <c r="J95" s="2192">
        <f>SUM(J96:J97)</f>
        <v>0</v>
      </c>
      <c r="K95" s="2181"/>
      <c r="L95" s="4040">
        <f t="shared" si="4"/>
        <v>0</v>
      </c>
      <c r="M95" s="4041">
        <f t="shared" si="3"/>
        <v>0</v>
      </c>
      <c r="N95" s="2170"/>
    </row>
    <row r="96" spans="2:14" s="2183" customFormat="1">
      <c r="B96" s="2237"/>
      <c r="C96" s="2199"/>
      <c r="D96" s="24"/>
      <c r="E96" s="24" t="s">
        <v>157</v>
      </c>
      <c r="F96" s="38"/>
      <c r="G96" s="38" t="s">
        <v>142</v>
      </c>
      <c r="H96" s="45"/>
      <c r="I96" s="4031">
        <f>'X12'!N101</f>
        <v>0</v>
      </c>
      <c r="J96" s="6887"/>
      <c r="K96" s="2181"/>
      <c r="L96" s="4040">
        <f t="shared" si="4"/>
        <v>0</v>
      </c>
      <c r="M96" s="4041">
        <f t="shared" si="3"/>
        <v>0</v>
      </c>
      <c r="N96" s="2170"/>
    </row>
    <row r="97" spans="2:14" s="2183" customFormat="1">
      <c r="B97" s="2237"/>
      <c r="C97" s="2199"/>
      <c r="D97" s="24"/>
      <c r="E97" s="24" t="s">
        <v>158</v>
      </c>
      <c r="F97" s="38"/>
      <c r="G97" s="38" t="s">
        <v>143</v>
      </c>
      <c r="H97" s="45"/>
      <c r="I97" s="4031">
        <f>'X12'!N102</f>
        <v>0</v>
      </c>
      <c r="J97" s="6887"/>
      <c r="K97" s="2181"/>
      <c r="L97" s="4040">
        <f t="shared" si="4"/>
        <v>0</v>
      </c>
      <c r="M97" s="4041">
        <f t="shared" si="3"/>
        <v>0</v>
      </c>
      <c r="N97" s="2170"/>
    </row>
    <row r="98" spans="2:14" s="2183" customFormat="1">
      <c r="B98" s="2237"/>
      <c r="C98" s="2199"/>
      <c r="D98" s="24">
        <v>12.5</v>
      </c>
      <c r="E98" s="24"/>
      <c r="F98" s="38" t="s">
        <v>159</v>
      </c>
      <c r="G98" s="38"/>
      <c r="H98" s="44"/>
      <c r="I98" s="4033">
        <f>SUM(I99:I100)</f>
        <v>0</v>
      </c>
      <c r="J98" s="2192">
        <f>SUM(J99:J100)</f>
        <v>0</v>
      </c>
      <c r="K98" s="2181"/>
      <c r="L98" s="4040">
        <f t="shared" si="4"/>
        <v>0</v>
      </c>
      <c r="M98" s="4041">
        <f t="shared" si="3"/>
        <v>0</v>
      </c>
      <c r="N98" s="2170"/>
    </row>
    <row r="99" spans="2:14" s="2183" customFormat="1">
      <c r="B99" s="2237"/>
      <c r="C99" s="2199"/>
      <c r="D99" s="24"/>
      <c r="E99" s="24" t="s">
        <v>160</v>
      </c>
      <c r="F99" s="38"/>
      <c r="G99" s="38" t="s">
        <v>120</v>
      </c>
      <c r="H99" s="45"/>
      <c r="I99" s="4031">
        <f>'X12'!N104</f>
        <v>0</v>
      </c>
      <c r="J99" s="6887"/>
      <c r="K99" s="2181"/>
      <c r="L99" s="4040">
        <f t="shared" si="4"/>
        <v>0</v>
      </c>
      <c r="M99" s="4041">
        <f t="shared" si="3"/>
        <v>0</v>
      </c>
      <c r="N99" s="2170"/>
    </row>
    <row r="100" spans="2:14" s="2183" customFormat="1">
      <c r="B100" s="2237"/>
      <c r="C100" s="2199"/>
      <c r="D100" s="24"/>
      <c r="E100" s="24" t="s">
        <v>161</v>
      </c>
      <c r="F100" s="38"/>
      <c r="G100" s="38" t="s">
        <v>123</v>
      </c>
      <c r="H100" s="45"/>
      <c r="I100" s="4031">
        <f>'X12'!N105</f>
        <v>0</v>
      </c>
      <c r="J100" s="6887"/>
      <c r="K100" s="2181"/>
      <c r="L100" s="4040">
        <f t="shared" si="4"/>
        <v>0</v>
      </c>
      <c r="M100" s="4041">
        <f t="shared" si="3"/>
        <v>0</v>
      </c>
      <c r="N100" s="2170"/>
    </row>
    <row r="101" spans="2:14" s="2183" customFormat="1">
      <c r="B101" s="2237"/>
      <c r="C101" s="2199"/>
      <c r="D101" s="24">
        <v>12.6</v>
      </c>
      <c r="E101" s="24"/>
      <c r="F101" s="38" t="s">
        <v>162</v>
      </c>
      <c r="G101" s="38"/>
      <c r="H101" s="44"/>
      <c r="I101" s="2192">
        <f>SUM(I102:I115)</f>
        <v>0</v>
      </c>
      <c r="J101" s="2192">
        <f>SUM(J102:J115)</f>
        <v>0</v>
      </c>
      <c r="K101" s="2181"/>
      <c r="L101" s="4040">
        <f>I101-J101</f>
        <v>0</v>
      </c>
      <c r="M101" s="4041">
        <f>IFERROR(IF(L101=0,0,L101/J101),100%)</f>
        <v>0</v>
      </c>
      <c r="N101" s="2170"/>
    </row>
    <row r="102" spans="2:14" s="2183" customFormat="1">
      <c r="B102" s="2237"/>
      <c r="C102" s="2199"/>
      <c r="D102" s="24"/>
      <c r="E102" s="24" t="s">
        <v>163</v>
      </c>
      <c r="F102" s="38"/>
      <c r="G102" s="38" t="s">
        <v>126</v>
      </c>
      <c r="H102" s="45"/>
      <c r="I102" s="4031">
        <f>VLOOKUP(G102,'X12'!F107:N121,8,FALSE)</f>
        <v>0</v>
      </c>
      <c r="J102" s="6887"/>
      <c r="K102" s="2181"/>
      <c r="L102" s="4040">
        <f t="shared" si="4"/>
        <v>0</v>
      </c>
      <c r="M102" s="4041">
        <f t="shared" si="3"/>
        <v>0</v>
      </c>
      <c r="N102" s="2170"/>
    </row>
    <row r="103" spans="2:14" s="2183" customFormat="1">
      <c r="B103" s="2237"/>
      <c r="C103" s="2199"/>
      <c r="D103" s="24"/>
      <c r="E103" s="24" t="s">
        <v>164</v>
      </c>
      <c r="F103" s="38"/>
      <c r="G103" s="38" t="s">
        <v>127</v>
      </c>
      <c r="H103" s="45"/>
      <c r="I103" s="4031">
        <f>VLOOKUP(G103,'X12'!F108:N122,8,FALSE)</f>
        <v>0</v>
      </c>
      <c r="J103" s="6887"/>
      <c r="K103" s="2181"/>
      <c r="L103" s="4040">
        <f t="shared" si="4"/>
        <v>0</v>
      </c>
      <c r="M103" s="4041">
        <f t="shared" si="3"/>
        <v>0</v>
      </c>
      <c r="N103" s="2170"/>
    </row>
    <row r="104" spans="2:14" s="2183" customFormat="1">
      <c r="B104" s="2237"/>
      <c r="C104" s="2199"/>
      <c r="D104" s="24"/>
      <c r="E104" s="24" t="s">
        <v>165</v>
      </c>
      <c r="F104" s="38"/>
      <c r="G104" s="38" t="s">
        <v>128</v>
      </c>
      <c r="H104" s="45"/>
      <c r="I104" s="4031">
        <f>VLOOKUP(G104,'X12'!F109:N123,8,FALSE)</f>
        <v>0</v>
      </c>
      <c r="J104" s="6887"/>
      <c r="K104" s="2181"/>
      <c r="L104" s="4040">
        <f t="shared" si="4"/>
        <v>0</v>
      </c>
      <c r="M104" s="4041">
        <f t="shared" si="3"/>
        <v>0</v>
      </c>
      <c r="N104" s="2170"/>
    </row>
    <row r="105" spans="2:14" s="2183" customFormat="1">
      <c r="B105" s="2237"/>
      <c r="C105" s="2199"/>
      <c r="D105" s="24"/>
      <c r="E105" s="24" t="s">
        <v>166</v>
      </c>
      <c r="F105" s="38"/>
      <c r="G105" s="38" t="s">
        <v>129</v>
      </c>
      <c r="H105" s="45"/>
      <c r="I105" s="4031">
        <f>VLOOKUP(G105,'X12'!F110:N124,8,FALSE)</f>
        <v>0</v>
      </c>
      <c r="J105" s="6887"/>
      <c r="K105" s="2181"/>
      <c r="L105" s="4040">
        <f t="shared" si="4"/>
        <v>0</v>
      </c>
      <c r="M105" s="4041">
        <f t="shared" si="3"/>
        <v>0</v>
      </c>
      <c r="N105" s="2170"/>
    </row>
    <row r="106" spans="2:14" s="2183" customFormat="1">
      <c r="B106" s="2237"/>
      <c r="C106" s="2199"/>
      <c r="D106" s="24"/>
      <c r="E106" s="24" t="s">
        <v>167</v>
      </c>
      <c r="F106" s="24"/>
      <c r="G106" s="24" t="s">
        <v>130</v>
      </c>
      <c r="H106" s="45"/>
      <c r="I106" s="4031">
        <f>VLOOKUP(G106,'X12'!F111:N128,8,FALSE)</f>
        <v>0</v>
      </c>
      <c r="J106" s="6887"/>
      <c r="K106" s="2181"/>
      <c r="L106" s="4040">
        <f t="shared" si="4"/>
        <v>0</v>
      </c>
      <c r="M106" s="4041">
        <f t="shared" si="3"/>
        <v>0</v>
      </c>
      <c r="N106" s="2170"/>
    </row>
    <row r="107" spans="2:14" s="2183" customFormat="1">
      <c r="B107" s="2237"/>
      <c r="C107" s="2199"/>
      <c r="D107" s="24"/>
      <c r="E107" s="24" t="s">
        <v>168</v>
      </c>
      <c r="F107" s="38"/>
      <c r="G107" s="38" t="s">
        <v>132</v>
      </c>
      <c r="H107" s="45"/>
      <c r="I107" s="4031">
        <f>VLOOKUP(G107,'X12'!F112:N129,8,FALSE)</f>
        <v>0</v>
      </c>
      <c r="J107" s="6887"/>
      <c r="K107" s="2181"/>
      <c r="L107" s="4040">
        <f t="shared" si="4"/>
        <v>0</v>
      </c>
      <c r="M107" s="4041">
        <f t="shared" si="3"/>
        <v>0</v>
      </c>
      <c r="N107" s="2170"/>
    </row>
    <row r="108" spans="2:14" s="2183" customFormat="1">
      <c r="B108" s="2237"/>
      <c r="C108" s="2199"/>
      <c r="D108" s="24"/>
      <c r="E108" s="24" t="s">
        <v>169</v>
      </c>
      <c r="F108" s="38"/>
      <c r="G108" s="38" t="s">
        <v>133</v>
      </c>
      <c r="H108" s="45"/>
      <c r="I108" s="4031">
        <f>VLOOKUP(G108,'X12'!F113:N130,8,FALSE)</f>
        <v>0</v>
      </c>
      <c r="J108" s="6887"/>
      <c r="K108" s="2181"/>
      <c r="L108" s="4040">
        <f t="shared" si="4"/>
        <v>0</v>
      </c>
      <c r="M108" s="4041">
        <f t="shared" si="3"/>
        <v>0</v>
      </c>
      <c r="N108" s="2170"/>
    </row>
    <row r="109" spans="2:14" s="2183" customFormat="1">
      <c r="B109" s="2237"/>
      <c r="C109" s="2199"/>
      <c r="D109" s="24"/>
      <c r="E109" s="24" t="s">
        <v>170</v>
      </c>
      <c r="F109" s="38"/>
      <c r="G109" s="38" t="s">
        <v>134</v>
      </c>
      <c r="H109" s="45"/>
      <c r="I109" s="4031">
        <f>VLOOKUP(G109,'X12'!F114:N132,8,FALSE)</f>
        <v>0</v>
      </c>
      <c r="J109" s="6887"/>
      <c r="K109" s="2181"/>
      <c r="L109" s="4040">
        <f t="shared" si="4"/>
        <v>0</v>
      </c>
      <c r="M109" s="4041">
        <f t="shared" si="3"/>
        <v>0</v>
      </c>
      <c r="N109" s="2170"/>
    </row>
    <row r="110" spans="2:14" s="2183" customFormat="1">
      <c r="B110" s="2237"/>
      <c r="C110" s="2199"/>
      <c r="D110" s="24"/>
      <c r="E110" s="24" t="s">
        <v>171</v>
      </c>
      <c r="F110" s="38"/>
      <c r="G110" s="38" t="s">
        <v>172</v>
      </c>
      <c r="H110" s="45"/>
      <c r="I110" s="4031">
        <f>VLOOKUP(G110,'X12'!F115:N133,8,FALSE)</f>
        <v>0</v>
      </c>
      <c r="J110" s="6887"/>
      <c r="K110" s="2181"/>
      <c r="L110" s="4040">
        <f t="shared" si="4"/>
        <v>0</v>
      </c>
      <c r="M110" s="4041">
        <f t="shared" si="3"/>
        <v>0</v>
      </c>
      <c r="N110" s="2170"/>
    </row>
    <row r="111" spans="2:14" s="2183" customFormat="1">
      <c r="B111" s="2237"/>
      <c r="C111" s="2199"/>
      <c r="D111" s="24"/>
      <c r="E111" s="24" t="s">
        <v>173</v>
      </c>
      <c r="F111" s="38"/>
      <c r="G111" s="38" t="s">
        <v>136</v>
      </c>
      <c r="H111" s="45"/>
      <c r="I111" s="4031">
        <f>VLOOKUP(G111,'X12'!F116:N134,8,FALSE)</f>
        <v>0</v>
      </c>
      <c r="J111" s="6887"/>
      <c r="K111" s="2181"/>
      <c r="L111" s="4040">
        <f>I111-J111</f>
        <v>0</v>
      </c>
      <c r="M111" s="4041">
        <f>IFERROR(IF(L111=0,0,L111/J111),100%)</f>
        <v>0</v>
      </c>
      <c r="N111" s="2170"/>
    </row>
    <row r="112" spans="2:14" s="2183" customFormat="1">
      <c r="B112" s="2237"/>
      <c r="C112" s="2199"/>
      <c r="D112" s="24"/>
      <c r="E112" s="24" t="s">
        <v>175</v>
      </c>
      <c r="F112" s="38"/>
      <c r="G112" s="38" t="s">
        <v>174</v>
      </c>
      <c r="H112" s="45"/>
      <c r="I112" s="4031">
        <f>VLOOKUP(G112,'X12'!F117:N134,8,FALSE)</f>
        <v>0</v>
      </c>
      <c r="J112" s="6887"/>
      <c r="K112" s="2181"/>
      <c r="L112" s="4040">
        <f t="shared" si="4"/>
        <v>0</v>
      </c>
      <c r="M112" s="4041">
        <f t="shared" si="3"/>
        <v>0</v>
      </c>
      <c r="N112" s="2170"/>
    </row>
    <row r="113" spans="2:14" s="2183" customFormat="1">
      <c r="B113" s="2237"/>
      <c r="C113" s="2199"/>
      <c r="D113" s="24"/>
      <c r="E113" s="24" t="s">
        <v>176</v>
      </c>
      <c r="F113" s="38"/>
      <c r="G113" s="38" t="s">
        <v>138</v>
      </c>
      <c r="H113" s="45"/>
      <c r="I113" s="4031">
        <f>VLOOKUP(G113,'X12'!F118:N135,8,FALSE)</f>
        <v>0</v>
      </c>
      <c r="J113" s="6887"/>
      <c r="K113" s="2181"/>
      <c r="L113" s="4040">
        <f t="shared" si="4"/>
        <v>0</v>
      </c>
      <c r="M113" s="4041">
        <f t="shared" si="3"/>
        <v>0</v>
      </c>
      <c r="N113" s="2170"/>
    </row>
    <row r="114" spans="2:14" s="2183" customFormat="1">
      <c r="B114" s="2237"/>
      <c r="C114" s="2199"/>
      <c r="D114" s="24"/>
      <c r="E114" s="24" t="s">
        <v>177</v>
      </c>
      <c r="F114" s="38"/>
      <c r="G114" s="38" t="s">
        <v>139</v>
      </c>
      <c r="H114" s="45"/>
      <c r="I114" s="4031">
        <f>VLOOKUP(G114,'X12'!F119:N136,8,FALSE)</f>
        <v>0</v>
      </c>
      <c r="J114" s="6887"/>
      <c r="K114" s="2181"/>
      <c r="L114" s="4040">
        <f t="shared" si="4"/>
        <v>0</v>
      </c>
      <c r="M114" s="4041">
        <f t="shared" si="3"/>
        <v>0</v>
      </c>
      <c r="N114" s="2170"/>
    </row>
    <row r="115" spans="2:14" s="2183" customFormat="1">
      <c r="B115" s="2237"/>
      <c r="C115" s="2199"/>
      <c r="D115" s="24"/>
      <c r="E115" s="24" t="s">
        <v>3039</v>
      </c>
      <c r="F115" s="38"/>
      <c r="G115" s="38" t="s">
        <v>178</v>
      </c>
      <c r="H115" s="45"/>
      <c r="I115" s="4031">
        <f>VLOOKUP(G115,'X12'!F120:N137,8,FALSE)</f>
        <v>0</v>
      </c>
      <c r="J115" s="6887"/>
      <c r="K115" s="2181"/>
      <c r="L115" s="4040">
        <f t="shared" si="4"/>
        <v>0</v>
      </c>
      <c r="M115" s="4041">
        <f t="shared" si="3"/>
        <v>0</v>
      </c>
      <c r="N115" s="2170"/>
    </row>
    <row r="116" spans="2:14" s="2183" customFormat="1">
      <c r="B116" s="2237"/>
      <c r="C116" s="2199"/>
      <c r="D116" s="24">
        <v>12.7</v>
      </c>
      <c r="E116" s="24"/>
      <c r="F116" s="38" t="s">
        <v>179</v>
      </c>
      <c r="G116" s="38"/>
      <c r="H116" s="38"/>
      <c r="I116" s="2192">
        <f>SUM(I117:I119)</f>
        <v>0</v>
      </c>
      <c r="J116" s="2192">
        <f>SUM(J117:J119)</f>
        <v>0</v>
      </c>
      <c r="K116" s="2181"/>
      <c r="L116" s="4040">
        <f>I116-J116</f>
        <v>0</v>
      </c>
      <c r="M116" s="4041">
        <f>IFERROR(IF(L116=0,0,L116/J116),100%)</f>
        <v>0</v>
      </c>
      <c r="N116" s="2170"/>
    </row>
    <row r="117" spans="2:14" s="2183" customFormat="1">
      <c r="B117" s="2237"/>
      <c r="C117" s="2199"/>
      <c r="D117" s="24"/>
      <c r="E117" s="24" t="s">
        <v>2695</v>
      </c>
      <c r="F117" s="24"/>
      <c r="G117" s="38" t="s">
        <v>180</v>
      </c>
      <c r="H117" s="38"/>
      <c r="I117" s="4031">
        <f>'X12'!N122</f>
        <v>0</v>
      </c>
      <c r="J117" s="6887"/>
      <c r="K117" s="2181"/>
      <c r="L117" s="4040">
        <f t="shared" si="4"/>
        <v>0</v>
      </c>
      <c r="M117" s="4041">
        <f t="shared" si="3"/>
        <v>0</v>
      </c>
      <c r="N117" s="2170"/>
    </row>
    <row r="118" spans="2:14" s="2183" customFormat="1">
      <c r="B118" s="2237"/>
      <c r="C118" s="2199"/>
      <c r="D118" s="24"/>
      <c r="E118" s="24" t="s">
        <v>2696</v>
      </c>
      <c r="F118" s="24"/>
      <c r="G118" s="38" t="s">
        <v>181</v>
      </c>
      <c r="H118" s="38"/>
      <c r="I118" s="4031">
        <f>'X12'!N123</f>
        <v>0</v>
      </c>
      <c r="J118" s="6887"/>
      <c r="K118" s="2181"/>
      <c r="L118" s="4040">
        <f t="shared" si="4"/>
        <v>0</v>
      </c>
      <c r="M118" s="4041">
        <f t="shared" si="3"/>
        <v>0</v>
      </c>
      <c r="N118" s="2170"/>
    </row>
    <row r="119" spans="2:14" s="2183" customFormat="1">
      <c r="B119" s="2237"/>
      <c r="C119" s="2199"/>
      <c r="D119" s="24"/>
      <c r="E119" s="24" t="s">
        <v>2697</v>
      </c>
      <c r="F119" s="24"/>
      <c r="G119" s="38" t="s">
        <v>144</v>
      </c>
      <c r="H119" s="38"/>
      <c r="I119" s="4035">
        <f>'X12'!N124</f>
        <v>0</v>
      </c>
      <c r="J119" s="6887"/>
      <c r="K119" s="2181"/>
      <c r="L119" s="4040">
        <f>I119-J119</f>
        <v>0</v>
      </c>
      <c r="M119" s="4041">
        <f>IFERROR(IF(L119=0,0,L119/J119),100%)</f>
        <v>0</v>
      </c>
      <c r="N119" s="2170"/>
    </row>
    <row r="120" spans="2:14" s="2183" customFormat="1">
      <c r="B120" s="2237"/>
      <c r="C120" s="2569"/>
      <c r="D120" s="24">
        <v>12.8</v>
      </c>
      <c r="E120" s="24"/>
      <c r="F120" s="24" t="s">
        <v>2698</v>
      </c>
      <c r="G120" s="38"/>
      <c r="H120" s="38"/>
      <c r="I120" s="4036">
        <f>'X12'!N125</f>
        <v>0</v>
      </c>
      <c r="J120" s="6887"/>
      <c r="K120" s="2181"/>
      <c r="L120" s="4040">
        <f>I120-J120</f>
        <v>0</v>
      </c>
      <c r="M120" s="4041">
        <f>IFERROR(IF(L120=0,0,L120/J120),100%)</f>
        <v>0</v>
      </c>
      <c r="N120" s="2170"/>
    </row>
    <row r="121" spans="2:14" s="2183" customFormat="1">
      <c r="B121" s="2237"/>
      <c r="C121" s="2569"/>
      <c r="D121" s="24">
        <v>12.9</v>
      </c>
      <c r="E121" s="24"/>
      <c r="F121" s="24" t="s">
        <v>2699</v>
      </c>
      <c r="G121" s="38"/>
      <c r="H121" s="38"/>
      <c r="I121" s="4036">
        <f>'X12'!N126</f>
        <v>0</v>
      </c>
      <c r="J121" s="6887"/>
      <c r="K121" s="2181"/>
      <c r="L121" s="4040">
        <f>I121-J121</f>
        <v>0</v>
      </c>
      <c r="M121" s="4041">
        <f>IFERROR(IF(L121=0,0,L121/J121),100%)</f>
        <v>0</v>
      </c>
      <c r="N121" s="2170"/>
    </row>
    <row r="122" spans="2:14" s="2183" customFormat="1">
      <c r="B122" s="2237"/>
      <c r="C122" s="2569"/>
      <c r="D122" s="24" t="s">
        <v>2701</v>
      </c>
      <c r="E122" s="24"/>
      <c r="F122" s="24" t="s">
        <v>2700</v>
      </c>
      <c r="G122" s="38"/>
      <c r="H122" s="38"/>
      <c r="I122" s="4036">
        <f>'X12'!N127</f>
        <v>0</v>
      </c>
      <c r="J122" s="6887"/>
      <c r="K122" s="2181"/>
      <c r="L122" s="4040">
        <f>I122-J122</f>
        <v>0</v>
      </c>
      <c r="M122" s="4041">
        <f>IFERROR(IF(L122=0,0,L122/J122),100%)</f>
        <v>0</v>
      </c>
      <c r="N122" s="2170"/>
    </row>
    <row r="123" spans="2:14" s="2183" customFormat="1">
      <c r="B123" s="2237" t="s">
        <v>2733</v>
      </c>
      <c r="C123" s="2198">
        <v>13</v>
      </c>
      <c r="D123" s="24"/>
      <c r="E123" s="37" t="s">
        <v>182</v>
      </c>
      <c r="F123" s="38"/>
      <c r="G123" s="24"/>
      <c r="H123" s="28"/>
      <c r="I123" s="4032">
        <f>SUM(I124:I127)</f>
        <v>0</v>
      </c>
      <c r="J123" s="2191">
        <f>SUM(J124:J127)</f>
        <v>0</v>
      </c>
      <c r="K123" s="2180"/>
      <c r="L123" s="4038">
        <f t="shared" si="4"/>
        <v>0</v>
      </c>
      <c r="M123" s="4039">
        <f>IFERROR(IF(L123=0,0,L123/J123),100%)</f>
        <v>0</v>
      </c>
      <c r="N123" s="2170"/>
    </row>
    <row r="124" spans="2:14" s="2183" customFormat="1">
      <c r="B124" s="2237"/>
      <c r="C124" s="2199"/>
      <c r="D124" s="38">
        <v>13.1</v>
      </c>
      <c r="E124" s="24"/>
      <c r="F124" s="38" t="s">
        <v>183</v>
      </c>
      <c r="G124" s="24"/>
      <c r="H124" s="44"/>
      <c r="I124" s="4031">
        <f>VLOOKUP(F124,'X12'!E129:N154,9,FALSE)</f>
        <v>0</v>
      </c>
      <c r="J124" s="6887"/>
      <c r="K124" s="2181"/>
      <c r="L124" s="4040">
        <f t="shared" si="4"/>
        <v>0</v>
      </c>
      <c r="M124" s="4041">
        <f t="shared" si="3"/>
        <v>0</v>
      </c>
      <c r="N124" s="2170"/>
    </row>
    <row r="125" spans="2:14" s="2183" customFormat="1">
      <c r="B125" s="2237"/>
      <c r="C125" s="2199"/>
      <c r="D125" s="38">
        <v>13.2</v>
      </c>
      <c r="E125" s="24"/>
      <c r="F125" s="38" t="s">
        <v>184</v>
      </c>
      <c r="G125" s="24"/>
      <c r="H125" s="44"/>
      <c r="I125" s="4031">
        <f>VLOOKUP(F125,'X12'!E130:N155,9,FALSE)</f>
        <v>0</v>
      </c>
      <c r="J125" s="6887"/>
      <c r="K125" s="2181"/>
      <c r="L125" s="4040">
        <f t="shared" si="4"/>
        <v>0</v>
      </c>
      <c r="M125" s="4041">
        <f t="shared" si="3"/>
        <v>0</v>
      </c>
      <c r="N125" s="2170"/>
    </row>
    <row r="126" spans="2:14" s="2183" customFormat="1">
      <c r="B126" s="2237"/>
      <c r="C126" s="2199"/>
      <c r="D126" s="38" t="s">
        <v>4400</v>
      </c>
      <c r="E126" s="24"/>
      <c r="F126" s="38" t="s">
        <v>4401</v>
      </c>
      <c r="G126" s="24"/>
      <c r="H126" s="44"/>
      <c r="I126" s="4031">
        <f>'X12'!N131</f>
        <v>0</v>
      </c>
      <c r="J126" s="6887"/>
      <c r="K126" s="2181"/>
      <c r="L126" s="4040">
        <f>I126-J126</f>
        <v>0</v>
      </c>
      <c r="M126" s="4041">
        <f>IFERROR(IF(L126=0,0,L126/J126),100%)</f>
        <v>0</v>
      </c>
      <c r="N126" s="2170"/>
    </row>
    <row r="127" spans="2:14" s="2183" customFormat="1">
      <c r="B127" s="2237"/>
      <c r="C127" s="2199"/>
      <c r="D127" s="38">
        <v>13.3</v>
      </c>
      <c r="E127" s="24"/>
      <c r="F127" s="38" t="s">
        <v>88</v>
      </c>
      <c r="G127" s="24"/>
      <c r="H127" s="44"/>
      <c r="I127" s="4031">
        <f>VLOOKUP(F127,'X12'!E132:N156,9,FALSE)</f>
        <v>0</v>
      </c>
      <c r="J127" s="6887"/>
      <c r="K127" s="2181"/>
      <c r="L127" s="4040">
        <f t="shared" si="4"/>
        <v>0</v>
      </c>
      <c r="M127" s="4041">
        <f t="shared" si="3"/>
        <v>0</v>
      </c>
      <c r="N127" s="2170"/>
    </row>
    <row r="128" spans="2:14" s="2183" customFormat="1">
      <c r="B128" s="2237" t="s">
        <v>2733</v>
      </c>
      <c r="C128" s="2198">
        <v>14</v>
      </c>
      <c r="D128" s="24"/>
      <c r="E128" s="37" t="s">
        <v>185</v>
      </c>
      <c r="F128" s="38"/>
      <c r="G128" s="24"/>
      <c r="H128" s="28"/>
      <c r="I128" s="4032">
        <f>SUM(I129:I131)</f>
        <v>0</v>
      </c>
      <c r="J128" s="2191">
        <f>SUM(J129:J131)</f>
        <v>0</v>
      </c>
      <c r="K128" s="2180"/>
      <c r="L128" s="4038">
        <f t="shared" si="4"/>
        <v>0</v>
      </c>
      <c r="M128" s="4039">
        <f t="shared" si="3"/>
        <v>0</v>
      </c>
      <c r="N128" s="2170"/>
    </row>
    <row r="129" spans="2:14" s="2183" customFormat="1">
      <c r="B129" s="2237"/>
      <c r="C129" s="2199"/>
      <c r="D129" s="38">
        <v>14.1</v>
      </c>
      <c r="E129" s="24"/>
      <c r="F129" s="38" t="s">
        <v>186</v>
      </c>
      <c r="G129" s="24"/>
      <c r="H129" s="44"/>
      <c r="I129" s="4031">
        <f>VLOOKUP(F129,'X12'!E134:N158,9,FALSE)</f>
        <v>0</v>
      </c>
      <c r="J129" s="6887"/>
      <c r="K129" s="2181"/>
      <c r="L129" s="4040">
        <f t="shared" si="4"/>
        <v>0</v>
      </c>
      <c r="M129" s="4041">
        <f t="shared" si="3"/>
        <v>0</v>
      </c>
      <c r="N129" s="2170"/>
    </row>
    <row r="130" spans="2:14" s="2183" customFormat="1">
      <c r="B130" s="2237"/>
      <c r="C130" s="2199"/>
      <c r="D130" s="38">
        <v>14.2</v>
      </c>
      <c r="E130" s="24"/>
      <c r="F130" s="38" t="s">
        <v>187</v>
      </c>
      <c r="G130" s="24"/>
      <c r="H130" s="44"/>
      <c r="I130" s="4031">
        <f>VLOOKUP(F130,'X12'!E135:N159,9,FALSE)</f>
        <v>0</v>
      </c>
      <c r="J130" s="6887"/>
      <c r="K130" s="2181"/>
      <c r="L130" s="4040">
        <f t="shared" si="4"/>
        <v>0</v>
      </c>
      <c r="M130" s="4041">
        <f t="shared" si="3"/>
        <v>0</v>
      </c>
      <c r="N130" s="2170"/>
    </row>
    <row r="131" spans="2:14" s="2183" customFormat="1">
      <c r="B131" s="2237"/>
      <c r="C131" s="2199"/>
      <c r="D131" s="38">
        <v>14.3</v>
      </c>
      <c r="E131" s="24"/>
      <c r="F131" s="38" t="s">
        <v>188</v>
      </c>
      <c r="G131" s="24"/>
      <c r="H131" s="44"/>
      <c r="I131" s="4031">
        <f>VLOOKUP(F131,'X12'!E136:N160,9,FALSE)</f>
        <v>0</v>
      </c>
      <c r="J131" s="6887"/>
      <c r="K131" s="2181"/>
      <c r="L131" s="4040">
        <f t="shared" si="4"/>
        <v>0</v>
      </c>
      <c r="M131" s="4041">
        <f t="shared" si="3"/>
        <v>0</v>
      </c>
      <c r="N131" s="2170"/>
    </row>
    <row r="132" spans="2:14" s="2183" customFormat="1">
      <c r="B132" s="2237" t="s">
        <v>2733</v>
      </c>
      <c r="C132" s="2198">
        <v>15</v>
      </c>
      <c r="D132" s="24"/>
      <c r="E132" s="39" t="s">
        <v>189</v>
      </c>
      <c r="F132" s="38"/>
      <c r="G132" s="24"/>
      <c r="H132" s="47"/>
      <c r="I132" s="6889">
        <f>'X12'!N137</f>
        <v>0</v>
      </c>
      <c r="J132" s="6888"/>
      <c r="K132" s="2180"/>
      <c r="L132" s="4038">
        <f t="shared" si="4"/>
        <v>0</v>
      </c>
      <c r="M132" s="4039">
        <f t="shared" si="3"/>
        <v>0</v>
      </c>
      <c r="N132" s="2170"/>
    </row>
    <row r="133" spans="2:14" s="2183" customFormat="1">
      <c r="B133" s="2237" t="s">
        <v>2733</v>
      </c>
      <c r="C133" s="2198">
        <v>16</v>
      </c>
      <c r="D133" s="24"/>
      <c r="E133" s="39" t="s">
        <v>190</v>
      </c>
      <c r="F133" s="38"/>
      <c r="G133" s="24"/>
      <c r="H133" s="28"/>
      <c r="I133" s="4032">
        <f>SUM(I134:I149)</f>
        <v>0</v>
      </c>
      <c r="J133" s="2191">
        <f>SUM(J134:J149)</f>
        <v>0</v>
      </c>
      <c r="K133" s="2180"/>
      <c r="L133" s="4038">
        <f t="shared" si="4"/>
        <v>0</v>
      </c>
      <c r="M133" s="4039">
        <f t="shared" si="3"/>
        <v>0</v>
      </c>
      <c r="N133" s="2170"/>
    </row>
    <row r="134" spans="2:14" s="2183" customFormat="1" ht="14.25" customHeight="1">
      <c r="B134" s="2237"/>
      <c r="C134" s="2199"/>
      <c r="D134" s="24">
        <v>16.100000000000001</v>
      </c>
      <c r="E134" s="24"/>
      <c r="F134" s="38" t="s">
        <v>191</v>
      </c>
      <c r="G134" s="38"/>
      <c r="H134" s="44"/>
      <c r="I134" s="4031">
        <f>VLOOKUP(F134,'X12'!E139:N164,9,FALSE)</f>
        <v>0</v>
      </c>
      <c r="J134" s="6887"/>
      <c r="K134" s="2181"/>
      <c r="L134" s="4040">
        <f t="shared" si="4"/>
        <v>0</v>
      </c>
      <c r="M134" s="4041">
        <f t="shared" si="3"/>
        <v>0</v>
      </c>
      <c r="N134" s="2170"/>
    </row>
    <row r="135" spans="2:14" s="2183" customFormat="1" ht="14.25" customHeight="1">
      <c r="B135" s="2237"/>
      <c r="C135" s="2199"/>
      <c r="D135" s="24">
        <v>16.2</v>
      </c>
      <c r="E135" s="24"/>
      <c r="F135" s="38" t="s">
        <v>192</v>
      </c>
      <c r="G135" s="38"/>
      <c r="H135" s="44"/>
      <c r="I135" s="4031">
        <f>VLOOKUP(F135,'X12'!E140:N165,9,FALSE)</f>
        <v>0</v>
      </c>
      <c r="J135" s="6887"/>
      <c r="K135" s="2181"/>
      <c r="L135" s="4040">
        <f t="shared" si="4"/>
        <v>0</v>
      </c>
      <c r="M135" s="4041">
        <f t="shared" si="3"/>
        <v>0</v>
      </c>
      <c r="N135" s="2170"/>
    </row>
    <row r="136" spans="2:14" s="2183" customFormat="1">
      <c r="B136" s="2237"/>
      <c r="C136" s="2199"/>
      <c r="D136" s="24"/>
      <c r="E136" s="24" t="s">
        <v>193</v>
      </c>
      <c r="F136" s="38"/>
      <c r="G136" s="38" t="s">
        <v>194</v>
      </c>
      <c r="H136" s="45"/>
      <c r="I136" s="4031">
        <f>'X12'!N141</f>
        <v>0</v>
      </c>
      <c r="J136" s="6887"/>
      <c r="K136" s="2181"/>
      <c r="L136" s="4040">
        <f t="shared" si="4"/>
        <v>0</v>
      </c>
      <c r="M136" s="4041">
        <f t="shared" si="3"/>
        <v>0</v>
      </c>
      <c r="N136" s="2170"/>
    </row>
    <row r="137" spans="2:14" s="2183" customFormat="1">
      <c r="B137" s="2237"/>
      <c r="C137" s="2199"/>
      <c r="D137" s="24">
        <v>16.3</v>
      </c>
      <c r="E137" s="24"/>
      <c r="F137" s="38" t="s">
        <v>195</v>
      </c>
      <c r="G137" s="38"/>
      <c r="H137" s="44"/>
      <c r="I137" s="4031">
        <f>VLOOKUP(F137,'X12'!E142:N167,9,FALSE)</f>
        <v>0</v>
      </c>
      <c r="J137" s="6887"/>
      <c r="K137" s="2181"/>
      <c r="L137" s="4040">
        <f t="shared" si="4"/>
        <v>0</v>
      </c>
      <c r="M137" s="4041">
        <f t="shared" si="3"/>
        <v>0</v>
      </c>
      <c r="N137" s="2170"/>
    </row>
    <row r="138" spans="2:14" s="2183" customFormat="1">
      <c r="B138" s="2237"/>
      <c r="C138" s="2199"/>
      <c r="D138" s="24"/>
      <c r="E138" s="24" t="s">
        <v>196</v>
      </c>
      <c r="F138" s="38"/>
      <c r="G138" s="38" t="s">
        <v>197</v>
      </c>
      <c r="H138" s="45"/>
      <c r="I138" s="4031">
        <f>'X12'!N143</f>
        <v>0</v>
      </c>
      <c r="J138" s="6887"/>
      <c r="K138" s="2181"/>
      <c r="L138" s="4040">
        <f t="shared" si="4"/>
        <v>0</v>
      </c>
      <c r="M138" s="4041">
        <f t="shared" si="3"/>
        <v>0</v>
      </c>
      <c r="N138" s="2170"/>
    </row>
    <row r="139" spans="2:14" s="2183" customFormat="1">
      <c r="B139" s="2237"/>
      <c r="C139" s="2199"/>
      <c r="D139" s="24">
        <v>16.399999999999999</v>
      </c>
      <c r="E139" s="24"/>
      <c r="F139" s="38" t="s">
        <v>198</v>
      </c>
      <c r="G139" s="38"/>
      <c r="H139" s="44"/>
      <c r="I139" s="4031">
        <f>VLOOKUP(F139,'X12'!E144:N169,9,FALSE)</f>
        <v>0</v>
      </c>
      <c r="J139" s="6887"/>
      <c r="K139" s="2181"/>
      <c r="L139" s="4040">
        <f t="shared" si="4"/>
        <v>0</v>
      </c>
      <c r="M139" s="4041">
        <f t="shared" si="3"/>
        <v>0</v>
      </c>
      <c r="N139" s="2170"/>
    </row>
    <row r="140" spans="2:14" s="2183" customFormat="1">
      <c r="B140" s="2237"/>
      <c r="C140" s="2199"/>
      <c r="D140" s="24"/>
      <c r="E140" s="24" t="s">
        <v>199</v>
      </c>
      <c r="F140" s="38"/>
      <c r="G140" s="38" t="s">
        <v>200</v>
      </c>
      <c r="H140" s="45"/>
      <c r="I140" s="4031">
        <f>'X12'!N145</f>
        <v>0</v>
      </c>
      <c r="J140" s="6887"/>
      <c r="K140" s="2181"/>
      <c r="L140" s="4040">
        <f t="shared" si="4"/>
        <v>0</v>
      </c>
      <c r="M140" s="4041">
        <f t="shared" si="3"/>
        <v>0</v>
      </c>
      <c r="N140" s="2170"/>
    </row>
    <row r="141" spans="2:14" s="2183" customFormat="1" ht="14.25" customHeight="1">
      <c r="B141" s="2237"/>
      <c r="C141" s="2199"/>
      <c r="D141" s="24">
        <v>16.5</v>
      </c>
      <c r="E141" s="24"/>
      <c r="F141" s="38" t="s">
        <v>201</v>
      </c>
      <c r="G141" s="38"/>
      <c r="H141" s="44"/>
      <c r="I141" s="4031">
        <f>VLOOKUP(F141,'X12'!E146:N171,9,FALSE)</f>
        <v>0</v>
      </c>
      <c r="J141" s="6887"/>
      <c r="K141" s="2181"/>
      <c r="L141" s="4040">
        <f t="shared" si="4"/>
        <v>0</v>
      </c>
      <c r="M141" s="4041">
        <f t="shared" si="3"/>
        <v>0</v>
      </c>
      <c r="N141" s="2170"/>
    </row>
    <row r="142" spans="2:14" s="2183" customFormat="1">
      <c r="B142" s="2237"/>
      <c r="C142" s="2199"/>
      <c r="D142" s="24"/>
      <c r="E142" s="24" t="s">
        <v>202</v>
      </c>
      <c r="F142" s="38"/>
      <c r="G142" s="38" t="s">
        <v>203</v>
      </c>
      <c r="H142" s="45"/>
      <c r="I142" s="4031">
        <f>'X12'!N147</f>
        <v>0</v>
      </c>
      <c r="J142" s="6887"/>
      <c r="K142" s="2181"/>
      <c r="L142" s="4040">
        <f t="shared" si="4"/>
        <v>0</v>
      </c>
      <c r="M142" s="4041">
        <f t="shared" si="3"/>
        <v>0</v>
      </c>
      <c r="N142" s="2170"/>
    </row>
    <row r="143" spans="2:14" s="2183" customFormat="1">
      <c r="B143" s="2237"/>
      <c r="C143" s="2199"/>
      <c r="D143" s="24">
        <v>16.600000000000001</v>
      </c>
      <c r="E143" s="24"/>
      <c r="F143" s="38" t="s">
        <v>204</v>
      </c>
      <c r="G143" s="38"/>
      <c r="H143" s="44"/>
      <c r="I143" s="4031">
        <f>VLOOKUP(F143,'X12'!E148:N173,9,FALSE)</f>
        <v>0</v>
      </c>
      <c r="J143" s="6887"/>
      <c r="K143" s="2181"/>
      <c r="L143" s="4040">
        <f t="shared" si="4"/>
        <v>0</v>
      </c>
      <c r="M143" s="4041">
        <f t="shared" si="3"/>
        <v>0</v>
      </c>
      <c r="N143" s="2170"/>
    </row>
    <row r="144" spans="2:14" s="2183" customFormat="1">
      <c r="B144" s="2237"/>
      <c r="C144" s="2199"/>
      <c r="D144" s="24"/>
      <c r="E144" s="24" t="s">
        <v>205</v>
      </c>
      <c r="F144" s="38"/>
      <c r="G144" s="38" t="s">
        <v>206</v>
      </c>
      <c r="H144" s="45"/>
      <c r="I144" s="4031">
        <f>'X12'!N149</f>
        <v>0</v>
      </c>
      <c r="J144" s="6887"/>
      <c r="K144" s="2181"/>
      <c r="L144" s="4040">
        <f t="shared" si="4"/>
        <v>0</v>
      </c>
      <c r="M144" s="4041">
        <f t="shared" ref="M144:M169" si="5">IFERROR(IF(L144=0,0,L144/J144),100%)</f>
        <v>0</v>
      </c>
      <c r="N144" s="2170"/>
    </row>
    <row r="145" spans="2:17" s="2183" customFormat="1">
      <c r="B145" s="2237"/>
      <c r="C145" s="2199"/>
      <c r="D145" s="24">
        <v>16.7</v>
      </c>
      <c r="E145" s="24"/>
      <c r="F145" s="38" t="s">
        <v>207</v>
      </c>
      <c r="G145" s="38"/>
      <c r="H145" s="44"/>
      <c r="I145" s="4031">
        <f>VLOOKUP(F145,'X12'!E150:N175,9,FALSE)</f>
        <v>0</v>
      </c>
      <c r="J145" s="6887"/>
      <c r="K145" s="2181"/>
      <c r="L145" s="4040">
        <f t="shared" si="4"/>
        <v>0</v>
      </c>
      <c r="M145" s="4041">
        <f t="shared" si="5"/>
        <v>0</v>
      </c>
      <c r="N145" s="2170"/>
    </row>
    <row r="146" spans="2:17" s="2183" customFormat="1">
      <c r="B146" s="2237"/>
      <c r="C146" s="2199"/>
      <c r="D146" s="24"/>
      <c r="E146" s="24" t="s">
        <v>208</v>
      </c>
      <c r="F146" s="38"/>
      <c r="G146" s="38" t="s">
        <v>209</v>
      </c>
      <c r="H146" s="45"/>
      <c r="I146" s="4031">
        <f>'X12'!N151</f>
        <v>0</v>
      </c>
      <c r="J146" s="6887"/>
      <c r="K146" s="2181"/>
      <c r="L146" s="4040">
        <f t="shared" ref="L146:L168" si="6">I146-J146</f>
        <v>0</v>
      </c>
      <c r="M146" s="4041">
        <f t="shared" si="5"/>
        <v>0</v>
      </c>
      <c r="N146" s="2170"/>
    </row>
    <row r="147" spans="2:17" s="2183" customFormat="1">
      <c r="B147" s="2237"/>
      <c r="C147" s="2199"/>
      <c r="D147" s="24">
        <v>16.8</v>
      </c>
      <c r="E147" s="24"/>
      <c r="F147" s="38" t="s">
        <v>210</v>
      </c>
      <c r="G147" s="38"/>
      <c r="H147" s="44"/>
      <c r="I147" s="4031">
        <f>+'X12'!N152</f>
        <v>0</v>
      </c>
      <c r="J147" s="6887"/>
      <c r="K147" s="2181"/>
      <c r="L147" s="4040">
        <f t="shared" si="6"/>
        <v>0</v>
      </c>
      <c r="M147" s="4041">
        <f t="shared" si="5"/>
        <v>0</v>
      </c>
      <c r="N147" s="2170"/>
    </row>
    <row r="148" spans="2:17" s="2183" customFormat="1">
      <c r="B148" s="2237"/>
      <c r="C148" s="2199"/>
      <c r="D148" s="24"/>
      <c r="E148" s="24" t="s">
        <v>211</v>
      </c>
      <c r="F148" s="38"/>
      <c r="G148" s="38" t="s">
        <v>212</v>
      </c>
      <c r="H148" s="45"/>
      <c r="I148" s="4031">
        <f>+'X12'!N153</f>
        <v>0</v>
      </c>
      <c r="J148" s="6887"/>
      <c r="K148" s="2181"/>
      <c r="L148" s="4040">
        <f t="shared" si="6"/>
        <v>0</v>
      </c>
      <c r="M148" s="4041">
        <f t="shared" si="5"/>
        <v>0</v>
      </c>
      <c r="N148" s="2170"/>
    </row>
    <row r="149" spans="2:17" s="2183" customFormat="1">
      <c r="B149" s="2237"/>
      <c r="C149" s="2199"/>
      <c r="D149" s="24">
        <v>16.899999999999999</v>
      </c>
      <c r="E149" s="24"/>
      <c r="F149" s="38" t="s">
        <v>213</v>
      </c>
      <c r="G149" s="38"/>
      <c r="H149" s="44"/>
      <c r="I149" s="4031">
        <f>VLOOKUP(F149,'X12'!E154:N179,9,FALSE)</f>
        <v>0</v>
      </c>
      <c r="J149" s="6887"/>
      <c r="K149" s="2181"/>
      <c r="L149" s="4040">
        <f t="shared" si="6"/>
        <v>0</v>
      </c>
      <c r="M149" s="4041">
        <f t="shared" si="5"/>
        <v>0</v>
      </c>
      <c r="N149" s="2170"/>
    </row>
    <row r="150" spans="2:17" s="2183" customFormat="1">
      <c r="B150" s="2237" t="s">
        <v>2733</v>
      </c>
      <c r="C150" s="2198">
        <v>17</v>
      </c>
      <c r="D150" s="24"/>
      <c r="E150" s="37" t="s">
        <v>214</v>
      </c>
      <c r="F150" s="38"/>
      <c r="G150" s="24"/>
      <c r="H150" s="47"/>
      <c r="I150" s="4032">
        <f>SUM(I151:I157)</f>
        <v>0</v>
      </c>
      <c r="J150" s="2191">
        <f>SUM(J151:J157)</f>
        <v>0</v>
      </c>
      <c r="K150" s="2180"/>
      <c r="L150" s="4038">
        <f t="shared" si="6"/>
        <v>0</v>
      </c>
      <c r="M150" s="4039">
        <f t="shared" si="5"/>
        <v>0</v>
      </c>
      <c r="N150" s="2170"/>
    </row>
    <row r="151" spans="2:17" s="2183" customFormat="1">
      <c r="B151" s="2237"/>
      <c r="C151" s="2199"/>
      <c r="D151" s="24">
        <v>17.100000000000001</v>
      </c>
      <c r="E151" s="24"/>
      <c r="F151" s="38" t="s">
        <v>191</v>
      </c>
      <c r="G151" s="24"/>
      <c r="H151" s="44"/>
      <c r="I151" s="4031">
        <f>VLOOKUP(F151,'X12'!E156:N181,9,FALSE)</f>
        <v>0</v>
      </c>
      <c r="J151" s="6887"/>
      <c r="K151" s="2181"/>
      <c r="L151" s="4040">
        <f t="shared" si="6"/>
        <v>0</v>
      </c>
      <c r="M151" s="4041">
        <f t="shared" si="5"/>
        <v>0</v>
      </c>
      <c r="N151" s="2170"/>
    </row>
    <row r="152" spans="2:17" s="2183" customFormat="1" ht="14.25" customHeight="1">
      <c r="B152" s="2237"/>
      <c r="C152" s="2199"/>
      <c r="D152" s="24">
        <v>17.2</v>
      </c>
      <c r="E152" s="24"/>
      <c r="F152" s="38" t="s">
        <v>192</v>
      </c>
      <c r="G152" s="24"/>
      <c r="H152" s="44"/>
      <c r="I152" s="4031">
        <f>VLOOKUP(F152,'X12'!E157:N182,9,FALSE)</f>
        <v>0</v>
      </c>
      <c r="J152" s="6887"/>
      <c r="K152" s="2181"/>
      <c r="L152" s="4040">
        <f t="shared" si="6"/>
        <v>0</v>
      </c>
      <c r="M152" s="4041">
        <f t="shared" si="5"/>
        <v>0</v>
      </c>
      <c r="N152" s="2170"/>
    </row>
    <row r="153" spans="2:17" s="2183" customFormat="1">
      <c r="B153" s="2237"/>
      <c r="C153" s="2199"/>
      <c r="D153" s="24"/>
      <c r="E153" s="24" t="s">
        <v>215</v>
      </c>
      <c r="F153" s="38"/>
      <c r="G153" s="38" t="s">
        <v>194</v>
      </c>
      <c r="H153" s="45"/>
      <c r="I153" s="4031">
        <f>'X12'!N158</f>
        <v>0</v>
      </c>
      <c r="J153" s="6887"/>
      <c r="K153" s="2181"/>
      <c r="L153" s="4040">
        <f t="shared" si="6"/>
        <v>0</v>
      </c>
      <c r="M153" s="4041">
        <f t="shared" si="5"/>
        <v>0</v>
      </c>
      <c r="N153" s="2170"/>
    </row>
    <row r="154" spans="2:17" s="2183" customFormat="1">
      <c r="B154" s="2237"/>
      <c r="C154" s="2199"/>
      <c r="D154" s="24">
        <v>17.3</v>
      </c>
      <c r="E154" s="24"/>
      <c r="F154" s="24" t="s">
        <v>213</v>
      </c>
      <c r="G154" s="24"/>
      <c r="H154" s="44"/>
      <c r="I154" s="4031">
        <f>VLOOKUP(F154,'X12'!E159:N184,9,FALSE)</f>
        <v>0</v>
      </c>
      <c r="J154" s="6887"/>
      <c r="K154" s="2181"/>
      <c r="L154" s="4040">
        <f t="shared" si="6"/>
        <v>0</v>
      </c>
      <c r="M154" s="4041">
        <f t="shared" si="5"/>
        <v>0</v>
      </c>
      <c r="N154" s="2170"/>
    </row>
    <row r="155" spans="2:17" s="2183" customFormat="1">
      <c r="B155" s="2237"/>
      <c r="C155" s="2199"/>
      <c r="D155" s="24">
        <v>17.399999999999999</v>
      </c>
      <c r="E155" s="24"/>
      <c r="F155" s="38" t="s">
        <v>216</v>
      </c>
      <c r="G155" s="24"/>
      <c r="H155" s="44"/>
      <c r="I155" s="4031">
        <f>VLOOKUP(F155,'X12'!E160:N185,9,FALSE)</f>
        <v>0</v>
      </c>
      <c r="J155" s="6887"/>
      <c r="K155" s="2181"/>
      <c r="L155" s="4040">
        <f t="shared" si="6"/>
        <v>0</v>
      </c>
      <c r="M155" s="4041">
        <f t="shared" si="5"/>
        <v>0</v>
      </c>
      <c r="N155" s="2170"/>
    </row>
    <row r="156" spans="2:17" s="2183" customFormat="1">
      <c r="B156" s="2237"/>
      <c r="C156" s="2199"/>
      <c r="D156" s="24">
        <v>17.5</v>
      </c>
      <c r="E156" s="24"/>
      <c r="F156" s="38" t="s">
        <v>217</v>
      </c>
      <c r="G156" s="24"/>
      <c r="H156" s="44"/>
      <c r="I156" s="4031">
        <f>VLOOKUP(F156,'X12'!E161:N186,9,FALSE)</f>
        <v>0</v>
      </c>
      <c r="J156" s="6887"/>
      <c r="K156" s="2181"/>
      <c r="L156" s="4040">
        <f t="shared" si="6"/>
        <v>0</v>
      </c>
      <c r="M156" s="4041">
        <f t="shared" si="5"/>
        <v>0</v>
      </c>
      <c r="N156" s="2170"/>
    </row>
    <row r="157" spans="2:17" s="2183" customFormat="1">
      <c r="B157" s="2237"/>
      <c r="C157" s="2199"/>
      <c r="D157" s="24">
        <v>17.600000000000001</v>
      </c>
      <c r="E157" s="24"/>
      <c r="F157" s="38" t="s">
        <v>218</v>
      </c>
      <c r="G157" s="24"/>
      <c r="H157" s="44"/>
      <c r="I157" s="4031">
        <f>VLOOKUP(F157,'X12'!E162:N187,9,FALSE)</f>
        <v>0</v>
      </c>
      <c r="J157" s="6887"/>
      <c r="K157" s="2181"/>
      <c r="L157" s="4040">
        <f t="shared" si="6"/>
        <v>0</v>
      </c>
      <c r="M157" s="4041">
        <f t="shared" si="5"/>
        <v>0</v>
      </c>
      <c r="N157" s="2170"/>
    </row>
    <row r="158" spans="2:17" s="2183" customFormat="1">
      <c r="B158" s="2237"/>
      <c r="C158" s="2198" t="s">
        <v>4402</v>
      </c>
      <c r="D158" s="39"/>
      <c r="E158" s="39" t="s">
        <v>4403</v>
      </c>
      <c r="F158" s="37"/>
      <c r="G158" s="39"/>
      <c r="H158" s="7289"/>
      <c r="I158" s="6889">
        <f>'X12'!N163</f>
        <v>0</v>
      </c>
      <c r="J158" s="6888"/>
      <c r="K158" s="2180"/>
      <c r="L158" s="4038">
        <f>I158-J158</f>
        <v>0</v>
      </c>
      <c r="M158" s="4039">
        <f>IFERROR(IF(L158=0,0,L158/J158),100%)</f>
        <v>0</v>
      </c>
      <c r="N158" s="2170"/>
      <c r="O158" s="2245"/>
      <c r="P158" s="2245"/>
      <c r="Q158" s="2245"/>
    </row>
    <row r="159" spans="2:17" s="2183" customFormat="1">
      <c r="B159" s="2237" t="s">
        <v>2733</v>
      </c>
      <c r="C159" s="2198">
        <v>18</v>
      </c>
      <c r="D159" s="24"/>
      <c r="E159" s="39" t="s">
        <v>219</v>
      </c>
      <c r="F159" s="38"/>
      <c r="G159" s="24"/>
      <c r="H159" s="28"/>
      <c r="I159" s="6889">
        <f>'X12'!N164</f>
        <v>0</v>
      </c>
      <c r="J159" s="6888"/>
      <c r="K159" s="2180"/>
      <c r="L159" s="4038">
        <f t="shared" si="6"/>
        <v>0</v>
      </c>
      <c r="M159" s="4039">
        <f t="shared" si="5"/>
        <v>0</v>
      </c>
      <c r="N159" s="2170"/>
    </row>
    <row r="160" spans="2:17" s="2183" customFormat="1">
      <c r="B160" s="2237" t="s">
        <v>2733</v>
      </c>
      <c r="C160" s="2198">
        <v>19</v>
      </c>
      <c r="D160" s="24"/>
      <c r="E160" s="39" t="s">
        <v>220</v>
      </c>
      <c r="F160" s="38"/>
      <c r="G160" s="24"/>
      <c r="H160" s="28"/>
      <c r="I160" s="6889">
        <f>'X12'!N165</f>
        <v>0</v>
      </c>
      <c r="J160" s="6888"/>
      <c r="K160" s="2180"/>
      <c r="L160" s="4038">
        <f t="shared" si="6"/>
        <v>0</v>
      </c>
      <c r="M160" s="4039">
        <f t="shared" si="5"/>
        <v>0</v>
      </c>
      <c r="N160" s="2170"/>
    </row>
    <row r="161" spans="2:14" s="2183" customFormat="1">
      <c r="B161" s="2237" t="s">
        <v>2733</v>
      </c>
      <c r="C161" s="2198">
        <v>20</v>
      </c>
      <c r="D161" s="24"/>
      <c r="E161" s="39" t="s">
        <v>221</v>
      </c>
      <c r="F161" s="38"/>
      <c r="G161" s="24"/>
      <c r="H161" s="28"/>
      <c r="I161" s="6889">
        <f>'X12'!N166</f>
        <v>0</v>
      </c>
      <c r="J161" s="6888"/>
      <c r="K161" s="2180"/>
      <c r="L161" s="4038">
        <f t="shared" si="6"/>
        <v>0</v>
      </c>
      <c r="M161" s="4039">
        <f t="shared" si="5"/>
        <v>0</v>
      </c>
      <c r="N161" s="2170"/>
    </row>
    <row r="162" spans="2:14" s="2183" customFormat="1">
      <c r="B162" s="2237" t="s">
        <v>2733</v>
      </c>
      <c r="C162" s="2198">
        <v>21</v>
      </c>
      <c r="D162" s="24"/>
      <c r="E162" s="39" t="s">
        <v>222</v>
      </c>
      <c r="F162" s="38"/>
      <c r="G162" s="24"/>
      <c r="H162" s="28"/>
      <c r="I162" s="6889">
        <f>'X12'!N167</f>
        <v>0</v>
      </c>
      <c r="J162" s="6888"/>
      <c r="K162" s="2180"/>
      <c r="L162" s="4038">
        <f t="shared" si="6"/>
        <v>0</v>
      </c>
      <c r="M162" s="4039">
        <f t="shared" si="5"/>
        <v>0</v>
      </c>
      <c r="N162" s="2170"/>
    </row>
    <row r="163" spans="2:14" s="2183" customFormat="1">
      <c r="B163" s="2237" t="s">
        <v>2733</v>
      </c>
      <c r="C163" s="2198">
        <v>22</v>
      </c>
      <c r="D163" s="24"/>
      <c r="E163" s="39" t="s">
        <v>223</v>
      </c>
      <c r="F163" s="38"/>
      <c r="G163" s="24"/>
      <c r="H163" s="28"/>
      <c r="I163" s="6889">
        <f>'X12'!N168</f>
        <v>0</v>
      </c>
      <c r="J163" s="6888"/>
      <c r="K163" s="2180"/>
      <c r="L163" s="4038">
        <f t="shared" si="6"/>
        <v>0</v>
      </c>
      <c r="M163" s="4039">
        <f t="shared" si="5"/>
        <v>0</v>
      </c>
      <c r="N163" s="2170"/>
    </row>
    <row r="164" spans="2:14" s="2183" customFormat="1">
      <c r="B164" s="2237" t="s">
        <v>2733</v>
      </c>
      <c r="C164" s="2198">
        <v>23</v>
      </c>
      <c r="D164" s="24"/>
      <c r="E164" s="39" t="s">
        <v>224</v>
      </c>
      <c r="F164" s="38"/>
      <c r="G164" s="24"/>
      <c r="H164" s="28"/>
      <c r="I164" s="4030">
        <f>SUM(I165:I167)</f>
        <v>0</v>
      </c>
      <c r="J164" s="2191">
        <f>SUM(J165:J167)</f>
        <v>0</v>
      </c>
      <c r="K164" s="2180"/>
      <c r="L164" s="4038">
        <f t="shared" si="6"/>
        <v>0</v>
      </c>
      <c r="M164" s="4039">
        <f t="shared" si="5"/>
        <v>0</v>
      </c>
      <c r="N164" s="2170"/>
    </row>
    <row r="165" spans="2:14" s="2183" customFormat="1">
      <c r="B165" s="2237"/>
      <c r="C165" s="2199"/>
      <c r="D165" s="24">
        <v>23.1</v>
      </c>
      <c r="E165" s="24"/>
      <c r="F165" s="30" t="s">
        <v>225</v>
      </c>
      <c r="G165" s="24"/>
      <c r="H165" s="31"/>
      <c r="I165" s="4031">
        <f>VLOOKUP(F165,'X12'!E170:N194,9,FALSE)</f>
        <v>0</v>
      </c>
      <c r="J165" s="6887"/>
      <c r="K165" s="2172"/>
      <c r="L165" s="4040">
        <f t="shared" si="6"/>
        <v>0</v>
      </c>
      <c r="M165" s="4041">
        <f t="shared" si="5"/>
        <v>0</v>
      </c>
      <c r="N165" s="2170"/>
    </row>
    <row r="166" spans="2:14" s="2183" customFormat="1">
      <c r="B166" s="2237"/>
      <c r="C166" s="2199"/>
      <c r="D166" s="24">
        <v>23.2</v>
      </c>
      <c r="E166" s="24"/>
      <c r="F166" s="30" t="s">
        <v>226</v>
      </c>
      <c r="G166" s="24"/>
      <c r="H166" s="31"/>
      <c r="I166" s="4031">
        <f>VLOOKUP(F166,'X12'!E171:N195,9,FALSE)</f>
        <v>0</v>
      </c>
      <c r="J166" s="6887"/>
      <c r="K166" s="2172"/>
      <c r="L166" s="4040">
        <f t="shared" si="6"/>
        <v>0</v>
      </c>
      <c r="M166" s="4041">
        <f t="shared" si="5"/>
        <v>0</v>
      </c>
      <c r="N166" s="2170"/>
    </row>
    <row r="167" spans="2:14" s="2183" customFormat="1">
      <c r="B167" s="2237"/>
      <c r="C167" s="2199"/>
      <c r="D167" s="24">
        <v>23.3</v>
      </c>
      <c r="E167" s="32"/>
      <c r="F167" s="33" t="s">
        <v>227</v>
      </c>
      <c r="G167" s="24"/>
      <c r="H167" s="31"/>
      <c r="I167" s="4031">
        <f>VLOOKUP(F167,'X12'!E172:N196,9,FALSE)</f>
        <v>0</v>
      </c>
      <c r="J167" s="6887"/>
      <c r="K167" s="2172"/>
      <c r="L167" s="4042">
        <f t="shared" si="6"/>
        <v>0</v>
      </c>
      <c r="M167" s="4043">
        <f t="shared" si="5"/>
        <v>0</v>
      </c>
      <c r="N167" s="2170"/>
    </row>
    <row r="168" spans="2:14" s="2183" customFormat="1" ht="13.5" thickBot="1">
      <c r="B168" s="2237" t="s">
        <v>2733</v>
      </c>
      <c r="C168" s="2198">
        <v>24</v>
      </c>
      <c r="D168" s="24"/>
      <c r="E168" s="39" t="s">
        <v>228</v>
      </c>
      <c r="F168" s="38"/>
      <c r="G168" s="24"/>
      <c r="H168" s="47"/>
      <c r="I168" s="6889">
        <f>'X12'!N173</f>
        <v>0</v>
      </c>
      <c r="J168" s="6888"/>
      <c r="K168" s="2180"/>
      <c r="L168" s="4038">
        <f t="shared" si="6"/>
        <v>0</v>
      </c>
      <c r="M168" s="4044">
        <f t="shared" si="5"/>
        <v>0</v>
      </c>
      <c r="N168" s="2170"/>
    </row>
    <row r="169" spans="2:14" s="2183" customFormat="1" ht="16.5" thickBot="1">
      <c r="B169" s="4028"/>
      <c r="C169" s="2200">
        <v>25</v>
      </c>
      <c r="D169" s="8346" t="s">
        <v>229</v>
      </c>
      <c r="E169" s="8346"/>
      <c r="F169" s="8346"/>
      <c r="G169" s="8346"/>
      <c r="H169" s="8347"/>
      <c r="I169" s="2218">
        <f>SUMIF(B10:B168,"a",I10:I168)</f>
        <v>0</v>
      </c>
      <c r="J169" s="4037">
        <f>SUMIF(B10:B168,"a",J10:J168)</f>
        <v>0</v>
      </c>
      <c r="K169" s="2182"/>
      <c r="L169" s="4045">
        <f>I169-J169</f>
        <v>0</v>
      </c>
      <c r="M169" s="4046">
        <f t="shared" si="5"/>
        <v>0</v>
      </c>
      <c r="N169" s="2170"/>
    </row>
    <row r="170" spans="2:14" s="2183" customFormat="1">
      <c r="B170" s="2237"/>
      <c r="C170" s="2176"/>
      <c r="D170" s="2170"/>
      <c r="E170" s="2170"/>
      <c r="F170" s="2170"/>
      <c r="G170" s="2170"/>
      <c r="H170" s="2170"/>
      <c r="I170" s="2170"/>
      <c r="J170" s="2172"/>
      <c r="K170" s="2172"/>
      <c r="L170" s="2170"/>
      <c r="M170" s="2170"/>
      <c r="N170" s="2170"/>
    </row>
    <row r="171" spans="2:14" s="2183" customFormat="1">
      <c r="B171" s="4027"/>
      <c r="C171" s="2184"/>
      <c r="J171" s="2185"/>
      <c r="K171" s="2185"/>
    </row>
    <row r="172" spans="2:14" s="2183" customFormat="1">
      <c r="B172" s="4027"/>
      <c r="C172" s="2184"/>
      <c r="J172" s="2185"/>
      <c r="K172" s="2185"/>
    </row>
    <row r="173" spans="2:14" s="2183" customFormat="1">
      <c r="B173" s="4027"/>
      <c r="C173" s="2184"/>
      <c r="J173" s="2185"/>
      <c r="K173" s="2185"/>
    </row>
    <row r="174" spans="2:14" s="2183" customFormat="1">
      <c r="B174" s="4027"/>
      <c r="C174" s="2184"/>
      <c r="J174" s="2185"/>
      <c r="K174" s="2185"/>
    </row>
    <row r="175" spans="2:14" s="2183" customFormat="1">
      <c r="B175" s="4027"/>
      <c r="C175" s="2184"/>
      <c r="J175" s="2185"/>
      <c r="K175" s="2185"/>
    </row>
    <row r="176" spans="2:14" s="2183" customFormat="1">
      <c r="B176" s="4027"/>
      <c r="C176" s="2184"/>
      <c r="J176" s="2185"/>
      <c r="K176" s="2185"/>
    </row>
    <row r="177" spans="2:11" s="2183" customFormat="1">
      <c r="B177" s="4027"/>
      <c r="C177" s="2184"/>
      <c r="J177" s="2185"/>
      <c r="K177" s="2185"/>
    </row>
    <row r="178" spans="2:11" s="2183" customFormat="1">
      <c r="B178" s="4027"/>
      <c r="C178" s="2184"/>
      <c r="J178" s="2185"/>
      <c r="K178" s="2185"/>
    </row>
    <row r="179" spans="2:11" s="2183" customFormat="1">
      <c r="B179" s="4027"/>
      <c r="C179" s="2184"/>
      <c r="J179" s="2185"/>
      <c r="K179" s="2185"/>
    </row>
    <row r="180" spans="2:11" s="2183" customFormat="1">
      <c r="B180" s="4027"/>
      <c r="C180" s="2184"/>
      <c r="J180" s="2185"/>
      <c r="K180" s="2185"/>
    </row>
    <row r="181" spans="2:11" s="2183" customFormat="1">
      <c r="B181" s="4027"/>
      <c r="C181" s="2184"/>
      <c r="J181" s="2185"/>
      <c r="K181" s="2185"/>
    </row>
    <row r="182" spans="2:11" s="2183" customFormat="1">
      <c r="B182" s="4027"/>
      <c r="C182" s="2184"/>
      <c r="J182" s="2185"/>
      <c r="K182" s="2185"/>
    </row>
    <row r="183" spans="2:11" s="2183" customFormat="1">
      <c r="B183" s="4027"/>
      <c r="C183" s="2184"/>
      <c r="J183" s="2185"/>
      <c r="K183" s="2185"/>
    </row>
    <row r="184" spans="2:11" s="2183" customFormat="1">
      <c r="B184" s="4027"/>
      <c r="C184" s="2184"/>
      <c r="J184" s="2185"/>
      <c r="K184" s="2185"/>
    </row>
    <row r="185" spans="2:11" s="2183" customFormat="1">
      <c r="B185" s="4027"/>
      <c r="C185" s="2184"/>
      <c r="J185" s="2185"/>
      <c r="K185" s="2185"/>
    </row>
    <row r="186" spans="2:11" s="2183" customFormat="1">
      <c r="B186" s="4027"/>
      <c r="C186" s="2184"/>
      <c r="J186" s="2185"/>
      <c r="K186" s="2185"/>
    </row>
    <row r="187" spans="2:11" s="2183" customFormat="1">
      <c r="B187" s="4027"/>
      <c r="C187" s="2184"/>
      <c r="J187" s="2185"/>
      <c r="K187" s="2185"/>
    </row>
    <row r="188" spans="2:11" s="2183" customFormat="1">
      <c r="B188" s="4027"/>
      <c r="C188" s="2184"/>
      <c r="J188" s="2185"/>
      <c r="K188" s="2185"/>
    </row>
    <row r="189" spans="2:11" s="2183" customFormat="1">
      <c r="B189" s="4027"/>
      <c r="C189" s="2184"/>
      <c r="J189" s="2185"/>
      <c r="K189" s="2185"/>
    </row>
    <row r="190" spans="2:11" s="2183" customFormat="1">
      <c r="B190" s="4027"/>
      <c r="C190" s="2184"/>
      <c r="J190" s="2185"/>
      <c r="K190" s="2185"/>
    </row>
    <row r="191" spans="2:11" s="2183" customFormat="1">
      <c r="B191" s="4027"/>
      <c r="C191" s="2184"/>
      <c r="J191" s="2185"/>
      <c r="K191" s="2185"/>
    </row>
    <row r="192" spans="2:11" s="2183" customFormat="1">
      <c r="B192" s="4027"/>
      <c r="C192" s="2184"/>
      <c r="J192" s="2185"/>
      <c r="K192" s="2185"/>
    </row>
    <row r="193" spans="2:11" s="2183" customFormat="1">
      <c r="B193" s="4027"/>
      <c r="C193" s="2184"/>
      <c r="J193" s="2185"/>
      <c r="K193" s="2185"/>
    </row>
    <row r="194" spans="2:11" s="2183" customFormat="1">
      <c r="B194" s="4027"/>
      <c r="C194" s="2184"/>
      <c r="J194" s="2185"/>
      <c r="K194" s="2185"/>
    </row>
    <row r="195" spans="2:11" s="2183" customFormat="1">
      <c r="B195" s="4027"/>
      <c r="C195" s="2184"/>
      <c r="J195" s="2185"/>
      <c r="K195" s="2185"/>
    </row>
    <row r="196" spans="2:11" s="2183" customFormat="1">
      <c r="B196" s="4027"/>
      <c r="C196" s="2184"/>
      <c r="J196" s="2185"/>
      <c r="K196" s="2185"/>
    </row>
    <row r="197" spans="2:11" s="2183" customFormat="1">
      <c r="B197" s="4027"/>
      <c r="C197" s="2184"/>
      <c r="J197" s="2185"/>
      <c r="K197" s="2185"/>
    </row>
    <row r="198" spans="2:11" s="2183" customFormat="1">
      <c r="B198" s="4027"/>
      <c r="C198" s="2184"/>
      <c r="J198" s="2185"/>
      <c r="K198" s="2185"/>
    </row>
    <row r="199" spans="2:11" s="2183" customFormat="1">
      <c r="B199" s="4027"/>
      <c r="C199" s="2184"/>
      <c r="J199" s="2185"/>
      <c r="K199" s="2185"/>
    </row>
    <row r="200" spans="2:11" s="2183" customFormat="1">
      <c r="B200" s="4027"/>
      <c r="C200" s="2184"/>
      <c r="J200" s="2185"/>
      <c r="K200" s="2185"/>
    </row>
    <row r="201" spans="2:11" s="2183" customFormat="1">
      <c r="B201" s="4027"/>
      <c r="C201" s="2184"/>
      <c r="J201" s="2185"/>
      <c r="K201" s="2185"/>
    </row>
    <row r="202" spans="2:11" s="2183" customFormat="1">
      <c r="B202" s="4027"/>
      <c r="C202" s="2184"/>
      <c r="J202" s="2185"/>
      <c r="K202" s="2185"/>
    </row>
    <row r="203" spans="2:11" s="2183" customFormat="1">
      <c r="B203" s="4027"/>
      <c r="C203" s="2184"/>
      <c r="J203" s="2185"/>
      <c r="K203" s="2185"/>
    </row>
    <row r="204" spans="2:11" s="2183" customFormat="1">
      <c r="B204" s="4027"/>
      <c r="C204" s="2184"/>
      <c r="J204" s="2185"/>
      <c r="K204" s="2185"/>
    </row>
    <row r="205" spans="2:11" s="2183" customFormat="1">
      <c r="B205" s="4027"/>
      <c r="C205" s="2184"/>
      <c r="J205" s="2185"/>
      <c r="K205" s="2185"/>
    </row>
    <row r="206" spans="2:11" s="2183" customFormat="1">
      <c r="B206" s="4027"/>
      <c r="C206" s="2184"/>
      <c r="J206" s="2185"/>
      <c r="K206" s="2185"/>
    </row>
    <row r="207" spans="2:11" s="2183" customFormat="1">
      <c r="B207" s="4027"/>
      <c r="C207" s="2184"/>
      <c r="J207" s="2185"/>
      <c r="K207" s="2185"/>
    </row>
    <row r="208" spans="2:11" s="2183" customFormat="1">
      <c r="B208" s="4027"/>
      <c r="C208" s="2184"/>
      <c r="J208" s="2185"/>
      <c r="K208" s="2185"/>
    </row>
    <row r="209" spans="2:11" s="2183" customFormat="1">
      <c r="B209" s="4027"/>
      <c r="C209" s="2184"/>
      <c r="J209" s="2185"/>
      <c r="K209" s="2185"/>
    </row>
    <row r="210" spans="2:11" s="2183" customFormat="1">
      <c r="B210" s="4027"/>
      <c r="C210" s="2184"/>
      <c r="J210" s="2185"/>
      <c r="K210" s="2185"/>
    </row>
    <row r="211" spans="2:11" s="2183" customFormat="1">
      <c r="B211" s="4027"/>
      <c r="C211" s="2184"/>
      <c r="J211" s="2185"/>
      <c r="K211" s="2185"/>
    </row>
    <row r="212" spans="2:11" s="2183" customFormat="1">
      <c r="B212" s="4027"/>
      <c r="C212" s="2184"/>
      <c r="J212" s="2185"/>
      <c r="K212" s="2185"/>
    </row>
    <row r="213" spans="2:11" s="2183" customFormat="1">
      <c r="B213" s="4027"/>
      <c r="C213" s="2184"/>
      <c r="J213" s="2185"/>
      <c r="K213" s="2185"/>
    </row>
    <row r="214" spans="2:11" s="2183" customFormat="1">
      <c r="B214" s="4027"/>
      <c r="C214" s="2184"/>
      <c r="J214" s="2185"/>
      <c r="K214" s="2185"/>
    </row>
    <row r="215" spans="2:11" s="2183" customFormat="1">
      <c r="B215" s="4027"/>
      <c r="C215" s="2184"/>
      <c r="J215" s="2185"/>
      <c r="K215" s="2185"/>
    </row>
    <row r="216" spans="2:11" s="2183" customFormat="1">
      <c r="B216" s="4027"/>
      <c r="C216" s="2184"/>
      <c r="J216" s="2185"/>
      <c r="K216" s="2185"/>
    </row>
    <row r="217" spans="2:11" s="2183" customFormat="1">
      <c r="B217" s="4027"/>
      <c r="C217" s="2184"/>
      <c r="J217" s="2185"/>
      <c r="K217" s="2185"/>
    </row>
    <row r="218" spans="2:11" s="2183" customFormat="1">
      <c r="B218" s="4027"/>
      <c r="C218" s="2184"/>
      <c r="J218" s="2185"/>
      <c r="K218" s="2185"/>
    </row>
    <row r="219" spans="2:11" s="2183" customFormat="1">
      <c r="B219" s="4027"/>
      <c r="C219" s="2184"/>
      <c r="J219" s="2185"/>
      <c r="K219" s="2185"/>
    </row>
    <row r="220" spans="2:11" s="2183" customFormat="1">
      <c r="B220" s="4027"/>
      <c r="C220" s="2184"/>
      <c r="J220" s="2185"/>
      <c r="K220" s="2185"/>
    </row>
    <row r="221" spans="2:11" s="2183" customFormat="1">
      <c r="B221" s="4027"/>
      <c r="C221" s="2184"/>
      <c r="J221" s="2185"/>
      <c r="K221" s="2185"/>
    </row>
    <row r="222" spans="2:11" s="2183" customFormat="1">
      <c r="B222" s="4027"/>
      <c r="C222" s="2184"/>
      <c r="J222" s="2185"/>
      <c r="K222" s="2185"/>
    </row>
    <row r="223" spans="2:11" s="2183" customFormat="1">
      <c r="B223" s="4027"/>
      <c r="C223" s="2184"/>
      <c r="J223" s="2185"/>
      <c r="K223" s="2185"/>
    </row>
    <row r="224" spans="2:11" s="2183" customFormat="1">
      <c r="B224" s="4027"/>
      <c r="C224" s="2184"/>
      <c r="J224" s="2185"/>
      <c r="K224" s="2185"/>
    </row>
    <row r="225" spans="2:11" s="2183" customFormat="1">
      <c r="B225" s="4027"/>
      <c r="C225" s="2184"/>
      <c r="J225" s="2185"/>
      <c r="K225" s="2185"/>
    </row>
    <row r="226" spans="2:11" s="2183" customFormat="1">
      <c r="B226" s="4027"/>
      <c r="C226" s="2184"/>
      <c r="J226" s="2185"/>
      <c r="K226" s="2185"/>
    </row>
    <row r="227" spans="2:11" s="2183" customFormat="1">
      <c r="B227" s="4027"/>
      <c r="C227" s="2184"/>
      <c r="J227" s="2185"/>
      <c r="K227" s="2185"/>
    </row>
    <row r="228" spans="2:11" s="2183" customFormat="1">
      <c r="B228" s="4027"/>
      <c r="C228" s="2184"/>
      <c r="J228" s="2185"/>
      <c r="K228" s="2185"/>
    </row>
    <row r="229" spans="2:11" s="2183" customFormat="1">
      <c r="B229" s="4027"/>
      <c r="C229" s="2184"/>
      <c r="J229" s="2185"/>
      <c r="K229" s="2185"/>
    </row>
    <row r="230" spans="2:11" s="2183" customFormat="1">
      <c r="B230" s="4027"/>
      <c r="C230" s="2184"/>
      <c r="J230" s="2185"/>
      <c r="K230" s="2185"/>
    </row>
    <row r="231" spans="2:11" s="2183" customFormat="1">
      <c r="B231" s="4027"/>
      <c r="C231" s="2184"/>
      <c r="J231" s="2185"/>
      <c r="K231" s="2185"/>
    </row>
    <row r="232" spans="2:11" s="2183" customFormat="1">
      <c r="B232" s="4027"/>
      <c r="C232" s="2184"/>
      <c r="J232" s="2185"/>
      <c r="K232" s="2185"/>
    </row>
    <row r="233" spans="2:11" s="2183" customFormat="1">
      <c r="B233" s="4027"/>
      <c r="C233" s="2184"/>
      <c r="J233" s="2185"/>
      <c r="K233" s="2185"/>
    </row>
    <row r="234" spans="2:11" s="2183" customFormat="1">
      <c r="B234" s="4027"/>
      <c r="C234" s="2184"/>
      <c r="J234" s="2185"/>
      <c r="K234" s="2185"/>
    </row>
    <row r="235" spans="2:11" s="2183" customFormat="1">
      <c r="B235" s="4027"/>
      <c r="C235" s="2184"/>
      <c r="J235" s="2185"/>
      <c r="K235" s="2185"/>
    </row>
    <row r="236" spans="2:11" s="2183" customFormat="1">
      <c r="B236" s="4027"/>
      <c r="C236" s="2184"/>
      <c r="J236" s="2185"/>
      <c r="K236" s="2185"/>
    </row>
    <row r="237" spans="2:11" s="2183" customFormat="1">
      <c r="B237" s="4027"/>
      <c r="C237" s="2184"/>
      <c r="J237" s="2185"/>
      <c r="K237" s="2185"/>
    </row>
    <row r="238" spans="2:11" s="2183" customFormat="1">
      <c r="B238" s="4027"/>
      <c r="C238" s="2184"/>
      <c r="J238" s="2185"/>
      <c r="K238" s="2185"/>
    </row>
    <row r="239" spans="2:11" s="2183" customFormat="1">
      <c r="B239" s="4027"/>
      <c r="C239" s="2184"/>
      <c r="J239" s="2185"/>
      <c r="K239" s="2185"/>
    </row>
    <row r="240" spans="2:11" s="2183" customFormat="1">
      <c r="B240" s="4027"/>
      <c r="C240" s="2184"/>
      <c r="J240" s="2185"/>
      <c r="K240" s="2185"/>
    </row>
    <row r="241" spans="2:11" s="2183" customFormat="1">
      <c r="B241" s="4027"/>
      <c r="C241" s="2184"/>
      <c r="J241" s="2185"/>
      <c r="K241" s="2185"/>
    </row>
    <row r="242" spans="2:11" s="2183" customFormat="1">
      <c r="B242" s="4027"/>
      <c r="C242" s="2184"/>
      <c r="J242" s="2185"/>
      <c r="K242" s="2185"/>
    </row>
    <row r="243" spans="2:11" s="2183" customFormat="1">
      <c r="B243" s="4027"/>
      <c r="C243" s="2184"/>
      <c r="J243" s="2185"/>
      <c r="K243" s="2185"/>
    </row>
    <row r="244" spans="2:11" s="2183" customFormat="1">
      <c r="B244" s="4027"/>
      <c r="C244" s="2184"/>
      <c r="J244" s="2185"/>
      <c r="K244" s="2185"/>
    </row>
    <row r="245" spans="2:11" s="2183" customFormat="1">
      <c r="B245" s="4027"/>
      <c r="C245" s="2184"/>
      <c r="J245" s="2185"/>
      <c r="K245" s="2185"/>
    </row>
    <row r="246" spans="2:11" s="2183" customFormat="1">
      <c r="B246" s="4027"/>
      <c r="C246" s="2184"/>
      <c r="J246" s="2185"/>
      <c r="K246" s="2185"/>
    </row>
    <row r="247" spans="2:11" s="2183" customFormat="1">
      <c r="B247" s="4027"/>
      <c r="C247" s="2184"/>
      <c r="J247" s="2185"/>
      <c r="K247" s="2185"/>
    </row>
    <row r="248" spans="2:11" s="2183" customFormat="1">
      <c r="B248" s="4027"/>
      <c r="C248" s="2184"/>
      <c r="J248" s="2185"/>
      <c r="K248" s="2185"/>
    </row>
    <row r="249" spans="2:11" s="2183" customFormat="1">
      <c r="B249" s="4027"/>
      <c r="C249" s="2184"/>
      <c r="J249" s="2185"/>
      <c r="K249" s="2185"/>
    </row>
    <row r="250" spans="2:11" s="2183" customFormat="1">
      <c r="B250" s="4027"/>
      <c r="C250" s="2184"/>
      <c r="J250" s="2185"/>
      <c r="K250" s="2185"/>
    </row>
    <row r="251" spans="2:11" s="2183" customFormat="1">
      <c r="B251" s="4027"/>
      <c r="C251" s="2184"/>
      <c r="J251" s="2185"/>
      <c r="K251" s="2185"/>
    </row>
    <row r="252" spans="2:11" s="2183" customFormat="1">
      <c r="B252" s="4027"/>
      <c r="C252" s="2184"/>
      <c r="J252" s="2185"/>
      <c r="K252" s="2185"/>
    </row>
    <row r="253" spans="2:11" s="2183" customFormat="1">
      <c r="B253" s="4027"/>
      <c r="C253" s="2184"/>
      <c r="J253" s="2185"/>
      <c r="K253" s="2185"/>
    </row>
    <row r="254" spans="2:11" s="2183" customFormat="1">
      <c r="B254" s="4027"/>
      <c r="C254" s="2184"/>
      <c r="J254" s="2185"/>
      <c r="K254" s="2185"/>
    </row>
    <row r="255" spans="2:11" s="2183" customFormat="1">
      <c r="B255" s="4027"/>
      <c r="C255" s="2184"/>
      <c r="J255" s="2185"/>
      <c r="K255" s="2185"/>
    </row>
    <row r="256" spans="2:11" s="2183" customFormat="1">
      <c r="B256" s="4027"/>
      <c r="C256" s="2184"/>
      <c r="J256" s="2185"/>
      <c r="K256" s="2185"/>
    </row>
    <row r="257" spans="2:11" s="2183" customFormat="1">
      <c r="B257" s="4027"/>
      <c r="C257" s="2184"/>
      <c r="J257" s="2185"/>
      <c r="K257" s="2185"/>
    </row>
    <row r="258" spans="2:11" s="2183" customFormat="1">
      <c r="B258" s="4027"/>
      <c r="C258" s="2184"/>
      <c r="J258" s="2185"/>
      <c r="K258" s="2185"/>
    </row>
    <row r="259" spans="2:11" s="2183" customFormat="1">
      <c r="B259" s="4027"/>
      <c r="C259" s="2184"/>
      <c r="J259" s="2185"/>
      <c r="K259" s="2185"/>
    </row>
    <row r="260" spans="2:11" s="2183" customFormat="1">
      <c r="B260" s="4027"/>
      <c r="C260" s="2184"/>
      <c r="J260" s="2185"/>
      <c r="K260" s="2185"/>
    </row>
    <row r="261" spans="2:11" s="2183" customFormat="1">
      <c r="B261" s="4027"/>
      <c r="C261" s="2184"/>
      <c r="J261" s="2185"/>
      <c r="K261" s="2185"/>
    </row>
    <row r="262" spans="2:11" s="2183" customFormat="1">
      <c r="B262" s="4027"/>
      <c r="C262" s="2184"/>
      <c r="J262" s="2185"/>
      <c r="K262" s="2185"/>
    </row>
    <row r="263" spans="2:11" s="2183" customFormat="1">
      <c r="B263" s="4027"/>
      <c r="C263" s="2184"/>
      <c r="J263" s="2185"/>
      <c r="K263" s="2185"/>
    </row>
    <row r="264" spans="2:11" s="2183" customFormat="1">
      <c r="B264" s="4027"/>
      <c r="C264" s="2184"/>
      <c r="J264" s="2185"/>
      <c r="K264" s="2185"/>
    </row>
    <row r="265" spans="2:11" s="2183" customFormat="1">
      <c r="B265" s="4027"/>
      <c r="C265" s="2184"/>
      <c r="J265" s="2185"/>
      <c r="K265" s="2185"/>
    </row>
    <row r="266" spans="2:11" s="2183" customFormat="1">
      <c r="B266" s="4027"/>
      <c r="C266" s="2184"/>
      <c r="J266" s="2185"/>
      <c r="K266" s="2185"/>
    </row>
    <row r="267" spans="2:11" s="2183" customFormat="1">
      <c r="B267" s="4027"/>
      <c r="C267" s="2184"/>
      <c r="J267" s="2185"/>
      <c r="K267" s="2185"/>
    </row>
    <row r="268" spans="2:11" s="2183" customFormat="1">
      <c r="B268" s="4027"/>
      <c r="C268" s="2184"/>
      <c r="J268" s="2185"/>
      <c r="K268" s="2185"/>
    </row>
    <row r="269" spans="2:11" s="2183" customFormat="1">
      <c r="B269" s="4027"/>
      <c r="C269" s="2184"/>
      <c r="J269" s="2185"/>
      <c r="K269" s="2185"/>
    </row>
    <row r="270" spans="2:11" s="2183" customFormat="1">
      <c r="B270" s="4027"/>
      <c r="C270" s="2184"/>
      <c r="J270" s="2185"/>
      <c r="K270" s="2185"/>
    </row>
    <row r="271" spans="2:11" s="2183" customFormat="1">
      <c r="B271" s="4027"/>
      <c r="C271" s="2184"/>
      <c r="J271" s="2185"/>
      <c r="K271" s="2185"/>
    </row>
    <row r="272" spans="2:11" s="2183" customFormat="1">
      <c r="B272" s="4027"/>
      <c r="C272" s="2184"/>
      <c r="J272" s="2185"/>
      <c r="K272" s="2185"/>
    </row>
    <row r="273" spans="2:11" s="2183" customFormat="1">
      <c r="B273" s="4027"/>
      <c r="C273" s="2184"/>
      <c r="J273" s="2185"/>
      <c r="K273" s="2185"/>
    </row>
    <row r="274" spans="2:11" s="2183" customFormat="1">
      <c r="B274" s="4027"/>
      <c r="C274" s="2184"/>
      <c r="J274" s="2185"/>
      <c r="K274" s="2185"/>
    </row>
    <row r="275" spans="2:11" s="2183" customFormat="1">
      <c r="B275" s="4027"/>
      <c r="C275" s="2184"/>
      <c r="J275" s="2185"/>
      <c r="K275" s="2185"/>
    </row>
    <row r="276" spans="2:11" s="2183" customFormat="1">
      <c r="B276" s="4027"/>
      <c r="C276" s="2184"/>
      <c r="J276" s="2185"/>
      <c r="K276" s="2185"/>
    </row>
    <row r="277" spans="2:11" s="2183" customFormat="1">
      <c r="B277" s="4027"/>
      <c r="C277" s="2184"/>
      <c r="J277" s="2185"/>
      <c r="K277" s="2185"/>
    </row>
    <row r="278" spans="2:11" s="2183" customFormat="1">
      <c r="B278" s="4027"/>
      <c r="C278" s="2184"/>
      <c r="J278" s="2185"/>
      <c r="K278" s="2185"/>
    </row>
    <row r="279" spans="2:11" s="2183" customFormat="1">
      <c r="B279" s="4027"/>
      <c r="C279" s="2184"/>
      <c r="J279" s="2185"/>
      <c r="K279" s="2185"/>
    </row>
    <row r="280" spans="2:11" s="2183" customFormat="1">
      <c r="B280" s="4027"/>
      <c r="C280" s="2184"/>
      <c r="J280" s="2185"/>
      <c r="K280" s="2185"/>
    </row>
    <row r="281" spans="2:11" s="2183" customFormat="1">
      <c r="B281" s="4027"/>
      <c r="C281" s="2184"/>
      <c r="J281" s="2185"/>
      <c r="K281" s="2185"/>
    </row>
    <row r="282" spans="2:11" s="2183" customFormat="1">
      <c r="B282" s="4027"/>
      <c r="C282" s="2184"/>
      <c r="J282" s="2185"/>
      <c r="K282" s="2185"/>
    </row>
    <row r="283" spans="2:11" s="2183" customFormat="1">
      <c r="B283" s="4027"/>
      <c r="C283" s="2184"/>
      <c r="J283" s="2185"/>
      <c r="K283" s="2185"/>
    </row>
    <row r="284" spans="2:11" s="2183" customFormat="1">
      <c r="B284" s="4027"/>
      <c r="C284" s="2184"/>
      <c r="J284" s="2185"/>
      <c r="K284" s="2185"/>
    </row>
    <row r="285" spans="2:11" s="2183" customFormat="1">
      <c r="B285" s="4027"/>
      <c r="C285" s="2184"/>
      <c r="J285" s="2185"/>
      <c r="K285" s="2185"/>
    </row>
    <row r="286" spans="2:11" s="2183" customFormat="1">
      <c r="B286" s="4027"/>
      <c r="C286" s="2184"/>
      <c r="J286" s="2185"/>
      <c r="K286" s="2185"/>
    </row>
    <row r="287" spans="2:11" s="2183" customFormat="1">
      <c r="B287" s="4027"/>
      <c r="C287" s="2184"/>
      <c r="J287" s="2185"/>
      <c r="K287" s="2185"/>
    </row>
    <row r="288" spans="2:11" s="2183" customFormat="1">
      <c r="B288" s="4027"/>
      <c r="C288" s="2184"/>
      <c r="J288" s="2185"/>
      <c r="K288" s="2185"/>
    </row>
    <row r="289" spans="2:11" s="2183" customFormat="1">
      <c r="B289" s="4027"/>
      <c r="C289" s="2184"/>
      <c r="J289" s="2185"/>
      <c r="K289" s="2185"/>
    </row>
    <row r="290" spans="2:11" s="2183" customFormat="1">
      <c r="B290" s="4027"/>
      <c r="C290" s="2184"/>
      <c r="J290" s="2185"/>
      <c r="K290" s="2185"/>
    </row>
    <row r="291" spans="2:11" s="2183" customFormat="1">
      <c r="B291" s="4027"/>
      <c r="C291" s="2184"/>
      <c r="J291" s="2185"/>
      <c r="K291" s="2185"/>
    </row>
    <row r="292" spans="2:11" s="2183" customFormat="1">
      <c r="B292" s="4027"/>
      <c r="C292" s="2184"/>
      <c r="J292" s="2185"/>
      <c r="K292" s="2185"/>
    </row>
    <row r="293" spans="2:11" s="2183" customFormat="1">
      <c r="B293" s="4027"/>
      <c r="C293" s="2184"/>
      <c r="J293" s="2185"/>
      <c r="K293" s="2185"/>
    </row>
    <row r="294" spans="2:11" s="2183" customFormat="1">
      <c r="B294" s="4027"/>
      <c r="C294" s="2184"/>
      <c r="J294" s="2185"/>
      <c r="K294" s="2185"/>
    </row>
    <row r="295" spans="2:11" s="2183" customFormat="1">
      <c r="B295" s="4027"/>
      <c r="C295" s="2184"/>
      <c r="J295" s="2185"/>
      <c r="K295" s="2185"/>
    </row>
    <row r="296" spans="2:11" s="2183" customFormat="1">
      <c r="B296" s="4027"/>
      <c r="C296" s="2184"/>
      <c r="J296" s="2185"/>
      <c r="K296" s="2185"/>
    </row>
    <row r="297" spans="2:11"/>
    <row r="298" spans="2:11"/>
    <row r="299" spans="2:11"/>
    <row r="300" spans="2:11"/>
    <row r="301" spans="2:11"/>
    <row r="302" spans="2:11"/>
    <row r="303" spans="2:11"/>
    <row r="304" spans="2:11"/>
    <row r="305"/>
  </sheetData>
  <customSheetViews>
    <customSheetView guid="{CC70D5D3-3A1F-46AA-BDCE-F692C2C36BEE}" showPageBreaks="1" fitToPage="1" printArea="1" hiddenRows="1" topLeftCell="A121">
      <selection activeCell="F156" sqref="F156"/>
      <pageMargins left="0.25" right="0.25" top="0.75" bottom="0.75" header="0.3" footer="0.3"/>
      <pageSetup paperSize="9" scale="49" fitToHeight="0" orientation="portrait" r:id="rId1"/>
    </customSheetView>
    <customSheetView guid="{41E394DC-1FDD-4D1F-8620-137B7012DC10}" showGridLines="0" fitToPage="1" hiddenRows="1">
      <pane xSplit="6" ySplit="7" topLeftCell="G111" activePane="bottomRight" state="frozen"/>
      <selection pane="bottomRight" activeCell="G116" sqref="G116"/>
      <pageMargins left="0.25" right="0.25" top="0.75" bottom="0.75" header="0.3" footer="0.3"/>
      <pageSetup paperSize="9" scale="61" fitToHeight="0" orientation="landscape" r:id="rId2"/>
    </customSheetView>
    <customSheetView guid="{DD364770-73A1-4C6D-9516-629A57F0EB18}" showPageBreaks="1" showGridLines="0" fitToPage="1" hiddenRows="1">
      <pane xSplit="6" ySplit="7" topLeftCell="G44" activePane="bottomRight" state="frozen"/>
      <selection pane="bottomRight" activeCell="F25" sqref="F25"/>
      <pageMargins left="0.25" right="0.25" top="0.75" bottom="0.75" header="0.3" footer="0.3"/>
      <pageSetup paperSize="9" scale="48" fitToHeight="0" orientation="landscape" r:id="rId3"/>
    </customSheetView>
    <customSheetView guid="{E14211BF-3959-45CF-A937-AD36AACCEFAC}" showPageBreaks="1" showGridLines="0" fitToPage="1" hiddenRows="1">
      <pane xSplit="8" ySplit="9" topLeftCell="I45" activePane="bottomRight" state="frozen"/>
      <selection pane="bottomRight" activeCell="I62" sqref="I62"/>
      <pageMargins left="0.25" right="0.25" top="0.75" bottom="0.75" header="0.3" footer="0.3"/>
      <pageSetup paperSize="9" scale="61" fitToHeight="0" orientation="landscape" r:id="rId4"/>
    </customSheetView>
    <customSheetView guid="{F416BD5B-C3AD-4F61-AAB2-55950A9B7E72}" fitToPage="1" hiddenRows="1">
      <selection activeCell="J159" sqref="J159"/>
      <pageMargins left="0.25" right="0.25" top="0.75" bottom="0.75" header="0.3" footer="0.3"/>
      <pageSetup paperSize="9" scale="49" fitToHeight="0" orientation="portrait" r:id="rId5"/>
    </customSheetView>
  </customSheetViews>
  <mergeCells count="8">
    <mergeCell ref="D169:H169"/>
    <mergeCell ref="L7:M7"/>
    <mergeCell ref="C8:H8"/>
    <mergeCell ref="C9:H9"/>
    <mergeCell ref="C5:E5"/>
    <mergeCell ref="F5:H5"/>
    <mergeCell ref="C6:E6"/>
    <mergeCell ref="F6:H6"/>
  </mergeCells>
  <pageMargins left="0.25" right="0.25" top="0.75" bottom="0.75" header="0.3" footer="0.3"/>
  <pageSetup paperSize="9" scale="49" fitToHeight="0" orientation="portrait" r:id="rId6"/>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36">
    <tabColor rgb="FF7030A0"/>
  </sheetPr>
  <dimension ref="A1:AP198"/>
  <sheetViews>
    <sheetView workbookViewId="0"/>
  </sheetViews>
  <sheetFormatPr defaultColWidth="0" defaultRowHeight="12.75" zeroHeight="1"/>
  <cols>
    <col min="1" max="1" width="9.140625" style="149" customWidth="1"/>
    <col min="2" max="2" width="9.140625" style="6993" customWidth="1"/>
    <col min="3" max="3" width="42.28515625" style="149" customWidth="1"/>
    <col min="4" max="4" width="17.42578125" style="149" customWidth="1"/>
    <col min="5" max="5" width="10.28515625" style="6994" bestFit="1" customWidth="1"/>
    <col min="6" max="6" width="7.42578125" style="149" bestFit="1" customWidth="1"/>
    <col min="7" max="7" width="10.42578125" style="149" bestFit="1" customWidth="1"/>
    <col min="8" max="8" width="12.7109375" style="149" customWidth="1"/>
    <col min="9" max="9" width="15" style="149" customWidth="1"/>
    <col min="10" max="11" width="12.7109375" style="149" customWidth="1"/>
    <col min="12" max="12" width="12.85546875" style="149" customWidth="1"/>
    <col min="13" max="13" width="11.42578125" style="149" bestFit="1" customWidth="1"/>
    <col min="14" max="14" width="11.42578125" style="149" customWidth="1"/>
    <col min="15" max="18" width="17.7109375" style="149" customWidth="1"/>
    <col min="19" max="19" width="15.7109375" style="149" customWidth="1"/>
    <col min="20" max="21" width="12.85546875" style="149" customWidth="1"/>
    <col min="22" max="22" width="16.42578125" style="149" customWidth="1"/>
    <col min="23" max="23" width="15.42578125" style="149" customWidth="1"/>
    <col min="24" max="25" width="13.140625" style="149" bestFit="1" customWidth="1"/>
    <col min="26" max="26" width="16.42578125" style="149" bestFit="1" customWidth="1"/>
    <col min="27" max="27" width="9.140625" style="149" customWidth="1"/>
    <col min="28" max="37" width="16.42578125" style="149" customWidth="1"/>
    <col min="38" max="38" width="9.140625" style="149" customWidth="1"/>
    <col min="39" max="40" width="16.85546875" style="149" customWidth="1"/>
    <col min="41" max="42" width="9.140625" style="149" customWidth="1"/>
    <col min="43" max="16384" width="9.140625" style="149" hidden="1"/>
  </cols>
  <sheetData>
    <row r="1" spans="1:42">
      <c r="A1" s="738"/>
      <c r="B1" s="741"/>
      <c r="C1" s="738"/>
      <c r="D1" s="738"/>
      <c r="E1" s="746"/>
      <c r="F1" s="738"/>
      <c r="G1" s="738"/>
      <c r="H1" s="738"/>
      <c r="I1" s="738"/>
      <c r="J1" s="738"/>
      <c r="K1" s="738"/>
      <c r="L1" s="738"/>
      <c r="M1" s="738"/>
      <c r="N1" s="738"/>
      <c r="O1" s="738"/>
      <c r="P1" s="738"/>
      <c r="Q1" s="738"/>
      <c r="R1" s="738"/>
      <c r="S1" s="738"/>
      <c r="T1" s="738"/>
      <c r="U1" s="738"/>
      <c r="V1" s="738"/>
      <c r="W1" s="738"/>
      <c r="X1" s="738"/>
      <c r="Y1" s="738"/>
      <c r="Z1" s="738"/>
      <c r="AA1" s="738"/>
      <c r="AB1" s="738"/>
      <c r="AC1" s="738"/>
      <c r="AD1" s="738"/>
      <c r="AE1" s="738"/>
      <c r="AF1" s="738"/>
      <c r="AG1" s="738"/>
      <c r="AH1" s="738"/>
      <c r="AI1" s="738"/>
      <c r="AJ1" s="738"/>
      <c r="AK1" s="738"/>
      <c r="AL1" s="738"/>
      <c r="AM1" s="6178"/>
      <c r="AN1" s="6178"/>
      <c r="AO1" s="6178"/>
      <c r="AP1" s="738"/>
    </row>
    <row r="2" spans="1:42" ht="13.5" thickBot="1">
      <c r="A2" s="738"/>
      <c r="B2" s="816"/>
      <c r="C2" s="661"/>
      <c r="D2" s="661"/>
      <c r="E2" s="817"/>
      <c r="F2" s="661"/>
      <c r="G2" s="661"/>
      <c r="H2" s="661"/>
      <c r="I2" s="661"/>
      <c r="J2" s="661"/>
      <c r="K2" s="661"/>
      <c r="L2" s="661"/>
      <c r="M2" s="661"/>
      <c r="N2" s="661"/>
      <c r="O2" s="661"/>
      <c r="P2" s="661"/>
      <c r="Q2" s="661"/>
      <c r="R2" s="661"/>
      <c r="S2" s="661"/>
      <c r="T2" s="661"/>
      <c r="U2" s="661"/>
      <c r="V2" s="661"/>
      <c r="W2" s="661"/>
      <c r="X2" s="661"/>
      <c r="Y2" s="661"/>
      <c r="Z2" s="661"/>
      <c r="AA2" s="661"/>
      <c r="AB2" s="661"/>
      <c r="AC2" s="661"/>
      <c r="AD2" s="661"/>
      <c r="AE2" s="661"/>
      <c r="AF2" s="661"/>
      <c r="AG2" s="661"/>
      <c r="AH2" s="661"/>
      <c r="AI2" s="661"/>
      <c r="AJ2" s="661"/>
      <c r="AK2" s="661"/>
      <c r="AL2" s="661"/>
      <c r="AM2" s="6177"/>
      <c r="AN2" s="6177"/>
      <c r="AO2" s="6177"/>
      <c r="AP2" s="738"/>
    </row>
    <row r="3" spans="1:42" ht="16.5" thickBot="1">
      <c r="A3" s="738"/>
      <c r="B3" s="818"/>
      <c r="C3" s="2858" t="s">
        <v>2984</v>
      </c>
      <c r="D3" s="2856"/>
      <c r="E3" s="2856"/>
      <c r="F3" s="2857"/>
      <c r="G3" s="2968"/>
      <c r="H3" s="2968"/>
      <c r="I3" s="2969"/>
      <c r="J3" s="661"/>
      <c r="K3" s="661"/>
      <c r="L3" s="661"/>
      <c r="M3" s="661"/>
      <c r="N3" s="661"/>
      <c r="O3" s="661"/>
      <c r="P3" s="661"/>
      <c r="Q3" s="661"/>
      <c r="R3" s="661"/>
      <c r="S3" s="661"/>
      <c r="T3" s="661"/>
      <c r="U3" s="661"/>
      <c r="V3" s="661"/>
      <c r="W3" s="661"/>
      <c r="X3" s="661"/>
      <c r="Y3" s="661"/>
      <c r="Z3" s="661"/>
      <c r="AA3" s="661"/>
      <c r="AB3" s="661"/>
      <c r="AC3" s="661"/>
      <c r="AD3" s="661"/>
      <c r="AE3" s="661"/>
      <c r="AF3" s="661"/>
      <c r="AG3" s="661"/>
      <c r="AH3" s="661"/>
      <c r="AI3" s="661"/>
      <c r="AJ3" s="661"/>
      <c r="AK3" s="6177"/>
      <c r="AL3" s="661"/>
      <c r="AM3" s="62" t="s">
        <v>2835</v>
      </c>
      <c r="AN3" s="6111"/>
      <c r="AO3" s="6177"/>
      <c r="AP3" s="738"/>
    </row>
    <row r="4" spans="1:42" ht="15.75">
      <c r="A4" s="738"/>
      <c r="B4" s="818"/>
      <c r="C4" s="2853" t="s">
        <v>57</v>
      </c>
      <c r="D4" s="8622" t="str">
        <f>J!E4</f>
        <v>ABC Company</v>
      </c>
      <c r="E4" s="8623"/>
      <c r="F4" s="8623"/>
      <c r="G4" s="8623"/>
      <c r="H4" s="8623"/>
      <c r="I4" s="8624"/>
      <c r="J4" s="661"/>
      <c r="K4" s="661"/>
      <c r="L4" s="661"/>
      <c r="M4" s="661"/>
      <c r="N4" s="661"/>
      <c r="O4" s="661"/>
      <c r="P4" s="661"/>
      <c r="Q4" s="661"/>
      <c r="R4" s="661"/>
      <c r="S4" s="661"/>
      <c r="T4" s="661"/>
      <c r="U4" s="661"/>
      <c r="V4" s="661"/>
      <c r="W4" s="661"/>
      <c r="X4" s="661"/>
      <c r="Y4" s="661"/>
      <c r="Z4" s="661"/>
      <c r="AA4" s="661"/>
      <c r="AB4" s="661"/>
      <c r="AC4" s="661"/>
      <c r="AD4" s="661"/>
      <c r="AE4" s="661"/>
      <c r="AF4" s="661"/>
      <c r="AG4" s="661"/>
      <c r="AH4" s="661"/>
      <c r="AI4" s="661"/>
      <c r="AJ4" s="661"/>
      <c r="AK4" s="661"/>
      <c r="AL4" s="661"/>
      <c r="AM4" s="6177"/>
      <c r="AN4" s="6177"/>
      <c r="AO4" s="6177"/>
      <c r="AP4" s="738"/>
    </row>
    <row r="5" spans="1:42" ht="16.5" thickBot="1">
      <c r="A5" s="738"/>
      <c r="B5" s="818"/>
      <c r="C5" s="2836" t="s">
        <v>2719</v>
      </c>
      <c r="D5" s="8625">
        <f>J!E5</f>
        <v>44196</v>
      </c>
      <c r="E5" s="8626"/>
      <c r="F5" s="8626"/>
      <c r="G5" s="8626"/>
      <c r="H5" s="8626"/>
      <c r="I5" s="8627"/>
      <c r="J5" s="661"/>
      <c r="K5" s="661"/>
      <c r="L5" s="661"/>
      <c r="M5" s="661"/>
      <c r="N5" s="661"/>
      <c r="O5" s="661"/>
      <c r="P5" s="661"/>
      <c r="Q5" s="661"/>
      <c r="R5" s="661"/>
      <c r="S5" s="661"/>
      <c r="T5" s="661"/>
      <c r="U5" s="661"/>
      <c r="V5" s="661"/>
      <c r="W5" s="661"/>
      <c r="X5" s="661"/>
      <c r="Y5" s="661"/>
      <c r="Z5" s="661"/>
      <c r="AA5" s="661"/>
      <c r="AB5" s="661"/>
      <c r="AC5" s="661"/>
      <c r="AD5" s="661"/>
      <c r="AE5" s="661"/>
      <c r="AF5" s="661"/>
      <c r="AG5" s="661"/>
      <c r="AH5" s="661"/>
      <c r="AI5" s="661"/>
      <c r="AJ5" s="661"/>
      <c r="AK5" s="661"/>
      <c r="AL5" s="661"/>
      <c r="AM5" s="6177"/>
      <c r="AN5" s="6177"/>
      <c r="AO5" s="6177"/>
      <c r="AP5" s="738"/>
    </row>
    <row r="6" spans="1:42">
      <c r="A6" s="738"/>
      <c r="B6" s="819"/>
      <c r="C6" s="661"/>
      <c r="D6" s="661"/>
      <c r="E6" s="817"/>
      <c r="F6" s="661"/>
      <c r="G6" s="661"/>
      <c r="H6" s="661"/>
      <c r="I6" s="661"/>
      <c r="J6" s="661"/>
      <c r="K6" s="661"/>
      <c r="L6" s="661"/>
      <c r="M6" s="661"/>
      <c r="N6" s="661"/>
      <c r="O6" s="661"/>
      <c r="P6" s="661"/>
      <c r="Q6" s="661"/>
      <c r="R6" s="661"/>
      <c r="S6" s="661"/>
      <c r="T6" s="661"/>
      <c r="U6" s="661"/>
      <c r="V6" s="661"/>
      <c r="W6" s="661"/>
      <c r="X6" s="661"/>
      <c r="Y6" s="661"/>
      <c r="Z6" s="661"/>
      <c r="AA6" s="661"/>
      <c r="AB6" s="661"/>
      <c r="AC6" s="661"/>
      <c r="AD6" s="661"/>
      <c r="AE6" s="661"/>
      <c r="AF6" s="661"/>
      <c r="AG6" s="661"/>
      <c r="AH6" s="661"/>
      <c r="AI6" s="661"/>
      <c r="AJ6" s="661"/>
      <c r="AK6" s="661"/>
      <c r="AL6" s="661"/>
      <c r="AM6" s="6177"/>
      <c r="AN6" s="6177"/>
      <c r="AO6" s="6177"/>
      <c r="AP6" s="738"/>
    </row>
    <row r="7" spans="1:42" ht="13.5" thickBot="1">
      <c r="A7" s="738"/>
      <c r="B7" s="816"/>
      <c r="C7" s="820"/>
      <c r="D7" s="820"/>
      <c r="E7" s="821"/>
      <c r="F7" s="820"/>
      <c r="G7" s="820"/>
      <c r="H7" s="820"/>
      <c r="I7" s="820"/>
      <c r="J7" s="820"/>
      <c r="K7" s="820"/>
      <c r="L7" s="820"/>
      <c r="M7" s="820"/>
      <c r="N7" s="820"/>
      <c r="O7" s="820"/>
      <c r="P7" s="820"/>
      <c r="Q7" s="820"/>
      <c r="R7" s="820"/>
      <c r="S7" s="820"/>
      <c r="T7" s="820"/>
      <c r="U7" s="820"/>
      <c r="V7" s="820"/>
      <c r="W7" s="820"/>
      <c r="X7" s="820"/>
      <c r="Y7" s="820"/>
      <c r="Z7" s="820"/>
      <c r="AA7" s="661"/>
      <c r="AB7" s="661"/>
      <c r="AC7" s="661"/>
      <c r="AD7" s="661"/>
      <c r="AE7" s="661"/>
      <c r="AF7" s="661"/>
      <c r="AG7" s="661"/>
      <c r="AH7" s="661"/>
      <c r="AI7" s="661"/>
      <c r="AJ7" s="661"/>
      <c r="AK7" s="661"/>
      <c r="AL7" s="661"/>
      <c r="AM7" s="6177"/>
      <c r="AN7" s="6177"/>
      <c r="AO7" s="6177"/>
      <c r="AP7" s="738"/>
    </row>
    <row r="8" spans="1:42">
      <c r="A8" s="738"/>
      <c r="B8" s="816"/>
      <c r="C8" s="337"/>
      <c r="D8" s="502"/>
      <c r="E8" s="503"/>
      <c r="F8" s="502"/>
      <c r="G8" s="504"/>
      <c r="H8" s="505"/>
      <c r="I8" s="506"/>
      <c r="J8" s="505"/>
      <c r="K8" s="505"/>
      <c r="L8" s="506"/>
      <c r="M8" s="504" t="s">
        <v>1764</v>
      </c>
      <c r="N8" s="506"/>
      <c r="O8" s="507"/>
      <c r="P8" s="504"/>
      <c r="Q8" s="504"/>
      <c r="R8" s="504"/>
      <c r="S8" s="504"/>
      <c r="T8" s="504" t="s">
        <v>1764</v>
      </c>
      <c r="U8" s="2951"/>
      <c r="V8" s="504"/>
      <c r="W8" s="506"/>
      <c r="X8" s="506"/>
      <c r="Y8" s="506"/>
      <c r="Z8" s="508"/>
      <c r="AA8" s="661"/>
      <c r="AB8" s="8826" t="s">
        <v>1148</v>
      </c>
      <c r="AC8" s="8866"/>
      <c r="AD8" s="8866"/>
      <c r="AE8" s="8866"/>
      <c r="AF8" s="8866"/>
      <c r="AG8" s="8828"/>
      <c r="AH8" s="8828"/>
      <c r="AI8" s="8866"/>
      <c r="AJ8" s="8866"/>
      <c r="AK8" s="8867"/>
      <c r="AL8" s="661"/>
      <c r="AM8" s="8834" t="s">
        <v>307</v>
      </c>
      <c r="AN8" s="8875" t="s">
        <v>4185</v>
      </c>
      <c r="AO8" s="6177"/>
      <c r="AP8" s="738"/>
    </row>
    <row r="9" spans="1:42">
      <c r="A9" s="738"/>
      <c r="B9" s="816"/>
      <c r="C9" s="340"/>
      <c r="D9" s="335"/>
      <c r="E9" s="335" t="s">
        <v>1273</v>
      </c>
      <c r="F9" s="335"/>
      <c r="G9" s="335" t="s">
        <v>615</v>
      </c>
      <c r="H9" s="461"/>
      <c r="I9" s="400"/>
      <c r="J9" s="462"/>
      <c r="K9" s="462"/>
      <c r="L9" s="335" t="s">
        <v>1332</v>
      </c>
      <c r="M9" s="335" t="s">
        <v>1370</v>
      </c>
      <c r="N9" s="335" t="s">
        <v>1765</v>
      </c>
      <c r="O9" s="493"/>
      <c r="P9" s="5928" t="s">
        <v>1332</v>
      </c>
      <c r="Q9" s="5928" t="s">
        <v>1332</v>
      </c>
      <c r="R9" s="5928" t="s">
        <v>1332</v>
      </c>
      <c r="S9" s="335" t="s">
        <v>1332</v>
      </c>
      <c r="T9" s="335" t="s">
        <v>1370</v>
      </c>
      <c r="U9" s="2823" t="s">
        <v>1765</v>
      </c>
      <c r="V9" s="335"/>
      <c r="W9" s="335"/>
      <c r="X9" s="400"/>
      <c r="Y9" s="410"/>
      <c r="Z9" s="342"/>
      <c r="AA9" s="661"/>
      <c r="AB9" s="2494" t="s">
        <v>1238</v>
      </c>
      <c r="AC9" s="2495" t="s">
        <v>1239</v>
      </c>
      <c r="AD9" s="2495" t="s">
        <v>1240</v>
      </c>
      <c r="AE9" s="2495" t="s">
        <v>1239</v>
      </c>
      <c r="AF9" s="2496" t="s">
        <v>1241</v>
      </c>
      <c r="AG9" s="8877" t="s">
        <v>1087</v>
      </c>
      <c r="AH9" s="8879" t="s">
        <v>1088</v>
      </c>
      <c r="AI9" s="2496"/>
      <c r="AJ9" s="2496"/>
      <c r="AK9" s="2497" t="s">
        <v>1242</v>
      </c>
      <c r="AL9" s="661"/>
      <c r="AM9" s="8835"/>
      <c r="AN9" s="8876"/>
      <c r="AO9" s="6177"/>
      <c r="AP9" s="738"/>
    </row>
    <row r="10" spans="1:42" ht="12.75" customHeight="1">
      <c r="A10" s="738"/>
      <c r="B10" s="816"/>
      <c r="C10" s="340" t="s">
        <v>1766</v>
      </c>
      <c r="D10" s="494" t="s">
        <v>1616</v>
      </c>
      <c r="E10" s="376" t="s">
        <v>676</v>
      </c>
      <c r="F10" s="335" t="s">
        <v>1246</v>
      </c>
      <c r="G10" s="335" t="s">
        <v>403</v>
      </c>
      <c r="H10" s="461" t="s">
        <v>1617</v>
      </c>
      <c r="I10" s="335" t="s">
        <v>1393</v>
      </c>
      <c r="J10" s="335" t="s">
        <v>1281</v>
      </c>
      <c r="K10" s="335" t="s">
        <v>1618</v>
      </c>
      <c r="L10" s="335" t="s">
        <v>1319</v>
      </c>
      <c r="M10" s="335" t="s">
        <v>1767</v>
      </c>
      <c r="N10" s="335" t="s">
        <v>1292</v>
      </c>
      <c r="O10" s="336" t="s">
        <v>1395</v>
      </c>
      <c r="P10" s="5928" t="s">
        <v>1319</v>
      </c>
      <c r="Q10" s="5928" t="s">
        <v>4025</v>
      </c>
      <c r="R10" s="5928" t="s">
        <v>4025</v>
      </c>
      <c r="S10" s="335" t="s">
        <v>1319</v>
      </c>
      <c r="T10" s="335" t="s">
        <v>1767</v>
      </c>
      <c r="U10" s="2823" t="s">
        <v>1292</v>
      </c>
      <c r="V10" s="335" t="s">
        <v>1615</v>
      </c>
      <c r="W10" s="335" t="s">
        <v>1249</v>
      </c>
      <c r="X10" s="335" t="s">
        <v>1250</v>
      </c>
      <c r="Y10" s="335" t="s">
        <v>4162</v>
      </c>
      <c r="Z10" s="342" t="s">
        <v>1262</v>
      </c>
      <c r="AA10" s="661"/>
      <c r="AB10" s="365" t="s">
        <v>1251</v>
      </c>
      <c r="AC10" s="350" t="s">
        <v>1252</v>
      </c>
      <c r="AD10" s="350" t="s">
        <v>1253</v>
      </c>
      <c r="AE10" s="350" t="s">
        <v>1254</v>
      </c>
      <c r="AF10" s="351" t="s">
        <v>1255</v>
      </c>
      <c r="AG10" s="8878"/>
      <c r="AH10" s="8880"/>
      <c r="AI10" s="5895" t="s">
        <v>4859</v>
      </c>
      <c r="AJ10" s="5895" t="s">
        <v>4863</v>
      </c>
      <c r="AK10" s="366" t="s">
        <v>1256</v>
      </c>
      <c r="AL10" s="661"/>
      <c r="AM10" s="8835"/>
      <c r="AN10" s="8876"/>
      <c r="AO10" s="6177"/>
      <c r="AP10" s="738"/>
    </row>
    <row r="11" spans="1:42">
      <c r="A11" s="738"/>
      <c r="B11" s="816"/>
      <c r="C11" s="340"/>
      <c r="D11" s="495" t="s">
        <v>1620</v>
      </c>
      <c r="E11" s="335" t="s">
        <v>826</v>
      </c>
      <c r="F11" s="335" t="s">
        <v>1259</v>
      </c>
      <c r="G11" s="335" t="s">
        <v>1260</v>
      </c>
      <c r="H11" s="335" t="s">
        <v>826</v>
      </c>
      <c r="I11" s="335" t="s">
        <v>1403</v>
      </c>
      <c r="J11" s="335" t="s">
        <v>1399</v>
      </c>
      <c r="K11" s="335" t="s">
        <v>1399</v>
      </c>
      <c r="L11" s="335" t="s">
        <v>1768</v>
      </c>
      <c r="M11" s="335" t="s">
        <v>1769</v>
      </c>
      <c r="N11" s="335" t="s">
        <v>1770</v>
      </c>
      <c r="O11" s="336" t="s">
        <v>1404</v>
      </c>
      <c r="P11" s="5928" t="s">
        <v>1768</v>
      </c>
      <c r="Q11" s="5928" t="s">
        <v>4026</v>
      </c>
      <c r="R11" s="5928" t="s">
        <v>4028</v>
      </c>
      <c r="S11" s="335" t="s">
        <v>1768</v>
      </c>
      <c r="T11" s="335" t="s">
        <v>1769</v>
      </c>
      <c r="U11" s="2823" t="s">
        <v>1770</v>
      </c>
      <c r="V11" s="335" t="s">
        <v>1619</v>
      </c>
      <c r="W11" s="335" t="s">
        <v>1261</v>
      </c>
      <c r="X11" s="335" t="s">
        <v>1261</v>
      </c>
      <c r="Y11" s="335" t="s">
        <v>1261</v>
      </c>
      <c r="Z11" s="342" t="s">
        <v>1261</v>
      </c>
      <c r="AA11" s="661"/>
      <c r="AB11" s="365" t="s">
        <v>1263</v>
      </c>
      <c r="AC11" s="350" t="s">
        <v>1264</v>
      </c>
      <c r="AD11" s="350" t="s">
        <v>1264</v>
      </c>
      <c r="AE11" s="351" t="s">
        <v>1265</v>
      </c>
      <c r="AF11" s="351" t="s">
        <v>1265</v>
      </c>
      <c r="AG11" s="8878"/>
      <c r="AH11" s="8880"/>
      <c r="AI11" s="5895" t="s">
        <v>68</v>
      </c>
      <c r="AJ11" s="5895" t="s">
        <v>68</v>
      </c>
      <c r="AK11" s="366" t="s">
        <v>1263</v>
      </c>
      <c r="AL11" s="661"/>
      <c r="AM11" s="8835"/>
      <c r="AN11" s="8876"/>
      <c r="AO11" s="6177"/>
      <c r="AP11" s="738"/>
    </row>
    <row r="12" spans="1:42">
      <c r="A12" s="738"/>
      <c r="B12" s="816"/>
      <c r="C12" s="498"/>
      <c r="D12" s="335" t="s">
        <v>1622</v>
      </c>
      <c r="E12" s="411"/>
      <c r="F12" s="400"/>
      <c r="G12" s="411"/>
      <c r="H12" s="411"/>
      <c r="I12" s="400"/>
      <c r="J12" s="411"/>
      <c r="K12" s="400"/>
      <c r="L12" s="335" t="s">
        <v>1771</v>
      </c>
      <c r="M12" s="335" t="s">
        <v>1525</v>
      </c>
      <c r="N12" s="2950" t="s">
        <v>1395</v>
      </c>
      <c r="O12" s="493"/>
      <c r="P12" s="5928" t="s">
        <v>1772</v>
      </c>
      <c r="Q12" s="5928" t="s">
        <v>4027</v>
      </c>
      <c r="R12" s="5928" t="s">
        <v>4027</v>
      </c>
      <c r="S12" s="335" t="s">
        <v>3977</v>
      </c>
      <c r="T12" s="335" t="s">
        <v>3977</v>
      </c>
      <c r="U12" s="5928" t="s">
        <v>3977</v>
      </c>
      <c r="V12" s="493"/>
      <c r="W12" s="335"/>
      <c r="X12" s="400"/>
      <c r="Y12" s="410"/>
      <c r="Z12" s="509"/>
      <c r="AA12" s="661"/>
      <c r="AB12" s="2511"/>
      <c r="AC12" s="2511"/>
      <c r="AD12" s="2511"/>
      <c r="AE12" s="2511"/>
      <c r="AF12" s="2511"/>
      <c r="AG12" s="2511"/>
      <c r="AH12" s="2511"/>
      <c r="AI12" s="2511"/>
      <c r="AJ12" s="2511"/>
      <c r="AK12" s="5941"/>
      <c r="AL12" s="661"/>
      <c r="AM12" s="6524"/>
      <c r="AN12" s="7360"/>
      <c r="AO12" s="6177"/>
      <c r="AP12" s="738"/>
    </row>
    <row r="13" spans="1:42" ht="13.5" thickBot="1">
      <c r="A13" s="738"/>
      <c r="B13" s="816"/>
      <c r="C13" s="352"/>
      <c r="D13" s="464"/>
      <c r="E13" s="497" t="s">
        <v>344</v>
      </c>
      <c r="F13" s="497" t="s">
        <v>390</v>
      </c>
      <c r="G13" s="497" t="s">
        <v>792</v>
      </c>
      <c r="H13" s="465"/>
      <c r="I13" s="463"/>
      <c r="J13" s="465"/>
      <c r="K13" s="463"/>
      <c r="L13" s="464"/>
      <c r="M13" s="497" t="s">
        <v>1312</v>
      </c>
      <c r="N13" s="464"/>
      <c r="O13" s="496" t="s">
        <v>2981</v>
      </c>
      <c r="P13" s="464"/>
      <c r="Q13" s="464"/>
      <c r="R13" s="510"/>
      <c r="S13" s="510" t="s">
        <v>2708</v>
      </c>
      <c r="T13" s="497" t="s">
        <v>1312</v>
      </c>
      <c r="U13" s="2949"/>
      <c r="V13" s="466" t="s">
        <v>2982</v>
      </c>
      <c r="W13" s="464"/>
      <c r="X13" s="463"/>
      <c r="Y13" s="467"/>
      <c r="Z13" s="510" t="s">
        <v>1318</v>
      </c>
      <c r="AA13" s="661"/>
      <c r="AB13" s="2499" t="s">
        <v>3923</v>
      </c>
      <c r="AC13" s="5893"/>
      <c r="AD13" s="5893"/>
      <c r="AE13" s="2514"/>
      <c r="AF13" s="5893"/>
      <c r="AG13" s="5933"/>
      <c r="AH13" s="5933"/>
      <c r="AI13" s="5893"/>
      <c r="AJ13" s="5893" t="s">
        <v>3999</v>
      </c>
      <c r="AK13" s="2336" t="s">
        <v>4000</v>
      </c>
      <c r="AL13" s="661"/>
      <c r="AM13" s="6525" t="s">
        <v>4136</v>
      </c>
      <c r="AN13" s="6525" t="s">
        <v>4179</v>
      </c>
      <c r="AO13" s="6177"/>
      <c r="AP13" s="738"/>
    </row>
    <row r="14" spans="1:42" ht="13.5" thickBot="1">
      <c r="A14" s="738"/>
      <c r="B14" s="816"/>
      <c r="C14" s="499" t="s">
        <v>392</v>
      </c>
      <c r="D14" s="152" t="s">
        <v>409</v>
      </c>
      <c r="E14" s="152" t="s">
        <v>410</v>
      </c>
      <c r="F14" s="152" t="s">
        <v>411</v>
      </c>
      <c r="G14" s="152" t="s">
        <v>412</v>
      </c>
      <c r="H14" s="152" t="s">
        <v>413</v>
      </c>
      <c r="I14" s="455" t="s">
        <v>414</v>
      </c>
      <c r="J14" s="152" t="s">
        <v>415</v>
      </c>
      <c r="K14" s="152" t="s">
        <v>416</v>
      </c>
      <c r="L14" s="455" t="s">
        <v>417</v>
      </c>
      <c r="M14" s="455" t="s">
        <v>418</v>
      </c>
      <c r="N14" s="484" t="s">
        <v>419</v>
      </c>
      <c r="O14" s="455" t="s">
        <v>420</v>
      </c>
      <c r="P14" s="455" t="s">
        <v>421</v>
      </c>
      <c r="Q14" s="455" t="s">
        <v>422</v>
      </c>
      <c r="R14" s="455" t="s">
        <v>1093</v>
      </c>
      <c r="S14" s="152" t="s">
        <v>1094</v>
      </c>
      <c r="T14" s="152" t="s">
        <v>1095</v>
      </c>
      <c r="U14" s="152" t="s">
        <v>1096</v>
      </c>
      <c r="V14" s="2956" t="s">
        <v>1097</v>
      </c>
      <c r="W14" s="152" t="s">
        <v>1098</v>
      </c>
      <c r="X14" s="152" t="s">
        <v>1155</v>
      </c>
      <c r="Y14" s="2956" t="s">
        <v>1156</v>
      </c>
      <c r="Z14" s="2955" t="s">
        <v>1157</v>
      </c>
      <c r="AA14" s="661"/>
      <c r="AB14" s="6015" t="s">
        <v>1158</v>
      </c>
      <c r="AC14" s="6015" t="s">
        <v>1159</v>
      </c>
      <c r="AD14" s="6015" t="s">
        <v>1160</v>
      </c>
      <c r="AE14" s="6015" t="s">
        <v>1161</v>
      </c>
      <c r="AF14" s="6015" t="s">
        <v>1162</v>
      </c>
      <c r="AG14" s="6015" t="s">
        <v>1163</v>
      </c>
      <c r="AH14" s="6015" t="s">
        <v>1164</v>
      </c>
      <c r="AI14" s="6015" t="s">
        <v>1209</v>
      </c>
      <c r="AJ14" s="6015" t="s">
        <v>1210</v>
      </c>
      <c r="AK14" s="6016" t="s">
        <v>1211</v>
      </c>
      <c r="AL14" s="661"/>
      <c r="AM14" s="7361" t="s">
        <v>1157</v>
      </c>
      <c r="AN14" s="7362" t="s">
        <v>1158</v>
      </c>
      <c r="AO14" s="6177"/>
      <c r="AP14" s="738"/>
    </row>
    <row r="15" spans="1:42">
      <c r="A15" s="738"/>
      <c r="B15" s="816"/>
      <c r="C15" s="429" t="s">
        <v>1676</v>
      </c>
      <c r="D15" s="221"/>
      <c r="E15" s="155"/>
      <c r="F15" s="156"/>
      <c r="G15" s="156"/>
      <c r="H15" s="157"/>
      <c r="I15" s="157"/>
      <c r="J15" s="157"/>
      <c r="K15" s="157"/>
      <c r="L15" s="157"/>
      <c r="M15" s="157"/>
      <c r="N15" s="157"/>
      <c r="O15" s="157"/>
      <c r="P15" s="6098"/>
      <c r="Q15" s="6097"/>
      <c r="R15" s="6098"/>
      <c r="S15" s="157"/>
      <c r="T15" s="157"/>
      <c r="U15" s="2952"/>
      <c r="V15" s="157"/>
      <c r="W15" s="157"/>
      <c r="X15" s="156"/>
      <c r="Y15" s="158"/>
      <c r="Z15" s="512"/>
      <c r="AA15" s="661"/>
      <c r="AB15" s="6031"/>
      <c r="AC15" s="5954"/>
      <c r="AD15" s="5954"/>
      <c r="AE15" s="5954"/>
      <c r="AF15" s="5954"/>
      <c r="AG15" s="5954"/>
      <c r="AH15" s="5954"/>
      <c r="AI15" s="5954"/>
      <c r="AJ15" s="5954"/>
      <c r="AK15" s="616"/>
      <c r="AL15" s="661"/>
      <c r="AM15" s="7363"/>
      <c r="AN15" s="910"/>
      <c r="AO15" s="6177"/>
      <c r="AP15" s="738"/>
    </row>
    <row r="16" spans="1:42">
      <c r="A16" s="738"/>
      <c r="B16" s="816"/>
      <c r="C16" s="429"/>
      <c r="D16" s="2533"/>
      <c r="E16" s="2527"/>
      <c r="F16" s="2464"/>
      <c r="G16" s="2464"/>
      <c r="H16" s="2474"/>
      <c r="I16" s="2474"/>
      <c r="J16" s="2474"/>
      <c r="K16" s="2474"/>
      <c r="L16" s="2474"/>
      <c r="M16" s="2474"/>
      <c r="N16" s="2474"/>
      <c r="O16" s="2474"/>
      <c r="P16" s="164"/>
      <c r="Q16" s="164"/>
      <c r="R16" s="164"/>
      <c r="S16" s="2474"/>
      <c r="T16" s="2474"/>
      <c r="U16" s="2474"/>
      <c r="V16" s="2474"/>
      <c r="W16" s="2474"/>
      <c r="X16" s="2464"/>
      <c r="Y16" s="2535"/>
      <c r="Z16" s="2536"/>
      <c r="AA16" s="661"/>
      <c r="AB16" s="6031"/>
      <c r="AC16" s="5954"/>
      <c r="AD16" s="5954"/>
      <c r="AE16" s="5954"/>
      <c r="AF16" s="5954"/>
      <c r="AG16" s="5954"/>
      <c r="AH16" s="5954"/>
      <c r="AI16" s="5954"/>
      <c r="AJ16" s="5954"/>
      <c r="AK16" s="616"/>
      <c r="AL16" s="661"/>
      <c r="AM16" s="3015"/>
      <c r="AN16" s="910"/>
      <c r="AO16" s="6177"/>
      <c r="AP16" s="738"/>
    </row>
    <row r="17" spans="1:42">
      <c r="A17" s="738"/>
      <c r="B17" s="816"/>
      <c r="C17" s="429" t="s">
        <v>1773</v>
      </c>
      <c r="D17" s="221"/>
      <c r="E17" s="155"/>
      <c r="F17" s="163"/>
      <c r="G17" s="163"/>
      <c r="H17" s="164"/>
      <c r="I17" s="164"/>
      <c r="J17" s="164"/>
      <c r="K17" s="164"/>
      <c r="L17" s="164"/>
      <c r="M17" s="164"/>
      <c r="N17" s="164"/>
      <c r="O17" s="164"/>
      <c r="P17" s="164"/>
      <c r="Q17" s="164"/>
      <c r="R17" s="164"/>
      <c r="S17" s="164"/>
      <c r="T17" s="164"/>
      <c r="U17" s="2474"/>
      <c r="V17" s="164"/>
      <c r="W17" s="164"/>
      <c r="X17" s="163"/>
      <c r="Y17" s="165"/>
      <c r="Z17" s="513"/>
      <c r="AA17" s="661"/>
      <c r="AB17" s="6031"/>
      <c r="AC17" s="5954"/>
      <c r="AD17" s="5954"/>
      <c r="AE17" s="5954"/>
      <c r="AF17" s="5954"/>
      <c r="AG17" s="5954"/>
      <c r="AH17" s="5954"/>
      <c r="AI17" s="5954"/>
      <c r="AJ17" s="5954"/>
      <c r="AK17" s="616"/>
      <c r="AL17" s="661"/>
      <c r="AM17" s="3015"/>
      <c r="AN17" s="910"/>
      <c r="AO17" s="6177"/>
      <c r="AP17" s="738"/>
    </row>
    <row r="18" spans="1:42">
      <c r="A18" s="738"/>
      <c r="B18" s="816"/>
      <c r="C18" s="429" t="s">
        <v>1774</v>
      </c>
      <c r="D18" s="221"/>
      <c r="E18" s="379"/>
      <c r="F18" s="151"/>
      <c r="H18" s="194"/>
      <c r="I18" s="194"/>
      <c r="J18" s="194"/>
      <c r="K18" s="194"/>
      <c r="L18" s="223"/>
      <c r="M18" s="223"/>
      <c r="N18" s="223"/>
      <c r="O18" s="223"/>
      <c r="P18" s="223"/>
      <c r="Q18" s="223"/>
      <c r="R18" s="223"/>
      <c r="S18" s="223"/>
      <c r="T18" s="223"/>
      <c r="U18" s="2472"/>
      <c r="V18" s="223"/>
      <c r="W18" s="223"/>
      <c r="X18" s="223"/>
      <c r="Y18" s="223"/>
      <c r="Z18" s="514"/>
      <c r="AA18" s="661"/>
      <c r="AB18" s="6031"/>
      <c r="AC18" s="5954"/>
      <c r="AD18" s="5954"/>
      <c r="AE18" s="5954"/>
      <c r="AF18" s="5954"/>
      <c r="AG18" s="5954"/>
      <c r="AH18" s="5954"/>
      <c r="AI18" s="5954"/>
      <c r="AJ18" s="5954"/>
      <c r="AK18" s="616"/>
      <c r="AL18" s="661"/>
      <c r="AM18" s="3014"/>
      <c r="AN18" s="874"/>
      <c r="AO18" s="6177"/>
      <c r="AP18" s="738"/>
    </row>
    <row r="19" spans="1:42">
      <c r="A19" s="738"/>
      <c r="B19" s="816"/>
      <c r="C19" s="432" t="s">
        <v>1775</v>
      </c>
      <c r="D19" s="222"/>
      <c r="E19" s="485"/>
      <c r="F19" s="168"/>
      <c r="G19" s="456" t="b">
        <v>0</v>
      </c>
      <c r="H19" s="169"/>
      <c r="I19" s="169"/>
      <c r="J19" s="169"/>
      <c r="K19" s="169"/>
      <c r="L19" s="223">
        <v>0</v>
      </c>
      <c r="M19" s="169">
        <v>0</v>
      </c>
      <c r="N19" s="169">
        <v>0</v>
      </c>
      <c r="O19" s="780">
        <f>L19*M19*N19</f>
        <v>0</v>
      </c>
      <c r="P19" s="169">
        <v>0</v>
      </c>
      <c r="Q19" s="169">
        <v>0</v>
      </c>
      <c r="R19" s="169">
        <v>0</v>
      </c>
      <c r="S19" s="729">
        <f>P19+Q19-R19</f>
        <v>0</v>
      </c>
      <c r="T19" s="169">
        <v>0</v>
      </c>
      <c r="U19" s="2465">
        <v>0</v>
      </c>
      <c r="V19" s="780">
        <f>S19*T19*U19</f>
        <v>0</v>
      </c>
      <c r="W19" s="169">
        <v>0</v>
      </c>
      <c r="X19" s="169">
        <v>0</v>
      </c>
      <c r="Y19" s="169">
        <v>0</v>
      </c>
      <c r="Z19" s="729">
        <f>W19+X19-Y19</f>
        <v>0</v>
      </c>
      <c r="AA19" s="661"/>
      <c r="AB19" s="6020">
        <f>AC19+AD19</f>
        <v>0</v>
      </c>
      <c r="AC19" s="5057"/>
      <c r="AD19" s="5057"/>
      <c r="AE19" s="5057"/>
      <c r="AF19" s="5057"/>
      <c r="AG19" s="5057"/>
      <c r="AH19" s="5057"/>
      <c r="AI19" s="5057"/>
      <c r="AJ19" s="5060">
        <f>AG19+AH19-AI19</f>
        <v>0</v>
      </c>
      <c r="AK19" s="5100">
        <f>AD19+AF19</f>
        <v>0</v>
      </c>
      <c r="AL19" s="661"/>
      <c r="AM19" s="7364">
        <f>AJ19+AK19-AL19</f>
        <v>0</v>
      </c>
      <c r="AN19" s="906"/>
      <c r="AO19" s="6177"/>
      <c r="AP19" s="738"/>
    </row>
    <row r="20" spans="1:42">
      <c r="A20" s="738"/>
      <c r="B20" s="816"/>
      <c r="C20" s="432" t="s">
        <v>1776</v>
      </c>
      <c r="D20" s="222"/>
      <c r="E20" s="485"/>
      <c r="F20" s="168"/>
      <c r="G20" s="151" t="b">
        <v>1</v>
      </c>
      <c r="H20" s="169"/>
      <c r="I20" s="169"/>
      <c r="J20" s="169"/>
      <c r="K20" s="169"/>
      <c r="L20" s="223">
        <v>0</v>
      </c>
      <c r="M20" s="169">
        <v>0</v>
      </c>
      <c r="N20" s="169">
        <v>0</v>
      </c>
      <c r="O20" s="780">
        <f>L20*M20*N20</f>
        <v>0</v>
      </c>
      <c r="P20" s="169">
        <v>0</v>
      </c>
      <c r="Q20" s="169">
        <v>0</v>
      </c>
      <c r="R20" s="169">
        <v>0</v>
      </c>
      <c r="S20" s="729">
        <f>P20+Q20-R20</f>
        <v>0</v>
      </c>
      <c r="T20" s="169">
        <v>0</v>
      </c>
      <c r="U20" s="2465">
        <v>0</v>
      </c>
      <c r="V20" s="780">
        <f>S20*T20*U20</f>
        <v>0</v>
      </c>
      <c r="W20" s="169">
        <v>0</v>
      </c>
      <c r="X20" s="169">
        <v>0</v>
      </c>
      <c r="Y20" s="169">
        <v>0</v>
      </c>
      <c r="Z20" s="729">
        <f>W20+X20-Y20</f>
        <v>0</v>
      </c>
      <c r="AA20" s="661"/>
      <c r="AB20" s="6020">
        <f>AC20+AD20</f>
        <v>0</v>
      </c>
      <c r="AC20" s="5057"/>
      <c r="AD20" s="5057"/>
      <c r="AE20" s="5057"/>
      <c r="AF20" s="5057"/>
      <c r="AG20" s="5057"/>
      <c r="AH20" s="5057"/>
      <c r="AI20" s="5057"/>
      <c r="AJ20" s="5060">
        <f>AG20+AH20-AI20</f>
        <v>0</v>
      </c>
      <c r="AK20" s="5100">
        <f>AD20+AF20</f>
        <v>0</v>
      </c>
      <c r="AL20" s="661"/>
      <c r="AM20" s="7364">
        <f>AJ20+AK20-AL20</f>
        <v>0</v>
      </c>
      <c r="AN20" s="906"/>
      <c r="AO20" s="6177"/>
      <c r="AP20" s="738"/>
    </row>
    <row r="21" spans="1:42">
      <c r="A21" s="738"/>
      <c r="B21" s="816"/>
      <c r="C21" s="432" t="s">
        <v>1777</v>
      </c>
      <c r="D21" s="222"/>
      <c r="E21" s="485"/>
      <c r="F21" s="168"/>
      <c r="G21" s="151" t="b">
        <v>1</v>
      </c>
      <c r="H21" s="169"/>
      <c r="I21" s="169"/>
      <c r="J21" s="169"/>
      <c r="K21" s="169"/>
      <c r="L21" s="223">
        <v>0</v>
      </c>
      <c r="M21" s="169">
        <v>0</v>
      </c>
      <c r="N21" s="169">
        <v>0</v>
      </c>
      <c r="O21" s="780">
        <f>L21*M21*N21</f>
        <v>0</v>
      </c>
      <c r="P21" s="169">
        <v>0</v>
      </c>
      <c r="Q21" s="169">
        <v>0</v>
      </c>
      <c r="R21" s="169">
        <v>0</v>
      </c>
      <c r="S21" s="729">
        <f>P21+Q21-R21</f>
        <v>0</v>
      </c>
      <c r="T21" s="169">
        <v>0</v>
      </c>
      <c r="U21" s="2465">
        <v>0</v>
      </c>
      <c r="V21" s="780">
        <f>S21*T21*U21</f>
        <v>0</v>
      </c>
      <c r="W21" s="169">
        <v>0</v>
      </c>
      <c r="X21" s="169">
        <v>0</v>
      </c>
      <c r="Y21" s="169">
        <v>0</v>
      </c>
      <c r="Z21" s="729">
        <f>W21+X21-Y21</f>
        <v>0</v>
      </c>
      <c r="AA21" s="661"/>
      <c r="AB21" s="6020">
        <f>AC21+AD21</f>
        <v>0</v>
      </c>
      <c r="AC21" s="5057"/>
      <c r="AD21" s="5057"/>
      <c r="AE21" s="5057"/>
      <c r="AF21" s="5057"/>
      <c r="AG21" s="5057"/>
      <c r="AH21" s="5057"/>
      <c r="AI21" s="5057"/>
      <c r="AJ21" s="5060">
        <f>AG21+AH21-AI21</f>
        <v>0</v>
      </c>
      <c r="AK21" s="5100">
        <f>AD21+AF21</f>
        <v>0</v>
      </c>
      <c r="AL21" s="661"/>
      <c r="AM21" s="7364">
        <f>AJ21+AK21-AL21</f>
        <v>0</v>
      </c>
      <c r="AN21" s="906"/>
      <c r="AO21" s="6177"/>
      <c r="AP21" s="738"/>
    </row>
    <row r="22" spans="1:42">
      <c r="A22" s="738"/>
      <c r="B22" s="816"/>
      <c r="C22" s="500" t="s">
        <v>1104</v>
      </c>
      <c r="D22" s="211"/>
      <c r="E22" s="486"/>
      <c r="F22" s="407"/>
      <c r="G22" s="172">
        <f>COUNTIF(G19:G21,TRUE)</f>
        <v>2</v>
      </c>
      <c r="H22" s="228"/>
      <c r="I22" s="228"/>
      <c r="J22" s="228"/>
      <c r="K22" s="228"/>
      <c r="L22" s="226"/>
      <c r="M22" s="228"/>
      <c r="N22" s="228"/>
      <c r="O22" s="728">
        <f>SUMIF($G$19:$G$21,"TRUE",O19:O21)</f>
        <v>0</v>
      </c>
      <c r="P22" s="228"/>
      <c r="Q22" s="228"/>
      <c r="R22" s="228"/>
      <c r="S22" s="228"/>
      <c r="T22" s="228"/>
      <c r="U22" s="2544"/>
      <c r="V22" s="728">
        <f>SUMIF($G$19:$G$21,"TRUE",V19:V21)</f>
        <v>0</v>
      </c>
      <c r="W22" s="728">
        <f>SUMIF($G$19:$G$21,"TRUE",W19:W21)</f>
        <v>0</v>
      </c>
      <c r="X22" s="728">
        <f>SUMIF($G$19:$G$21,"TRUE",X19:X21)</f>
        <v>0</v>
      </c>
      <c r="Y22" s="728">
        <f>SUMIF($G$19:$G$21,"TRUE",Y19:Y21)</f>
        <v>0</v>
      </c>
      <c r="Z22" s="360">
        <f>SUMIF($G$19:$G$21,"TRUE",Z19:Z21)</f>
        <v>0</v>
      </c>
      <c r="AA22" s="661"/>
      <c r="AB22" s="2504">
        <f t="shared" ref="AB22:AK22" si="0">SUMIF($G$19:$G$21,"TRUE",AB19:AB21)</f>
        <v>0</v>
      </c>
      <c r="AC22" s="2505">
        <f t="shared" si="0"/>
        <v>0</v>
      </c>
      <c r="AD22" s="2505">
        <f t="shared" si="0"/>
        <v>0</v>
      </c>
      <c r="AE22" s="2505">
        <f t="shared" si="0"/>
        <v>0</v>
      </c>
      <c r="AF22" s="2505">
        <f t="shared" si="0"/>
        <v>0</v>
      </c>
      <c r="AG22" s="2505">
        <f t="shared" si="0"/>
        <v>0</v>
      </c>
      <c r="AH22" s="2505">
        <f t="shared" si="0"/>
        <v>0</v>
      </c>
      <c r="AI22" s="2505">
        <f t="shared" si="0"/>
        <v>0</v>
      </c>
      <c r="AJ22" s="2505">
        <f t="shared" si="0"/>
        <v>0</v>
      </c>
      <c r="AK22" s="5739">
        <f t="shared" si="0"/>
        <v>0</v>
      </c>
      <c r="AL22" s="661"/>
      <c r="AM22" s="7365">
        <f>SUMIF($G$19:$G$21,"TRUE",AM19:AM21)</f>
        <v>0</v>
      </c>
      <c r="AN22" s="907"/>
      <c r="AO22" s="6177"/>
      <c r="AP22" s="738"/>
    </row>
    <row r="23" spans="1:42" s="179" customFormat="1">
      <c r="A23" s="740"/>
      <c r="B23" s="822"/>
      <c r="C23" s="347" t="s">
        <v>1778</v>
      </c>
      <c r="D23" s="177"/>
      <c r="E23" s="378"/>
      <c r="F23" s="177"/>
      <c r="G23" s="178"/>
      <c r="H23" s="175"/>
      <c r="I23" s="175"/>
      <c r="J23" s="175"/>
      <c r="K23" s="175"/>
      <c r="L23" s="175"/>
      <c r="M23" s="175"/>
      <c r="N23" s="175"/>
      <c r="O23" s="728">
        <f>SUM(O19:O21)</f>
        <v>0</v>
      </c>
      <c r="P23" s="175"/>
      <c r="Q23" s="175"/>
      <c r="R23" s="175"/>
      <c r="S23" s="175"/>
      <c r="T23" s="175"/>
      <c r="U23" s="2549"/>
      <c r="V23" s="728">
        <f>SUM(V19:V21)</f>
        <v>0</v>
      </c>
      <c r="W23" s="728">
        <f>SUM(W19:W21)</f>
        <v>0</v>
      </c>
      <c r="X23" s="728">
        <f>SUM(X19:X21)</f>
        <v>0</v>
      </c>
      <c r="Y23" s="728">
        <f>SUM(Y19:Y21)</f>
        <v>0</v>
      </c>
      <c r="Z23" s="360">
        <f>SUM(Z19:Z21)</f>
        <v>0</v>
      </c>
      <c r="AA23" s="662"/>
      <c r="AB23" s="2504">
        <f t="shared" ref="AB23:AK23" si="1">SUM(AB19:AB21)</f>
        <v>0</v>
      </c>
      <c r="AC23" s="2505">
        <f t="shared" si="1"/>
        <v>0</v>
      </c>
      <c r="AD23" s="2505">
        <f t="shared" si="1"/>
        <v>0</v>
      </c>
      <c r="AE23" s="2505">
        <f t="shared" si="1"/>
        <v>0</v>
      </c>
      <c r="AF23" s="2505">
        <f t="shared" si="1"/>
        <v>0</v>
      </c>
      <c r="AG23" s="2505">
        <f t="shared" si="1"/>
        <v>0</v>
      </c>
      <c r="AH23" s="2505">
        <f t="shared" si="1"/>
        <v>0</v>
      </c>
      <c r="AI23" s="2505">
        <f t="shared" si="1"/>
        <v>0</v>
      </c>
      <c r="AJ23" s="2505">
        <f t="shared" si="1"/>
        <v>0</v>
      </c>
      <c r="AK23" s="5739">
        <f t="shared" si="1"/>
        <v>0</v>
      </c>
      <c r="AL23" s="662"/>
      <c r="AM23" s="7365">
        <f>SUM(AM19:AM21)</f>
        <v>0</v>
      </c>
      <c r="AN23" s="907"/>
      <c r="AO23" s="662"/>
      <c r="AP23" s="740"/>
    </row>
    <row r="24" spans="1:42">
      <c r="A24" s="738"/>
      <c r="B24" s="816"/>
      <c r="C24" s="432" t="s">
        <v>1779</v>
      </c>
      <c r="D24" s="222"/>
      <c r="E24" s="379"/>
      <c r="F24" s="162"/>
      <c r="G24" s="163"/>
      <c r="H24" s="164"/>
      <c r="I24" s="164"/>
      <c r="J24" s="164"/>
      <c r="K24" s="164"/>
      <c r="L24" s="164"/>
      <c r="M24" s="164"/>
      <c r="N24" s="164"/>
      <c r="O24" s="164"/>
      <c r="P24" s="164"/>
      <c r="Q24" s="164"/>
      <c r="R24" s="164"/>
      <c r="S24" s="164"/>
      <c r="T24" s="164"/>
      <c r="U24" s="2474"/>
      <c r="V24" s="164"/>
      <c r="W24" s="164"/>
      <c r="X24" s="164"/>
      <c r="Y24" s="164"/>
      <c r="Z24" s="517"/>
      <c r="AA24" s="661"/>
      <c r="AB24" s="6017"/>
      <c r="AC24" s="5954"/>
      <c r="AD24" s="5954"/>
      <c r="AE24" s="5954"/>
      <c r="AF24" s="5954"/>
      <c r="AG24" s="5954"/>
      <c r="AH24" s="5954"/>
      <c r="AI24" s="5954"/>
      <c r="AJ24" s="6018"/>
      <c r="AK24" s="6019"/>
      <c r="AL24" s="661"/>
      <c r="AM24" s="7366"/>
      <c r="AN24" s="1106"/>
      <c r="AO24" s="6177"/>
      <c r="AP24" s="738"/>
    </row>
    <row r="25" spans="1:42">
      <c r="A25" s="738"/>
      <c r="B25" s="816"/>
      <c r="C25" s="432" t="s">
        <v>1780</v>
      </c>
      <c r="D25" s="222"/>
      <c r="E25" s="485"/>
      <c r="F25" s="168"/>
      <c r="G25" s="456" t="b">
        <v>0</v>
      </c>
      <c r="H25" s="169"/>
      <c r="I25" s="169"/>
      <c r="J25" s="169"/>
      <c r="K25" s="169"/>
      <c r="L25" s="223">
        <v>0</v>
      </c>
      <c r="M25" s="169">
        <v>0</v>
      </c>
      <c r="N25" s="169">
        <v>0</v>
      </c>
      <c r="O25" s="780">
        <f>L25*M25*N25</f>
        <v>0</v>
      </c>
      <c r="P25" s="169">
        <v>0</v>
      </c>
      <c r="Q25" s="169">
        <v>0</v>
      </c>
      <c r="R25" s="169">
        <v>0</v>
      </c>
      <c r="S25" s="729">
        <f>P25+Q25-R25</f>
        <v>0</v>
      </c>
      <c r="T25" s="169">
        <v>0</v>
      </c>
      <c r="U25" s="2465">
        <v>0</v>
      </c>
      <c r="V25" s="780">
        <f>S25*T25*U25</f>
        <v>0</v>
      </c>
      <c r="W25" s="169">
        <v>0</v>
      </c>
      <c r="X25" s="169">
        <v>0</v>
      </c>
      <c r="Y25" s="169">
        <v>0</v>
      </c>
      <c r="Z25" s="729">
        <f>W25+X25-Y25</f>
        <v>0</v>
      </c>
      <c r="AA25" s="661"/>
      <c r="AB25" s="6020">
        <f>AC25+AD25</f>
        <v>0</v>
      </c>
      <c r="AC25" s="5057"/>
      <c r="AD25" s="5057"/>
      <c r="AE25" s="5057"/>
      <c r="AF25" s="5057"/>
      <c r="AG25" s="5057"/>
      <c r="AH25" s="5057"/>
      <c r="AI25" s="5057"/>
      <c r="AJ25" s="5060">
        <f>AG25+AH25-AI25</f>
        <v>0</v>
      </c>
      <c r="AK25" s="5100">
        <f>AD25+AF25</f>
        <v>0</v>
      </c>
      <c r="AL25" s="661"/>
      <c r="AM25" s="7364">
        <f>AJ25+AK25-AL25</f>
        <v>0</v>
      </c>
      <c r="AN25" s="906"/>
      <c r="AO25" s="6177"/>
      <c r="AP25" s="738"/>
    </row>
    <row r="26" spans="1:42">
      <c r="A26" s="738"/>
      <c r="B26" s="816"/>
      <c r="C26" s="432" t="s">
        <v>1781</v>
      </c>
      <c r="D26" s="222"/>
      <c r="E26" s="485"/>
      <c r="F26" s="168"/>
      <c r="G26" s="151" t="b">
        <v>1</v>
      </c>
      <c r="H26" s="169"/>
      <c r="I26" s="169"/>
      <c r="J26" s="169"/>
      <c r="K26" s="169"/>
      <c r="L26" s="223">
        <v>0</v>
      </c>
      <c r="M26" s="169">
        <v>0</v>
      </c>
      <c r="N26" s="169">
        <v>0</v>
      </c>
      <c r="O26" s="780">
        <f>L26*M26*N26</f>
        <v>0</v>
      </c>
      <c r="P26" s="169">
        <v>0</v>
      </c>
      <c r="Q26" s="169">
        <v>0</v>
      </c>
      <c r="R26" s="169">
        <v>0</v>
      </c>
      <c r="S26" s="729">
        <f>P26+Q26-R26</f>
        <v>0</v>
      </c>
      <c r="T26" s="169">
        <v>0</v>
      </c>
      <c r="U26" s="2465">
        <v>0</v>
      </c>
      <c r="V26" s="780">
        <f>S26*T26*U26</f>
        <v>0</v>
      </c>
      <c r="W26" s="169">
        <v>0</v>
      </c>
      <c r="X26" s="169">
        <v>0</v>
      </c>
      <c r="Y26" s="169">
        <v>0</v>
      </c>
      <c r="Z26" s="729">
        <f>W26+X26-Y26</f>
        <v>0</v>
      </c>
      <c r="AA26" s="661"/>
      <c r="AB26" s="6020">
        <f>AC26+AD26</f>
        <v>0</v>
      </c>
      <c r="AC26" s="5057"/>
      <c r="AD26" s="5057"/>
      <c r="AE26" s="5057"/>
      <c r="AF26" s="5057"/>
      <c r="AG26" s="5057"/>
      <c r="AH26" s="5057"/>
      <c r="AI26" s="5057"/>
      <c r="AJ26" s="5060">
        <f>AG26+AH26-AI26</f>
        <v>0</v>
      </c>
      <c r="AK26" s="5100">
        <f>AD26+AF26</f>
        <v>0</v>
      </c>
      <c r="AL26" s="661"/>
      <c r="AM26" s="7364">
        <f>AJ26+AK26-AL26</f>
        <v>0</v>
      </c>
      <c r="AN26" s="906"/>
      <c r="AO26" s="6177"/>
      <c r="AP26" s="738"/>
    </row>
    <row r="27" spans="1:42">
      <c r="A27" s="738"/>
      <c r="B27" s="816"/>
      <c r="C27" s="432" t="s">
        <v>1782</v>
      </c>
      <c r="D27" s="222"/>
      <c r="E27" s="485"/>
      <c r="F27" s="168"/>
      <c r="G27" s="151" t="b">
        <v>1</v>
      </c>
      <c r="H27" s="169"/>
      <c r="I27" s="169"/>
      <c r="J27" s="169"/>
      <c r="K27" s="169"/>
      <c r="L27" s="223">
        <v>0</v>
      </c>
      <c r="M27" s="169">
        <v>0</v>
      </c>
      <c r="N27" s="169">
        <v>0</v>
      </c>
      <c r="O27" s="780">
        <f>L27*M27*N27</f>
        <v>0</v>
      </c>
      <c r="P27" s="169">
        <v>0</v>
      </c>
      <c r="Q27" s="169">
        <v>0</v>
      </c>
      <c r="R27" s="169">
        <v>0</v>
      </c>
      <c r="S27" s="729">
        <f>P27+Q27-R27</f>
        <v>0</v>
      </c>
      <c r="T27" s="169">
        <v>0</v>
      </c>
      <c r="U27" s="2465">
        <v>0</v>
      </c>
      <c r="V27" s="780">
        <f>S27*T27*U27</f>
        <v>0</v>
      </c>
      <c r="W27" s="169">
        <v>0</v>
      </c>
      <c r="X27" s="169">
        <v>0</v>
      </c>
      <c r="Y27" s="169">
        <v>0</v>
      </c>
      <c r="Z27" s="729">
        <f>W27+X27-Y27</f>
        <v>0</v>
      </c>
      <c r="AA27" s="661"/>
      <c r="AB27" s="6020">
        <f>AC27+AD27</f>
        <v>0</v>
      </c>
      <c r="AC27" s="5057"/>
      <c r="AD27" s="5057"/>
      <c r="AE27" s="5057"/>
      <c r="AF27" s="5057"/>
      <c r="AG27" s="5057"/>
      <c r="AH27" s="5057"/>
      <c r="AI27" s="5057"/>
      <c r="AJ27" s="5060">
        <f>AG27+AH27-AI27</f>
        <v>0</v>
      </c>
      <c r="AK27" s="5100">
        <f>AD27+AF27</f>
        <v>0</v>
      </c>
      <c r="AL27" s="661"/>
      <c r="AM27" s="7364">
        <f>AJ27+AK27-AL27</f>
        <v>0</v>
      </c>
      <c r="AN27" s="906"/>
      <c r="AO27" s="6177"/>
      <c r="AP27" s="738"/>
    </row>
    <row r="28" spans="1:42">
      <c r="A28" s="738"/>
      <c r="B28" s="816"/>
      <c r="C28" s="500" t="s">
        <v>1104</v>
      </c>
      <c r="D28" s="211"/>
      <c r="E28" s="486"/>
      <c r="F28" s="407"/>
      <c r="G28" s="172">
        <f>COUNTIF(G25:G27,TRUE)</f>
        <v>2</v>
      </c>
      <c r="H28" s="228"/>
      <c r="I28" s="228"/>
      <c r="J28" s="228"/>
      <c r="K28" s="228"/>
      <c r="L28" s="226"/>
      <c r="M28" s="228"/>
      <c r="N28" s="228"/>
      <c r="O28" s="728">
        <f>SUMIF($G$25:$G$27,"TRUE",O25:O27)</f>
        <v>0</v>
      </c>
      <c r="P28" s="228"/>
      <c r="Q28" s="228"/>
      <c r="R28" s="228"/>
      <c r="S28" s="228"/>
      <c r="T28" s="228"/>
      <c r="U28" s="2544"/>
      <c r="V28" s="728">
        <f>SUMIF($G$25:$G$27,"TRUE",V25:V27)</f>
        <v>0</v>
      </c>
      <c r="W28" s="728">
        <f>SUMIF($G$25:$G$27,"TRUE",W25:W27)</f>
        <v>0</v>
      </c>
      <c r="X28" s="728">
        <f>SUMIF($G$25:$G$27,"TRUE",X25:X27)</f>
        <v>0</v>
      </c>
      <c r="Y28" s="728">
        <f>SUMIF($G$25:$G$27,"TRUE",Y25:Y27)</f>
        <v>0</v>
      </c>
      <c r="Z28" s="360">
        <f>SUMIF($G$25:$G$27,"TRUE",Z25:Z27)</f>
        <v>0</v>
      </c>
      <c r="AA28" s="661"/>
      <c r="AB28" s="2504">
        <f t="shared" ref="AB28:AK28" si="2">SUMIF($G$25:$G$27,"TRUE",AB25:AB27)</f>
        <v>0</v>
      </c>
      <c r="AC28" s="2505">
        <f t="shared" si="2"/>
        <v>0</v>
      </c>
      <c r="AD28" s="2505">
        <f t="shared" si="2"/>
        <v>0</v>
      </c>
      <c r="AE28" s="2505">
        <f t="shared" si="2"/>
        <v>0</v>
      </c>
      <c r="AF28" s="2505">
        <f t="shared" si="2"/>
        <v>0</v>
      </c>
      <c r="AG28" s="2505">
        <f t="shared" si="2"/>
        <v>0</v>
      </c>
      <c r="AH28" s="2505">
        <f t="shared" si="2"/>
        <v>0</v>
      </c>
      <c r="AI28" s="2505">
        <f t="shared" si="2"/>
        <v>0</v>
      </c>
      <c r="AJ28" s="2505">
        <f t="shared" si="2"/>
        <v>0</v>
      </c>
      <c r="AK28" s="5739">
        <f t="shared" si="2"/>
        <v>0</v>
      </c>
      <c r="AL28" s="661"/>
      <c r="AM28" s="7365">
        <f>SUMIF($G$25:$G$27,"TRUE",AM25:AM27)</f>
        <v>0</v>
      </c>
      <c r="AN28" s="907"/>
      <c r="AO28" s="6177"/>
      <c r="AP28" s="738"/>
    </row>
    <row r="29" spans="1:42" s="179" customFormat="1">
      <c r="A29" s="740"/>
      <c r="B29" s="822"/>
      <c r="C29" s="347" t="s">
        <v>1783</v>
      </c>
      <c r="D29" s="177"/>
      <c r="E29" s="378"/>
      <c r="F29" s="177"/>
      <c r="G29" s="178"/>
      <c r="H29" s="175"/>
      <c r="I29" s="175"/>
      <c r="J29" s="175"/>
      <c r="K29" s="175"/>
      <c r="L29" s="175"/>
      <c r="M29" s="175"/>
      <c r="N29" s="175"/>
      <c r="O29" s="728">
        <f>SUM(O25:O27)</f>
        <v>0</v>
      </c>
      <c r="P29" s="175"/>
      <c r="Q29" s="175"/>
      <c r="R29" s="175"/>
      <c r="S29" s="175"/>
      <c r="T29" s="175"/>
      <c r="U29" s="2549"/>
      <c r="V29" s="728">
        <f>SUM(V25:V27)</f>
        <v>0</v>
      </c>
      <c r="W29" s="728">
        <f>SUM(W25:W27)</f>
        <v>0</v>
      </c>
      <c r="X29" s="728">
        <f>SUM(X25:X27)</f>
        <v>0</v>
      </c>
      <c r="Y29" s="728">
        <f>SUM(Y25:Y27)</f>
        <v>0</v>
      </c>
      <c r="Z29" s="360">
        <f>SUM(Z25:Z27)</f>
        <v>0</v>
      </c>
      <c r="AA29" s="662"/>
      <c r="AB29" s="2504">
        <f t="shared" ref="AB29:AK29" si="3">SUM(AB25:AB27)</f>
        <v>0</v>
      </c>
      <c r="AC29" s="2505">
        <f t="shared" si="3"/>
        <v>0</v>
      </c>
      <c r="AD29" s="2505">
        <f t="shared" si="3"/>
        <v>0</v>
      </c>
      <c r="AE29" s="2505">
        <f t="shared" si="3"/>
        <v>0</v>
      </c>
      <c r="AF29" s="2505">
        <f t="shared" si="3"/>
        <v>0</v>
      </c>
      <c r="AG29" s="2505">
        <f t="shared" si="3"/>
        <v>0</v>
      </c>
      <c r="AH29" s="2505">
        <f t="shared" si="3"/>
        <v>0</v>
      </c>
      <c r="AI29" s="2505">
        <f t="shared" si="3"/>
        <v>0</v>
      </c>
      <c r="AJ29" s="2505">
        <f t="shared" si="3"/>
        <v>0</v>
      </c>
      <c r="AK29" s="5739">
        <f t="shared" si="3"/>
        <v>0</v>
      </c>
      <c r="AL29" s="662"/>
      <c r="AM29" s="7365">
        <f>SUM(AM25:AM27)</f>
        <v>0</v>
      </c>
      <c r="AN29" s="907"/>
      <c r="AO29" s="662"/>
      <c r="AP29" s="740"/>
    </row>
    <row r="30" spans="1:42" s="179" customFormat="1">
      <c r="A30" s="740"/>
      <c r="B30" s="822"/>
      <c r="C30" s="429" t="s">
        <v>1784</v>
      </c>
      <c r="D30" s="221"/>
      <c r="E30" s="379"/>
      <c r="F30" s="151"/>
      <c r="G30" s="151"/>
      <c r="H30" s="194"/>
      <c r="I30" s="194"/>
      <c r="J30" s="194"/>
      <c r="K30" s="194"/>
      <c r="L30" s="223"/>
      <c r="M30" s="223"/>
      <c r="N30" s="223"/>
      <c r="O30" s="223"/>
      <c r="P30" s="223"/>
      <c r="Q30" s="223"/>
      <c r="R30" s="223"/>
      <c r="S30" s="223"/>
      <c r="T30" s="223"/>
      <c r="U30" s="2472"/>
      <c r="V30" s="223"/>
      <c r="W30" s="223"/>
      <c r="X30" s="223"/>
      <c r="Y30" s="223"/>
      <c r="Z30" s="514"/>
      <c r="AA30" s="662"/>
      <c r="AB30" s="6021"/>
      <c r="AC30" s="6032"/>
      <c r="AD30" s="6032"/>
      <c r="AE30" s="6032"/>
      <c r="AF30" s="6032"/>
      <c r="AG30" s="6032"/>
      <c r="AH30" s="6032"/>
      <c r="AI30" s="6032"/>
      <c r="AJ30" s="6022"/>
      <c r="AK30" s="6023"/>
      <c r="AL30" s="662"/>
      <c r="AM30" s="3014"/>
      <c r="AN30" s="874"/>
      <c r="AO30" s="662"/>
      <c r="AP30" s="740"/>
    </row>
    <row r="31" spans="1:42" s="179" customFormat="1">
      <c r="A31" s="740"/>
      <c r="B31" s="822"/>
      <c r="C31" s="432" t="s">
        <v>1785</v>
      </c>
      <c r="D31" s="222"/>
      <c r="E31" s="485"/>
      <c r="F31" s="168"/>
      <c r="G31" s="456" t="b">
        <v>0</v>
      </c>
      <c r="H31" s="169"/>
      <c r="I31" s="169"/>
      <c r="J31" s="169"/>
      <c r="K31" s="169"/>
      <c r="L31" s="223">
        <v>0</v>
      </c>
      <c r="M31" s="169">
        <v>0</v>
      </c>
      <c r="N31" s="169">
        <v>0</v>
      </c>
      <c r="O31" s="780">
        <f>L31*M31*N31</f>
        <v>0</v>
      </c>
      <c r="P31" s="169">
        <v>0</v>
      </c>
      <c r="Q31" s="169">
        <v>0</v>
      </c>
      <c r="R31" s="169">
        <v>0</v>
      </c>
      <c r="S31" s="729">
        <f>P31+Q31-R31</f>
        <v>0</v>
      </c>
      <c r="T31" s="169">
        <v>0</v>
      </c>
      <c r="U31" s="2465">
        <v>0</v>
      </c>
      <c r="V31" s="780">
        <f>S31*T31*U31</f>
        <v>0</v>
      </c>
      <c r="W31" s="169">
        <v>0</v>
      </c>
      <c r="X31" s="169">
        <v>0</v>
      </c>
      <c r="Y31" s="169">
        <v>0</v>
      </c>
      <c r="Z31" s="729">
        <f>W31+X31-Y31</f>
        <v>0</v>
      </c>
      <c r="AA31" s="662"/>
      <c r="AB31" s="6020">
        <f>AC31+AD31</f>
        <v>0</v>
      </c>
      <c r="AC31" s="5057"/>
      <c r="AD31" s="5057"/>
      <c r="AE31" s="5057"/>
      <c r="AF31" s="5057"/>
      <c r="AG31" s="5057"/>
      <c r="AH31" s="5057"/>
      <c r="AI31" s="5057"/>
      <c r="AJ31" s="5060">
        <f>AG31+AH31-AI31</f>
        <v>0</v>
      </c>
      <c r="AK31" s="5100">
        <f>AD31+AF31</f>
        <v>0</v>
      </c>
      <c r="AL31" s="662"/>
      <c r="AM31" s="7364">
        <f>AJ31+AK31-AL31</f>
        <v>0</v>
      </c>
      <c r="AN31" s="906"/>
      <c r="AO31" s="662"/>
      <c r="AP31" s="740"/>
    </row>
    <row r="32" spans="1:42" s="179" customFormat="1">
      <c r="A32" s="740"/>
      <c r="B32" s="822"/>
      <c r="C32" s="432" t="s">
        <v>1786</v>
      </c>
      <c r="D32" s="222"/>
      <c r="E32" s="485"/>
      <c r="F32" s="168"/>
      <c r="G32" s="151" t="b">
        <v>1</v>
      </c>
      <c r="H32" s="169"/>
      <c r="I32" s="169"/>
      <c r="J32" s="169"/>
      <c r="K32" s="169"/>
      <c r="L32" s="223">
        <v>0</v>
      </c>
      <c r="M32" s="169">
        <v>0</v>
      </c>
      <c r="N32" s="169">
        <v>0</v>
      </c>
      <c r="O32" s="780">
        <f>L32*M32*N32</f>
        <v>0</v>
      </c>
      <c r="P32" s="169">
        <v>0</v>
      </c>
      <c r="Q32" s="169">
        <v>0</v>
      </c>
      <c r="R32" s="169">
        <v>0</v>
      </c>
      <c r="S32" s="729">
        <f>P32+Q32-R32</f>
        <v>0</v>
      </c>
      <c r="T32" s="169">
        <v>0</v>
      </c>
      <c r="U32" s="2465">
        <v>0</v>
      </c>
      <c r="V32" s="780">
        <f>S32*T32*U32</f>
        <v>0</v>
      </c>
      <c r="W32" s="169">
        <v>0</v>
      </c>
      <c r="X32" s="169">
        <v>0</v>
      </c>
      <c r="Y32" s="169">
        <v>0</v>
      </c>
      <c r="Z32" s="729">
        <f>W32+X32-Y32</f>
        <v>0</v>
      </c>
      <c r="AA32" s="662"/>
      <c r="AB32" s="6020">
        <f>AC32+AD32</f>
        <v>0</v>
      </c>
      <c r="AC32" s="5057"/>
      <c r="AD32" s="5057"/>
      <c r="AE32" s="5057"/>
      <c r="AF32" s="5057"/>
      <c r="AG32" s="5057"/>
      <c r="AH32" s="5057"/>
      <c r="AI32" s="5057"/>
      <c r="AJ32" s="5060">
        <f>AG32+AH32-AI32</f>
        <v>0</v>
      </c>
      <c r="AK32" s="5100">
        <f>AD32+AF32</f>
        <v>0</v>
      </c>
      <c r="AL32" s="662"/>
      <c r="AM32" s="7364">
        <f>AJ32+AK32-AL32</f>
        <v>0</v>
      </c>
      <c r="AN32" s="906"/>
      <c r="AO32" s="662"/>
      <c r="AP32" s="740"/>
    </row>
    <row r="33" spans="1:42" s="179" customFormat="1">
      <c r="A33" s="740"/>
      <c r="B33" s="822"/>
      <c r="C33" s="432" t="s">
        <v>1787</v>
      </c>
      <c r="D33" s="222"/>
      <c r="E33" s="485"/>
      <c r="F33" s="168"/>
      <c r="G33" s="151" t="b">
        <v>1</v>
      </c>
      <c r="H33" s="169"/>
      <c r="I33" s="169"/>
      <c r="J33" s="169"/>
      <c r="K33" s="169"/>
      <c r="L33" s="223">
        <v>0</v>
      </c>
      <c r="M33" s="169">
        <v>0</v>
      </c>
      <c r="N33" s="169">
        <v>0</v>
      </c>
      <c r="O33" s="780">
        <f>L33*M33*N33</f>
        <v>0</v>
      </c>
      <c r="P33" s="169">
        <v>0</v>
      </c>
      <c r="Q33" s="169">
        <v>0</v>
      </c>
      <c r="R33" s="169">
        <v>0</v>
      </c>
      <c r="S33" s="729">
        <f>P33+Q33-R33</f>
        <v>0</v>
      </c>
      <c r="T33" s="169">
        <v>0</v>
      </c>
      <c r="U33" s="2465">
        <v>0</v>
      </c>
      <c r="V33" s="780">
        <f>S33*T33*U33</f>
        <v>0</v>
      </c>
      <c r="W33" s="169">
        <v>0</v>
      </c>
      <c r="X33" s="169">
        <v>0</v>
      </c>
      <c r="Y33" s="169">
        <v>0</v>
      </c>
      <c r="Z33" s="729">
        <f>W33+X33-Y33</f>
        <v>0</v>
      </c>
      <c r="AA33" s="662"/>
      <c r="AB33" s="6020">
        <f>AC33+AD33</f>
        <v>0</v>
      </c>
      <c r="AC33" s="5057"/>
      <c r="AD33" s="5057"/>
      <c r="AE33" s="5057"/>
      <c r="AF33" s="5057"/>
      <c r="AG33" s="5057"/>
      <c r="AH33" s="5057"/>
      <c r="AI33" s="5057"/>
      <c r="AJ33" s="5060">
        <f>AG33+AH33-AI33</f>
        <v>0</v>
      </c>
      <c r="AK33" s="5100">
        <f>AD33+AF33</f>
        <v>0</v>
      </c>
      <c r="AL33" s="662"/>
      <c r="AM33" s="7364">
        <f>AJ33+AK33-AL33</f>
        <v>0</v>
      </c>
      <c r="AN33" s="906"/>
      <c r="AO33" s="662"/>
      <c r="AP33" s="740"/>
    </row>
    <row r="34" spans="1:42" s="179" customFormat="1">
      <c r="A34" s="740"/>
      <c r="B34" s="822"/>
      <c r="C34" s="500" t="s">
        <v>1104</v>
      </c>
      <c r="D34" s="211"/>
      <c r="E34" s="486"/>
      <c r="F34" s="407"/>
      <c r="G34" s="172">
        <f>COUNTIF(G31:G33,TRUE)</f>
        <v>2</v>
      </c>
      <c r="H34" s="228"/>
      <c r="I34" s="228"/>
      <c r="J34" s="228"/>
      <c r="K34" s="228"/>
      <c r="L34" s="226"/>
      <c r="M34" s="228"/>
      <c r="N34" s="228"/>
      <c r="O34" s="728">
        <f>SUMIF($G$31:$G$33,"TRUE",O31:O33)</f>
        <v>0</v>
      </c>
      <c r="P34" s="228"/>
      <c r="Q34" s="228"/>
      <c r="R34" s="228"/>
      <c r="S34" s="228"/>
      <c r="T34" s="228"/>
      <c r="U34" s="2544"/>
      <c r="V34" s="728">
        <f>SUMIF($G$31:$G$33,"TRUE",V31:V33)</f>
        <v>0</v>
      </c>
      <c r="W34" s="728">
        <f>SUMIF($G$31:$G$33,"TRUE",W31:W33)</f>
        <v>0</v>
      </c>
      <c r="X34" s="728">
        <f>SUMIF($G$31:$G$33,"TRUE",X31:X33)</f>
        <v>0</v>
      </c>
      <c r="Y34" s="728">
        <f>SUMIF($G$31:$G$33,"TRUE",Y31:Y33)</f>
        <v>0</v>
      </c>
      <c r="Z34" s="360">
        <f>SUMIF($G$31:$G$33,"TRUE",Z31:Z33)</f>
        <v>0</v>
      </c>
      <c r="AA34" s="662"/>
      <c r="AB34" s="2504">
        <f t="shared" ref="AB34:AK34" si="4">SUMIF($G$31:$G$33,"TRUE",AB31:AB33)</f>
        <v>0</v>
      </c>
      <c r="AC34" s="2505">
        <f t="shared" si="4"/>
        <v>0</v>
      </c>
      <c r="AD34" s="2505">
        <f t="shared" si="4"/>
        <v>0</v>
      </c>
      <c r="AE34" s="2505">
        <f t="shared" si="4"/>
        <v>0</v>
      </c>
      <c r="AF34" s="2505">
        <f t="shared" si="4"/>
        <v>0</v>
      </c>
      <c r="AG34" s="2505">
        <f t="shared" si="4"/>
        <v>0</v>
      </c>
      <c r="AH34" s="2505">
        <f t="shared" si="4"/>
        <v>0</v>
      </c>
      <c r="AI34" s="2505">
        <f t="shared" si="4"/>
        <v>0</v>
      </c>
      <c r="AJ34" s="2505">
        <f t="shared" si="4"/>
        <v>0</v>
      </c>
      <c r="AK34" s="5739">
        <f t="shared" si="4"/>
        <v>0</v>
      </c>
      <c r="AL34" s="662"/>
      <c r="AM34" s="7365">
        <f>SUMIF($G$31:$G$33,"TRUE",AM31:AM33)</f>
        <v>0</v>
      </c>
      <c r="AN34" s="907"/>
      <c r="AO34" s="662"/>
      <c r="AP34" s="740"/>
    </row>
    <row r="35" spans="1:42" s="179" customFormat="1">
      <c r="A35" s="740"/>
      <c r="B35" s="822"/>
      <c r="C35" s="347" t="s">
        <v>1788</v>
      </c>
      <c r="D35" s="177"/>
      <c r="E35" s="378"/>
      <c r="F35" s="177"/>
      <c r="G35" s="178"/>
      <c r="H35" s="175"/>
      <c r="I35" s="175"/>
      <c r="J35" s="175"/>
      <c r="K35" s="175"/>
      <c r="L35" s="175"/>
      <c r="M35" s="175"/>
      <c r="N35" s="175"/>
      <c r="O35" s="728">
        <f>SUM(O31:O33)</f>
        <v>0</v>
      </c>
      <c r="P35" s="175"/>
      <c r="Q35" s="175"/>
      <c r="R35" s="175"/>
      <c r="S35" s="175"/>
      <c r="T35" s="175"/>
      <c r="U35" s="2549"/>
      <c r="V35" s="728">
        <f>SUM(V31:V33)</f>
        <v>0</v>
      </c>
      <c r="W35" s="728">
        <f>SUM(W31:W33)</f>
        <v>0</v>
      </c>
      <c r="X35" s="728">
        <f>SUM(X31:X33)</f>
        <v>0</v>
      </c>
      <c r="Y35" s="728">
        <f>SUM(Y31:Y33)</f>
        <v>0</v>
      </c>
      <c r="Z35" s="360">
        <f>SUM(Z31:Z33)</f>
        <v>0</v>
      </c>
      <c r="AA35" s="662"/>
      <c r="AB35" s="2504">
        <f t="shared" ref="AB35:AK35" si="5">SUM(AB31:AB33)</f>
        <v>0</v>
      </c>
      <c r="AC35" s="2505">
        <f t="shared" si="5"/>
        <v>0</v>
      </c>
      <c r="AD35" s="2505">
        <f t="shared" si="5"/>
        <v>0</v>
      </c>
      <c r="AE35" s="2505">
        <f t="shared" si="5"/>
        <v>0</v>
      </c>
      <c r="AF35" s="2505">
        <f t="shared" si="5"/>
        <v>0</v>
      </c>
      <c r="AG35" s="2505">
        <f t="shared" si="5"/>
        <v>0</v>
      </c>
      <c r="AH35" s="2505">
        <f t="shared" si="5"/>
        <v>0</v>
      </c>
      <c r="AI35" s="2505">
        <f t="shared" si="5"/>
        <v>0</v>
      </c>
      <c r="AJ35" s="2505">
        <f t="shared" si="5"/>
        <v>0</v>
      </c>
      <c r="AK35" s="5739">
        <f t="shared" si="5"/>
        <v>0</v>
      </c>
      <c r="AL35" s="662"/>
      <c r="AM35" s="7365">
        <f>SUM(AM31:AM33)</f>
        <v>0</v>
      </c>
      <c r="AN35" s="907"/>
      <c r="AO35" s="662"/>
      <c r="AP35" s="740"/>
    </row>
    <row r="36" spans="1:42" s="179" customFormat="1">
      <c r="A36" s="740"/>
      <c r="B36" s="822"/>
      <c r="C36" s="432" t="s">
        <v>1789</v>
      </c>
      <c r="D36" s="222"/>
      <c r="E36" s="379"/>
      <c r="F36" s="162"/>
      <c r="G36" s="163"/>
      <c r="H36" s="164"/>
      <c r="I36" s="164"/>
      <c r="J36" s="164"/>
      <c r="K36" s="164"/>
      <c r="L36" s="164"/>
      <c r="M36" s="164"/>
      <c r="N36" s="164"/>
      <c r="O36" s="164"/>
      <c r="P36" s="164"/>
      <c r="Q36" s="164"/>
      <c r="R36" s="164"/>
      <c r="S36" s="164"/>
      <c r="T36" s="164"/>
      <c r="U36" s="2474"/>
      <c r="V36" s="164"/>
      <c r="W36" s="164"/>
      <c r="X36" s="164"/>
      <c r="Y36" s="164"/>
      <c r="Z36" s="517"/>
      <c r="AA36" s="662"/>
      <c r="AB36" s="6034"/>
      <c r="AC36" s="6032"/>
      <c r="AD36" s="6032"/>
      <c r="AE36" s="6032"/>
      <c r="AF36" s="6032"/>
      <c r="AG36" s="6032"/>
      <c r="AH36" s="6032"/>
      <c r="AI36" s="6032"/>
      <c r="AJ36" s="6032"/>
      <c r="AK36" s="6033"/>
      <c r="AL36" s="662"/>
      <c r="AM36" s="7366"/>
      <c r="AN36" s="1106"/>
      <c r="AO36" s="662"/>
      <c r="AP36" s="740"/>
    </row>
    <row r="37" spans="1:42" s="179" customFormat="1">
      <c r="A37" s="740"/>
      <c r="B37" s="822"/>
      <c r="C37" s="432" t="s">
        <v>1790</v>
      </c>
      <c r="D37" s="222"/>
      <c r="E37" s="379"/>
      <c r="F37" s="162"/>
      <c r="G37" s="163"/>
      <c r="H37" s="164"/>
      <c r="I37" s="164"/>
      <c r="J37" s="164"/>
      <c r="K37" s="164"/>
      <c r="L37" s="164"/>
      <c r="M37" s="164"/>
      <c r="N37" s="164"/>
      <c r="O37" s="164"/>
      <c r="P37" s="164"/>
      <c r="Q37" s="164"/>
      <c r="R37" s="164"/>
      <c r="S37" s="164"/>
      <c r="T37" s="164"/>
      <c r="U37" s="2474"/>
      <c r="V37" s="164"/>
      <c r="W37" s="164"/>
      <c r="X37" s="164"/>
      <c r="Y37" s="164"/>
      <c r="Z37" s="517"/>
      <c r="AA37" s="662"/>
      <c r="AB37" s="6034"/>
      <c r="AC37" s="6032"/>
      <c r="AD37" s="6032"/>
      <c r="AE37" s="6032"/>
      <c r="AF37" s="6032"/>
      <c r="AG37" s="6032"/>
      <c r="AH37" s="6032"/>
      <c r="AI37" s="6032"/>
      <c r="AJ37" s="6032"/>
      <c r="AK37" s="6033"/>
      <c r="AL37" s="662"/>
      <c r="AM37" s="7366"/>
      <c r="AN37" s="1106"/>
      <c r="AO37" s="662"/>
      <c r="AP37" s="740"/>
    </row>
    <row r="38" spans="1:42" s="179" customFormat="1">
      <c r="A38" s="740"/>
      <c r="B38" s="822"/>
      <c r="C38" s="432" t="s">
        <v>1791</v>
      </c>
      <c r="D38" s="222"/>
      <c r="E38" s="379"/>
      <c r="F38" s="162"/>
      <c r="G38" s="456" t="b">
        <v>0</v>
      </c>
      <c r="H38" s="164"/>
      <c r="I38" s="164"/>
      <c r="J38" s="164"/>
      <c r="K38" s="164"/>
      <c r="L38" s="164"/>
      <c r="M38" s="487">
        <v>0</v>
      </c>
      <c r="N38" s="487">
        <v>0</v>
      </c>
      <c r="O38" s="780">
        <f>M38*N38</f>
        <v>0</v>
      </c>
      <c r="P38" s="487"/>
      <c r="Q38" s="487"/>
      <c r="R38" s="487"/>
      <c r="S38" s="164"/>
      <c r="T38" s="487">
        <v>0</v>
      </c>
      <c r="U38" s="2465">
        <v>0</v>
      </c>
      <c r="V38" s="780">
        <f>T38*U38</f>
        <v>0</v>
      </c>
      <c r="W38" s="169">
        <v>0</v>
      </c>
      <c r="X38" s="169">
        <v>0</v>
      </c>
      <c r="Y38" s="169">
        <v>0</v>
      </c>
      <c r="Z38" s="729">
        <f>W38+X38-Y38</f>
        <v>0</v>
      </c>
      <c r="AA38" s="662"/>
      <c r="AB38" s="6020">
        <f>AC38+AD38</f>
        <v>0</v>
      </c>
      <c r="AC38" s="5057"/>
      <c r="AD38" s="5057"/>
      <c r="AE38" s="5057"/>
      <c r="AF38" s="5057"/>
      <c r="AG38" s="5057"/>
      <c r="AH38" s="5057"/>
      <c r="AI38" s="5057"/>
      <c r="AJ38" s="5060">
        <f>AG38+AH38-AI38</f>
        <v>0</v>
      </c>
      <c r="AK38" s="5100">
        <f>AD38+AF38</f>
        <v>0</v>
      </c>
      <c r="AL38" s="662"/>
      <c r="AM38" s="7364">
        <f>AJ38+AK38-AL38</f>
        <v>0</v>
      </c>
      <c r="AN38" s="906"/>
      <c r="AO38" s="662"/>
      <c r="AP38" s="740"/>
    </row>
    <row r="39" spans="1:42" s="179" customFormat="1">
      <c r="A39" s="740"/>
      <c r="B39" s="822"/>
      <c r="C39" s="432" t="s">
        <v>1792</v>
      </c>
      <c r="D39" s="222"/>
      <c r="E39" s="379"/>
      <c r="F39" s="162"/>
      <c r="G39" s="151" t="b">
        <v>1</v>
      </c>
      <c r="H39" s="164"/>
      <c r="I39" s="164"/>
      <c r="J39" s="164"/>
      <c r="K39" s="164"/>
      <c r="L39" s="164"/>
      <c r="M39" s="487">
        <v>0</v>
      </c>
      <c r="N39" s="487">
        <v>0</v>
      </c>
      <c r="O39" s="780">
        <f>M39*N39</f>
        <v>0</v>
      </c>
      <c r="P39" s="487"/>
      <c r="Q39" s="487"/>
      <c r="R39" s="487"/>
      <c r="S39" s="164"/>
      <c r="T39" s="487">
        <v>0</v>
      </c>
      <c r="U39" s="2465">
        <v>0</v>
      </c>
      <c r="V39" s="780">
        <f>T39*U39</f>
        <v>0</v>
      </c>
      <c r="W39" s="169">
        <v>0</v>
      </c>
      <c r="X39" s="169">
        <v>0</v>
      </c>
      <c r="Y39" s="169">
        <v>0</v>
      </c>
      <c r="Z39" s="729">
        <f>W39+X39-Y39</f>
        <v>0</v>
      </c>
      <c r="AA39" s="662"/>
      <c r="AB39" s="6020">
        <f>AC39+AD39</f>
        <v>0</v>
      </c>
      <c r="AC39" s="5057"/>
      <c r="AD39" s="5057"/>
      <c r="AE39" s="5057"/>
      <c r="AF39" s="5057"/>
      <c r="AG39" s="5057"/>
      <c r="AH39" s="5057"/>
      <c r="AI39" s="5057"/>
      <c r="AJ39" s="5060">
        <f>AG39+AH39-AI39</f>
        <v>0</v>
      </c>
      <c r="AK39" s="5100">
        <f>AD39+AF39</f>
        <v>0</v>
      </c>
      <c r="AL39" s="662"/>
      <c r="AM39" s="7364">
        <f>AJ39+AK39-AL39</f>
        <v>0</v>
      </c>
      <c r="AN39" s="906"/>
      <c r="AO39" s="662"/>
      <c r="AP39" s="740"/>
    </row>
    <row r="40" spans="1:42" s="179" customFormat="1">
      <c r="A40" s="740"/>
      <c r="B40" s="822"/>
      <c r="C40" s="432" t="s">
        <v>1793</v>
      </c>
      <c r="D40" s="222"/>
      <c r="E40" s="379"/>
      <c r="F40" s="162"/>
      <c r="G40" s="151" t="b">
        <v>1</v>
      </c>
      <c r="H40" s="164"/>
      <c r="I40" s="164"/>
      <c r="J40" s="164"/>
      <c r="K40" s="164"/>
      <c r="L40" s="164"/>
      <c r="M40" s="487">
        <v>0</v>
      </c>
      <c r="N40" s="487">
        <v>0</v>
      </c>
      <c r="O40" s="780">
        <f>M40*N40</f>
        <v>0</v>
      </c>
      <c r="P40" s="487"/>
      <c r="Q40" s="487"/>
      <c r="R40" s="487"/>
      <c r="S40" s="164"/>
      <c r="T40" s="487">
        <v>0</v>
      </c>
      <c r="U40" s="2465">
        <v>0</v>
      </c>
      <c r="V40" s="780">
        <f>T40*U40</f>
        <v>0</v>
      </c>
      <c r="W40" s="169">
        <v>0</v>
      </c>
      <c r="X40" s="169">
        <v>0</v>
      </c>
      <c r="Y40" s="169">
        <v>0</v>
      </c>
      <c r="Z40" s="729">
        <f>W40+X40-Y40</f>
        <v>0</v>
      </c>
      <c r="AA40" s="662"/>
      <c r="AB40" s="6020">
        <f>AC40+AD40</f>
        <v>0</v>
      </c>
      <c r="AC40" s="5057"/>
      <c r="AD40" s="5057"/>
      <c r="AE40" s="5057"/>
      <c r="AF40" s="5057"/>
      <c r="AG40" s="5057"/>
      <c r="AH40" s="5057"/>
      <c r="AI40" s="5057"/>
      <c r="AJ40" s="5060">
        <f>AG40+AH40-AI40</f>
        <v>0</v>
      </c>
      <c r="AK40" s="5100">
        <f>AD40+AF40</f>
        <v>0</v>
      </c>
      <c r="AL40" s="662"/>
      <c r="AM40" s="7364">
        <f>AJ40+AK40-AL40</f>
        <v>0</v>
      </c>
      <c r="AN40" s="906"/>
      <c r="AO40" s="662"/>
      <c r="AP40" s="740"/>
    </row>
    <row r="41" spans="1:42" s="179" customFormat="1">
      <c r="A41" s="740"/>
      <c r="B41" s="822"/>
      <c r="C41" s="500" t="s">
        <v>1104</v>
      </c>
      <c r="D41" s="211"/>
      <c r="E41" s="378"/>
      <c r="F41" s="488"/>
      <c r="G41" s="172">
        <f>COUNTIF(G38:G40,TRUE)</f>
        <v>2</v>
      </c>
      <c r="H41" s="460"/>
      <c r="I41" s="460"/>
      <c r="J41" s="460"/>
      <c r="K41" s="460"/>
      <c r="L41" s="460"/>
      <c r="M41" s="175">
        <f>SUMIF($G$38:$G$40,"TRUE",M38:M40)</f>
        <v>0</v>
      </c>
      <c r="N41" s="460"/>
      <c r="O41" s="728">
        <f>SUMIF($G$38:$G$40,"TRUE",O38:O40)</f>
        <v>0</v>
      </c>
      <c r="P41" s="460"/>
      <c r="Q41" s="460"/>
      <c r="R41" s="460"/>
      <c r="S41" s="460"/>
      <c r="T41" s="460"/>
      <c r="U41" s="2953"/>
      <c r="V41" s="728">
        <f>SUMIF($G$38:$G$40,"TRUE",V38:V40)</f>
        <v>0</v>
      </c>
      <c r="W41" s="728">
        <f>SUMIF($G$38:$G$40,"TRUE",W38:W40)</f>
        <v>0</v>
      </c>
      <c r="X41" s="728">
        <f>SUMIF($G$38:$G$40,"TRUE",X38:X40)</f>
        <v>0</v>
      </c>
      <c r="Y41" s="728">
        <f>SUMIF($G$38:$G$40,"TRUE",Y38:Y40)</f>
        <v>0</v>
      </c>
      <c r="Z41" s="360">
        <f>SUMIF($G$38:$G$40,"TRUE",Z38:Z40)</f>
        <v>0</v>
      </c>
      <c r="AA41" s="662"/>
      <c r="AB41" s="2504">
        <f t="shared" ref="AB41:AK41" si="6">SUMIF($G$38:$G$40,"TRUE",AB38:AB40)</f>
        <v>0</v>
      </c>
      <c r="AC41" s="2505">
        <f t="shared" si="6"/>
        <v>0</v>
      </c>
      <c r="AD41" s="2505">
        <f t="shared" si="6"/>
        <v>0</v>
      </c>
      <c r="AE41" s="2505">
        <f t="shared" si="6"/>
        <v>0</v>
      </c>
      <c r="AF41" s="2505">
        <f t="shared" si="6"/>
        <v>0</v>
      </c>
      <c r="AG41" s="2505">
        <f t="shared" si="6"/>
        <v>0</v>
      </c>
      <c r="AH41" s="2505">
        <f t="shared" si="6"/>
        <v>0</v>
      </c>
      <c r="AI41" s="2505">
        <f t="shared" si="6"/>
        <v>0</v>
      </c>
      <c r="AJ41" s="2505">
        <f t="shared" si="6"/>
        <v>0</v>
      </c>
      <c r="AK41" s="5739">
        <f t="shared" si="6"/>
        <v>0</v>
      </c>
      <c r="AL41" s="662"/>
      <c r="AM41" s="7365">
        <f>SUMIF($G$38:$G$40,"TRUE",AM38:AM40)</f>
        <v>0</v>
      </c>
      <c r="AN41" s="907"/>
      <c r="AO41" s="662"/>
      <c r="AP41" s="740"/>
    </row>
    <row r="42" spans="1:42" s="179" customFormat="1">
      <c r="A42" s="740"/>
      <c r="B42" s="822"/>
      <c r="C42" s="347" t="s">
        <v>1794</v>
      </c>
      <c r="D42" s="211"/>
      <c r="E42" s="378"/>
      <c r="F42" s="488"/>
      <c r="G42" s="489"/>
      <c r="H42" s="460"/>
      <c r="I42" s="460"/>
      <c r="J42" s="460"/>
      <c r="K42" s="460"/>
      <c r="L42" s="460"/>
      <c r="M42" s="175">
        <f>SUM(M38:M40)</f>
        <v>0</v>
      </c>
      <c r="N42" s="460"/>
      <c r="O42" s="728">
        <f>SUM(O38:O40)</f>
        <v>0</v>
      </c>
      <c r="P42" s="460"/>
      <c r="Q42" s="460"/>
      <c r="R42" s="460"/>
      <c r="S42" s="460"/>
      <c r="T42" s="460"/>
      <c r="U42" s="2953"/>
      <c r="V42" s="728">
        <f>SUM(V38:V40)</f>
        <v>0</v>
      </c>
      <c r="W42" s="728">
        <f>SUM(W38:W40)</f>
        <v>0</v>
      </c>
      <c r="X42" s="728">
        <f>SUM(X38:X40)</f>
        <v>0</v>
      </c>
      <c r="Y42" s="728">
        <f>SUM(Y38:Y40)</f>
        <v>0</v>
      </c>
      <c r="Z42" s="360">
        <f>SUM(Z38:Z40)</f>
        <v>0</v>
      </c>
      <c r="AA42" s="662"/>
      <c r="AB42" s="2504">
        <f t="shared" ref="AB42:AK42" si="7">SUM(AB38:AB40)</f>
        <v>0</v>
      </c>
      <c r="AC42" s="2505">
        <f t="shared" si="7"/>
        <v>0</v>
      </c>
      <c r="AD42" s="2505">
        <f t="shared" si="7"/>
        <v>0</v>
      </c>
      <c r="AE42" s="2505">
        <f t="shared" si="7"/>
        <v>0</v>
      </c>
      <c r="AF42" s="2505">
        <f t="shared" si="7"/>
        <v>0</v>
      </c>
      <c r="AG42" s="2505">
        <f t="shared" si="7"/>
        <v>0</v>
      </c>
      <c r="AH42" s="2505">
        <f t="shared" si="7"/>
        <v>0</v>
      </c>
      <c r="AI42" s="2505">
        <f t="shared" si="7"/>
        <v>0</v>
      </c>
      <c r="AJ42" s="2505">
        <f t="shared" si="7"/>
        <v>0</v>
      </c>
      <c r="AK42" s="5739">
        <f t="shared" si="7"/>
        <v>0</v>
      </c>
      <c r="AL42" s="662"/>
      <c r="AM42" s="7365">
        <f>SUM(AM38:AM40)</f>
        <v>0</v>
      </c>
      <c r="AN42" s="907"/>
      <c r="AO42" s="662"/>
      <c r="AP42" s="740"/>
    </row>
    <row r="43" spans="1:42" s="179" customFormat="1">
      <c r="A43" s="740"/>
      <c r="B43" s="822"/>
      <c r="C43" s="432" t="s">
        <v>1795</v>
      </c>
      <c r="D43" s="222"/>
      <c r="E43" s="379"/>
      <c r="F43" s="162"/>
      <c r="G43" s="163"/>
      <c r="H43" s="164"/>
      <c r="I43" s="164"/>
      <c r="J43" s="164"/>
      <c r="K43" s="164"/>
      <c r="L43" s="164"/>
      <c r="M43" s="164"/>
      <c r="N43" s="164"/>
      <c r="O43" s="164"/>
      <c r="P43" s="164"/>
      <c r="Q43" s="164"/>
      <c r="R43" s="164"/>
      <c r="S43" s="164"/>
      <c r="T43" s="164"/>
      <c r="U43" s="2474"/>
      <c r="V43" s="164"/>
      <c r="W43" s="164"/>
      <c r="X43" s="164"/>
      <c r="Y43" s="164"/>
      <c r="Z43" s="517"/>
      <c r="AA43" s="662"/>
      <c r="AB43" s="6021"/>
      <c r="AC43" s="6032"/>
      <c r="AD43" s="6032"/>
      <c r="AE43" s="6032"/>
      <c r="AF43" s="6032"/>
      <c r="AG43" s="6032"/>
      <c r="AH43" s="6032"/>
      <c r="AI43" s="6032"/>
      <c r="AJ43" s="6022"/>
      <c r="AK43" s="6023"/>
      <c r="AL43" s="662"/>
      <c r="AM43" s="7366"/>
      <c r="AN43" s="1106"/>
      <c r="AO43" s="662"/>
      <c r="AP43" s="740"/>
    </row>
    <row r="44" spans="1:42" s="179" customFormat="1">
      <c r="A44" s="740"/>
      <c r="B44" s="822"/>
      <c r="C44" s="432" t="s">
        <v>1796</v>
      </c>
      <c r="D44" s="222"/>
      <c r="E44" s="485"/>
      <c r="F44" s="168"/>
      <c r="G44" s="456" t="b">
        <v>0</v>
      </c>
      <c r="H44" s="169"/>
      <c r="I44" s="169"/>
      <c r="J44" s="169"/>
      <c r="K44" s="169"/>
      <c r="L44" s="223"/>
      <c r="M44" s="487">
        <v>0</v>
      </c>
      <c r="N44" s="487">
        <v>0</v>
      </c>
      <c r="O44" s="780">
        <f>M44*N44</f>
        <v>0</v>
      </c>
      <c r="P44" s="487"/>
      <c r="Q44" s="487"/>
      <c r="R44" s="487"/>
      <c r="S44" s="164"/>
      <c r="T44" s="487">
        <v>0</v>
      </c>
      <c r="U44" s="2465">
        <v>0</v>
      </c>
      <c r="V44" s="780">
        <f>T44*U44</f>
        <v>0</v>
      </c>
      <c r="W44" s="169">
        <v>0</v>
      </c>
      <c r="X44" s="169">
        <v>0</v>
      </c>
      <c r="Y44" s="169">
        <v>0</v>
      </c>
      <c r="Z44" s="729">
        <f>W44+X44-Y44</f>
        <v>0</v>
      </c>
      <c r="AA44" s="662"/>
      <c r="AB44" s="6020">
        <f>AC44+AD44</f>
        <v>0</v>
      </c>
      <c r="AC44" s="5057"/>
      <c r="AD44" s="5057"/>
      <c r="AE44" s="5057"/>
      <c r="AF44" s="5057"/>
      <c r="AG44" s="5057"/>
      <c r="AH44" s="5057"/>
      <c r="AI44" s="5057"/>
      <c r="AJ44" s="5060">
        <f>AG44+AH44-AI44</f>
        <v>0</v>
      </c>
      <c r="AK44" s="5100">
        <f>AD44+AF44</f>
        <v>0</v>
      </c>
      <c r="AL44" s="662"/>
      <c r="AM44" s="7364">
        <f>AJ44+AK44-AL44</f>
        <v>0</v>
      </c>
      <c r="AN44" s="906"/>
      <c r="AO44" s="662"/>
      <c r="AP44" s="740"/>
    </row>
    <row r="45" spans="1:42" s="179" customFormat="1">
      <c r="A45" s="740"/>
      <c r="B45" s="822"/>
      <c r="C45" s="432" t="s">
        <v>1797</v>
      </c>
      <c r="D45" s="222"/>
      <c r="E45" s="485"/>
      <c r="F45" s="168"/>
      <c r="G45" s="151" t="b">
        <v>1</v>
      </c>
      <c r="H45" s="169"/>
      <c r="I45" s="169"/>
      <c r="J45" s="169"/>
      <c r="K45" s="169"/>
      <c r="L45" s="223"/>
      <c r="M45" s="487">
        <v>0</v>
      </c>
      <c r="N45" s="487">
        <v>0</v>
      </c>
      <c r="O45" s="780">
        <f>M45*N45</f>
        <v>0</v>
      </c>
      <c r="P45" s="487"/>
      <c r="Q45" s="487"/>
      <c r="R45" s="487"/>
      <c r="S45" s="164"/>
      <c r="T45" s="487">
        <v>0</v>
      </c>
      <c r="U45" s="2465">
        <v>0</v>
      </c>
      <c r="V45" s="780">
        <f>T45*U45</f>
        <v>0</v>
      </c>
      <c r="W45" s="169">
        <v>0</v>
      </c>
      <c r="X45" s="169">
        <v>0</v>
      </c>
      <c r="Y45" s="169">
        <v>0</v>
      </c>
      <c r="Z45" s="729">
        <f>W45+X45-Y45</f>
        <v>0</v>
      </c>
      <c r="AA45" s="662"/>
      <c r="AB45" s="6020">
        <f>AC45+AD45</f>
        <v>0</v>
      </c>
      <c r="AC45" s="5057"/>
      <c r="AD45" s="5057"/>
      <c r="AE45" s="5057"/>
      <c r="AF45" s="5057"/>
      <c r="AG45" s="5057"/>
      <c r="AH45" s="5057"/>
      <c r="AI45" s="5057"/>
      <c r="AJ45" s="5060">
        <f>AG45+AH45-AI45</f>
        <v>0</v>
      </c>
      <c r="AK45" s="5100">
        <f>AD45+AF45</f>
        <v>0</v>
      </c>
      <c r="AL45" s="662"/>
      <c r="AM45" s="7364">
        <f>AJ45+AK45-AL45</f>
        <v>0</v>
      </c>
      <c r="AN45" s="906"/>
      <c r="AO45" s="662"/>
      <c r="AP45" s="740"/>
    </row>
    <row r="46" spans="1:42" s="179" customFormat="1">
      <c r="A46" s="740"/>
      <c r="B46" s="822"/>
      <c r="C46" s="432" t="s">
        <v>1798</v>
      </c>
      <c r="D46" s="222"/>
      <c r="E46" s="485"/>
      <c r="F46" s="168"/>
      <c r="G46" s="151" t="b">
        <v>1</v>
      </c>
      <c r="H46" s="169"/>
      <c r="I46" s="169"/>
      <c r="J46" s="169"/>
      <c r="K46" s="169"/>
      <c r="L46" s="223"/>
      <c r="M46" s="487">
        <v>0</v>
      </c>
      <c r="N46" s="487">
        <v>0</v>
      </c>
      <c r="O46" s="780">
        <f>M46*N46</f>
        <v>0</v>
      </c>
      <c r="P46" s="487"/>
      <c r="Q46" s="487"/>
      <c r="R46" s="487"/>
      <c r="S46" s="164"/>
      <c r="T46" s="487">
        <v>0</v>
      </c>
      <c r="U46" s="2465">
        <v>0</v>
      </c>
      <c r="V46" s="780">
        <f>T46*U46</f>
        <v>0</v>
      </c>
      <c r="W46" s="169">
        <v>0</v>
      </c>
      <c r="X46" s="169">
        <v>0</v>
      </c>
      <c r="Y46" s="169">
        <v>0</v>
      </c>
      <c r="Z46" s="729">
        <f>W46+X46-Y46</f>
        <v>0</v>
      </c>
      <c r="AA46" s="662"/>
      <c r="AB46" s="6020">
        <f>AC46+AD46</f>
        <v>0</v>
      </c>
      <c r="AC46" s="5057"/>
      <c r="AD46" s="5057"/>
      <c r="AE46" s="5057"/>
      <c r="AF46" s="5057"/>
      <c r="AG46" s="5057"/>
      <c r="AH46" s="5057"/>
      <c r="AI46" s="5057"/>
      <c r="AJ46" s="5060">
        <f>AG46+AH46-AI46</f>
        <v>0</v>
      </c>
      <c r="AK46" s="5100">
        <f>AD46+AF46</f>
        <v>0</v>
      </c>
      <c r="AL46" s="662"/>
      <c r="AM46" s="7364">
        <f>AJ46+AK46-AL46</f>
        <v>0</v>
      </c>
      <c r="AN46" s="906"/>
      <c r="AO46" s="662"/>
      <c r="AP46" s="740"/>
    </row>
    <row r="47" spans="1:42" s="179" customFormat="1">
      <c r="A47" s="740"/>
      <c r="B47" s="822"/>
      <c r="C47" s="500" t="s">
        <v>1104</v>
      </c>
      <c r="D47" s="211"/>
      <c r="E47" s="486"/>
      <c r="F47" s="407"/>
      <c r="G47" s="172">
        <f>COUNTIF(G44:G46,TRUE)</f>
        <v>2</v>
      </c>
      <c r="H47" s="228"/>
      <c r="I47" s="228"/>
      <c r="J47" s="228"/>
      <c r="K47" s="228"/>
      <c r="L47" s="226"/>
      <c r="M47" s="228"/>
      <c r="N47" s="228"/>
      <c r="O47" s="728">
        <f>SUMIF($G$44:$G$46,"TRUE",O44:O46)</f>
        <v>0</v>
      </c>
      <c r="P47" s="228"/>
      <c r="Q47" s="228"/>
      <c r="R47" s="228"/>
      <c r="S47" s="228"/>
      <c r="T47" s="228"/>
      <c r="U47" s="2544"/>
      <c r="V47" s="728">
        <f>SUMIF($G$44:$G$46,"TRUE",V44:V46)</f>
        <v>0</v>
      </c>
      <c r="W47" s="728">
        <f>SUMIF($G$44:$G$46,"TRUE",W44:W46)</f>
        <v>0</v>
      </c>
      <c r="X47" s="728">
        <f>SUMIF($G$44:$G$46,"TRUE",X44:X46)</f>
        <v>0</v>
      </c>
      <c r="Y47" s="728">
        <f>SUMIF($G$44:$G$46,"TRUE",Y44:Y46)</f>
        <v>0</v>
      </c>
      <c r="Z47" s="360">
        <f>SUMIF($G$44:$G$46,"TRUE",Z44:Z46)</f>
        <v>0</v>
      </c>
      <c r="AA47" s="662"/>
      <c r="AB47" s="2504">
        <f t="shared" ref="AB47:AK47" si="8">SUMIF($G$44:$G$46,"TRUE",AB44:AB46)</f>
        <v>0</v>
      </c>
      <c r="AC47" s="2505">
        <f>SUMIF($G$44:$G$46,"TRUE",AC44:AC46)</f>
        <v>0</v>
      </c>
      <c r="AD47" s="2505">
        <f t="shared" si="8"/>
        <v>0</v>
      </c>
      <c r="AE47" s="2505">
        <f t="shared" si="8"/>
        <v>0</v>
      </c>
      <c r="AF47" s="2505">
        <f t="shared" si="8"/>
        <v>0</v>
      </c>
      <c r="AG47" s="2505">
        <f t="shared" si="8"/>
        <v>0</v>
      </c>
      <c r="AH47" s="2505">
        <f t="shared" si="8"/>
        <v>0</v>
      </c>
      <c r="AI47" s="2505">
        <f t="shared" si="8"/>
        <v>0</v>
      </c>
      <c r="AJ47" s="2505">
        <f t="shared" si="8"/>
        <v>0</v>
      </c>
      <c r="AK47" s="5739">
        <f t="shared" si="8"/>
        <v>0</v>
      </c>
      <c r="AL47" s="662"/>
      <c r="AM47" s="7365">
        <f>SUMIF($G$44:$G$46,"TRUE",AM44:AM46)</f>
        <v>0</v>
      </c>
      <c r="AN47" s="907"/>
      <c r="AO47" s="662"/>
      <c r="AP47" s="740"/>
    </row>
    <row r="48" spans="1:42" s="179" customFormat="1">
      <c r="A48" s="740"/>
      <c r="B48" s="822"/>
      <c r="C48" s="347" t="s">
        <v>1799</v>
      </c>
      <c r="D48" s="177"/>
      <c r="E48" s="378"/>
      <c r="F48" s="177"/>
      <c r="G48" s="178"/>
      <c r="H48" s="175"/>
      <c r="I48" s="175"/>
      <c r="J48" s="175"/>
      <c r="K48" s="175"/>
      <c r="L48" s="175"/>
      <c r="M48" s="175"/>
      <c r="N48" s="175"/>
      <c r="O48" s="728">
        <f>SUM(O44:O46)</f>
        <v>0</v>
      </c>
      <c r="P48" s="175"/>
      <c r="Q48" s="175"/>
      <c r="R48" s="175"/>
      <c r="S48" s="175"/>
      <c r="T48" s="175"/>
      <c r="U48" s="2549"/>
      <c r="V48" s="728">
        <f>SUM(V44:V46)</f>
        <v>0</v>
      </c>
      <c r="W48" s="728">
        <f>SUM(W44:W46)</f>
        <v>0</v>
      </c>
      <c r="X48" s="728">
        <f>SUM(X44:X46)</f>
        <v>0</v>
      </c>
      <c r="Y48" s="728">
        <f>SUM(Y44:Y46)</f>
        <v>0</v>
      </c>
      <c r="Z48" s="360">
        <f>SUM(Z44:Z46)</f>
        <v>0</v>
      </c>
      <c r="AA48" s="662"/>
      <c r="AB48" s="2504">
        <f t="shared" ref="AB48:AK48" si="9">SUM(AB44:AB46)</f>
        <v>0</v>
      </c>
      <c r="AC48" s="2505">
        <f t="shared" si="9"/>
        <v>0</v>
      </c>
      <c r="AD48" s="2505">
        <f t="shared" si="9"/>
        <v>0</v>
      </c>
      <c r="AE48" s="2505">
        <f t="shared" si="9"/>
        <v>0</v>
      </c>
      <c r="AF48" s="2505">
        <f t="shared" si="9"/>
        <v>0</v>
      </c>
      <c r="AG48" s="2505">
        <f t="shared" si="9"/>
        <v>0</v>
      </c>
      <c r="AH48" s="2505">
        <f t="shared" si="9"/>
        <v>0</v>
      </c>
      <c r="AI48" s="2505">
        <f t="shared" si="9"/>
        <v>0</v>
      </c>
      <c r="AJ48" s="2505">
        <f t="shared" si="9"/>
        <v>0</v>
      </c>
      <c r="AK48" s="5739">
        <f t="shared" si="9"/>
        <v>0</v>
      </c>
      <c r="AL48" s="662"/>
      <c r="AM48" s="7365">
        <f>SUM(AM44:AM46)</f>
        <v>0</v>
      </c>
      <c r="AN48" s="907"/>
      <c r="AO48" s="662"/>
      <c r="AP48" s="740"/>
    </row>
    <row r="49" spans="1:42" s="179" customFormat="1">
      <c r="A49" s="740"/>
      <c r="B49" s="822"/>
      <c r="C49" s="500" t="s">
        <v>1104</v>
      </c>
      <c r="D49" s="177"/>
      <c r="E49" s="378"/>
      <c r="F49" s="177"/>
      <c r="G49" s="178"/>
      <c r="H49" s="175"/>
      <c r="I49" s="175"/>
      <c r="J49" s="175"/>
      <c r="K49" s="175"/>
      <c r="L49" s="175"/>
      <c r="M49" s="175"/>
      <c r="N49" s="175"/>
      <c r="O49" s="728">
        <f>O22+O28+O34+O41+O47</f>
        <v>0</v>
      </c>
      <c r="P49" s="175"/>
      <c r="Q49" s="175"/>
      <c r="R49" s="175"/>
      <c r="S49" s="175"/>
      <c r="T49" s="175"/>
      <c r="U49" s="2549"/>
      <c r="V49" s="728">
        <f>V22+V28+V34+V41+V47</f>
        <v>0</v>
      </c>
      <c r="W49" s="728">
        <f>W22+W28+W34+W41+W47</f>
        <v>0</v>
      </c>
      <c r="X49" s="728">
        <f>X22+X28+X34+X41+X47</f>
        <v>0</v>
      </c>
      <c r="Y49" s="728">
        <f>Y22+Y28+Y34+Y41+Y47</f>
        <v>0</v>
      </c>
      <c r="Z49" s="728">
        <f>Z22+Z28+Z34+Z41+Z47</f>
        <v>0</v>
      </c>
      <c r="AA49" s="662"/>
      <c r="AB49" s="2504">
        <f t="shared" ref="AB49:AK49" si="10">AB22+AB28+AB34+AB41+AB47</f>
        <v>0</v>
      </c>
      <c r="AC49" s="2505">
        <f>AC22+AC28+AC34+AC41+AC47</f>
        <v>0</v>
      </c>
      <c r="AD49" s="2505">
        <f t="shared" si="10"/>
        <v>0</v>
      </c>
      <c r="AE49" s="2505">
        <f t="shared" si="10"/>
        <v>0</v>
      </c>
      <c r="AF49" s="2505">
        <f t="shared" si="10"/>
        <v>0</v>
      </c>
      <c r="AG49" s="2505">
        <f t="shared" si="10"/>
        <v>0</v>
      </c>
      <c r="AH49" s="2505">
        <f t="shared" si="10"/>
        <v>0</v>
      </c>
      <c r="AI49" s="2505">
        <f t="shared" si="10"/>
        <v>0</v>
      </c>
      <c r="AJ49" s="2505">
        <f t="shared" si="10"/>
        <v>0</v>
      </c>
      <c r="AK49" s="5739">
        <f t="shared" si="10"/>
        <v>0</v>
      </c>
      <c r="AL49" s="662"/>
      <c r="AM49" s="7365">
        <f>AM22+AM28+AM34+AM41+AM47</f>
        <v>0</v>
      </c>
      <c r="AN49" s="907"/>
      <c r="AO49" s="662"/>
      <c r="AP49" s="740"/>
    </row>
    <row r="50" spans="1:42" s="179" customFormat="1">
      <c r="A50" s="740"/>
      <c r="B50" s="822"/>
      <c r="C50" s="347" t="s">
        <v>1800</v>
      </c>
      <c r="D50" s="177"/>
      <c r="E50" s="378"/>
      <c r="F50" s="177"/>
      <c r="G50" s="178"/>
      <c r="H50" s="175"/>
      <c r="I50" s="175"/>
      <c r="J50" s="175"/>
      <c r="K50" s="175"/>
      <c r="L50" s="175"/>
      <c r="M50" s="175"/>
      <c r="N50" s="175"/>
      <c r="O50" s="728">
        <f>O23+O29+O35+O42+O48</f>
        <v>0</v>
      </c>
      <c r="P50" s="175"/>
      <c r="Q50" s="175"/>
      <c r="R50" s="175"/>
      <c r="S50" s="175"/>
      <c r="T50" s="175"/>
      <c r="U50" s="2549"/>
      <c r="V50" s="728">
        <f>V23+V29+V35+V48</f>
        <v>0</v>
      </c>
      <c r="W50" s="728">
        <f>W23+W29+W35+W48</f>
        <v>0</v>
      </c>
      <c r="X50" s="728">
        <f>X23+X29+X35+X48</f>
        <v>0</v>
      </c>
      <c r="Y50" s="728">
        <f>Y23+Y29+Y35+Y48</f>
        <v>0</v>
      </c>
      <c r="Z50" s="360">
        <f>Z23+Z29+Z35+Z48</f>
        <v>0</v>
      </c>
      <c r="AA50" s="662"/>
      <c r="AB50" s="2504">
        <f t="shared" ref="AB50:AK50" si="11">AB23+AB29+AB35+AB48</f>
        <v>0</v>
      </c>
      <c r="AC50" s="2505">
        <f t="shared" si="11"/>
        <v>0</v>
      </c>
      <c r="AD50" s="2505">
        <f t="shared" si="11"/>
        <v>0</v>
      </c>
      <c r="AE50" s="2505">
        <f t="shared" si="11"/>
        <v>0</v>
      </c>
      <c r="AF50" s="2505">
        <f t="shared" si="11"/>
        <v>0</v>
      </c>
      <c r="AG50" s="2505">
        <f t="shared" si="11"/>
        <v>0</v>
      </c>
      <c r="AH50" s="2505">
        <f t="shared" si="11"/>
        <v>0</v>
      </c>
      <c r="AI50" s="2505">
        <f t="shared" si="11"/>
        <v>0</v>
      </c>
      <c r="AJ50" s="2505">
        <f t="shared" si="11"/>
        <v>0</v>
      </c>
      <c r="AK50" s="5739">
        <f t="shared" si="11"/>
        <v>0</v>
      </c>
      <c r="AL50" s="662"/>
      <c r="AM50" s="7365">
        <f>AM23+AM29+AM35+AM48</f>
        <v>0</v>
      </c>
      <c r="AN50" s="907"/>
      <c r="AO50" s="662"/>
      <c r="AP50" s="740"/>
    </row>
    <row r="51" spans="1:42" s="179" customFormat="1">
      <c r="A51" s="740"/>
      <c r="B51" s="822"/>
      <c r="C51" s="2777"/>
      <c r="D51" s="490"/>
      <c r="E51" s="6011"/>
      <c r="F51" s="6012"/>
      <c r="G51" s="6013"/>
      <c r="H51" s="6014"/>
      <c r="I51" s="6014"/>
      <c r="J51" s="6014"/>
      <c r="K51" s="6014"/>
      <c r="L51" s="6014"/>
      <c r="M51" s="6014"/>
      <c r="N51" s="6014"/>
      <c r="O51" s="6014"/>
      <c r="P51" s="6014"/>
      <c r="Q51" s="6014"/>
      <c r="R51" s="6014"/>
      <c r="S51" s="6014"/>
      <c r="T51" s="6014"/>
      <c r="U51" s="6014"/>
      <c r="V51" s="6014"/>
      <c r="W51" s="6014"/>
      <c r="X51" s="6014"/>
      <c r="Y51" s="6014"/>
      <c r="Z51" s="518"/>
      <c r="AA51" s="662"/>
      <c r="AB51" s="6034"/>
      <c r="AC51" s="6032"/>
      <c r="AD51" s="6032"/>
      <c r="AE51" s="6032"/>
      <c r="AF51" s="6032"/>
      <c r="AG51" s="6032"/>
      <c r="AH51" s="6032"/>
      <c r="AI51" s="6032"/>
      <c r="AJ51" s="6032"/>
      <c r="AK51" s="6033"/>
      <c r="AL51" s="662"/>
      <c r="AM51" s="7367"/>
      <c r="AN51" s="907"/>
      <c r="AO51" s="662"/>
      <c r="AP51" s="740"/>
    </row>
    <row r="52" spans="1:42" s="179" customFormat="1">
      <c r="A52" s="740"/>
      <c r="B52" s="822"/>
      <c r="C52" s="429" t="s">
        <v>1801</v>
      </c>
      <c r="D52" s="490"/>
      <c r="E52" s="6007"/>
      <c r="F52" s="6008"/>
      <c r="G52" s="6009"/>
      <c r="H52" s="5999"/>
      <c r="I52" s="5999"/>
      <c r="J52" s="5999"/>
      <c r="K52" s="5999"/>
      <c r="L52" s="5999"/>
      <c r="M52" s="5999"/>
      <c r="N52" s="5999"/>
      <c r="O52" s="5999"/>
      <c r="P52" s="5999"/>
      <c r="Q52" s="5999"/>
      <c r="R52" s="5999"/>
      <c r="S52" s="5999"/>
      <c r="T52" s="5999"/>
      <c r="U52" s="5999"/>
      <c r="V52" s="5999"/>
      <c r="W52" s="5999"/>
      <c r="X52" s="5999"/>
      <c r="Y52" s="5999"/>
      <c r="Z52" s="6010"/>
      <c r="AA52" s="662"/>
      <c r="AB52" s="6034"/>
      <c r="AC52" s="6032"/>
      <c r="AD52" s="6032"/>
      <c r="AE52" s="6032"/>
      <c r="AF52" s="6032"/>
      <c r="AG52" s="6032"/>
      <c r="AH52" s="6032"/>
      <c r="AI52" s="6032"/>
      <c r="AJ52" s="6032"/>
      <c r="AK52" s="6033"/>
      <c r="AL52" s="662"/>
      <c r="AM52" s="7368"/>
      <c r="AN52" s="907"/>
      <c r="AO52" s="662"/>
      <c r="AP52" s="740"/>
    </row>
    <row r="53" spans="1:42" s="179" customFormat="1">
      <c r="A53" s="740"/>
      <c r="B53" s="822"/>
      <c r="C53" s="429" t="s">
        <v>1774</v>
      </c>
      <c r="D53" s="221"/>
      <c r="E53" s="379"/>
      <c r="F53" s="151"/>
      <c r="G53" s="151"/>
      <c r="H53" s="194"/>
      <c r="I53" s="194"/>
      <c r="J53" s="194"/>
      <c r="K53" s="194"/>
      <c r="L53" s="223"/>
      <c r="M53" s="223"/>
      <c r="N53" s="223"/>
      <c r="O53" s="223"/>
      <c r="P53" s="223"/>
      <c r="Q53" s="223"/>
      <c r="R53" s="223"/>
      <c r="S53" s="223"/>
      <c r="T53" s="223"/>
      <c r="U53" s="2472"/>
      <c r="V53" s="223"/>
      <c r="W53" s="223"/>
      <c r="X53" s="223"/>
      <c r="Y53" s="223"/>
      <c r="Z53" s="514"/>
      <c r="AA53" s="662"/>
      <c r="AB53" s="6034"/>
      <c r="AC53" s="6032"/>
      <c r="AD53" s="6032"/>
      <c r="AE53" s="6032"/>
      <c r="AF53" s="6032"/>
      <c r="AG53" s="6032"/>
      <c r="AH53" s="6032"/>
      <c r="AI53" s="6032"/>
      <c r="AJ53" s="6032"/>
      <c r="AK53" s="6033"/>
      <c r="AL53" s="662"/>
      <c r="AM53" s="3014"/>
      <c r="AN53" s="874"/>
      <c r="AO53" s="662"/>
      <c r="AP53" s="740"/>
    </row>
    <row r="54" spans="1:42" s="179" customFormat="1">
      <c r="A54" s="740"/>
      <c r="B54" s="822"/>
      <c r="C54" s="432" t="s">
        <v>1775</v>
      </c>
      <c r="D54" s="222"/>
      <c r="E54" s="485"/>
      <c r="F54" s="168"/>
      <c r="G54" s="456" t="b">
        <v>0</v>
      </c>
      <c r="H54" s="169"/>
      <c r="I54" s="169"/>
      <c r="J54" s="169"/>
      <c r="K54" s="169"/>
      <c r="L54" s="223">
        <v>0</v>
      </c>
      <c r="M54" s="169">
        <v>0</v>
      </c>
      <c r="N54" s="169">
        <v>0</v>
      </c>
      <c r="O54" s="780">
        <f>L54*M54*N54</f>
        <v>0</v>
      </c>
      <c r="P54" s="169">
        <v>0</v>
      </c>
      <c r="Q54" s="169">
        <v>0</v>
      </c>
      <c r="R54" s="169">
        <v>0</v>
      </c>
      <c r="S54" s="729">
        <f>P54+Q54-R54</f>
        <v>0</v>
      </c>
      <c r="T54" s="169">
        <v>0</v>
      </c>
      <c r="U54" s="2465">
        <v>0</v>
      </c>
      <c r="V54" s="780">
        <f>S54*T54*U54</f>
        <v>0</v>
      </c>
      <c r="W54" s="169">
        <v>0</v>
      </c>
      <c r="X54" s="169">
        <v>0</v>
      </c>
      <c r="Y54" s="169">
        <v>0</v>
      </c>
      <c r="Z54" s="729">
        <f>W54+X54-Y54</f>
        <v>0</v>
      </c>
      <c r="AA54" s="662"/>
      <c r="AB54" s="6020">
        <f>AC54+AD54</f>
        <v>0</v>
      </c>
      <c r="AC54" s="5057"/>
      <c r="AD54" s="5057"/>
      <c r="AE54" s="5057"/>
      <c r="AF54" s="5057"/>
      <c r="AG54" s="5057"/>
      <c r="AH54" s="5057"/>
      <c r="AI54" s="5057"/>
      <c r="AJ54" s="5060">
        <f>AG54+AH54-AI54</f>
        <v>0</v>
      </c>
      <c r="AK54" s="5100">
        <f>AD54+AF54</f>
        <v>0</v>
      </c>
      <c r="AL54" s="662"/>
      <c r="AM54" s="7364">
        <f>AJ54+AK54-AL54</f>
        <v>0</v>
      </c>
      <c r="AN54" s="906"/>
      <c r="AO54" s="662"/>
      <c r="AP54" s="740"/>
    </row>
    <row r="55" spans="1:42" s="179" customFormat="1">
      <c r="A55" s="740"/>
      <c r="B55" s="822"/>
      <c r="C55" s="432" t="s">
        <v>1776</v>
      </c>
      <c r="D55" s="222"/>
      <c r="E55" s="485"/>
      <c r="F55" s="168"/>
      <c r="G55" s="151" t="b">
        <v>1</v>
      </c>
      <c r="H55" s="169"/>
      <c r="I55" s="169"/>
      <c r="J55" s="169"/>
      <c r="K55" s="169"/>
      <c r="L55" s="223">
        <v>0</v>
      </c>
      <c r="M55" s="169">
        <v>0</v>
      </c>
      <c r="N55" s="169">
        <v>0</v>
      </c>
      <c r="O55" s="780">
        <f>L55*M55*N55</f>
        <v>0</v>
      </c>
      <c r="P55" s="169">
        <v>0</v>
      </c>
      <c r="Q55" s="169">
        <v>0</v>
      </c>
      <c r="R55" s="169">
        <v>0</v>
      </c>
      <c r="S55" s="729">
        <f>P55+Q55-R55</f>
        <v>0</v>
      </c>
      <c r="T55" s="169">
        <v>0</v>
      </c>
      <c r="U55" s="2465">
        <v>0</v>
      </c>
      <c r="V55" s="780">
        <f>S55*T55*U55</f>
        <v>0</v>
      </c>
      <c r="W55" s="169">
        <v>0</v>
      </c>
      <c r="X55" s="169">
        <v>0</v>
      </c>
      <c r="Y55" s="169">
        <v>0</v>
      </c>
      <c r="Z55" s="729">
        <f>W55+X55-Y55</f>
        <v>0</v>
      </c>
      <c r="AA55" s="662"/>
      <c r="AB55" s="6020">
        <f>AC55+AD55</f>
        <v>0</v>
      </c>
      <c r="AC55" s="5057"/>
      <c r="AD55" s="5057"/>
      <c r="AE55" s="5057"/>
      <c r="AF55" s="5057"/>
      <c r="AG55" s="5057"/>
      <c r="AH55" s="5057"/>
      <c r="AI55" s="5057"/>
      <c r="AJ55" s="5060">
        <f>AG55+AH55-AI55</f>
        <v>0</v>
      </c>
      <c r="AK55" s="5100">
        <f>AD55+AF55</f>
        <v>0</v>
      </c>
      <c r="AL55" s="662"/>
      <c r="AM55" s="7364">
        <f>AJ55+AK55-AL55</f>
        <v>0</v>
      </c>
      <c r="AN55" s="906"/>
      <c r="AO55" s="662"/>
      <c r="AP55" s="740"/>
    </row>
    <row r="56" spans="1:42" s="179" customFormat="1">
      <c r="A56" s="740"/>
      <c r="B56" s="822"/>
      <c r="C56" s="432" t="s">
        <v>1777</v>
      </c>
      <c r="D56" s="222"/>
      <c r="E56" s="485"/>
      <c r="F56" s="168"/>
      <c r="G56" s="151" t="b">
        <v>1</v>
      </c>
      <c r="H56" s="169"/>
      <c r="I56" s="169"/>
      <c r="J56" s="169"/>
      <c r="K56" s="169"/>
      <c r="L56" s="223">
        <v>0</v>
      </c>
      <c r="M56" s="169">
        <v>0</v>
      </c>
      <c r="N56" s="169">
        <v>0</v>
      </c>
      <c r="O56" s="780">
        <f>L56*M56*N56</f>
        <v>0</v>
      </c>
      <c r="P56" s="169">
        <v>0</v>
      </c>
      <c r="Q56" s="169">
        <v>0</v>
      </c>
      <c r="R56" s="169">
        <v>0</v>
      </c>
      <c r="S56" s="729">
        <f>P56+Q56-R56</f>
        <v>0</v>
      </c>
      <c r="T56" s="169">
        <v>0</v>
      </c>
      <c r="U56" s="2465">
        <v>0</v>
      </c>
      <c r="V56" s="780">
        <f>S56*T56*U56</f>
        <v>0</v>
      </c>
      <c r="W56" s="169">
        <v>0</v>
      </c>
      <c r="X56" s="169">
        <v>0</v>
      </c>
      <c r="Y56" s="169">
        <v>0</v>
      </c>
      <c r="Z56" s="729">
        <f>W56+X56-Y56</f>
        <v>0</v>
      </c>
      <c r="AA56" s="662"/>
      <c r="AB56" s="6020">
        <f>AC56+AD56</f>
        <v>0</v>
      </c>
      <c r="AC56" s="5057"/>
      <c r="AD56" s="5057"/>
      <c r="AE56" s="5057"/>
      <c r="AF56" s="5057"/>
      <c r="AG56" s="5057"/>
      <c r="AH56" s="5057"/>
      <c r="AI56" s="5057"/>
      <c r="AJ56" s="5060">
        <f>AG56+AH56-AI56</f>
        <v>0</v>
      </c>
      <c r="AK56" s="5100">
        <f>AD56+AF56</f>
        <v>0</v>
      </c>
      <c r="AL56" s="662"/>
      <c r="AM56" s="7364">
        <f>AJ56+AK56-AL56</f>
        <v>0</v>
      </c>
      <c r="AN56" s="906"/>
      <c r="AO56" s="662"/>
      <c r="AP56" s="740"/>
    </row>
    <row r="57" spans="1:42" s="179" customFormat="1">
      <c r="A57" s="740"/>
      <c r="B57" s="822"/>
      <c r="C57" s="500" t="s">
        <v>1104</v>
      </c>
      <c r="D57" s="211"/>
      <c r="E57" s="486"/>
      <c r="F57" s="407"/>
      <c r="G57" s="172">
        <f>COUNTIF(G54:G56,TRUE)</f>
        <v>2</v>
      </c>
      <c r="H57" s="228"/>
      <c r="I57" s="228"/>
      <c r="J57" s="228"/>
      <c r="K57" s="228"/>
      <c r="L57" s="226"/>
      <c r="M57" s="228"/>
      <c r="N57" s="228"/>
      <c r="O57" s="728">
        <f>SUMIF($G$54:$G$56,"TRUE",O54:O56)</f>
        <v>0</v>
      </c>
      <c r="P57" s="228"/>
      <c r="Q57" s="228"/>
      <c r="R57" s="228"/>
      <c r="S57" s="228"/>
      <c r="T57" s="228"/>
      <c r="U57" s="2544"/>
      <c r="V57" s="728">
        <f>SUMIF($G$54:$G$56,"TRUE",V54:V56)</f>
        <v>0</v>
      </c>
      <c r="W57" s="728">
        <f>SUMIF($G$54:$G$56,"TRUE",W54:W56)</f>
        <v>0</v>
      </c>
      <c r="X57" s="728">
        <f>SUMIF($G$54:$G$56,"TRUE",X54:X56)</f>
        <v>0</v>
      </c>
      <c r="Y57" s="728">
        <f>SUMIF($G$54:$G$56,"TRUE",Y54:Y56)</f>
        <v>0</v>
      </c>
      <c r="Z57" s="360">
        <f>SUMIF($G$54:$G$56,"TRUE",Z54:Z56)</f>
        <v>0</v>
      </c>
      <c r="AA57" s="662"/>
      <c r="AB57" s="2504">
        <f t="shared" ref="AB57:AK57" si="12">SUMIF($G$54:$G$56,"TRUE",AB54:AB56)</f>
        <v>0</v>
      </c>
      <c r="AC57" s="2505">
        <f t="shared" si="12"/>
        <v>0</v>
      </c>
      <c r="AD57" s="2505">
        <f t="shared" si="12"/>
        <v>0</v>
      </c>
      <c r="AE57" s="2505">
        <f t="shared" si="12"/>
        <v>0</v>
      </c>
      <c r="AF57" s="2505">
        <f t="shared" si="12"/>
        <v>0</v>
      </c>
      <c r="AG57" s="2505">
        <f t="shared" si="12"/>
        <v>0</v>
      </c>
      <c r="AH57" s="2505">
        <f t="shared" si="12"/>
        <v>0</v>
      </c>
      <c r="AI57" s="2505">
        <f t="shared" si="12"/>
        <v>0</v>
      </c>
      <c r="AJ57" s="2505">
        <f t="shared" si="12"/>
        <v>0</v>
      </c>
      <c r="AK57" s="5739">
        <f t="shared" si="12"/>
        <v>0</v>
      </c>
      <c r="AL57" s="662"/>
      <c r="AM57" s="7365">
        <f>SUMIF($G$54:$G$56,"TRUE",AM54:AM56)</f>
        <v>0</v>
      </c>
      <c r="AN57" s="907"/>
      <c r="AO57" s="662"/>
      <c r="AP57" s="740"/>
    </row>
    <row r="58" spans="1:42" s="179" customFormat="1">
      <c r="A58" s="740"/>
      <c r="B58" s="822"/>
      <c r="C58" s="347" t="s">
        <v>1778</v>
      </c>
      <c r="D58" s="177"/>
      <c r="E58" s="378"/>
      <c r="F58" s="177"/>
      <c r="G58" s="178"/>
      <c r="H58" s="175"/>
      <c r="I58" s="175"/>
      <c r="J58" s="175"/>
      <c r="K58" s="175"/>
      <c r="L58" s="175"/>
      <c r="M58" s="175"/>
      <c r="N58" s="175"/>
      <c r="O58" s="728">
        <f>SUM(O54:O56)</f>
        <v>0</v>
      </c>
      <c r="P58" s="175"/>
      <c r="Q58" s="175"/>
      <c r="R58" s="175"/>
      <c r="S58" s="175"/>
      <c r="T58" s="175"/>
      <c r="U58" s="2549"/>
      <c r="V58" s="728">
        <f>SUM(V54:V56)</f>
        <v>0</v>
      </c>
      <c r="W58" s="728">
        <f>SUM(W54:W56)</f>
        <v>0</v>
      </c>
      <c r="X58" s="728">
        <f>SUM(X54:X56)</f>
        <v>0</v>
      </c>
      <c r="Y58" s="728">
        <f>SUM(Y54:Y56)</f>
        <v>0</v>
      </c>
      <c r="Z58" s="360">
        <f>SUM(Z54:Z56)</f>
        <v>0</v>
      </c>
      <c r="AA58" s="662"/>
      <c r="AB58" s="2504">
        <f t="shared" ref="AB58:AK58" si="13">SUM(AB54:AB56)</f>
        <v>0</v>
      </c>
      <c r="AC58" s="2505">
        <f t="shared" si="13"/>
        <v>0</v>
      </c>
      <c r="AD58" s="2505">
        <f t="shared" si="13"/>
        <v>0</v>
      </c>
      <c r="AE58" s="2505">
        <f t="shared" si="13"/>
        <v>0</v>
      </c>
      <c r="AF58" s="2505">
        <f t="shared" si="13"/>
        <v>0</v>
      </c>
      <c r="AG58" s="2505">
        <f t="shared" si="13"/>
        <v>0</v>
      </c>
      <c r="AH58" s="2505">
        <f t="shared" si="13"/>
        <v>0</v>
      </c>
      <c r="AI58" s="2505">
        <f t="shared" si="13"/>
        <v>0</v>
      </c>
      <c r="AJ58" s="2505">
        <f t="shared" si="13"/>
        <v>0</v>
      </c>
      <c r="AK58" s="5739">
        <f t="shared" si="13"/>
        <v>0</v>
      </c>
      <c r="AL58" s="662"/>
      <c r="AM58" s="7365">
        <f>SUM(AM54:AM56)</f>
        <v>0</v>
      </c>
      <c r="AN58" s="907"/>
      <c r="AO58" s="662"/>
      <c r="AP58" s="740"/>
    </row>
    <row r="59" spans="1:42" s="179" customFormat="1">
      <c r="A59" s="740"/>
      <c r="B59" s="822"/>
      <c r="C59" s="432" t="s">
        <v>1779</v>
      </c>
      <c r="D59" s="222"/>
      <c r="E59" s="379"/>
      <c r="F59" s="162"/>
      <c r="G59" s="163"/>
      <c r="H59" s="164"/>
      <c r="I59" s="164"/>
      <c r="J59" s="164"/>
      <c r="K59" s="164"/>
      <c r="L59" s="164"/>
      <c r="M59" s="164"/>
      <c r="N59" s="164"/>
      <c r="O59" s="164"/>
      <c r="P59" s="164"/>
      <c r="Q59" s="164"/>
      <c r="R59" s="164"/>
      <c r="S59" s="164"/>
      <c r="T59" s="164"/>
      <c r="U59" s="2474"/>
      <c r="V59" s="164"/>
      <c r="W59" s="164"/>
      <c r="X59" s="164"/>
      <c r="Y59" s="164"/>
      <c r="Z59" s="517"/>
      <c r="AA59" s="662"/>
      <c r="AB59" s="6021"/>
      <c r="AC59" s="6032"/>
      <c r="AD59" s="6032"/>
      <c r="AE59" s="6032"/>
      <c r="AF59" s="6032"/>
      <c r="AG59" s="6032"/>
      <c r="AH59" s="6032"/>
      <c r="AI59" s="6032"/>
      <c r="AJ59" s="6022"/>
      <c r="AK59" s="6023"/>
      <c r="AL59" s="662"/>
      <c r="AM59" s="7366"/>
      <c r="AN59" s="1106"/>
      <c r="AO59" s="662"/>
      <c r="AP59" s="740"/>
    </row>
    <row r="60" spans="1:42" s="179" customFormat="1">
      <c r="A60" s="740"/>
      <c r="B60" s="822"/>
      <c r="C60" s="432" t="s">
        <v>1780</v>
      </c>
      <c r="D60" s="222"/>
      <c r="E60" s="485"/>
      <c r="F60" s="168"/>
      <c r="G60" s="456" t="b">
        <v>0</v>
      </c>
      <c r="H60" s="169"/>
      <c r="I60" s="169"/>
      <c r="J60" s="169"/>
      <c r="K60" s="169"/>
      <c r="L60" s="223">
        <v>0</v>
      </c>
      <c r="M60" s="169">
        <v>0</v>
      </c>
      <c r="N60" s="169">
        <v>0</v>
      </c>
      <c r="O60" s="780">
        <f>L60*M60*N60</f>
        <v>0</v>
      </c>
      <c r="P60" s="169">
        <v>0</v>
      </c>
      <c r="Q60" s="169">
        <v>0</v>
      </c>
      <c r="R60" s="169">
        <v>0</v>
      </c>
      <c r="S60" s="729">
        <f>P60+Q60-R60</f>
        <v>0</v>
      </c>
      <c r="T60" s="169">
        <v>0</v>
      </c>
      <c r="U60" s="2465">
        <v>0</v>
      </c>
      <c r="V60" s="780">
        <f>S60*T60*U60</f>
        <v>0</v>
      </c>
      <c r="W60" s="169">
        <v>0</v>
      </c>
      <c r="X60" s="169">
        <v>0</v>
      </c>
      <c r="Y60" s="169">
        <v>0</v>
      </c>
      <c r="Z60" s="729">
        <f>W60+X60-Y60</f>
        <v>0</v>
      </c>
      <c r="AA60" s="662"/>
      <c r="AB60" s="6020">
        <f>AC60+AD60</f>
        <v>0</v>
      </c>
      <c r="AC60" s="5057"/>
      <c r="AD60" s="5057"/>
      <c r="AE60" s="5057"/>
      <c r="AF60" s="5057"/>
      <c r="AG60" s="5057"/>
      <c r="AH60" s="5057"/>
      <c r="AI60" s="5057"/>
      <c r="AJ60" s="5060">
        <f>AG60+AH60-AI60</f>
        <v>0</v>
      </c>
      <c r="AK60" s="5100">
        <f>AD60+AF60</f>
        <v>0</v>
      </c>
      <c r="AL60" s="662"/>
      <c r="AM60" s="7364">
        <f>AJ60+AK60-AL60</f>
        <v>0</v>
      </c>
      <c r="AN60" s="906"/>
      <c r="AO60" s="662"/>
      <c r="AP60" s="740"/>
    </row>
    <row r="61" spans="1:42" s="179" customFormat="1">
      <c r="A61" s="740"/>
      <c r="B61" s="822"/>
      <c r="C61" s="432" t="s">
        <v>1781</v>
      </c>
      <c r="D61" s="222"/>
      <c r="E61" s="485"/>
      <c r="F61" s="168"/>
      <c r="G61" s="151" t="b">
        <v>1</v>
      </c>
      <c r="H61" s="169"/>
      <c r="I61" s="169"/>
      <c r="J61" s="169"/>
      <c r="K61" s="169"/>
      <c r="L61" s="223">
        <v>0</v>
      </c>
      <c r="M61" s="169">
        <v>0</v>
      </c>
      <c r="N61" s="169">
        <v>0</v>
      </c>
      <c r="O61" s="780">
        <f>L61*M61*N61</f>
        <v>0</v>
      </c>
      <c r="P61" s="169">
        <v>0</v>
      </c>
      <c r="Q61" s="169">
        <v>0</v>
      </c>
      <c r="R61" s="169">
        <v>0</v>
      </c>
      <c r="S61" s="729">
        <f>P61+Q61-R61</f>
        <v>0</v>
      </c>
      <c r="T61" s="169">
        <v>0</v>
      </c>
      <c r="U61" s="2465">
        <v>0</v>
      </c>
      <c r="V61" s="780">
        <f>S61*T61*U61</f>
        <v>0</v>
      </c>
      <c r="W61" s="169">
        <v>0</v>
      </c>
      <c r="X61" s="169">
        <v>0</v>
      </c>
      <c r="Y61" s="169">
        <v>0</v>
      </c>
      <c r="Z61" s="729">
        <f>W61+X61-Y61</f>
        <v>0</v>
      </c>
      <c r="AA61" s="662"/>
      <c r="AB61" s="6020">
        <f>AC61+AD61</f>
        <v>0</v>
      </c>
      <c r="AC61" s="5057"/>
      <c r="AD61" s="5057"/>
      <c r="AE61" s="5057"/>
      <c r="AF61" s="5057"/>
      <c r="AG61" s="5057"/>
      <c r="AH61" s="5057"/>
      <c r="AI61" s="5057"/>
      <c r="AJ61" s="5060">
        <f>AG61+AH61-AI61</f>
        <v>0</v>
      </c>
      <c r="AK61" s="5100">
        <f>AD61+AF61</f>
        <v>0</v>
      </c>
      <c r="AL61" s="662"/>
      <c r="AM61" s="7364">
        <f>AJ61+AK61-AL61</f>
        <v>0</v>
      </c>
      <c r="AN61" s="906"/>
      <c r="AO61" s="662"/>
      <c r="AP61" s="740"/>
    </row>
    <row r="62" spans="1:42" s="179" customFormat="1">
      <c r="A62" s="740"/>
      <c r="B62" s="822"/>
      <c r="C62" s="432" t="s">
        <v>1782</v>
      </c>
      <c r="D62" s="222"/>
      <c r="E62" s="485"/>
      <c r="F62" s="168"/>
      <c r="G62" s="151" t="b">
        <v>1</v>
      </c>
      <c r="H62" s="169"/>
      <c r="I62" s="169"/>
      <c r="J62" s="169"/>
      <c r="K62" s="169"/>
      <c r="L62" s="223">
        <v>0</v>
      </c>
      <c r="M62" s="169">
        <v>0</v>
      </c>
      <c r="N62" s="169">
        <v>0</v>
      </c>
      <c r="O62" s="780">
        <f>L62*M62*N62</f>
        <v>0</v>
      </c>
      <c r="P62" s="169">
        <v>0</v>
      </c>
      <c r="Q62" s="169">
        <v>0</v>
      </c>
      <c r="R62" s="169">
        <v>0</v>
      </c>
      <c r="S62" s="729">
        <f>P62+Q62-R62</f>
        <v>0</v>
      </c>
      <c r="T62" s="169">
        <v>0</v>
      </c>
      <c r="U62" s="2465">
        <v>0</v>
      </c>
      <c r="V62" s="780">
        <f>S62*T62*U62</f>
        <v>0</v>
      </c>
      <c r="W62" s="169">
        <v>0</v>
      </c>
      <c r="X62" s="169">
        <v>0</v>
      </c>
      <c r="Y62" s="169">
        <v>0</v>
      </c>
      <c r="Z62" s="729">
        <f>W62+X62-Y62</f>
        <v>0</v>
      </c>
      <c r="AA62" s="662"/>
      <c r="AB62" s="6020">
        <f>AC62+AD62</f>
        <v>0</v>
      </c>
      <c r="AC62" s="5057"/>
      <c r="AD62" s="5057"/>
      <c r="AE62" s="5057"/>
      <c r="AF62" s="5057"/>
      <c r="AG62" s="5057"/>
      <c r="AH62" s="5057"/>
      <c r="AI62" s="5057"/>
      <c r="AJ62" s="5060">
        <f>AG62+AH62-AI62</f>
        <v>0</v>
      </c>
      <c r="AK62" s="5100">
        <f>AD62+AF62</f>
        <v>0</v>
      </c>
      <c r="AL62" s="662"/>
      <c r="AM62" s="7364">
        <f>AJ62+AK62-AL62</f>
        <v>0</v>
      </c>
      <c r="AN62" s="906"/>
      <c r="AO62" s="662"/>
      <c r="AP62" s="740"/>
    </row>
    <row r="63" spans="1:42" s="179" customFormat="1">
      <c r="A63" s="740"/>
      <c r="B63" s="822"/>
      <c r="C63" s="500" t="s">
        <v>1104</v>
      </c>
      <c r="D63" s="211"/>
      <c r="E63" s="486"/>
      <c r="F63" s="407"/>
      <c r="G63" s="172">
        <f>COUNTIF(G60:G62,TRUE)</f>
        <v>2</v>
      </c>
      <c r="H63" s="228"/>
      <c r="I63" s="228"/>
      <c r="J63" s="228"/>
      <c r="K63" s="228"/>
      <c r="L63" s="226"/>
      <c r="M63" s="228"/>
      <c r="N63" s="228"/>
      <c r="O63" s="728">
        <f>SUMIF($G$60:$G$62,"TRUE",O60:O62)</f>
        <v>0</v>
      </c>
      <c r="P63" s="228"/>
      <c r="Q63" s="228"/>
      <c r="R63" s="228"/>
      <c r="S63" s="228"/>
      <c r="T63" s="228"/>
      <c r="U63" s="2544"/>
      <c r="V63" s="728">
        <f>SUMIF($G$60:$G$62,"TRUE",V60:V62)</f>
        <v>0</v>
      </c>
      <c r="W63" s="728">
        <f>SUMIF($G$60:$G$62,"TRUE",W60:W62)</f>
        <v>0</v>
      </c>
      <c r="X63" s="728">
        <f>SUMIF($G$60:$G$62,"TRUE",X60:X62)</f>
        <v>0</v>
      </c>
      <c r="Y63" s="728">
        <f>SUMIF($G$60:$G$62,"TRUE",Y60:Y62)</f>
        <v>0</v>
      </c>
      <c r="Z63" s="360">
        <f>SUMIF($G$60:$G$62,"TRUE",Z60:Z62)</f>
        <v>0</v>
      </c>
      <c r="AA63" s="662"/>
      <c r="AB63" s="2504">
        <f t="shared" ref="AB63:AK63" si="14">SUMIF($G$60:$G$62,"TRUE",AB60:AB62)</f>
        <v>0</v>
      </c>
      <c r="AC63" s="2505">
        <f t="shared" si="14"/>
        <v>0</v>
      </c>
      <c r="AD63" s="2505">
        <f t="shared" si="14"/>
        <v>0</v>
      </c>
      <c r="AE63" s="2505">
        <f t="shared" si="14"/>
        <v>0</v>
      </c>
      <c r="AF63" s="2505">
        <f t="shared" si="14"/>
        <v>0</v>
      </c>
      <c r="AG63" s="2505">
        <f t="shared" si="14"/>
        <v>0</v>
      </c>
      <c r="AH63" s="2505">
        <f t="shared" si="14"/>
        <v>0</v>
      </c>
      <c r="AI63" s="2505">
        <f t="shared" si="14"/>
        <v>0</v>
      </c>
      <c r="AJ63" s="2505">
        <f t="shared" si="14"/>
        <v>0</v>
      </c>
      <c r="AK63" s="5739">
        <f t="shared" si="14"/>
        <v>0</v>
      </c>
      <c r="AL63" s="662"/>
      <c r="AM63" s="7365">
        <f>SUMIF($G$60:$G$62,"TRUE",AM60:AM62)</f>
        <v>0</v>
      </c>
      <c r="AN63" s="907"/>
      <c r="AO63" s="662"/>
      <c r="AP63" s="740"/>
    </row>
    <row r="64" spans="1:42" s="179" customFormat="1">
      <c r="A64" s="740"/>
      <c r="B64" s="822"/>
      <c r="C64" s="347" t="s">
        <v>1783</v>
      </c>
      <c r="D64" s="177"/>
      <c r="E64" s="378"/>
      <c r="F64" s="177"/>
      <c r="G64" s="178"/>
      <c r="H64" s="175"/>
      <c r="I64" s="175"/>
      <c r="J64" s="175"/>
      <c r="K64" s="175"/>
      <c r="L64" s="175"/>
      <c r="M64" s="175"/>
      <c r="N64" s="175"/>
      <c r="O64" s="728">
        <f>SUM(O60:O62)</f>
        <v>0</v>
      </c>
      <c r="P64" s="175"/>
      <c r="Q64" s="175"/>
      <c r="R64" s="175"/>
      <c r="S64" s="175"/>
      <c r="T64" s="175"/>
      <c r="U64" s="2549"/>
      <c r="V64" s="728">
        <f>SUM(V60:V62)</f>
        <v>0</v>
      </c>
      <c r="W64" s="728">
        <f>SUM(W60:W62)</f>
        <v>0</v>
      </c>
      <c r="X64" s="728">
        <f>SUM(X60:X62)</f>
        <v>0</v>
      </c>
      <c r="Y64" s="728">
        <f>SUM(Y60:Y62)</f>
        <v>0</v>
      </c>
      <c r="Z64" s="360">
        <f>SUM(Z60:Z62)</f>
        <v>0</v>
      </c>
      <c r="AA64" s="662"/>
      <c r="AB64" s="2504">
        <f t="shared" ref="AB64:AK64" si="15">SUM(AB60:AB62)</f>
        <v>0</v>
      </c>
      <c r="AC64" s="2505">
        <f t="shared" si="15"/>
        <v>0</v>
      </c>
      <c r="AD64" s="2505">
        <f t="shared" si="15"/>
        <v>0</v>
      </c>
      <c r="AE64" s="2505">
        <f t="shared" si="15"/>
        <v>0</v>
      </c>
      <c r="AF64" s="2505">
        <f t="shared" si="15"/>
        <v>0</v>
      </c>
      <c r="AG64" s="2505">
        <f t="shared" si="15"/>
        <v>0</v>
      </c>
      <c r="AH64" s="2505">
        <f t="shared" si="15"/>
        <v>0</v>
      </c>
      <c r="AI64" s="2505">
        <f t="shared" si="15"/>
        <v>0</v>
      </c>
      <c r="AJ64" s="2505">
        <f t="shared" si="15"/>
        <v>0</v>
      </c>
      <c r="AK64" s="5739">
        <f t="shared" si="15"/>
        <v>0</v>
      </c>
      <c r="AL64" s="662"/>
      <c r="AM64" s="7365">
        <f>SUM(AM60:AM62)</f>
        <v>0</v>
      </c>
      <c r="AN64" s="907"/>
      <c r="AO64" s="662"/>
      <c r="AP64" s="740"/>
    </row>
    <row r="65" spans="1:42" s="179" customFormat="1">
      <c r="A65" s="740"/>
      <c r="B65" s="822"/>
      <c r="C65" s="429" t="s">
        <v>1784</v>
      </c>
      <c r="D65" s="221"/>
      <c r="E65" s="379"/>
      <c r="F65" s="151"/>
      <c r="G65" s="151"/>
      <c r="H65" s="194"/>
      <c r="I65" s="194"/>
      <c r="J65" s="194"/>
      <c r="K65" s="194"/>
      <c r="L65" s="223"/>
      <c r="M65" s="223"/>
      <c r="N65" s="223"/>
      <c r="O65" s="223"/>
      <c r="P65" s="223"/>
      <c r="Q65" s="223"/>
      <c r="R65" s="223"/>
      <c r="S65" s="223"/>
      <c r="T65" s="223"/>
      <c r="U65" s="2472"/>
      <c r="V65" s="223"/>
      <c r="W65" s="223"/>
      <c r="X65" s="223"/>
      <c r="Y65" s="223"/>
      <c r="Z65" s="514"/>
      <c r="AA65" s="662"/>
      <c r="AB65" s="6021"/>
      <c r="AC65" s="6032"/>
      <c r="AD65" s="6032"/>
      <c r="AE65" s="6032"/>
      <c r="AF65" s="6032"/>
      <c r="AG65" s="6032"/>
      <c r="AH65" s="6032"/>
      <c r="AI65" s="6032"/>
      <c r="AJ65" s="6022"/>
      <c r="AK65" s="6023"/>
      <c r="AL65" s="662"/>
      <c r="AM65" s="3014"/>
      <c r="AN65" s="874"/>
      <c r="AO65" s="662"/>
      <c r="AP65" s="740"/>
    </row>
    <row r="66" spans="1:42" s="179" customFormat="1">
      <c r="A66" s="740"/>
      <c r="B66" s="822"/>
      <c r="C66" s="432" t="s">
        <v>1785</v>
      </c>
      <c r="D66" s="222"/>
      <c r="E66" s="485"/>
      <c r="F66" s="168"/>
      <c r="G66" s="456" t="b">
        <v>0</v>
      </c>
      <c r="H66" s="169"/>
      <c r="I66" s="169"/>
      <c r="J66" s="169"/>
      <c r="K66" s="169"/>
      <c r="L66" s="223">
        <v>0</v>
      </c>
      <c r="M66" s="169">
        <v>0</v>
      </c>
      <c r="N66" s="169">
        <v>0</v>
      </c>
      <c r="O66" s="780">
        <f>L66*M66*N66</f>
        <v>0</v>
      </c>
      <c r="P66" s="169">
        <v>0</v>
      </c>
      <c r="Q66" s="169">
        <v>0</v>
      </c>
      <c r="R66" s="169">
        <v>0</v>
      </c>
      <c r="S66" s="729">
        <f>P66+Q66-R66</f>
        <v>0</v>
      </c>
      <c r="T66" s="169">
        <v>0</v>
      </c>
      <c r="U66" s="2465">
        <v>0</v>
      </c>
      <c r="V66" s="780">
        <f>S66*T66*U66</f>
        <v>0</v>
      </c>
      <c r="W66" s="169">
        <v>0</v>
      </c>
      <c r="X66" s="169">
        <v>0</v>
      </c>
      <c r="Y66" s="169">
        <v>0</v>
      </c>
      <c r="Z66" s="729">
        <f>W66+X66-Y66</f>
        <v>0</v>
      </c>
      <c r="AA66" s="662"/>
      <c r="AB66" s="6020">
        <f>AC66+AD66</f>
        <v>0</v>
      </c>
      <c r="AC66" s="5057"/>
      <c r="AD66" s="5057"/>
      <c r="AE66" s="5057"/>
      <c r="AF66" s="5057"/>
      <c r="AG66" s="5057"/>
      <c r="AH66" s="5057"/>
      <c r="AI66" s="5057"/>
      <c r="AJ66" s="5060">
        <f>AG66+AH66-AI66</f>
        <v>0</v>
      </c>
      <c r="AK66" s="5100">
        <f>AD66+AF66</f>
        <v>0</v>
      </c>
      <c r="AL66" s="662"/>
      <c r="AM66" s="7364">
        <f>AJ66+AK66-AL66</f>
        <v>0</v>
      </c>
      <c r="AN66" s="906"/>
      <c r="AO66" s="662"/>
      <c r="AP66" s="740"/>
    </row>
    <row r="67" spans="1:42" s="179" customFormat="1">
      <c r="A67" s="740"/>
      <c r="B67" s="822"/>
      <c r="C67" s="432" t="s">
        <v>1786</v>
      </c>
      <c r="D67" s="222"/>
      <c r="E67" s="485"/>
      <c r="F67" s="168"/>
      <c r="G67" s="151" t="b">
        <v>1</v>
      </c>
      <c r="H67" s="169"/>
      <c r="I67" s="169"/>
      <c r="J67" s="169"/>
      <c r="K67" s="169"/>
      <c r="L67" s="223">
        <v>0</v>
      </c>
      <c r="M67" s="169">
        <v>0</v>
      </c>
      <c r="N67" s="169">
        <v>0</v>
      </c>
      <c r="O67" s="780">
        <f>L67*M67*N67</f>
        <v>0</v>
      </c>
      <c r="P67" s="169">
        <v>0</v>
      </c>
      <c r="Q67" s="169">
        <v>0</v>
      </c>
      <c r="R67" s="169">
        <v>0</v>
      </c>
      <c r="S67" s="729">
        <f>P67+Q67-R67</f>
        <v>0</v>
      </c>
      <c r="T67" s="169">
        <v>0</v>
      </c>
      <c r="U67" s="2465">
        <v>0</v>
      </c>
      <c r="V67" s="780">
        <f>S67*T67*U67</f>
        <v>0</v>
      </c>
      <c r="W67" s="169">
        <v>0</v>
      </c>
      <c r="X67" s="169">
        <v>0</v>
      </c>
      <c r="Y67" s="169">
        <v>0</v>
      </c>
      <c r="Z67" s="729">
        <f>W67+X67-Y67</f>
        <v>0</v>
      </c>
      <c r="AA67" s="662"/>
      <c r="AB67" s="6020">
        <f>AC67+AD67</f>
        <v>0</v>
      </c>
      <c r="AC67" s="5057"/>
      <c r="AD67" s="5057"/>
      <c r="AE67" s="5057"/>
      <c r="AF67" s="5057"/>
      <c r="AG67" s="5057"/>
      <c r="AH67" s="5057"/>
      <c r="AI67" s="5057"/>
      <c r="AJ67" s="5060">
        <f>AG67+AH67-AI67</f>
        <v>0</v>
      </c>
      <c r="AK67" s="5100">
        <f>AD67+AF67</f>
        <v>0</v>
      </c>
      <c r="AL67" s="662"/>
      <c r="AM67" s="7364">
        <f>AJ67+AK67-AL67</f>
        <v>0</v>
      </c>
      <c r="AN67" s="906"/>
      <c r="AO67" s="662"/>
      <c r="AP67" s="740"/>
    </row>
    <row r="68" spans="1:42" s="179" customFormat="1">
      <c r="A68" s="740"/>
      <c r="B68" s="822"/>
      <c r="C68" s="432" t="s">
        <v>1787</v>
      </c>
      <c r="D68" s="222"/>
      <c r="E68" s="485"/>
      <c r="F68" s="168"/>
      <c r="G68" s="151" t="b">
        <v>1</v>
      </c>
      <c r="H68" s="169"/>
      <c r="I68" s="169"/>
      <c r="J68" s="169"/>
      <c r="K68" s="169"/>
      <c r="L68" s="223">
        <v>0</v>
      </c>
      <c r="M68" s="169">
        <v>0</v>
      </c>
      <c r="N68" s="169">
        <v>0</v>
      </c>
      <c r="O68" s="780">
        <f>L68*M68*N68</f>
        <v>0</v>
      </c>
      <c r="P68" s="169">
        <v>0</v>
      </c>
      <c r="Q68" s="169">
        <v>0</v>
      </c>
      <c r="R68" s="169">
        <v>0</v>
      </c>
      <c r="S68" s="729">
        <f>P68+Q68-R68</f>
        <v>0</v>
      </c>
      <c r="T68" s="169">
        <v>0</v>
      </c>
      <c r="U68" s="2465">
        <v>0</v>
      </c>
      <c r="V68" s="780">
        <f>S68*T68*U68</f>
        <v>0</v>
      </c>
      <c r="W68" s="169">
        <v>0</v>
      </c>
      <c r="X68" s="169">
        <v>0</v>
      </c>
      <c r="Y68" s="169">
        <v>0</v>
      </c>
      <c r="Z68" s="729">
        <f>W68+X68-Y68</f>
        <v>0</v>
      </c>
      <c r="AA68" s="662"/>
      <c r="AB68" s="6020">
        <f>AC68+AD68</f>
        <v>0</v>
      </c>
      <c r="AC68" s="5057"/>
      <c r="AD68" s="5057"/>
      <c r="AE68" s="5057"/>
      <c r="AF68" s="5057"/>
      <c r="AG68" s="5057"/>
      <c r="AH68" s="5057"/>
      <c r="AI68" s="5057"/>
      <c r="AJ68" s="5060">
        <f>AG68+AH68-AI68</f>
        <v>0</v>
      </c>
      <c r="AK68" s="5100">
        <f>AD68+AF68</f>
        <v>0</v>
      </c>
      <c r="AL68" s="662"/>
      <c r="AM68" s="7364">
        <f>AJ68+AK68-AL68</f>
        <v>0</v>
      </c>
      <c r="AN68" s="906"/>
      <c r="AO68" s="662"/>
      <c r="AP68" s="740"/>
    </row>
    <row r="69" spans="1:42" s="179" customFormat="1">
      <c r="A69" s="740"/>
      <c r="B69" s="822"/>
      <c r="C69" s="500" t="s">
        <v>1104</v>
      </c>
      <c r="D69" s="211"/>
      <c r="E69" s="486"/>
      <c r="F69" s="407"/>
      <c r="G69" s="172">
        <f>COUNTIF(G66:G68,TRUE)</f>
        <v>2</v>
      </c>
      <c r="H69" s="228"/>
      <c r="I69" s="228"/>
      <c r="J69" s="228"/>
      <c r="K69" s="228"/>
      <c r="L69" s="226"/>
      <c r="M69" s="228"/>
      <c r="N69" s="228"/>
      <c r="O69" s="728">
        <f>SUMIF($G$66:$G$68,"TRUE",O66:O68)</f>
        <v>0</v>
      </c>
      <c r="P69" s="228"/>
      <c r="Q69" s="228"/>
      <c r="R69" s="228"/>
      <c r="S69" s="228"/>
      <c r="T69" s="228"/>
      <c r="U69" s="2544"/>
      <c r="V69" s="728">
        <f>SUMIF($G$66:$G$68,"TRUE",V66:V68)</f>
        <v>0</v>
      </c>
      <c r="W69" s="728">
        <f>SUMIF($G$66:$G$68,"TRUE",W66:W68)</f>
        <v>0</v>
      </c>
      <c r="X69" s="728">
        <f>SUMIF($G$66:$G$68,"TRUE",X66:X68)</f>
        <v>0</v>
      </c>
      <c r="Y69" s="728">
        <f>SUMIF($G$66:$G$68,"TRUE",Y66:Y68)</f>
        <v>0</v>
      </c>
      <c r="Z69" s="360">
        <f>SUMIF($G$66:$G$68,"TRUE",Z66:Z68)</f>
        <v>0</v>
      </c>
      <c r="AA69" s="662"/>
      <c r="AB69" s="2504">
        <f t="shared" ref="AB69:AK69" si="16">SUMIF($G$66:$G$68,"TRUE",AB66:AB68)</f>
        <v>0</v>
      </c>
      <c r="AC69" s="2505">
        <f t="shared" si="16"/>
        <v>0</v>
      </c>
      <c r="AD69" s="2505">
        <f t="shared" si="16"/>
        <v>0</v>
      </c>
      <c r="AE69" s="2505">
        <f t="shared" si="16"/>
        <v>0</v>
      </c>
      <c r="AF69" s="2505">
        <f t="shared" si="16"/>
        <v>0</v>
      </c>
      <c r="AG69" s="2505">
        <f t="shared" si="16"/>
        <v>0</v>
      </c>
      <c r="AH69" s="2505">
        <f t="shared" si="16"/>
        <v>0</v>
      </c>
      <c r="AI69" s="2505">
        <f t="shared" si="16"/>
        <v>0</v>
      </c>
      <c r="AJ69" s="2505">
        <f t="shared" si="16"/>
        <v>0</v>
      </c>
      <c r="AK69" s="5739">
        <f t="shared" si="16"/>
        <v>0</v>
      </c>
      <c r="AL69" s="662"/>
      <c r="AM69" s="7365">
        <f>SUMIF($G$66:$G$68,"TRUE",AM66:AM68)</f>
        <v>0</v>
      </c>
      <c r="AN69" s="907"/>
      <c r="AO69" s="662"/>
      <c r="AP69" s="740"/>
    </row>
    <row r="70" spans="1:42" s="179" customFormat="1">
      <c r="A70" s="740"/>
      <c r="B70" s="822"/>
      <c r="C70" s="347" t="s">
        <v>1788</v>
      </c>
      <c r="D70" s="177"/>
      <c r="E70" s="378"/>
      <c r="F70" s="177"/>
      <c r="G70" s="178"/>
      <c r="H70" s="175"/>
      <c r="I70" s="175"/>
      <c r="J70" s="175"/>
      <c r="K70" s="175"/>
      <c r="L70" s="175"/>
      <c r="M70" s="175"/>
      <c r="N70" s="175"/>
      <c r="O70" s="728">
        <f>SUM(O66:O68)</f>
        <v>0</v>
      </c>
      <c r="P70" s="175"/>
      <c r="Q70" s="175"/>
      <c r="R70" s="175"/>
      <c r="S70" s="175"/>
      <c r="T70" s="175"/>
      <c r="U70" s="2549"/>
      <c r="V70" s="728">
        <f>SUM(V66:V68)</f>
        <v>0</v>
      </c>
      <c r="W70" s="728">
        <f>SUM(W66:W68)</f>
        <v>0</v>
      </c>
      <c r="X70" s="728">
        <f>SUM(X66:X68)</f>
        <v>0</v>
      </c>
      <c r="Y70" s="728">
        <f>SUM(Y66:Y68)</f>
        <v>0</v>
      </c>
      <c r="Z70" s="360">
        <f>SUM(Z66:Z68)</f>
        <v>0</v>
      </c>
      <c r="AA70" s="662"/>
      <c r="AB70" s="2504">
        <f t="shared" ref="AB70:AK70" si="17">SUM(AB66:AB68)</f>
        <v>0</v>
      </c>
      <c r="AC70" s="2505">
        <f t="shared" si="17"/>
        <v>0</v>
      </c>
      <c r="AD70" s="2505">
        <f t="shared" si="17"/>
        <v>0</v>
      </c>
      <c r="AE70" s="2505">
        <f t="shared" si="17"/>
        <v>0</v>
      </c>
      <c r="AF70" s="2505">
        <f t="shared" si="17"/>
        <v>0</v>
      </c>
      <c r="AG70" s="2505">
        <f t="shared" si="17"/>
        <v>0</v>
      </c>
      <c r="AH70" s="2505">
        <f t="shared" si="17"/>
        <v>0</v>
      </c>
      <c r="AI70" s="2505">
        <f t="shared" si="17"/>
        <v>0</v>
      </c>
      <c r="AJ70" s="2505">
        <f t="shared" si="17"/>
        <v>0</v>
      </c>
      <c r="AK70" s="5739">
        <f t="shared" si="17"/>
        <v>0</v>
      </c>
      <c r="AL70" s="662"/>
      <c r="AM70" s="7365">
        <f>SUM(AM66:AM68)</f>
        <v>0</v>
      </c>
      <c r="AN70" s="907"/>
      <c r="AO70" s="662"/>
      <c r="AP70" s="740"/>
    </row>
    <row r="71" spans="1:42" s="179" customFormat="1">
      <c r="A71" s="740"/>
      <c r="B71" s="822"/>
      <c r="C71" s="432" t="s">
        <v>1789</v>
      </c>
      <c r="D71" s="222"/>
      <c r="E71" s="379"/>
      <c r="F71" s="162"/>
      <c r="G71" s="163"/>
      <c r="H71" s="164"/>
      <c r="I71" s="164"/>
      <c r="J71" s="164"/>
      <c r="K71" s="164"/>
      <c r="L71" s="164"/>
      <c r="M71" s="164"/>
      <c r="N71" s="164"/>
      <c r="O71" s="164"/>
      <c r="P71" s="164"/>
      <c r="Q71" s="164"/>
      <c r="R71" s="164"/>
      <c r="S71" s="164"/>
      <c r="T71" s="164"/>
      <c r="U71" s="2474"/>
      <c r="V71" s="164"/>
      <c r="W71" s="164"/>
      <c r="X71" s="164"/>
      <c r="Y71" s="164"/>
      <c r="Z71" s="517"/>
      <c r="AA71" s="662"/>
      <c r="AB71" s="6034"/>
      <c r="AC71" s="6032"/>
      <c r="AD71" s="6032"/>
      <c r="AE71" s="6032"/>
      <c r="AF71" s="6032"/>
      <c r="AG71" s="6032"/>
      <c r="AH71" s="6032"/>
      <c r="AI71" s="6032"/>
      <c r="AJ71" s="6032"/>
      <c r="AK71" s="6033"/>
      <c r="AL71" s="662"/>
      <c r="AM71" s="7366"/>
      <c r="AN71" s="1106"/>
      <c r="AO71" s="662"/>
      <c r="AP71" s="740"/>
    </row>
    <row r="72" spans="1:42" s="179" customFormat="1">
      <c r="A72" s="740"/>
      <c r="B72" s="822"/>
      <c r="C72" s="432" t="s">
        <v>1790</v>
      </c>
      <c r="D72" s="222"/>
      <c r="E72" s="379"/>
      <c r="F72" s="162"/>
      <c r="G72" s="163"/>
      <c r="H72" s="164"/>
      <c r="I72" s="164"/>
      <c r="J72" s="164"/>
      <c r="K72" s="164"/>
      <c r="L72" s="164"/>
      <c r="M72" s="164"/>
      <c r="N72" s="164"/>
      <c r="O72" s="164"/>
      <c r="P72" s="164"/>
      <c r="Q72" s="164"/>
      <c r="R72" s="164"/>
      <c r="S72" s="164"/>
      <c r="T72" s="164"/>
      <c r="U72" s="2474"/>
      <c r="V72" s="164"/>
      <c r="W72" s="164"/>
      <c r="X72" s="164"/>
      <c r="Y72" s="164"/>
      <c r="Z72" s="517"/>
      <c r="AA72" s="662"/>
      <c r="AB72" s="6034"/>
      <c r="AC72" s="6032"/>
      <c r="AD72" s="6032"/>
      <c r="AE72" s="6032"/>
      <c r="AF72" s="6032"/>
      <c r="AG72" s="6032"/>
      <c r="AH72" s="6032"/>
      <c r="AI72" s="6032"/>
      <c r="AJ72" s="6032"/>
      <c r="AK72" s="6033"/>
      <c r="AL72" s="662"/>
      <c r="AM72" s="7366"/>
      <c r="AN72" s="1106"/>
      <c r="AO72" s="662"/>
      <c r="AP72" s="740"/>
    </row>
    <row r="73" spans="1:42" s="179" customFormat="1">
      <c r="A73" s="740"/>
      <c r="B73" s="822"/>
      <c r="C73" s="432" t="s">
        <v>1791</v>
      </c>
      <c r="D73" s="222"/>
      <c r="E73" s="379"/>
      <c r="F73" s="162"/>
      <c r="G73" s="456" t="b">
        <v>0</v>
      </c>
      <c r="H73" s="164"/>
      <c r="I73" s="164"/>
      <c r="J73" s="164"/>
      <c r="K73" s="164"/>
      <c r="L73" s="164"/>
      <c r="M73" s="487">
        <v>0</v>
      </c>
      <c r="N73" s="487">
        <v>0</v>
      </c>
      <c r="O73" s="780">
        <f>M73*N73</f>
        <v>0</v>
      </c>
      <c r="P73" s="487">
        <v>0</v>
      </c>
      <c r="Q73" s="487">
        <v>0</v>
      </c>
      <c r="R73" s="487">
        <v>0</v>
      </c>
      <c r="S73" s="164"/>
      <c r="T73" s="487">
        <v>0</v>
      </c>
      <c r="U73" s="2465">
        <v>0</v>
      </c>
      <c r="V73" s="780">
        <f>T73*U73</f>
        <v>0</v>
      </c>
      <c r="W73" s="169">
        <v>0</v>
      </c>
      <c r="X73" s="169">
        <v>0</v>
      </c>
      <c r="Y73" s="169">
        <v>0</v>
      </c>
      <c r="Z73" s="729">
        <f>W73+X73-Y73</f>
        <v>0</v>
      </c>
      <c r="AA73" s="662"/>
      <c r="AB73" s="6020">
        <f>AC73+AD73</f>
        <v>0</v>
      </c>
      <c r="AC73" s="5057"/>
      <c r="AD73" s="5057"/>
      <c r="AE73" s="5057"/>
      <c r="AF73" s="5057"/>
      <c r="AG73" s="5057"/>
      <c r="AH73" s="5057"/>
      <c r="AI73" s="5057"/>
      <c r="AJ73" s="5060">
        <f>AG73+AH73-AI73</f>
        <v>0</v>
      </c>
      <c r="AK73" s="5100">
        <f>AD73+AF73</f>
        <v>0</v>
      </c>
      <c r="AL73" s="662"/>
      <c r="AM73" s="7364">
        <f>AJ73+AK73-AL73</f>
        <v>0</v>
      </c>
      <c r="AN73" s="906"/>
      <c r="AO73" s="662"/>
      <c r="AP73" s="740"/>
    </row>
    <row r="74" spans="1:42" s="179" customFormat="1">
      <c r="A74" s="740"/>
      <c r="B74" s="822"/>
      <c r="C74" s="432" t="s">
        <v>1792</v>
      </c>
      <c r="D74" s="222"/>
      <c r="E74" s="379"/>
      <c r="F74" s="162"/>
      <c r="G74" s="151" t="b">
        <v>1</v>
      </c>
      <c r="H74" s="164"/>
      <c r="I74" s="164"/>
      <c r="J74" s="164"/>
      <c r="K74" s="164"/>
      <c r="L74" s="164"/>
      <c r="M74" s="487">
        <v>0</v>
      </c>
      <c r="N74" s="487">
        <v>0</v>
      </c>
      <c r="O74" s="780">
        <f>M74*N74</f>
        <v>0</v>
      </c>
      <c r="P74" s="487">
        <v>0</v>
      </c>
      <c r="Q74" s="487">
        <v>0</v>
      </c>
      <c r="R74" s="487">
        <v>0</v>
      </c>
      <c r="S74" s="164"/>
      <c r="T74" s="487">
        <v>0</v>
      </c>
      <c r="U74" s="2465">
        <v>0</v>
      </c>
      <c r="V74" s="780">
        <f>T74*U74</f>
        <v>0</v>
      </c>
      <c r="W74" s="169">
        <v>0</v>
      </c>
      <c r="X74" s="169">
        <v>0</v>
      </c>
      <c r="Y74" s="169">
        <v>0</v>
      </c>
      <c r="Z74" s="729">
        <f>W74+X74-Y74</f>
        <v>0</v>
      </c>
      <c r="AA74" s="662"/>
      <c r="AB74" s="6020">
        <f>AC74+AD74</f>
        <v>0</v>
      </c>
      <c r="AC74" s="5057"/>
      <c r="AD74" s="5057"/>
      <c r="AE74" s="5057"/>
      <c r="AF74" s="5057"/>
      <c r="AG74" s="5057"/>
      <c r="AH74" s="5057"/>
      <c r="AI74" s="5057"/>
      <c r="AJ74" s="5060">
        <f>AG74+AH74-AI74</f>
        <v>0</v>
      </c>
      <c r="AK74" s="5100">
        <f>AD74+AF74</f>
        <v>0</v>
      </c>
      <c r="AL74" s="662"/>
      <c r="AM74" s="7364">
        <f>AJ74+AK74-AL74</f>
        <v>0</v>
      </c>
      <c r="AN74" s="906"/>
      <c r="AO74" s="662"/>
      <c r="AP74" s="740"/>
    </row>
    <row r="75" spans="1:42" s="179" customFormat="1">
      <c r="A75" s="740"/>
      <c r="B75" s="822"/>
      <c r="C75" s="432" t="s">
        <v>1793</v>
      </c>
      <c r="D75" s="222"/>
      <c r="E75" s="379"/>
      <c r="F75" s="162"/>
      <c r="G75" s="151" t="b">
        <v>1</v>
      </c>
      <c r="H75" s="164"/>
      <c r="I75" s="164"/>
      <c r="J75" s="164"/>
      <c r="K75" s="164"/>
      <c r="L75" s="164"/>
      <c r="M75" s="487">
        <v>0</v>
      </c>
      <c r="N75" s="487">
        <v>0</v>
      </c>
      <c r="O75" s="780">
        <f>M75*N75</f>
        <v>0</v>
      </c>
      <c r="P75" s="487">
        <v>0</v>
      </c>
      <c r="Q75" s="487">
        <v>0</v>
      </c>
      <c r="R75" s="487">
        <v>0</v>
      </c>
      <c r="S75" s="164"/>
      <c r="T75" s="487">
        <v>0</v>
      </c>
      <c r="U75" s="2465">
        <v>0</v>
      </c>
      <c r="V75" s="780">
        <f>T75*U75</f>
        <v>0</v>
      </c>
      <c r="W75" s="169">
        <v>0</v>
      </c>
      <c r="X75" s="169">
        <v>0</v>
      </c>
      <c r="Y75" s="169">
        <v>0</v>
      </c>
      <c r="Z75" s="729">
        <f>W75+X75-Y75</f>
        <v>0</v>
      </c>
      <c r="AA75" s="662"/>
      <c r="AB75" s="6020">
        <f>AC75+AD75</f>
        <v>0</v>
      </c>
      <c r="AC75" s="5057"/>
      <c r="AD75" s="5057"/>
      <c r="AE75" s="5057"/>
      <c r="AF75" s="5057"/>
      <c r="AG75" s="5057"/>
      <c r="AH75" s="5057"/>
      <c r="AI75" s="5057"/>
      <c r="AJ75" s="5060">
        <f>AG75+AH75-AI75</f>
        <v>0</v>
      </c>
      <c r="AK75" s="5100">
        <f>AD75+AF75</f>
        <v>0</v>
      </c>
      <c r="AL75" s="662"/>
      <c r="AM75" s="7364">
        <f>AJ75+AK75-AL75</f>
        <v>0</v>
      </c>
      <c r="AN75" s="906"/>
      <c r="AO75" s="662"/>
      <c r="AP75" s="740"/>
    </row>
    <row r="76" spans="1:42" s="179" customFormat="1">
      <c r="A76" s="740"/>
      <c r="B76" s="822"/>
      <c r="C76" s="500" t="s">
        <v>1104</v>
      </c>
      <c r="D76" s="211"/>
      <c r="E76" s="378"/>
      <c r="F76" s="488"/>
      <c r="G76" s="172">
        <f>COUNTIF(G73:G75,TRUE)</f>
        <v>2</v>
      </c>
      <c r="H76" s="460"/>
      <c r="I76" s="460"/>
      <c r="J76" s="460"/>
      <c r="K76" s="460"/>
      <c r="L76" s="460"/>
      <c r="M76" s="175">
        <f>SUMIF($G$73:$G$75,"TRUE",M73:M75)</f>
        <v>0</v>
      </c>
      <c r="N76" s="460"/>
      <c r="O76" s="728">
        <f>SUMIF($G$73:$G$75,"TRUE",O73:O75)</f>
        <v>0</v>
      </c>
      <c r="P76" s="460"/>
      <c r="Q76" s="460"/>
      <c r="R76" s="460"/>
      <c r="S76" s="460"/>
      <c r="T76" s="460"/>
      <c r="U76" s="2953"/>
      <c r="V76" s="728">
        <f>SUMIF($G$73:$G$75,"TRUE",V73:V75)</f>
        <v>0</v>
      </c>
      <c r="W76" s="728">
        <f>SUMIF($G$73:$G$75,"TRUE",W73:W75)</f>
        <v>0</v>
      </c>
      <c r="X76" s="728">
        <f>SUMIF($G$73:$G$75,"TRUE",X73:X75)</f>
        <v>0</v>
      </c>
      <c r="Y76" s="728">
        <f>SUMIF($G$73:$G$75,"TRUE",Y73:Y75)</f>
        <v>0</v>
      </c>
      <c r="Z76" s="360">
        <f>SUMIF($G$73:$G$75,"TRUE",Z73:Z75)</f>
        <v>0</v>
      </c>
      <c r="AA76" s="662"/>
      <c r="AB76" s="2504">
        <f t="shared" ref="AB76:AK76" si="18">SUMIF($G$73:$G$75,"TRUE",AB73:AB75)</f>
        <v>0</v>
      </c>
      <c r="AC76" s="2505">
        <f t="shared" si="18"/>
        <v>0</v>
      </c>
      <c r="AD76" s="2505">
        <f t="shared" si="18"/>
        <v>0</v>
      </c>
      <c r="AE76" s="2505">
        <f t="shared" si="18"/>
        <v>0</v>
      </c>
      <c r="AF76" s="2505">
        <f t="shared" si="18"/>
        <v>0</v>
      </c>
      <c r="AG76" s="2505">
        <f t="shared" si="18"/>
        <v>0</v>
      </c>
      <c r="AH76" s="2505">
        <f t="shared" si="18"/>
        <v>0</v>
      </c>
      <c r="AI76" s="2505">
        <f t="shared" si="18"/>
        <v>0</v>
      </c>
      <c r="AJ76" s="2505">
        <f t="shared" si="18"/>
        <v>0</v>
      </c>
      <c r="AK76" s="5739">
        <f t="shared" si="18"/>
        <v>0</v>
      </c>
      <c r="AL76" s="662"/>
      <c r="AM76" s="7365">
        <f>SUMIF($G$73:$G$75,"TRUE",AM73:AM75)</f>
        <v>0</v>
      </c>
      <c r="AN76" s="907"/>
      <c r="AO76" s="662"/>
      <c r="AP76" s="740"/>
    </row>
    <row r="77" spans="1:42" s="179" customFormat="1">
      <c r="A77" s="740"/>
      <c r="B77" s="822"/>
      <c r="C77" s="347" t="s">
        <v>1794</v>
      </c>
      <c r="D77" s="211"/>
      <c r="E77" s="378"/>
      <c r="F77" s="488"/>
      <c r="G77" s="489"/>
      <c r="H77" s="460"/>
      <c r="I77" s="460"/>
      <c r="J77" s="460"/>
      <c r="K77" s="460"/>
      <c r="L77" s="460"/>
      <c r="M77" s="175">
        <f>SUM(M73:M75)</f>
        <v>0</v>
      </c>
      <c r="N77" s="460"/>
      <c r="O77" s="728">
        <f>SUM(O73:O75)</f>
        <v>0</v>
      </c>
      <c r="P77" s="460"/>
      <c r="Q77" s="460"/>
      <c r="R77" s="460"/>
      <c r="S77" s="460"/>
      <c r="T77" s="460"/>
      <c r="U77" s="2953"/>
      <c r="V77" s="728">
        <f>SUM(V73:V75)</f>
        <v>0</v>
      </c>
      <c r="W77" s="728">
        <f>SUM(W73:W75)</f>
        <v>0</v>
      </c>
      <c r="X77" s="728">
        <f>SUM(X73:X75)</f>
        <v>0</v>
      </c>
      <c r="Y77" s="728">
        <f>SUM(Y73:Y75)</f>
        <v>0</v>
      </c>
      <c r="Z77" s="360">
        <f>SUM(Z73:Z75)</f>
        <v>0</v>
      </c>
      <c r="AA77" s="662"/>
      <c r="AB77" s="2504">
        <f t="shared" ref="AB77:AK77" si="19">SUM(AB73:AB75)</f>
        <v>0</v>
      </c>
      <c r="AC77" s="2505">
        <f t="shared" si="19"/>
        <v>0</v>
      </c>
      <c r="AD77" s="2505">
        <f t="shared" si="19"/>
        <v>0</v>
      </c>
      <c r="AE77" s="2505">
        <f t="shared" si="19"/>
        <v>0</v>
      </c>
      <c r="AF77" s="2505">
        <f t="shared" si="19"/>
        <v>0</v>
      </c>
      <c r="AG77" s="2505">
        <f t="shared" si="19"/>
        <v>0</v>
      </c>
      <c r="AH77" s="2505">
        <f t="shared" si="19"/>
        <v>0</v>
      </c>
      <c r="AI77" s="2505">
        <f t="shared" si="19"/>
        <v>0</v>
      </c>
      <c r="AJ77" s="2505">
        <f t="shared" si="19"/>
        <v>0</v>
      </c>
      <c r="AK77" s="5739">
        <f t="shared" si="19"/>
        <v>0</v>
      </c>
      <c r="AL77" s="662"/>
      <c r="AM77" s="7365">
        <f>SUM(AM73:AM75)</f>
        <v>0</v>
      </c>
      <c r="AN77" s="907"/>
      <c r="AO77" s="662"/>
      <c r="AP77" s="740"/>
    </row>
    <row r="78" spans="1:42" s="179" customFormat="1">
      <c r="A78" s="740"/>
      <c r="B78" s="822"/>
      <c r="C78" s="432" t="s">
        <v>1795</v>
      </c>
      <c r="D78" s="222"/>
      <c r="E78" s="379"/>
      <c r="F78" s="162"/>
      <c r="G78" s="163"/>
      <c r="H78" s="164"/>
      <c r="I78" s="164"/>
      <c r="J78" s="164"/>
      <c r="K78" s="164"/>
      <c r="L78" s="164"/>
      <c r="M78" s="164"/>
      <c r="N78" s="164"/>
      <c r="O78" s="164"/>
      <c r="P78" s="164"/>
      <c r="Q78" s="164"/>
      <c r="R78" s="164"/>
      <c r="S78" s="164"/>
      <c r="T78" s="164"/>
      <c r="U78" s="2474"/>
      <c r="V78" s="164"/>
      <c r="W78" s="164"/>
      <c r="X78" s="164"/>
      <c r="Y78" s="164"/>
      <c r="Z78" s="517"/>
      <c r="AA78" s="662"/>
      <c r="AB78" s="6021"/>
      <c r="AC78" s="6032"/>
      <c r="AD78" s="6032"/>
      <c r="AE78" s="6032"/>
      <c r="AF78" s="6032"/>
      <c r="AG78" s="6032"/>
      <c r="AH78" s="6032"/>
      <c r="AI78" s="6032"/>
      <c r="AJ78" s="6022"/>
      <c r="AK78" s="6023"/>
      <c r="AL78" s="662"/>
      <c r="AM78" s="7366"/>
      <c r="AN78" s="1106"/>
      <c r="AO78" s="662"/>
      <c r="AP78" s="740"/>
    </row>
    <row r="79" spans="1:42" s="179" customFormat="1">
      <c r="A79" s="740"/>
      <c r="B79" s="822"/>
      <c r="C79" s="432" t="s">
        <v>1796</v>
      </c>
      <c r="D79" s="222"/>
      <c r="E79" s="485"/>
      <c r="F79" s="168"/>
      <c r="G79" s="456" t="b">
        <v>0</v>
      </c>
      <c r="H79" s="169"/>
      <c r="I79" s="169"/>
      <c r="J79" s="169"/>
      <c r="K79" s="169"/>
      <c r="L79" s="223"/>
      <c r="M79" s="487">
        <v>0</v>
      </c>
      <c r="N79" s="487">
        <v>0</v>
      </c>
      <c r="O79" s="780">
        <f>M79*N79</f>
        <v>0</v>
      </c>
      <c r="P79" s="487">
        <v>0</v>
      </c>
      <c r="Q79" s="487">
        <v>0</v>
      </c>
      <c r="R79" s="487">
        <v>0</v>
      </c>
      <c r="S79" s="164"/>
      <c r="T79" s="487">
        <v>0</v>
      </c>
      <c r="U79" s="2465">
        <v>0</v>
      </c>
      <c r="V79" s="780">
        <f>T79*U79</f>
        <v>0</v>
      </c>
      <c r="W79" s="169">
        <v>0</v>
      </c>
      <c r="X79" s="169">
        <v>0</v>
      </c>
      <c r="Y79" s="169">
        <v>0</v>
      </c>
      <c r="Z79" s="729">
        <f>W79+X79-Y79</f>
        <v>0</v>
      </c>
      <c r="AA79" s="662"/>
      <c r="AB79" s="6020">
        <f>AC79+AD79</f>
        <v>0</v>
      </c>
      <c r="AC79" s="5057"/>
      <c r="AD79" s="5057"/>
      <c r="AE79" s="5057"/>
      <c r="AF79" s="5057"/>
      <c r="AG79" s="5057"/>
      <c r="AH79" s="5057"/>
      <c r="AI79" s="5057"/>
      <c r="AJ79" s="5060">
        <f>AG79+AH79-AI79</f>
        <v>0</v>
      </c>
      <c r="AK79" s="5100">
        <f>AD79+AF79</f>
        <v>0</v>
      </c>
      <c r="AL79" s="662"/>
      <c r="AM79" s="7364">
        <f>AJ79+AK79-AL79</f>
        <v>0</v>
      </c>
      <c r="AN79" s="906"/>
      <c r="AO79" s="662"/>
      <c r="AP79" s="740"/>
    </row>
    <row r="80" spans="1:42" s="179" customFormat="1">
      <c r="A80" s="740"/>
      <c r="B80" s="822"/>
      <c r="C80" s="432" t="s">
        <v>1797</v>
      </c>
      <c r="D80" s="222"/>
      <c r="E80" s="485"/>
      <c r="F80" s="168"/>
      <c r="G80" s="151" t="b">
        <v>1</v>
      </c>
      <c r="H80" s="169"/>
      <c r="I80" s="169"/>
      <c r="J80" s="169"/>
      <c r="K80" s="169"/>
      <c r="L80" s="223"/>
      <c r="M80" s="487">
        <v>0</v>
      </c>
      <c r="N80" s="487">
        <v>0</v>
      </c>
      <c r="O80" s="780">
        <f>M80*N80</f>
        <v>0</v>
      </c>
      <c r="P80" s="487">
        <v>0</v>
      </c>
      <c r="Q80" s="487">
        <v>0</v>
      </c>
      <c r="R80" s="487">
        <v>0</v>
      </c>
      <c r="S80" s="164"/>
      <c r="T80" s="487">
        <v>0</v>
      </c>
      <c r="U80" s="2465">
        <v>0</v>
      </c>
      <c r="V80" s="780">
        <f>T80*U80</f>
        <v>0</v>
      </c>
      <c r="W80" s="169">
        <v>0</v>
      </c>
      <c r="X80" s="169">
        <v>0</v>
      </c>
      <c r="Y80" s="169">
        <v>0</v>
      </c>
      <c r="Z80" s="729">
        <f>W80+X80-Y80</f>
        <v>0</v>
      </c>
      <c r="AA80" s="662"/>
      <c r="AB80" s="6020">
        <f>AC80+AD80</f>
        <v>0</v>
      </c>
      <c r="AC80" s="5057"/>
      <c r="AD80" s="5057"/>
      <c r="AE80" s="5057"/>
      <c r="AF80" s="5057"/>
      <c r="AG80" s="5057"/>
      <c r="AH80" s="5057"/>
      <c r="AI80" s="5057"/>
      <c r="AJ80" s="5060">
        <f>AG80+AH80-AI80</f>
        <v>0</v>
      </c>
      <c r="AK80" s="5100">
        <f>AD80+AF80</f>
        <v>0</v>
      </c>
      <c r="AL80" s="662"/>
      <c r="AM80" s="7364">
        <f>AJ80+AK80-AL80</f>
        <v>0</v>
      </c>
      <c r="AN80" s="906"/>
      <c r="AO80" s="662"/>
      <c r="AP80" s="740"/>
    </row>
    <row r="81" spans="1:42" s="179" customFormat="1">
      <c r="A81" s="740"/>
      <c r="B81" s="822"/>
      <c r="C81" s="432" t="s">
        <v>1798</v>
      </c>
      <c r="D81" s="222"/>
      <c r="E81" s="485"/>
      <c r="F81" s="168"/>
      <c r="G81" s="151" t="b">
        <v>1</v>
      </c>
      <c r="H81" s="169"/>
      <c r="I81" s="169"/>
      <c r="J81" s="169"/>
      <c r="K81" s="169"/>
      <c r="L81" s="223"/>
      <c r="M81" s="487">
        <v>0</v>
      </c>
      <c r="N81" s="487">
        <v>0</v>
      </c>
      <c r="O81" s="780">
        <f>M81*N81</f>
        <v>0</v>
      </c>
      <c r="P81" s="487">
        <v>0</v>
      </c>
      <c r="Q81" s="487">
        <v>0</v>
      </c>
      <c r="R81" s="487">
        <v>0</v>
      </c>
      <c r="S81" s="164"/>
      <c r="T81" s="487">
        <v>0</v>
      </c>
      <c r="U81" s="2465">
        <v>0</v>
      </c>
      <c r="V81" s="780">
        <f>T81*U81</f>
        <v>0</v>
      </c>
      <c r="W81" s="169">
        <v>0</v>
      </c>
      <c r="X81" s="169">
        <v>0</v>
      </c>
      <c r="Y81" s="169">
        <v>0</v>
      </c>
      <c r="Z81" s="729">
        <f>W81+X81-Y81</f>
        <v>0</v>
      </c>
      <c r="AA81" s="662"/>
      <c r="AB81" s="6020">
        <f>AC81+AD81</f>
        <v>0</v>
      </c>
      <c r="AC81" s="5057"/>
      <c r="AD81" s="5057"/>
      <c r="AE81" s="5057"/>
      <c r="AF81" s="5057"/>
      <c r="AG81" s="5057"/>
      <c r="AH81" s="5057"/>
      <c r="AI81" s="5057"/>
      <c r="AJ81" s="5060">
        <f>AG81+AH81-AI81</f>
        <v>0</v>
      </c>
      <c r="AK81" s="5100">
        <f>AD81+AF81</f>
        <v>0</v>
      </c>
      <c r="AL81" s="662"/>
      <c r="AM81" s="7364">
        <f>AJ81+AK81-AL81</f>
        <v>0</v>
      </c>
      <c r="AN81" s="906"/>
      <c r="AO81" s="662"/>
      <c r="AP81" s="740"/>
    </row>
    <row r="82" spans="1:42" s="179" customFormat="1">
      <c r="A82" s="740"/>
      <c r="B82" s="822"/>
      <c r="C82" s="500" t="s">
        <v>1104</v>
      </c>
      <c r="D82" s="211"/>
      <c r="E82" s="486"/>
      <c r="F82" s="407"/>
      <c r="G82" s="172">
        <f>COUNTIF(G79:G81,TRUE)</f>
        <v>2</v>
      </c>
      <c r="H82" s="228"/>
      <c r="I82" s="228"/>
      <c r="J82" s="228"/>
      <c r="K82" s="228"/>
      <c r="L82" s="226"/>
      <c r="M82" s="228"/>
      <c r="N82" s="228"/>
      <c r="O82" s="728">
        <f>SUMIF($G$79:$G$81,"TRUE",O79:O81)</f>
        <v>0</v>
      </c>
      <c r="P82" s="228"/>
      <c r="Q82" s="228"/>
      <c r="R82" s="228"/>
      <c r="S82" s="228"/>
      <c r="T82" s="228"/>
      <c r="U82" s="2544"/>
      <c r="V82" s="728">
        <f>SUMIF($G$79:$G$81,"TRUE",V79:V81)</f>
        <v>0</v>
      </c>
      <c r="W82" s="728">
        <f>SUMIF($G$79:$G$81,"TRUE",W79:W81)</f>
        <v>0</v>
      </c>
      <c r="X82" s="728">
        <f>SUMIF($G$79:$G$81,"TRUE",X79:X81)</f>
        <v>0</v>
      </c>
      <c r="Y82" s="728">
        <f>SUMIF($G$79:$G$81,"TRUE",Y79:Y81)</f>
        <v>0</v>
      </c>
      <c r="Z82" s="360">
        <f>SUMIF($G$79:$G$81,"TRUE",Z79:Z81)</f>
        <v>0</v>
      </c>
      <c r="AA82" s="662"/>
      <c r="AB82" s="2504">
        <f t="shared" ref="AB82:AK82" si="20">SUMIF($G$79:$G$81,"TRUE",AB79:AB81)</f>
        <v>0</v>
      </c>
      <c r="AC82" s="2505">
        <f t="shared" si="20"/>
        <v>0</v>
      </c>
      <c r="AD82" s="2505">
        <f t="shared" si="20"/>
        <v>0</v>
      </c>
      <c r="AE82" s="2505">
        <f t="shared" si="20"/>
        <v>0</v>
      </c>
      <c r="AF82" s="2505">
        <f t="shared" si="20"/>
        <v>0</v>
      </c>
      <c r="AG82" s="2505">
        <f t="shared" si="20"/>
        <v>0</v>
      </c>
      <c r="AH82" s="2505">
        <f t="shared" si="20"/>
        <v>0</v>
      </c>
      <c r="AI82" s="2505">
        <f t="shared" si="20"/>
        <v>0</v>
      </c>
      <c r="AJ82" s="2505">
        <f t="shared" si="20"/>
        <v>0</v>
      </c>
      <c r="AK82" s="5739">
        <f t="shared" si="20"/>
        <v>0</v>
      </c>
      <c r="AL82" s="662"/>
      <c r="AM82" s="7365">
        <f>SUMIF($G$79:$G$81,"TRUE",AM79:AM81)</f>
        <v>0</v>
      </c>
      <c r="AN82" s="907"/>
      <c r="AO82" s="662"/>
      <c r="AP82" s="740"/>
    </row>
    <row r="83" spans="1:42" s="179" customFormat="1">
      <c r="A83" s="740"/>
      <c r="B83" s="822"/>
      <c r="C83" s="347" t="s">
        <v>1799</v>
      </c>
      <c r="D83" s="177"/>
      <c r="E83" s="378"/>
      <c r="F83" s="177"/>
      <c r="G83" s="178"/>
      <c r="H83" s="175"/>
      <c r="I83" s="175"/>
      <c r="J83" s="175"/>
      <c r="K83" s="175"/>
      <c r="L83" s="175"/>
      <c r="M83" s="175"/>
      <c r="N83" s="175"/>
      <c r="O83" s="728">
        <f>SUM(O79:O81)</f>
        <v>0</v>
      </c>
      <c r="P83" s="175"/>
      <c r="Q83" s="175"/>
      <c r="R83" s="175"/>
      <c r="S83" s="175"/>
      <c r="T83" s="175"/>
      <c r="U83" s="2549"/>
      <c r="V83" s="728">
        <f>SUM(V79:V81)</f>
        <v>0</v>
      </c>
      <c r="W83" s="728">
        <f>SUM(W79:W81)</f>
        <v>0</v>
      </c>
      <c r="X83" s="728">
        <f>SUM(X79:X81)</f>
        <v>0</v>
      </c>
      <c r="Y83" s="728">
        <f>SUM(Y79:Y81)</f>
        <v>0</v>
      </c>
      <c r="Z83" s="360">
        <f>SUM(Z79:Z81)</f>
        <v>0</v>
      </c>
      <c r="AA83" s="662"/>
      <c r="AB83" s="2504">
        <f t="shared" ref="AB83:AK83" si="21">SUM(AB79:AB81)</f>
        <v>0</v>
      </c>
      <c r="AC83" s="2505">
        <f t="shared" si="21"/>
        <v>0</v>
      </c>
      <c r="AD83" s="2505">
        <f t="shared" si="21"/>
        <v>0</v>
      </c>
      <c r="AE83" s="2505">
        <f t="shared" si="21"/>
        <v>0</v>
      </c>
      <c r="AF83" s="2505">
        <f t="shared" si="21"/>
        <v>0</v>
      </c>
      <c r="AG83" s="2505">
        <f t="shared" si="21"/>
        <v>0</v>
      </c>
      <c r="AH83" s="2505">
        <f t="shared" si="21"/>
        <v>0</v>
      </c>
      <c r="AI83" s="2505">
        <f t="shared" si="21"/>
        <v>0</v>
      </c>
      <c r="AJ83" s="2505">
        <f t="shared" si="21"/>
        <v>0</v>
      </c>
      <c r="AK83" s="5739">
        <f t="shared" si="21"/>
        <v>0</v>
      </c>
      <c r="AL83" s="662"/>
      <c r="AM83" s="7365">
        <f>SUM(AM79:AM81)</f>
        <v>0</v>
      </c>
      <c r="AN83" s="907"/>
      <c r="AO83" s="662"/>
      <c r="AP83" s="740"/>
    </row>
    <row r="84" spans="1:42" s="179" customFormat="1">
      <c r="A84" s="740"/>
      <c r="B84" s="822"/>
      <c r="C84" s="500" t="s">
        <v>1104</v>
      </c>
      <c r="D84" s="177"/>
      <c r="E84" s="378"/>
      <c r="F84" s="177"/>
      <c r="G84" s="178"/>
      <c r="H84" s="175"/>
      <c r="I84" s="175"/>
      <c r="J84" s="175"/>
      <c r="K84" s="175"/>
      <c r="L84" s="175"/>
      <c r="M84" s="175"/>
      <c r="N84" s="175"/>
      <c r="O84" s="728">
        <f>O57+O63+O69+O76+O82</f>
        <v>0</v>
      </c>
      <c r="P84" s="175"/>
      <c r="Q84" s="175"/>
      <c r="R84" s="175"/>
      <c r="S84" s="175"/>
      <c r="T84" s="175"/>
      <c r="U84" s="2549"/>
      <c r="V84" s="728">
        <f>V57+V63+V69+V76+V82</f>
        <v>0</v>
      </c>
      <c r="W84" s="728">
        <f>W57+W63+W69+W76+W82</f>
        <v>0</v>
      </c>
      <c r="X84" s="728">
        <f>X57+X63+X69+X76+X82</f>
        <v>0</v>
      </c>
      <c r="Y84" s="728">
        <f>Y57+Y63+Y69+Y76+Y82</f>
        <v>0</v>
      </c>
      <c r="Z84" s="728">
        <f>Z57+Z63+Z69+Z76+Z82</f>
        <v>0</v>
      </c>
      <c r="AA84" s="662"/>
      <c r="AB84" s="2504">
        <f t="shared" ref="AB84:AK84" si="22">AB57+AB63+AB69+AB76+AB82</f>
        <v>0</v>
      </c>
      <c r="AC84" s="2505">
        <f t="shared" si="22"/>
        <v>0</v>
      </c>
      <c r="AD84" s="2505">
        <f t="shared" si="22"/>
        <v>0</v>
      </c>
      <c r="AE84" s="2505">
        <f t="shared" si="22"/>
        <v>0</v>
      </c>
      <c r="AF84" s="2505">
        <f t="shared" si="22"/>
        <v>0</v>
      </c>
      <c r="AG84" s="2505">
        <f t="shared" si="22"/>
        <v>0</v>
      </c>
      <c r="AH84" s="2505">
        <f t="shared" si="22"/>
        <v>0</v>
      </c>
      <c r="AI84" s="2505">
        <f t="shared" si="22"/>
        <v>0</v>
      </c>
      <c r="AJ84" s="2505">
        <f t="shared" si="22"/>
        <v>0</v>
      </c>
      <c r="AK84" s="5739">
        <f t="shared" si="22"/>
        <v>0</v>
      </c>
      <c r="AL84" s="662"/>
      <c r="AM84" s="7365">
        <f>AM57+AM63+AM69+AM76+AM82</f>
        <v>0</v>
      </c>
      <c r="AN84" s="907"/>
      <c r="AO84" s="662"/>
      <c r="AP84" s="740"/>
    </row>
    <row r="85" spans="1:42" s="179" customFormat="1">
      <c r="A85" s="740"/>
      <c r="B85" s="822"/>
      <c r="C85" s="347" t="s">
        <v>1802</v>
      </c>
      <c r="D85" s="177"/>
      <c r="E85" s="378"/>
      <c r="F85" s="177"/>
      <c r="G85" s="178"/>
      <c r="H85" s="175"/>
      <c r="I85" s="175"/>
      <c r="J85" s="175"/>
      <c r="K85" s="175"/>
      <c r="L85" s="175"/>
      <c r="M85" s="175"/>
      <c r="N85" s="175"/>
      <c r="O85" s="728">
        <f>O58+O64+O70+O77+O83</f>
        <v>0</v>
      </c>
      <c r="P85" s="175"/>
      <c r="Q85" s="175"/>
      <c r="R85" s="175"/>
      <c r="S85" s="175"/>
      <c r="T85" s="175"/>
      <c r="U85" s="2549"/>
      <c r="V85" s="728">
        <f>V58+V64+V70+V83</f>
        <v>0</v>
      </c>
      <c r="W85" s="728">
        <f>W58+W64+W70+W83</f>
        <v>0</v>
      </c>
      <c r="X85" s="728">
        <f>X58+X64+X70+X83</f>
        <v>0</v>
      </c>
      <c r="Y85" s="728">
        <f>Y58+Y64+Y70+Y83</f>
        <v>0</v>
      </c>
      <c r="Z85" s="360">
        <f>Z58+Z64+Z70+Z83</f>
        <v>0</v>
      </c>
      <c r="AA85" s="662"/>
      <c r="AB85" s="2504">
        <f t="shared" ref="AB85:AK85" si="23">AB58+AB64+AB70+AB83</f>
        <v>0</v>
      </c>
      <c r="AC85" s="2505">
        <f t="shared" si="23"/>
        <v>0</v>
      </c>
      <c r="AD85" s="2505">
        <f t="shared" si="23"/>
        <v>0</v>
      </c>
      <c r="AE85" s="2505">
        <f t="shared" si="23"/>
        <v>0</v>
      </c>
      <c r="AF85" s="2505">
        <f t="shared" si="23"/>
        <v>0</v>
      </c>
      <c r="AG85" s="2505">
        <f t="shared" si="23"/>
        <v>0</v>
      </c>
      <c r="AH85" s="2505">
        <f t="shared" si="23"/>
        <v>0</v>
      </c>
      <c r="AI85" s="2505">
        <f t="shared" si="23"/>
        <v>0</v>
      </c>
      <c r="AJ85" s="2505">
        <f t="shared" si="23"/>
        <v>0</v>
      </c>
      <c r="AK85" s="5739">
        <f t="shared" si="23"/>
        <v>0</v>
      </c>
      <c r="AL85" s="662"/>
      <c r="AM85" s="7365">
        <f>AM58+AM64+AM70+AM83</f>
        <v>0</v>
      </c>
      <c r="AN85" s="907"/>
      <c r="AO85" s="662"/>
      <c r="AP85" s="740"/>
    </row>
    <row r="86" spans="1:42" s="179" customFormat="1">
      <c r="A86" s="740"/>
      <c r="B86" s="822"/>
      <c r="C86" s="500" t="s">
        <v>1803</v>
      </c>
      <c r="D86" s="177"/>
      <c r="E86" s="378"/>
      <c r="F86" s="177"/>
      <c r="G86" s="178"/>
      <c r="H86" s="175"/>
      <c r="I86" s="175"/>
      <c r="J86" s="175"/>
      <c r="K86" s="175"/>
      <c r="L86" s="175"/>
      <c r="M86" s="175"/>
      <c r="N86" s="175"/>
      <c r="O86" s="728">
        <f>SUM(O49+O84)</f>
        <v>0</v>
      </c>
      <c r="P86" s="175"/>
      <c r="Q86" s="175"/>
      <c r="R86" s="175"/>
      <c r="S86" s="175"/>
      <c r="T86" s="175"/>
      <c r="U86" s="2549"/>
      <c r="V86" s="728">
        <f>SUM(V22,V28,V34,V47,V57,V63,V69,V82)</f>
        <v>0</v>
      </c>
      <c r="W86" s="728">
        <f>SUM(W22,W28,W34,W47,W57,W63,W69,W82)</f>
        <v>0</v>
      </c>
      <c r="X86" s="728">
        <f>SUM(X22,X28,X34,X47,X57,X63,X69,X82)</f>
        <v>0</v>
      </c>
      <c r="Y86" s="728">
        <f>SUM(Y22,Y28,Y34,Y47,Y57,Y63,Y69,Y82)</f>
        <v>0</v>
      </c>
      <c r="Z86" s="360">
        <f>SUM(Z22,Z28,Z34,Z47,Z57,Z63,Z69,Z82)</f>
        <v>0</v>
      </c>
      <c r="AA86" s="662"/>
      <c r="AB86" s="2504">
        <f t="shared" ref="AB86:AK86" si="24">SUM(AB22,AB28,AB34,AB47,AB57,AB63,AB69,AB82)</f>
        <v>0</v>
      </c>
      <c r="AC86" s="2505">
        <f t="shared" si="24"/>
        <v>0</v>
      </c>
      <c r="AD86" s="2505">
        <f t="shared" si="24"/>
        <v>0</v>
      </c>
      <c r="AE86" s="2505">
        <f t="shared" si="24"/>
        <v>0</v>
      </c>
      <c r="AF86" s="2505">
        <f t="shared" si="24"/>
        <v>0</v>
      </c>
      <c r="AG86" s="2505">
        <f t="shared" si="24"/>
        <v>0</v>
      </c>
      <c r="AH86" s="2505">
        <f t="shared" si="24"/>
        <v>0</v>
      </c>
      <c r="AI86" s="2505">
        <f t="shared" si="24"/>
        <v>0</v>
      </c>
      <c r="AJ86" s="2505">
        <f t="shared" si="24"/>
        <v>0</v>
      </c>
      <c r="AK86" s="5739">
        <f t="shared" si="24"/>
        <v>0</v>
      </c>
      <c r="AL86" s="662"/>
      <c r="AM86" s="7365">
        <f>SUM(AM22,AM28,AM34,AM47,AM57,AM63,AM69,AM82)</f>
        <v>0</v>
      </c>
      <c r="AN86" s="907"/>
      <c r="AO86" s="662"/>
      <c r="AP86" s="740"/>
    </row>
    <row r="87" spans="1:42" s="179" customFormat="1">
      <c r="A87" s="740"/>
      <c r="B87" s="822"/>
      <c r="C87" s="347" t="s">
        <v>1804</v>
      </c>
      <c r="D87" s="177"/>
      <c r="E87" s="378"/>
      <c r="F87" s="177"/>
      <c r="G87" s="178"/>
      <c r="H87" s="175"/>
      <c r="I87" s="175"/>
      <c r="J87" s="175"/>
      <c r="K87" s="175"/>
      <c r="L87" s="175"/>
      <c r="M87" s="175"/>
      <c r="N87" s="175"/>
      <c r="O87" s="728">
        <f>O85+O50</f>
        <v>0</v>
      </c>
      <c r="P87" s="175"/>
      <c r="Q87" s="175"/>
      <c r="R87" s="175"/>
      <c r="S87" s="175"/>
      <c r="T87" s="175"/>
      <c r="U87" s="2549"/>
      <c r="V87" s="728">
        <f>V85+V50</f>
        <v>0</v>
      </c>
      <c r="W87" s="728">
        <f>W85+W50</f>
        <v>0</v>
      </c>
      <c r="X87" s="728">
        <f>X85+X50</f>
        <v>0</v>
      </c>
      <c r="Y87" s="728">
        <f>Y85+Y50</f>
        <v>0</v>
      </c>
      <c r="Z87" s="360">
        <f>Z85+Z50</f>
        <v>0</v>
      </c>
      <c r="AA87" s="662"/>
      <c r="AB87" s="2504">
        <f t="shared" ref="AB87:AK87" si="25">AB85+AB50</f>
        <v>0</v>
      </c>
      <c r="AC87" s="2505">
        <f t="shared" si="25"/>
        <v>0</v>
      </c>
      <c r="AD87" s="2505">
        <f t="shared" si="25"/>
        <v>0</v>
      </c>
      <c r="AE87" s="2505">
        <f t="shared" si="25"/>
        <v>0</v>
      </c>
      <c r="AF87" s="2505">
        <f t="shared" si="25"/>
        <v>0</v>
      </c>
      <c r="AG87" s="2505">
        <f t="shared" si="25"/>
        <v>0</v>
      </c>
      <c r="AH87" s="2505">
        <f t="shared" si="25"/>
        <v>0</v>
      </c>
      <c r="AI87" s="2505">
        <f t="shared" si="25"/>
        <v>0</v>
      </c>
      <c r="AJ87" s="2505">
        <f t="shared" si="25"/>
        <v>0</v>
      </c>
      <c r="AK87" s="5739">
        <f t="shared" si="25"/>
        <v>0</v>
      </c>
      <c r="AL87" s="662"/>
      <c r="AM87" s="7365">
        <f>AM85+AM50</f>
        <v>0</v>
      </c>
      <c r="AN87" s="907"/>
      <c r="AO87" s="662"/>
      <c r="AP87" s="740"/>
    </row>
    <row r="88" spans="1:42" s="179" customFormat="1">
      <c r="A88" s="740"/>
      <c r="B88" s="822"/>
      <c r="C88" s="6035"/>
      <c r="D88" s="6012"/>
      <c r="E88" s="6011"/>
      <c r="F88" s="6012"/>
      <c r="G88" s="6013"/>
      <c r="H88" s="6014"/>
      <c r="I88" s="6014"/>
      <c r="J88" s="6014"/>
      <c r="K88" s="6014"/>
      <c r="L88" s="6014"/>
      <c r="M88" s="6014"/>
      <c r="N88" s="6014"/>
      <c r="O88" s="6014"/>
      <c r="P88" s="6014"/>
      <c r="Q88" s="6014"/>
      <c r="R88" s="6014"/>
      <c r="S88" s="6014"/>
      <c r="T88" s="6014"/>
      <c r="U88" s="6014"/>
      <c r="V88" s="6014"/>
      <c r="W88" s="6014"/>
      <c r="X88" s="6014"/>
      <c r="Y88" s="6014"/>
      <c r="Z88" s="518"/>
      <c r="AA88" s="662"/>
      <c r="AB88" s="6034"/>
      <c r="AC88" s="6032"/>
      <c r="AD88" s="6032"/>
      <c r="AE88" s="6032"/>
      <c r="AF88" s="6032"/>
      <c r="AG88" s="6032"/>
      <c r="AH88" s="6032"/>
      <c r="AI88" s="6032"/>
      <c r="AJ88" s="6032"/>
      <c r="AK88" s="6033"/>
      <c r="AL88" s="662"/>
      <c r="AM88" s="7367"/>
      <c r="AN88" s="907"/>
      <c r="AO88" s="662"/>
      <c r="AP88" s="740"/>
    </row>
    <row r="89" spans="1:42">
      <c r="A89" s="738"/>
      <c r="B89" s="816"/>
      <c r="C89" s="6036" t="s">
        <v>141</v>
      </c>
      <c r="D89" s="450"/>
      <c r="E89" s="6007"/>
      <c r="F89" s="449"/>
      <c r="G89" s="5063"/>
      <c r="H89" s="2482"/>
      <c r="I89" s="2482"/>
      <c r="J89" s="2482"/>
      <c r="K89" s="2482"/>
      <c r="L89" s="2482"/>
      <c r="M89" s="2482"/>
      <c r="N89" s="2482"/>
      <c r="O89" s="2482"/>
      <c r="P89" s="2482"/>
      <c r="Q89" s="2482"/>
      <c r="R89" s="2482"/>
      <c r="S89" s="2482"/>
      <c r="T89" s="2482"/>
      <c r="U89" s="2482"/>
      <c r="V89" s="2482"/>
      <c r="W89" s="2482"/>
      <c r="X89" s="2482"/>
      <c r="Y89" s="2482"/>
      <c r="Z89" s="6037"/>
      <c r="AA89" s="661"/>
      <c r="AB89" s="6031"/>
      <c r="AC89" s="5954"/>
      <c r="AD89" s="5954"/>
      <c r="AE89" s="5954"/>
      <c r="AF89" s="5954"/>
      <c r="AG89" s="5954"/>
      <c r="AH89" s="5954"/>
      <c r="AI89" s="5954"/>
      <c r="AJ89" s="5954"/>
      <c r="AK89" s="616"/>
      <c r="AL89" s="661"/>
      <c r="AM89" s="658"/>
      <c r="AN89" s="906"/>
      <c r="AO89" s="6177"/>
      <c r="AP89" s="738"/>
    </row>
    <row r="90" spans="1:42">
      <c r="A90" s="738"/>
      <c r="B90" s="816"/>
      <c r="C90" s="6036" t="s">
        <v>1774</v>
      </c>
      <c r="D90" s="450"/>
      <c r="E90" s="6007"/>
      <c r="F90" s="449"/>
      <c r="G90" s="5063"/>
      <c r="H90" s="2482"/>
      <c r="I90" s="2482"/>
      <c r="J90" s="2482"/>
      <c r="K90" s="2482"/>
      <c r="L90" s="2482"/>
      <c r="M90" s="2482"/>
      <c r="N90" s="2482"/>
      <c r="O90" s="2482"/>
      <c r="P90" s="2482"/>
      <c r="Q90" s="2482"/>
      <c r="R90" s="2482"/>
      <c r="S90" s="2482"/>
      <c r="T90" s="2482"/>
      <c r="U90" s="2482"/>
      <c r="V90" s="2482"/>
      <c r="W90" s="2482"/>
      <c r="X90" s="2482"/>
      <c r="Y90" s="2482"/>
      <c r="Z90" s="6037"/>
      <c r="AA90" s="661"/>
      <c r="AB90" s="6031"/>
      <c r="AC90" s="5954"/>
      <c r="AD90" s="5954"/>
      <c r="AE90" s="5954"/>
      <c r="AF90" s="5954"/>
      <c r="AG90" s="5954"/>
      <c r="AH90" s="5954"/>
      <c r="AI90" s="5954"/>
      <c r="AJ90" s="5954"/>
      <c r="AK90" s="616"/>
      <c r="AL90" s="661"/>
      <c r="AM90" s="658"/>
      <c r="AN90" s="906"/>
      <c r="AO90" s="6177"/>
      <c r="AP90" s="738"/>
    </row>
    <row r="91" spans="1:42">
      <c r="A91" s="738"/>
      <c r="B91" s="816"/>
      <c r="C91" s="6038" t="s">
        <v>1775</v>
      </c>
      <c r="D91" s="433"/>
      <c r="E91" s="440"/>
      <c r="F91" s="449"/>
      <c r="G91" s="6009" t="b">
        <v>0</v>
      </c>
      <c r="H91" s="2482"/>
      <c r="I91" s="2482"/>
      <c r="J91" s="2482"/>
      <c r="K91" s="2482"/>
      <c r="L91" s="406">
        <v>0</v>
      </c>
      <c r="M91" s="2482">
        <v>0</v>
      </c>
      <c r="N91" s="2482">
        <v>0</v>
      </c>
      <c r="O91" s="1108">
        <f>L91*M91*N91</f>
        <v>0</v>
      </c>
      <c r="P91" s="2482">
        <v>0</v>
      </c>
      <c r="Q91" s="2482">
        <v>0</v>
      </c>
      <c r="R91" s="2482">
        <v>0</v>
      </c>
      <c r="S91" s="729">
        <f>P91+Q91-R91</f>
        <v>0</v>
      </c>
      <c r="T91" s="2482">
        <v>0</v>
      </c>
      <c r="U91" s="2482">
        <v>0</v>
      </c>
      <c r="V91" s="1108">
        <f>S91*T91*U91</f>
        <v>0</v>
      </c>
      <c r="W91" s="2482">
        <v>0</v>
      </c>
      <c r="X91" s="2482">
        <v>0</v>
      </c>
      <c r="Y91" s="2482">
        <v>0</v>
      </c>
      <c r="Z91" s="1107">
        <f>W91+X91-Y91</f>
        <v>0</v>
      </c>
      <c r="AA91" s="661"/>
      <c r="AB91" s="6020">
        <f>AC91+AD91</f>
        <v>0</v>
      </c>
      <c r="AC91" s="5057"/>
      <c r="AD91" s="5057"/>
      <c r="AE91" s="5057"/>
      <c r="AF91" s="5057"/>
      <c r="AG91" s="5057"/>
      <c r="AH91" s="5057"/>
      <c r="AI91" s="5057"/>
      <c r="AJ91" s="5060">
        <f>AG91+AH91-AI91</f>
        <v>0</v>
      </c>
      <c r="AK91" s="5100">
        <f>AD91+AF91</f>
        <v>0</v>
      </c>
      <c r="AL91" s="661"/>
      <c r="AM91" s="7364">
        <f>AJ91+AK91-AL91</f>
        <v>0</v>
      </c>
      <c r="AN91" s="906"/>
      <c r="AO91" s="6177"/>
      <c r="AP91" s="738"/>
    </row>
    <row r="92" spans="1:42">
      <c r="A92" s="738"/>
      <c r="B92" s="816"/>
      <c r="C92" s="6038" t="s">
        <v>1776</v>
      </c>
      <c r="D92" s="433"/>
      <c r="E92" s="440"/>
      <c r="F92" s="449"/>
      <c r="G92" s="450" t="b">
        <v>1</v>
      </c>
      <c r="H92" s="2482"/>
      <c r="I92" s="2482"/>
      <c r="J92" s="2482"/>
      <c r="K92" s="2482"/>
      <c r="L92" s="406">
        <v>0</v>
      </c>
      <c r="M92" s="2482">
        <v>0</v>
      </c>
      <c r="N92" s="2482">
        <v>0</v>
      </c>
      <c r="O92" s="1108">
        <f>L92*M92*N92</f>
        <v>0</v>
      </c>
      <c r="P92" s="2482">
        <v>0</v>
      </c>
      <c r="Q92" s="2482">
        <v>0</v>
      </c>
      <c r="R92" s="2482">
        <v>0</v>
      </c>
      <c r="S92" s="729">
        <f>P92+Q92-R92</f>
        <v>0</v>
      </c>
      <c r="T92" s="2482">
        <v>0</v>
      </c>
      <c r="U92" s="2482">
        <v>0</v>
      </c>
      <c r="V92" s="1108">
        <f>S92*T92*U92</f>
        <v>0</v>
      </c>
      <c r="W92" s="2482">
        <v>0</v>
      </c>
      <c r="X92" s="2482">
        <v>0</v>
      </c>
      <c r="Y92" s="2482">
        <v>0</v>
      </c>
      <c r="Z92" s="1107">
        <f>W92+X92-Y92</f>
        <v>0</v>
      </c>
      <c r="AA92" s="661"/>
      <c r="AB92" s="6020">
        <f>AC92+AD92</f>
        <v>0</v>
      </c>
      <c r="AC92" s="5057"/>
      <c r="AD92" s="5057"/>
      <c r="AE92" s="5057"/>
      <c r="AF92" s="5057"/>
      <c r="AG92" s="5057"/>
      <c r="AH92" s="5057"/>
      <c r="AI92" s="5057"/>
      <c r="AJ92" s="5060">
        <f>AG92+AH92-AI92</f>
        <v>0</v>
      </c>
      <c r="AK92" s="5100">
        <f>AD92+AF92</f>
        <v>0</v>
      </c>
      <c r="AL92" s="661"/>
      <c r="AM92" s="7364">
        <f>AJ92+AK92-AL92</f>
        <v>0</v>
      </c>
      <c r="AN92" s="906"/>
      <c r="AO92" s="6177"/>
      <c r="AP92" s="738"/>
    </row>
    <row r="93" spans="1:42">
      <c r="A93" s="738"/>
      <c r="B93" s="816"/>
      <c r="C93" s="6038" t="s">
        <v>1777</v>
      </c>
      <c r="D93" s="433"/>
      <c r="E93" s="440"/>
      <c r="F93" s="449"/>
      <c r="G93" s="450" t="b">
        <v>1</v>
      </c>
      <c r="H93" s="2482"/>
      <c r="I93" s="2482"/>
      <c r="J93" s="2482"/>
      <c r="K93" s="2482"/>
      <c r="L93" s="406">
        <v>0</v>
      </c>
      <c r="M93" s="2482">
        <v>0</v>
      </c>
      <c r="N93" s="2482">
        <v>0</v>
      </c>
      <c r="O93" s="1108">
        <f>L93*M93*N93</f>
        <v>0</v>
      </c>
      <c r="P93" s="2482">
        <v>0</v>
      </c>
      <c r="Q93" s="2482">
        <v>0</v>
      </c>
      <c r="R93" s="2482">
        <v>0</v>
      </c>
      <c r="S93" s="729">
        <f>P93+Q93-R93</f>
        <v>0</v>
      </c>
      <c r="T93" s="2482">
        <v>0</v>
      </c>
      <c r="U93" s="2482">
        <v>0</v>
      </c>
      <c r="V93" s="1108">
        <f>S93*T93*U93</f>
        <v>0</v>
      </c>
      <c r="W93" s="2482">
        <v>0</v>
      </c>
      <c r="X93" s="2482">
        <v>0</v>
      </c>
      <c r="Y93" s="2482">
        <v>0</v>
      </c>
      <c r="Z93" s="1107">
        <f>W93+X93-Y93</f>
        <v>0</v>
      </c>
      <c r="AA93" s="661"/>
      <c r="AB93" s="6020">
        <f>AC93+AD93</f>
        <v>0</v>
      </c>
      <c r="AC93" s="5057"/>
      <c r="AD93" s="5057"/>
      <c r="AE93" s="5057"/>
      <c r="AF93" s="5057"/>
      <c r="AG93" s="5057"/>
      <c r="AH93" s="5057"/>
      <c r="AI93" s="5057"/>
      <c r="AJ93" s="5060">
        <f>AG93+AH93-AI93</f>
        <v>0</v>
      </c>
      <c r="AK93" s="5100">
        <f>AD93+AF93</f>
        <v>0</v>
      </c>
      <c r="AL93" s="661"/>
      <c r="AM93" s="7364">
        <f>AJ93+AK93-AL93</f>
        <v>0</v>
      </c>
      <c r="AN93" s="906"/>
      <c r="AO93" s="6177"/>
      <c r="AP93" s="738"/>
    </row>
    <row r="94" spans="1:42">
      <c r="A94" s="738"/>
      <c r="B94" s="816"/>
      <c r="C94" s="2375" t="s">
        <v>1104</v>
      </c>
      <c r="D94" s="6039"/>
      <c r="E94" s="6040"/>
      <c r="F94" s="2542"/>
      <c r="G94" s="2543">
        <f>COUNTIF(G91:G93,TRUE)</f>
        <v>2</v>
      </c>
      <c r="H94" s="2544"/>
      <c r="I94" s="2544"/>
      <c r="J94" s="2544"/>
      <c r="K94" s="2544"/>
      <c r="L94" s="2545"/>
      <c r="M94" s="2544"/>
      <c r="N94" s="2544"/>
      <c r="O94" s="2505">
        <f>SUMIF($G$91:$G$93,"TRUE",O91:O93)</f>
        <v>0</v>
      </c>
      <c r="P94" s="2544"/>
      <c r="Q94" s="2544"/>
      <c r="R94" s="2544"/>
      <c r="S94" s="2544"/>
      <c r="T94" s="2544"/>
      <c r="U94" s="2544"/>
      <c r="V94" s="2505">
        <f>SUMIF($G$91:$G$93,"TRUE",V91:V93)</f>
        <v>0</v>
      </c>
      <c r="W94" s="2505">
        <f>SUMIF($G$91:$G$93,"TRUE",W91:W93)</f>
        <v>0</v>
      </c>
      <c r="X94" s="2505">
        <f>SUMIF($G$91:$G$93,"TRUE",X91:X93)</f>
        <v>0</v>
      </c>
      <c r="Y94" s="2505">
        <f>SUMIF($G$91:$G$93,"TRUE",Y91:Y93)</f>
        <v>0</v>
      </c>
      <c r="Z94" s="5739">
        <f>SUMIF($G$91:$G$93,"TRUE",Z91:Z93)</f>
        <v>0</v>
      </c>
      <c r="AA94" s="661"/>
      <c r="AB94" s="2504">
        <f t="shared" ref="AB94:AK94" si="26">SUMIF($G$91:$G$93,"TRUE",AB91:AB93)</f>
        <v>0</v>
      </c>
      <c r="AC94" s="2505">
        <f t="shared" si="26"/>
        <v>0</v>
      </c>
      <c r="AD94" s="2505">
        <f t="shared" si="26"/>
        <v>0</v>
      </c>
      <c r="AE94" s="2505">
        <f t="shared" si="26"/>
        <v>0</v>
      </c>
      <c r="AF94" s="2505">
        <f t="shared" si="26"/>
        <v>0</v>
      </c>
      <c r="AG94" s="2505">
        <f t="shared" si="26"/>
        <v>0</v>
      </c>
      <c r="AH94" s="2505">
        <f t="shared" si="26"/>
        <v>0</v>
      </c>
      <c r="AI94" s="2505">
        <f t="shared" si="26"/>
        <v>0</v>
      </c>
      <c r="AJ94" s="2505">
        <f t="shared" si="26"/>
        <v>0</v>
      </c>
      <c r="AK94" s="5739">
        <f t="shared" si="26"/>
        <v>0</v>
      </c>
      <c r="AL94" s="661"/>
      <c r="AM94" s="7365">
        <f>SUMIF($G$91:$G$93,"TRUE",AM91:AM93)</f>
        <v>0</v>
      </c>
      <c r="AN94" s="907"/>
      <c r="AO94" s="6177"/>
      <c r="AP94" s="738"/>
    </row>
    <row r="95" spans="1:42" s="179" customFormat="1">
      <c r="A95" s="740"/>
      <c r="B95" s="822"/>
      <c r="C95" s="347" t="s">
        <v>1778</v>
      </c>
      <c r="D95" s="177"/>
      <c r="E95" s="378"/>
      <c r="F95" s="177"/>
      <c r="G95" s="178"/>
      <c r="H95" s="175"/>
      <c r="I95" s="175"/>
      <c r="J95" s="175"/>
      <c r="K95" s="175"/>
      <c r="L95" s="175"/>
      <c r="M95" s="175"/>
      <c r="N95" s="175"/>
      <c r="O95" s="728">
        <f>SUM(O91:O93)</f>
        <v>0</v>
      </c>
      <c r="P95" s="175"/>
      <c r="Q95" s="175"/>
      <c r="R95" s="175"/>
      <c r="S95" s="175"/>
      <c r="T95" s="175"/>
      <c r="U95" s="2549"/>
      <c r="V95" s="728">
        <f>SUM(V91:V93)</f>
        <v>0</v>
      </c>
      <c r="W95" s="728">
        <f>SUM(W91:W93)</f>
        <v>0</v>
      </c>
      <c r="X95" s="728">
        <f>SUM(X91:X93)</f>
        <v>0</v>
      </c>
      <c r="Y95" s="728">
        <f>SUM(Y91:Y93)</f>
        <v>0</v>
      </c>
      <c r="Z95" s="360">
        <f>SUM(Z91:Z93)</f>
        <v>0</v>
      </c>
      <c r="AA95" s="662"/>
      <c r="AB95" s="2504">
        <f t="shared" ref="AB95:AK95" si="27">SUM(AB91:AB93)</f>
        <v>0</v>
      </c>
      <c r="AC95" s="2505">
        <f t="shared" si="27"/>
        <v>0</v>
      </c>
      <c r="AD95" s="2505">
        <f t="shared" si="27"/>
        <v>0</v>
      </c>
      <c r="AE95" s="2505">
        <f t="shared" si="27"/>
        <v>0</v>
      </c>
      <c r="AF95" s="2505">
        <f t="shared" si="27"/>
        <v>0</v>
      </c>
      <c r="AG95" s="2505">
        <f t="shared" si="27"/>
        <v>0</v>
      </c>
      <c r="AH95" s="2505">
        <f t="shared" si="27"/>
        <v>0</v>
      </c>
      <c r="AI95" s="2505">
        <f t="shared" si="27"/>
        <v>0</v>
      </c>
      <c r="AJ95" s="2505">
        <f t="shared" si="27"/>
        <v>0</v>
      </c>
      <c r="AK95" s="5739">
        <f t="shared" si="27"/>
        <v>0</v>
      </c>
      <c r="AL95" s="662"/>
      <c r="AM95" s="7365">
        <f>SUM(AM91:AM93)</f>
        <v>0</v>
      </c>
      <c r="AN95" s="907"/>
      <c r="AO95" s="662"/>
      <c r="AP95" s="740"/>
    </row>
    <row r="96" spans="1:42">
      <c r="A96" s="738"/>
      <c r="B96" s="816"/>
      <c r="C96" s="432" t="s">
        <v>1805</v>
      </c>
      <c r="D96" s="222"/>
      <c r="E96" s="379"/>
      <c r="F96" s="168"/>
      <c r="G96" s="163"/>
      <c r="H96" s="169"/>
      <c r="I96" s="169"/>
      <c r="J96" s="169"/>
      <c r="K96" s="169"/>
      <c r="L96" s="164"/>
      <c r="M96" s="164"/>
      <c r="N96" s="164"/>
      <c r="O96" s="164"/>
      <c r="P96" s="164"/>
      <c r="Q96" s="164"/>
      <c r="R96" s="164"/>
      <c r="S96" s="164"/>
      <c r="T96" s="164"/>
      <c r="U96" s="2474"/>
      <c r="V96" s="164"/>
      <c r="W96" s="164"/>
      <c r="X96" s="164"/>
      <c r="Y96" s="164"/>
      <c r="Z96" s="517"/>
      <c r="AA96" s="661"/>
      <c r="AB96" s="6017"/>
      <c r="AC96" s="5954"/>
      <c r="AD96" s="5954"/>
      <c r="AE96" s="5954"/>
      <c r="AF96" s="5954"/>
      <c r="AG96" s="5954"/>
      <c r="AH96" s="5954"/>
      <c r="AI96" s="5954"/>
      <c r="AJ96" s="6018"/>
      <c r="AK96" s="6019"/>
      <c r="AL96" s="661"/>
      <c r="AM96" s="7366"/>
      <c r="AN96" s="1106"/>
      <c r="AO96" s="6177"/>
      <c r="AP96" s="738"/>
    </row>
    <row r="97" spans="1:42">
      <c r="A97" s="738"/>
      <c r="B97" s="816"/>
      <c r="C97" s="432" t="s">
        <v>1780</v>
      </c>
      <c r="D97" s="222"/>
      <c r="E97" s="485"/>
      <c r="F97" s="168"/>
      <c r="G97" s="456" t="b">
        <v>0</v>
      </c>
      <c r="H97" s="169"/>
      <c r="I97" s="169"/>
      <c r="J97" s="169"/>
      <c r="K97" s="169"/>
      <c r="L97" s="223">
        <v>0</v>
      </c>
      <c r="M97" s="169">
        <v>0</v>
      </c>
      <c r="N97" s="169">
        <v>0</v>
      </c>
      <c r="O97" s="780">
        <f>L97*M97*N97</f>
        <v>0</v>
      </c>
      <c r="P97" s="169">
        <v>0</v>
      </c>
      <c r="Q97" s="169">
        <v>0</v>
      </c>
      <c r="R97" s="169">
        <v>0</v>
      </c>
      <c r="S97" s="729">
        <f>P97+Q97-R97</f>
        <v>0</v>
      </c>
      <c r="T97" s="169">
        <v>0</v>
      </c>
      <c r="U97" s="2465">
        <v>0</v>
      </c>
      <c r="V97" s="780">
        <f>S97*T97*U97</f>
        <v>0</v>
      </c>
      <c r="W97" s="169">
        <v>0</v>
      </c>
      <c r="X97" s="169">
        <v>0</v>
      </c>
      <c r="Y97" s="169">
        <v>0</v>
      </c>
      <c r="Z97" s="729">
        <f>W97+X97-Y97</f>
        <v>0</v>
      </c>
      <c r="AA97" s="661"/>
      <c r="AB97" s="6020">
        <f>AC97+AD97</f>
        <v>0</v>
      </c>
      <c r="AC97" s="5057"/>
      <c r="AD97" s="5057"/>
      <c r="AE97" s="5057"/>
      <c r="AF97" s="5057"/>
      <c r="AG97" s="5057"/>
      <c r="AH97" s="5057"/>
      <c r="AI97" s="5057"/>
      <c r="AJ97" s="5060">
        <f>AG97+AH97-AI97</f>
        <v>0</v>
      </c>
      <c r="AK97" s="5100">
        <f>AD97+AF97</f>
        <v>0</v>
      </c>
      <c r="AL97" s="661"/>
      <c r="AM97" s="7364">
        <f>AJ97+AK97-AL97</f>
        <v>0</v>
      </c>
      <c r="AN97" s="906"/>
      <c r="AO97" s="6177"/>
      <c r="AP97" s="738"/>
    </row>
    <row r="98" spans="1:42">
      <c r="A98" s="738"/>
      <c r="B98" s="816"/>
      <c r="C98" s="432" t="s">
        <v>1781</v>
      </c>
      <c r="D98" s="222"/>
      <c r="E98" s="485"/>
      <c r="F98" s="168"/>
      <c r="G98" s="151" t="b">
        <v>1</v>
      </c>
      <c r="H98" s="169"/>
      <c r="I98" s="169"/>
      <c r="J98" s="169"/>
      <c r="K98" s="169"/>
      <c r="L98" s="223">
        <v>0</v>
      </c>
      <c r="M98" s="169">
        <v>0</v>
      </c>
      <c r="N98" s="169">
        <v>0</v>
      </c>
      <c r="O98" s="780">
        <f>L98*M98*N98</f>
        <v>0</v>
      </c>
      <c r="P98" s="169">
        <v>0</v>
      </c>
      <c r="Q98" s="169">
        <v>0</v>
      </c>
      <c r="R98" s="169">
        <v>0</v>
      </c>
      <c r="S98" s="729">
        <f>P98+Q98-R98</f>
        <v>0</v>
      </c>
      <c r="T98" s="169">
        <v>0</v>
      </c>
      <c r="U98" s="2465">
        <v>0</v>
      </c>
      <c r="V98" s="780">
        <f>S98*T98*U98</f>
        <v>0</v>
      </c>
      <c r="W98" s="169">
        <v>0</v>
      </c>
      <c r="X98" s="169">
        <v>0</v>
      </c>
      <c r="Y98" s="169">
        <v>0</v>
      </c>
      <c r="Z98" s="729">
        <f>W98+X98-Y98</f>
        <v>0</v>
      </c>
      <c r="AA98" s="661"/>
      <c r="AB98" s="6020">
        <f>AC98+AD98</f>
        <v>0</v>
      </c>
      <c r="AC98" s="5057"/>
      <c r="AD98" s="5057"/>
      <c r="AE98" s="5057"/>
      <c r="AF98" s="5057"/>
      <c r="AG98" s="5057"/>
      <c r="AH98" s="5057"/>
      <c r="AI98" s="5057"/>
      <c r="AJ98" s="5060">
        <f>AG98+AH98-AI98</f>
        <v>0</v>
      </c>
      <c r="AK98" s="5100">
        <f>AD98+AF98</f>
        <v>0</v>
      </c>
      <c r="AL98" s="661"/>
      <c r="AM98" s="7364">
        <f>AJ98+AK98-AL98</f>
        <v>0</v>
      </c>
      <c r="AN98" s="906"/>
      <c r="AO98" s="6177"/>
      <c r="AP98" s="738"/>
    </row>
    <row r="99" spans="1:42">
      <c r="A99" s="738"/>
      <c r="B99" s="816"/>
      <c r="C99" s="432" t="s">
        <v>1782</v>
      </c>
      <c r="D99" s="222"/>
      <c r="E99" s="485"/>
      <c r="F99" s="168"/>
      <c r="G99" s="151" t="b">
        <v>1</v>
      </c>
      <c r="H99" s="169"/>
      <c r="I99" s="169"/>
      <c r="J99" s="169"/>
      <c r="K99" s="169"/>
      <c r="L99" s="223">
        <v>0</v>
      </c>
      <c r="M99" s="169">
        <v>0</v>
      </c>
      <c r="N99" s="169">
        <v>0</v>
      </c>
      <c r="O99" s="780">
        <f>L99*M99*N99</f>
        <v>0</v>
      </c>
      <c r="P99" s="169">
        <v>0</v>
      </c>
      <c r="Q99" s="169">
        <v>0</v>
      </c>
      <c r="R99" s="169">
        <v>0</v>
      </c>
      <c r="S99" s="729">
        <f>P99+Q99-R99</f>
        <v>0</v>
      </c>
      <c r="T99" s="169">
        <v>0</v>
      </c>
      <c r="U99" s="2465">
        <v>0</v>
      </c>
      <c r="V99" s="780">
        <f>S99*T99*U99</f>
        <v>0</v>
      </c>
      <c r="W99" s="169">
        <v>0</v>
      </c>
      <c r="X99" s="169">
        <v>0</v>
      </c>
      <c r="Y99" s="169">
        <v>0</v>
      </c>
      <c r="Z99" s="729">
        <f>W99+X99-Y99</f>
        <v>0</v>
      </c>
      <c r="AA99" s="661"/>
      <c r="AB99" s="6020">
        <f>AC99+AD99</f>
        <v>0</v>
      </c>
      <c r="AC99" s="5057"/>
      <c r="AD99" s="5057"/>
      <c r="AE99" s="5057"/>
      <c r="AF99" s="5057"/>
      <c r="AG99" s="5057"/>
      <c r="AH99" s="5057"/>
      <c r="AI99" s="5057"/>
      <c r="AJ99" s="5060">
        <f>AG99+AH99-AI99</f>
        <v>0</v>
      </c>
      <c r="AK99" s="5100">
        <f>AD99+AF99</f>
        <v>0</v>
      </c>
      <c r="AL99" s="661"/>
      <c r="AM99" s="7364">
        <f>AJ99+AK99-AL99</f>
        <v>0</v>
      </c>
      <c r="AN99" s="906"/>
      <c r="AO99" s="6177"/>
      <c r="AP99" s="738"/>
    </row>
    <row r="100" spans="1:42">
      <c r="A100" s="738"/>
      <c r="B100" s="816"/>
      <c r="C100" s="500" t="s">
        <v>1104</v>
      </c>
      <c r="D100" s="211"/>
      <c r="E100" s="486"/>
      <c r="F100" s="407"/>
      <c r="G100" s="172">
        <f>COUNTIF(G97:G99,TRUE)</f>
        <v>2</v>
      </c>
      <c r="H100" s="228"/>
      <c r="I100" s="228"/>
      <c r="J100" s="228"/>
      <c r="K100" s="228"/>
      <c r="L100" s="226"/>
      <c r="M100" s="228"/>
      <c r="N100" s="228"/>
      <c r="O100" s="728">
        <f>SUMIF($G$97:$G$99,"TRUE",O97:O99)</f>
        <v>0</v>
      </c>
      <c r="P100" s="228"/>
      <c r="Q100" s="228"/>
      <c r="R100" s="228"/>
      <c r="S100" s="228"/>
      <c r="T100" s="228"/>
      <c r="U100" s="2544"/>
      <c r="V100" s="728">
        <f>SUMIF($G$97:$G$99,"TRUE",V97:V99)</f>
        <v>0</v>
      </c>
      <c r="W100" s="728">
        <f>SUMIF($G$97:$G$99,"TRUE",W97:W99)</f>
        <v>0</v>
      </c>
      <c r="X100" s="728">
        <f>SUMIF($G$97:$G$99,"TRUE",X97:X99)</f>
        <v>0</v>
      </c>
      <c r="Y100" s="728">
        <f>SUMIF($G$97:$G$99,"TRUE",Y97:Y99)</f>
        <v>0</v>
      </c>
      <c r="Z100" s="360">
        <f>SUMIF($G$97:$G$99,"TRUE",Z97:Z99)</f>
        <v>0</v>
      </c>
      <c r="AA100" s="661"/>
      <c r="AB100" s="2504">
        <f t="shared" ref="AB100:AK100" si="28">SUMIF($G$97:$G$99,"TRUE",AB97:AB99)</f>
        <v>0</v>
      </c>
      <c r="AC100" s="2505">
        <f>SUMIF($G$97:$G$99,"TRUE",AC97:AC99)</f>
        <v>0</v>
      </c>
      <c r="AD100" s="2505">
        <f t="shared" si="28"/>
        <v>0</v>
      </c>
      <c r="AE100" s="2505">
        <f t="shared" si="28"/>
        <v>0</v>
      </c>
      <c r="AF100" s="2505">
        <f t="shared" si="28"/>
        <v>0</v>
      </c>
      <c r="AG100" s="2505">
        <f t="shared" si="28"/>
        <v>0</v>
      </c>
      <c r="AH100" s="2505">
        <f t="shared" si="28"/>
        <v>0</v>
      </c>
      <c r="AI100" s="2505">
        <f t="shared" si="28"/>
        <v>0</v>
      </c>
      <c r="AJ100" s="2505">
        <f t="shared" si="28"/>
        <v>0</v>
      </c>
      <c r="AK100" s="5739">
        <f t="shared" si="28"/>
        <v>0</v>
      </c>
      <c r="AL100" s="661"/>
      <c r="AM100" s="7365">
        <f>SUMIF($G$97:$G$99,"TRUE",AM97:AM99)</f>
        <v>0</v>
      </c>
      <c r="AN100" s="907"/>
      <c r="AO100" s="6177"/>
      <c r="AP100" s="738"/>
    </row>
    <row r="101" spans="1:42" s="179" customFormat="1">
      <c r="A101" s="740"/>
      <c r="B101" s="822"/>
      <c r="C101" s="347" t="s">
        <v>1783</v>
      </c>
      <c r="D101" s="177"/>
      <c r="E101" s="378"/>
      <c r="F101" s="177"/>
      <c r="G101" s="178"/>
      <c r="H101" s="175"/>
      <c r="I101" s="175"/>
      <c r="J101" s="175"/>
      <c r="K101" s="175"/>
      <c r="L101" s="175"/>
      <c r="M101" s="175"/>
      <c r="N101" s="175"/>
      <c r="O101" s="728">
        <f>SUM(O97:O99)</f>
        <v>0</v>
      </c>
      <c r="P101" s="175"/>
      <c r="Q101" s="175"/>
      <c r="R101" s="175"/>
      <c r="S101" s="175"/>
      <c r="T101" s="175"/>
      <c r="U101" s="2549"/>
      <c r="V101" s="728">
        <f>SUM(V97:V99)</f>
        <v>0</v>
      </c>
      <c r="W101" s="728">
        <f>SUM(W97:W99)</f>
        <v>0</v>
      </c>
      <c r="X101" s="728">
        <f>SUM(X97:X99)</f>
        <v>0</v>
      </c>
      <c r="Y101" s="728">
        <f>SUM(Y97:Y99)</f>
        <v>0</v>
      </c>
      <c r="Z101" s="360">
        <f>SUM(Z97:Z99)</f>
        <v>0</v>
      </c>
      <c r="AA101" s="662"/>
      <c r="AB101" s="2504">
        <f t="shared" ref="AB101:AK101" si="29">SUM(AB97:AB99)</f>
        <v>0</v>
      </c>
      <c r="AC101" s="2505">
        <f t="shared" si="29"/>
        <v>0</v>
      </c>
      <c r="AD101" s="2505">
        <f t="shared" si="29"/>
        <v>0</v>
      </c>
      <c r="AE101" s="2505">
        <f t="shared" si="29"/>
        <v>0</v>
      </c>
      <c r="AF101" s="2505">
        <f t="shared" si="29"/>
        <v>0</v>
      </c>
      <c r="AG101" s="2505">
        <f t="shared" si="29"/>
        <v>0</v>
      </c>
      <c r="AH101" s="2505">
        <f t="shared" si="29"/>
        <v>0</v>
      </c>
      <c r="AI101" s="2505">
        <f t="shared" si="29"/>
        <v>0</v>
      </c>
      <c r="AJ101" s="2505">
        <f t="shared" si="29"/>
        <v>0</v>
      </c>
      <c r="AK101" s="5739">
        <f t="shared" si="29"/>
        <v>0</v>
      </c>
      <c r="AL101" s="662"/>
      <c r="AM101" s="7365">
        <f>SUM(AM97:AM99)</f>
        <v>0</v>
      </c>
      <c r="AN101" s="907"/>
      <c r="AO101" s="662"/>
      <c r="AP101" s="740"/>
    </row>
    <row r="102" spans="1:42" s="179" customFormat="1">
      <c r="A102" s="740"/>
      <c r="B102" s="822"/>
      <c r="C102" s="429" t="s">
        <v>1784</v>
      </c>
      <c r="D102" s="221"/>
      <c r="E102" s="379"/>
      <c r="F102" s="151"/>
      <c r="G102" s="151"/>
      <c r="H102" s="194"/>
      <c r="I102" s="194"/>
      <c r="J102" s="194"/>
      <c r="K102" s="194"/>
      <c r="L102" s="223"/>
      <c r="M102" s="223"/>
      <c r="N102" s="223"/>
      <c r="O102" s="223"/>
      <c r="P102" s="223"/>
      <c r="Q102" s="223"/>
      <c r="R102" s="223"/>
      <c r="S102" s="223"/>
      <c r="T102" s="223"/>
      <c r="U102" s="2472"/>
      <c r="V102" s="223"/>
      <c r="W102" s="223"/>
      <c r="X102" s="223"/>
      <c r="Y102" s="223"/>
      <c r="Z102" s="514"/>
      <c r="AA102" s="662"/>
      <c r="AB102" s="6021"/>
      <c r="AC102" s="6032"/>
      <c r="AD102" s="6032"/>
      <c r="AE102" s="6032"/>
      <c r="AF102" s="6032"/>
      <c r="AG102" s="6032"/>
      <c r="AH102" s="6032"/>
      <c r="AI102" s="6032"/>
      <c r="AJ102" s="6022"/>
      <c r="AK102" s="6023"/>
      <c r="AL102" s="662"/>
      <c r="AM102" s="3014"/>
      <c r="AN102" s="874"/>
      <c r="AO102" s="662"/>
      <c r="AP102" s="740"/>
    </row>
    <row r="103" spans="1:42" s="179" customFormat="1">
      <c r="A103" s="740"/>
      <c r="B103" s="822"/>
      <c r="C103" s="432" t="s">
        <v>1785</v>
      </c>
      <c r="D103" s="222"/>
      <c r="E103" s="485"/>
      <c r="F103" s="168"/>
      <c r="G103" s="456" t="b">
        <v>0</v>
      </c>
      <c r="H103" s="169"/>
      <c r="I103" s="169"/>
      <c r="J103" s="169"/>
      <c r="K103" s="169"/>
      <c r="L103" s="223">
        <v>0</v>
      </c>
      <c r="M103" s="169">
        <v>0</v>
      </c>
      <c r="N103" s="169">
        <v>0</v>
      </c>
      <c r="O103" s="780">
        <f>L103*M103*N103</f>
        <v>0</v>
      </c>
      <c r="P103" s="169">
        <v>0</v>
      </c>
      <c r="Q103" s="169">
        <v>0</v>
      </c>
      <c r="R103" s="169">
        <v>0</v>
      </c>
      <c r="S103" s="729">
        <f>P103+Q103-R103</f>
        <v>0</v>
      </c>
      <c r="T103" s="169">
        <v>0</v>
      </c>
      <c r="U103" s="2465">
        <v>0</v>
      </c>
      <c r="V103" s="780">
        <f>S103*T103*U103</f>
        <v>0</v>
      </c>
      <c r="W103" s="169">
        <v>0</v>
      </c>
      <c r="X103" s="169">
        <v>0</v>
      </c>
      <c r="Y103" s="169">
        <v>0</v>
      </c>
      <c r="Z103" s="729">
        <f>W103+X103-Y103</f>
        <v>0</v>
      </c>
      <c r="AA103" s="662"/>
      <c r="AB103" s="6020">
        <f>AC103+AD103</f>
        <v>0</v>
      </c>
      <c r="AC103" s="5057"/>
      <c r="AD103" s="5057"/>
      <c r="AE103" s="5057"/>
      <c r="AF103" s="5057"/>
      <c r="AG103" s="5057"/>
      <c r="AH103" s="5057"/>
      <c r="AI103" s="5057"/>
      <c r="AJ103" s="5060">
        <f>AG103+AH103-AI103</f>
        <v>0</v>
      </c>
      <c r="AK103" s="5100">
        <f>AD103+AF103</f>
        <v>0</v>
      </c>
      <c r="AL103" s="662"/>
      <c r="AM103" s="7364">
        <f>AJ103+AK103-AL103</f>
        <v>0</v>
      </c>
      <c r="AN103" s="906"/>
      <c r="AO103" s="662"/>
      <c r="AP103" s="740"/>
    </row>
    <row r="104" spans="1:42" s="179" customFormat="1">
      <c r="A104" s="740"/>
      <c r="B104" s="822"/>
      <c r="C104" s="432" t="s">
        <v>1786</v>
      </c>
      <c r="D104" s="222"/>
      <c r="E104" s="485"/>
      <c r="F104" s="168"/>
      <c r="G104" s="151" t="b">
        <v>1</v>
      </c>
      <c r="H104" s="169"/>
      <c r="I104" s="169"/>
      <c r="J104" s="169"/>
      <c r="K104" s="169"/>
      <c r="L104" s="223">
        <v>0</v>
      </c>
      <c r="M104" s="169">
        <v>0</v>
      </c>
      <c r="N104" s="169">
        <v>0</v>
      </c>
      <c r="O104" s="780">
        <f>L104*M104*N104</f>
        <v>0</v>
      </c>
      <c r="P104" s="169">
        <v>0</v>
      </c>
      <c r="Q104" s="169">
        <v>0</v>
      </c>
      <c r="R104" s="169">
        <v>0</v>
      </c>
      <c r="S104" s="729">
        <f>P104+Q104-R104</f>
        <v>0</v>
      </c>
      <c r="T104" s="169">
        <v>0</v>
      </c>
      <c r="U104" s="2465">
        <v>0</v>
      </c>
      <c r="V104" s="780">
        <f>S104*T104*U104</f>
        <v>0</v>
      </c>
      <c r="W104" s="169">
        <v>0</v>
      </c>
      <c r="X104" s="169">
        <v>0</v>
      </c>
      <c r="Y104" s="169">
        <v>0</v>
      </c>
      <c r="Z104" s="729">
        <f>W104+X104-Y104</f>
        <v>0</v>
      </c>
      <c r="AA104" s="662"/>
      <c r="AB104" s="6020">
        <f>AC104+AD104</f>
        <v>0</v>
      </c>
      <c r="AC104" s="5057"/>
      <c r="AD104" s="5057"/>
      <c r="AE104" s="5057"/>
      <c r="AF104" s="5057"/>
      <c r="AG104" s="5057"/>
      <c r="AH104" s="5057"/>
      <c r="AI104" s="5057"/>
      <c r="AJ104" s="5060">
        <f>AG104+AH104-AI104</f>
        <v>0</v>
      </c>
      <c r="AK104" s="5100">
        <f>AD104+AF104</f>
        <v>0</v>
      </c>
      <c r="AL104" s="662"/>
      <c r="AM104" s="7364">
        <f>AJ104+AK104-AL104</f>
        <v>0</v>
      </c>
      <c r="AN104" s="906"/>
      <c r="AO104" s="662"/>
      <c r="AP104" s="740"/>
    </row>
    <row r="105" spans="1:42" s="179" customFormat="1">
      <c r="A105" s="740"/>
      <c r="B105" s="822"/>
      <c r="C105" s="432" t="s">
        <v>1787</v>
      </c>
      <c r="D105" s="222"/>
      <c r="E105" s="485"/>
      <c r="F105" s="168"/>
      <c r="G105" s="151" t="b">
        <v>1</v>
      </c>
      <c r="H105" s="169"/>
      <c r="I105" s="169"/>
      <c r="J105" s="169"/>
      <c r="K105" s="169"/>
      <c r="L105" s="223">
        <v>0</v>
      </c>
      <c r="M105" s="169">
        <v>0</v>
      </c>
      <c r="N105" s="169">
        <v>0</v>
      </c>
      <c r="O105" s="780">
        <f>L105*M105*N105</f>
        <v>0</v>
      </c>
      <c r="P105" s="169">
        <v>0</v>
      </c>
      <c r="Q105" s="169">
        <v>0</v>
      </c>
      <c r="R105" s="169">
        <v>0</v>
      </c>
      <c r="S105" s="729">
        <f>P105+Q105-R105</f>
        <v>0</v>
      </c>
      <c r="T105" s="169">
        <v>0</v>
      </c>
      <c r="U105" s="2465">
        <v>0</v>
      </c>
      <c r="V105" s="780">
        <f>S105*T105*U105</f>
        <v>0</v>
      </c>
      <c r="W105" s="169">
        <v>0</v>
      </c>
      <c r="X105" s="169">
        <v>0</v>
      </c>
      <c r="Y105" s="169">
        <v>0</v>
      </c>
      <c r="Z105" s="729">
        <f>W105+X105-Y105</f>
        <v>0</v>
      </c>
      <c r="AA105" s="662"/>
      <c r="AB105" s="6020">
        <f>AC105+AD105</f>
        <v>0</v>
      </c>
      <c r="AC105" s="5057"/>
      <c r="AD105" s="5057"/>
      <c r="AE105" s="5057"/>
      <c r="AF105" s="5057"/>
      <c r="AG105" s="5057"/>
      <c r="AH105" s="5057"/>
      <c r="AI105" s="5057"/>
      <c r="AJ105" s="5060">
        <f>AG105+AH105-AI105</f>
        <v>0</v>
      </c>
      <c r="AK105" s="5100">
        <f>AD105+AF105</f>
        <v>0</v>
      </c>
      <c r="AL105" s="662"/>
      <c r="AM105" s="7364">
        <f>AJ105+AK105-AL105</f>
        <v>0</v>
      </c>
      <c r="AN105" s="906"/>
      <c r="AO105" s="662"/>
      <c r="AP105" s="740"/>
    </row>
    <row r="106" spans="1:42" s="179" customFormat="1">
      <c r="A106" s="740"/>
      <c r="B106" s="822"/>
      <c r="C106" s="500" t="s">
        <v>1104</v>
      </c>
      <c r="D106" s="211"/>
      <c r="E106" s="486"/>
      <c r="F106" s="407"/>
      <c r="G106" s="172">
        <f>COUNTIF(G103:G105,TRUE)</f>
        <v>2</v>
      </c>
      <c r="H106" s="228"/>
      <c r="I106" s="228"/>
      <c r="J106" s="228"/>
      <c r="K106" s="228"/>
      <c r="L106" s="226"/>
      <c r="M106" s="228"/>
      <c r="N106" s="228"/>
      <c r="O106" s="728">
        <f>SUMIF($G$103:$G$105,"TRUE",O103:O105)</f>
        <v>0</v>
      </c>
      <c r="P106" s="228"/>
      <c r="Q106" s="228"/>
      <c r="R106" s="228"/>
      <c r="S106" s="228"/>
      <c r="T106" s="228"/>
      <c r="U106" s="2544"/>
      <c r="V106" s="728">
        <f>SUMIF($G$103:$G$105,"TRUE",V103:V105)</f>
        <v>0</v>
      </c>
      <c r="W106" s="728">
        <f>SUMIF($G$103:$G$105,"TRUE",W103:W105)</f>
        <v>0</v>
      </c>
      <c r="X106" s="728">
        <f>SUMIF($G$103:$G$105,"TRUE",X103:X105)</f>
        <v>0</v>
      </c>
      <c r="Y106" s="728">
        <f>SUMIF($G$103:$G$105,"TRUE",Y103:Y105)</f>
        <v>0</v>
      </c>
      <c r="Z106" s="360">
        <f>SUMIF($G$103:$G$105,"TRUE",Z103:Z105)</f>
        <v>0</v>
      </c>
      <c r="AA106" s="662"/>
      <c r="AB106" s="2504">
        <f t="shared" ref="AB106:AK106" si="30">SUMIF($G$103:$G$105,"TRUE",AB103:AB105)</f>
        <v>0</v>
      </c>
      <c r="AC106" s="2505">
        <f t="shared" si="30"/>
        <v>0</v>
      </c>
      <c r="AD106" s="2505">
        <f t="shared" si="30"/>
        <v>0</v>
      </c>
      <c r="AE106" s="2505">
        <f t="shared" si="30"/>
        <v>0</v>
      </c>
      <c r="AF106" s="2505">
        <f t="shared" si="30"/>
        <v>0</v>
      </c>
      <c r="AG106" s="2505">
        <f t="shared" si="30"/>
        <v>0</v>
      </c>
      <c r="AH106" s="2505">
        <f t="shared" si="30"/>
        <v>0</v>
      </c>
      <c r="AI106" s="2505">
        <f t="shared" si="30"/>
        <v>0</v>
      </c>
      <c r="AJ106" s="2505">
        <f t="shared" si="30"/>
        <v>0</v>
      </c>
      <c r="AK106" s="5739">
        <f t="shared" si="30"/>
        <v>0</v>
      </c>
      <c r="AL106" s="662"/>
      <c r="AM106" s="7365">
        <f>SUMIF($G$103:$G$105,"TRUE",AM103:AM105)</f>
        <v>0</v>
      </c>
      <c r="AN106" s="907"/>
      <c r="AO106" s="662"/>
      <c r="AP106" s="740"/>
    </row>
    <row r="107" spans="1:42" s="179" customFormat="1">
      <c r="A107" s="740"/>
      <c r="B107" s="822"/>
      <c r="C107" s="347" t="s">
        <v>1788</v>
      </c>
      <c r="D107" s="177"/>
      <c r="E107" s="378"/>
      <c r="F107" s="177"/>
      <c r="G107" s="178"/>
      <c r="H107" s="175"/>
      <c r="I107" s="175"/>
      <c r="J107" s="175"/>
      <c r="K107" s="175"/>
      <c r="L107" s="175"/>
      <c r="M107" s="175"/>
      <c r="N107" s="175"/>
      <c r="O107" s="728">
        <f>SUM(O103:O105)</f>
        <v>0</v>
      </c>
      <c r="P107" s="175"/>
      <c r="Q107" s="175"/>
      <c r="R107" s="175"/>
      <c r="S107" s="175"/>
      <c r="T107" s="175"/>
      <c r="U107" s="2549"/>
      <c r="V107" s="728">
        <f>SUM(V103:V105)</f>
        <v>0</v>
      </c>
      <c r="W107" s="728">
        <f>SUM(W103:W105)</f>
        <v>0</v>
      </c>
      <c r="X107" s="728">
        <f>SUM(X103:X105)</f>
        <v>0</v>
      </c>
      <c r="Y107" s="728">
        <f>SUM(Y103:Y105)</f>
        <v>0</v>
      </c>
      <c r="Z107" s="360">
        <f>SUM(Z103:Z105)</f>
        <v>0</v>
      </c>
      <c r="AA107" s="662"/>
      <c r="AB107" s="2504">
        <f t="shared" ref="AB107:AK107" si="31">SUM(AB103:AB105)</f>
        <v>0</v>
      </c>
      <c r="AC107" s="2505">
        <f t="shared" si="31"/>
        <v>0</v>
      </c>
      <c r="AD107" s="2505">
        <f t="shared" si="31"/>
        <v>0</v>
      </c>
      <c r="AE107" s="2505">
        <f t="shared" si="31"/>
        <v>0</v>
      </c>
      <c r="AF107" s="2505">
        <f t="shared" si="31"/>
        <v>0</v>
      </c>
      <c r="AG107" s="2505">
        <f t="shared" si="31"/>
        <v>0</v>
      </c>
      <c r="AH107" s="2505">
        <f t="shared" si="31"/>
        <v>0</v>
      </c>
      <c r="AI107" s="2505">
        <f t="shared" si="31"/>
        <v>0</v>
      </c>
      <c r="AJ107" s="2505">
        <f t="shared" si="31"/>
        <v>0</v>
      </c>
      <c r="AK107" s="5739">
        <f t="shared" si="31"/>
        <v>0</v>
      </c>
      <c r="AL107" s="662"/>
      <c r="AM107" s="7365">
        <f>SUM(AM103:AM105)</f>
        <v>0</v>
      </c>
      <c r="AN107" s="907"/>
      <c r="AO107" s="662"/>
      <c r="AP107" s="740"/>
    </row>
    <row r="108" spans="1:42" s="179" customFormat="1">
      <c r="A108" s="740"/>
      <c r="B108" s="822"/>
      <c r="C108" s="432" t="s">
        <v>1789</v>
      </c>
      <c r="D108" s="222"/>
      <c r="E108" s="379"/>
      <c r="F108" s="162"/>
      <c r="G108" s="163"/>
      <c r="H108" s="164"/>
      <c r="I108" s="164"/>
      <c r="J108" s="164"/>
      <c r="K108" s="164"/>
      <c r="L108" s="164"/>
      <c r="M108" s="164"/>
      <c r="N108" s="164"/>
      <c r="O108" s="164"/>
      <c r="P108" s="164"/>
      <c r="Q108" s="164"/>
      <c r="R108" s="164"/>
      <c r="S108" s="164"/>
      <c r="T108" s="164"/>
      <c r="U108" s="2474"/>
      <c r="V108" s="164"/>
      <c r="W108" s="164"/>
      <c r="X108" s="164"/>
      <c r="Y108" s="164"/>
      <c r="Z108" s="517"/>
      <c r="AA108" s="662"/>
      <c r="AB108" s="6034"/>
      <c r="AC108" s="6032"/>
      <c r="AD108" s="6032"/>
      <c r="AE108" s="6032"/>
      <c r="AF108" s="6032"/>
      <c r="AG108" s="6032"/>
      <c r="AH108" s="6032"/>
      <c r="AI108" s="6032"/>
      <c r="AJ108" s="6032"/>
      <c r="AK108" s="6033"/>
      <c r="AL108" s="662"/>
      <c r="AM108" s="7366"/>
      <c r="AN108" s="1106"/>
      <c r="AO108" s="662"/>
      <c r="AP108" s="740"/>
    </row>
    <row r="109" spans="1:42" s="179" customFormat="1">
      <c r="A109" s="740"/>
      <c r="B109" s="822"/>
      <c r="C109" s="432" t="s">
        <v>1790</v>
      </c>
      <c r="D109" s="222"/>
      <c r="E109" s="379"/>
      <c r="F109" s="162"/>
      <c r="G109" s="163"/>
      <c r="H109" s="164"/>
      <c r="I109" s="164"/>
      <c r="J109" s="164"/>
      <c r="K109" s="164"/>
      <c r="L109" s="164"/>
      <c r="M109" s="164"/>
      <c r="N109" s="164"/>
      <c r="O109" s="164"/>
      <c r="P109" s="164"/>
      <c r="Q109" s="164"/>
      <c r="R109" s="164"/>
      <c r="S109" s="164"/>
      <c r="T109" s="164"/>
      <c r="U109" s="2474"/>
      <c r="V109" s="164"/>
      <c r="W109" s="164"/>
      <c r="X109" s="164"/>
      <c r="Y109" s="164"/>
      <c r="Z109" s="517"/>
      <c r="AA109" s="662"/>
      <c r="AB109" s="6034"/>
      <c r="AC109" s="6032"/>
      <c r="AD109" s="6032"/>
      <c r="AE109" s="6032"/>
      <c r="AF109" s="6032"/>
      <c r="AG109" s="6032"/>
      <c r="AH109" s="6032"/>
      <c r="AI109" s="6032"/>
      <c r="AJ109" s="6032"/>
      <c r="AK109" s="6033"/>
      <c r="AL109" s="662"/>
      <c r="AM109" s="7366"/>
      <c r="AN109" s="1106"/>
      <c r="AO109" s="662"/>
      <c r="AP109" s="740"/>
    </row>
    <row r="110" spans="1:42" s="179" customFormat="1">
      <c r="A110" s="740"/>
      <c r="B110" s="822"/>
      <c r="C110" s="432" t="s">
        <v>1791</v>
      </c>
      <c r="D110" s="222"/>
      <c r="E110" s="379"/>
      <c r="F110" s="162"/>
      <c r="G110" s="456" t="b">
        <v>0</v>
      </c>
      <c r="H110" s="164"/>
      <c r="I110" s="164"/>
      <c r="J110" s="164"/>
      <c r="K110" s="164"/>
      <c r="L110" s="164"/>
      <c r="M110" s="487">
        <v>0</v>
      </c>
      <c r="N110" s="487">
        <v>0</v>
      </c>
      <c r="O110" s="780">
        <f>M110*N110</f>
        <v>0</v>
      </c>
      <c r="P110" s="487">
        <v>0</v>
      </c>
      <c r="Q110" s="487">
        <v>0</v>
      </c>
      <c r="R110" s="487">
        <v>0</v>
      </c>
      <c r="S110" s="164"/>
      <c r="T110" s="487">
        <v>0</v>
      </c>
      <c r="U110" s="2465">
        <v>0</v>
      </c>
      <c r="V110" s="780">
        <f>T110*U110</f>
        <v>0</v>
      </c>
      <c r="W110" s="169">
        <v>0</v>
      </c>
      <c r="X110" s="169">
        <v>0</v>
      </c>
      <c r="Y110" s="169">
        <v>0</v>
      </c>
      <c r="Z110" s="729">
        <f>W110+X110-Y110</f>
        <v>0</v>
      </c>
      <c r="AA110" s="662"/>
      <c r="AB110" s="6020">
        <f>AC110+AD110</f>
        <v>0</v>
      </c>
      <c r="AC110" s="5057"/>
      <c r="AD110" s="5057"/>
      <c r="AE110" s="5057"/>
      <c r="AF110" s="5057"/>
      <c r="AG110" s="5057"/>
      <c r="AH110" s="5057"/>
      <c r="AI110" s="5057"/>
      <c r="AJ110" s="5060">
        <f>AG110+AH110-AI110</f>
        <v>0</v>
      </c>
      <c r="AK110" s="5100">
        <f>AD110+AF110</f>
        <v>0</v>
      </c>
      <c r="AL110" s="662"/>
      <c r="AM110" s="7364">
        <f>AJ110+AK110-AL110</f>
        <v>0</v>
      </c>
      <c r="AN110" s="906"/>
      <c r="AO110" s="662"/>
      <c r="AP110" s="740"/>
    </row>
    <row r="111" spans="1:42" s="179" customFormat="1">
      <c r="A111" s="740"/>
      <c r="B111" s="822"/>
      <c r="C111" s="432" t="s">
        <v>1792</v>
      </c>
      <c r="D111" s="222"/>
      <c r="E111" s="379"/>
      <c r="F111" s="162"/>
      <c r="G111" s="151" t="b">
        <v>1</v>
      </c>
      <c r="H111" s="164"/>
      <c r="I111" s="164"/>
      <c r="J111" s="164"/>
      <c r="K111" s="164"/>
      <c r="L111" s="164"/>
      <c r="M111" s="487">
        <v>0</v>
      </c>
      <c r="N111" s="487">
        <v>0</v>
      </c>
      <c r="O111" s="780">
        <f>M111*N111</f>
        <v>0</v>
      </c>
      <c r="P111" s="487">
        <v>0</v>
      </c>
      <c r="Q111" s="487">
        <v>0</v>
      </c>
      <c r="R111" s="487">
        <v>0</v>
      </c>
      <c r="S111" s="164"/>
      <c r="T111" s="487">
        <v>0</v>
      </c>
      <c r="U111" s="2465">
        <v>0</v>
      </c>
      <c r="V111" s="780">
        <f>T111*U111</f>
        <v>0</v>
      </c>
      <c r="W111" s="169">
        <v>0</v>
      </c>
      <c r="X111" s="169">
        <v>0</v>
      </c>
      <c r="Y111" s="169">
        <v>0</v>
      </c>
      <c r="Z111" s="729">
        <f>W111+X111-Y111</f>
        <v>0</v>
      </c>
      <c r="AA111" s="662"/>
      <c r="AB111" s="6020">
        <f>AC111+AD111</f>
        <v>0</v>
      </c>
      <c r="AC111" s="5057"/>
      <c r="AD111" s="5057"/>
      <c r="AE111" s="5057"/>
      <c r="AF111" s="5057"/>
      <c r="AG111" s="5057"/>
      <c r="AH111" s="5057"/>
      <c r="AI111" s="5057"/>
      <c r="AJ111" s="5060">
        <f>AG111+AH111-AI111</f>
        <v>0</v>
      </c>
      <c r="AK111" s="5100">
        <f>AD111+AF111</f>
        <v>0</v>
      </c>
      <c r="AL111" s="662"/>
      <c r="AM111" s="7364">
        <f>AJ111+AK111-AL111</f>
        <v>0</v>
      </c>
      <c r="AN111" s="906"/>
      <c r="AO111" s="662"/>
      <c r="AP111" s="740"/>
    </row>
    <row r="112" spans="1:42" s="179" customFormat="1">
      <c r="A112" s="740"/>
      <c r="B112" s="822"/>
      <c r="C112" s="432" t="s">
        <v>1793</v>
      </c>
      <c r="D112" s="222"/>
      <c r="E112" s="379"/>
      <c r="F112" s="162"/>
      <c r="G112" s="151" t="b">
        <v>1</v>
      </c>
      <c r="H112" s="164"/>
      <c r="I112" s="164"/>
      <c r="J112" s="164"/>
      <c r="K112" s="164"/>
      <c r="L112" s="164"/>
      <c r="M112" s="487">
        <v>0</v>
      </c>
      <c r="N112" s="487">
        <v>0</v>
      </c>
      <c r="O112" s="780">
        <f>M112*N112</f>
        <v>0</v>
      </c>
      <c r="P112" s="487">
        <v>0</v>
      </c>
      <c r="Q112" s="487">
        <v>0</v>
      </c>
      <c r="R112" s="487">
        <v>0</v>
      </c>
      <c r="S112" s="164"/>
      <c r="T112" s="487">
        <v>0</v>
      </c>
      <c r="U112" s="2465">
        <v>0</v>
      </c>
      <c r="V112" s="780">
        <f>T112*U112</f>
        <v>0</v>
      </c>
      <c r="W112" s="169">
        <v>0</v>
      </c>
      <c r="X112" s="169">
        <v>0</v>
      </c>
      <c r="Y112" s="169">
        <v>0</v>
      </c>
      <c r="Z112" s="729">
        <f>W112+X112-Y112</f>
        <v>0</v>
      </c>
      <c r="AA112" s="662"/>
      <c r="AB112" s="6020">
        <f>AC112+AD112</f>
        <v>0</v>
      </c>
      <c r="AC112" s="5057"/>
      <c r="AD112" s="5057"/>
      <c r="AE112" s="5057"/>
      <c r="AF112" s="5057"/>
      <c r="AG112" s="5057"/>
      <c r="AH112" s="5057"/>
      <c r="AI112" s="5057"/>
      <c r="AJ112" s="5060">
        <f>AG112+AH112-AI112</f>
        <v>0</v>
      </c>
      <c r="AK112" s="5100">
        <f>AD112+AF112</f>
        <v>0</v>
      </c>
      <c r="AL112" s="662"/>
      <c r="AM112" s="7364">
        <f>AJ112+AK112-AL112</f>
        <v>0</v>
      </c>
      <c r="AN112" s="906"/>
      <c r="AO112" s="662"/>
      <c r="AP112" s="740"/>
    </row>
    <row r="113" spans="1:42" s="179" customFormat="1">
      <c r="A113" s="740"/>
      <c r="B113" s="822"/>
      <c r="C113" s="500" t="s">
        <v>1104</v>
      </c>
      <c r="D113" s="211"/>
      <c r="E113" s="378"/>
      <c r="F113" s="488"/>
      <c r="G113" s="172">
        <f>COUNTIF(G110:G112,TRUE)</f>
        <v>2</v>
      </c>
      <c r="H113" s="460"/>
      <c r="I113" s="460"/>
      <c r="J113" s="460"/>
      <c r="K113" s="460"/>
      <c r="L113" s="460"/>
      <c r="M113" s="175">
        <f>SUMIF($G$110:$G$112,"TRUE",M110:M112)</f>
        <v>0</v>
      </c>
      <c r="N113" s="460"/>
      <c r="O113" s="728">
        <f>SUMIF($G$110:$G$112,"TRUE",O110:O112)</f>
        <v>0</v>
      </c>
      <c r="P113" s="460"/>
      <c r="Q113" s="460"/>
      <c r="R113" s="460"/>
      <c r="S113" s="460"/>
      <c r="T113" s="460"/>
      <c r="U113" s="2953"/>
      <c r="V113" s="728">
        <f>SUMIF($G$110:$G$112,"TRUE",V110:V112)</f>
        <v>0</v>
      </c>
      <c r="W113" s="728">
        <f>SUMIF($G$110:$G$112,"TRUE",W110:W112)</f>
        <v>0</v>
      </c>
      <c r="X113" s="728">
        <f>SUMIF($G$110:$G$112,"TRUE",X110:X112)</f>
        <v>0</v>
      </c>
      <c r="Y113" s="728">
        <f>SUMIF($G$110:$G$112,"TRUE",Y110:Y112)</f>
        <v>0</v>
      </c>
      <c r="Z113" s="360">
        <f>SUMIF($G$110:$G$112,"TRUE",Z110:Z112)</f>
        <v>0</v>
      </c>
      <c r="AA113" s="662"/>
      <c r="AB113" s="2504">
        <f t="shared" ref="AB113:AK113" si="32">SUMIF($G$110:$G$112,"TRUE",AB110:AB112)</f>
        <v>0</v>
      </c>
      <c r="AC113" s="2505">
        <f t="shared" si="32"/>
        <v>0</v>
      </c>
      <c r="AD113" s="2505">
        <f t="shared" si="32"/>
        <v>0</v>
      </c>
      <c r="AE113" s="2505">
        <f t="shared" si="32"/>
        <v>0</v>
      </c>
      <c r="AF113" s="2505">
        <f t="shared" si="32"/>
        <v>0</v>
      </c>
      <c r="AG113" s="2505">
        <f t="shared" si="32"/>
        <v>0</v>
      </c>
      <c r="AH113" s="2505">
        <f t="shared" si="32"/>
        <v>0</v>
      </c>
      <c r="AI113" s="2505">
        <f t="shared" si="32"/>
        <v>0</v>
      </c>
      <c r="AJ113" s="2505">
        <f t="shared" si="32"/>
        <v>0</v>
      </c>
      <c r="AK113" s="5739">
        <f t="shared" si="32"/>
        <v>0</v>
      </c>
      <c r="AL113" s="662"/>
      <c r="AM113" s="7365">
        <f>SUMIF($G$110:$G$112,"TRUE",AM110:AM112)</f>
        <v>0</v>
      </c>
      <c r="AN113" s="907"/>
      <c r="AO113" s="662"/>
      <c r="AP113" s="740"/>
    </row>
    <row r="114" spans="1:42" s="179" customFormat="1">
      <c r="A114" s="740"/>
      <c r="B114" s="822"/>
      <c r="C114" s="347" t="s">
        <v>1794</v>
      </c>
      <c r="D114" s="211"/>
      <c r="E114" s="378"/>
      <c r="F114" s="488"/>
      <c r="G114" s="489"/>
      <c r="H114" s="460"/>
      <c r="I114" s="460"/>
      <c r="J114" s="460"/>
      <c r="K114" s="460"/>
      <c r="L114" s="460"/>
      <c r="M114" s="175">
        <f>SUM(M110:M112)</f>
        <v>0</v>
      </c>
      <c r="N114" s="460"/>
      <c r="O114" s="728">
        <f>SUM(O110:O112)</f>
        <v>0</v>
      </c>
      <c r="P114" s="460"/>
      <c r="Q114" s="460"/>
      <c r="R114" s="460"/>
      <c r="S114" s="460"/>
      <c r="T114" s="460"/>
      <c r="U114" s="2953"/>
      <c r="V114" s="728">
        <f>SUM(V110:V112)</f>
        <v>0</v>
      </c>
      <c r="W114" s="728">
        <f>SUM(W110:W112)</f>
        <v>0</v>
      </c>
      <c r="X114" s="728">
        <f>SUM(X110:X112)</f>
        <v>0</v>
      </c>
      <c r="Y114" s="728">
        <f>SUM(Y110:Y112)</f>
        <v>0</v>
      </c>
      <c r="Z114" s="360">
        <f>SUM(Z110:Z112)</f>
        <v>0</v>
      </c>
      <c r="AA114" s="662"/>
      <c r="AB114" s="2504">
        <f t="shared" ref="AB114:AK114" si="33">SUM(AB110:AB112)</f>
        <v>0</v>
      </c>
      <c r="AC114" s="2505">
        <f t="shared" si="33"/>
        <v>0</v>
      </c>
      <c r="AD114" s="2505">
        <f t="shared" si="33"/>
        <v>0</v>
      </c>
      <c r="AE114" s="2505">
        <f t="shared" si="33"/>
        <v>0</v>
      </c>
      <c r="AF114" s="2505">
        <f t="shared" si="33"/>
        <v>0</v>
      </c>
      <c r="AG114" s="2505">
        <f t="shared" si="33"/>
        <v>0</v>
      </c>
      <c r="AH114" s="2505">
        <f t="shared" si="33"/>
        <v>0</v>
      </c>
      <c r="AI114" s="2505">
        <f t="shared" si="33"/>
        <v>0</v>
      </c>
      <c r="AJ114" s="2505">
        <f t="shared" si="33"/>
        <v>0</v>
      </c>
      <c r="AK114" s="5739">
        <f t="shared" si="33"/>
        <v>0</v>
      </c>
      <c r="AL114" s="662"/>
      <c r="AM114" s="7365">
        <f>SUM(AM110:AM112)</f>
        <v>0</v>
      </c>
      <c r="AN114" s="907"/>
      <c r="AO114" s="662"/>
      <c r="AP114" s="740"/>
    </row>
    <row r="115" spans="1:42" s="179" customFormat="1">
      <c r="A115" s="740"/>
      <c r="B115" s="822"/>
      <c r="C115" s="432" t="s">
        <v>1795</v>
      </c>
      <c r="D115" s="222"/>
      <c r="E115" s="379"/>
      <c r="F115" s="162"/>
      <c r="G115" s="163"/>
      <c r="H115" s="164"/>
      <c r="I115" s="164"/>
      <c r="J115" s="164"/>
      <c r="K115" s="164"/>
      <c r="L115" s="164"/>
      <c r="M115" s="164"/>
      <c r="N115" s="164"/>
      <c r="O115" s="164"/>
      <c r="P115" s="164"/>
      <c r="Q115" s="164"/>
      <c r="R115" s="164"/>
      <c r="S115" s="164"/>
      <c r="T115" s="164"/>
      <c r="U115" s="2474"/>
      <c r="V115" s="164"/>
      <c r="W115" s="164"/>
      <c r="X115" s="164"/>
      <c r="Y115" s="164"/>
      <c r="Z115" s="517"/>
      <c r="AA115" s="662"/>
      <c r="AB115" s="6021"/>
      <c r="AC115" s="6032"/>
      <c r="AD115" s="6032"/>
      <c r="AE115" s="6032"/>
      <c r="AF115" s="6032"/>
      <c r="AG115" s="6032"/>
      <c r="AH115" s="6032"/>
      <c r="AI115" s="6032"/>
      <c r="AJ115" s="6022"/>
      <c r="AK115" s="6023"/>
      <c r="AL115" s="662"/>
      <c r="AM115" s="7366"/>
      <c r="AN115" s="1106"/>
      <c r="AO115" s="662"/>
      <c r="AP115" s="740"/>
    </row>
    <row r="116" spans="1:42" s="179" customFormat="1">
      <c r="A116" s="740"/>
      <c r="B116" s="822"/>
      <c r="C116" s="432" t="s">
        <v>1796</v>
      </c>
      <c r="D116" s="222"/>
      <c r="E116" s="485"/>
      <c r="F116" s="168"/>
      <c r="G116" s="456" t="b">
        <v>0</v>
      </c>
      <c r="H116" s="169"/>
      <c r="I116" s="169"/>
      <c r="J116" s="169"/>
      <c r="K116" s="169"/>
      <c r="L116" s="223"/>
      <c r="M116" s="487">
        <v>0</v>
      </c>
      <c r="N116" s="487">
        <v>0</v>
      </c>
      <c r="O116" s="780">
        <f>M116*N116</f>
        <v>0</v>
      </c>
      <c r="P116" s="487">
        <v>0</v>
      </c>
      <c r="Q116" s="487">
        <v>0</v>
      </c>
      <c r="R116" s="487">
        <v>0</v>
      </c>
      <c r="S116" s="164"/>
      <c r="T116" s="487">
        <v>0</v>
      </c>
      <c r="U116" s="2465">
        <v>0</v>
      </c>
      <c r="V116" s="780">
        <f>T116*U116</f>
        <v>0</v>
      </c>
      <c r="W116" s="169">
        <v>0</v>
      </c>
      <c r="X116" s="169">
        <v>0</v>
      </c>
      <c r="Y116" s="169">
        <v>0</v>
      </c>
      <c r="Z116" s="729">
        <f>W116+X116-Y116</f>
        <v>0</v>
      </c>
      <c r="AA116" s="662"/>
      <c r="AB116" s="6020">
        <f>AC116+AD116</f>
        <v>0</v>
      </c>
      <c r="AC116" s="5057"/>
      <c r="AD116" s="5057"/>
      <c r="AE116" s="5057"/>
      <c r="AF116" s="5057"/>
      <c r="AG116" s="5057"/>
      <c r="AH116" s="5057"/>
      <c r="AI116" s="5057"/>
      <c r="AJ116" s="5060">
        <f>AG116+AH116-AI116</f>
        <v>0</v>
      </c>
      <c r="AK116" s="5100">
        <f>AD116+AF116</f>
        <v>0</v>
      </c>
      <c r="AL116" s="662"/>
      <c r="AM116" s="7364">
        <f>AJ116+AK116-AL116</f>
        <v>0</v>
      </c>
      <c r="AN116" s="906"/>
      <c r="AO116" s="662"/>
      <c r="AP116" s="740"/>
    </row>
    <row r="117" spans="1:42" s="179" customFormat="1">
      <c r="A117" s="740"/>
      <c r="B117" s="822"/>
      <c r="C117" s="432" t="s">
        <v>1797</v>
      </c>
      <c r="D117" s="222"/>
      <c r="E117" s="485"/>
      <c r="F117" s="168"/>
      <c r="G117" s="151" t="b">
        <v>1</v>
      </c>
      <c r="H117" s="169"/>
      <c r="I117" s="169"/>
      <c r="J117" s="169"/>
      <c r="K117" s="169"/>
      <c r="L117" s="223"/>
      <c r="M117" s="487">
        <v>0</v>
      </c>
      <c r="N117" s="487">
        <v>0</v>
      </c>
      <c r="O117" s="780">
        <f>M117*N117</f>
        <v>0</v>
      </c>
      <c r="P117" s="487">
        <v>0</v>
      </c>
      <c r="Q117" s="487">
        <v>0</v>
      </c>
      <c r="R117" s="487">
        <v>0</v>
      </c>
      <c r="S117" s="164"/>
      <c r="T117" s="487">
        <v>0</v>
      </c>
      <c r="U117" s="2465">
        <v>0</v>
      </c>
      <c r="V117" s="780">
        <f>T117*U117</f>
        <v>0</v>
      </c>
      <c r="W117" s="169">
        <v>0</v>
      </c>
      <c r="X117" s="169">
        <v>0</v>
      </c>
      <c r="Y117" s="169">
        <v>0</v>
      </c>
      <c r="Z117" s="729">
        <f>W117+X117-Y117</f>
        <v>0</v>
      </c>
      <c r="AA117" s="662"/>
      <c r="AB117" s="6020">
        <f>AC117+AD117</f>
        <v>0</v>
      </c>
      <c r="AC117" s="5057"/>
      <c r="AD117" s="5057"/>
      <c r="AE117" s="5057"/>
      <c r="AF117" s="5057"/>
      <c r="AG117" s="5057"/>
      <c r="AH117" s="5057"/>
      <c r="AI117" s="5057"/>
      <c r="AJ117" s="5060">
        <f>AG117+AH117-AI117</f>
        <v>0</v>
      </c>
      <c r="AK117" s="5100">
        <f>AD117+AF117</f>
        <v>0</v>
      </c>
      <c r="AL117" s="662"/>
      <c r="AM117" s="7364">
        <f>AJ117+AK117-AL117</f>
        <v>0</v>
      </c>
      <c r="AN117" s="906"/>
      <c r="AO117" s="662"/>
      <c r="AP117" s="740"/>
    </row>
    <row r="118" spans="1:42" s="179" customFormat="1">
      <c r="A118" s="740"/>
      <c r="B118" s="822"/>
      <c r="C118" s="432" t="s">
        <v>1798</v>
      </c>
      <c r="D118" s="222"/>
      <c r="E118" s="485"/>
      <c r="F118" s="168"/>
      <c r="G118" s="151" t="b">
        <v>1</v>
      </c>
      <c r="H118" s="169"/>
      <c r="I118" s="169"/>
      <c r="J118" s="169"/>
      <c r="K118" s="169"/>
      <c r="L118" s="223"/>
      <c r="M118" s="487">
        <v>0</v>
      </c>
      <c r="N118" s="487">
        <v>0</v>
      </c>
      <c r="O118" s="780">
        <f>M118*N118</f>
        <v>0</v>
      </c>
      <c r="P118" s="487">
        <v>0</v>
      </c>
      <c r="Q118" s="487">
        <v>0</v>
      </c>
      <c r="R118" s="487">
        <v>0</v>
      </c>
      <c r="S118" s="164"/>
      <c r="T118" s="487">
        <v>0</v>
      </c>
      <c r="U118" s="2465">
        <v>0</v>
      </c>
      <c r="V118" s="780">
        <f>T118*U118</f>
        <v>0</v>
      </c>
      <c r="W118" s="169">
        <v>0</v>
      </c>
      <c r="X118" s="169">
        <v>0</v>
      </c>
      <c r="Y118" s="169">
        <v>0</v>
      </c>
      <c r="Z118" s="729">
        <f>W118+X118-Y118</f>
        <v>0</v>
      </c>
      <c r="AA118" s="662"/>
      <c r="AB118" s="6020">
        <f>AC118+AD118</f>
        <v>0</v>
      </c>
      <c r="AC118" s="5057"/>
      <c r="AD118" s="5057"/>
      <c r="AE118" s="5057"/>
      <c r="AF118" s="5057"/>
      <c r="AG118" s="5057"/>
      <c r="AH118" s="5057"/>
      <c r="AI118" s="5057"/>
      <c r="AJ118" s="5060">
        <f>AG118+AH118-AI118</f>
        <v>0</v>
      </c>
      <c r="AK118" s="5100">
        <f>AD118+AF118</f>
        <v>0</v>
      </c>
      <c r="AL118" s="662"/>
      <c r="AM118" s="7364">
        <f>AJ118+AK118-AL118</f>
        <v>0</v>
      </c>
      <c r="AN118" s="906"/>
      <c r="AO118" s="662"/>
      <c r="AP118" s="740"/>
    </row>
    <row r="119" spans="1:42" s="179" customFormat="1">
      <c r="A119" s="740"/>
      <c r="B119" s="822"/>
      <c r="C119" s="500" t="s">
        <v>1104</v>
      </c>
      <c r="D119" s="211"/>
      <c r="E119" s="486"/>
      <c r="F119" s="407"/>
      <c r="G119" s="172">
        <f>COUNTIF(G116:G118,TRUE)</f>
        <v>2</v>
      </c>
      <c r="H119" s="228"/>
      <c r="I119" s="228"/>
      <c r="J119" s="228"/>
      <c r="K119" s="228"/>
      <c r="L119" s="226"/>
      <c r="M119" s="228"/>
      <c r="N119" s="228"/>
      <c r="O119" s="728">
        <f>SUMIF($G$116:$G$118,"TRUE",O116:O118)</f>
        <v>0</v>
      </c>
      <c r="P119" s="228"/>
      <c r="Q119" s="228"/>
      <c r="R119" s="228"/>
      <c r="S119" s="228"/>
      <c r="T119" s="228"/>
      <c r="U119" s="2544"/>
      <c r="V119" s="728">
        <f>SUMIF($G$116:$G$118,"TRUE",V116:V118)</f>
        <v>0</v>
      </c>
      <c r="W119" s="728">
        <f>SUMIF($G$116:$G$118,"TRUE",W116:W118)</f>
        <v>0</v>
      </c>
      <c r="X119" s="728">
        <f>SUMIF($G$116:$G$118,"TRUE",X116:X118)</f>
        <v>0</v>
      </c>
      <c r="Y119" s="728">
        <f>SUMIF($G$116:$G$118,"TRUE",Y116:Y118)</f>
        <v>0</v>
      </c>
      <c r="Z119" s="360">
        <f>SUMIF($G$116:$G$118,"TRUE",Z116:Z118)</f>
        <v>0</v>
      </c>
      <c r="AA119" s="662"/>
      <c r="AB119" s="2504">
        <f t="shared" ref="AB119:AK119" si="34">SUMIF($G$116:$G$118,"TRUE",AB116:AB118)</f>
        <v>0</v>
      </c>
      <c r="AC119" s="2505">
        <f t="shared" si="34"/>
        <v>0</v>
      </c>
      <c r="AD119" s="2505">
        <f t="shared" si="34"/>
        <v>0</v>
      </c>
      <c r="AE119" s="2505">
        <f t="shared" si="34"/>
        <v>0</v>
      </c>
      <c r="AF119" s="2505">
        <f t="shared" si="34"/>
        <v>0</v>
      </c>
      <c r="AG119" s="2505">
        <f t="shared" si="34"/>
        <v>0</v>
      </c>
      <c r="AH119" s="2505">
        <f t="shared" si="34"/>
        <v>0</v>
      </c>
      <c r="AI119" s="2505">
        <f t="shared" si="34"/>
        <v>0</v>
      </c>
      <c r="AJ119" s="2505">
        <f t="shared" si="34"/>
        <v>0</v>
      </c>
      <c r="AK119" s="5739">
        <f t="shared" si="34"/>
        <v>0</v>
      </c>
      <c r="AL119" s="662"/>
      <c r="AM119" s="7365">
        <f>SUMIF($G$116:$G$118,"TRUE",AM116:AM118)</f>
        <v>0</v>
      </c>
      <c r="AN119" s="907"/>
      <c r="AO119" s="662"/>
      <c r="AP119" s="740"/>
    </row>
    <row r="120" spans="1:42" s="179" customFormat="1">
      <c r="A120" s="740"/>
      <c r="B120" s="822"/>
      <c r="C120" s="347" t="s">
        <v>1799</v>
      </c>
      <c r="D120" s="177"/>
      <c r="E120" s="378"/>
      <c r="F120" s="177"/>
      <c r="G120" s="178"/>
      <c r="H120" s="175"/>
      <c r="I120" s="175"/>
      <c r="J120" s="175"/>
      <c r="K120" s="175"/>
      <c r="L120" s="175"/>
      <c r="M120" s="175"/>
      <c r="N120" s="175"/>
      <c r="O120" s="728">
        <f>SUM(O116:O118)</f>
        <v>0</v>
      </c>
      <c r="P120" s="175"/>
      <c r="Q120" s="175"/>
      <c r="R120" s="175"/>
      <c r="S120" s="175"/>
      <c r="T120" s="175"/>
      <c r="U120" s="2549"/>
      <c r="V120" s="728">
        <f>SUM(V116:V118)</f>
        <v>0</v>
      </c>
      <c r="W120" s="728">
        <f>SUM(W116:W118)</f>
        <v>0</v>
      </c>
      <c r="X120" s="728">
        <f>SUM(X116:X118)</f>
        <v>0</v>
      </c>
      <c r="Y120" s="728">
        <f>SUM(Y116:Y118)</f>
        <v>0</v>
      </c>
      <c r="Z120" s="360">
        <f>SUM(Z116:Z118)</f>
        <v>0</v>
      </c>
      <c r="AA120" s="662"/>
      <c r="AB120" s="2504">
        <f t="shared" ref="AB120:AK120" si="35">SUM(AB116:AB118)</f>
        <v>0</v>
      </c>
      <c r="AC120" s="2505">
        <f t="shared" si="35"/>
        <v>0</v>
      </c>
      <c r="AD120" s="2505">
        <f t="shared" si="35"/>
        <v>0</v>
      </c>
      <c r="AE120" s="2505">
        <f t="shared" si="35"/>
        <v>0</v>
      </c>
      <c r="AF120" s="2505">
        <f t="shared" si="35"/>
        <v>0</v>
      </c>
      <c r="AG120" s="2505">
        <f t="shared" si="35"/>
        <v>0</v>
      </c>
      <c r="AH120" s="2505">
        <f t="shared" si="35"/>
        <v>0</v>
      </c>
      <c r="AI120" s="2505">
        <f t="shared" si="35"/>
        <v>0</v>
      </c>
      <c r="AJ120" s="2505">
        <f t="shared" si="35"/>
        <v>0</v>
      </c>
      <c r="AK120" s="5739">
        <f t="shared" si="35"/>
        <v>0</v>
      </c>
      <c r="AL120" s="662"/>
      <c r="AM120" s="7365">
        <f>SUM(AM116:AM118)</f>
        <v>0</v>
      </c>
      <c r="AN120" s="907"/>
      <c r="AO120" s="662"/>
      <c r="AP120" s="740"/>
    </row>
    <row r="121" spans="1:42" s="179" customFormat="1">
      <c r="A121" s="740"/>
      <c r="B121" s="822"/>
      <c r="C121" s="500" t="s">
        <v>1806</v>
      </c>
      <c r="D121" s="177"/>
      <c r="E121" s="378"/>
      <c r="F121" s="177"/>
      <c r="G121" s="178"/>
      <c r="H121" s="175"/>
      <c r="I121" s="175"/>
      <c r="J121" s="175"/>
      <c r="K121" s="175"/>
      <c r="L121" s="175"/>
      <c r="M121" s="175"/>
      <c r="N121" s="175"/>
      <c r="O121" s="728">
        <f>O94+O100+O106+O113+O119</f>
        <v>0</v>
      </c>
      <c r="P121" s="175"/>
      <c r="Q121" s="175"/>
      <c r="R121" s="175"/>
      <c r="S121" s="175"/>
      <c r="T121" s="175"/>
      <c r="U121" s="2549"/>
      <c r="V121" s="728">
        <f>SUM(V94,V100,V106,V119)</f>
        <v>0</v>
      </c>
      <c r="W121" s="728">
        <f>SUM(W94,W100,W106,W119)</f>
        <v>0</v>
      </c>
      <c r="X121" s="728">
        <f>SUM(X94,X100,X106,X119)</f>
        <v>0</v>
      </c>
      <c r="Y121" s="728">
        <f>SUM(Y94,Y100,Y106,Y119)</f>
        <v>0</v>
      </c>
      <c r="Z121" s="360">
        <f>SUM(Z94,Z100,Z106,Z119)</f>
        <v>0</v>
      </c>
      <c r="AA121" s="662"/>
      <c r="AB121" s="2504">
        <f t="shared" ref="AB121:AK121" si="36">SUM(AB94,AB100,AB106,AB119)</f>
        <v>0</v>
      </c>
      <c r="AC121" s="2505">
        <f t="shared" si="36"/>
        <v>0</v>
      </c>
      <c r="AD121" s="2505">
        <f t="shared" si="36"/>
        <v>0</v>
      </c>
      <c r="AE121" s="2505">
        <f t="shared" si="36"/>
        <v>0</v>
      </c>
      <c r="AF121" s="2505">
        <f t="shared" si="36"/>
        <v>0</v>
      </c>
      <c r="AG121" s="2505">
        <f t="shared" si="36"/>
        <v>0</v>
      </c>
      <c r="AH121" s="2505">
        <f t="shared" si="36"/>
        <v>0</v>
      </c>
      <c r="AI121" s="2505">
        <f t="shared" si="36"/>
        <v>0</v>
      </c>
      <c r="AJ121" s="2505">
        <f t="shared" si="36"/>
        <v>0</v>
      </c>
      <c r="AK121" s="5739">
        <f t="shared" si="36"/>
        <v>0</v>
      </c>
      <c r="AL121" s="662"/>
      <c r="AM121" s="7365">
        <f>SUM(AM94,AM100,AM106,AM119)</f>
        <v>0</v>
      </c>
      <c r="AN121" s="907"/>
      <c r="AO121" s="662"/>
      <c r="AP121" s="740"/>
    </row>
    <row r="122" spans="1:42" s="179" customFormat="1">
      <c r="A122" s="740"/>
      <c r="B122" s="822"/>
      <c r="C122" s="347" t="s">
        <v>1807</v>
      </c>
      <c r="D122" s="177"/>
      <c r="E122" s="378"/>
      <c r="F122" s="177"/>
      <c r="G122" s="178"/>
      <c r="H122" s="175"/>
      <c r="I122" s="175"/>
      <c r="J122" s="175"/>
      <c r="K122" s="175"/>
      <c r="L122" s="175"/>
      <c r="M122" s="175"/>
      <c r="N122" s="175"/>
      <c r="O122" s="728">
        <f>O95+O101+O107+O114+O120</f>
        <v>0</v>
      </c>
      <c r="P122" s="175"/>
      <c r="Q122" s="175"/>
      <c r="R122" s="175"/>
      <c r="S122" s="175"/>
      <c r="T122" s="175"/>
      <c r="U122" s="2549"/>
      <c r="V122" s="728">
        <f>V95+V101+V107+V120</f>
        <v>0</v>
      </c>
      <c r="W122" s="728">
        <f>W95+W101+W107+W120</f>
        <v>0</v>
      </c>
      <c r="X122" s="728">
        <f>X95+X101+X107+X120</f>
        <v>0</v>
      </c>
      <c r="Y122" s="728">
        <f>Y95+Y101+Y107+Y120</f>
        <v>0</v>
      </c>
      <c r="Z122" s="360">
        <f>Z95+Z101+Z107+Z120</f>
        <v>0</v>
      </c>
      <c r="AA122" s="662"/>
      <c r="AB122" s="2504">
        <f t="shared" ref="AB122:AK122" si="37">AB95+AB101+AB107+AB120</f>
        <v>0</v>
      </c>
      <c r="AC122" s="2505">
        <f t="shared" si="37"/>
        <v>0</v>
      </c>
      <c r="AD122" s="2505">
        <f t="shared" si="37"/>
        <v>0</v>
      </c>
      <c r="AE122" s="2505">
        <f t="shared" si="37"/>
        <v>0</v>
      </c>
      <c r="AF122" s="2505">
        <f t="shared" si="37"/>
        <v>0</v>
      </c>
      <c r="AG122" s="2505">
        <f t="shared" si="37"/>
        <v>0</v>
      </c>
      <c r="AH122" s="2505">
        <f t="shared" si="37"/>
        <v>0</v>
      </c>
      <c r="AI122" s="2505">
        <f t="shared" si="37"/>
        <v>0</v>
      </c>
      <c r="AJ122" s="2505">
        <f t="shared" si="37"/>
        <v>0</v>
      </c>
      <c r="AK122" s="5739">
        <f t="shared" si="37"/>
        <v>0</v>
      </c>
      <c r="AL122" s="662"/>
      <c r="AM122" s="7365">
        <f>AM95+AM101+AM107+AM120</f>
        <v>0</v>
      </c>
      <c r="AN122" s="907"/>
      <c r="AO122" s="662"/>
      <c r="AP122" s="740"/>
    </row>
    <row r="123" spans="1:42" s="179" customFormat="1">
      <c r="A123" s="740"/>
      <c r="B123" s="822"/>
      <c r="C123" s="478"/>
      <c r="D123" s="177"/>
      <c r="E123" s="378"/>
      <c r="F123" s="177"/>
      <c r="G123" s="178"/>
      <c r="H123" s="175"/>
      <c r="I123" s="175"/>
      <c r="J123" s="175"/>
      <c r="K123" s="175"/>
      <c r="L123" s="175"/>
      <c r="M123" s="175"/>
      <c r="N123" s="175"/>
      <c r="O123" s="175"/>
      <c r="P123" s="175"/>
      <c r="Q123" s="175"/>
      <c r="R123" s="175"/>
      <c r="S123" s="175"/>
      <c r="T123" s="175"/>
      <c r="U123" s="2549"/>
      <c r="V123" s="175"/>
      <c r="W123" s="175"/>
      <c r="X123" s="175"/>
      <c r="Y123" s="175"/>
      <c r="Z123" s="516"/>
      <c r="AA123" s="662"/>
      <c r="AB123" s="6024"/>
      <c r="AC123" s="2549"/>
      <c r="AD123" s="2549"/>
      <c r="AE123" s="2549"/>
      <c r="AF123" s="2549"/>
      <c r="AG123" s="2549"/>
      <c r="AH123" s="2549"/>
      <c r="AI123" s="2549"/>
      <c r="AJ123" s="2549"/>
      <c r="AK123" s="6025"/>
      <c r="AL123" s="662"/>
      <c r="AM123" s="7369"/>
      <c r="AN123" s="907"/>
      <c r="AO123" s="662"/>
      <c r="AP123" s="740"/>
    </row>
    <row r="124" spans="1:42" s="179" customFormat="1">
      <c r="A124" s="740"/>
      <c r="B124" s="822"/>
      <c r="C124" s="501" t="s">
        <v>1358</v>
      </c>
      <c r="D124" s="457"/>
      <c r="E124" s="491"/>
      <c r="F124" s="457"/>
      <c r="G124" s="458"/>
      <c r="H124" s="224"/>
      <c r="I124" s="224"/>
      <c r="J124" s="224"/>
      <c r="K124" s="224"/>
      <c r="L124" s="224"/>
      <c r="M124" s="224"/>
      <c r="N124" s="224"/>
      <c r="O124" s="1103">
        <f>SUM(O86,O121)</f>
        <v>0</v>
      </c>
      <c r="P124" s="224"/>
      <c r="Q124" s="224"/>
      <c r="R124" s="224"/>
      <c r="S124" s="224"/>
      <c r="T124" s="224"/>
      <c r="U124" s="2553"/>
      <c r="V124" s="1103">
        <f>SUM(V86,V121)</f>
        <v>0</v>
      </c>
      <c r="W124" s="1103">
        <f>SUM(W86,W121)</f>
        <v>0</v>
      </c>
      <c r="X124" s="1103">
        <f>SUM(X86,X121)</f>
        <v>0</v>
      </c>
      <c r="Y124" s="1103">
        <f>SUM(Y86,Y121)</f>
        <v>0</v>
      </c>
      <c r="Z124" s="1104">
        <f>SUM(Z86,Z121)</f>
        <v>0</v>
      </c>
      <c r="AA124" s="662"/>
      <c r="AB124" s="6026">
        <f t="shared" ref="AB124:AK124" si="38">SUM(AB86,AB121)</f>
        <v>0</v>
      </c>
      <c r="AC124" s="5997">
        <f t="shared" si="38"/>
        <v>0</v>
      </c>
      <c r="AD124" s="5997">
        <f t="shared" si="38"/>
        <v>0</v>
      </c>
      <c r="AE124" s="5997">
        <f t="shared" si="38"/>
        <v>0</v>
      </c>
      <c r="AF124" s="5997">
        <f t="shared" si="38"/>
        <v>0</v>
      </c>
      <c r="AG124" s="5997">
        <f t="shared" si="38"/>
        <v>0</v>
      </c>
      <c r="AH124" s="5997">
        <f t="shared" si="38"/>
        <v>0</v>
      </c>
      <c r="AI124" s="5997">
        <f t="shared" si="38"/>
        <v>0</v>
      </c>
      <c r="AJ124" s="5997">
        <f t="shared" si="38"/>
        <v>0</v>
      </c>
      <c r="AK124" s="6027">
        <f t="shared" si="38"/>
        <v>0</v>
      </c>
      <c r="AL124" s="662"/>
      <c r="AM124" s="7370">
        <f>SUM(AM86,AM121)</f>
        <v>0</v>
      </c>
      <c r="AN124" s="907"/>
      <c r="AO124" s="662"/>
      <c r="AP124" s="740"/>
    </row>
    <row r="125" spans="1:42" s="179" customFormat="1" ht="13.5" thickBot="1">
      <c r="A125" s="740"/>
      <c r="B125" s="822"/>
      <c r="C125" s="519" t="s">
        <v>1315</v>
      </c>
      <c r="D125" s="520"/>
      <c r="E125" s="521"/>
      <c r="F125" s="520"/>
      <c r="G125" s="522"/>
      <c r="H125" s="523"/>
      <c r="I125" s="523"/>
      <c r="J125" s="523"/>
      <c r="K125" s="523"/>
      <c r="L125" s="523"/>
      <c r="M125" s="523"/>
      <c r="N125" s="523"/>
      <c r="O125" s="1101">
        <f>O87+O122</f>
        <v>0</v>
      </c>
      <c r="P125" s="523"/>
      <c r="Q125" s="523"/>
      <c r="R125" s="523"/>
      <c r="S125" s="523"/>
      <c r="T125" s="523"/>
      <c r="U125" s="2559"/>
      <c r="V125" s="1101">
        <f>V87+V122</f>
        <v>0</v>
      </c>
      <c r="W125" s="1101">
        <f>W87+W122</f>
        <v>0</v>
      </c>
      <c r="X125" s="1101">
        <f>X87+X122</f>
        <v>0</v>
      </c>
      <c r="Y125" s="1101">
        <f>Y87+Y122</f>
        <v>0</v>
      </c>
      <c r="Z125" s="1102">
        <f>Z87+Z122</f>
        <v>0</v>
      </c>
      <c r="AA125" s="662"/>
      <c r="AB125" s="6028">
        <f t="shared" ref="AB125:AK125" si="39">AB87+AB122</f>
        <v>0</v>
      </c>
      <c r="AC125" s="6029">
        <f t="shared" si="39"/>
        <v>0</v>
      </c>
      <c r="AD125" s="6029">
        <f t="shared" si="39"/>
        <v>0</v>
      </c>
      <c r="AE125" s="6029">
        <f t="shared" si="39"/>
        <v>0</v>
      </c>
      <c r="AF125" s="6029">
        <f t="shared" si="39"/>
        <v>0</v>
      </c>
      <c r="AG125" s="6029">
        <f t="shared" si="39"/>
        <v>0</v>
      </c>
      <c r="AH125" s="6029">
        <f t="shared" si="39"/>
        <v>0</v>
      </c>
      <c r="AI125" s="6029">
        <f t="shared" si="39"/>
        <v>0</v>
      </c>
      <c r="AJ125" s="6029">
        <f t="shared" si="39"/>
        <v>0</v>
      </c>
      <c r="AK125" s="6030">
        <f t="shared" si="39"/>
        <v>0</v>
      </c>
      <c r="AL125" s="662"/>
      <c r="AM125" s="7371">
        <f>AM87+AM122</f>
        <v>0</v>
      </c>
      <c r="AN125" s="907"/>
      <c r="AO125" s="662"/>
      <c r="AP125" s="740"/>
    </row>
    <row r="126" spans="1:42">
      <c r="A126" s="738"/>
      <c r="B126" s="816"/>
      <c r="C126" s="1075"/>
      <c r="D126" s="1075"/>
      <c r="E126" s="1076"/>
      <c r="F126" s="1075"/>
      <c r="G126" s="1075"/>
      <c r="H126" s="1075"/>
      <c r="I126" s="1075"/>
      <c r="J126" s="1075"/>
      <c r="K126" s="1075"/>
      <c r="L126" s="1105"/>
      <c r="M126" s="1105"/>
      <c r="N126" s="1105"/>
      <c r="O126" s="1105"/>
      <c r="P126" s="1105"/>
      <c r="Q126" s="1105"/>
      <c r="R126" s="1105"/>
      <c r="S126" s="1105"/>
      <c r="T126" s="1105"/>
      <c r="U126" s="2954"/>
      <c r="V126" s="1105"/>
      <c r="W126" s="1105"/>
      <c r="X126" s="1105"/>
      <c r="Y126" s="1105"/>
      <c r="Z126" s="1105"/>
      <c r="AA126" s="661"/>
      <c r="AB126" s="661"/>
      <c r="AC126" s="661"/>
      <c r="AD126" s="661"/>
      <c r="AE126" s="661"/>
      <c r="AF126" s="661"/>
      <c r="AG126" s="661"/>
      <c r="AH126" s="661"/>
      <c r="AI126" s="661"/>
      <c r="AJ126" s="661"/>
      <c r="AK126" s="661"/>
      <c r="AL126" s="661"/>
      <c r="AM126" s="1105"/>
      <c r="AN126" s="874"/>
      <c r="AO126" s="6177"/>
      <c r="AP126" s="738"/>
    </row>
    <row r="127" spans="1:42">
      <c r="A127" s="738"/>
      <c r="B127" s="816"/>
      <c r="C127" s="852"/>
      <c r="D127" s="852"/>
      <c r="E127" s="853"/>
      <c r="F127" s="820"/>
      <c r="G127" s="820"/>
      <c r="H127" s="820"/>
      <c r="I127" s="820"/>
      <c r="J127" s="820"/>
      <c r="K127" s="854"/>
      <c r="L127" s="854"/>
      <c r="M127" s="854"/>
      <c r="N127" s="854"/>
      <c r="O127" s="854"/>
      <c r="P127" s="854"/>
      <c r="Q127" s="854"/>
      <c r="R127" s="854"/>
      <c r="S127" s="854"/>
      <c r="T127" s="854"/>
      <c r="U127" s="854"/>
      <c r="V127" s="854"/>
      <c r="W127" s="661"/>
      <c r="X127" s="661"/>
      <c r="Y127" s="661"/>
      <c r="Z127" s="661"/>
      <c r="AA127" s="661"/>
      <c r="AB127" s="661"/>
      <c r="AC127" s="661"/>
      <c r="AD127" s="661"/>
      <c r="AE127" s="661"/>
      <c r="AF127" s="661"/>
      <c r="AG127" s="661"/>
      <c r="AH127" s="661"/>
      <c r="AI127" s="661"/>
      <c r="AJ127" s="661"/>
      <c r="AK127" s="661"/>
      <c r="AL127" s="661"/>
      <c r="AM127" s="6177"/>
      <c r="AN127" s="6177"/>
      <c r="AO127" s="6177"/>
      <c r="AP127" s="738"/>
    </row>
    <row r="128" spans="1:42">
      <c r="A128" s="738"/>
      <c r="B128" s="816"/>
      <c r="C128" s="855" t="s">
        <v>1135</v>
      </c>
      <c r="D128" s="855"/>
      <c r="E128" s="856"/>
      <c r="F128" s="820"/>
      <c r="G128" s="820"/>
      <c r="H128" s="820"/>
      <c r="I128" s="820"/>
      <c r="J128" s="820"/>
      <c r="K128" s="820"/>
      <c r="L128" s="820"/>
      <c r="M128" s="820"/>
      <c r="N128" s="820"/>
      <c r="O128" s="820"/>
      <c r="P128" s="820"/>
      <c r="Q128" s="820"/>
      <c r="R128" s="820"/>
      <c r="S128" s="820"/>
      <c r="T128" s="820"/>
      <c r="U128" s="820"/>
      <c r="V128" s="820"/>
      <c r="W128" s="661"/>
      <c r="X128" s="661"/>
      <c r="Y128" s="661"/>
      <c r="Z128" s="661"/>
      <c r="AA128" s="661"/>
      <c r="AB128" s="661"/>
      <c r="AC128" s="661"/>
      <c r="AD128" s="661"/>
      <c r="AE128" s="661"/>
      <c r="AF128" s="661"/>
      <c r="AG128" s="661"/>
      <c r="AH128" s="661"/>
      <c r="AI128" s="661"/>
      <c r="AJ128" s="661"/>
      <c r="AK128" s="661"/>
      <c r="AL128" s="661"/>
      <c r="AM128" s="6177"/>
      <c r="AN128" s="6177"/>
      <c r="AO128" s="6177"/>
      <c r="AP128" s="738"/>
    </row>
    <row r="129" spans="1:42" ht="13.5" thickBot="1">
      <c r="A129" s="738"/>
      <c r="B129" s="816"/>
      <c r="C129" s="855"/>
      <c r="D129" s="855"/>
      <c r="E129" s="856"/>
      <c r="F129" s="820"/>
      <c r="G129" s="820"/>
      <c r="H129" s="820"/>
      <c r="I129" s="820"/>
      <c r="J129" s="820"/>
      <c r="K129" s="820"/>
      <c r="L129" s="820"/>
      <c r="M129" s="820"/>
      <c r="N129" s="820"/>
      <c r="O129" s="820"/>
      <c r="P129" s="820"/>
      <c r="Q129" s="820"/>
      <c r="R129" s="820"/>
      <c r="S129" s="820"/>
      <c r="T129" s="820"/>
      <c r="U129" s="820"/>
      <c r="V129" s="820"/>
      <c r="W129" s="661"/>
      <c r="X129" s="661"/>
      <c r="Y129" s="661"/>
      <c r="Z129" s="661"/>
      <c r="AA129" s="661"/>
      <c r="AB129" s="661"/>
      <c r="AC129" s="661"/>
      <c r="AD129" s="661"/>
      <c r="AE129" s="661"/>
      <c r="AF129" s="661"/>
      <c r="AG129" s="661"/>
      <c r="AH129" s="661"/>
      <c r="AI129" s="661"/>
      <c r="AJ129" s="661"/>
      <c r="AK129" s="661"/>
      <c r="AL129" s="661"/>
      <c r="AM129" s="6177"/>
      <c r="AN129" s="6177"/>
      <c r="AO129" s="6177"/>
      <c r="AP129" s="738"/>
    </row>
    <row r="130" spans="1:42">
      <c r="A130" s="738"/>
      <c r="B130" s="816"/>
      <c r="C130" s="2883" t="s">
        <v>114</v>
      </c>
      <c r="D130" s="2884"/>
      <c r="E130" s="2925"/>
      <c r="F130" s="2884"/>
      <c r="G130" s="2884"/>
      <c r="H130" s="2884"/>
      <c r="I130" s="2884"/>
      <c r="J130" s="2884"/>
      <c r="K130" s="2884"/>
      <c r="L130" s="2884"/>
      <c r="M130" s="2884"/>
      <c r="N130" s="2884"/>
      <c r="O130" s="2884"/>
      <c r="P130" s="2884"/>
      <c r="Q130" s="2884"/>
      <c r="R130" s="2884"/>
      <c r="S130" s="2884"/>
      <c r="T130" s="2884"/>
      <c r="U130" s="2884"/>
      <c r="V130" s="2884"/>
      <c r="W130" s="2885"/>
      <c r="X130" s="2885"/>
      <c r="Y130" s="2885"/>
      <c r="Z130" s="2886"/>
      <c r="AA130" s="661"/>
      <c r="AB130" s="6041"/>
      <c r="AC130" s="5938"/>
      <c r="AD130" s="5938"/>
      <c r="AE130" s="5938"/>
      <c r="AF130" s="5938"/>
      <c r="AG130" s="5938"/>
      <c r="AH130" s="5938"/>
      <c r="AI130" s="5938"/>
      <c r="AJ130" s="5938"/>
      <c r="AK130" s="6042"/>
      <c r="AL130" s="661"/>
      <c r="AM130" s="6517"/>
      <c r="AN130" s="6351"/>
      <c r="AO130" s="6177"/>
      <c r="AP130" s="738"/>
    </row>
    <row r="131" spans="1:42">
      <c r="A131" s="738"/>
      <c r="B131" s="816"/>
      <c r="C131" s="2926" t="s">
        <v>580</v>
      </c>
      <c r="D131" s="2870"/>
      <c r="E131" s="2920"/>
      <c r="F131" s="2870"/>
      <c r="G131" s="2870"/>
      <c r="H131" s="2870"/>
      <c r="I131" s="2870"/>
      <c r="J131" s="2870"/>
      <c r="K131" s="2870"/>
      <c r="L131" s="2870"/>
      <c r="M131" s="2870"/>
      <c r="N131" s="2870"/>
      <c r="O131" s="7387">
        <f>O22+O28+O57+O63+O94+O100</f>
        <v>0</v>
      </c>
      <c r="P131" s="2870"/>
      <c r="Q131" s="2870"/>
      <c r="R131" s="2870"/>
      <c r="S131" s="2870"/>
      <c r="T131" s="2870"/>
      <c r="U131" s="2870"/>
      <c r="V131" s="7387">
        <f t="shared" ref="V131:Z132" si="40">V22+V28+V57+V63+V94+V100</f>
        <v>0</v>
      </c>
      <c r="W131" s="7387">
        <f t="shared" si="40"/>
        <v>0</v>
      </c>
      <c r="X131" s="7387">
        <f t="shared" si="40"/>
        <v>0</v>
      </c>
      <c r="Y131" s="7387">
        <f t="shared" si="40"/>
        <v>0</v>
      </c>
      <c r="Z131" s="7389">
        <f t="shared" si="40"/>
        <v>0</v>
      </c>
      <c r="AA131" s="661"/>
      <c r="AB131" s="7391">
        <f t="shared" ref="AB131:AK131" si="41">AB22+AB28+AB57+AB63+AB94+AB100</f>
        <v>0</v>
      </c>
      <c r="AC131" s="7387">
        <f t="shared" si="41"/>
        <v>0</v>
      </c>
      <c r="AD131" s="7387">
        <f t="shared" si="41"/>
        <v>0</v>
      </c>
      <c r="AE131" s="7387">
        <f t="shared" si="41"/>
        <v>0</v>
      </c>
      <c r="AF131" s="7387">
        <f t="shared" si="41"/>
        <v>0</v>
      </c>
      <c r="AG131" s="7387">
        <f t="shared" si="41"/>
        <v>0</v>
      </c>
      <c r="AH131" s="7387">
        <f t="shared" si="41"/>
        <v>0</v>
      </c>
      <c r="AI131" s="7387">
        <f t="shared" si="41"/>
        <v>0</v>
      </c>
      <c r="AJ131" s="7387">
        <f t="shared" si="41"/>
        <v>0</v>
      </c>
      <c r="AK131" s="7392">
        <f t="shared" si="41"/>
        <v>0</v>
      </c>
      <c r="AL131" s="661"/>
      <c r="AM131" s="7395">
        <f>AM22+AM28+AM57+AM63+AM94+AM100</f>
        <v>0</v>
      </c>
      <c r="AN131" s="6515"/>
      <c r="AO131" s="6177"/>
      <c r="AP131" s="738"/>
    </row>
    <row r="132" spans="1:42" ht="13.5" thickBot="1">
      <c r="A132" s="738"/>
      <c r="B132" s="816"/>
      <c r="C132" s="2927" t="s">
        <v>44</v>
      </c>
      <c r="D132" s="2894"/>
      <c r="E132" s="2928"/>
      <c r="F132" s="2894"/>
      <c r="G132" s="2894"/>
      <c r="H132" s="2894"/>
      <c r="I132" s="2894"/>
      <c r="J132" s="2894"/>
      <c r="K132" s="2894"/>
      <c r="L132" s="2894"/>
      <c r="M132" s="2894"/>
      <c r="N132" s="2894"/>
      <c r="O132" s="7388">
        <f>O23+O29+O58+O64+O95+O101</f>
        <v>0</v>
      </c>
      <c r="P132" s="2894"/>
      <c r="Q132" s="2894"/>
      <c r="R132" s="2894"/>
      <c r="S132" s="2894"/>
      <c r="T132" s="2894"/>
      <c r="U132" s="2894"/>
      <c r="V132" s="7388">
        <f t="shared" si="40"/>
        <v>0</v>
      </c>
      <c r="W132" s="7388">
        <f t="shared" si="40"/>
        <v>0</v>
      </c>
      <c r="X132" s="7388">
        <f t="shared" si="40"/>
        <v>0</v>
      </c>
      <c r="Y132" s="7388">
        <f t="shared" si="40"/>
        <v>0</v>
      </c>
      <c r="Z132" s="7390">
        <f t="shared" si="40"/>
        <v>0</v>
      </c>
      <c r="AA132" s="661"/>
      <c r="AB132" s="7393">
        <f t="shared" ref="AB132:AK132" si="42">AB23+AB29+AB58+AB64+AB95+AB101</f>
        <v>0</v>
      </c>
      <c r="AC132" s="7394">
        <f t="shared" si="42"/>
        <v>0</v>
      </c>
      <c r="AD132" s="7394">
        <f t="shared" si="42"/>
        <v>0</v>
      </c>
      <c r="AE132" s="7394">
        <f t="shared" si="42"/>
        <v>0</v>
      </c>
      <c r="AF132" s="7394">
        <f t="shared" si="42"/>
        <v>0</v>
      </c>
      <c r="AG132" s="7394">
        <f t="shared" si="42"/>
        <v>0</v>
      </c>
      <c r="AH132" s="7394">
        <f t="shared" si="42"/>
        <v>0</v>
      </c>
      <c r="AI132" s="7394">
        <f t="shared" si="42"/>
        <v>0</v>
      </c>
      <c r="AJ132" s="7394">
        <f t="shared" si="42"/>
        <v>0</v>
      </c>
      <c r="AK132" s="7390">
        <f t="shared" si="42"/>
        <v>0</v>
      </c>
      <c r="AL132" s="661"/>
      <c r="AM132" s="7396">
        <f>AM23+AM29+AM58+AM64+AM95+AM101</f>
        <v>0</v>
      </c>
      <c r="AN132" s="6515"/>
      <c r="AO132" s="6177"/>
      <c r="AP132" s="738"/>
    </row>
    <row r="133" spans="1:42" ht="13.5" thickBot="1">
      <c r="A133" s="738"/>
      <c r="B133" s="816"/>
      <c r="C133" s="820"/>
      <c r="D133" s="820"/>
      <c r="E133" s="821"/>
      <c r="F133" s="820"/>
      <c r="G133" s="820"/>
      <c r="H133" s="820"/>
      <c r="I133" s="820"/>
      <c r="J133" s="820"/>
      <c r="K133" s="820"/>
      <c r="L133" s="820"/>
      <c r="M133" s="820"/>
      <c r="N133" s="820"/>
      <c r="O133" s="820"/>
      <c r="P133" s="820"/>
      <c r="Q133" s="820"/>
      <c r="R133" s="820"/>
      <c r="S133" s="820"/>
      <c r="T133" s="820"/>
      <c r="U133" s="820"/>
      <c r="V133" s="820"/>
      <c r="W133" s="820"/>
      <c r="X133" s="820"/>
      <c r="Y133" s="820"/>
      <c r="Z133" s="820"/>
      <c r="AA133" s="661"/>
      <c r="AB133" s="2887"/>
      <c r="AC133" s="850"/>
      <c r="AD133" s="850"/>
      <c r="AE133" s="850"/>
      <c r="AF133" s="850"/>
      <c r="AG133" s="850"/>
      <c r="AH133" s="850"/>
      <c r="AI133" s="850"/>
      <c r="AJ133" s="850"/>
      <c r="AK133" s="6043"/>
      <c r="AL133" s="661"/>
      <c r="AM133" s="6518"/>
      <c r="AN133" s="820"/>
      <c r="AO133" s="6177"/>
      <c r="AP133" s="738"/>
    </row>
    <row r="134" spans="1:42">
      <c r="A134" s="738"/>
      <c r="B134" s="816"/>
      <c r="C134" s="2883" t="s">
        <v>116</v>
      </c>
      <c r="D134" s="2884"/>
      <c r="E134" s="2925"/>
      <c r="F134" s="2884"/>
      <c r="G134" s="2884"/>
      <c r="H134" s="2884"/>
      <c r="I134" s="2884"/>
      <c r="J134" s="2884"/>
      <c r="K134" s="2884"/>
      <c r="L134" s="2884"/>
      <c r="M134" s="2884"/>
      <c r="N134" s="2884"/>
      <c r="O134" s="2884"/>
      <c r="P134" s="2884"/>
      <c r="Q134" s="2884"/>
      <c r="R134" s="2884"/>
      <c r="S134" s="2884"/>
      <c r="T134" s="2884"/>
      <c r="U134" s="2884"/>
      <c r="V134" s="2884"/>
      <c r="W134" s="2884"/>
      <c r="X134" s="2884"/>
      <c r="Y134" s="2884"/>
      <c r="Z134" s="2929"/>
      <c r="AA134" s="661"/>
      <c r="AB134" s="6044"/>
      <c r="AC134" s="6045"/>
      <c r="AD134" s="6045"/>
      <c r="AE134" s="6045"/>
      <c r="AF134" s="6045"/>
      <c r="AG134" s="6045"/>
      <c r="AH134" s="6045"/>
      <c r="AI134" s="6045"/>
      <c r="AJ134" s="6045"/>
      <c r="AK134" s="6046"/>
      <c r="AL134" s="661"/>
      <c r="AM134" s="6519"/>
      <c r="AN134" s="850"/>
      <c r="AO134" s="6177"/>
      <c r="AP134" s="738"/>
    </row>
    <row r="135" spans="1:42">
      <c r="A135" s="738"/>
      <c r="B135" s="816"/>
      <c r="C135" s="2926" t="s">
        <v>580</v>
      </c>
      <c r="D135" s="2870"/>
      <c r="E135" s="2920"/>
      <c r="F135" s="2870"/>
      <c r="G135" s="2870"/>
      <c r="H135" s="2870"/>
      <c r="I135" s="2870"/>
      <c r="J135" s="2870"/>
      <c r="K135" s="2870"/>
      <c r="L135" s="2870"/>
      <c r="M135" s="2870"/>
      <c r="N135" s="2870"/>
      <c r="O135" s="7387">
        <f>O34+O69+O106</f>
        <v>0</v>
      </c>
      <c r="P135" s="2870"/>
      <c r="Q135" s="2870"/>
      <c r="R135" s="2870"/>
      <c r="S135" s="2870"/>
      <c r="T135" s="2870"/>
      <c r="U135" s="2870"/>
      <c r="V135" s="7387">
        <f t="shared" ref="V135:Z136" si="43">V34+V69+V106</f>
        <v>0</v>
      </c>
      <c r="W135" s="7387">
        <f t="shared" si="43"/>
        <v>0</v>
      </c>
      <c r="X135" s="7387">
        <f t="shared" si="43"/>
        <v>0</v>
      </c>
      <c r="Y135" s="7387">
        <f t="shared" si="43"/>
        <v>0</v>
      </c>
      <c r="Z135" s="7389">
        <f t="shared" si="43"/>
        <v>0</v>
      </c>
      <c r="AA135" s="661"/>
      <c r="AB135" s="7391">
        <f t="shared" ref="AB135:AK135" si="44">AB34+AB69+AB106</f>
        <v>0</v>
      </c>
      <c r="AC135" s="7387">
        <f t="shared" si="44"/>
        <v>0</v>
      </c>
      <c r="AD135" s="7387">
        <f t="shared" si="44"/>
        <v>0</v>
      </c>
      <c r="AE135" s="7387">
        <f t="shared" si="44"/>
        <v>0</v>
      </c>
      <c r="AF135" s="7387">
        <f t="shared" si="44"/>
        <v>0</v>
      </c>
      <c r="AG135" s="7387">
        <f t="shared" si="44"/>
        <v>0</v>
      </c>
      <c r="AH135" s="7387">
        <f t="shared" si="44"/>
        <v>0</v>
      </c>
      <c r="AI135" s="7387">
        <f t="shared" si="44"/>
        <v>0</v>
      </c>
      <c r="AJ135" s="7387">
        <f t="shared" si="44"/>
        <v>0</v>
      </c>
      <c r="AK135" s="7392">
        <f t="shared" si="44"/>
        <v>0</v>
      </c>
      <c r="AL135" s="661"/>
      <c r="AM135" s="7395">
        <f>AM34+AM69+AM106</f>
        <v>0</v>
      </c>
      <c r="AN135" s="6515"/>
      <c r="AO135" s="6177"/>
      <c r="AP135" s="738"/>
    </row>
    <row r="136" spans="1:42" ht="13.5" thickBot="1">
      <c r="A136" s="738"/>
      <c r="B136" s="816"/>
      <c r="C136" s="2927" t="s">
        <v>44</v>
      </c>
      <c r="D136" s="2894"/>
      <c r="E136" s="2928"/>
      <c r="F136" s="2894"/>
      <c r="G136" s="2894"/>
      <c r="H136" s="2894"/>
      <c r="I136" s="2894"/>
      <c r="J136" s="2894"/>
      <c r="K136" s="2894"/>
      <c r="L136" s="2894"/>
      <c r="M136" s="2894"/>
      <c r="N136" s="2894"/>
      <c r="O136" s="7388">
        <f>O35+O70+O107</f>
        <v>0</v>
      </c>
      <c r="P136" s="2894"/>
      <c r="Q136" s="2894"/>
      <c r="R136" s="2894"/>
      <c r="S136" s="2894"/>
      <c r="T136" s="2894"/>
      <c r="U136" s="2894"/>
      <c r="V136" s="7388">
        <f t="shared" si="43"/>
        <v>0</v>
      </c>
      <c r="W136" s="7388">
        <f t="shared" si="43"/>
        <v>0</v>
      </c>
      <c r="X136" s="7388">
        <f t="shared" si="43"/>
        <v>0</v>
      </c>
      <c r="Y136" s="7388">
        <f t="shared" si="43"/>
        <v>0</v>
      </c>
      <c r="Z136" s="7390">
        <f t="shared" si="43"/>
        <v>0</v>
      </c>
      <c r="AA136" s="661"/>
      <c r="AB136" s="7393">
        <f t="shared" ref="AB136:AK136" si="45">AB35+AB70+AB107</f>
        <v>0</v>
      </c>
      <c r="AC136" s="7394">
        <f t="shared" si="45"/>
        <v>0</v>
      </c>
      <c r="AD136" s="7394">
        <f t="shared" si="45"/>
        <v>0</v>
      </c>
      <c r="AE136" s="7394">
        <f t="shared" si="45"/>
        <v>0</v>
      </c>
      <c r="AF136" s="7394">
        <f t="shared" si="45"/>
        <v>0</v>
      </c>
      <c r="AG136" s="7394">
        <f t="shared" si="45"/>
        <v>0</v>
      </c>
      <c r="AH136" s="7394">
        <f t="shared" si="45"/>
        <v>0</v>
      </c>
      <c r="AI136" s="7394">
        <f t="shared" si="45"/>
        <v>0</v>
      </c>
      <c r="AJ136" s="7394">
        <f t="shared" si="45"/>
        <v>0</v>
      </c>
      <c r="AK136" s="7390">
        <f t="shared" si="45"/>
        <v>0</v>
      </c>
      <c r="AL136" s="661"/>
      <c r="AM136" s="7396">
        <f>AM35+AM70+AM107</f>
        <v>0</v>
      </c>
      <c r="AN136" s="6515"/>
      <c r="AO136" s="6177"/>
      <c r="AP136" s="738"/>
    </row>
    <row r="137" spans="1:42" ht="13.5" thickBot="1">
      <c r="A137" s="738"/>
      <c r="B137" s="816"/>
      <c r="C137" s="820"/>
      <c r="D137" s="820"/>
      <c r="E137" s="821"/>
      <c r="F137" s="820"/>
      <c r="G137" s="820"/>
      <c r="H137" s="820"/>
      <c r="I137" s="820"/>
      <c r="J137" s="820"/>
      <c r="K137" s="820"/>
      <c r="L137" s="820"/>
      <c r="M137" s="820"/>
      <c r="N137" s="820"/>
      <c r="O137" s="820"/>
      <c r="P137" s="820"/>
      <c r="Q137" s="820"/>
      <c r="R137" s="820"/>
      <c r="S137" s="820"/>
      <c r="T137" s="820"/>
      <c r="U137" s="820"/>
      <c r="V137" s="820"/>
      <c r="W137" s="820"/>
      <c r="X137" s="820"/>
      <c r="Y137" s="820"/>
      <c r="Z137" s="820"/>
      <c r="AA137" s="661"/>
      <c r="AB137" s="2887"/>
      <c r="AC137" s="850"/>
      <c r="AD137" s="850"/>
      <c r="AE137" s="850"/>
      <c r="AF137" s="850"/>
      <c r="AG137" s="850"/>
      <c r="AH137" s="850"/>
      <c r="AI137" s="850"/>
      <c r="AJ137" s="850"/>
      <c r="AK137" s="6043"/>
      <c r="AL137" s="661"/>
      <c r="AM137" s="6518"/>
      <c r="AN137" s="820"/>
      <c r="AO137" s="6177"/>
      <c r="AP137" s="738"/>
    </row>
    <row r="138" spans="1:42">
      <c r="A138" s="738"/>
      <c r="B138" s="816"/>
      <c r="C138" s="2883" t="s">
        <v>75</v>
      </c>
      <c r="D138" s="2884"/>
      <c r="E138" s="2925"/>
      <c r="F138" s="2930"/>
      <c r="G138" s="2930"/>
      <c r="H138" s="2930"/>
      <c r="I138" s="2930"/>
      <c r="J138" s="2930"/>
      <c r="K138" s="2930"/>
      <c r="L138" s="2931"/>
      <c r="M138" s="2931"/>
      <c r="N138" s="2931"/>
      <c r="O138" s="2931"/>
      <c r="P138" s="2931"/>
      <c r="Q138" s="2931"/>
      <c r="R138" s="2931"/>
      <c r="S138" s="2931"/>
      <c r="T138" s="2931"/>
      <c r="U138" s="2931"/>
      <c r="V138" s="2931"/>
      <c r="W138" s="2931"/>
      <c r="X138" s="2931"/>
      <c r="Y138" s="2931"/>
      <c r="Z138" s="2932"/>
      <c r="AA138" s="662"/>
      <c r="AB138" s="6047"/>
      <c r="AC138" s="6048"/>
      <c r="AD138" s="6048"/>
      <c r="AE138" s="6048"/>
      <c r="AF138" s="6048"/>
      <c r="AG138" s="6048"/>
      <c r="AH138" s="6048"/>
      <c r="AI138" s="6048"/>
      <c r="AJ138" s="6048"/>
      <c r="AK138" s="6049"/>
      <c r="AL138" s="662"/>
      <c r="AM138" s="6520"/>
      <c r="AN138" s="902"/>
      <c r="AO138" s="662"/>
      <c r="AP138" s="738"/>
    </row>
    <row r="139" spans="1:42">
      <c r="A139" s="738"/>
      <c r="B139" s="816"/>
      <c r="C139" s="2926" t="s">
        <v>580</v>
      </c>
      <c r="D139" s="2870"/>
      <c r="E139" s="2920"/>
      <c r="F139" s="2923"/>
      <c r="G139" s="2923"/>
      <c r="H139" s="2923"/>
      <c r="I139" s="2923"/>
      <c r="J139" s="2923"/>
      <c r="K139" s="2923"/>
      <c r="L139" s="2924"/>
      <c r="M139" s="2924"/>
      <c r="N139" s="2924"/>
      <c r="O139" s="7387">
        <f>O41+O47+O76+O82+O113+O119</f>
        <v>0</v>
      </c>
      <c r="P139" s="2924"/>
      <c r="Q139" s="2924"/>
      <c r="R139" s="2924"/>
      <c r="S139" s="2870"/>
      <c r="T139" s="2870"/>
      <c r="U139" s="2870"/>
      <c r="V139" s="7387">
        <f t="shared" ref="V139:Z140" si="46">V41+V47+V76+V82+V113+V119</f>
        <v>0</v>
      </c>
      <c r="W139" s="7387">
        <f t="shared" si="46"/>
        <v>0</v>
      </c>
      <c r="X139" s="7387">
        <f t="shared" si="46"/>
        <v>0</v>
      </c>
      <c r="Y139" s="7387">
        <f t="shared" si="46"/>
        <v>0</v>
      </c>
      <c r="Z139" s="7389">
        <f t="shared" si="46"/>
        <v>0</v>
      </c>
      <c r="AA139" s="662"/>
      <c r="AB139" s="7391">
        <f t="shared" ref="AB139:AK139" si="47">AB41+AB47+AB76+AB82+AB113+AB119</f>
        <v>0</v>
      </c>
      <c r="AC139" s="7387">
        <f t="shared" si="47"/>
        <v>0</v>
      </c>
      <c r="AD139" s="7387">
        <f t="shared" si="47"/>
        <v>0</v>
      </c>
      <c r="AE139" s="7387">
        <f t="shared" si="47"/>
        <v>0</v>
      </c>
      <c r="AF139" s="7387">
        <f t="shared" si="47"/>
        <v>0</v>
      </c>
      <c r="AG139" s="7387">
        <f t="shared" si="47"/>
        <v>0</v>
      </c>
      <c r="AH139" s="7387">
        <f t="shared" si="47"/>
        <v>0</v>
      </c>
      <c r="AI139" s="7387">
        <f t="shared" si="47"/>
        <v>0</v>
      </c>
      <c r="AJ139" s="7387">
        <f t="shared" si="47"/>
        <v>0</v>
      </c>
      <c r="AK139" s="7392">
        <f t="shared" si="47"/>
        <v>0</v>
      </c>
      <c r="AL139" s="662"/>
      <c r="AM139" s="7395">
        <f>AM41+AM47+AM76+AM82+AM113+AM119</f>
        <v>0</v>
      </c>
      <c r="AN139" s="6515"/>
      <c r="AO139" s="662"/>
      <c r="AP139" s="738"/>
    </row>
    <row r="140" spans="1:42" ht="13.5" thickBot="1">
      <c r="A140" s="738"/>
      <c r="B140" s="816"/>
      <c r="C140" s="2927" t="s">
        <v>44</v>
      </c>
      <c r="D140" s="2894"/>
      <c r="E140" s="2928"/>
      <c r="F140" s="2933"/>
      <c r="G140" s="2933"/>
      <c r="H140" s="2933"/>
      <c r="I140" s="2933"/>
      <c r="J140" s="2933"/>
      <c r="K140" s="2933"/>
      <c r="L140" s="2934"/>
      <c r="M140" s="2934"/>
      <c r="N140" s="2934"/>
      <c r="O140" s="7388">
        <f>O42+O48+O77+O83+O114+O120</f>
        <v>0</v>
      </c>
      <c r="P140" s="2934"/>
      <c r="Q140" s="2934"/>
      <c r="R140" s="2934"/>
      <c r="S140" s="2894"/>
      <c r="T140" s="2894"/>
      <c r="U140" s="2894"/>
      <c r="V140" s="7388">
        <f t="shared" si="46"/>
        <v>0</v>
      </c>
      <c r="W140" s="7388">
        <f t="shared" si="46"/>
        <v>0</v>
      </c>
      <c r="X140" s="7388">
        <f t="shared" si="46"/>
        <v>0</v>
      </c>
      <c r="Y140" s="7388">
        <f t="shared" si="46"/>
        <v>0</v>
      </c>
      <c r="Z140" s="7390">
        <f t="shared" si="46"/>
        <v>0</v>
      </c>
      <c r="AA140" s="662"/>
      <c r="AB140" s="7393">
        <f t="shared" ref="AB140:AK140" si="48">AB42+AB48+AB77+AB83+AB114+AB120</f>
        <v>0</v>
      </c>
      <c r="AC140" s="7394">
        <f t="shared" si="48"/>
        <v>0</v>
      </c>
      <c r="AD140" s="7394">
        <f t="shared" si="48"/>
        <v>0</v>
      </c>
      <c r="AE140" s="7394">
        <f t="shared" si="48"/>
        <v>0</v>
      </c>
      <c r="AF140" s="7394">
        <f t="shared" si="48"/>
        <v>0</v>
      </c>
      <c r="AG140" s="7394">
        <f t="shared" si="48"/>
        <v>0</v>
      </c>
      <c r="AH140" s="7394">
        <f t="shared" si="48"/>
        <v>0</v>
      </c>
      <c r="AI140" s="7394">
        <f t="shared" si="48"/>
        <v>0</v>
      </c>
      <c r="AJ140" s="7394">
        <f t="shared" si="48"/>
        <v>0</v>
      </c>
      <c r="AK140" s="7390">
        <f t="shared" si="48"/>
        <v>0</v>
      </c>
      <c r="AL140" s="662"/>
      <c r="AM140" s="7396">
        <f>AM42+AM48+AM77+AM83+AM114+AM120</f>
        <v>0</v>
      </c>
      <c r="AN140" s="6515"/>
      <c r="AO140" s="662"/>
      <c r="AP140" s="738"/>
    </row>
    <row r="141" spans="1:42" ht="13.5" thickBot="1">
      <c r="A141" s="738"/>
      <c r="B141" s="816"/>
      <c r="C141" s="820"/>
      <c r="D141" s="855"/>
      <c r="E141" s="856"/>
      <c r="F141" s="871"/>
      <c r="G141" s="871"/>
      <c r="H141" s="871"/>
      <c r="I141" s="870"/>
      <c r="J141" s="870"/>
      <c r="K141" s="870"/>
      <c r="L141" s="871"/>
      <c r="M141" s="871"/>
      <c r="N141" s="871"/>
      <c r="O141" s="871"/>
      <c r="P141" s="871"/>
      <c r="Q141" s="871"/>
      <c r="R141" s="871"/>
      <c r="S141" s="871"/>
      <c r="T141" s="871"/>
      <c r="U141" s="871"/>
      <c r="V141" s="871"/>
      <c r="W141" s="871"/>
      <c r="X141" s="871"/>
      <c r="Y141" s="871"/>
      <c r="Z141" s="871"/>
      <c r="AA141" s="662"/>
      <c r="AB141" s="871"/>
      <c r="AC141" s="871"/>
      <c r="AD141" s="871"/>
      <c r="AE141" s="871"/>
      <c r="AF141" s="871"/>
      <c r="AG141" s="871"/>
      <c r="AH141" s="871"/>
      <c r="AI141" s="871"/>
      <c r="AJ141" s="871"/>
      <c r="AK141" s="871"/>
      <c r="AL141" s="662"/>
      <c r="AM141" s="6521"/>
      <c r="AN141" s="871"/>
      <c r="AO141" s="662"/>
      <c r="AP141" s="738"/>
    </row>
    <row r="142" spans="1:42">
      <c r="A142" s="738"/>
      <c r="B142" s="816"/>
      <c r="C142" s="2883" t="s">
        <v>2953</v>
      </c>
      <c r="D142" s="2938"/>
      <c r="E142" s="2939"/>
      <c r="F142" s="2931"/>
      <c r="G142" s="2931"/>
      <c r="H142" s="2931"/>
      <c r="I142" s="2930"/>
      <c r="J142" s="2930"/>
      <c r="K142" s="2930"/>
      <c r="L142" s="2931"/>
      <c r="M142" s="2931"/>
      <c r="N142" s="2931"/>
      <c r="O142" s="2931"/>
      <c r="P142" s="2931"/>
      <c r="Q142" s="2931"/>
      <c r="R142" s="2931"/>
      <c r="S142" s="2931"/>
      <c r="T142" s="2931"/>
      <c r="U142" s="2931"/>
      <c r="V142" s="2931"/>
      <c r="W142" s="2931"/>
      <c r="X142" s="2931"/>
      <c r="Y142" s="2931"/>
      <c r="Z142" s="2932"/>
      <c r="AA142" s="662"/>
      <c r="AB142" s="6047"/>
      <c r="AC142" s="6048"/>
      <c r="AD142" s="6048"/>
      <c r="AE142" s="6048"/>
      <c r="AF142" s="6048"/>
      <c r="AG142" s="6048"/>
      <c r="AH142" s="6048"/>
      <c r="AI142" s="6048"/>
      <c r="AJ142" s="6048"/>
      <c r="AK142" s="6049"/>
      <c r="AL142" s="662"/>
      <c r="AM142" s="6520"/>
      <c r="AN142" s="902"/>
      <c r="AO142" s="662"/>
      <c r="AP142" s="738"/>
    </row>
    <row r="143" spans="1:42">
      <c r="A143" s="738"/>
      <c r="B143" s="816"/>
      <c r="C143" s="2941"/>
      <c r="D143" s="867"/>
      <c r="E143" s="868"/>
      <c r="F143" s="902"/>
      <c r="G143" s="902"/>
      <c r="H143" s="902"/>
      <c r="I143" s="1106"/>
      <c r="J143" s="1106"/>
      <c r="K143" s="1106"/>
      <c r="L143" s="902"/>
      <c r="M143" s="902"/>
      <c r="N143" s="902"/>
      <c r="O143" s="902"/>
      <c r="P143" s="902"/>
      <c r="Q143" s="902"/>
      <c r="R143" s="902"/>
      <c r="S143" s="902"/>
      <c r="T143" s="902"/>
      <c r="U143" s="902"/>
      <c r="V143" s="902"/>
      <c r="W143" s="902"/>
      <c r="X143" s="902"/>
      <c r="Y143" s="902"/>
      <c r="Z143" s="2940"/>
      <c r="AA143" s="662"/>
      <c r="AB143" s="6050"/>
      <c r="AC143" s="902"/>
      <c r="AD143" s="902"/>
      <c r="AE143" s="902"/>
      <c r="AF143" s="902"/>
      <c r="AG143" s="902"/>
      <c r="AH143" s="902"/>
      <c r="AI143" s="902"/>
      <c r="AJ143" s="902"/>
      <c r="AK143" s="2940"/>
      <c r="AL143" s="662"/>
      <c r="AM143" s="6521"/>
      <c r="AN143" s="902"/>
      <c r="AO143" s="662"/>
      <c r="AP143" s="738"/>
    </row>
    <row r="144" spans="1:42">
      <c r="A144" s="738"/>
      <c r="B144" s="816"/>
      <c r="C144" s="2943" t="s">
        <v>2971</v>
      </c>
      <c r="D144" s="2944"/>
      <c r="E144" s="2945"/>
      <c r="F144" s="2922"/>
      <c r="G144" s="2922"/>
      <c r="H144" s="2922"/>
      <c r="I144" s="2921"/>
      <c r="J144" s="2921"/>
      <c r="K144" s="2921"/>
      <c r="L144" s="2922"/>
      <c r="M144" s="2922"/>
      <c r="N144" s="2922"/>
      <c r="O144" s="2922"/>
      <c r="P144" s="2922"/>
      <c r="Q144" s="2922"/>
      <c r="R144" s="2922"/>
      <c r="S144" s="2922"/>
      <c r="T144" s="2922"/>
      <c r="U144" s="2922"/>
      <c r="V144" s="2922"/>
      <c r="W144" s="2922"/>
      <c r="X144" s="2922"/>
      <c r="Y144" s="2922"/>
      <c r="Z144" s="2946"/>
      <c r="AA144" s="662"/>
      <c r="AB144" s="6051"/>
      <c r="AC144" s="6052"/>
      <c r="AD144" s="6052"/>
      <c r="AE144" s="6052"/>
      <c r="AF144" s="6052"/>
      <c r="AG144" s="6052"/>
      <c r="AH144" s="6052"/>
      <c r="AI144" s="6052"/>
      <c r="AJ144" s="6052"/>
      <c r="AK144" s="6053"/>
      <c r="AL144" s="662"/>
      <c r="AM144" s="6522"/>
      <c r="AN144" s="902"/>
      <c r="AO144" s="662"/>
      <c r="AP144" s="738"/>
    </row>
    <row r="145" spans="1:42">
      <c r="A145" s="738"/>
      <c r="B145" s="816"/>
      <c r="C145" s="2941"/>
      <c r="D145" s="867"/>
      <c r="E145" s="868"/>
      <c r="F145" s="902"/>
      <c r="G145" s="902"/>
      <c r="H145" s="902"/>
      <c r="I145" s="1106"/>
      <c r="J145" s="1106"/>
      <c r="K145" s="1106"/>
      <c r="L145" s="902"/>
      <c r="M145" s="902"/>
      <c r="N145" s="902"/>
      <c r="O145" s="902"/>
      <c r="P145" s="902"/>
      <c r="Q145" s="902"/>
      <c r="R145" s="902"/>
      <c r="S145" s="902"/>
      <c r="T145" s="902"/>
      <c r="U145" s="902"/>
      <c r="V145" s="902"/>
      <c r="W145" s="902"/>
      <c r="X145" s="902"/>
      <c r="Y145" s="902"/>
      <c r="Z145" s="2940"/>
      <c r="AA145" s="662"/>
      <c r="AB145" s="6050"/>
      <c r="AC145" s="902"/>
      <c r="AD145" s="902"/>
      <c r="AE145" s="902"/>
      <c r="AF145" s="902"/>
      <c r="AG145" s="902"/>
      <c r="AH145" s="902"/>
      <c r="AI145" s="902"/>
      <c r="AJ145" s="902"/>
      <c r="AK145" s="2940"/>
      <c r="AL145" s="662"/>
      <c r="AM145" s="6521"/>
      <c r="AN145" s="902"/>
      <c r="AO145" s="662"/>
      <c r="AP145" s="738"/>
    </row>
    <row r="146" spans="1:42">
      <c r="A146" s="738"/>
      <c r="B146" s="816"/>
      <c r="C146" s="2941" t="s">
        <v>2972</v>
      </c>
      <c r="D146" s="867"/>
      <c r="E146" s="868"/>
      <c r="F146" s="902"/>
      <c r="G146" s="902"/>
      <c r="H146" s="902"/>
      <c r="I146" s="1106"/>
      <c r="J146" s="1106"/>
      <c r="K146" s="1106"/>
      <c r="L146" s="902"/>
      <c r="M146" s="902"/>
      <c r="N146" s="902"/>
      <c r="O146" s="902"/>
      <c r="P146" s="902"/>
      <c r="Q146" s="902"/>
      <c r="R146" s="902"/>
      <c r="S146" s="902"/>
      <c r="T146" s="902"/>
      <c r="U146" s="902"/>
      <c r="V146" s="902"/>
      <c r="W146" s="902"/>
      <c r="X146" s="902"/>
      <c r="Y146" s="902"/>
      <c r="Z146" s="2940"/>
      <c r="AA146" s="662"/>
      <c r="AB146" s="6050"/>
      <c r="AC146" s="902"/>
      <c r="AD146" s="902"/>
      <c r="AE146" s="902"/>
      <c r="AF146" s="902"/>
      <c r="AG146" s="902"/>
      <c r="AH146" s="902"/>
      <c r="AI146" s="902"/>
      <c r="AJ146" s="902"/>
      <c r="AK146" s="2940"/>
      <c r="AL146" s="662"/>
      <c r="AM146" s="6521"/>
      <c r="AN146" s="902"/>
      <c r="AO146" s="662"/>
      <c r="AP146" s="738"/>
    </row>
    <row r="147" spans="1:42">
      <c r="A147" s="738"/>
      <c r="B147" s="816"/>
      <c r="C147" s="2926" t="s">
        <v>580</v>
      </c>
      <c r="D147" s="2919"/>
      <c r="E147" s="2935"/>
      <c r="F147" s="2924"/>
      <c r="G147" s="2924"/>
      <c r="H147" s="2924"/>
      <c r="I147" s="2923"/>
      <c r="J147" s="2923"/>
      <c r="K147" s="2923"/>
      <c r="L147" s="2924"/>
      <c r="M147" s="2924"/>
      <c r="N147" s="2924"/>
      <c r="O147" s="7372">
        <f>O22+O28</f>
        <v>0</v>
      </c>
      <c r="P147" s="2924"/>
      <c r="Q147" s="2924"/>
      <c r="R147" s="2924"/>
      <c r="S147" s="2924"/>
      <c r="T147" s="2924"/>
      <c r="U147" s="2924"/>
      <c r="V147" s="7372">
        <f t="shared" ref="V147:Z148" si="49">V22+V28</f>
        <v>0</v>
      </c>
      <c r="W147" s="7372">
        <f t="shared" si="49"/>
        <v>0</v>
      </c>
      <c r="X147" s="7372">
        <f t="shared" si="49"/>
        <v>0</v>
      </c>
      <c r="Y147" s="7372">
        <f t="shared" si="49"/>
        <v>0</v>
      </c>
      <c r="Z147" s="7374">
        <f t="shared" si="49"/>
        <v>0</v>
      </c>
      <c r="AA147" s="662"/>
      <c r="AB147" s="7376">
        <f t="shared" ref="AB147:AK147" si="50">AB22+AB28</f>
        <v>0</v>
      </c>
      <c r="AC147" s="7372">
        <f t="shared" si="50"/>
        <v>0</v>
      </c>
      <c r="AD147" s="7372">
        <f t="shared" si="50"/>
        <v>0</v>
      </c>
      <c r="AE147" s="7372">
        <f t="shared" si="50"/>
        <v>0</v>
      </c>
      <c r="AF147" s="7372">
        <f t="shared" si="50"/>
        <v>0</v>
      </c>
      <c r="AG147" s="7372">
        <f t="shared" si="50"/>
        <v>0</v>
      </c>
      <c r="AH147" s="7372">
        <f t="shared" si="50"/>
        <v>0</v>
      </c>
      <c r="AI147" s="7372">
        <f t="shared" si="50"/>
        <v>0</v>
      </c>
      <c r="AJ147" s="7372">
        <f t="shared" si="50"/>
        <v>0</v>
      </c>
      <c r="AK147" s="7379">
        <f t="shared" si="50"/>
        <v>0</v>
      </c>
      <c r="AL147" s="662"/>
      <c r="AM147" s="7385">
        <f>AM22+AM28</f>
        <v>0</v>
      </c>
      <c r="AN147" s="6500"/>
      <c r="AO147" s="662"/>
      <c r="AP147" s="738"/>
    </row>
    <row r="148" spans="1:42">
      <c r="A148" s="738"/>
      <c r="B148" s="816"/>
      <c r="C148" s="2926" t="s">
        <v>44</v>
      </c>
      <c r="D148" s="2919"/>
      <c r="E148" s="2935"/>
      <c r="F148" s="2924"/>
      <c r="G148" s="2924"/>
      <c r="H148" s="2924"/>
      <c r="I148" s="2923"/>
      <c r="J148" s="2923"/>
      <c r="K148" s="2923"/>
      <c r="L148" s="2924"/>
      <c r="M148" s="2924"/>
      <c r="N148" s="2924"/>
      <c r="O148" s="7372">
        <f>O23+O29</f>
        <v>0</v>
      </c>
      <c r="P148" s="2924"/>
      <c r="Q148" s="2924"/>
      <c r="R148" s="2924"/>
      <c r="S148" s="2924"/>
      <c r="T148" s="2924"/>
      <c r="U148" s="2924"/>
      <c r="V148" s="7372">
        <f t="shared" si="49"/>
        <v>0</v>
      </c>
      <c r="W148" s="7372">
        <f t="shared" si="49"/>
        <v>0</v>
      </c>
      <c r="X148" s="7372">
        <f t="shared" si="49"/>
        <v>0</v>
      </c>
      <c r="Y148" s="7372">
        <f t="shared" si="49"/>
        <v>0</v>
      </c>
      <c r="Z148" s="7374">
        <f t="shared" si="49"/>
        <v>0</v>
      </c>
      <c r="AA148" s="662"/>
      <c r="AB148" s="7376">
        <f t="shared" ref="AB148:AK148" si="51">AB23+AB29</f>
        <v>0</v>
      </c>
      <c r="AC148" s="7372">
        <f t="shared" si="51"/>
        <v>0</v>
      </c>
      <c r="AD148" s="7372">
        <f t="shared" si="51"/>
        <v>0</v>
      </c>
      <c r="AE148" s="7372">
        <f t="shared" si="51"/>
        <v>0</v>
      </c>
      <c r="AF148" s="7372">
        <f t="shared" si="51"/>
        <v>0</v>
      </c>
      <c r="AG148" s="7372">
        <f t="shared" si="51"/>
        <v>0</v>
      </c>
      <c r="AH148" s="7372">
        <f t="shared" si="51"/>
        <v>0</v>
      </c>
      <c r="AI148" s="7372">
        <f t="shared" si="51"/>
        <v>0</v>
      </c>
      <c r="AJ148" s="7372">
        <f t="shared" si="51"/>
        <v>0</v>
      </c>
      <c r="AK148" s="7379">
        <f t="shared" si="51"/>
        <v>0</v>
      </c>
      <c r="AL148" s="662"/>
      <c r="AM148" s="7385">
        <f>AM23+AM29</f>
        <v>0</v>
      </c>
      <c r="AN148" s="6500"/>
      <c r="AO148" s="662"/>
      <c r="AP148" s="738"/>
    </row>
    <row r="149" spans="1:42">
      <c r="A149" s="738"/>
      <c r="B149" s="816"/>
      <c r="C149" s="2941"/>
      <c r="D149" s="867"/>
      <c r="E149" s="868"/>
      <c r="F149" s="902"/>
      <c r="G149" s="902"/>
      <c r="H149" s="902"/>
      <c r="I149" s="1106"/>
      <c r="J149" s="1106"/>
      <c r="K149" s="1106"/>
      <c r="L149" s="902"/>
      <c r="M149" s="902"/>
      <c r="N149" s="902"/>
      <c r="O149" s="902"/>
      <c r="P149" s="902"/>
      <c r="Q149" s="902"/>
      <c r="R149" s="902"/>
      <c r="S149" s="902"/>
      <c r="T149" s="902"/>
      <c r="U149" s="902"/>
      <c r="V149" s="902"/>
      <c r="W149" s="902"/>
      <c r="X149" s="902"/>
      <c r="Y149" s="902"/>
      <c r="Z149" s="2940"/>
      <c r="AA149" s="662"/>
      <c r="AB149" s="6050"/>
      <c r="AC149" s="902"/>
      <c r="AD149" s="902"/>
      <c r="AE149" s="902"/>
      <c r="AF149" s="902"/>
      <c r="AG149" s="902"/>
      <c r="AH149" s="902"/>
      <c r="AI149" s="902"/>
      <c r="AJ149" s="902"/>
      <c r="AK149" s="2940"/>
      <c r="AL149" s="662"/>
      <c r="AM149" s="6521"/>
      <c r="AN149" s="902"/>
      <c r="AO149" s="662"/>
      <c r="AP149" s="738"/>
    </row>
    <row r="150" spans="1:42">
      <c r="A150" s="738"/>
      <c r="B150" s="816"/>
      <c r="C150" s="2941" t="s">
        <v>2973</v>
      </c>
      <c r="D150" s="867"/>
      <c r="E150" s="868"/>
      <c r="F150" s="902"/>
      <c r="G150" s="902"/>
      <c r="H150" s="902"/>
      <c r="I150" s="1106"/>
      <c r="J150" s="1106"/>
      <c r="K150" s="1106"/>
      <c r="L150" s="902"/>
      <c r="M150" s="902"/>
      <c r="N150" s="902"/>
      <c r="O150" s="902"/>
      <c r="P150" s="902"/>
      <c r="Q150" s="902"/>
      <c r="R150" s="902"/>
      <c r="S150" s="902"/>
      <c r="T150" s="902"/>
      <c r="U150" s="902"/>
      <c r="V150" s="902"/>
      <c r="W150" s="902"/>
      <c r="X150" s="902"/>
      <c r="Y150" s="902"/>
      <c r="Z150" s="2940"/>
      <c r="AA150" s="662"/>
      <c r="AB150" s="6050"/>
      <c r="AC150" s="902"/>
      <c r="AD150" s="902"/>
      <c r="AE150" s="902"/>
      <c r="AF150" s="902"/>
      <c r="AG150" s="902"/>
      <c r="AH150" s="902"/>
      <c r="AI150" s="902"/>
      <c r="AJ150" s="902"/>
      <c r="AK150" s="2940"/>
      <c r="AL150" s="662"/>
      <c r="AM150" s="6521"/>
      <c r="AN150" s="902"/>
      <c r="AO150" s="662"/>
      <c r="AP150" s="738"/>
    </row>
    <row r="151" spans="1:42">
      <c r="A151" s="738"/>
      <c r="B151" s="816"/>
      <c r="C151" s="2926" t="s">
        <v>580</v>
      </c>
      <c r="D151" s="2919"/>
      <c r="E151" s="2935"/>
      <c r="F151" s="2924"/>
      <c r="G151" s="2924"/>
      <c r="H151" s="2924"/>
      <c r="I151" s="2923"/>
      <c r="J151" s="2923"/>
      <c r="K151" s="2923"/>
      <c r="L151" s="2924"/>
      <c r="M151" s="2924"/>
      <c r="N151" s="2924"/>
      <c r="O151" s="7381">
        <f>O34</f>
        <v>0</v>
      </c>
      <c r="P151" s="2924"/>
      <c r="Q151" s="2924"/>
      <c r="R151" s="2924"/>
      <c r="S151" s="2924"/>
      <c r="T151" s="2924"/>
      <c r="U151" s="2924"/>
      <c r="V151" s="7381">
        <f t="shared" ref="V151:Z152" si="52">V34</f>
        <v>0</v>
      </c>
      <c r="W151" s="7381">
        <f t="shared" si="52"/>
        <v>0</v>
      </c>
      <c r="X151" s="7381">
        <f t="shared" si="52"/>
        <v>0</v>
      </c>
      <c r="Y151" s="7381">
        <f t="shared" si="52"/>
        <v>0</v>
      </c>
      <c r="Z151" s="7383">
        <f t="shared" si="52"/>
        <v>0</v>
      </c>
      <c r="AA151" s="662"/>
      <c r="AB151" s="7380">
        <f t="shared" ref="AB151:AK151" si="53">AB34</f>
        <v>0</v>
      </c>
      <c r="AC151" s="7381">
        <f t="shared" si="53"/>
        <v>0</v>
      </c>
      <c r="AD151" s="7381">
        <f t="shared" si="53"/>
        <v>0</v>
      </c>
      <c r="AE151" s="7381">
        <f t="shared" si="53"/>
        <v>0</v>
      </c>
      <c r="AF151" s="7381">
        <f t="shared" si="53"/>
        <v>0</v>
      </c>
      <c r="AG151" s="7381">
        <f t="shared" si="53"/>
        <v>0</v>
      </c>
      <c r="AH151" s="7381">
        <f t="shared" si="53"/>
        <v>0</v>
      </c>
      <c r="AI151" s="7381">
        <f t="shared" si="53"/>
        <v>0</v>
      </c>
      <c r="AJ151" s="7381">
        <f t="shared" si="53"/>
        <v>0</v>
      </c>
      <c r="AK151" s="7382">
        <f t="shared" si="53"/>
        <v>0</v>
      </c>
      <c r="AL151" s="662"/>
      <c r="AM151" s="7384">
        <f>AM34</f>
        <v>0</v>
      </c>
      <c r="AN151" s="6501"/>
      <c r="AO151" s="662"/>
      <c r="AP151" s="738"/>
    </row>
    <row r="152" spans="1:42">
      <c r="A152" s="738"/>
      <c r="B152" s="816"/>
      <c r="C152" s="2926" t="s">
        <v>44</v>
      </c>
      <c r="D152" s="2919"/>
      <c r="E152" s="2935"/>
      <c r="F152" s="2924"/>
      <c r="G152" s="2924"/>
      <c r="H152" s="2924"/>
      <c r="I152" s="2923"/>
      <c r="J152" s="2923"/>
      <c r="K152" s="2923"/>
      <c r="L152" s="2924"/>
      <c r="M152" s="2924"/>
      <c r="N152" s="2924"/>
      <c r="O152" s="7381">
        <f>O35</f>
        <v>0</v>
      </c>
      <c r="P152" s="2924"/>
      <c r="Q152" s="2924"/>
      <c r="R152" s="2924"/>
      <c r="S152" s="2924"/>
      <c r="T152" s="2924"/>
      <c r="U152" s="2924"/>
      <c r="V152" s="7381">
        <f t="shared" si="52"/>
        <v>0</v>
      </c>
      <c r="W152" s="7381">
        <f t="shared" si="52"/>
        <v>0</v>
      </c>
      <c r="X152" s="7381">
        <f t="shared" si="52"/>
        <v>0</v>
      </c>
      <c r="Y152" s="7381">
        <f t="shared" si="52"/>
        <v>0</v>
      </c>
      <c r="Z152" s="7383">
        <f t="shared" si="52"/>
        <v>0</v>
      </c>
      <c r="AA152" s="662"/>
      <c r="AB152" s="7380">
        <f t="shared" ref="AB152:AK152" si="54">AB35</f>
        <v>0</v>
      </c>
      <c r="AC152" s="7381">
        <f t="shared" si="54"/>
        <v>0</v>
      </c>
      <c r="AD152" s="7381">
        <f t="shared" si="54"/>
        <v>0</v>
      </c>
      <c r="AE152" s="7381">
        <f t="shared" si="54"/>
        <v>0</v>
      </c>
      <c r="AF152" s="7381">
        <f t="shared" si="54"/>
        <v>0</v>
      </c>
      <c r="AG152" s="7381">
        <f t="shared" si="54"/>
        <v>0</v>
      </c>
      <c r="AH152" s="7381">
        <f t="shared" si="54"/>
        <v>0</v>
      </c>
      <c r="AI152" s="7381">
        <f t="shared" si="54"/>
        <v>0</v>
      </c>
      <c r="AJ152" s="7381">
        <f t="shared" si="54"/>
        <v>0</v>
      </c>
      <c r="AK152" s="7382">
        <f t="shared" si="54"/>
        <v>0</v>
      </c>
      <c r="AL152" s="662"/>
      <c r="AM152" s="7384">
        <f>AM35</f>
        <v>0</v>
      </c>
      <c r="AN152" s="6501"/>
      <c r="AO152" s="662"/>
      <c r="AP152" s="738"/>
    </row>
    <row r="153" spans="1:42">
      <c r="A153" s="738"/>
      <c r="B153" s="816"/>
      <c r="C153" s="2941"/>
      <c r="D153" s="867"/>
      <c r="E153" s="868"/>
      <c r="F153" s="902"/>
      <c r="G153" s="902"/>
      <c r="H153" s="902"/>
      <c r="I153" s="1106"/>
      <c r="J153" s="1106"/>
      <c r="K153" s="1106"/>
      <c r="L153" s="902"/>
      <c r="M153" s="902"/>
      <c r="N153" s="902"/>
      <c r="O153" s="902"/>
      <c r="P153" s="902"/>
      <c r="Q153" s="902"/>
      <c r="R153" s="902"/>
      <c r="S153" s="902"/>
      <c r="T153" s="902"/>
      <c r="U153" s="902"/>
      <c r="V153" s="902"/>
      <c r="W153" s="902"/>
      <c r="X153" s="902"/>
      <c r="Y153" s="902"/>
      <c r="Z153" s="2940"/>
      <c r="AA153" s="662"/>
      <c r="AB153" s="6050"/>
      <c r="AC153" s="902"/>
      <c r="AD153" s="902"/>
      <c r="AE153" s="902"/>
      <c r="AF153" s="902"/>
      <c r="AG153" s="902"/>
      <c r="AH153" s="902"/>
      <c r="AI153" s="902"/>
      <c r="AJ153" s="902"/>
      <c r="AK153" s="2940"/>
      <c r="AL153" s="662"/>
      <c r="AM153" s="6521"/>
      <c r="AN153" s="902"/>
      <c r="AO153" s="662"/>
      <c r="AP153" s="738"/>
    </row>
    <row r="154" spans="1:42">
      <c r="A154" s="738"/>
      <c r="B154" s="816"/>
      <c r="C154" s="2941" t="s">
        <v>2974</v>
      </c>
      <c r="D154" s="867"/>
      <c r="E154" s="868"/>
      <c r="F154" s="902"/>
      <c r="G154" s="902"/>
      <c r="H154" s="902"/>
      <c r="I154" s="1106"/>
      <c r="J154" s="1106"/>
      <c r="K154" s="1106"/>
      <c r="L154" s="902"/>
      <c r="M154" s="902"/>
      <c r="N154" s="902"/>
      <c r="O154" s="902"/>
      <c r="P154" s="902"/>
      <c r="Q154" s="902"/>
      <c r="R154" s="902"/>
      <c r="S154" s="902"/>
      <c r="T154" s="902"/>
      <c r="U154" s="902"/>
      <c r="V154" s="902"/>
      <c r="W154" s="902"/>
      <c r="X154" s="902"/>
      <c r="Y154" s="902"/>
      <c r="Z154" s="2940"/>
      <c r="AA154" s="662"/>
      <c r="AB154" s="6050"/>
      <c r="AC154" s="902"/>
      <c r="AD154" s="902"/>
      <c r="AE154" s="902"/>
      <c r="AF154" s="902"/>
      <c r="AG154" s="902"/>
      <c r="AH154" s="902"/>
      <c r="AI154" s="902"/>
      <c r="AJ154" s="902"/>
      <c r="AK154" s="2940"/>
      <c r="AL154" s="662"/>
      <c r="AM154" s="6521"/>
      <c r="AN154" s="902"/>
      <c r="AO154" s="662"/>
      <c r="AP154" s="738"/>
    </row>
    <row r="155" spans="1:42">
      <c r="A155" s="738"/>
      <c r="B155" s="816"/>
      <c r="C155" s="2926" t="s">
        <v>580</v>
      </c>
      <c r="D155" s="2919"/>
      <c r="E155" s="2935"/>
      <c r="F155" s="2924"/>
      <c r="G155" s="2924"/>
      <c r="H155" s="2924"/>
      <c r="I155" s="2923"/>
      <c r="J155" s="2923"/>
      <c r="K155" s="2923"/>
      <c r="L155" s="2924"/>
      <c r="M155" s="2924"/>
      <c r="N155" s="2924"/>
      <c r="O155" s="7372">
        <f>O41+O47</f>
        <v>0</v>
      </c>
      <c r="P155" s="2924"/>
      <c r="Q155" s="2924"/>
      <c r="R155" s="2924"/>
      <c r="S155" s="2924"/>
      <c r="T155" s="2924"/>
      <c r="U155" s="2924"/>
      <c r="V155" s="7372">
        <f t="shared" ref="V155:Z156" si="55">V41+V47</f>
        <v>0</v>
      </c>
      <c r="W155" s="7372">
        <f t="shared" si="55"/>
        <v>0</v>
      </c>
      <c r="X155" s="7372">
        <f t="shared" si="55"/>
        <v>0</v>
      </c>
      <c r="Y155" s="7372">
        <f t="shared" si="55"/>
        <v>0</v>
      </c>
      <c r="Z155" s="7374">
        <f t="shared" si="55"/>
        <v>0</v>
      </c>
      <c r="AA155" s="662"/>
      <c r="AB155" s="7376">
        <f t="shared" ref="AB155:AK155" si="56">AB41+AB47</f>
        <v>0</v>
      </c>
      <c r="AC155" s="7372">
        <f t="shared" si="56"/>
        <v>0</v>
      </c>
      <c r="AD155" s="7372">
        <f t="shared" si="56"/>
        <v>0</v>
      </c>
      <c r="AE155" s="7372">
        <f t="shared" si="56"/>
        <v>0</v>
      </c>
      <c r="AF155" s="7372">
        <f t="shared" si="56"/>
        <v>0</v>
      </c>
      <c r="AG155" s="7372">
        <f t="shared" si="56"/>
        <v>0</v>
      </c>
      <c r="AH155" s="7372">
        <f t="shared" si="56"/>
        <v>0</v>
      </c>
      <c r="AI155" s="7372">
        <f t="shared" si="56"/>
        <v>0</v>
      </c>
      <c r="AJ155" s="7372">
        <f t="shared" si="56"/>
        <v>0</v>
      </c>
      <c r="AK155" s="7379">
        <f t="shared" si="56"/>
        <v>0</v>
      </c>
      <c r="AL155" s="662"/>
      <c r="AM155" s="7385">
        <f>AM41+AM47</f>
        <v>0</v>
      </c>
      <c r="AN155" s="6500"/>
      <c r="AO155" s="662"/>
      <c r="AP155" s="738"/>
    </row>
    <row r="156" spans="1:42">
      <c r="A156" s="738"/>
      <c r="B156" s="816"/>
      <c r="C156" s="2926" t="s">
        <v>44</v>
      </c>
      <c r="D156" s="2919"/>
      <c r="E156" s="2935"/>
      <c r="F156" s="2924"/>
      <c r="G156" s="2924"/>
      <c r="H156" s="2924"/>
      <c r="I156" s="2923"/>
      <c r="J156" s="2923"/>
      <c r="K156" s="2923"/>
      <c r="L156" s="2924"/>
      <c r="M156" s="2924"/>
      <c r="N156" s="2924"/>
      <c r="O156" s="7372">
        <f>O42+O48</f>
        <v>0</v>
      </c>
      <c r="P156" s="2924"/>
      <c r="Q156" s="2924"/>
      <c r="R156" s="2924"/>
      <c r="S156" s="2924"/>
      <c r="T156" s="2924"/>
      <c r="U156" s="2924"/>
      <c r="V156" s="7372">
        <f t="shared" si="55"/>
        <v>0</v>
      </c>
      <c r="W156" s="7372">
        <f t="shared" si="55"/>
        <v>0</v>
      </c>
      <c r="X156" s="7372">
        <f t="shared" si="55"/>
        <v>0</v>
      </c>
      <c r="Y156" s="7372">
        <f t="shared" si="55"/>
        <v>0</v>
      </c>
      <c r="Z156" s="7374">
        <f t="shared" si="55"/>
        <v>0</v>
      </c>
      <c r="AA156" s="662"/>
      <c r="AB156" s="7376">
        <f t="shared" ref="AB156:AK156" si="57">AB42+AB48</f>
        <v>0</v>
      </c>
      <c r="AC156" s="7372">
        <f t="shared" si="57"/>
        <v>0</v>
      </c>
      <c r="AD156" s="7372">
        <f t="shared" si="57"/>
        <v>0</v>
      </c>
      <c r="AE156" s="7372">
        <f t="shared" si="57"/>
        <v>0</v>
      </c>
      <c r="AF156" s="7372">
        <f t="shared" si="57"/>
        <v>0</v>
      </c>
      <c r="AG156" s="7372">
        <f t="shared" si="57"/>
        <v>0</v>
      </c>
      <c r="AH156" s="7372">
        <f t="shared" si="57"/>
        <v>0</v>
      </c>
      <c r="AI156" s="7372">
        <f t="shared" si="57"/>
        <v>0</v>
      </c>
      <c r="AJ156" s="7372">
        <f t="shared" si="57"/>
        <v>0</v>
      </c>
      <c r="AK156" s="7379">
        <f t="shared" si="57"/>
        <v>0</v>
      </c>
      <c r="AL156" s="662"/>
      <c r="AM156" s="7385">
        <f>AM42+AM48</f>
        <v>0</v>
      </c>
      <c r="AN156" s="6500"/>
      <c r="AO156" s="662"/>
      <c r="AP156" s="738"/>
    </row>
    <row r="157" spans="1:42">
      <c r="A157" s="738"/>
      <c r="B157" s="816"/>
      <c r="C157" s="2887"/>
      <c r="D157" s="867"/>
      <c r="E157" s="868"/>
      <c r="F157" s="902"/>
      <c r="G157" s="902"/>
      <c r="H157" s="902"/>
      <c r="I157" s="1106"/>
      <c r="J157" s="1106"/>
      <c r="K157" s="1106"/>
      <c r="L157" s="902"/>
      <c r="M157" s="902"/>
      <c r="N157" s="902"/>
      <c r="O157" s="902"/>
      <c r="P157" s="902"/>
      <c r="Q157" s="902"/>
      <c r="R157" s="902"/>
      <c r="S157" s="902"/>
      <c r="T157" s="902"/>
      <c r="U157" s="902"/>
      <c r="V157" s="902"/>
      <c r="W157" s="902"/>
      <c r="X157" s="902"/>
      <c r="Y157" s="902"/>
      <c r="Z157" s="2940"/>
      <c r="AA157" s="662"/>
      <c r="AB157" s="6050"/>
      <c r="AC157" s="902"/>
      <c r="AD157" s="902"/>
      <c r="AE157" s="902"/>
      <c r="AF157" s="902"/>
      <c r="AG157" s="902"/>
      <c r="AH157" s="902"/>
      <c r="AI157" s="902"/>
      <c r="AJ157" s="902"/>
      <c r="AK157" s="2940"/>
      <c r="AL157" s="662"/>
      <c r="AM157" s="6521"/>
      <c r="AN157" s="902"/>
      <c r="AO157" s="662"/>
      <c r="AP157" s="738"/>
    </row>
    <row r="158" spans="1:42">
      <c r="A158" s="738"/>
      <c r="B158" s="816"/>
      <c r="C158" s="2947" t="s">
        <v>2956</v>
      </c>
      <c r="D158" s="2944"/>
      <c r="E158" s="2945"/>
      <c r="F158" s="2922"/>
      <c r="G158" s="2922"/>
      <c r="H158" s="2922"/>
      <c r="I158" s="2921"/>
      <c r="J158" s="2921"/>
      <c r="K158" s="2921"/>
      <c r="L158" s="2922"/>
      <c r="M158" s="2922"/>
      <c r="N158" s="2922"/>
      <c r="O158" s="2922"/>
      <c r="P158" s="2922"/>
      <c r="Q158" s="2922"/>
      <c r="R158" s="2922"/>
      <c r="S158" s="2922"/>
      <c r="T158" s="2922"/>
      <c r="U158" s="2922"/>
      <c r="V158" s="2922"/>
      <c r="W158" s="2922"/>
      <c r="X158" s="2922"/>
      <c r="Y158" s="2922"/>
      <c r="Z158" s="2946"/>
      <c r="AA158" s="662"/>
      <c r="AB158" s="6051"/>
      <c r="AC158" s="6052"/>
      <c r="AD158" s="6052"/>
      <c r="AE158" s="6052"/>
      <c r="AF158" s="6052"/>
      <c r="AG158" s="6052"/>
      <c r="AH158" s="6052"/>
      <c r="AI158" s="6052"/>
      <c r="AJ158" s="6052"/>
      <c r="AK158" s="6053"/>
      <c r="AL158" s="662"/>
      <c r="AM158" s="6522"/>
      <c r="AN158" s="902"/>
      <c r="AO158" s="662"/>
      <c r="AP158" s="738"/>
    </row>
    <row r="159" spans="1:42">
      <c r="A159" s="738"/>
      <c r="B159" s="816"/>
      <c r="C159" s="2887"/>
      <c r="D159" s="867"/>
      <c r="E159" s="868"/>
      <c r="F159" s="902"/>
      <c r="G159" s="902"/>
      <c r="H159" s="902"/>
      <c r="I159" s="1106"/>
      <c r="J159" s="1106"/>
      <c r="K159" s="1106"/>
      <c r="L159" s="902"/>
      <c r="M159" s="902"/>
      <c r="N159" s="902"/>
      <c r="O159" s="902"/>
      <c r="P159" s="902"/>
      <c r="Q159" s="902"/>
      <c r="R159" s="902"/>
      <c r="S159" s="902"/>
      <c r="T159" s="902"/>
      <c r="U159" s="902"/>
      <c r="V159" s="902"/>
      <c r="W159" s="902"/>
      <c r="X159" s="902"/>
      <c r="Y159" s="902"/>
      <c r="Z159" s="2940"/>
      <c r="AA159" s="662"/>
      <c r="AB159" s="6050"/>
      <c r="AC159" s="902"/>
      <c r="AD159" s="902"/>
      <c r="AE159" s="902"/>
      <c r="AF159" s="902"/>
      <c r="AG159" s="902"/>
      <c r="AH159" s="902"/>
      <c r="AI159" s="902"/>
      <c r="AJ159" s="902"/>
      <c r="AK159" s="2940"/>
      <c r="AL159" s="662"/>
      <c r="AM159" s="6521"/>
      <c r="AN159" s="902"/>
      <c r="AO159" s="662"/>
      <c r="AP159" s="738"/>
    </row>
    <row r="160" spans="1:42">
      <c r="A160" s="738"/>
      <c r="B160" s="816"/>
      <c r="C160" s="2941" t="s">
        <v>2975</v>
      </c>
      <c r="D160" s="867"/>
      <c r="E160" s="868"/>
      <c r="F160" s="902"/>
      <c r="G160" s="902"/>
      <c r="H160" s="902"/>
      <c r="I160" s="1106"/>
      <c r="J160" s="1106"/>
      <c r="K160" s="1106"/>
      <c r="L160" s="902"/>
      <c r="M160" s="902"/>
      <c r="N160" s="902"/>
      <c r="O160" s="902"/>
      <c r="P160" s="902"/>
      <c r="Q160" s="902"/>
      <c r="R160" s="902"/>
      <c r="S160" s="902"/>
      <c r="T160" s="902"/>
      <c r="U160" s="902"/>
      <c r="V160" s="902"/>
      <c r="W160" s="902"/>
      <c r="X160" s="902"/>
      <c r="Y160" s="902"/>
      <c r="Z160" s="2940"/>
      <c r="AA160" s="662"/>
      <c r="AB160" s="6050"/>
      <c r="AC160" s="902"/>
      <c r="AD160" s="902"/>
      <c r="AE160" s="902"/>
      <c r="AF160" s="902"/>
      <c r="AG160" s="902"/>
      <c r="AH160" s="902"/>
      <c r="AI160" s="902"/>
      <c r="AJ160" s="902"/>
      <c r="AK160" s="2940"/>
      <c r="AL160" s="662"/>
      <c r="AM160" s="6521"/>
      <c r="AN160" s="902"/>
      <c r="AO160" s="662"/>
      <c r="AP160" s="738"/>
    </row>
    <row r="161" spans="1:42">
      <c r="A161" s="738"/>
      <c r="B161" s="816"/>
      <c r="C161" s="2926" t="s">
        <v>580</v>
      </c>
      <c r="D161" s="2919"/>
      <c r="E161" s="2935"/>
      <c r="F161" s="2924"/>
      <c r="G161" s="2924"/>
      <c r="H161" s="2924"/>
      <c r="I161" s="2923"/>
      <c r="J161" s="2923"/>
      <c r="K161" s="2923"/>
      <c r="L161" s="2924"/>
      <c r="M161" s="2924"/>
      <c r="N161" s="2924"/>
      <c r="O161" s="7372">
        <f>O57+O63</f>
        <v>0</v>
      </c>
      <c r="P161" s="2924"/>
      <c r="Q161" s="2924"/>
      <c r="R161" s="2924"/>
      <c r="S161" s="2924"/>
      <c r="T161" s="2924"/>
      <c r="U161" s="2924"/>
      <c r="V161" s="7372">
        <f t="shared" ref="V161:Z162" si="58">V57+V63</f>
        <v>0</v>
      </c>
      <c r="W161" s="7372">
        <f t="shared" si="58"/>
        <v>0</v>
      </c>
      <c r="X161" s="7372">
        <f t="shared" si="58"/>
        <v>0</v>
      </c>
      <c r="Y161" s="7372">
        <f t="shared" si="58"/>
        <v>0</v>
      </c>
      <c r="Z161" s="7374">
        <f t="shared" si="58"/>
        <v>0</v>
      </c>
      <c r="AA161" s="662"/>
      <c r="AB161" s="7376">
        <f t="shared" ref="AB161:AK161" si="59">AB57+AB63</f>
        <v>0</v>
      </c>
      <c r="AC161" s="7372">
        <f t="shared" si="59"/>
        <v>0</v>
      </c>
      <c r="AD161" s="7372">
        <f t="shared" si="59"/>
        <v>0</v>
      </c>
      <c r="AE161" s="7372">
        <f t="shared" si="59"/>
        <v>0</v>
      </c>
      <c r="AF161" s="7372">
        <f t="shared" si="59"/>
        <v>0</v>
      </c>
      <c r="AG161" s="7372">
        <f t="shared" si="59"/>
        <v>0</v>
      </c>
      <c r="AH161" s="7372">
        <f t="shared" si="59"/>
        <v>0</v>
      </c>
      <c r="AI161" s="7372">
        <f t="shared" si="59"/>
        <v>0</v>
      </c>
      <c r="AJ161" s="7372">
        <f t="shared" si="59"/>
        <v>0</v>
      </c>
      <c r="AK161" s="7379">
        <f t="shared" si="59"/>
        <v>0</v>
      </c>
      <c r="AL161" s="662"/>
      <c r="AM161" s="7385">
        <f>AM57+AM63</f>
        <v>0</v>
      </c>
      <c r="AN161" s="6500"/>
      <c r="AO161" s="662"/>
      <c r="AP161" s="738"/>
    </row>
    <row r="162" spans="1:42">
      <c r="A162" s="738"/>
      <c r="B162" s="816"/>
      <c r="C162" s="2926" t="s">
        <v>44</v>
      </c>
      <c r="D162" s="2919"/>
      <c r="E162" s="2935"/>
      <c r="F162" s="2924"/>
      <c r="G162" s="2924"/>
      <c r="H162" s="2924"/>
      <c r="I162" s="2923"/>
      <c r="J162" s="2923"/>
      <c r="K162" s="2923"/>
      <c r="L162" s="2924"/>
      <c r="M162" s="2924"/>
      <c r="N162" s="2924"/>
      <c r="O162" s="7372">
        <f>O58+O64</f>
        <v>0</v>
      </c>
      <c r="P162" s="2924"/>
      <c r="Q162" s="2924"/>
      <c r="R162" s="2924"/>
      <c r="S162" s="2924"/>
      <c r="T162" s="2924"/>
      <c r="U162" s="2924"/>
      <c r="V162" s="7372">
        <f t="shared" si="58"/>
        <v>0</v>
      </c>
      <c r="W162" s="7372">
        <f t="shared" si="58"/>
        <v>0</v>
      </c>
      <c r="X162" s="7372">
        <f t="shared" si="58"/>
        <v>0</v>
      </c>
      <c r="Y162" s="7372">
        <f t="shared" si="58"/>
        <v>0</v>
      </c>
      <c r="Z162" s="7374">
        <f t="shared" si="58"/>
        <v>0</v>
      </c>
      <c r="AA162" s="662"/>
      <c r="AB162" s="7376">
        <f t="shared" ref="AB162:AK162" si="60">AB58+AB64</f>
        <v>0</v>
      </c>
      <c r="AC162" s="7372">
        <f t="shared" si="60"/>
        <v>0</v>
      </c>
      <c r="AD162" s="7372">
        <f t="shared" si="60"/>
        <v>0</v>
      </c>
      <c r="AE162" s="7372">
        <f t="shared" si="60"/>
        <v>0</v>
      </c>
      <c r="AF162" s="7372">
        <f t="shared" si="60"/>
        <v>0</v>
      </c>
      <c r="AG162" s="7372">
        <f t="shared" si="60"/>
        <v>0</v>
      </c>
      <c r="AH162" s="7372">
        <f t="shared" si="60"/>
        <v>0</v>
      </c>
      <c r="AI162" s="7372">
        <f t="shared" si="60"/>
        <v>0</v>
      </c>
      <c r="AJ162" s="7372">
        <f t="shared" si="60"/>
        <v>0</v>
      </c>
      <c r="AK162" s="7379">
        <f t="shared" si="60"/>
        <v>0</v>
      </c>
      <c r="AL162" s="662"/>
      <c r="AM162" s="7385">
        <f>AM58+AM64</f>
        <v>0</v>
      </c>
      <c r="AN162" s="6500"/>
      <c r="AO162" s="662"/>
      <c r="AP162" s="738"/>
    </row>
    <row r="163" spans="1:42">
      <c r="A163" s="738"/>
      <c r="B163" s="816"/>
      <c r="C163" s="2941"/>
      <c r="D163" s="867"/>
      <c r="E163" s="868"/>
      <c r="F163" s="902"/>
      <c r="G163" s="902"/>
      <c r="H163" s="902"/>
      <c r="I163" s="1106"/>
      <c r="J163" s="1106"/>
      <c r="K163" s="1106"/>
      <c r="L163" s="902"/>
      <c r="M163" s="902"/>
      <c r="N163" s="902"/>
      <c r="O163" s="902"/>
      <c r="P163" s="902"/>
      <c r="Q163" s="902"/>
      <c r="R163" s="902"/>
      <c r="S163" s="902"/>
      <c r="T163" s="902"/>
      <c r="U163" s="902"/>
      <c r="V163" s="902"/>
      <c r="W163" s="902"/>
      <c r="X163" s="902"/>
      <c r="Y163" s="902"/>
      <c r="Z163" s="2940"/>
      <c r="AA163" s="662"/>
      <c r="AB163" s="6050"/>
      <c r="AC163" s="902"/>
      <c r="AD163" s="902"/>
      <c r="AE163" s="902"/>
      <c r="AF163" s="902"/>
      <c r="AG163" s="902"/>
      <c r="AH163" s="902"/>
      <c r="AI163" s="902"/>
      <c r="AJ163" s="902"/>
      <c r="AK163" s="2940"/>
      <c r="AL163" s="662"/>
      <c r="AM163" s="6521"/>
      <c r="AN163" s="902"/>
      <c r="AO163" s="662"/>
      <c r="AP163" s="738"/>
    </row>
    <row r="164" spans="1:42">
      <c r="A164" s="738"/>
      <c r="B164" s="816"/>
      <c r="C164" s="2941" t="s">
        <v>2976</v>
      </c>
      <c r="D164" s="867"/>
      <c r="E164" s="868"/>
      <c r="F164" s="902"/>
      <c r="G164" s="902"/>
      <c r="H164" s="902"/>
      <c r="I164" s="1106"/>
      <c r="J164" s="1106"/>
      <c r="K164" s="1106"/>
      <c r="L164" s="902"/>
      <c r="M164" s="902"/>
      <c r="N164" s="902"/>
      <c r="O164" s="902"/>
      <c r="P164" s="902"/>
      <c r="Q164" s="902"/>
      <c r="R164" s="902"/>
      <c r="S164" s="902"/>
      <c r="T164" s="902"/>
      <c r="U164" s="902"/>
      <c r="V164" s="902"/>
      <c r="W164" s="902"/>
      <c r="X164" s="902"/>
      <c r="Y164" s="902"/>
      <c r="Z164" s="2940"/>
      <c r="AA164" s="662"/>
      <c r="AB164" s="6050"/>
      <c r="AC164" s="902"/>
      <c r="AD164" s="902"/>
      <c r="AE164" s="902"/>
      <c r="AF164" s="902"/>
      <c r="AG164" s="902"/>
      <c r="AH164" s="902"/>
      <c r="AI164" s="902"/>
      <c r="AJ164" s="902"/>
      <c r="AK164" s="2940"/>
      <c r="AL164" s="662"/>
      <c r="AM164" s="6521"/>
      <c r="AN164" s="902"/>
      <c r="AO164" s="662"/>
      <c r="AP164" s="738"/>
    </row>
    <row r="165" spans="1:42">
      <c r="A165" s="738"/>
      <c r="B165" s="816"/>
      <c r="C165" s="2926" t="s">
        <v>580</v>
      </c>
      <c r="D165" s="2919"/>
      <c r="E165" s="2935"/>
      <c r="F165" s="2924"/>
      <c r="G165" s="2924"/>
      <c r="H165" s="2924"/>
      <c r="I165" s="2923"/>
      <c r="J165" s="2923"/>
      <c r="K165" s="2923"/>
      <c r="L165" s="2924"/>
      <c r="M165" s="2924"/>
      <c r="N165" s="2924"/>
      <c r="O165" s="7381">
        <f>O69</f>
        <v>0</v>
      </c>
      <c r="P165" s="2924"/>
      <c r="Q165" s="2924"/>
      <c r="R165" s="2924"/>
      <c r="S165" s="2924"/>
      <c r="T165" s="2924"/>
      <c r="U165" s="2924"/>
      <c r="V165" s="7381">
        <f t="shared" ref="V165:Z166" si="61">V69</f>
        <v>0</v>
      </c>
      <c r="W165" s="7381">
        <f t="shared" si="61"/>
        <v>0</v>
      </c>
      <c r="X165" s="7381">
        <f t="shared" si="61"/>
        <v>0</v>
      </c>
      <c r="Y165" s="7381">
        <f t="shared" si="61"/>
        <v>0</v>
      </c>
      <c r="Z165" s="7383">
        <f t="shared" si="61"/>
        <v>0</v>
      </c>
      <c r="AA165" s="662"/>
      <c r="AB165" s="7380">
        <f t="shared" ref="AB165:AK165" si="62">AB69</f>
        <v>0</v>
      </c>
      <c r="AC165" s="7381">
        <f t="shared" si="62"/>
        <v>0</v>
      </c>
      <c r="AD165" s="7381">
        <f t="shared" si="62"/>
        <v>0</v>
      </c>
      <c r="AE165" s="7381">
        <f t="shared" si="62"/>
        <v>0</v>
      </c>
      <c r="AF165" s="7381">
        <f t="shared" si="62"/>
        <v>0</v>
      </c>
      <c r="AG165" s="7381">
        <f t="shared" si="62"/>
        <v>0</v>
      </c>
      <c r="AH165" s="7381">
        <f t="shared" si="62"/>
        <v>0</v>
      </c>
      <c r="AI165" s="7381">
        <f t="shared" si="62"/>
        <v>0</v>
      </c>
      <c r="AJ165" s="7381">
        <f t="shared" si="62"/>
        <v>0</v>
      </c>
      <c r="AK165" s="7382">
        <f t="shared" si="62"/>
        <v>0</v>
      </c>
      <c r="AL165" s="662"/>
      <c r="AM165" s="7384">
        <f>AM69</f>
        <v>0</v>
      </c>
      <c r="AN165" s="6501"/>
      <c r="AO165" s="662"/>
      <c r="AP165" s="738"/>
    </row>
    <row r="166" spans="1:42">
      <c r="A166" s="738"/>
      <c r="B166" s="816"/>
      <c r="C166" s="2926" t="s">
        <v>44</v>
      </c>
      <c r="D166" s="2919"/>
      <c r="E166" s="2935"/>
      <c r="F166" s="2924"/>
      <c r="G166" s="2924"/>
      <c r="H166" s="2924"/>
      <c r="I166" s="2923"/>
      <c r="J166" s="2923"/>
      <c r="K166" s="2923"/>
      <c r="L166" s="2924"/>
      <c r="M166" s="2924"/>
      <c r="N166" s="2924"/>
      <c r="O166" s="7381">
        <f>O70</f>
        <v>0</v>
      </c>
      <c r="P166" s="2924"/>
      <c r="Q166" s="2924"/>
      <c r="R166" s="2924"/>
      <c r="S166" s="2924"/>
      <c r="T166" s="2924"/>
      <c r="U166" s="2924"/>
      <c r="V166" s="7381">
        <f t="shared" si="61"/>
        <v>0</v>
      </c>
      <c r="W166" s="7381">
        <f t="shared" si="61"/>
        <v>0</v>
      </c>
      <c r="X166" s="7381">
        <f t="shared" si="61"/>
        <v>0</v>
      </c>
      <c r="Y166" s="7381">
        <f t="shared" si="61"/>
        <v>0</v>
      </c>
      <c r="Z166" s="7383">
        <f t="shared" si="61"/>
        <v>0</v>
      </c>
      <c r="AA166" s="662"/>
      <c r="AB166" s="7380">
        <f t="shared" ref="AB166:AK166" si="63">AB70</f>
        <v>0</v>
      </c>
      <c r="AC166" s="7381">
        <f t="shared" si="63"/>
        <v>0</v>
      </c>
      <c r="AD166" s="7381">
        <f t="shared" si="63"/>
        <v>0</v>
      </c>
      <c r="AE166" s="7381">
        <f t="shared" si="63"/>
        <v>0</v>
      </c>
      <c r="AF166" s="7381">
        <f t="shared" si="63"/>
        <v>0</v>
      </c>
      <c r="AG166" s="7381">
        <f t="shared" si="63"/>
        <v>0</v>
      </c>
      <c r="AH166" s="7381">
        <f t="shared" si="63"/>
        <v>0</v>
      </c>
      <c r="AI166" s="7381">
        <f t="shared" si="63"/>
        <v>0</v>
      </c>
      <c r="AJ166" s="7381">
        <f t="shared" si="63"/>
        <v>0</v>
      </c>
      <c r="AK166" s="7382">
        <f t="shared" si="63"/>
        <v>0</v>
      </c>
      <c r="AL166" s="662"/>
      <c r="AM166" s="7384">
        <f>AM70</f>
        <v>0</v>
      </c>
      <c r="AN166" s="6501"/>
      <c r="AO166" s="662"/>
      <c r="AP166" s="738"/>
    </row>
    <row r="167" spans="1:42">
      <c r="A167" s="738"/>
      <c r="B167" s="816"/>
      <c r="C167" s="2941"/>
      <c r="D167" s="867"/>
      <c r="E167" s="868"/>
      <c r="F167" s="902"/>
      <c r="G167" s="902"/>
      <c r="H167" s="902"/>
      <c r="I167" s="1106"/>
      <c r="J167" s="1106"/>
      <c r="K167" s="1106"/>
      <c r="L167" s="902"/>
      <c r="M167" s="902"/>
      <c r="N167" s="902"/>
      <c r="O167" s="902"/>
      <c r="P167" s="902"/>
      <c r="Q167" s="902"/>
      <c r="R167" s="902"/>
      <c r="S167" s="902"/>
      <c r="T167" s="902"/>
      <c r="U167" s="902"/>
      <c r="V167" s="902"/>
      <c r="W167" s="902"/>
      <c r="X167" s="902"/>
      <c r="Y167" s="902"/>
      <c r="Z167" s="2940"/>
      <c r="AA167" s="662"/>
      <c r="AB167" s="6050"/>
      <c r="AC167" s="902"/>
      <c r="AD167" s="902"/>
      <c r="AE167" s="902"/>
      <c r="AF167" s="902"/>
      <c r="AG167" s="902"/>
      <c r="AH167" s="902"/>
      <c r="AI167" s="902"/>
      <c r="AJ167" s="902"/>
      <c r="AK167" s="2940"/>
      <c r="AL167" s="662"/>
      <c r="AM167" s="6521"/>
      <c r="AN167" s="902"/>
      <c r="AO167" s="662"/>
      <c r="AP167" s="738"/>
    </row>
    <row r="168" spans="1:42">
      <c r="A168" s="738"/>
      <c r="B168" s="816"/>
      <c r="C168" s="2941" t="s">
        <v>2977</v>
      </c>
      <c r="D168" s="867"/>
      <c r="E168" s="868"/>
      <c r="F168" s="902"/>
      <c r="G168" s="902"/>
      <c r="H168" s="902"/>
      <c r="I168" s="1106"/>
      <c r="J168" s="1106"/>
      <c r="K168" s="1106"/>
      <c r="L168" s="902"/>
      <c r="M168" s="902"/>
      <c r="N168" s="902"/>
      <c r="O168" s="902"/>
      <c r="P168" s="902"/>
      <c r="Q168" s="902"/>
      <c r="R168" s="902"/>
      <c r="S168" s="902"/>
      <c r="T168" s="902"/>
      <c r="U168" s="902"/>
      <c r="V168" s="902"/>
      <c r="W168" s="902"/>
      <c r="X168" s="902"/>
      <c r="Y168" s="902"/>
      <c r="Z168" s="2940"/>
      <c r="AA168" s="662"/>
      <c r="AB168" s="6050"/>
      <c r="AC168" s="902"/>
      <c r="AD168" s="902"/>
      <c r="AE168" s="902"/>
      <c r="AF168" s="902"/>
      <c r="AG168" s="902"/>
      <c r="AH168" s="902"/>
      <c r="AI168" s="902"/>
      <c r="AJ168" s="902"/>
      <c r="AK168" s="2940"/>
      <c r="AL168" s="662"/>
      <c r="AM168" s="6521"/>
      <c r="AN168" s="902"/>
      <c r="AO168" s="662"/>
      <c r="AP168" s="738"/>
    </row>
    <row r="169" spans="1:42">
      <c r="A169" s="738"/>
      <c r="B169" s="816"/>
      <c r="C169" s="2926" t="s">
        <v>580</v>
      </c>
      <c r="D169" s="2919"/>
      <c r="E169" s="2935"/>
      <c r="F169" s="2924"/>
      <c r="G169" s="2924"/>
      <c r="H169" s="2924"/>
      <c r="I169" s="2923"/>
      <c r="J169" s="2923"/>
      <c r="K169" s="2923"/>
      <c r="L169" s="2924"/>
      <c r="M169" s="2924"/>
      <c r="N169" s="2924"/>
      <c r="O169" s="7372">
        <f>O76+O82</f>
        <v>0</v>
      </c>
      <c r="P169" s="2924"/>
      <c r="Q169" s="2924"/>
      <c r="R169" s="2924"/>
      <c r="S169" s="2924"/>
      <c r="T169" s="2924"/>
      <c r="U169" s="2924"/>
      <c r="V169" s="7372">
        <f t="shared" ref="V169:Z170" si="64">V76+V82</f>
        <v>0</v>
      </c>
      <c r="W169" s="7372">
        <f t="shared" si="64"/>
        <v>0</v>
      </c>
      <c r="X169" s="7372">
        <f t="shared" si="64"/>
        <v>0</v>
      </c>
      <c r="Y169" s="7372">
        <f t="shared" si="64"/>
        <v>0</v>
      </c>
      <c r="Z169" s="7374">
        <f t="shared" si="64"/>
        <v>0</v>
      </c>
      <c r="AA169" s="662"/>
      <c r="AB169" s="7376">
        <f t="shared" ref="AB169:AK169" si="65">AB76+AB82</f>
        <v>0</v>
      </c>
      <c r="AC169" s="7372">
        <f t="shared" si="65"/>
        <v>0</v>
      </c>
      <c r="AD169" s="7372">
        <f t="shared" si="65"/>
        <v>0</v>
      </c>
      <c r="AE169" s="7372">
        <f t="shared" si="65"/>
        <v>0</v>
      </c>
      <c r="AF169" s="7372">
        <f t="shared" si="65"/>
        <v>0</v>
      </c>
      <c r="AG169" s="7372">
        <f t="shared" si="65"/>
        <v>0</v>
      </c>
      <c r="AH169" s="7372">
        <f t="shared" si="65"/>
        <v>0</v>
      </c>
      <c r="AI169" s="7372">
        <f t="shared" si="65"/>
        <v>0</v>
      </c>
      <c r="AJ169" s="7372">
        <f t="shared" si="65"/>
        <v>0</v>
      </c>
      <c r="AK169" s="7379">
        <f t="shared" si="65"/>
        <v>0</v>
      </c>
      <c r="AL169" s="662"/>
      <c r="AM169" s="7385">
        <f>AM76+AM82</f>
        <v>0</v>
      </c>
      <c r="AN169" s="6500"/>
      <c r="AO169" s="662"/>
      <c r="AP169" s="738"/>
    </row>
    <row r="170" spans="1:42" ht="13.5" thickBot="1">
      <c r="A170" s="738"/>
      <c r="B170" s="816"/>
      <c r="C170" s="2927" t="s">
        <v>44</v>
      </c>
      <c r="D170" s="2936"/>
      <c r="E170" s="2937"/>
      <c r="F170" s="2934"/>
      <c r="G170" s="2934"/>
      <c r="H170" s="2934"/>
      <c r="I170" s="2933"/>
      <c r="J170" s="2933"/>
      <c r="K170" s="2933"/>
      <c r="L170" s="2934"/>
      <c r="M170" s="2934"/>
      <c r="N170" s="2934"/>
      <c r="O170" s="7373">
        <f>O77+O83</f>
        <v>0</v>
      </c>
      <c r="P170" s="2934"/>
      <c r="Q170" s="2934"/>
      <c r="R170" s="2934"/>
      <c r="S170" s="2934"/>
      <c r="T170" s="2934"/>
      <c r="U170" s="2934"/>
      <c r="V170" s="7373">
        <f t="shared" si="64"/>
        <v>0</v>
      </c>
      <c r="W170" s="7373">
        <f t="shared" si="64"/>
        <v>0</v>
      </c>
      <c r="X170" s="7373">
        <f t="shared" si="64"/>
        <v>0</v>
      </c>
      <c r="Y170" s="7373">
        <f t="shared" si="64"/>
        <v>0</v>
      </c>
      <c r="Z170" s="7375">
        <f t="shared" si="64"/>
        <v>0</v>
      </c>
      <c r="AA170" s="662"/>
      <c r="AB170" s="7377">
        <f t="shared" ref="AB170:AK170" si="66">AB77+AB83</f>
        <v>0</v>
      </c>
      <c r="AC170" s="7378">
        <f t="shared" si="66"/>
        <v>0</v>
      </c>
      <c r="AD170" s="7378">
        <f t="shared" si="66"/>
        <v>0</v>
      </c>
      <c r="AE170" s="7378">
        <f t="shared" si="66"/>
        <v>0</v>
      </c>
      <c r="AF170" s="7378">
        <f t="shared" si="66"/>
        <v>0</v>
      </c>
      <c r="AG170" s="7378">
        <f t="shared" si="66"/>
        <v>0</v>
      </c>
      <c r="AH170" s="7378">
        <f t="shared" si="66"/>
        <v>0</v>
      </c>
      <c r="AI170" s="7378">
        <f t="shared" si="66"/>
        <v>0</v>
      </c>
      <c r="AJ170" s="7378">
        <f t="shared" si="66"/>
        <v>0</v>
      </c>
      <c r="AK170" s="7375">
        <f t="shared" si="66"/>
        <v>0</v>
      </c>
      <c r="AL170" s="662"/>
      <c r="AM170" s="7386">
        <f>AM77+AM83</f>
        <v>0</v>
      </c>
      <c r="AN170" s="6500"/>
      <c r="AO170" s="662"/>
      <c r="AP170" s="738"/>
    </row>
    <row r="171" spans="1:42" ht="13.5" thickBot="1">
      <c r="A171" s="738"/>
      <c r="B171" s="816"/>
      <c r="C171" s="820"/>
      <c r="D171" s="855"/>
      <c r="E171" s="856"/>
      <c r="F171" s="871"/>
      <c r="G171" s="871"/>
      <c r="H171" s="871"/>
      <c r="I171" s="870"/>
      <c r="J171" s="870"/>
      <c r="K171" s="870"/>
      <c r="L171" s="871"/>
      <c r="M171" s="871"/>
      <c r="N171" s="871"/>
      <c r="O171" s="871"/>
      <c r="P171" s="871"/>
      <c r="Q171" s="871"/>
      <c r="R171" s="871"/>
      <c r="S171" s="871"/>
      <c r="T171" s="871"/>
      <c r="U171" s="871"/>
      <c r="V171" s="2942"/>
      <c r="W171" s="2942"/>
      <c r="X171" s="2942"/>
      <c r="Y171" s="2942"/>
      <c r="Z171" s="2942"/>
      <c r="AA171" s="1087"/>
      <c r="AB171" s="2942"/>
      <c r="AC171" s="2942"/>
      <c r="AD171" s="2942"/>
      <c r="AE171" s="2942"/>
      <c r="AF171" s="2942"/>
      <c r="AG171" s="2942"/>
      <c r="AH171" s="2942"/>
      <c r="AI171" s="2942"/>
      <c r="AJ171" s="2942"/>
      <c r="AK171" s="2942"/>
      <c r="AL171" s="1087"/>
      <c r="AM171" s="6523"/>
      <c r="AN171" s="902"/>
      <c r="AO171" s="1087"/>
      <c r="AP171" s="738"/>
    </row>
    <row r="172" spans="1:42">
      <c r="A172" s="738"/>
      <c r="B172" s="816"/>
      <c r="C172" s="2948" t="s">
        <v>2970</v>
      </c>
      <c r="D172" s="2938"/>
      <c r="E172" s="2939"/>
      <c r="F172" s="2931"/>
      <c r="G172" s="2931"/>
      <c r="H172" s="2931"/>
      <c r="I172" s="2930"/>
      <c r="J172" s="2930"/>
      <c r="K172" s="2930"/>
      <c r="L172" s="2931"/>
      <c r="M172" s="2931"/>
      <c r="N172" s="2931"/>
      <c r="O172" s="2931"/>
      <c r="P172" s="2931"/>
      <c r="Q172" s="2931"/>
      <c r="R172" s="2931"/>
      <c r="S172" s="2931"/>
      <c r="T172" s="2931"/>
      <c r="U172" s="2931"/>
      <c r="V172" s="2931"/>
      <c r="W172" s="2931"/>
      <c r="X172" s="2931"/>
      <c r="Y172" s="2931"/>
      <c r="Z172" s="2932"/>
      <c r="AA172" s="662"/>
      <c r="AB172" s="6047"/>
      <c r="AC172" s="6048"/>
      <c r="AD172" s="6048"/>
      <c r="AE172" s="6048"/>
      <c r="AF172" s="6048"/>
      <c r="AG172" s="6048"/>
      <c r="AH172" s="6048"/>
      <c r="AI172" s="6048"/>
      <c r="AJ172" s="6048"/>
      <c r="AK172" s="6049"/>
      <c r="AL172" s="662"/>
      <c r="AM172" s="6520"/>
      <c r="AN172" s="902"/>
      <c r="AO172" s="662"/>
      <c r="AP172" s="738"/>
    </row>
    <row r="173" spans="1:42">
      <c r="A173" s="738"/>
      <c r="B173" s="816"/>
      <c r="C173" s="2887"/>
      <c r="D173" s="867"/>
      <c r="E173" s="868"/>
      <c r="F173" s="902"/>
      <c r="G173" s="902"/>
      <c r="H173" s="902"/>
      <c r="I173" s="1106"/>
      <c r="J173" s="1106"/>
      <c r="K173" s="1106"/>
      <c r="L173" s="902"/>
      <c r="M173" s="902"/>
      <c r="N173" s="902"/>
      <c r="O173" s="902"/>
      <c r="P173" s="902"/>
      <c r="Q173" s="902"/>
      <c r="R173" s="902"/>
      <c r="S173" s="902"/>
      <c r="T173" s="902"/>
      <c r="U173" s="902"/>
      <c r="V173" s="902"/>
      <c r="W173" s="902"/>
      <c r="X173" s="902"/>
      <c r="Y173" s="902"/>
      <c r="Z173" s="2940"/>
      <c r="AA173" s="662"/>
      <c r="AB173" s="6050"/>
      <c r="AC173" s="902"/>
      <c r="AD173" s="902"/>
      <c r="AE173" s="902"/>
      <c r="AF173" s="902"/>
      <c r="AG173" s="902"/>
      <c r="AH173" s="902"/>
      <c r="AI173" s="902"/>
      <c r="AJ173" s="902"/>
      <c r="AK173" s="2940"/>
      <c r="AL173" s="662"/>
      <c r="AM173" s="6521"/>
      <c r="AN173" s="902"/>
      <c r="AO173" s="662"/>
      <c r="AP173" s="738"/>
    </row>
    <row r="174" spans="1:42">
      <c r="A174" s="738"/>
      <c r="B174" s="816"/>
      <c r="C174" s="2941" t="s">
        <v>2978</v>
      </c>
      <c r="D174" s="867"/>
      <c r="E174" s="868"/>
      <c r="F174" s="902"/>
      <c r="G174" s="902"/>
      <c r="H174" s="902"/>
      <c r="I174" s="1106"/>
      <c r="J174" s="1106"/>
      <c r="K174" s="1106"/>
      <c r="L174" s="902"/>
      <c r="M174" s="902"/>
      <c r="N174" s="902"/>
      <c r="O174" s="902"/>
      <c r="P174" s="902"/>
      <c r="Q174" s="902"/>
      <c r="R174" s="902"/>
      <c r="S174" s="902"/>
      <c r="T174" s="902"/>
      <c r="U174" s="902"/>
      <c r="V174" s="902"/>
      <c r="W174" s="902"/>
      <c r="X174" s="902"/>
      <c r="Y174" s="902"/>
      <c r="Z174" s="2940"/>
      <c r="AA174" s="662"/>
      <c r="AB174" s="6050"/>
      <c r="AC174" s="902"/>
      <c r="AD174" s="902"/>
      <c r="AE174" s="902"/>
      <c r="AF174" s="902"/>
      <c r="AG174" s="902"/>
      <c r="AH174" s="902"/>
      <c r="AI174" s="902"/>
      <c r="AJ174" s="902"/>
      <c r="AK174" s="2940"/>
      <c r="AL174" s="662"/>
      <c r="AM174" s="6521"/>
      <c r="AN174" s="902"/>
      <c r="AO174" s="662"/>
      <c r="AP174" s="738"/>
    </row>
    <row r="175" spans="1:42">
      <c r="A175" s="738"/>
      <c r="B175" s="816"/>
      <c r="C175" s="2926" t="s">
        <v>580</v>
      </c>
      <c r="D175" s="2919"/>
      <c r="E175" s="2935"/>
      <c r="F175" s="2924"/>
      <c r="G175" s="2924"/>
      <c r="H175" s="2924"/>
      <c r="I175" s="2923"/>
      <c r="J175" s="2923"/>
      <c r="K175" s="2923"/>
      <c r="L175" s="2924"/>
      <c r="M175" s="2924"/>
      <c r="N175" s="2924"/>
      <c r="O175" s="7372">
        <f>O94+O100</f>
        <v>0</v>
      </c>
      <c r="P175" s="2924"/>
      <c r="Q175" s="2924"/>
      <c r="R175" s="2924"/>
      <c r="S175" s="2924"/>
      <c r="T175" s="2924"/>
      <c r="U175" s="2924"/>
      <c r="V175" s="7372">
        <f t="shared" ref="V175:Z176" si="67">V94+V100</f>
        <v>0</v>
      </c>
      <c r="W175" s="7372">
        <f t="shared" si="67"/>
        <v>0</v>
      </c>
      <c r="X175" s="7372">
        <f t="shared" si="67"/>
        <v>0</v>
      </c>
      <c r="Y175" s="7372">
        <f t="shared" si="67"/>
        <v>0</v>
      </c>
      <c r="Z175" s="7374">
        <f t="shared" si="67"/>
        <v>0</v>
      </c>
      <c r="AA175" s="662"/>
      <c r="AB175" s="7376">
        <f t="shared" ref="AB175:AK175" si="68">AB94+AB100</f>
        <v>0</v>
      </c>
      <c r="AC175" s="7372">
        <f t="shared" si="68"/>
        <v>0</v>
      </c>
      <c r="AD175" s="7372">
        <f t="shared" si="68"/>
        <v>0</v>
      </c>
      <c r="AE175" s="7372">
        <f t="shared" si="68"/>
        <v>0</v>
      </c>
      <c r="AF175" s="7372">
        <f t="shared" si="68"/>
        <v>0</v>
      </c>
      <c r="AG175" s="7372">
        <f t="shared" si="68"/>
        <v>0</v>
      </c>
      <c r="AH175" s="7372">
        <f t="shared" si="68"/>
        <v>0</v>
      </c>
      <c r="AI175" s="7372">
        <f t="shared" si="68"/>
        <v>0</v>
      </c>
      <c r="AJ175" s="7372">
        <f t="shared" si="68"/>
        <v>0</v>
      </c>
      <c r="AK175" s="7379">
        <f t="shared" si="68"/>
        <v>0</v>
      </c>
      <c r="AL175" s="662"/>
      <c r="AM175" s="7385">
        <f>AM94+AM100</f>
        <v>0</v>
      </c>
      <c r="AN175" s="6500"/>
      <c r="AO175" s="662"/>
      <c r="AP175" s="738"/>
    </row>
    <row r="176" spans="1:42">
      <c r="A176" s="738"/>
      <c r="B176" s="816"/>
      <c r="C176" s="2926" t="s">
        <v>44</v>
      </c>
      <c r="D176" s="2919"/>
      <c r="E176" s="2935"/>
      <c r="F176" s="2924"/>
      <c r="G176" s="2924"/>
      <c r="H176" s="2924"/>
      <c r="I176" s="2923"/>
      <c r="J176" s="2923"/>
      <c r="K176" s="2923"/>
      <c r="L176" s="2924"/>
      <c r="M176" s="2924"/>
      <c r="N176" s="2924"/>
      <c r="O176" s="7372">
        <f>O95+O101</f>
        <v>0</v>
      </c>
      <c r="P176" s="2924"/>
      <c r="Q176" s="2924"/>
      <c r="R176" s="2924"/>
      <c r="S176" s="2924"/>
      <c r="T176" s="2924"/>
      <c r="U176" s="2924"/>
      <c r="V176" s="7372">
        <f t="shared" si="67"/>
        <v>0</v>
      </c>
      <c r="W176" s="7372">
        <f t="shared" si="67"/>
        <v>0</v>
      </c>
      <c r="X176" s="7372">
        <f t="shared" si="67"/>
        <v>0</v>
      </c>
      <c r="Y176" s="7372">
        <f t="shared" si="67"/>
        <v>0</v>
      </c>
      <c r="Z176" s="7374">
        <f t="shared" si="67"/>
        <v>0</v>
      </c>
      <c r="AA176" s="662"/>
      <c r="AB176" s="7376">
        <f t="shared" ref="AB176:AK176" si="69">AB95+AB101</f>
        <v>0</v>
      </c>
      <c r="AC176" s="7372">
        <f t="shared" si="69"/>
        <v>0</v>
      </c>
      <c r="AD176" s="7372">
        <f t="shared" si="69"/>
        <v>0</v>
      </c>
      <c r="AE176" s="7372">
        <f t="shared" si="69"/>
        <v>0</v>
      </c>
      <c r="AF176" s="7372">
        <f t="shared" si="69"/>
        <v>0</v>
      </c>
      <c r="AG176" s="7372">
        <f t="shared" si="69"/>
        <v>0</v>
      </c>
      <c r="AH176" s="7372">
        <f t="shared" si="69"/>
        <v>0</v>
      </c>
      <c r="AI176" s="7372">
        <f t="shared" si="69"/>
        <v>0</v>
      </c>
      <c r="AJ176" s="7372">
        <f t="shared" si="69"/>
        <v>0</v>
      </c>
      <c r="AK176" s="7379">
        <f t="shared" si="69"/>
        <v>0</v>
      </c>
      <c r="AL176" s="662"/>
      <c r="AM176" s="7385">
        <f>AM95+AM101</f>
        <v>0</v>
      </c>
      <c r="AN176" s="6500"/>
      <c r="AO176" s="662"/>
      <c r="AP176" s="738"/>
    </row>
    <row r="177" spans="1:42">
      <c r="A177" s="738"/>
      <c r="B177" s="816"/>
      <c r="C177" s="2941"/>
      <c r="D177" s="867"/>
      <c r="E177" s="868"/>
      <c r="F177" s="902"/>
      <c r="G177" s="902"/>
      <c r="H177" s="902"/>
      <c r="I177" s="1106"/>
      <c r="J177" s="1106"/>
      <c r="K177" s="1106"/>
      <c r="L177" s="902"/>
      <c r="M177" s="902"/>
      <c r="N177" s="902"/>
      <c r="O177" s="902"/>
      <c r="P177" s="902"/>
      <c r="Q177" s="902"/>
      <c r="R177" s="902"/>
      <c r="S177" s="902"/>
      <c r="T177" s="902"/>
      <c r="U177" s="902"/>
      <c r="V177" s="902"/>
      <c r="W177" s="902"/>
      <c r="X177" s="902"/>
      <c r="Y177" s="902"/>
      <c r="Z177" s="2940"/>
      <c r="AA177" s="662"/>
      <c r="AB177" s="6050"/>
      <c r="AC177" s="902"/>
      <c r="AD177" s="902"/>
      <c r="AE177" s="902"/>
      <c r="AF177" s="902"/>
      <c r="AG177" s="902"/>
      <c r="AH177" s="902"/>
      <c r="AI177" s="902"/>
      <c r="AJ177" s="902"/>
      <c r="AK177" s="2940"/>
      <c r="AL177" s="662"/>
      <c r="AM177" s="6521"/>
      <c r="AN177" s="902"/>
      <c r="AO177" s="662"/>
      <c r="AP177" s="738"/>
    </row>
    <row r="178" spans="1:42">
      <c r="A178" s="738"/>
      <c r="B178" s="816"/>
      <c r="C178" s="2941" t="s">
        <v>2979</v>
      </c>
      <c r="D178" s="867"/>
      <c r="E178" s="868"/>
      <c r="F178" s="902"/>
      <c r="G178" s="902"/>
      <c r="H178" s="902"/>
      <c r="I178" s="1106"/>
      <c r="J178" s="1106"/>
      <c r="K178" s="1106"/>
      <c r="L178" s="902"/>
      <c r="M178" s="902"/>
      <c r="N178" s="902"/>
      <c r="O178" s="902"/>
      <c r="P178" s="902"/>
      <c r="Q178" s="902"/>
      <c r="R178" s="902"/>
      <c r="S178" s="902"/>
      <c r="T178" s="902"/>
      <c r="U178" s="902"/>
      <c r="V178" s="902"/>
      <c r="W178" s="902"/>
      <c r="X178" s="902"/>
      <c r="Y178" s="902"/>
      <c r="Z178" s="2940"/>
      <c r="AA178" s="662"/>
      <c r="AB178" s="6050"/>
      <c r="AC178" s="902"/>
      <c r="AD178" s="902"/>
      <c r="AE178" s="902"/>
      <c r="AF178" s="902"/>
      <c r="AG178" s="902"/>
      <c r="AH178" s="902"/>
      <c r="AI178" s="902"/>
      <c r="AJ178" s="902"/>
      <c r="AK178" s="2940"/>
      <c r="AL178" s="662"/>
      <c r="AM178" s="6521"/>
      <c r="AN178" s="902"/>
      <c r="AO178" s="662"/>
      <c r="AP178" s="738"/>
    </row>
    <row r="179" spans="1:42">
      <c r="A179" s="738"/>
      <c r="B179" s="816"/>
      <c r="C179" s="2926" t="s">
        <v>580</v>
      </c>
      <c r="D179" s="2919"/>
      <c r="E179" s="2935"/>
      <c r="F179" s="2924"/>
      <c r="G179" s="2924"/>
      <c r="H179" s="2924"/>
      <c r="I179" s="2923"/>
      <c r="J179" s="2923"/>
      <c r="K179" s="2923"/>
      <c r="L179" s="2924"/>
      <c r="M179" s="2924"/>
      <c r="N179" s="2924"/>
      <c r="O179" s="7381">
        <f>O106</f>
        <v>0</v>
      </c>
      <c r="P179" s="2924"/>
      <c r="Q179" s="2924"/>
      <c r="R179" s="2924"/>
      <c r="S179" s="2924"/>
      <c r="T179" s="2924"/>
      <c r="U179" s="2924"/>
      <c r="V179" s="7381">
        <f t="shared" ref="V179:Z180" si="70">V106</f>
        <v>0</v>
      </c>
      <c r="W179" s="7381">
        <f t="shared" si="70"/>
        <v>0</v>
      </c>
      <c r="X179" s="7381">
        <f t="shared" si="70"/>
        <v>0</v>
      </c>
      <c r="Y179" s="7381">
        <f t="shared" si="70"/>
        <v>0</v>
      </c>
      <c r="Z179" s="7383">
        <f t="shared" si="70"/>
        <v>0</v>
      </c>
      <c r="AA179" s="662"/>
      <c r="AB179" s="7380">
        <f t="shared" ref="AB179:AK179" si="71">AB106</f>
        <v>0</v>
      </c>
      <c r="AC179" s="7381">
        <f t="shared" si="71"/>
        <v>0</v>
      </c>
      <c r="AD179" s="7381">
        <f t="shared" si="71"/>
        <v>0</v>
      </c>
      <c r="AE179" s="7381">
        <f t="shared" si="71"/>
        <v>0</v>
      </c>
      <c r="AF179" s="7381">
        <f t="shared" si="71"/>
        <v>0</v>
      </c>
      <c r="AG179" s="7381">
        <f t="shared" si="71"/>
        <v>0</v>
      </c>
      <c r="AH179" s="7381">
        <f t="shared" si="71"/>
        <v>0</v>
      </c>
      <c r="AI179" s="7381">
        <f t="shared" si="71"/>
        <v>0</v>
      </c>
      <c r="AJ179" s="7381">
        <f t="shared" si="71"/>
        <v>0</v>
      </c>
      <c r="AK179" s="7382">
        <f t="shared" si="71"/>
        <v>0</v>
      </c>
      <c r="AL179" s="662"/>
      <c r="AM179" s="7384">
        <f>AM106</f>
        <v>0</v>
      </c>
      <c r="AN179" s="6501"/>
      <c r="AO179" s="662"/>
      <c r="AP179" s="738"/>
    </row>
    <row r="180" spans="1:42">
      <c r="A180" s="738"/>
      <c r="B180" s="816"/>
      <c r="C180" s="2926" t="s">
        <v>44</v>
      </c>
      <c r="D180" s="2919"/>
      <c r="E180" s="2935"/>
      <c r="F180" s="2924"/>
      <c r="G180" s="2924"/>
      <c r="H180" s="2924"/>
      <c r="I180" s="2923"/>
      <c r="J180" s="2923"/>
      <c r="K180" s="2923"/>
      <c r="L180" s="2924"/>
      <c r="M180" s="2924"/>
      <c r="N180" s="2924"/>
      <c r="O180" s="7381">
        <f>O107</f>
        <v>0</v>
      </c>
      <c r="P180" s="2924"/>
      <c r="Q180" s="2924"/>
      <c r="R180" s="2924"/>
      <c r="S180" s="2924"/>
      <c r="T180" s="2924"/>
      <c r="U180" s="2924"/>
      <c r="V180" s="7381">
        <f t="shared" si="70"/>
        <v>0</v>
      </c>
      <c r="W180" s="7381">
        <f t="shared" si="70"/>
        <v>0</v>
      </c>
      <c r="X180" s="7381">
        <f t="shared" si="70"/>
        <v>0</v>
      </c>
      <c r="Y180" s="7381">
        <f t="shared" si="70"/>
        <v>0</v>
      </c>
      <c r="Z180" s="7383">
        <f t="shared" si="70"/>
        <v>0</v>
      </c>
      <c r="AA180" s="662"/>
      <c r="AB180" s="7380">
        <f t="shared" ref="AB180:AK180" si="72">AB107</f>
        <v>0</v>
      </c>
      <c r="AC180" s="7381">
        <f t="shared" si="72"/>
        <v>0</v>
      </c>
      <c r="AD180" s="7381">
        <f t="shared" si="72"/>
        <v>0</v>
      </c>
      <c r="AE180" s="7381">
        <f t="shared" si="72"/>
        <v>0</v>
      </c>
      <c r="AF180" s="7381">
        <f t="shared" si="72"/>
        <v>0</v>
      </c>
      <c r="AG180" s="7381">
        <f t="shared" si="72"/>
        <v>0</v>
      </c>
      <c r="AH180" s="7381">
        <f t="shared" si="72"/>
        <v>0</v>
      </c>
      <c r="AI180" s="7381">
        <f t="shared" si="72"/>
        <v>0</v>
      </c>
      <c r="AJ180" s="7381">
        <f t="shared" si="72"/>
        <v>0</v>
      </c>
      <c r="AK180" s="7382">
        <f t="shared" si="72"/>
        <v>0</v>
      </c>
      <c r="AL180" s="662"/>
      <c r="AM180" s="7384">
        <f>AM107</f>
        <v>0</v>
      </c>
      <c r="AN180" s="6501"/>
      <c r="AO180" s="662"/>
      <c r="AP180" s="738"/>
    </row>
    <row r="181" spans="1:42">
      <c r="A181" s="738"/>
      <c r="B181" s="816"/>
      <c r="C181" s="2941"/>
      <c r="D181" s="867"/>
      <c r="E181" s="868"/>
      <c r="F181" s="902"/>
      <c r="G181" s="902"/>
      <c r="H181" s="902"/>
      <c r="I181" s="1106"/>
      <c r="J181" s="1106"/>
      <c r="K181" s="1106"/>
      <c r="L181" s="902"/>
      <c r="M181" s="902"/>
      <c r="N181" s="902"/>
      <c r="O181" s="902"/>
      <c r="P181" s="902"/>
      <c r="Q181" s="902"/>
      <c r="R181" s="902"/>
      <c r="S181" s="902"/>
      <c r="T181" s="902"/>
      <c r="U181" s="902"/>
      <c r="V181" s="902"/>
      <c r="W181" s="902"/>
      <c r="X181" s="902"/>
      <c r="Y181" s="902"/>
      <c r="Z181" s="2940"/>
      <c r="AA181" s="662"/>
      <c r="AB181" s="6050"/>
      <c r="AC181" s="902"/>
      <c r="AD181" s="902"/>
      <c r="AE181" s="902"/>
      <c r="AF181" s="902"/>
      <c r="AG181" s="902"/>
      <c r="AH181" s="902"/>
      <c r="AI181" s="902"/>
      <c r="AJ181" s="902"/>
      <c r="AK181" s="2940"/>
      <c r="AL181" s="662"/>
      <c r="AM181" s="6521"/>
      <c r="AN181" s="902"/>
      <c r="AO181" s="662"/>
      <c r="AP181" s="738"/>
    </row>
    <row r="182" spans="1:42">
      <c r="A182" s="738"/>
      <c r="B182" s="816"/>
      <c r="C182" s="2941" t="s">
        <v>2980</v>
      </c>
      <c r="D182" s="867"/>
      <c r="E182" s="868"/>
      <c r="F182" s="902"/>
      <c r="G182" s="902"/>
      <c r="H182" s="902"/>
      <c r="I182" s="1106"/>
      <c r="J182" s="1106"/>
      <c r="K182" s="1106"/>
      <c r="L182" s="902"/>
      <c r="M182" s="902"/>
      <c r="N182" s="902"/>
      <c r="O182" s="902"/>
      <c r="P182" s="902"/>
      <c r="Q182" s="902"/>
      <c r="R182" s="902"/>
      <c r="S182" s="902"/>
      <c r="T182" s="902"/>
      <c r="U182" s="902"/>
      <c r="V182" s="902"/>
      <c r="W182" s="902"/>
      <c r="X182" s="902"/>
      <c r="Y182" s="902"/>
      <c r="Z182" s="2940"/>
      <c r="AA182" s="662"/>
      <c r="AB182" s="6050"/>
      <c r="AC182" s="902"/>
      <c r="AD182" s="902"/>
      <c r="AE182" s="902"/>
      <c r="AF182" s="902"/>
      <c r="AG182" s="902"/>
      <c r="AH182" s="902"/>
      <c r="AI182" s="902"/>
      <c r="AJ182" s="902"/>
      <c r="AK182" s="2940"/>
      <c r="AL182" s="662"/>
      <c r="AM182" s="6521"/>
      <c r="AN182" s="902"/>
      <c r="AO182" s="662"/>
      <c r="AP182" s="738"/>
    </row>
    <row r="183" spans="1:42">
      <c r="A183" s="738"/>
      <c r="B183" s="816"/>
      <c r="C183" s="2926" t="s">
        <v>580</v>
      </c>
      <c r="D183" s="2919"/>
      <c r="E183" s="2935"/>
      <c r="F183" s="2924"/>
      <c r="G183" s="2924"/>
      <c r="H183" s="2924"/>
      <c r="I183" s="2923"/>
      <c r="J183" s="2923"/>
      <c r="K183" s="2923"/>
      <c r="L183" s="2924"/>
      <c r="M183" s="2924"/>
      <c r="N183" s="2924"/>
      <c r="O183" s="7372">
        <f>O113+O119</f>
        <v>0</v>
      </c>
      <c r="P183" s="2924"/>
      <c r="Q183" s="2924"/>
      <c r="R183" s="2924"/>
      <c r="S183" s="2924"/>
      <c r="T183" s="2924"/>
      <c r="U183" s="2924"/>
      <c r="V183" s="7372">
        <f t="shared" ref="V183:Z184" si="73">V113+V119</f>
        <v>0</v>
      </c>
      <c r="W183" s="7372">
        <f t="shared" si="73"/>
        <v>0</v>
      </c>
      <c r="X183" s="7372">
        <f t="shared" si="73"/>
        <v>0</v>
      </c>
      <c r="Y183" s="7372">
        <f t="shared" si="73"/>
        <v>0</v>
      </c>
      <c r="Z183" s="7374">
        <f t="shared" si="73"/>
        <v>0</v>
      </c>
      <c r="AA183" s="662"/>
      <c r="AB183" s="7376">
        <f t="shared" ref="AB183:AK183" si="74">AB113+AB119</f>
        <v>0</v>
      </c>
      <c r="AC183" s="7372">
        <f t="shared" si="74"/>
        <v>0</v>
      </c>
      <c r="AD183" s="7372">
        <f t="shared" si="74"/>
        <v>0</v>
      </c>
      <c r="AE183" s="7372">
        <f t="shared" si="74"/>
        <v>0</v>
      </c>
      <c r="AF183" s="7372">
        <f t="shared" si="74"/>
        <v>0</v>
      </c>
      <c r="AG183" s="7372">
        <f t="shared" si="74"/>
        <v>0</v>
      </c>
      <c r="AH183" s="7372">
        <f t="shared" si="74"/>
        <v>0</v>
      </c>
      <c r="AI183" s="7372">
        <f t="shared" si="74"/>
        <v>0</v>
      </c>
      <c r="AJ183" s="7372">
        <f t="shared" si="74"/>
        <v>0</v>
      </c>
      <c r="AK183" s="7379">
        <f t="shared" si="74"/>
        <v>0</v>
      </c>
      <c r="AL183" s="662"/>
      <c r="AM183" s="7385">
        <f>AM113+AM119</f>
        <v>0</v>
      </c>
      <c r="AN183" s="6500"/>
      <c r="AO183" s="662"/>
      <c r="AP183" s="738"/>
    </row>
    <row r="184" spans="1:42" ht="13.5" thickBot="1">
      <c r="A184" s="738"/>
      <c r="B184" s="816"/>
      <c r="C184" s="2927" t="s">
        <v>44</v>
      </c>
      <c r="D184" s="2936"/>
      <c r="E184" s="2937"/>
      <c r="F184" s="2934"/>
      <c r="G184" s="2934"/>
      <c r="H184" s="2934"/>
      <c r="I184" s="2933"/>
      <c r="J184" s="2933"/>
      <c r="K184" s="2933"/>
      <c r="L184" s="2934"/>
      <c r="M184" s="2934"/>
      <c r="N184" s="2934"/>
      <c r="O184" s="7373">
        <f>O114+O120</f>
        <v>0</v>
      </c>
      <c r="P184" s="2934"/>
      <c r="Q184" s="2934"/>
      <c r="R184" s="2934"/>
      <c r="S184" s="2934"/>
      <c r="T184" s="2934"/>
      <c r="U184" s="2934"/>
      <c r="V184" s="7373">
        <f t="shared" si="73"/>
        <v>0</v>
      </c>
      <c r="W184" s="7373">
        <f t="shared" si="73"/>
        <v>0</v>
      </c>
      <c r="X184" s="7373">
        <f t="shared" si="73"/>
        <v>0</v>
      </c>
      <c r="Y184" s="7373">
        <f t="shared" si="73"/>
        <v>0</v>
      </c>
      <c r="Z184" s="7375">
        <f t="shared" si="73"/>
        <v>0</v>
      </c>
      <c r="AA184" s="662"/>
      <c r="AB184" s="7377">
        <f t="shared" ref="AB184:AK184" si="75">AB114+AB120</f>
        <v>0</v>
      </c>
      <c r="AC184" s="7378">
        <f t="shared" si="75"/>
        <v>0</v>
      </c>
      <c r="AD184" s="7378">
        <f t="shared" si="75"/>
        <v>0</v>
      </c>
      <c r="AE184" s="7378">
        <f t="shared" si="75"/>
        <v>0</v>
      </c>
      <c r="AF184" s="7378">
        <f t="shared" si="75"/>
        <v>0</v>
      </c>
      <c r="AG184" s="7378">
        <f t="shared" si="75"/>
        <v>0</v>
      </c>
      <c r="AH184" s="7378">
        <f t="shared" si="75"/>
        <v>0</v>
      </c>
      <c r="AI184" s="7378">
        <f t="shared" si="75"/>
        <v>0</v>
      </c>
      <c r="AJ184" s="7378">
        <f t="shared" si="75"/>
        <v>0</v>
      </c>
      <c r="AK184" s="7375">
        <f t="shared" si="75"/>
        <v>0</v>
      </c>
      <c r="AL184" s="662"/>
      <c r="AM184" s="7386">
        <f>AM114+AM120</f>
        <v>0</v>
      </c>
      <c r="AN184" s="6500"/>
      <c r="AO184" s="662"/>
      <c r="AP184" s="738"/>
    </row>
    <row r="185" spans="1:42" ht="13.5" thickBot="1">
      <c r="A185" s="738"/>
      <c r="B185" s="816"/>
      <c r="C185" s="820"/>
      <c r="D185" s="855"/>
      <c r="E185" s="856"/>
      <c r="F185" s="871"/>
      <c r="G185" s="871"/>
      <c r="H185" s="871"/>
      <c r="I185" s="870"/>
      <c r="J185" s="870"/>
      <c r="K185" s="870"/>
      <c r="L185" s="871"/>
      <c r="M185" s="871"/>
      <c r="N185" s="871"/>
      <c r="O185" s="871"/>
      <c r="P185" s="871"/>
      <c r="Q185" s="871"/>
      <c r="R185" s="871"/>
      <c r="S185" s="871"/>
      <c r="T185" s="871"/>
      <c r="U185" s="871"/>
      <c r="V185" s="871"/>
      <c r="W185" s="871"/>
      <c r="X185" s="871"/>
      <c r="Y185" s="871"/>
      <c r="Z185" s="871"/>
      <c r="AA185" s="662"/>
      <c r="AB185" s="662"/>
      <c r="AC185" s="662"/>
      <c r="AD185" s="662"/>
      <c r="AE185" s="662"/>
      <c r="AF185" s="662"/>
      <c r="AG185" s="662"/>
      <c r="AH185" s="662"/>
      <c r="AI185" s="662"/>
      <c r="AJ185" s="662"/>
      <c r="AK185" s="662"/>
      <c r="AL185" s="662"/>
      <c r="AM185" s="871"/>
      <c r="AN185" s="871"/>
      <c r="AO185" s="662"/>
      <c r="AP185" s="738"/>
    </row>
    <row r="186" spans="1:42" ht="15" customHeight="1">
      <c r="A186" s="738"/>
      <c r="B186" s="816"/>
      <c r="C186" s="820"/>
      <c r="D186" s="855"/>
      <c r="E186" s="856"/>
      <c r="F186" s="871"/>
      <c r="G186" s="871"/>
      <c r="H186" s="871"/>
      <c r="I186" s="870"/>
      <c r="J186" s="870"/>
      <c r="K186" s="870"/>
      <c r="L186" s="871"/>
      <c r="M186" s="871"/>
      <c r="N186" s="871"/>
      <c r="O186" s="871"/>
      <c r="P186" s="871"/>
      <c r="Q186" s="871"/>
      <c r="R186" s="871"/>
      <c r="S186" s="871"/>
      <c r="T186" s="871"/>
      <c r="U186" s="871"/>
      <c r="V186" s="871"/>
      <c r="W186" s="871"/>
      <c r="X186" s="871"/>
      <c r="Y186" s="871"/>
      <c r="Z186" s="871"/>
      <c r="AA186" s="662"/>
      <c r="AB186" s="662"/>
      <c r="AC186" s="662"/>
      <c r="AD186" s="662"/>
      <c r="AE186" s="8618" t="s">
        <v>4172</v>
      </c>
      <c r="AF186" s="8620"/>
      <c r="AG186" s="8620" t="s">
        <v>4163</v>
      </c>
      <c r="AH186" s="8616" t="s">
        <v>1367</v>
      </c>
      <c r="AI186" s="8616"/>
      <c r="AJ186" s="8616" t="s">
        <v>4161</v>
      </c>
      <c r="AK186" s="8617"/>
      <c r="AL186" s="662"/>
      <c r="AM186" s="871"/>
      <c r="AN186" s="871"/>
      <c r="AO186" s="662"/>
      <c r="AP186" s="738"/>
    </row>
    <row r="187" spans="1:42" ht="13.5" thickBot="1">
      <c r="A187" s="738"/>
      <c r="B187" s="816"/>
      <c r="C187" s="820"/>
      <c r="D187" s="855"/>
      <c r="E187" s="856"/>
      <c r="F187" s="871"/>
      <c r="G187" s="871"/>
      <c r="H187" s="871"/>
      <c r="I187" s="870"/>
      <c r="J187" s="870"/>
      <c r="K187" s="870"/>
      <c r="L187" s="871"/>
      <c r="M187" s="871"/>
      <c r="N187" s="871"/>
      <c r="O187" s="871"/>
      <c r="P187" s="871"/>
      <c r="Q187" s="871"/>
      <c r="R187" s="871"/>
      <c r="S187" s="871"/>
      <c r="T187" s="871"/>
      <c r="U187" s="871"/>
      <c r="V187" s="871"/>
      <c r="W187" s="871"/>
      <c r="X187" s="871"/>
      <c r="Y187" s="871"/>
      <c r="Z187" s="871"/>
      <c r="AA187" s="662"/>
      <c r="AB187" s="662"/>
      <c r="AC187" s="662"/>
      <c r="AD187" s="662"/>
      <c r="AE187" s="8619"/>
      <c r="AF187" s="8621"/>
      <c r="AG187" s="8621"/>
      <c r="AH187" s="7311" t="s">
        <v>1262</v>
      </c>
      <c r="AI187" s="7311" t="s">
        <v>4162</v>
      </c>
      <c r="AJ187" s="7311" t="s">
        <v>1262</v>
      </c>
      <c r="AK187" s="7312" t="s">
        <v>4162</v>
      </c>
      <c r="AL187" s="662"/>
      <c r="AM187" s="871"/>
      <c r="AN187" s="871"/>
      <c r="AO187" s="662"/>
      <c r="AP187" s="738"/>
    </row>
    <row r="188" spans="1:42" ht="15" customHeight="1">
      <c r="A188" s="738"/>
      <c r="B188" s="816"/>
      <c r="C188" s="820"/>
      <c r="D188" s="855"/>
      <c r="E188" s="237" t="s">
        <v>56</v>
      </c>
      <c r="F188" s="872" t="s">
        <v>3243</v>
      </c>
      <c r="G188" s="287"/>
      <c r="H188" s="287"/>
      <c r="I188" s="69"/>
      <c r="J188" s="69"/>
      <c r="K188" s="122"/>
      <c r="L188" s="876"/>
      <c r="M188" s="876"/>
      <c r="N188" s="876"/>
      <c r="O188" s="876"/>
      <c r="P188" s="876"/>
      <c r="Q188" s="876"/>
      <c r="R188" s="876"/>
      <c r="S188" s="876"/>
      <c r="T188" s="876"/>
      <c r="U188" s="876"/>
      <c r="V188" s="876"/>
      <c r="W188" s="876"/>
      <c r="X188" s="69"/>
      <c r="Y188" s="122"/>
      <c r="Z188" s="60"/>
      <c r="AA188" s="662"/>
      <c r="AB188" s="662"/>
      <c r="AC188" s="662"/>
      <c r="AD188" s="662"/>
      <c r="AE188" s="8881" t="s">
        <v>4180</v>
      </c>
      <c r="AF188" s="8882"/>
      <c r="AG188" s="7658">
        <v>0</v>
      </c>
      <c r="AH188" s="7349"/>
      <c r="AI188" s="7349"/>
      <c r="AJ188" s="7349"/>
      <c r="AK188" s="7350"/>
      <c r="AL188" s="662"/>
      <c r="AM188" s="6211"/>
      <c r="AN188" s="6211"/>
      <c r="AO188" s="662"/>
      <c r="AP188" s="738"/>
    </row>
    <row r="189" spans="1:42" ht="15">
      <c r="A189" s="738"/>
      <c r="B189" s="816"/>
      <c r="C189" s="820"/>
      <c r="D189" s="855"/>
      <c r="E189" s="856"/>
      <c r="F189" s="100" t="s">
        <v>4176</v>
      </c>
      <c r="G189" s="287"/>
      <c r="H189" s="287"/>
      <c r="I189" s="69"/>
      <c r="J189" s="69"/>
      <c r="K189" s="52"/>
      <c r="L189" s="876"/>
      <c r="M189" s="876"/>
      <c r="N189" s="876"/>
      <c r="O189" s="876"/>
      <c r="P189" s="876"/>
      <c r="Q189" s="876"/>
      <c r="R189" s="876"/>
      <c r="S189" s="876"/>
      <c r="T189" s="876"/>
      <c r="U189" s="876"/>
      <c r="V189" s="876"/>
      <c r="W189" s="876"/>
      <c r="X189" s="69"/>
      <c r="Y189" s="122"/>
      <c r="Z189" s="65"/>
      <c r="AA189" s="662"/>
      <c r="AB189" s="662"/>
      <c r="AC189" s="662"/>
      <c r="AD189" s="662"/>
      <c r="AE189" s="8883" t="s">
        <v>4181</v>
      </c>
      <c r="AF189" s="8884"/>
      <c r="AG189" s="7659">
        <v>0.06</v>
      </c>
      <c r="AH189" s="7351"/>
      <c r="AI189" s="7351"/>
      <c r="AJ189" s="7351"/>
      <c r="AK189" s="7352"/>
      <c r="AL189" s="662"/>
      <c r="AM189" s="6114"/>
      <c r="AN189" s="6114"/>
      <c r="AO189" s="662"/>
      <c r="AP189" s="738"/>
    </row>
    <row r="190" spans="1:42">
      <c r="A190" s="738"/>
      <c r="B190" s="816"/>
      <c r="C190" s="661"/>
      <c r="D190" s="662"/>
      <c r="E190" s="873"/>
      <c r="F190" s="100" t="s">
        <v>1635</v>
      </c>
      <c r="G190" s="287"/>
      <c r="H190" s="287"/>
      <c r="I190" s="69"/>
      <c r="J190" s="60"/>
      <c r="K190" s="69"/>
      <c r="L190" s="876"/>
      <c r="M190" s="876"/>
      <c r="N190" s="876"/>
      <c r="O190" s="876"/>
      <c r="P190" s="876"/>
      <c r="Q190" s="876"/>
      <c r="R190" s="876"/>
      <c r="S190" s="876"/>
      <c r="T190" s="876"/>
      <c r="U190" s="876"/>
      <c r="V190" s="876"/>
      <c r="W190" s="877"/>
      <c r="X190" s="877"/>
      <c r="Y190" s="877"/>
      <c r="Z190" s="877"/>
      <c r="AA190" s="662"/>
      <c r="AB190" s="662"/>
      <c r="AC190" s="662"/>
      <c r="AD190" s="662"/>
      <c r="AE190" s="7353" t="s">
        <v>4182</v>
      </c>
      <c r="AF190" s="7354"/>
      <c r="AG190" s="7659">
        <v>0.06</v>
      </c>
      <c r="AH190" s="7351"/>
      <c r="AI190" s="7351"/>
      <c r="AJ190" s="7351"/>
      <c r="AK190" s="7352"/>
      <c r="AL190" s="662"/>
      <c r="AM190" s="877"/>
      <c r="AN190" s="877"/>
      <c r="AO190" s="662"/>
      <c r="AP190" s="738"/>
    </row>
    <row r="191" spans="1:42">
      <c r="A191" s="738"/>
      <c r="B191" s="816"/>
      <c r="C191" s="661"/>
      <c r="D191" s="662"/>
      <c r="E191" s="873"/>
      <c r="F191" s="872" t="s">
        <v>4177</v>
      </c>
      <c r="G191" s="287"/>
      <c r="H191" s="287"/>
      <c r="I191" s="69"/>
      <c r="J191" s="60"/>
      <c r="K191" s="122"/>
      <c r="L191" s="316"/>
      <c r="M191" s="316"/>
      <c r="N191" s="316"/>
      <c r="O191" s="316"/>
      <c r="P191" s="316"/>
      <c r="Q191" s="316"/>
      <c r="R191" s="316"/>
      <c r="S191" s="316"/>
      <c r="T191" s="316"/>
      <c r="U191" s="316"/>
      <c r="V191" s="316"/>
      <c r="W191" s="316"/>
      <c r="X191" s="122"/>
      <c r="Y191" s="878"/>
      <c r="Z191" s="59"/>
      <c r="AA191" s="662"/>
      <c r="AB191" s="662"/>
      <c r="AC191" s="662"/>
      <c r="AD191" s="662"/>
      <c r="AE191" s="7353" t="s">
        <v>4708</v>
      </c>
      <c r="AF191" s="7354"/>
      <c r="AG191" s="7659">
        <v>0.12</v>
      </c>
      <c r="AH191" s="7351"/>
      <c r="AI191" s="7351"/>
      <c r="AJ191" s="7351"/>
      <c r="AK191" s="7352"/>
      <c r="AL191" s="662"/>
      <c r="AM191" s="59"/>
      <c r="AN191" s="59"/>
      <c r="AO191" s="662"/>
      <c r="AP191" s="738"/>
    </row>
    <row r="192" spans="1:42" ht="15">
      <c r="A192" s="738"/>
      <c r="B192" s="816"/>
      <c r="C192" s="661"/>
      <c r="D192" s="661"/>
      <c r="E192" s="817"/>
      <c r="F192" s="6174" t="s">
        <v>4178</v>
      </c>
      <c r="G192" s="69"/>
      <c r="H192" s="69"/>
      <c r="I192" s="69"/>
      <c r="J192" s="60"/>
      <c r="K192" s="122"/>
      <c r="L192" s="89"/>
      <c r="M192" s="89"/>
      <c r="N192" s="89"/>
      <c r="O192" s="89"/>
      <c r="P192" s="89"/>
      <c r="Q192" s="89"/>
      <c r="R192" s="89"/>
      <c r="S192" s="89"/>
      <c r="T192" s="89"/>
      <c r="U192" s="89"/>
      <c r="V192" s="89"/>
      <c r="W192" s="89"/>
      <c r="X192" s="52"/>
      <c r="Y192" s="69"/>
      <c r="Z192" s="59"/>
      <c r="AA192" s="662"/>
      <c r="AB192" s="662"/>
      <c r="AC192" s="662"/>
      <c r="AD192" s="662"/>
      <c r="AE192" s="7353" t="s">
        <v>4709</v>
      </c>
      <c r="AF192" s="7354"/>
      <c r="AG192" s="7654">
        <v>0.45</v>
      </c>
      <c r="AH192" s="7351"/>
      <c r="AI192" s="7351"/>
      <c r="AJ192" s="7351"/>
      <c r="AK192" s="7352"/>
      <c r="AL192" s="662"/>
      <c r="AM192" s="662"/>
      <c r="AN192" s="59"/>
      <c r="AO192" s="662"/>
      <c r="AP192" s="738"/>
    </row>
    <row r="193" spans="1:42" ht="15">
      <c r="A193" s="738"/>
      <c r="B193" s="816"/>
      <c r="C193" s="661"/>
      <c r="D193" s="661"/>
      <c r="E193" s="817"/>
      <c r="F193" s="6174" t="s">
        <v>4175</v>
      </c>
      <c r="G193" s="69"/>
      <c r="H193" s="69"/>
      <c r="I193" s="69"/>
      <c r="J193" s="69"/>
      <c r="K193" s="69"/>
      <c r="L193" s="89"/>
      <c r="M193" s="89"/>
      <c r="N193" s="89"/>
      <c r="O193" s="89"/>
      <c r="P193" s="89"/>
      <c r="Q193" s="89"/>
      <c r="R193" s="89"/>
      <c r="S193" s="89"/>
      <c r="T193" s="89"/>
      <c r="U193" s="89"/>
      <c r="V193" s="89"/>
      <c r="W193" s="89"/>
      <c r="X193" s="52"/>
      <c r="Y193" s="52"/>
      <c r="Z193" s="98"/>
      <c r="AA193" s="662"/>
      <c r="AB193" s="662"/>
      <c r="AC193" s="662"/>
      <c r="AD193" s="662"/>
      <c r="AE193" s="7353" t="s">
        <v>4710</v>
      </c>
      <c r="AF193" s="7354"/>
      <c r="AG193" s="7654">
        <v>0.25</v>
      </c>
      <c r="AH193" s="7351"/>
      <c r="AI193" s="7351"/>
      <c r="AJ193" s="7351"/>
      <c r="AK193" s="7352"/>
      <c r="AL193" s="662"/>
      <c r="AM193" s="662"/>
      <c r="AN193" s="662"/>
      <c r="AO193" s="662"/>
      <c r="AP193" s="738"/>
    </row>
    <row r="194" spans="1:42" ht="15">
      <c r="A194" s="738"/>
      <c r="B194" s="6346"/>
      <c r="C194" s="6177"/>
      <c r="D194" s="6177"/>
      <c r="E194" s="6332"/>
      <c r="F194" s="6174"/>
      <c r="G194" s="6116"/>
      <c r="H194" s="6116"/>
      <c r="I194" s="6116"/>
      <c r="J194" s="6116"/>
      <c r="K194" s="6116"/>
      <c r="L194" s="89"/>
      <c r="M194" s="89"/>
      <c r="N194" s="89"/>
      <c r="O194" s="89"/>
      <c r="P194" s="89"/>
      <c r="Q194" s="89"/>
      <c r="R194" s="89"/>
      <c r="S194" s="89"/>
      <c r="T194" s="89"/>
      <c r="U194" s="89"/>
      <c r="V194" s="89"/>
      <c r="W194" s="89"/>
      <c r="X194" s="52"/>
      <c r="Y194" s="52"/>
      <c r="Z194" s="98"/>
      <c r="AA194" s="662"/>
      <c r="AB194" s="662"/>
      <c r="AC194" s="662"/>
      <c r="AD194" s="662"/>
      <c r="AE194" s="7353" t="s">
        <v>4183</v>
      </c>
      <c r="AF194" s="7354"/>
      <c r="AG194" s="7660" t="s">
        <v>4184</v>
      </c>
      <c r="AH194" s="7351"/>
      <c r="AI194" s="7351"/>
      <c r="AJ194" s="7351"/>
      <c r="AK194" s="7352"/>
      <c r="AL194" s="662"/>
      <c r="AM194" s="662"/>
      <c r="AN194" s="662"/>
      <c r="AO194" s="662"/>
      <c r="AP194" s="738"/>
    </row>
    <row r="195" spans="1:42" ht="15">
      <c r="A195" s="738"/>
      <c r="B195" s="6346"/>
      <c r="C195" s="6177"/>
      <c r="D195" s="6177"/>
      <c r="E195" s="6332"/>
      <c r="F195" s="6174"/>
      <c r="G195" s="6116"/>
      <c r="H195" s="6116"/>
      <c r="I195" s="6116"/>
      <c r="J195" s="6116"/>
      <c r="K195" s="6116"/>
      <c r="L195" s="89"/>
      <c r="M195" s="89"/>
      <c r="N195" s="89"/>
      <c r="O195" s="89"/>
      <c r="P195" s="89"/>
      <c r="Q195" s="89"/>
      <c r="R195" s="89"/>
      <c r="S195" s="89"/>
      <c r="T195" s="89"/>
      <c r="U195" s="89"/>
      <c r="V195" s="89"/>
      <c r="W195" s="89"/>
      <c r="X195" s="52"/>
      <c r="Y195" s="52"/>
      <c r="Z195" s="98"/>
      <c r="AA195" s="662"/>
      <c r="AB195" s="662"/>
      <c r="AC195" s="662"/>
      <c r="AD195" s="662"/>
      <c r="AE195" s="7353" t="s">
        <v>4711</v>
      </c>
      <c r="AF195" s="7354"/>
      <c r="AG195" s="7654">
        <v>0.35</v>
      </c>
      <c r="AH195" s="7351"/>
      <c r="AI195" s="7351"/>
      <c r="AJ195" s="7351"/>
      <c r="AK195" s="7352"/>
      <c r="AL195" s="662"/>
      <c r="AM195" s="662"/>
      <c r="AN195" s="662"/>
      <c r="AO195" s="662"/>
      <c r="AP195" s="738"/>
    </row>
    <row r="196" spans="1:42" ht="15.75" thickBot="1">
      <c r="A196" s="738"/>
      <c r="B196" s="6346"/>
      <c r="C196" s="6177"/>
      <c r="D196" s="6177"/>
      <c r="E196" s="6332"/>
      <c r="F196" s="6174"/>
      <c r="G196" s="6116"/>
      <c r="H196" s="6116"/>
      <c r="I196" s="6116"/>
      <c r="J196" s="6116"/>
      <c r="K196" s="6116"/>
      <c r="L196" s="89"/>
      <c r="M196" s="89"/>
      <c r="N196" s="89"/>
      <c r="O196" s="89"/>
      <c r="P196" s="89"/>
      <c r="Q196" s="89"/>
      <c r="R196" s="89"/>
      <c r="S196" s="89"/>
      <c r="T196" s="89"/>
      <c r="U196" s="89"/>
      <c r="V196" s="89"/>
      <c r="W196" s="89"/>
      <c r="X196" s="52"/>
      <c r="Y196" s="52"/>
      <c r="Z196" s="98"/>
      <c r="AA196" s="662"/>
      <c r="AB196" s="662"/>
      <c r="AC196" s="662"/>
      <c r="AD196" s="662"/>
      <c r="AE196" s="7355" t="s">
        <v>44</v>
      </c>
      <c r="AF196" s="7356"/>
      <c r="AG196" s="7357"/>
      <c r="AH196" s="7358">
        <f>SUM(AH188:AH195)</f>
        <v>0</v>
      </c>
      <c r="AI196" s="7358">
        <f>SUM(AI188:AI195)</f>
        <v>0</v>
      </c>
      <c r="AJ196" s="7358">
        <f>SUM(AJ188:AJ195)</f>
        <v>0</v>
      </c>
      <c r="AK196" s="7359">
        <f>SUM(AK188:AK195)</f>
        <v>0</v>
      </c>
      <c r="AL196" s="662"/>
      <c r="AM196" s="662"/>
      <c r="AN196" s="3428" t="s">
        <v>1279</v>
      </c>
      <c r="AO196" s="662"/>
      <c r="AP196" s="738"/>
    </row>
    <row r="197" spans="1:42">
      <c r="A197" s="738"/>
      <c r="B197" s="741"/>
      <c r="C197" s="738"/>
      <c r="D197" s="738"/>
      <c r="E197" s="746"/>
      <c r="F197" s="738"/>
      <c r="G197" s="738"/>
      <c r="H197" s="738"/>
      <c r="I197" s="738"/>
      <c r="J197" s="738"/>
      <c r="K197" s="738"/>
      <c r="L197" s="740"/>
      <c r="M197" s="740"/>
      <c r="N197" s="740"/>
      <c r="O197" s="740"/>
      <c r="P197" s="740"/>
      <c r="Q197" s="740"/>
      <c r="R197" s="740"/>
      <c r="S197" s="740"/>
      <c r="T197" s="740"/>
      <c r="U197" s="740"/>
      <c r="V197" s="740"/>
      <c r="W197" s="740"/>
      <c r="X197" s="740"/>
      <c r="Y197" s="740"/>
      <c r="Z197" s="740"/>
      <c r="AA197" s="740"/>
      <c r="AB197" s="740"/>
      <c r="AC197" s="740"/>
      <c r="AD197" s="740"/>
      <c r="AE197" s="740"/>
      <c r="AF197" s="740"/>
      <c r="AG197" s="740"/>
      <c r="AH197" s="740"/>
      <c r="AI197" s="740"/>
      <c r="AJ197" s="740"/>
      <c r="AK197" s="740"/>
      <c r="AL197" s="740"/>
      <c r="AM197" s="740"/>
      <c r="AN197" s="740"/>
      <c r="AO197" s="740"/>
      <c r="AP197" s="738"/>
    </row>
    <row r="198" spans="1:42">
      <c r="A198" s="738"/>
      <c r="B198" s="741"/>
      <c r="C198" s="738"/>
      <c r="D198" s="738"/>
      <c r="E198" s="746"/>
      <c r="F198" s="738"/>
      <c r="G198" s="738"/>
      <c r="H198" s="738"/>
      <c r="I198" s="738"/>
      <c r="J198" s="738"/>
      <c r="K198" s="738"/>
      <c r="L198" s="740"/>
      <c r="M198" s="740"/>
      <c r="N198" s="740"/>
      <c r="O198" s="740"/>
      <c r="P198" s="740"/>
      <c r="Q198" s="740"/>
      <c r="R198" s="740"/>
      <c r="S198" s="740"/>
      <c r="T198" s="740"/>
      <c r="U198" s="740"/>
      <c r="V198" s="740"/>
      <c r="W198" s="740"/>
      <c r="X198" s="740"/>
      <c r="Y198" s="740"/>
      <c r="Z198" s="740"/>
      <c r="AA198" s="740"/>
      <c r="AB198" s="740"/>
      <c r="AC198" s="740"/>
      <c r="AD198" s="740"/>
      <c r="AE198" s="740"/>
      <c r="AF198" s="740"/>
      <c r="AG198" s="740"/>
      <c r="AH198" s="740"/>
      <c r="AI198" s="740"/>
      <c r="AJ198" s="740"/>
      <c r="AK198" s="740"/>
      <c r="AL198" s="740"/>
      <c r="AM198" s="740"/>
      <c r="AN198" s="740"/>
      <c r="AO198" s="740"/>
      <c r="AP198" s="738"/>
    </row>
  </sheetData>
  <customSheetViews>
    <customSheetView guid="{CC70D5D3-3A1F-46AA-BDCE-F692C2C36BEE}" scale="96">
      <pane xSplit="3" ySplit="14" topLeftCell="D103" activePane="bottomRight" state="frozen"/>
      <selection pane="bottomRight" activeCell="O110" sqref="O110"/>
      <pageMargins left="0.7" right="0.7" top="0.75" bottom="0.75" header="0.3" footer="0.3"/>
      <pageSetup paperSize="9" orientation="portrait" r:id="rId1"/>
    </customSheetView>
    <customSheetView guid="{41E394DC-1FDD-4D1F-8620-137B7012DC10}" showGridLines="0">
      <pane xSplit="3" ySplit="14" topLeftCell="D102" activePane="bottomRight" state="frozen"/>
      <selection pane="bottomRight" activeCell="A15" sqref="A15"/>
      <pageMargins left="0.7" right="0.7" top="0.75" bottom="0.75" header="0.3" footer="0.3"/>
      <pageSetup paperSize="9" orientation="portrait" r:id="rId2"/>
    </customSheetView>
    <customSheetView guid="{DD364770-73A1-4C6D-9516-629A57F0EB18}" showGridLines="0">
      <pane xSplit="2" ySplit="12" topLeftCell="C104" activePane="bottomRight" state="frozen"/>
      <selection pane="bottomRight" activeCell="C104" sqref="C104"/>
      <pageMargins left="0.7" right="0.7" top="0.75" bottom="0.75" header="0.3" footer="0.3"/>
      <pageSetup paperSize="9" orientation="portrait" r:id="rId3"/>
    </customSheetView>
    <customSheetView guid="{E14211BF-3959-45CF-A937-AD36AACCEFAC}" showGridLines="0">
      <pane xSplit="3" ySplit="14" topLeftCell="D102" activePane="bottomRight" state="frozen"/>
      <selection pane="bottomRight" activeCell="A15" sqref="A15"/>
      <pageMargins left="0.7" right="0.7" top="0.75" bottom="0.75" header="0.3" footer="0.3"/>
      <pageSetup paperSize="9" orientation="portrait" r:id="rId4"/>
    </customSheetView>
    <customSheetView guid="{F416BD5B-C3AD-4F61-AAB2-55950A9B7E72}">
      <selection activeCell="V115" sqref="V115"/>
      <pageMargins left="0.7" right="0.7" top="0.75" bottom="0.75" header="0.3" footer="0.3"/>
      <pageSetup paperSize="9" orientation="portrait" r:id="rId5"/>
    </customSheetView>
  </customSheetViews>
  <mergeCells count="13">
    <mergeCell ref="AE188:AF188"/>
    <mergeCell ref="AE189:AF189"/>
    <mergeCell ref="AH186:AI186"/>
    <mergeCell ref="AJ186:AK186"/>
    <mergeCell ref="AG186:AG187"/>
    <mergeCell ref="AE186:AF187"/>
    <mergeCell ref="AN8:AN11"/>
    <mergeCell ref="AM8:AM11"/>
    <mergeCell ref="D5:I5"/>
    <mergeCell ref="D4:I4"/>
    <mergeCell ref="AB8:AK8"/>
    <mergeCell ref="AG9:AG11"/>
    <mergeCell ref="AH9:AH11"/>
  </mergeCells>
  <hyperlinks>
    <hyperlink ref="AN196" location="Index!A1" display="Index" xr:uid="{00000000-0004-0000-2700-000000000000}"/>
  </hyperlinks>
  <pageMargins left="0.7" right="0.7" top="0.75" bottom="0.75" header="0.3" footer="0.3"/>
  <pageSetup paperSize="9" orientation="portrait" r:id="rId6"/>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37">
    <tabColor rgb="FF7030A0"/>
  </sheetPr>
  <dimension ref="A1:BH61"/>
  <sheetViews>
    <sheetView workbookViewId="0"/>
  </sheetViews>
  <sheetFormatPr defaultColWidth="0" defaultRowHeight="12.75" zeroHeight="1"/>
  <cols>
    <col min="1" max="1" width="9.140625" style="149" customWidth="1"/>
    <col min="2" max="2" width="9.140625" style="6993" customWidth="1"/>
    <col min="3" max="3" width="35.42578125" style="149" customWidth="1"/>
    <col min="4" max="4" width="17.42578125" style="149" customWidth="1"/>
    <col min="5" max="5" width="10.28515625" style="6994" bestFit="1" customWidth="1"/>
    <col min="6" max="6" width="7.42578125" style="149" bestFit="1" customWidth="1"/>
    <col min="7" max="7" width="10.42578125" style="149" bestFit="1" customWidth="1"/>
    <col min="8" max="11" width="12.7109375" style="149" customWidth="1"/>
    <col min="12" max="12" width="13.42578125" style="149" bestFit="1" customWidth="1"/>
    <col min="13" max="13" width="12.85546875" style="149" customWidth="1"/>
    <col min="14" max="14" width="15.42578125" style="149" customWidth="1"/>
    <col min="15" max="16" width="13.140625" style="149" bestFit="1" customWidth="1"/>
    <col min="17" max="17" width="15.42578125" style="149" customWidth="1"/>
    <col min="18" max="18" width="9.140625" style="149" customWidth="1"/>
    <col min="19" max="28" width="18.42578125" style="149" customWidth="1"/>
    <col min="29" max="30" width="9.140625" style="149" customWidth="1"/>
    <col min="31" max="60" width="0" style="149" hidden="1" customWidth="1"/>
    <col min="61" max="16384" width="9.140625" style="149" hidden="1"/>
  </cols>
  <sheetData>
    <row r="1" spans="1:30">
      <c r="A1" s="738"/>
      <c r="B1" s="741"/>
      <c r="C1" s="738"/>
      <c r="D1" s="738"/>
      <c r="E1" s="746"/>
      <c r="F1" s="738"/>
      <c r="G1" s="738"/>
      <c r="H1" s="738"/>
      <c r="I1" s="738"/>
      <c r="J1" s="738"/>
      <c r="K1" s="738"/>
      <c r="L1" s="738"/>
      <c r="M1" s="738"/>
      <c r="N1" s="738"/>
      <c r="O1" s="738"/>
      <c r="P1" s="738"/>
      <c r="Q1" s="738"/>
      <c r="R1" s="738"/>
      <c r="S1" s="738"/>
      <c r="T1" s="738"/>
      <c r="U1" s="738"/>
      <c r="V1" s="738"/>
      <c r="W1" s="738"/>
      <c r="X1" s="738"/>
      <c r="Y1" s="738"/>
      <c r="Z1" s="738"/>
      <c r="AA1" s="738"/>
      <c r="AB1" s="738"/>
      <c r="AC1" s="738"/>
      <c r="AD1" s="738"/>
    </row>
    <row r="2" spans="1:30" ht="13.5" thickBot="1">
      <c r="A2" s="738"/>
      <c r="B2" s="816"/>
      <c r="C2" s="661"/>
      <c r="D2" s="661"/>
      <c r="E2" s="817"/>
      <c r="F2" s="661"/>
      <c r="G2" s="661"/>
      <c r="H2" s="661"/>
      <c r="I2" s="661"/>
      <c r="J2" s="661"/>
      <c r="K2" s="661"/>
      <c r="L2" s="661"/>
      <c r="M2" s="661"/>
      <c r="N2" s="661"/>
      <c r="O2" s="661"/>
      <c r="P2" s="661"/>
      <c r="Q2" s="661"/>
      <c r="R2" s="661"/>
      <c r="S2" s="661"/>
      <c r="T2" s="661"/>
      <c r="U2" s="661"/>
      <c r="V2" s="661"/>
      <c r="W2" s="661"/>
      <c r="X2" s="661"/>
      <c r="Y2" s="661"/>
      <c r="Z2" s="661"/>
      <c r="AA2" s="661"/>
      <c r="AB2" s="661"/>
      <c r="AC2" s="661"/>
      <c r="AD2" s="6178"/>
    </row>
    <row r="3" spans="1:30" ht="16.5" thickBot="1">
      <c r="A3" s="738"/>
      <c r="B3" s="806"/>
      <c r="C3" s="2858" t="s">
        <v>2985</v>
      </c>
      <c r="D3" s="2856"/>
      <c r="E3" s="2856"/>
      <c r="F3" s="2857"/>
      <c r="G3" s="661"/>
      <c r="H3" s="661"/>
      <c r="I3" s="661"/>
      <c r="J3" s="661"/>
      <c r="K3" s="661"/>
      <c r="L3" s="661"/>
      <c r="M3" s="661"/>
      <c r="N3" s="661"/>
      <c r="O3" s="661"/>
      <c r="P3" s="661"/>
      <c r="R3" s="661"/>
      <c r="S3" s="661"/>
      <c r="T3" s="661"/>
      <c r="U3" s="661"/>
      <c r="V3" s="661"/>
      <c r="W3" s="661"/>
      <c r="X3" s="661"/>
      <c r="Y3" s="661"/>
      <c r="Z3" s="661"/>
      <c r="AA3" s="661"/>
      <c r="AB3" s="62" t="s">
        <v>2836</v>
      </c>
      <c r="AC3" s="661"/>
      <c r="AD3" s="6178"/>
    </row>
    <row r="4" spans="1:30" ht="15.75">
      <c r="A4" s="738"/>
      <c r="B4" s="806"/>
      <c r="C4" s="2853" t="s">
        <v>57</v>
      </c>
      <c r="D4" s="8622" t="str">
        <f>J!E4</f>
        <v>ABC Company</v>
      </c>
      <c r="E4" s="8623"/>
      <c r="F4" s="8624"/>
      <c r="G4" s="661"/>
      <c r="H4" s="661"/>
      <c r="I4" s="661"/>
      <c r="J4" s="661"/>
      <c r="K4" s="661"/>
      <c r="L4" s="661"/>
      <c r="M4" s="661"/>
      <c r="N4" s="661"/>
      <c r="O4" s="661"/>
      <c r="P4" s="661"/>
      <c r="Q4" s="661"/>
      <c r="R4" s="661"/>
      <c r="S4" s="661"/>
      <c r="T4" s="661"/>
      <c r="U4" s="661"/>
      <c r="V4" s="661"/>
      <c r="W4" s="661"/>
      <c r="X4" s="661"/>
      <c r="Y4" s="661"/>
      <c r="Z4" s="661"/>
      <c r="AA4" s="661"/>
      <c r="AB4" s="661"/>
      <c r="AC4" s="661"/>
      <c r="AD4" s="6178"/>
    </row>
    <row r="5" spans="1:30" ht="16.5" thickBot="1">
      <c r="A5" s="738"/>
      <c r="B5" s="806"/>
      <c r="C5" s="2836" t="s">
        <v>2719</v>
      </c>
      <c r="D5" s="8625">
        <f>J!E5</f>
        <v>44196</v>
      </c>
      <c r="E5" s="8626"/>
      <c r="F5" s="8627"/>
      <c r="G5" s="661"/>
      <c r="H5" s="661"/>
      <c r="I5" s="661"/>
      <c r="J5" s="661"/>
      <c r="K5" s="661"/>
      <c r="L5" s="661"/>
      <c r="M5" s="661"/>
      <c r="N5" s="661"/>
      <c r="O5" s="661"/>
      <c r="P5" s="661"/>
      <c r="Q5" s="661"/>
      <c r="R5" s="661"/>
      <c r="S5" s="661"/>
      <c r="T5" s="661"/>
      <c r="U5" s="661"/>
      <c r="V5" s="661"/>
      <c r="W5" s="661"/>
      <c r="X5" s="661"/>
      <c r="Y5" s="661"/>
      <c r="Z5" s="661"/>
      <c r="AA5" s="661"/>
      <c r="AB5" s="661"/>
      <c r="AC5" s="661"/>
      <c r="AD5" s="6178"/>
    </row>
    <row r="6" spans="1:30" ht="13.5" thickBot="1">
      <c r="A6" s="738"/>
      <c r="B6" s="816"/>
      <c r="C6" s="820"/>
      <c r="D6" s="820"/>
      <c r="E6" s="821"/>
      <c r="F6" s="820"/>
      <c r="G6" s="820"/>
      <c r="H6" s="820"/>
      <c r="I6" s="820"/>
      <c r="J6" s="820"/>
      <c r="K6" s="820"/>
      <c r="L6" s="820"/>
      <c r="M6" s="820"/>
      <c r="N6" s="820"/>
      <c r="O6" s="820"/>
      <c r="P6" s="820"/>
      <c r="Q6" s="820"/>
      <c r="R6" s="661"/>
      <c r="S6" s="661"/>
      <c r="T6" s="661"/>
      <c r="U6" s="661"/>
      <c r="V6" s="661"/>
      <c r="W6" s="661"/>
      <c r="X6" s="661"/>
      <c r="Y6" s="661"/>
      <c r="Z6" s="661"/>
      <c r="AA6" s="661"/>
      <c r="AB6" s="661"/>
      <c r="AC6" s="661"/>
      <c r="AD6" s="6178"/>
    </row>
    <row r="7" spans="1:30">
      <c r="A7" s="738"/>
      <c r="B7" s="816"/>
      <c r="C7" s="337"/>
      <c r="D7" s="502"/>
      <c r="E7" s="503"/>
      <c r="F7" s="502"/>
      <c r="G7" s="504"/>
      <c r="H7" s="505"/>
      <c r="I7" s="506"/>
      <c r="J7" s="505"/>
      <c r="K7" s="505"/>
      <c r="L7" s="504"/>
      <c r="M7" s="504"/>
      <c r="N7" s="506"/>
      <c r="O7" s="506"/>
      <c r="P7" s="506"/>
      <c r="Q7" s="508"/>
      <c r="R7" s="661"/>
      <c r="S7" s="8885" t="s">
        <v>1148</v>
      </c>
      <c r="T7" s="8828"/>
      <c r="U7" s="8828"/>
      <c r="V7" s="8828"/>
      <c r="W7" s="8828"/>
      <c r="X7" s="8828"/>
      <c r="Y7" s="8828"/>
      <c r="Z7" s="8828"/>
      <c r="AA7" s="8828"/>
      <c r="AB7" s="8886"/>
      <c r="AC7" s="661"/>
      <c r="AD7" s="6178"/>
    </row>
    <row r="8" spans="1:30">
      <c r="A8" s="738"/>
      <c r="B8" s="816"/>
      <c r="C8" s="340"/>
      <c r="D8" s="335"/>
      <c r="E8" s="335" t="s">
        <v>1273</v>
      </c>
      <c r="F8" s="335"/>
      <c r="G8" s="335" t="s">
        <v>615</v>
      </c>
      <c r="H8" s="461"/>
      <c r="I8" s="400"/>
      <c r="J8" s="462"/>
      <c r="K8" s="462"/>
      <c r="L8" s="493"/>
      <c r="M8" s="335"/>
      <c r="N8" s="335"/>
      <c r="O8" s="400"/>
      <c r="P8" s="410"/>
      <c r="Q8" s="342"/>
      <c r="R8" s="661"/>
      <c r="S8" s="6072" t="s">
        <v>1238</v>
      </c>
      <c r="T8" s="6073" t="s">
        <v>1239</v>
      </c>
      <c r="U8" s="6073" t="s">
        <v>1240</v>
      </c>
      <c r="V8" s="6073" t="s">
        <v>1239</v>
      </c>
      <c r="W8" s="6066" t="s">
        <v>1241</v>
      </c>
      <c r="X8" s="8887" t="s">
        <v>1087</v>
      </c>
      <c r="Y8" s="8888" t="s">
        <v>1088</v>
      </c>
      <c r="Z8" s="6066"/>
      <c r="AA8" s="6066"/>
      <c r="AB8" s="6074" t="s">
        <v>1242</v>
      </c>
      <c r="AC8" s="661"/>
      <c r="AD8" s="6178"/>
    </row>
    <row r="9" spans="1:30">
      <c r="A9" s="738"/>
      <c r="B9" s="816"/>
      <c r="C9" s="340" t="s">
        <v>579</v>
      </c>
      <c r="D9" s="494" t="s">
        <v>1616</v>
      </c>
      <c r="E9" s="376" t="s">
        <v>1279</v>
      </c>
      <c r="F9" s="335" t="s">
        <v>1246</v>
      </c>
      <c r="G9" s="335" t="s">
        <v>403</v>
      </c>
      <c r="H9" s="461" t="s">
        <v>1617</v>
      </c>
      <c r="I9" s="335" t="s">
        <v>1393</v>
      </c>
      <c r="J9" s="335" t="s">
        <v>1281</v>
      </c>
      <c r="K9" s="335" t="s">
        <v>1618</v>
      </c>
      <c r="L9" s="335" t="s">
        <v>1395</v>
      </c>
      <c r="M9" s="335" t="s">
        <v>1615</v>
      </c>
      <c r="N9" s="335" t="s">
        <v>1249</v>
      </c>
      <c r="O9" s="335" t="s">
        <v>1250</v>
      </c>
      <c r="P9" s="335" t="s">
        <v>4952</v>
      </c>
      <c r="Q9" s="342" t="s">
        <v>1262</v>
      </c>
      <c r="R9" s="661"/>
      <c r="S9" s="2999" t="s">
        <v>1251</v>
      </c>
      <c r="T9" s="350" t="s">
        <v>1252</v>
      </c>
      <c r="U9" s="350" t="s">
        <v>1253</v>
      </c>
      <c r="V9" s="350" t="s">
        <v>1254</v>
      </c>
      <c r="W9" s="351" t="s">
        <v>1255</v>
      </c>
      <c r="X9" s="8831"/>
      <c r="Y9" s="8880"/>
      <c r="Z9" s="5928" t="s">
        <v>4859</v>
      </c>
      <c r="AA9" s="5928" t="s">
        <v>4863</v>
      </c>
      <c r="AB9" s="366" t="s">
        <v>1256</v>
      </c>
      <c r="AC9" s="661"/>
      <c r="AD9" s="6178"/>
    </row>
    <row r="10" spans="1:30">
      <c r="A10" s="738"/>
      <c r="B10" s="816"/>
      <c r="C10" s="340"/>
      <c r="D10" s="495" t="s">
        <v>1620</v>
      </c>
      <c r="E10" s="335" t="s">
        <v>826</v>
      </c>
      <c r="F10" s="335" t="s">
        <v>1259</v>
      </c>
      <c r="G10" s="335" t="s">
        <v>1260</v>
      </c>
      <c r="H10" s="335" t="s">
        <v>826</v>
      </c>
      <c r="I10" s="335" t="s">
        <v>1403</v>
      </c>
      <c r="J10" s="335" t="s">
        <v>1399</v>
      </c>
      <c r="K10" s="335" t="s">
        <v>1399</v>
      </c>
      <c r="L10" s="335" t="s">
        <v>1404</v>
      </c>
      <c r="M10" s="335" t="s">
        <v>1619</v>
      </c>
      <c r="N10" s="335" t="s">
        <v>1261</v>
      </c>
      <c r="O10" s="335" t="s">
        <v>1261</v>
      </c>
      <c r="P10" s="335" t="s">
        <v>1261</v>
      </c>
      <c r="Q10" s="342" t="s">
        <v>1261</v>
      </c>
      <c r="R10" s="661"/>
      <c r="S10" s="2999" t="s">
        <v>1263</v>
      </c>
      <c r="T10" s="350" t="s">
        <v>1264</v>
      </c>
      <c r="U10" s="350" t="s">
        <v>1264</v>
      </c>
      <c r="V10" s="351" t="s">
        <v>1265</v>
      </c>
      <c r="W10" s="351" t="s">
        <v>1265</v>
      </c>
      <c r="X10" s="8831"/>
      <c r="Y10" s="8880"/>
      <c r="Z10" s="5928" t="s">
        <v>68</v>
      </c>
      <c r="AA10" s="5928" t="s">
        <v>68</v>
      </c>
      <c r="AB10" s="366" t="s">
        <v>1263</v>
      </c>
      <c r="AC10" s="661"/>
      <c r="AD10" s="6178"/>
    </row>
    <row r="11" spans="1:30">
      <c r="A11" s="738"/>
      <c r="B11" s="816"/>
      <c r="C11" s="498"/>
      <c r="D11" s="335" t="s">
        <v>1622</v>
      </c>
      <c r="E11" s="497" t="s">
        <v>344</v>
      </c>
      <c r="F11" s="497" t="s">
        <v>390</v>
      </c>
      <c r="G11" s="497" t="s">
        <v>792</v>
      </c>
      <c r="H11" s="411"/>
      <c r="I11" s="400"/>
      <c r="J11" s="411"/>
      <c r="K11" s="400"/>
      <c r="L11" s="335"/>
      <c r="M11" s="536"/>
      <c r="N11" s="335"/>
      <c r="O11" s="400"/>
      <c r="P11" s="410"/>
      <c r="Q11" s="509" t="s">
        <v>1599</v>
      </c>
      <c r="R11" s="661"/>
      <c r="S11" s="4015" t="s">
        <v>4023</v>
      </c>
      <c r="T11" s="5933"/>
      <c r="U11" s="5933"/>
      <c r="V11" s="5365"/>
      <c r="W11" s="4887"/>
      <c r="X11" s="4887"/>
      <c r="Y11" s="4887"/>
      <c r="Z11" s="4887"/>
      <c r="AA11" s="4887" t="s">
        <v>1318</v>
      </c>
      <c r="AB11" s="4558" t="s">
        <v>4024</v>
      </c>
      <c r="AC11" s="661"/>
      <c r="AD11" s="6178"/>
    </row>
    <row r="12" spans="1:30">
      <c r="A12" s="738"/>
      <c r="B12" s="816"/>
      <c r="C12" s="499" t="s">
        <v>392</v>
      </c>
      <c r="D12" s="152" t="s">
        <v>409</v>
      </c>
      <c r="E12" s="152" t="s">
        <v>410</v>
      </c>
      <c r="F12" s="152" t="s">
        <v>411</v>
      </c>
      <c r="G12" s="152" t="s">
        <v>412</v>
      </c>
      <c r="H12" s="152" t="s">
        <v>413</v>
      </c>
      <c r="I12" s="455" t="s">
        <v>414</v>
      </c>
      <c r="J12" s="152" t="s">
        <v>415</v>
      </c>
      <c r="K12" s="152" t="s">
        <v>416</v>
      </c>
      <c r="L12" s="455" t="s">
        <v>417</v>
      </c>
      <c r="M12" s="455" t="s">
        <v>418</v>
      </c>
      <c r="N12" s="455" t="s">
        <v>419</v>
      </c>
      <c r="O12" s="152" t="s">
        <v>420</v>
      </c>
      <c r="P12" s="152" t="s">
        <v>421</v>
      </c>
      <c r="Q12" s="511" t="s">
        <v>422</v>
      </c>
      <c r="R12" s="661"/>
      <c r="S12" s="6079" t="s">
        <v>1093</v>
      </c>
      <c r="T12" s="6080" t="s">
        <v>1094</v>
      </c>
      <c r="U12" s="6080" t="s">
        <v>1095</v>
      </c>
      <c r="V12" s="6080" t="s">
        <v>1096</v>
      </c>
      <c r="W12" s="6080" t="s">
        <v>1097</v>
      </c>
      <c r="X12" s="6075" t="s">
        <v>1098</v>
      </c>
      <c r="Y12" s="6075" t="s">
        <v>1155</v>
      </c>
      <c r="Z12" s="6075" t="s">
        <v>1156</v>
      </c>
      <c r="AA12" s="6075" t="s">
        <v>1157</v>
      </c>
      <c r="AB12" s="6076" t="s">
        <v>1158</v>
      </c>
      <c r="AC12" s="661"/>
      <c r="AD12" s="6178"/>
    </row>
    <row r="13" spans="1:30">
      <c r="A13" s="738"/>
      <c r="B13" s="816"/>
      <c r="C13" s="429" t="s">
        <v>1653</v>
      </c>
      <c r="D13" s="221"/>
      <c r="E13" s="155"/>
      <c r="F13" s="156"/>
      <c r="G13" s="156"/>
      <c r="H13" s="157"/>
      <c r="I13" s="157"/>
      <c r="J13" s="157"/>
      <c r="K13" s="157"/>
      <c r="L13" s="157"/>
      <c r="M13" s="157"/>
      <c r="N13" s="157"/>
      <c r="O13" s="156"/>
      <c r="P13" s="158"/>
      <c r="Q13" s="512"/>
      <c r="R13" s="661"/>
      <c r="S13" s="6081"/>
      <c r="T13" s="6082"/>
      <c r="U13" s="6082"/>
      <c r="V13" s="6082"/>
      <c r="W13" s="6082"/>
      <c r="X13" s="6082"/>
      <c r="Y13" s="6082"/>
      <c r="Z13" s="6082"/>
      <c r="AA13" s="6082"/>
      <c r="AB13" s="6083"/>
      <c r="AC13" s="661"/>
      <c r="AD13" s="6178"/>
    </row>
    <row r="14" spans="1:30">
      <c r="A14" s="738"/>
      <c r="B14" s="816"/>
      <c r="C14" s="432" t="s">
        <v>1654</v>
      </c>
      <c r="D14" s="222"/>
      <c r="E14" s="485"/>
      <c r="F14" s="168"/>
      <c r="G14" s="456" t="b">
        <v>0</v>
      </c>
      <c r="H14" s="169"/>
      <c r="I14" s="169"/>
      <c r="J14" s="169"/>
      <c r="K14" s="169"/>
      <c r="L14" s="169">
        <v>0</v>
      </c>
      <c r="M14" s="169">
        <v>0</v>
      </c>
      <c r="N14" s="169">
        <v>0</v>
      </c>
      <c r="O14" s="169">
        <v>0</v>
      </c>
      <c r="P14" s="169">
        <v>0</v>
      </c>
      <c r="Q14" s="729">
        <f>+N14+O14-P14</f>
        <v>0</v>
      </c>
      <c r="R14" s="661"/>
      <c r="S14" s="6084">
        <f>T14+U14</f>
        <v>0</v>
      </c>
      <c r="T14" s="2482">
        <v>0</v>
      </c>
      <c r="U14" s="2482">
        <v>0</v>
      </c>
      <c r="V14" s="2482">
        <v>0</v>
      </c>
      <c r="W14" s="2482">
        <v>0</v>
      </c>
      <c r="X14" s="2482">
        <v>0</v>
      </c>
      <c r="Y14" s="2482">
        <v>0</v>
      </c>
      <c r="Z14" s="2482">
        <v>0</v>
      </c>
      <c r="AA14" s="1108">
        <f>+X14+Y14-Z14</f>
        <v>0</v>
      </c>
      <c r="AB14" s="1107">
        <f>U14+W14</f>
        <v>0</v>
      </c>
      <c r="AC14" s="661"/>
      <c r="AD14" s="6178"/>
    </row>
    <row r="15" spans="1:30">
      <c r="A15" s="738"/>
      <c r="B15" s="816"/>
      <c r="C15" s="432" t="s">
        <v>1655</v>
      </c>
      <c r="D15" s="222"/>
      <c r="E15" s="485"/>
      <c r="F15" s="168"/>
      <c r="G15" s="151" t="b">
        <v>1</v>
      </c>
      <c r="H15" s="169"/>
      <c r="I15" s="169"/>
      <c r="J15" s="169"/>
      <c r="K15" s="169"/>
      <c r="L15" s="169">
        <v>0</v>
      </c>
      <c r="M15" s="169">
        <v>0</v>
      </c>
      <c r="N15" s="169">
        <v>0</v>
      </c>
      <c r="O15" s="169">
        <v>0</v>
      </c>
      <c r="P15" s="169">
        <v>0</v>
      </c>
      <c r="Q15" s="729">
        <f>+N15+O15-P15</f>
        <v>0</v>
      </c>
      <c r="R15" s="661"/>
      <c r="S15" s="6084">
        <f>T15+U15</f>
        <v>0</v>
      </c>
      <c r="T15" s="2482">
        <v>0</v>
      </c>
      <c r="U15" s="2482">
        <v>0</v>
      </c>
      <c r="V15" s="2482">
        <v>0</v>
      </c>
      <c r="W15" s="2482">
        <v>0</v>
      </c>
      <c r="X15" s="2482">
        <v>0</v>
      </c>
      <c r="Y15" s="2482">
        <v>0</v>
      </c>
      <c r="Z15" s="2482">
        <v>0</v>
      </c>
      <c r="AA15" s="1108">
        <f>+X15+Y15-Z15</f>
        <v>0</v>
      </c>
      <c r="AB15" s="1107">
        <f>U15+W15</f>
        <v>0</v>
      </c>
      <c r="AC15" s="661"/>
      <c r="AD15" s="6178"/>
    </row>
    <row r="16" spans="1:30">
      <c r="A16" s="738"/>
      <c r="B16" s="816"/>
      <c r="C16" s="432" t="s">
        <v>1656</v>
      </c>
      <c r="D16" s="222"/>
      <c r="E16" s="485"/>
      <c r="F16" s="168"/>
      <c r="G16" s="151" t="b">
        <v>1</v>
      </c>
      <c r="H16" s="169"/>
      <c r="I16" s="169"/>
      <c r="J16" s="169"/>
      <c r="K16" s="169"/>
      <c r="L16" s="169">
        <v>0</v>
      </c>
      <c r="M16" s="169">
        <v>0</v>
      </c>
      <c r="N16" s="169">
        <v>0</v>
      </c>
      <c r="O16" s="169">
        <v>0</v>
      </c>
      <c r="P16" s="169">
        <v>0</v>
      </c>
      <c r="Q16" s="729">
        <f>+N16+O16-P16</f>
        <v>0</v>
      </c>
      <c r="R16" s="661"/>
      <c r="S16" s="6084">
        <f>T16+U16</f>
        <v>0</v>
      </c>
      <c r="T16" s="2482">
        <v>0</v>
      </c>
      <c r="U16" s="2482">
        <v>0</v>
      </c>
      <c r="V16" s="2482">
        <v>0</v>
      </c>
      <c r="W16" s="2482">
        <v>0</v>
      </c>
      <c r="X16" s="2482">
        <v>0</v>
      </c>
      <c r="Y16" s="2482">
        <v>0</v>
      </c>
      <c r="Z16" s="2482">
        <v>0</v>
      </c>
      <c r="AA16" s="1108">
        <f>+X16+Y16-Z16</f>
        <v>0</v>
      </c>
      <c r="AB16" s="1107">
        <f>U16+W16</f>
        <v>0</v>
      </c>
      <c r="AC16" s="661"/>
      <c r="AD16" s="6178"/>
    </row>
    <row r="17" spans="1:30">
      <c r="A17" s="738"/>
      <c r="B17" s="816"/>
      <c r="C17" s="500" t="s">
        <v>1104</v>
      </c>
      <c r="D17" s="211"/>
      <c r="E17" s="486"/>
      <c r="F17" s="407"/>
      <c r="G17" s="172">
        <f>COUNTIF(G14:G16,TRUE)</f>
        <v>2</v>
      </c>
      <c r="H17" s="228"/>
      <c r="I17" s="228"/>
      <c r="J17" s="228"/>
      <c r="K17" s="228"/>
      <c r="L17" s="728">
        <f t="shared" ref="L17:Q17" si="0">SUMIF($G$14:$G$16,"TRUE",L14:L16)</f>
        <v>0</v>
      </c>
      <c r="M17" s="728">
        <f t="shared" si="0"/>
        <v>0</v>
      </c>
      <c r="N17" s="728">
        <f t="shared" si="0"/>
        <v>0</v>
      </c>
      <c r="O17" s="728">
        <f t="shared" si="0"/>
        <v>0</v>
      </c>
      <c r="P17" s="728">
        <f t="shared" si="0"/>
        <v>0</v>
      </c>
      <c r="Q17" s="360">
        <f t="shared" si="0"/>
        <v>0</v>
      </c>
      <c r="R17" s="661"/>
      <c r="S17" s="6071">
        <f>SUMIF($G$14:$G$16,"TRUE",S14:S16)</f>
        <v>0</v>
      </c>
      <c r="T17" s="6077">
        <f>SUMIF($G$14:$G$16,"TRUE",T14:T16)</f>
        <v>0</v>
      </c>
      <c r="U17" s="6077">
        <f t="shared" ref="U17:Z17" si="1">SUMIF($G$14:$G$16,"TRUE",U14:U16)</f>
        <v>0</v>
      </c>
      <c r="V17" s="6077">
        <f t="shared" si="1"/>
        <v>0</v>
      </c>
      <c r="W17" s="6077">
        <f t="shared" si="1"/>
        <v>0</v>
      </c>
      <c r="X17" s="6077">
        <f t="shared" si="1"/>
        <v>0</v>
      </c>
      <c r="Y17" s="6077">
        <f t="shared" si="1"/>
        <v>0</v>
      </c>
      <c r="Z17" s="6077">
        <f t="shared" si="1"/>
        <v>0</v>
      </c>
      <c r="AA17" s="6077">
        <f>SUMIF($G$14:$G$16,"TRUE",AA14:AA16)</f>
        <v>0</v>
      </c>
      <c r="AB17" s="6078">
        <f>SUMIF($G$14:$G$16,"TRUE",AB14:AB16)</f>
        <v>0</v>
      </c>
      <c r="AC17" s="661"/>
      <c r="AD17" s="6178"/>
    </row>
    <row r="18" spans="1:30" s="179" customFormat="1">
      <c r="A18" s="740"/>
      <c r="B18" s="822"/>
      <c r="C18" s="347" t="s">
        <v>1625</v>
      </c>
      <c r="D18" s="177"/>
      <c r="E18" s="378"/>
      <c r="F18" s="177"/>
      <c r="G18" s="178"/>
      <c r="H18" s="175"/>
      <c r="I18" s="175"/>
      <c r="J18" s="175"/>
      <c r="K18" s="175"/>
      <c r="L18" s="728">
        <f t="shared" ref="L18:Q18" si="2">SUM(L14:L16)</f>
        <v>0</v>
      </c>
      <c r="M18" s="728">
        <f t="shared" si="2"/>
        <v>0</v>
      </c>
      <c r="N18" s="728">
        <f t="shared" si="2"/>
        <v>0</v>
      </c>
      <c r="O18" s="728">
        <f t="shared" si="2"/>
        <v>0</v>
      </c>
      <c r="P18" s="728">
        <f t="shared" si="2"/>
        <v>0</v>
      </c>
      <c r="Q18" s="360">
        <f t="shared" si="2"/>
        <v>0</v>
      </c>
      <c r="R18" s="662"/>
      <c r="S18" s="6071">
        <f t="shared" ref="S18:Z18" si="3">SUM(S14:S16)</f>
        <v>0</v>
      </c>
      <c r="T18" s="6077">
        <f t="shared" si="3"/>
        <v>0</v>
      </c>
      <c r="U18" s="6077">
        <f t="shared" si="3"/>
        <v>0</v>
      </c>
      <c r="V18" s="6077">
        <f t="shared" si="3"/>
        <v>0</v>
      </c>
      <c r="W18" s="6077">
        <f t="shared" si="3"/>
        <v>0</v>
      </c>
      <c r="X18" s="6077">
        <f t="shared" si="3"/>
        <v>0</v>
      </c>
      <c r="Y18" s="6077">
        <f t="shared" si="3"/>
        <v>0</v>
      </c>
      <c r="Z18" s="6077">
        <f t="shared" si="3"/>
        <v>0</v>
      </c>
      <c r="AA18" s="6077">
        <f>SUM(AA14:AA16)</f>
        <v>0</v>
      </c>
      <c r="AB18" s="6078">
        <f>SUM(AB14:AB16)</f>
        <v>0</v>
      </c>
      <c r="AC18" s="662"/>
      <c r="AD18" s="740"/>
    </row>
    <row r="19" spans="1:30">
      <c r="A19" s="738"/>
      <c r="B19" s="816"/>
      <c r="C19" s="432" t="s">
        <v>1658</v>
      </c>
      <c r="D19" s="222"/>
      <c r="E19" s="379"/>
      <c r="F19" s="162"/>
      <c r="G19" s="163"/>
      <c r="H19" s="164"/>
      <c r="I19" s="164"/>
      <c r="J19" s="164"/>
      <c r="K19" s="164"/>
      <c r="L19" s="164"/>
      <c r="M19" s="164"/>
      <c r="N19" s="164"/>
      <c r="O19" s="164"/>
      <c r="P19" s="164"/>
      <c r="Q19" s="517"/>
      <c r="R19" s="661"/>
      <c r="S19" s="6085"/>
      <c r="T19" s="5068"/>
      <c r="U19" s="5068"/>
      <c r="V19" s="5068"/>
      <c r="W19" s="5068"/>
      <c r="X19" s="5068"/>
      <c r="Y19" s="5068"/>
      <c r="Z19" s="5068"/>
      <c r="AA19" s="5068"/>
      <c r="AB19" s="6086"/>
      <c r="AC19" s="661"/>
      <c r="AD19" s="6178"/>
    </row>
    <row r="20" spans="1:30">
      <c r="A20" s="738"/>
      <c r="B20" s="816"/>
      <c r="C20" s="432" t="s">
        <v>1659</v>
      </c>
      <c r="D20" s="222"/>
      <c r="E20" s="485"/>
      <c r="F20" s="168"/>
      <c r="G20" s="456" t="b">
        <v>0</v>
      </c>
      <c r="H20" s="169"/>
      <c r="I20" s="169"/>
      <c r="J20" s="169"/>
      <c r="K20" s="169"/>
      <c r="L20" s="169">
        <v>0</v>
      </c>
      <c r="M20" s="169">
        <v>0</v>
      </c>
      <c r="N20" s="169">
        <v>0</v>
      </c>
      <c r="O20" s="169">
        <v>0</v>
      </c>
      <c r="P20" s="169">
        <v>0</v>
      </c>
      <c r="Q20" s="729">
        <f>+N20+O20-P20</f>
        <v>0</v>
      </c>
      <c r="R20" s="661"/>
      <c r="S20" s="6084">
        <f>T20+U20</f>
        <v>0</v>
      </c>
      <c r="T20" s="2482">
        <v>0</v>
      </c>
      <c r="U20" s="2482">
        <v>0</v>
      </c>
      <c r="V20" s="2482">
        <v>0</v>
      </c>
      <c r="W20" s="2482">
        <v>0</v>
      </c>
      <c r="X20" s="2482">
        <v>0</v>
      </c>
      <c r="Y20" s="2482">
        <v>0</v>
      </c>
      <c r="Z20" s="2482">
        <v>0</v>
      </c>
      <c r="AA20" s="1108">
        <f>+X20+Y20-Z20</f>
        <v>0</v>
      </c>
      <c r="AB20" s="1107">
        <f>U20+W20</f>
        <v>0</v>
      </c>
      <c r="AC20" s="661"/>
      <c r="AD20" s="6178"/>
    </row>
    <row r="21" spans="1:30">
      <c r="A21" s="738"/>
      <c r="B21" s="816"/>
      <c r="C21" s="432" t="s">
        <v>1660</v>
      </c>
      <c r="D21" s="222"/>
      <c r="E21" s="485"/>
      <c r="F21" s="168"/>
      <c r="G21" s="151" t="b">
        <v>1</v>
      </c>
      <c r="H21" s="169"/>
      <c r="I21" s="169"/>
      <c r="J21" s="169"/>
      <c r="K21" s="169"/>
      <c r="L21" s="169">
        <v>0</v>
      </c>
      <c r="M21" s="169">
        <v>0</v>
      </c>
      <c r="N21" s="169">
        <v>0</v>
      </c>
      <c r="O21" s="169">
        <v>0</v>
      </c>
      <c r="P21" s="169">
        <v>0</v>
      </c>
      <c r="Q21" s="729">
        <f>+N21+O21-P21</f>
        <v>0</v>
      </c>
      <c r="R21" s="661"/>
      <c r="S21" s="6084">
        <f>T21+U21</f>
        <v>0</v>
      </c>
      <c r="T21" s="2482">
        <v>0</v>
      </c>
      <c r="U21" s="2482">
        <v>0</v>
      </c>
      <c r="V21" s="2482">
        <v>0</v>
      </c>
      <c r="W21" s="2482">
        <v>0</v>
      </c>
      <c r="X21" s="2482">
        <v>0</v>
      </c>
      <c r="Y21" s="2482">
        <v>0</v>
      </c>
      <c r="Z21" s="2482">
        <v>0</v>
      </c>
      <c r="AA21" s="1108">
        <f>+X21+Y21-Z21</f>
        <v>0</v>
      </c>
      <c r="AB21" s="1107">
        <f>U21+W21</f>
        <v>0</v>
      </c>
      <c r="AC21" s="661"/>
      <c r="AD21" s="6178"/>
    </row>
    <row r="22" spans="1:30">
      <c r="A22" s="738"/>
      <c r="B22" s="816"/>
      <c r="C22" s="432" t="s">
        <v>1661</v>
      </c>
      <c r="D22" s="222"/>
      <c r="E22" s="485"/>
      <c r="F22" s="168"/>
      <c r="G22" s="151" t="b">
        <v>1</v>
      </c>
      <c r="H22" s="169"/>
      <c r="I22" s="169"/>
      <c r="J22" s="169"/>
      <c r="K22" s="169"/>
      <c r="L22" s="169">
        <v>0</v>
      </c>
      <c r="M22" s="169">
        <v>0</v>
      </c>
      <c r="N22" s="169">
        <v>0</v>
      </c>
      <c r="O22" s="169">
        <v>0</v>
      </c>
      <c r="P22" s="169">
        <v>0</v>
      </c>
      <c r="Q22" s="729">
        <f>+N22+O22-P22</f>
        <v>0</v>
      </c>
      <c r="R22" s="661"/>
      <c r="S22" s="6084">
        <f>T22+U22</f>
        <v>0</v>
      </c>
      <c r="T22" s="2482">
        <v>0</v>
      </c>
      <c r="U22" s="2482">
        <v>0</v>
      </c>
      <c r="V22" s="2482">
        <v>0</v>
      </c>
      <c r="W22" s="2482">
        <v>0</v>
      </c>
      <c r="X22" s="2482">
        <v>0</v>
      </c>
      <c r="Y22" s="2482">
        <v>0</v>
      </c>
      <c r="Z22" s="2482">
        <v>0</v>
      </c>
      <c r="AA22" s="1108">
        <f>+X22+Y22-Z22</f>
        <v>0</v>
      </c>
      <c r="AB22" s="1107">
        <f>U22+W22</f>
        <v>0</v>
      </c>
      <c r="AC22" s="661"/>
      <c r="AD22" s="6178"/>
    </row>
    <row r="23" spans="1:30">
      <c r="A23" s="738"/>
      <c r="B23" s="816"/>
      <c r="C23" s="500" t="s">
        <v>1104</v>
      </c>
      <c r="D23" s="211"/>
      <c r="E23" s="486"/>
      <c r="F23" s="407"/>
      <c r="G23" s="172">
        <f>COUNTIF(G20:G22,TRUE)</f>
        <v>2</v>
      </c>
      <c r="H23" s="228"/>
      <c r="I23" s="228"/>
      <c r="J23" s="228"/>
      <c r="K23" s="228"/>
      <c r="L23" s="728">
        <f t="shared" ref="L23:Q23" si="4">SUMIF($G$20:$G$22,"TRUE",L20:L22)</f>
        <v>0</v>
      </c>
      <c r="M23" s="728">
        <f t="shared" si="4"/>
        <v>0</v>
      </c>
      <c r="N23" s="728">
        <f t="shared" si="4"/>
        <v>0</v>
      </c>
      <c r="O23" s="728">
        <f t="shared" si="4"/>
        <v>0</v>
      </c>
      <c r="P23" s="728">
        <f t="shared" si="4"/>
        <v>0</v>
      </c>
      <c r="Q23" s="360">
        <f t="shared" si="4"/>
        <v>0</v>
      </c>
      <c r="R23" s="661"/>
      <c r="S23" s="6071">
        <f t="shared" ref="S23:Z23" si="5">SUMIF($G$20:$G$22,"TRUE",S20:S22)</f>
        <v>0</v>
      </c>
      <c r="T23" s="6077">
        <f>SUMIF($G$20:$G$22,"TRUE",T20:T22)</f>
        <v>0</v>
      </c>
      <c r="U23" s="6077">
        <f t="shared" si="5"/>
        <v>0</v>
      </c>
      <c r="V23" s="6077">
        <f t="shared" si="5"/>
        <v>0</v>
      </c>
      <c r="W23" s="6077">
        <f t="shared" si="5"/>
        <v>0</v>
      </c>
      <c r="X23" s="6077">
        <f t="shared" si="5"/>
        <v>0</v>
      </c>
      <c r="Y23" s="6077">
        <f t="shared" si="5"/>
        <v>0</v>
      </c>
      <c r="Z23" s="6077">
        <f t="shared" si="5"/>
        <v>0</v>
      </c>
      <c r="AA23" s="6077">
        <f>SUMIF($G$20:$G$22,"TRUE",AA20:AA22)</f>
        <v>0</v>
      </c>
      <c r="AB23" s="6078">
        <f>SUMIF($G$20:$G$22,"TRUE",AB20:AB22)</f>
        <v>0</v>
      </c>
      <c r="AC23" s="661"/>
      <c r="AD23" s="6178"/>
    </row>
    <row r="24" spans="1:30" s="179" customFormat="1">
      <c r="A24" s="740"/>
      <c r="B24" s="822"/>
      <c r="C24" s="347" t="s">
        <v>1625</v>
      </c>
      <c r="D24" s="177"/>
      <c r="E24" s="378"/>
      <c r="F24" s="177"/>
      <c r="G24" s="178"/>
      <c r="H24" s="175"/>
      <c r="I24" s="175"/>
      <c r="J24" s="175"/>
      <c r="K24" s="175"/>
      <c r="L24" s="728">
        <f t="shared" ref="L24:Q24" si="6">SUM(L20:L22)</f>
        <v>0</v>
      </c>
      <c r="M24" s="728">
        <f t="shared" si="6"/>
        <v>0</v>
      </c>
      <c r="N24" s="728">
        <f t="shared" si="6"/>
        <v>0</v>
      </c>
      <c r="O24" s="728">
        <f t="shared" si="6"/>
        <v>0</v>
      </c>
      <c r="P24" s="728">
        <f t="shared" si="6"/>
        <v>0</v>
      </c>
      <c r="Q24" s="360">
        <f t="shared" si="6"/>
        <v>0</v>
      </c>
      <c r="R24" s="662"/>
      <c r="S24" s="6071">
        <f t="shared" ref="S24:Z24" si="7">SUM(S20:S22)</f>
        <v>0</v>
      </c>
      <c r="T24" s="6077">
        <f t="shared" si="7"/>
        <v>0</v>
      </c>
      <c r="U24" s="6077">
        <f t="shared" si="7"/>
        <v>0</v>
      </c>
      <c r="V24" s="6077">
        <f t="shared" si="7"/>
        <v>0</v>
      </c>
      <c r="W24" s="6077">
        <f t="shared" si="7"/>
        <v>0</v>
      </c>
      <c r="X24" s="6077">
        <f t="shared" si="7"/>
        <v>0</v>
      </c>
      <c r="Y24" s="6077">
        <f t="shared" si="7"/>
        <v>0</v>
      </c>
      <c r="Z24" s="6077">
        <f t="shared" si="7"/>
        <v>0</v>
      </c>
      <c r="AA24" s="6077">
        <f>SUM(AA20:AA22)</f>
        <v>0</v>
      </c>
      <c r="AB24" s="6078">
        <f>SUM(AB20:AB22)</f>
        <v>0</v>
      </c>
      <c r="AC24" s="662"/>
      <c r="AD24" s="740"/>
    </row>
    <row r="25" spans="1:30" s="179" customFormat="1">
      <c r="A25" s="740"/>
      <c r="B25" s="822"/>
      <c r="C25" s="429" t="s">
        <v>1663</v>
      </c>
      <c r="D25" s="221"/>
      <c r="E25" s="379"/>
      <c r="F25" s="151"/>
      <c r="G25" s="151"/>
      <c r="H25" s="194"/>
      <c r="I25" s="194"/>
      <c r="J25" s="194"/>
      <c r="K25" s="194"/>
      <c r="L25" s="223"/>
      <c r="M25" s="223"/>
      <c r="N25" s="223"/>
      <c r="O25" s="223"/>
      <c r="P25" s="223"/>
      <c r="Q25" s="514"/>
      <c r="R25" s="662"/>
      <c r="S25" s="6087"/>
      <c r="T25" s="406"/>
      <c r="U25" s="406"/>
      <c r="V25" s="406"/>
      <c r="W25" s="406"/>
      <c r="X25" s="406"/>
      <c r="Y25" s="406"/>
      <c r="Z25" s="406"/>
      <c r="AA25" s="406"/>
      <c r="AB25" s="626"/>
      <c r="AC25" s="662"/>
      <c r="AD25" s="740"/>
    </row>
    <row r="26" spans="1:30" s="179" customFormat="1">
      <c r="A26" s="740"/>
      <c r="B26" s="822"/>
      <c r="C26" s="432" t="s">
        <v>1664</v>
      </c>
      <c r="D26" s="222"/>
      <c r="E26" s="485"/>
      <c r="F26" s="168"/>
      <c r="G26" s="456" t="b">
        <v>0</v>
      </c>
      <c r="H26" s="169"/>
      <c r="I26" s="169"/>
      <c r="J26" s="169"/>
      <c r="K26" s="169"/>
      <c r="L26" s="169">
        <v>0</v>
      </c>
      <c r="M26" s="169">
        <v>0</v>
      </c>
      <c r="N26" s="169">
        <v>0</v>
      </c>
      <c r="O26" s="169">
        <v>0</v>
      </c>
      <c r="P26" s="169">
        <v>0</v>
      </c>
      <c r="Q26" s="729">
        <f>+N26+O26-P26</f>
        <v>0</v>
      </c>
      <c r="R26" s="662"/>
      <c r="S26" s="6084">
        <f>T26+U26</f>
        <v>0</v>
      </c>
      <c r="T26" s="2482">
        <v>0</v>
      </c>
      <c r="U26" s="2482">
        <v>0</v>
      </c>
      <c r="V26" s="2482">
        <v>0</v>
      </c>
      <c r="W26" s="2482">
        <v>0</v>
      </c>
      <c r="X26" s="2482">
        <v>0</v>
      </c>
      <c r="Y26" s="2482">
        <v>0</v>
      </c>
      <c r="Z26" s="2482">
        <v>0</v>
      </c>
      <c r="AA26" s="1108">
        <f>+X26+Y26-Z26</f>
        <v>0</v>
      </c>
      <c r="AB26" s="1107">
        <f>U26+W26</f>
        <v>0</v>
      </c>
      <c r="AC26" s="662"/>
      <c r="AD26" s="740"/>
    </row>
    <row r="27" spans="1:30" s="179" customFormat="1">
      <c r="A27" s="740"/>
      <c r="B27" s="822"/>
      <c r="C27" s="432" t="s">
        <v>1665</v>
      </c>
      <c r="D27" s="222"/>
      <c r="E27" s="485"/>
      <c r="F27" s="168"/>
      <c r="G27" s="151" t="b">
        <v>1</v>
      </c>
      <c r="H27" s="169"/>
      <c r="I27" s="169"/>
      <c r="J27" s="169"/>
      <c r="K27" s="169"/>
      <c r="L27" s="169">
        <v>0</v>
      </c>
      <c r="M27" s="169">
        <v>0</v>
      </c>
      <c r="N27" s="169">
        <v>0</v>
      </c>
      <c r="O27" s="169">
        <v>0</v>
      </c>
      <c r="P27" s="169">
        <v>0</v>
      </c>
      <c r="Q27" s="729">
        <f>+N27+O27-P27</f>
        <v>0</v>
      </c>
      <c r="R27" s="662"/>
      <c r="S27" s="6084">
        <f>T27+U27</f>
        <v>0</v>
      </c>
      <c r="T27" s="2482">
        <v>0</v>
      </c>
      <c r="U27" s="2482">
        <v>0</v>
      </c>
      <c r="V27" s="2482">
        <v>0</v>
      </c>
      <c r="W27" s="2482">
        <v>0</v>
      </c>
      <c r="X27" s="2482">
        <v>0</v>
      </c>
      <c r="Y27" s="2482">
        <v>0</v>
      </c>
      <c r="Z27" s="2482">
        <v>0</v>
      </c>
      <c r="AA27" s="1108">
        <f>+X27+Y27-Z27</f>
        <v>0</v>
      </c>
      <c r="AB27" s="1107">
        <f>U27+W27</f>
        <v>0</v>
      </c>
      <c r="AC27" s="662"/>
      <c r="AD27" s="740"/>
    </row>
    <row r="28" spans="1:30" s="179" customFormat="1">
      <c r="A28" s="740"/>
      <c r="B28" s="822"/>
      <c r="C28" s="432" t="s">
        <v>1666</v>
      </c>
      <c r="D28" s="222"/>
      <c r="E28" s="485"/>
      <c r="F28" s="168"/>
      <c r="G28" s="151" t="b">
        <v>1</v>
      </c>
      <c r="H28" s="169"/>
      <c r="I28" s="169"/>
      <c r="J28" s="169"/>
      <c r="K28" s="169"/>
      <c r="L28" s="169">
        <v>0</v>
      </c>
      <c r="M28" s="169">
        <v>0</v>
      </c>
      <c r="N28" s="169">
        <v>0</v>
      </c>
      <c r="O28" s="169">
        <v>0</v>
      </c>
      <c r="P28" s="169">
        <v>0</v>
      </c>
      <c r="Q28" s="729">
        <f>+N28+O28-P28</f>
        <v>0</v>
      </c>
      <c r="R28" s="662"/>
      <c r="S28" s="6084">
        <f>T28+U28</f>
        <v>0</v>
      </c>
      <c r="T28" s="2482">
        <v>0</v>
      </c>
      <c r="U28" s="2482">
        <v>0</v>
      </c>
      <c r="V28" s="2482">
        <v>0</v>
      </c>
      <c r="W28" s="2482">
        <v>0</v>
      </c>
      <c r="X28" s="2482">
        <v>0</v>
      </c>
      <c r="Y28" s="2482">
        <v>0</v>
      </c>
      <c r="Z28" s="2482">
        <v>0</v>
      </c>
      <c r="AA28" s="1108">
        <f>+X28+Y28-Z28</f>
        <v>0</v>
      </c>
      <c r="AB28" s="1107">
        <f>U28+W28</f>
        <v>0</v>
      </c>
      <c r="AC28" s="662"/>
      <c r="AD28" s="740"/>
    </row>
    <row r="29" spans="1:30" s="179" customFormat="1">
      <c r="A29" s="740"/>
      <c r="B29" s="822"/>
      <c r="C29" s="500" t="s">
        <v>1104</v>
      </c>
      <c r="D29" s="211"/>
      <c r="E29" s="486"/>
      <c r="F29" s="407"/>
      <c r="G29" s="172">
        <f>COUNTIF(G26:G28,TRUE)</f>
        <v>2</v>
      </c>
      <c r="H29" s="228"/>
      <c r="I29" s="228"/>
      <c r="J29" s="228"/>
      <c r="K29" s="228"/>
      <c r="L29" s="728">
        <f t="shared" ref="L29:Q29" si="8">SUMIF($G$26:$G$28,"TRUE",L26:L28)</f>
        <v>0</v>
      </c>
      <c r="M29" s="728">
        <f t="shared" si="8"/>
        <v>0</v>
      </c>
      <c r="N29" s="728">
        <f t="shared" si="8"/>
        <v>0</v>
      </c>
      <c r="O29" s="728">
        <f t="shared" si="8"/>
        <v>0</v>
      </c>
      <c r="P29" s="728">
        <f t="shared" si="8"/>
        <v>0</v>
      </c>
      <c r="Q29" s="360">
        <f t="shared" si="8"/>
        <v>0</v>
      </c>
      <c r="R29" s="662"/>
      <c r="S29" s="6071">
        <f t="shared" ref="S29:Z29" si="9">SUMIF($G$26:$G$28,"TRUE",S26:S28)</f>
        <v>0</v>
      </c>
      <c r="T29" s="6077">
        <f>SUMIF($G$26:$G$28,"TRUE",T26:T28)</f>
        <v>0</v>
      </c>
      <c r="U29" s="6077">
        <f t="shared" si="9"/>
        <v>0</v>
      </c>
      <c r="V29" s="6077">
        <f t="shared" si="9"/>
        <v>0</v>
      </c>
      <c r="W29" s="6077">
        <f t="shared" si="9"/>
        <v>0</v>
      </c>
      <c r="X29" s="6077">
        <f t="shared" si="9"/>
        <v>0</v>
      </c>
      <c r="Y29" s="6077">
        <f t="shared" si="9"/>
        <v>0</v>
      </c>
      <c r="Z29" s="6077">
        <f t="shared" si="9"/>
        <v>0</v>
      </c>
      <c r="AA29" s="6077">
        <f>SUMIF($G$26:$G$28,"TRUE",AA26:AA28)</f>
        <v>0</v>
      </c>
      <c r="AB29" s="6078">
        <f>SUMIF($G$26:$G$28,"TRUE",AB26:AB28)</f>
        <v>0</v>
      </c>
      <c r="AC29" s="662"/>
      <c r="AD29" s="740"/>
    </row>
    <row r="30" spans="1:30" s="179" customFormat="1">
      <c r="A30" s="740"/>
      <c r="B30" s="822"/>
      <c r="C30" s="347" t="s">
        <v>1625</v>
      </c>
      <c r="D30" s="211"/>
      <c r="E30" s="486"/>
      <c r="F30" s="407"/>
      <c r="G30" s="489"/>
      <c r="H30" s="228"/>
      <c r="I30" s="228"/>
      <c r="J30" s="228"/>
      <c r="K30" s="228"/>
      <c r="L30" s="728">
        <f t="shared" ref="L30:Q30" si="10">SUM(L26:L28)</f>
        <v>0</v>
      </c>
      <c r="M30" s="728">
        <f t="shared" si="10"/>
        <v>0</v>
      </c>
      <c r="N30" s="728">
        <f t="shared" si="10"/>
        <v>0</v>
      </c>
      <c r="O30" s="728">
        <f t="shared" si="10"/>
        <v>0</v>
      </c>
      <c r="P30" s="728">
        <f t="shared" si="10"/>
        <v>0</v>
      </c>
      <c r="Q30" s="360">
        <f t="shared" si="10"/>
        <v>0</v>
      </c>
      <c r="R30" s="662"/>
      <c r="S30" s="6071">
        <f t="shared" ref="S30:Z30" si="11">SUM(S26:S28)</f>
        <v>0</v>
      </c>
      <c r="T30" s="6077">
        <f t="shared" si="11"/>
        <v>0</v>
      </c>
      <c r="U30" s="6077">
        <f t="shared" si="11"/>
        <v>0</v>
      </c>
      <c r="V30" s="6077">
        <f t="shared" si="11"/>
        <v>0</v>
      </c>
      <c r="W30" s="6077">
        <f t="shared" si="11"/>
        <v>0</v>
      </c>
      <c r="X30" s="6077">
        <f t="shared" si="11"/>
        <v>0</v>
      </c>
      <c r="Y30" s="6077">
        <f t="shared" si="11"/>
        <v>0</v>
      </c>
      <c r="Z30" s="6077">
        <f t="shared" si="11"/>
        <v>0</v>
      </c>
      <c r="AA30" s="6077">
        <f>SUM(AA26:AA28)</f>
        <v>0</v>
      </c>
      <c r="AB30" s="6078">
        <f>SUM(AB26:AB28)</f>
        <v>0</v>
      </c>
      <c r="AC30" s="662"/>
      <c r="AD30" s="740"/>
    </row>
    <row r="31" spans="1:30" s="179" customFormat="1">
      <c r="A31" s="740"/>
      <c r="B31" s="822"/>
      <c r="C31" s="537" t="s">
        <v>1358</v>
      </c>
      <c r="D31" s="532"/>
      <c r="E31" s="533"/>
      <c r="F31" s="532"/>
      <c r="G31" s="534"/>
      <c r="H31" s="535"/>
      <c r="I31" s="535"/>
      <c r="J31" s="535"/>
      <c r="K31" s="535"/>
      <c r="L31" s="1099">
        <f t="shared" ref="L31:Q31" si="12">SUM(L17,L23,L29)</f>
        <v>0</v>
      </c>
      <c r="M31" s="1099">
        <f t="shared" si="12"/>
        <v>0</v>
      </c>
      <c r="N31" s="1099">
        <f t="shared" si="12"/>
        <v>0</v>
      </c>
      <c r="O31" s="1099">
        <f t="shared" si="12"/>
        <v>0</v>
      </c>
      <c r="P31" s="1099">
        <f t="shared" si="12"/>
        <v>0</v>
      </c>
      <c r="Q31" s="1100">
        <f t="shared" si="12"/>
        <v>0</v>
      </c>
      <c r="R31" s="662"/>
      <c r="S31" s="6088">
        <f t="shared" ref="S31:Z31" si="13">SUM(S17,S23,S29)</f>
        <v>0</v>
      </c>
      <c r="T31" s="6089">
        <f t="shared" si="13"/>
        <v>0</v>
      </c>
      <c r="U31" s="6089">
        <f t="shared" si="13"/>
        <v>0</v>
      </c>
      <c r="V31" s="6089">
        <f t="shared" si="13"/>
        <v>0</v>
      </c>
      <c r="W31" s="6089">
        <f t="shared" si="13"/>
        <v>0</v>
      </c>
      <c r="X31" s="6089">
        <f t="shared" si="13"/>
        <v>0</v>
      </c>
      <c r="Y31" s="6089">
        <f t="shared" si="13"/>
        <v>0</v>
      </c>
      <c r="Z31" s="6089">
        <f t="shared" si="13"/>
        <v>0</v>
      </c>
      <c r="AA31" s="6089">
        <f>SUM(AA17,AA23,AA29)</f>
        <v>0</v>
      </c>
      <c r="AB31" s="6090">
        <f>SUM(AB17,AB23,AB29)</f>
        <v>0</v>
      </c>
      <c r="AC31" s="662"/>
      <c r="AD31" s="740"/>
    </row>
    <row r="32" spans="1:30" s="179" customFormat="1" ht="13.5" thickBot="1">
      <c r="A32" s="740"/>
      <c r="B32" s="822"/>
      <c r="C32" s="519" t="s">
        <v>1315</v>
      </c>
      <c r="D32" s="520"/>
      <c r="E32" s="521"/>
      <c r="F32" s="520"/>
      <c r="G32" s="522"/>
      <c r="H32" s="523"/>
      <c r="I32" s="523"/>
      <c r="J32" s="523"/>
      <c r="K32" s="523"/>
      <c r="L32" s="1101">
        <f t="shared" ref="L32:Q32" si="14">L30+L24+L18</f>
        <v>0</v>
      </c>
      <c r="M32" s="1101">
        <f t="shared" si="14"/>
        <v>0</v>
      </c>
      <c r="N32" s="1101">
        <f t="shared" si="14"/>
        <v>0</v>
      </c>
      <c r="O32" s="1101">
        <f t="shared" si="14"/>
        <v>0</v>
      </c>
      <c r="P32" s="1101">
        <f t="shared" si="14"/>
        <v>0</v>
      </c>
      <c r="Q32" s="1102">
        <f t="shared" si="14"/>
        <v>0</v>
      </c>
      <c r="R32" s="662"/>
      <c r="S32" s="6091">
        <f t="shared" ref="S32:Z32" si="15">S30+S24+S18</f>
        <v>0</v>
      </c>
      <c r="T32" s="6092">
        <f t="shared" si="15"/>
        <v>0</v>
      </c>
      <c r="U32" s="6092">
        <f t="shared" si="15"/>
        <v>0</v>
      </c>
      <c r="V32" s="6092">
        <f t="shared" si="15"/>
        <v>0</v>
      </c>
      <c r="W32" s="6092">
        <f t="shared" si="15"/>
        <v>0</v>
      </c>
      <c r="X32" s="6092">
        <f t="shared" si="15"/>
        <v>0</v>
      </c>
      <c r="Y32" s="6092">
        <f t="shared" si="15"/>
        <v>0</v>
      </c>
      <c r="Z32" s="6092">
        <f t="shared" si="15"/>
        <v>0</v>
      </c>
      <c r="AA32" s="6092">
        <f>AA30+AA24+AA18</f>
        <v>0</v>
      </c>
      <c r="AB32" s="6093">
        <f>AB30+AB24+AB18</f>
        <v>0</v>
      </c>
      <c r="AC32" s="662"/>
      <c r="AD32" s="740"/>
    </row>
    <row r="33" spans="1:30">
      <c r="A33" s="738"/>
      <c r="B33" s="816"/>
      <c r="C33" s="852"/>
      <c r="D33" s="852"/>
      <c r="E33" s="853"/>
      <c r="F33" s="820"/>
      <c r="G33" s="820"/>
      <c r="H33" s="820"/>
      <c r="I33" s="820"/>
      <c r="J33" s="820"/>
      <c r="K33" s="854"/>
      <c r="L33" s="854"/>
      <c r="M33" s="854"/>
      <c r="N33" s="661"/>
      <c r="O33" s="661"/>
      <c r="P33" s="661"/>
      <c r="Q33" s="661"/>
      <c r="R33" s="661"/>
      <c r="S33" s="661"/>
      <c r="T33" s="854"/>
      <c r="U33" s="854"/>
      <c r="V33" s="854"/>
      <c r="W33" s="854"/>
      <c r="X33" s="854"/>
      <c r="Y33" s="854"/>
      <c r="Z33" s="854"/>
      <c r="AA33" s="661"/>
      <c r="AB33" s="661"/>
      <c r="AC33" s="661"/>
      <c r="AD33" s="6178"/>
    </row>
    <row r="34" spans="1:30">
      <c r="A34" s="738"/>
      <c r="B34" s="816"/>
      <c r="C34" s="855" t="s">
        <v>1135</v>
      </c>
      <c r="D34" s="855"/>
      <c r="E34" s="856"/>
      <c r="F34" s="820"/>
      <c r="G34" s="820"/>
      <c r="H34" s="820"/>
      <c r="I34" s="820"/>
      <c r="J34" s="820"/>
      <c r="K34" s="820"/>
      <c r="L34" s="820"/>
      <c r="M34" s="820"/>
      <c r="N34" s="661"/>
      <c r="O34" s="661"/>
      <c r="P34" s="661"/>
      <c r="Q34" s="661"/>
      <c r="R34" s="661"/>
      <c r="S34" s="661"/>
      <c r="T34" s="820"/>
      <c r="U34" s="820"/>
      <c r="V34" s="820"/>
      <c r="W34" s="820"/>
      <c r="X34" s="820"/>
      <c r="Y34" s="820"/>
      <c r="Z34" s="820"/>
      <c r="AA34" s="661"/>
      <c r="AB34" s="661"/>
      <c r="AC34" s="661"/>
      <c r="AD34" s="6178"/>
    </row>
    <row r="35" spans="1:30" ht="13.5" thickBot="1">
      <c r="A35" s="738"/>
      <c r="B35" s="816"/>
      <c r="C35" s="820"/>
      <c r="D35" s="820"/>
      <c r="E35" s="821"/>
      <c r="F35" s="820"/>
      <c r="G35" s="820"/>
      <c r="H35" s="820"/>
      <c r="I35" s="820"/>
      <c r="J35" s="820"/>
      <c r="K35" s="820"/>
      <c r="L35" s="820"/>
      <c r="M35" s="820"/>
      <c r="N35" s="661"/>
      <c r="O35" s="661"/>
      <c r="P35" s="661"/>
      <c r="Q35" s="661"/>
      <c r="R35" s="661"/>
      <c r="S35" s="661"/>
      <c r="T35" s="820"/>
      <c r="U35" s="820"/>
      <c r="V35" s="820"/>
      <c r="W35" s="820"/>
      <c r="X35" s="820"/>
      <c r="Y35" s="820"/>
      <c r="Z35" s="820"/>
      <c r="AA35" s="661"/>
      <c r="AB35" s="661"/>
      <c r="AC35" s="661"/>
      <c r="AD35" s="6178"/>
    </row>
    <row r="36" spans="1:30" s="179" customFormat="1">
      <c r="A36" s="740"/>
      <c r="B36" s="822"/>
      <c r="C36" s="525" t="s">
        <v>1809</v>
      </c>
      <c r="D36" s="526"/>
      <c r="E36" s="527"/>
      <c r="F36" s="526"/>
      <c r="G36" s="526"/>
      <c r="H36" s="526"/>
      <c r="I36" s="526"/>
      <c r="J36" s="526"/>
      <c r="K36" s="526"/>
      <c r="L36" s="7402"/>
      <c r="M36" s="7402"/>
      <c r="N36" s="7402"/>
      <c r="O36" s="7402"/>
      <c r="P36" s="7402"/>
      <c r="Q36" s="7403"/>
      <c r="S36" s="7404"/>
      <c r="T36" s="7405"/>
      <c r="U36" s="7405"/>
      <c r="V36" s="7405"/>
      <c r="W36" s="7405"/>
      <c r="X36" s="7405"/>
      <c r="Y36" s="7405"/>
      <c r="Z36" s="7405"/>
      <c r="AA36" s="7405"/>
      <c r="AB36" s="7406"/>
      <c r="AC36" s="662"/>
      <c r="AD36" s="740"/>
    </row>
    <row r="37" spans="1:30" s="179" customFormat="1">
      <c r="A37" s="740"/>
      <c r="B37" s="822"/>
      <c r="C37" s="2790" t="s">
        <v>580</v>
      </c>
      <c r="D37" s="2957"/>
      <c r="E37" s="2958"/>
      <c r="F37" s="2957"/>
      <c r="G37" s="2957"/>
      <c r="H37" s="2957"/>
      <c r="I37" s="2957"/>
      <c r="J37" s="2957"/>
      <c r="K37" s="2957"/>
      <c r="L37" s="2959">
        <f t="shared" ref="L37:Q38" si="16">L17</f>
        <v>0</v>
      </c>
      <c r="M37" s="2959">
        <f t="shared" si="16"/>
        <v>0</v>
      </c>
      <c r="N37" s="2959">
        <f t="shared" si="16"/>
        <v>0</v>
      </c>
      <c r="O37" s="2959">
        <f t="shared" si="16"/>
        <v>0</v>
      </c>
      <c r="P37" s="2959">
        <f t="shared" si="16"/>
        <v>0</v>
      </c>
      <c r="Q37" s="735">
        <f t="shared" si="16"/>
        <v>0</v>
      </c>
      <c r="R37" s="662"/>
      <c r="S37" s="6094">
        <f t="shared" ref="S37:Z38" si="17">S17</f>
        <v>0</v>
      </c>
      <c r="T37" s="6095">
        <f t="shared" si="17"/>
        <v>0</v>
      </c>
      <c r="U37" s="6095">
        <f t="shared" si="17"/>
        <v>0</v>
      </c>
      <c r="V37" s="6095">
        <f t="shared" si="17"/>
        <v>0</v>
      </c>
      <c r="W37" s="6095">
        <f t="shared" si="17"/>
        <v>0</v>
      </c>
      <c r="X37" s="6095">
        <f t="shared" si="17"/>
        <v>0</v>
      </c>
      <c r="Y37" s="6095">
        <f t="shared" si="17"/>
        <v>0</v>
      </c>
      <c r="Z37" s="6095">
        <f t="shared" si="17"/>
        <v>0</v>
      </c>
      <c r="AA37" s="6095">
        <f>AA17</f>
        <v>0</v>
      </c>
      <c r="AB37" s="6096">
        <f>AB17</f>
        <v>0</v>
      </c>
      <c r="AC37" s="662"/>
      <c r="AD37" s="740"/>
    </row>
    <row r="38" spans="1:30" s="179" customFormat="1">
      <c r="A38" s="740"/>
      <c r="B38" s="822"/>
      <c r="C38" s="2790" t="s">
        <v>44</v>
      </c>
      <c r="D38" s="2957"/>
      <c r="E38" s="2958"/>
      <c r="F38" s="2957"/>
      <c r="G38" s="2957"/>
      <c r="H38" s="2957"/>
      <c r="I38" s="2957"/>
      <c r="J38" s="2957"/>
      <c r="K38" s="2957"/>
      <c r="L38" s="2959">
        <f t="shared" si="16"/>
        <v>0</v>
      </c>
      <c r="M38" s="2959">
        <f t="shared" si="16"/>
        <v>0</v>
      </c>
      <c r="N38" s="2959">
        <f t="shared" si="16"/>
        <v>0</v>
      </c>
      <c r="O38" s="2959">
        <f t="shared" si="16"/>
        <v>0</v>
      </c>
      <c r="P38" s="2959">
        <f t="shared" si="16"/>
        <v>0</v>
      </c>
      <c r="Q38" s="2960">
        <f t="shared" si="16"/>
        <v>0</v>
      </c>
      <c r="R38" s="662"/>
      <c r="S38" s="6094">
        <f t="shared" si="17"/>
        <v>0</v>
      </c>
      <c r="T38" s="6095">
        <f t="shared" si="17"/>
        <v>0</v>
      </c>
      <c r="U38" s="6095">
        <f t="shared" si="17"/>
        <v>0</v>
      </c>
      <c r="V38" s="6095">
        <f t="shared" si="17"/>
        <v>0</v>
      </c>
      <c r="W38" s="6095">
        <f t="shared" si="17"/>
        <v>0</v>
      </c>
      <c r="X38" s="6095">
        <f t="shared" si="17"/>
        <v>0</v>
      </c>
      <c r="Y38" s="6095">
        <f t="shared" si="17"/>
        <v>0</v>
      </c>
      <c r="Z38" s="6095">
        <f t="shared" si="17"/>
        <v>0</v>
      </c>
      <c r="AA38" s="6095">
        <f>AA18</f>
        <v>0</v>
      </c>
      <c r="AB38" s="6096">
        <f>AB18</f>
        <v>0</v>
      </c>
      <c r="AC38" s="662"/>
      <c r="AD38" s="740"/>
    </row>
    <row r="39" spans="1:30" s="179" customFormat="1">
      <c r="A39" s="740"/>
      <c r="B39" s="822"/>
      <c r="C39" s="2790"/>
      <c r="D39" s="2957"/>
      <c r="E39" s="2958"/>
      <c r="F39" s="2957"/>
      <c r="G39" s="2957"/>
      <c r="H39" s="2957"/>
      <c r="I39" s="2957"/>
      <c r="J39" s="2957"/>
      <c r="K39" s="2957"/>
      <c r="L39" s="7407"/>
      <c r="M39" s="7407"/>
      <c r="N39" s="7407"/>
      <c r="O39" s="7407"/>
      <c r="P39" s="7407"/>
      <c r="Q39" s="7408"/>
      <c r="S39" s="7409"/>
      <c r="T39" s="7410"/>
      <c r="U39" s="7410"/>
      <c r="V39" s="7410"/>
      <c r="W39" s="7410"/>
      <c r="X39" s="7410"/>
      <c r="Y39" s="7410"/>
      <c r="Z39" s="7410"/>
      <c r="AA39" s="7410"/>
      <c r="AB39" s="7411"/>
      <c r="AC39" s="662"/>
      <c r="AD39" s="740"/>
    </row>
    <row r="40" spans="1:30" s="179" customFormat="1">
      <c r="A40" s="740"/>
      <c r="B40" s="822"/>
      <c r="C40" s="524" t="s">
        <v>1810</v>
      </c>
      <c r="D40" s="408"/>
      <c r="E40" s="378"/>
      <c r="F40" s="408"/>
      <c r="G40" s="408"/>
      <c r="H40" s="408"/>
      <c r="I40" s="408"/>
      <c r="J40" s="408"/>
      <c r="K40" s="459"/>
      <c r="L40" s="7412"/>
      <c r="M40" s="7412"/>
      <c r="N40" s="7412"/>
      <c r="O40" s="7412"/>
      <c r="P40" s="7412"/>
      <c r="Q40" s="7413"/>
      <c r="S40" s="7409"/>
      <c r="T40" s="7410"/>
      <c r="U40" s="7410"/>
      <c r="V40" s="7410"/>
      <c r="W40" s="7410"/>
      <c r="X40" s="7410"/>
      <c r="Y40" s="7410"/>
      <c r="Z40" s="7410"/>
      <c r="AA40" s="7410"/>
      <c r="AB40" s="7411"/>
      <c r="AC40" s="662"/>
      <c r="AD40" s="740"/>
    </row>
    <row r="41" spans="1:30" s="179" customFormat="1">
      <c r="A41" s="740"/>
      <c r="B41" s="822"/>
      <c r="C41" s="2790" t="s">
        <v>580</v>
      </c>
      <c r="D41" s="2962"/>
      <c r="E41" s="2783"/>
      <c r="F41" s="2962"/>
      <c r="G41" s="2962"/>
      <c r="H41" s="2962"/>
      <c r="I41" s="2962"/>
      <c r="J41" s="2962"/>
      <c r="K41" s="2963"/>
      <c r="L41" s="2964">
        <f t="shared" ref="L41:Q42" si="18">L23</f>
        <v>0</v>
      </c>
      <c r="M41" s="2964">
        <f t="shared" si="18"/>
        <v>0</v>
      </c>
      <c r="N41" s="2964">
        <f t="shared" si="18"/>
        <v>0</v>
      </c>
      <c r="O41" s="2964">
        <f t="shared" si="18"/>
        <v>0</v>
      </c>
      <c r="P41" s="2964">
        <f t="shared" si="18"/>
        <v>0</v>
      </c>
      <c r="Q41" s="2965">
        <f t="shared" si="18"/>
        <v>0</v>
      </c>
      <c r="R41" s="662"/>
      <c r="S41" s="6094">
        <f t="shared" ref="S41:Z42" si="19">S23</f>
        <v>0</v>
      </c>
      <c r="T41" s="6095">
        <f t="shared" si="19"/>
        <v>0</v>
      </c>
      <c r="U41" s="6095">
        <f t="shared" si="19"/>
        <v>0</v>
      </c>
      <c r="V41" s="6095">
        <f t="shared" si="19"/>
        <v>0</v>
      </c>
      <c r="W41" s="6095">
        <f t="shared" si="19"/>
        <v>0</v>
      </c>
      <c r="X41" s="6095">
        <f t="shared" si="19"/>
        <v>0</v>
      </c>
      <c r="Y41" s="6095">
        <f t="shared" si="19"/>
        <v>0</v>
      </c>
      <c r="Z41" s="6095">
        <f t="shared" si="19"/>
        <v>0</v>
      </c>
      <c r="AA41" s="6095">
        <f>AA23</f>
        <v>0</v>
      </c>
      <c r="AB41" s="6096">
        <f>AB23</f>
        <v>0</v>
      </c>
      <c r="AC41" s="662"/>
      <c r="AD41" s="740"/>
    </row>
    <row r="42" spans="1:30" s="179" customFormat="1">
      <c r="A42" s="740"/>
      <c r="B42" s="822"/>
      <c r="C42" s="2790" t="s">
        <v>44</v>
      </c>
      <c r="D42" s="2962"/>
      <c r="E42" s="2783"/>
      <c r="F42" s="2962"/>
      <c r="G42" s="2962"/>
      <c r="H42" s="2962"/>
      <c r="I42" s="2962"/>
      <c r="J42" s="2962"/>
      <c r="K42" s="2963"/>
      <c r="L42" s="2964">
        <f t="shared" si="18"/>
        <v>0</v>
      </c>
      <c r="M42" s="2964">
        <f t="shared" si="18"/>
        <v>0</v>
      </c>
      <c r="N42" s="2964">
        <f t="shared" si="18"/>
        <v>0</v>
      </c>
      <c r="O42" s="2964">
        <f t="shared" si="18"/>
        <v>0</v>
      </c>
      <c r="P42" s="2964">
        <f t="shared" si="18"/>
        <v>0</v>
      </c>
      <c r="Q42" s="2965">
        <f t="shared" si="18"/>
        <v>0</v>
      </c>
      <c r="R42" s="662"/>
      <c r="S42" s="6094">
        <f t="shared" si="19"/>
        <v>0</v>
      </c>
      <c r="T42" s="6095">
        <f t="shared" si="19"/>
        <v>0</v>
      </c>
      <c r="U42" s="6095">
        <f t="shared" si="19"/>
        <v>0</v>
      </c>
      <c r="V42" s="6095">
        <f t="shared" si="19"/>
        <v>0</v>
      </c>
      <c r="W42" s="6095">
        <f t="shared" si="19"/>
        <v>0</v>
      </c>
      <c r="X42" s="6095">
        <f t="shared" si="19"/>
        <v>0</v>
      </c>
      <c r="Y42" s="6095">
        <f t="shared" si="19"/>
        <v>0</v>
      </c>
      <c r="Z42" s="6095">
        <f t="shared" si="19"/>
        <v>0</v>
      </c>
      <c r="AA42" s="6095">
        <f>AA24</f>
        <v>0</v>
      </c>
      <c r="AB42" s="6096">
        <f>AB24</f>
        <v>0</v>
      </c>
      <c r="AC42" s="662"/>
      <c r="AD42" s="740"/>
    </row>
    <row r="43" spans="1:30" s="179" customFormat="1">
      <c r="A43" s="740"/>
      <c r="B43" s="822"/>
      <c r="C43" s="2961"/>
      <c r="D43" s="2962"/>
      <c r="E43" s="2783"/>
      <c r="F43" s="2962"/>
      <c r="G43" s="2962"/>
      <c r="H43" s="2962"/>
      <c r="I43" s="2962"/>
      <c r="J43" s="2962"/>
      <c r="K43" s="2963"/>
      <c r="L43" s="7414"/>
      <c r="M43" s="7414"/>
      <c r="N43" s="7414"/>
      <c r="O43" s="7414"/>
      <c r="P43" s="7414"/>
      <c r="Q43" s="7415"/>
      <c r="S43" s="7409"/>
      <c r="T43" s="7410"/>
      <c r="U43" s="7410"/>
      <c r="V43" s="7410"/>
      <c r="W43" s="7410"/>
      <c r="X43" s="7410"/>
      <c r="Y43" s="7410"/>
      <c r="Z43" s="7410"/>
      <c r="AA43" s="7410"/>
      <c r="AB43" s="7411"/>
      <c r="AC43" s="662"/>
      <c r="AD43" s="740"/>
    </row>
    <row r="44" spans="1:30" s="179" customFormat="1">
      <c r="A44" s="740"/>
      <c r="B44" s="822"/>
      <c r="C44" s="2803" t="s">
        <v>1811</v>
      </c>
      <c r="D44" s="2962"/>
      <c r="E44" s="2783"/>
      <c r="F44" s="2962"/>
      <c r="G44" s="2962"/>
      <c r="H44" s="2962"/>
      <c r="I44" s="2962"/>
      <c r="J44" s="2962"/>
      <c r="K44" s="2963"/>
      <c r="L44" s="7414"/>
      <c r="M44" s="7414"/>
      <c r="N44" s="7414"/>
      <c r="O44" s="7414"/>
      <c r="P44" s="7414"/>
      <c r="Q44" s="7415"/>
      <c r="S44" s="7409"/>
      <c r="T44" s="7410"/>
      <c r="U44" s="7410"/>
      <c r="V44" s="7410"/>
      <c r="W44" s="7410"/>
      <c r="X44" s="7410"/>
      <c r="Y44" s="7410"/>
      <c r="Z44" s="7410"/>
      <c r="AA44" s="7410"/>
      <c r="AB44" s="7411"/>
      <c r="AC44" s="662"/>
      <c r="AD44" s="740"/>
    </row>
    <row r="45" spans="1:30" s="179" customFormat="1">
      <c r="A45" s="740"/>
      <c r="B45" s="822"/>
      <c r="C45" s="2803" t="s">
        <v>580</v>
      </c>
      <c r="D45" s="2962"/>
      <c r="E45" s="2783"/>
      <c r="F45" s="2962"/>
      <c r="G45" s="2962"/>
      <c r="H45" s="2962"/>
      <c r="I45" s="2962"/>
      <c r="J45" s="2962"/>
      <c r="K45" s="2963"/>
      <c r="L45" s="2964">
        <f t="shared" ref="L45:Q46" si="20">L29</f>
        <v>0</v>
      </c>
      <c r="M45" s="2964">
        <f t="shared" si="20"/>
        <v>0</v>
      </c>
      <c r="N45" s="2964">
        <f t="shared" si="20"/>
        <v>0</v>
      </c>
      <c r="O45" s="2964">
        <f t="shared" si="20"/>
        <v>0</v>
      </c>
      <c r="P45" s="2964">
        <f t="shared" si="20"/>
        <v>0</v>
      </c>
      <c r="Q45" s="2965">
        <f t="shared" si="20"/>
        <v>0</v>
      </c>
      <c r="R45" s="662"/>
      <c r="S45" s="6094">
        <f t="shared" ref="S45:Z46" si="21">S29</f>
        <v>0</v>
      </c>
      <c r="T45" s="6095">
        <f t="shared" si="21"/>
        <v>0</v>
      </c>
      <c r="U45" s="6095">
        <f t="shared" si="21"/>
        <v>0</v>
      </c>
      <c r="V45" s="6095">
        <f t="shared" si="21"/>
        <v>0</v>
      </c>
      <c r="W45" s="6095">
        <f t="shared" si="21"/>
        <v>0</v>
      </c>
      <c r="X45" s="6095">
        <f t="shared" si="21"/>
        <v>0</v>
      </c>
      <c r="Y45" s="6095">
        <f t="shared" si="21"/>
        <v>0</v>
      </c>
      <c r="Z45" s="6095">
        <f t="shared" si="21"/>
        <v>0</v>
      </c>
      <c r="AA45" s="6095">
        <f>AA29</f>
        <v>0</v>
      </c>
      <c r="AB45" s="6096">
        <f>AB29</f>
        <v>0</v>
      </c>
      <c r="AC45" s="662"/>
      <c r="AD45" s="740"/>
    </row>
    <row r="46" spans="1:30" s="179" customFormat="1">
      <c r="A46" s="740"/>
      <c r="B46" s="822"/>
      <c r="C46" s="2790" t="s">
        <v>44</v>
      </c>
      <c r="D46" s="2962"/>
      <c r="E46" s="2783"/>
      <c r="F46" s="2962"/>
      <c r="G46" s="2962"/>
      <c r="H46" s="2962"/>
      <c r="I46" s="2962"/>
      <c r="J46" s="2962"/>
      <c r="K46" s="2963"/>
      <c r="L46" s="2964">
        <f t="shared" si="20"/>
        <v>0</v>
      </c>
      <c r="M46" s="2964">
        <f t="shared" si="20"/>
        <v>0</v>
      </c>
      <c r="N46" s="2964">
        <f t="shared" si="20"/>
        <v>0</v>
      </c>
      <c r="O46" s="2964">
        <f t="shared" si="20"/>
        <v>0</v>
      </c>
      <c r="P46" s="2964">
        <f t="shared" si="20"/>
        <v>0</v>
      </c>
      <c r="Q46" s="735">
        <f t="shared" si="20"/>
        <v>0</v>
      </c>
      <c r="R46" s="662"/>
      <c r="S46" s="6094">
        <f t="shared" si="21"/>
        <v>0</v>
      </c>
      <c r="T46" s="6095">
        <f t="shared" si="21"/>
        <v>0</v>
      </c>
      <c r="U46" s="6095">
        <f t="shared" si="21"/>
        <v>0</v>
      </c>
      <c r="V46" s="6095">
        <f t="shared" si="21"/>
        <v>0</v>
      </c>
      <c r="W46" s="6095">
        <f t="shared" si="21"/>
        <v>0</v>
      </c>
      <c r="X46" s="6095">
        <f t="shared" si="21"/>
        <v>0</v>
      </c>
      <c r="Y46" s="6095">
        <f t="shared" si="21"/>
        <v>0</v>
      </c>
      <c r="Z46" s="6095">
        <f t="shared" si="21"/>
        <v>0</v>
      </c>
      <c r="AA46" s="6095">
        <f>AA30</f>
        <v>0</v>
      </c>
      <c r="AB46" s="6096">
        <f>AB30</f>
        <v>0</v>
      </c>
      <c r="AC46" s="662"/>
      <c r="AD46" s="740"/>
    </row>
    <row r="47" spans="1:30" s="179" customFormat="1" ht="13.5" thickBot="1">
      <c r="A47" s="740"/>
      <c r="B47" s="822"/>
      <c r="C47" s="528"/>
      <c r="D47" s="529"/>
      <c r="E47" s="530"/>
      <c r="F47" s="529"/>
      <c r="G47" s="529"/>
      <c r="H47" s="529"/>
      <c r="I47" s="529"/>
      <c r="J47" s="529"/>
      <c r="K47" s="531"/>
      <c r="L47" s="7397"/>
      <c r="M47" s="7397"/>
      <c r="N47" s="7397"/>
      <c r="O47" s="7397"/>
      <c r="P47" s="7397"/>
      <c r="Q47" s="7398"/>
      <c r="S47" s="7399"/>
      <c r="T47" s="7400"/>
      <c r="U47" s="7400"/>
      <c r="V47" s="7400"/>
      <c r="W47" s="7400"/>
      <c r="X47" s="7400"/>
      <c r="Y47" s="7400"/>
      <c r="Z47" s="7400"/>
      <c r="AA47" s="7400"/>
      <c r="AB47" s="7401"/>
      <c r="AC47" s="662"/>
      <c r="AD47" s="740"/>
    </row>
    <row r="48" spans="1:30" s="179" customFormat="1">
      <c r="A48" s="740"/>
      <c r="B48" s="822"/>
      <c r="C48" s="867"/>
      <c r="D48" s="867"/>
      <c r="E48" s="868"/>
      <c r="F48" s="867"/>
      <c r="G48" s="867"/>
      <c r="H48" s="867"/>
      <c r="I48" s="867"/>
      <c r="J48" s="867"/>
      <c r="K48" s="869"/>
      <c r="L48" s="875"/>
      <c r="M48" s="875"/>
      <c r="N48" s="875"/>
      <c r="O48" s="875"/>
      <c r="P48" s="875"/>
      <c r="Q48" s="875"/>
      <c r="R48" s="662"/>
      <c r="S48" s="662"/>
      <c r="T48" s="662"/>
      <c r="U48" s="662"/>
      <c r="V48" s="662"/>
      <c r="W48" s="662"/>
      <c r="X48" s="662"/>
      <c r="Y48" s="662"/>
      <c r="Z48" s="662"/>
      <c r="AA48" s="662"/>
      <c r="AB48" s="662"/>
      <c r="AC48" s="662"/>
      <c r="AD48" s="740"/>
    </row>
    <row r="49" spans="1:60">
      <c r="A49" s="738"/>
      <c r="B49" s="816"/>
      <c r="C49" s="820"/>
      <c r="D49" s="820"/>
      <c r="E49" s="821"/>
      <c r="F49" s="870"/>
      <c r="G49" s="870"/>
      <c r="H49" s="870"/>
      <c r="I49" s="870"/>
      <c r="J49" s="870"/>
      <c r="K49" s="870"/>
      <c r="L49" s="871"/>
      <c r="M49" s="871"/>
      <c r="N49" s="871"/>
      <c r="O49" s="871"/>
      <c r="P49" s="871"/>
      <c r="Q49" s="871"/>
      <c r="R49" s="662"/>
      <c r="S49" s="662"/>
      <c r="T49" s="662"/>
      <c r="U49" s="662"/>
      <c r="V49" s="662"/>
      <c r="W49" s="662"/>
      <c r="X49" s="662"/>
      <c r="Y49" s="662"/>
      <c r="Z49" s="662"/>
      <c r="AA49" s="662"/>
      <c r="AB49" s="662"/>
      <c r="AC49" s="662"/>
      <c r="AD49" s="6178"/>
    </row>
    <row r="50" spans="1:60">
      <c r="A50" s="738"/>
      <c r="B50" s="816"/>
      <c r="C50" s="820"/>
      <c r="D50" s="855"/>
      <c r="E50" s="856"/>
      <c r="F50" s="871"/>
      <c r="G50" s="871"/>
      <c r="H50" s="871"/>
      <c r="I50" s="870"/>
      <c r="J50" s="870"/>
      <c r="K50" s="870"/>
      <c r="L50" s="871"/>
      <c r="M50" s="871"/>
      <c r="N50" s="871"/>
      <c r="O50" s="871"/>
      <c r="P50" s="871"/>
      <c r="Q50" s="871"/>
      <c r="R50" s="662"/>
      <c r="S50" s="662"/>
      <c r="T50" s="662"/>
      <c r="U50" s="662"/>
      <c r="V50" s="662"/>
      <c r="W50" s="662"/>
      <c r="X50" s="662"/>
      <c r="Y50" s="662"/>
      <c r="Z50" s="662"/>
      <c r="AA50" s="662"/>
      <c r="AB50" s="662"/>
      <c r="AC50" s="662"/>
      <c r="AD50" s="6178"/>
    </row>
    <row r="51" spans="1:60">
      <c r="A51" s="738"/>
      <c r="B51" s="816"/>
      <c r="C51" s="820"/>
      <c r="D51" s="820"/>
      <c r="E51" s="237" t="s">
        <v>56</v>
      </c>
      <c r="F51" s="872" t="s">
        <v>3245</v>
      </c>
      <c r="G51" s="287"/>
      <c r="H51" s="287"/>
      <c r="I51" s="69"/>
      <c r="J51" s="69"/>
      <c r="K51" s="122"/>
      <c r="L51" s="876"/>
      <c r="M51" s="876"/>
      <c r="N51" s="876"/>
      <c r="O51" s="69"/>
      <c r="P51" s="122"/>
      <c r="Q51" s="60"/>
      <c r="R51" s="662"/>
      <c r="S51" s="662"/>
      <c r="T51" s="662"/>
      <c r="U51" s="662"/>
      <c r="V51" s="662"/>
      <c r="W51" s="662"/>
      <c r="X51" s="662"/>
      <c r="Y51" s="662"/>
      <c r="Z51" s="662"/>
      <c r="AA51" s="662"/>
      <c r="AB51" s="662"/>
      <c r="AC51" s="662"/>
      <c r="AD51" s="6178"/>
    </row>
    <row r="52" spans="1:60" ht="15">
      <c r="A52" s="738"/>
      <c r="B52" s="816"/>
      <c r="C52" s="820"/>
      <c r="D52" s="820"/>
      <c r="E52" s="856"/>
      <c r="F52" s="100" t="s">
        <v>1631</v>
      </c>
      <c r="G52" s="287"/>
      <c r="H52" s="287"/>
      <c r="I52" s="69"/>
      <c r="J52" s="69"/>
      <c r="K52" s="52"/>
      <c r="L52" s="876"/>
      <c r="M52" s="876"/>
      <c r="N52" s="876"/>
      <c r="O52" s="69"/>
      <c r="P52" s="122"/>
      <c r="Q52" s="65"/>
      <c r="R52" s="662"/>
      <c r="S52" s="662"/>
      <c r="T52" s="662"/>
      <c r="U52" s="662"/>
      <c r="V52" s="662"/>
      <c r="W52" s="662"/>
      <c r="X52" s="662"/>
      <c r="Y52" s="662"/>
      <c r="Z52" s="662"/>
      <c r="AA52" s="662"/>
      <c r="AB52" s="662"/>
      <c r="AC52" s="662"/>
      <c r="AD52" s="6178"/>
    </row>
    <row r="53" spans="1:60">
      <c r="A53" s="738"/>
      <c r="B53" s="816"/>
      <c r="C53" s="661"/>
      <c r="D53" s="661"/>
      <c r="E53" s="873"/>
      <c r="F53" s="100" t="s">
        <v>1415</v>
      </c>
      <c r="G53" s="287"/>
      <c r="H53" s="287"/>
      <c r="I53" s="69"/>
      <c r="J53" s="60"/>
      <c r="K53" s="69"/>
      <c r="L53" s="876"/>
      <c r="M53" s="876"/>
      <c r="N53" s="877"/>
      <c r="O53" s="877"/>
      <c r="P53" s="877"/>
      <c r="Q53" s="877"/>
      <c r="R53" s="662"/>
      <c r="S53" s="662"/>
      <c r="T53" s="662"/>
      <c r="U53" s="662"/>
      <c r="V53" s="662"/>
      <c r="W53" s="662"/>
      <c r="X53" s="662"/>
      <c r="Y53" s="662"/>
      <c r="Z53" s="662"/>
      <c r="AA53" s="662"/>
      <c r="AB53" s="662"/>
      <c r="AC53" s="662"/>
      <c r="AD53" s="6178"/>
    </row>
    <row r="54" spans="1:60">
      <c r="A54" s="738"/>
      <c r="B54" s="816"/>
      <c r="C54" s="661"/>
      <c r="D54" s="662"/>
      <c r="E54" s="873"/>
      <c r="F54" s="100"/>
      <c r="G54" s="287"/>
      <c r="H54" s="287"/>
      <c r="I54" s="69"/>
      <c r="J54" s="60"/>
      <c r="K54" s="122"/>
      <c r="L54" s="316"/>
      <c r="M54" s="316"/>
      <c r="N54" s="316"/>
      <c r="O54" s="122"/>
      <c r="P54" s="878"/>
      <c r="Q54" s="3428" t="s">
        <v>1279</v>
      </c>
      <c r="R54" s="662"/>
      <c r="S54" s="662"/>
      <c r="T54" s="662"/>
      <c r="U54" s="662"/>
      <c r="V54" s="662"/>
      <c r="W54" s="662"/>
      <c r="X54" s="662"/>
      <c r="Y54" s="662"/>
      <c r="Z54" s="662"/>
      <c r="AA54" s="662"/>
      <c r="AB54" s="662"/>
      <c r="AC54" s="662"/>
      <c r="AD54" s="6178"/>
    </row>
    <row r="55" spans="1:60" ht="15">
      <c r="A55" s="738"/>
      <c r="B55" s="816"/>
      <c r="C55" s="661"/>
      <c r="D55" s="661"/>
      <c r="E55" s="817"/>
      <c r="F55" s="60"/>
      <c r="G55" s="69"/>
      <c r="H55" s="69"/>
      <c r="I55" s="69"/>
      <c r="J55" s="60"/>
      <c r="K55" s="122"/>
      <c r="L55" s="89"/>
      <c r="M55" s="89"/>
      <c r="N55" s="89"/>
      <c r="O55" s="52"/>
      <c r="P55" s="69"/>
      <c r="Q55" s="59"/>
      <c r="R55" s="662"/>
      <c r="S55" s="662"/>
      <c r="T55" s="662"/>
      <c r="U55" s="662"/>
      <c r="V55" s="662"/>
      <c r="W55" s="662"/>
      <c r="X55" s="662"/>
      <c r="Y55" s="662"/>
      <c r="Z55" s="662"/>
      <c r="AA55" s="662"/>
      <c r="AB55" s="3428" t="s">
        <v>1279</v>
      </c>
      <c r="AC55" s="662"/>
      <c r="AD55" s="6178"/>
    </row>
    <row r="56" spans="1:60" ht="15">
      <c r="A56" s="738"/>
      <c r="B56" s="741"/>
      <c r="C56" s="738"/>
      <c r="D56" s="738"/>
      <c r="E56" s="746"/>
      <c r="F56" s="719"/>
      <c r="G56" s="720"/>
      <c r="H56" s="720"/>
      <c r="I56" s="720"/>
      <c r="J56" s="720"/>
      <c r="K56" s="720"/>
      <c r="L56" s="722"/>
      <c r="M56" s="722"/>
      <c r="N56" s="722"/>
      <c r="O56" s="723"/>
      <c r="P56" s="723"/>
      <c r="Q56" s="725"/>
      <c r="R56" s="740"/>
      <c r="S56" s="740"/>
      <c r="T56" s="740"/>
      <c r="U56" s="740"/>
      <c r="V56" s="740"/>
      <c r="W56" s="740"/>
      <c r="X56" s="740"/>
      <c r="Y56" s="740"/>
      <c r="Z56" s="740"/>
      <c r="AA56" s="740"/>
      <c r="AB56" s="740"/>
      <c r="AC56" s="740"/>
      <c r="AD56" s="740"/>
      <c r="AE56" s="179"/>
      <c r="AF56" s="179"/>
      <c r="AG56" s="179"/>
      <c r="AH56" s="179"/>
      <c r="AI56" s="179"/>
      <c r="AJ56" s="179"/>
      <c r="AK56" s="179"/>
      <c r="AL56" s="179"/>
      <c r="AM56" s="179"/>
      <c r="AN56" s="179"/>
      <c r="AO56" s="179"/>
      <c r="AP56" s="179"/>
      <c r="AQ56" s="179"/>
      <c r="AR56" s="179"/>
      <c r="AS56" s="179"/>
      <c r="AT56" s="179"/>
      <c r="AU56" s="179"/>
      <c r="AV56" s="179"/>
      <c r="AW56" s="179"/>
      <c r="AX56" s="179"/>
      <c r="AY56" s="179"/>
      <c r="AZ56" s="179"/>
      <c r="BA56" s="179"/>
      <c r="BB56" s="179"/>
      <c r="BC56" s="179"/>
      <c r="BD56" s="179"/>
      <c r="BE56" s="179"/>
      <c r="BF56" s="179"/>
      <c r="BG56" s="179"/>
      <c r="BH56" s="179"/>
    </row>
    <row r="57" spans="1:60" ht="15" hidden="1">
      <c r="F57" s="6995"/>
      <c r="G57" s="6996"/>
      <c r="H57" s="6996"/>
      <c r="I57" s="6996"/>
      <c r="J57" s="6996"/>
      <c r="K57" s="6996"/>
      <c r="L57" s="6997"/>
      <c r="M57" s="6997"/>
      <c r="N57" s="6997"/>
      <c r="O57" s="6998"/>
      <c r="P57" s="6998"/>
      <c r="Q57" s="6999"/>
      <c r="R57" s="179"/>
      <c r="S57" s="179"/>
      <c r="T57" s="179"/>
      <c r="U57" s="179"/>
      <c r="V57" s="179"/>
      <c r="W57" s="179"/>
      <c r="X57" s="179"/>
      <c r="Y57" s="179"/>
      <c r="Z57" s="179"/>
      <c r="AA57" s="179"/>
      <c r="AB57" s="179"/>
      <c r="AC57" s="179"/>
      <c r="AD57" s="179"/>
      <c r="AE57" s="179"/>
      <c r="AF57" s="179"/>
      <c r="AG57" s="179"/>
      <c r="AH57" s="179"/>
      <c r="AI57" s="179"/>
      <c r="AJ57" s="179"/>
      <c r="AK57" s="179"/>
      <c r="AL57" s="179"/>
      <c r="AM57" s="179"/>
      <c r="AN57" s="179"/>
      <c r="AO57" s="179"/>
      <c r="AP57" s="179"/>
      <c r="AQ57" s="179"/>
      <c r="AR57" s="179"/>
      <c r="AS57" s="179"/>
      <c r="AT57" s="179"/>
      <c r="AU57" s="179"/>
      <c r="AV57" s="179"/>
      <c r="AW57" s="179"/>
      <c r="AX57" s="179"/>
      <c r="AY57" s="179"/>
      <c r="AZ57" s="179"/>
      <c r="BA57" s="179"/>
      <c r="BB57" s="179"/>
      <c r="BC57" s="179"/>
      <c r="BD57" s="179"/>
      <c r="BE57" s="179"/>
      <c r="BF57" s="179"/>
      <c r="BG57" s="179"/>
      <c r="BH57" s="179"/>
    </row>
    <row r="58" spans="1:60" ht="15" hidden="1">
      <c r="F58" s="7000"/>
      <c r="G58" s="6996"/>
      <c r="H58" s="6996"/>
      <c r="I58" s="6996"/>
      <c r="J58" s="6996"/>
      <c r="K58" s="6996"/>
      <c r="L58" s="6997"/>
      <c r="M58" s="6997"/>
      <c r="N58" s="6997"/>
      <c r="O58" s="6998"/>
      <c r="P58" s="6998"/>
      <c r="Q58" s="6999"/>
      <c r="R58" s="179"/>
      <c r="S58" s="179"/>
      <c r="T58" s="179"/>
      <c r="U58" s="179"/>
      <c r="V58" s="179"/>
      <c r="W58" s="179"/>
      <c r="X58" s="179"/>
      <c r="Y58" s="179"/>
      <c r="Z58" s="179"/>
      <c r="AA58" s="179"/>
      <c r="AB58" s="179"/>
      <c r="AC58" s="179"/>
      <c r="AD58" s="179"/>
      <c r="AE58" s="179"/>
      <c r="AF58" s="179"/>
      <c r="AG58" s="179"/>
      <c r="AH58" s="179"/>
      <c r="AI58" s="179"/>
      <c r="AJ58" s="179"/>
      <c r="AK58" s="179"/>
      <c r="AL58" s="179"/>
      <c r="AM58" s="179"/>
      <c r="AN58" s="179"/>
      <c r="AO58" s="179"/>
      <c r="AP58" s="179"/>
      <c r="AQ58" s="179"/>
      <c r="AR58" s="179"/>
      <c r="AS58" s="179"/>
      <c r="AT58" s="179"/>
      <c r="AU58" s="179"/>
      <c r="AV58" s="179"/>
      <c r="AW58" s="179"/>
      <c r="AX58" s="179"/>
      <c r="AY58" s="179"/>
      <c r="AZ58" s="179"/>
      <c r="BA58" s="179"/>
      <c r="BB58" s="179"/>
      <c r="BC58" s="179"/>
      <c r="BD58" s="179"/>
      <c r="BE58" s="179"/>
      <c r="BF58" s="179"/>
      <c r="BG58" s="179"/>
      <c r="BH58" s="179"/>
    </row>
    <row r="59" spans="1:60" ht="15" hidden="1">
      <c r="F59" s="6995"/>
      <c r="G59" s="6996"/>
      <c r="H59" s="6996"/>
      <c r="I59" s="6996"/>
      <c r="J59" s="6996"/>
      <c r="K59" s="6996"/>
      <c r="L59" s="6997"/>
      <c r="M59" s="6997"/>
      <c r="N59" s="6997"/>
      <c r="O59" s="6998"/>
      <c r="P59" s="6998"/>
      <c r="Q59" s="6998"/>
      <c r="R59" s="179"/>
      <c r="S59" s="179"/>
      <c r="T59" s="179"/>
      <c r="U59" s="179"/>
      <c r="V59" s="179"/>
      <c r="W59" s="179"/>
      <c r="X59" s="179"/>
      <c r="Y59" s="179"/>
      <c r="Z59" s="179"/>
      <c r="AA59" s="179"/>
      <c r="AB59" s="179"/>
      <c r="AC59" s="179"/>
      <c r="AD59" s="179"/>
      <c r="AE59" s="179"/>
      <c r="AF59" s="179"/>
      <c r="AG59" s="179"/>
      <c r="AH59" s="179"/>
      <c r="AI59" s="179"/>
      <c r="AJ59" s="179"/>
      <c r="AK59" s="179"/>
      <c r="AL59" s="179"/>
      <c r="AM59" s="179"/>
      <c r="AN59" s="179"/>
      <c r="AO59" s="179"/>
      <c r="AP59" s="179"/>
      <c r="AQ59" s="179"/>
      <c r="AR59" s="179"/>
      <c r="AS59" s="179"/>
      <c r="AT59" s="179"/>
      <c r="AU59" s="179"/>
      <c r="AV59" s="179"/>
      <c r="AW59" s="179"/>
      <c r="AX59" s="179"/>
      <c r="AY59" s="179"/>
      <c r="AZ59" s="179"/>
      <c r="BA59" s="179"/>
      <c r="BB59" s="179"/>
      <c r="BC59" s="179"/>
      <c r="BD59" s="179"/>
      <c r="BE59" s="179"/>
      <c r="BF59" s="179"/>
      <c r="BG59" s="179"/>
      <c r="BH59" s="179"/>
    </row>
    <row r="60" spans="1:60" hidden="1">
      <c r="L60" s="179"/>
      <c r="M60" s="179"/>
      <c r="N60" s="179"/>
      <c r="O60" s="179"/>
      <c r="P60" s="179"/>
      <c r="Q60" s="179"/>
      <c r="R60" s="179"/>
      <c r="S60" s="179"/>
      <c r="T60" s="179"/>
      <c r="U60" s="179"/>
      <c r="V60" s="179"/>
      <c r="W60" s="179"/>
      <c r="X60" s="179"/>
      <c r="Y60" s="179"/>
      <c r="Z60" s="179"/>
      <c r="AA60" s="179"/>
      <c r="AB60" s="179"/>
      <c r="AC60" s="179"/>
      <c r="AD60" s="179"/>
      <c r="AE60" s="179"/>
      <c r="AF60" s="179"/>
      <c r="AG60" s="179"/>
      <c r="AH60" s="179"/>
      <c r="AI60" s="179"/>
      <c r="AJ60" s="179"/>
      <c r="AK60" s="179"/>
      <c r="AL60" s="179"/>
      <c r="AM60" s="179"/>
      <c r="AN60" s="179"/>
      <c r="AO60" s="179"/>
      <c r="AP60" s="179"/>
      <c r="AQ60" s="179"/>
      <c r="AR60" s="179"/>
      <c r="AS60" s="179"/>
      <c r="AT60" s="179"/>
      <c r="AU60" s="179"/>
      <c r="AV60" s="179"/>
      <c r="AW60" s="179"/>
      <c r="AX60" s="179"/>
      <c r="AY60" s="179"/>
      <c r="AZ60" s="179"/>
      <c r="BA60" s="179"/>
      <c r="BB60" s="179"/>
      <c r="BC60" s="179"/>
      <c r="BD60" s="179"/>
      <c r="BE60" s="179"/>
      <c r="BF60" s="179"/>
      <c r="BG60" s="179"/>
      <c r="BH60" s="179"/>
    </row>
    <row r="61" spans="1:60" hidden="1">
      <c r="L61" s="179"/>
      <c r="M61" s="179"/>
      <c r="N61" s="179"/>
      <c r="O61" s="179"/>
      <c r="P61" s="179"/>
      <c r="Q61" s="179"/>
      <c r="R61" s="179"/>
      <c r="S61" s="179"/>
      <c r="T61" s="179"/>
      <c r="U61" s="179"/>
      <c r="V61" s="179"/>
      <c r="W61" s="179"/>
      <c r="X61" s="179"/>
      <c r="Y61" s="179"/>
      <c r="Z61" s="179"/>
      <c r="AA61" s="179"/>
      <c r="AB61" s="179"/>
      <c r="AC61" s="179"/>
      <c r="AD61" s="179"/>
      <c r="AE61" s="179"/>
      <c r="AF61" s="179"/>
      <c r="AG61" s="179"/>
      <c r="AH61" s="179"/>
      <c r="AI61" s="179"/>
      <c r="AJ61" s="179"/>
      <c r="AK61" s="179"/>
      <c r="AL61" s="179"/>
      <c r="AM61" s="179"/>
      <c r="AN61" s="179"/>
      <c r="AO61" s="179"/>
      <c r="AP61" s="179"/>
      <c r="AQ61" s="179"/>
      <c r="AR61" s="179"/>
      <c r="AS61" s="179"/>
      <c r="AT61" s="179"/>
      <c r="AU61" s="179"/>
      <c r="AV61" s="179"/>
      <c r="AW61" s="179"/>
      <c r="AX61" s="179"/>
      <c r="AY61" s="179"/>
      <c r="AZ61" s="179"/>
      <c r="BA61" s="179"/>
      <c r="BB61" s="179"/>
      <c r="BC61" s="179"/>
      <c r="BD61" s="179"/>
      <c r="BE61" s="179"/>
      <c r="BF61" s="179"/>
      <c r="BG61" s="179"/>
      <c r="BH61" s="179"/>
    </row>
  </sheetData>
  <customSheetViews>
    <customSheetView guid="{CC70D5D3-3A1F-46AA-BDCE-F692C2C36BEE}">
      <pane xSplit="3" ySplit="12" topLeftCell="D26" activePane="bottomRight" state="frozen"/>
      <selection pane="bottomRight" activeCell="Q54" sqref="Q54"/>
      <pageMargins left="0.7" right="0.7" top="0.75" bottom="0.75" header="0.3" footer="0.3"/>
      <pageSetup paperSize="9" orientation="portrait" r:id="rId1"/>
    </customSheetView>
    <customSheetView guid="{41E394DC-1FDD-4D1F-8620-137B7012DC10}" showGridLines="0">
      <pane xSplit="3" ySplit="12" topLeftCell="D13" activePane="bottomRight" state="frozen"/>
      <selection pane="bottomRight" activeCell="D13" sqref="D13"/>
      <pageMargins left="0.7" right="0.7" top="0.75" bottom="0.75" header="0.3" footer="0.3"/>
      <pageSetup paperSize="9" orientation="portrait" r:id="rId2"/>
    </customSheetView>
    <customSheetView guid="{DD364770-73A1-4C6D-9516-629A57F0EB18}" scale="91" showGridLines="0">
      <pane xSplit="2" ySplit="10" topLeftCell="H11" activePane="bottomRight" state="frozen"/>
      <selection pane="bottomRight" activeCell="Q5" sqref="Q5"/>
      <pageMargins left="0.7" right="0.7" top="0.75" bottom="0.75" header="0.3" footer="0.3"/>
      <pageSetup paperSize="9" orientation="portrait" r:id="rId3"/>
    </customSheetView>
    <customSheetView guid="{E14211BF-3959-45CF-A937-AD36AACCEFAC}" showGridLines="0">
      <pane xSplit="3" ySplit="12" topLeftCell="D13" activePane="bottomRight" state="frozen"/>
      <selection pane="bottomRight" activeCell="D13" sqref="D13"/>
      <pageMargins left="0.7" right="0.7" top="0.75" bottom="0.75" header="0.3" footer="0.3"/>
      <pageSetup paperSize="9" orientation="portrait" r:id="rId4"/>
    </customSheetView>
    <customSheetView guid="{F416BD5B-C3AD-4F61-AAB2-55950A9B7E72}">
      <selection activeCell="Q43" sqref="Q43"/>
      <pageMargins left="0.7" right="0.7" top="0.75" bottom="0.75" header="0.3" footer="0.3"/>
      <pageSetup paperSize="9" orientation="portrait" r:id="rId5"/>
    </customSheetView>
  </customSheetViews>
  <mergeCells count="5">
    <mergeCell ref="D4:F4"/>
    <mergeCell ref="D5:F5"/>
    <mergeCell ref="S7:AB7"/>
    <mergeCell ref="X8:X10"/>
    <mergeCell ref="Y8:Y10"/>
  </mergeCells>
  <hyperlinks>
    <hyperlink ref="Q54" location="Index!A1" display="Index" xr:uid="{00000000-0004-0000-2800-000000000000}"/>
    <hyperlink ref="AB55" location="Index!A1" display="Index" xr:uid="{00000000-0004-0000-2800-000001000000}"/>
  </hyperlinks>
  <pageMargins left="0.7" right="0.7" top="0.75" bottom="0.75" header="0.3" footer="0.3"/>
  <pageSetup paperSize="9" orientation="portrait" r:id="rId6"/>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73">
    <tabColor rgb="FF7030A0"/>
  </sheetPr>
  <dimension ref="A1:M71"/>
  <sheetViews>
    <sheetView workbookViewId="0"/>
  </sheetViews>
  <sheetFormatPr defaultColWidth="0" defaultRowHeight="12.75" zeroHeight="1"/>
  <cols>
    <col min="1" max="1" width="9.140625" style="149" customWidth="1"/>
    <col min="2" max="2" width="9.140625" style="6993" customWidth="1"/>
    <col min="3" max="3" width="32.140625" style="149" customWidth="1"/>
    <col min="4" max="4" width="13.140625" style="149" customWidth="1"/>
    <col min="5" max="5" width="23.42578125" style="6994" customWidth="1"/>
    <col min="6" max="6" width="10.42578125" style="149" bestFit="1" customWidth="1"/>
    <col min="7" max="7" width="10.42578125" style="149" customWidth="1"/>
    <col min="8" max="8" width="15.42578125" style="149" customWidth="1"/>
    <col min="9" max="10" width="13.140625" style="149" bestFit="1" customWidth="1"/>
    <col min="11" max="11" width="17" style="149" customWidth="1"/>
    <col min="12" max="13" width="9.140625" style="149" customWidth="1"/>
    <col min="14" max="16384" width="9.140625" style="149" hidden="1"/>
  </cols>
  <sheetData>
    <row r="1" spans="1:13">
      <c r="A1" s="738"/>
      <c r="B1" s="741"/>
      <c r="C1" s="738"/>
      <c r="D1" s="738"/>
      <c r="E1" s="746"/>
      <c r="F1" s="738"/>
      <c r="G1" s="6178"/>
      <c r="H1" s="738"/>
      <c r="I1" s="738"/>
      <c r="J1" s="738"/>
      <c r="K1" s="738"/>
      <c r="L1" s="738"/>
      <c r="M1" s="738"/>
    </row>
    <row r="2" spans="1:13" ht="13.5" thickBot="1">
      <c r="A2" s="738"/>
      <c r="B2" s="816"/>
      <c r="C2" s="661"/>
      <c r="D2" s="661"/>
      <c r="E2" s="817"/>
      <c r="F2" s="661"/>
      <c r="G2" s="6177"/>
      <c r="H2" s="661"/>
      <c r="I2" s="661"/>
      <c r="J2" s="661"/>
      <c r="K2" s="661"/>
      <c r="L2" s="661"/>
      <c r="M2" s="738"/>
    </row>
    <row r="3" spans="1:13" ht="16.5" thickBot="1">
      <c r="A3" s="738"/>
      <c r="B3" s="806"/>
      <c r="C3" s="2858" t="s">
        <v>2986</v>
      </c>
      <c r="D3" s="2856"/>
      <c r="E3" s="2856"/>
      <c r="F3" s="2857"/>
      <c r="G3" s="2970"/>
      <c r="H3" s="661"/>
      <c r="I3" s="661"/>
      <c r="J3" s="661"/>
      <c r="K3" s="62" t="s">
        <v>2837</v>
      </c>
      <c r="L3" s="661"/>
      <c r="M3" s="738"/>
    </row>
    <row r="4" spans="1:13" ht="15.75">
      <c r="A4" s="738"/>
      <c r="B4" s="806"/>
      <c r="C4" s="2853" t="s">
        <v>57</v>
      </c>
      <c r="D4" s="8622" t="str">
        <f>J!E4</f>
        <v>ABC Company</v>
      </c>
      <c r="E4" s="8623"/>
      <c r="F4" s="8624"/>
      <c r="G4" s="2970"/>
      <c r="H4" s="661"/>
      <c r="I4" s="661"/>
      <c r="J4" s="661"/>
      <c r="K4" s="661"/>
      <c r="L4" s="661"/>
      <c r="M4" s="738"/>
    </row>
    <row r="5" spans="1:13" ht="16.5" thickBot="1">
      <c r="A5" s="738"/>
      <c r="B5" s="806"/>
      <c r="C5" s="2836" t="s">
        <v>2719</v>
      </c>
      <c r="D5" s="8625">
        <f>J!E5</f>
        <v>44196</v>
      </c>
      <c r="E5" s="8626"/>
      <c r="F5" s="8627"/>
      <c r="G5" s="2970"/>
      <c r="H5" s="661"/>
      <c r="I5" s="661"/>
      <c r="J5" s="661"/>
      <c r="K5" s="661"/>
      <c r="L5" s="661"/>
      <c r="M5" s="738"/>
    </row>
    <row r="6" spans="1:13" ht="15.75">
      <c r="A6" s="738"/>
      <c r="B6" s="819"/>
      <c r="C6" s="661"/>
      <c r="D6" s="661"/>
      <c r="E6" s="817"/>
      <c r="F6" s="661"/>
      <c r="G6" s="2970"/>
      <c r="H6" s="661"/>
      <c r="I6" s="661"/>
      <c r="J6" s="661"/>
      <c r="K6" s="661"/>
      <c r="L6" s="661"/>
      <c r="M6" s="738"/>
    </row>
    <row r="7" spans="1:13" ht="13.5" thickBot="1">
      <c r="A7" s="738"/>
      <c r="B7" s="816"/>
      <c r="C7" s="820"/>
      <c r="D7" s="820"/>
      <c r="E7" s="821"/>
      <c r="F7" s="820"/>
      <c r="G7" s="820"/>
      <c r="H7" s="820"/>
      <c r="I7" s="820"/>
      <c r="J7" s="820"/>
      <c r="K7" s="820"/>
      <c r="L7" s="661"/>
      <c r="M7" s="738"/>
    </row>
    <row r="8" spans="1:13" ht="12.75" customHeight="1">
      <c r="A8" s="738"/>
      <c r="B8" s="816"/>
      <c r="C8" s="8892" t="s">
        <v>1633</v>
      </c>
      <c r="D8" s="8890" t="s">
        <v>1632</v>
      </c>
      <c r="E8" s="618"/>
      <c r="F8" s="602"/>
      <c r="G8" s="8895" t="s">
        <v>4200</v>
      </c>
      <c r="H8" s="619"/>
      <c r="I8" s="619"/>
      <c r="J8" s="619"/>
      <c r="K8" s="710"/>
      <c r="M8" s="738"/>
    </row>
    <row r="9" spans="1:13">
      <c r="A9" s="738"/>
      <c r="B9" s="816"/>
      <c r="C9" s="8893"/>
      <c r="D9" s="8891"/>
      <c r="E9" s="341" t="s">
        <v>1273</v>
      </c>
      <c r="F9" s="341" t="s">
        <v>615</v>
      </c>
      <c r="G9" s="8896"/>
      <c r="H9" s="341"/>
      <c r="I9" s="705"/>
      <c r="J9" s="920"/>
      <c r="K9" s="342"/>
      <c r="L9" s="661"/>
      <c r="M9" s="738"/>
    </row>
    <row r="10" spans="1:13">
      <c r="A10" s="738"/>
      <c r="B10" s="816"/>
      <c r="C10" s="8893"/>
      <c r="D10" s="8891"/>
      <c r="E10" s="584" t="s">
        <v>1279</v>
      </c>
      <c r="F10" s="341" t="s">
        <v>403</v>
      </c>
      <c r="G10" s="8896"/>
      <c r="H10" s="341" t="s">
        <v>1249</v>
      </c>
      <c r="I10" s="341" t="s">
        <v>1250</v>
      </c>
      <c r="J10" s="341" t="s">
        <v>4162</v>
      </c>
      <c r="K10" s="342" t="s">
        <v>1262</v>
      </c>
      <c r="L10" s="661"/>
      <c r="M10" s="738"/>
    </row>
    <row r="11" spans="1:13">
      <c r="A11" s="738"/>
      <c r="B11" s="816"/>
      <c r="C11" s="8893"/>
      <c r="D11" s="8891"/>
      <c r="E11" s="341" t="s">
        <v>826</v>
      </c>
      <c r="F11" s="341" t="s">
        <v>1260</v>
      </c>
      <c r="G11" s="8896"/>
      <c r="H11" s="341" t="s">
        <v>1261</v>
      </c>
      <c r="I11" s="341" t="s">
        <v>1261</v>
      </c>
      <c r="J11" s="341" t="s">
        <v>1261</v>
      </c>
      <c r="K11" s="342" t="s">
        <v>1261</v>
      </c>
      <c r="L11" s="661"/>
      <c r="M11" s="738"/>
    </row>
    <row r="12" spans="1:13">
      <c r="A12" s="738"/>
      <c r="B12" s="816"/>
      <c r="C12" s="8894"/>
      <c r="D12" s="663" t="s">
        <v>344</v>
      </c>
      <c r="E12" s="663" t="s">
        <v>390</v>
      </c>
      <c r="F12" s="663" t="s">
        <v>792</v>
      </c>
      <c r="G12" s="663" t="s">
        <v>1927</v>
      </c>
      <c r="H12" s="401"/>
      <c r="I12" s="646"/>
      <c r="J12" s="921"/>
      <c r="K12" s="711" t="s">
        <v>1634</v>
      </c>
      <c r="L12" s="661"/>
      <c r="M12" s="738"/>
    </row>
    <row r="13" spans="1:13">
      <c r="A13" s="738"/>
      <c r="B13" s="816"/>
      <c r="C13" s="601" t="s">
        <v>392</v>
      </c>
      <c r="D13" s="672" t="s">
        <v>409</v>
      </c>
      <c r="E13" s="672" t="s">
        <v>410</v>
      </c>
      <c r="F13" s="672" t="s">
        <v>411</v>
      </c>
      <c r="G13" s="6531"/>
      <c r="H13" s="712" t="s">
        <v>412</v>
      </c>
      <c r="I13" s="672" t="s">
        <v>413</v>
      </c>
      <c r="J13" s="672" t="s">
        <v>414</v>
      </c>
      <c r="K13" s="697" t="s">
        <v>415</v>
      </c>
      <c r="L13" s="661"/>
      <c r="M13" s="738"/>
    </row>
    <row r="14" spans="1:13">
      <c r="A14" s="738"/>
      <c r="B14" s="816"/>
      <c r="C14" s="2724"/>
      <c r="D14" s="4024"/>
      <c r="E14" s="674"/>
      <c r="F14" s="675"/>
      <c r="G14" s="6532"/>
      <c r="H14" s="946"/>
      <c r="I14" s="675"/>
      <c r="J14" s="963"/>
      <c r="K14" s="512"/>
      <c r="L14" s="661"/>
      <c r="M14" s="738"/>
    </row>
    <row r="15" spans="1:13">
      <c r="A15" s="738"/>
      <c r="B15" s="816"/>
      <c r="C15" s="2724" t="s">
        <v>4190</v>
      </c>
      <c r="D15" s="4024"/>
      <c r="E15" s="2774"/>
      <c r="F15" s="948"/>
      <c r="G15" s="2538"/>
      <c r="H15" s="2757"/>
      <c r="I15" s="2757"/>
      <c r="J15" s="2757"/>
      <c r="K15" s="729">
        <f>H15+I15-J15</f>
        <v>0</v>
      </c>
      <c r="L15" s="661"/>
      <c r="M15" s="738"/>
    </row>
    <row r="16" spans="1:13">
      <c r="A16" s="738"/>
      <c r="B16" s="816"/>
      <c r="C16" s="2724" t="s">
        <v>4191</v>
      </c>
      <c r="D16" s="4024"/>
      <c r="E16" s="2774"/>
      <c r="F16" s="2733"/>
      <c r="G16" s="3579"/>
      <c r="H16" s="2757"/>
      <c r="I16" s="2757"/>
      <c r="J16" s="2757"/>
      <c r="K16" s="729">
        <f>H16+I16-J16</f>
        <v>0</v>
      </c>
      <c r="L16" s="661"/>
      <c r="M16" s="738"/>
    </row>
    <row r="17" spans="1:13">
      <c r="A17" s="738"/>
      <c r="B17" s="816"/>
      <c r="C17" s="2724" t="s">
        <v>4192</v>
      </c>
      <c r="D17" s="4024"/>
      <c r="E17" s="2774"/>
      <c r="F17" s="2733"/>
      <c r="G17" s="3579"/>
      <c r="H17" s="2757"/>
      <c r="I17" s="2757"/>
      <c r="J17" s="2757"/>
      <c r="K17" s="729">
        <f>H17+I17-J17</f>
        <v>0</v>
      </c>
      <c r="L17" s="661"/>
      <c r="M17" s="738"/>
    </row>
    <row r="18" spans="1:13">
      <c r="A18" s="738"/>
      <c r="B18" s="816"/>
      <c r="C18" s="2724" t="s">
        <v>4193</v>
      </c>
      <c r="D18" s="4024"/>
      <c r="E18" s="2535"/>
      <c r="F18" s="2733"/>
      <c r="G18" s="3579"/>
      <c r="H18" s="2757"/>
      <c r="I18" s="2757"/>
      <c r="J18" s="2757"/>
      <c r="K18" s="729">
        <f t="shared" ref="K18:K52" si="0">H18+I18-J18</f>
        <v>0</v>
      </c>
      <c r="L18" s="661"/>
      <c r="M18" s="738"/>
    </row>
    <row r="19" spans="1:13">
      <c r="A19" s="738"/>
      <c r="B19" s="816"/>
      <c r="C19" s="2724" t="s">
        <v>4194</v>
      </c>
      <c r="D19" s="4024"/>
      <c r="E19" s="2535"/>
      <c r="F19" s="2733"/>
      <c r="G19" s="3579"/>
      <c r="H19" s="2757"/>
      <c r="I19" s="2757"/>
      <c r="J19" s="2757"/>
      <c r="K19" s="729">
        <f t="shared" si="0"/>
        <v>0</v>
      </c>
      <c r="L19" s="661"/>
      <c r="M19" s="738"/>
    </row>
    <row r="20" spans="1:13">
      <c r="A20" s="738"/>
      <c r="B20" s="816"/>
      <c r="C20" s="2724" t="s">
        <v>4195</v>
      </c>
      <c r="D20" s="4024"/>
      <c r="E20" s="2535"/>
      <c r="F20" s="2733"/>
      <c r="G20" s="3579"/>
      <c r="H20" s="2757"/>
      <c r="I20" s="2757"/>
      <c r="J20" s="2757"/>
      <c r="K20" s="729">
        <f t="shared" si="0"/>
        <v>0</v>
      </c>
      <c r="L20" s="661"/>
      <c r="M20" s="738"/>
    </row>
    <row r="21" spans="1:13">
      <c r="A21" s="738"/>
      <c r="B21" s="816"/>
      <c r="C21" s="2724" t="s">
        <v>4196</v>
      </c>
      <c r="D21" s="4024"/>
      <c r="E21" s="2535"/>
      <c r="F21" s="2733"/>
      <c r="G21" s="3579"/>
      <c r="H21" s="2757"/>
      <c r="I21" s="2757"/>
      <c r="J21" s="2757"/>
      <c r="K21" s="729">
        <f t="shared" si="0"/>
        <v>0</v>
      </c>
      <c r="L21" s="661"/>
      <c r="M21" s="738"/>
    </row>
    <row r="22" spans="1:13">
      <c r="A22" s="738"/>
      <c r="B22" s="816"/>
      <c r="C22" s="2724" t="s">
        <v>4231</v>
      </c>
      <c r="D22" s="4024"/>
      <c r="E22" s="2535"/>
      <c r="F22" s="2733"/>
      <c r="G22" s="3579"/>
      <c r="H22" s="2757"/>
      <c r="I22" s="2757"/>
      <c r="J22" s="2757"/>
      <c r="K22" s="729">
        <f t="shared" si="0"/>
        <v>0</v>
      </c>
      <c r="L22" s="661"/>
      <c r="M22" s="738"/>
    </row>
    <row r="23" spans="1:13">
      <c r="A23" s="738"/>
      <c r="B23" s="816"/>
      <c r="C23" s="2724" t="s">
        <v>4233</v>
      </c>
      <c r="D23" s="4024"/>
      <c r="E23" s="2535"/>
      <c r="F23" s="2733"/>
      <c r="G23" s="3579"/>
      <c r="H23" s="2757"/>
      <c r="I23" s="2757"/>
      <c r="J23" s="2757"/>
      <c r="K23" s="729">
        <f t="shared" si="0"/>
        <v>0</v>
      </c>
      <c r="L23" s="661"/>
      <c r="M23" s="738"/>
    </row>
    <row r="24" spans="1:13">
      <c r="A24" s="738"/>
      <c r="B24" s="816"/>
      <c r="C24" s="2724" t="s">
        <v>4197</v>
      </c>
      <c r="D24" s="4024"/>
      <c r="E24" s="2535"/>
      <c r="F24" s="2733"/>
      <c r="G24" s="3579"/>
      <c r="H24" s="2757"/>
      <c r="I24" s="2757"/>
      <c r="J24" s="2757"/>
      <c r="K24" s="729">
        <f t="shared" si="0"/>
        <v>0</v>
      </c>
      <c r="L24" s="661"/>
      <c r="M24" s="738"/>
    </row>
    <row r="25" spans="1:13">
      <c r="A25" s="738"/>
      <c r="B25" s="6346"/>
      <c r="C25" s="2724" t="s">
        <v>4198</v>
      </c>
      <c r="D25" s="4024"/>
      <c r="E25" s="2535"/>
      <c r="F25" s="2733"/>
      <c r="G25" s="3579"/>
      <c r="H25" s="2757"/>
      <c r="I25" s="2757"/>
      <c r="J25" s="2757"/>
      <c r="K25" s="729">
        <f t="shared" si="0"/>
        <v>0</v>
      </c>
      <c r="L25" s="661"/>
      <c r="M25" s="738"/>
    </row>
    <row r="26" spans="1:13">
      <c r="A26" s="738"/>
      <c r="B26" s="6530"/>
      <c r="C26" s="2724" t="s">
        <v>4199</v>
      </c>
      <c r="D26" s="4024"/>
      <c r="E26" s="2535"/>
      <c r="F26" s="2733"/>
      <c r="G26" s="3579"/>
      <c r="H26" s="2757"/>
      <c r="I26" s="2757"/>
      <c r="J26" s="2757"/>
      <c r="K26" s="729">
        <f t="shared" si="0"/>
        <v>0</v>
      </c>
      <c r="L26" s="661"/>
      <c r="M26" s="738"/>
    </row>
    <row r="27" spans="1:13">
      <c r="A27" s="738"/>
      <c r="B27" s="6530"/>
      <c r="C27" s="2724" t="s">
        <v>4201</v>
      </c>
      <c r="D27" s="4024"/>
      <c r="E27" s="2535"/>
      <c r="F27" s="2733"/>
      <c r="G27" s="3579"/>
      <c r="H27" s="2757"/>
      <c r="I27" s="2757"/>
      <c r="J27" s="2757"/>
      <c r="K27" s="729">
        <f t="shared" si="0"/>
        <v>0</v>
      </c>
      <c r="L27" s="661"/>
      <c r="M27" s="738"/>
    </row>
    <row r="28" spans="1:13">
      <c r="A28" s="6178"/>
      <c r="B28" s="6530"/>
      <c r="C28" s="2724" t="s">
        <v>4232</v>
      </c>
      <c r="D28" s="4024"/>
      <c r="E28" s="2535"/>
      <c r="F28" s="3579"/>
      <c r="G28" s="3579"/>
      <c r="H28" s="3578"/>
      <c r="I28" s="3578"/>
      <c r="J28" s="3578"/>
      <c r="K28" s="6823"/>
      <c r="L28" s="6177"/>
      <c r="M28" s="6178"/>
    </row>
    <row r="29" spans="1:13">
      <c r="A29" s="738"/>
      <c r="B29" s="6530"/>
      <c r="C29" s="2724" t="s">
        <v>2916</v>
      </c>
      <c r="D29" s="4023">
        <f t="shared" ref="D29:D53" si="1">IFERROR(H29/$H$55,0)</f>
        <v>0</v>
      </c>
      <c r="E29" s="2535"/>
      <c r="F29" s="2733"/>
      <c r="G29" s="3579"/>
      <c r="H29" s="2757"/>
      <c r="I29" s="2757"/>
      <c r="J29" s="2757"/>
      <c r="K29" s="729">
        <f t="shared" si="0"/>
        <v>0</v>
      </c>
      <c r="L29" s="661"/>
      <c r="M29" s="738"/>
    </row>
    <row r="30" spans="1:13">
      <c r="A30" s="738"/>
      <c r="B30" s="816"/>
      <c r="C30" s="2724" t="s">
        <v>2917</v>
      </c>
      <c r="D30" s="4023">
        <f t="shared" si="1"/>
        <v>0</v>
      </c>
      <c r="E30" s="2535"/>
      <c r="F30" s="2733"/>
      <c r="G30" s="3579"/>
      <c r="H30" s="2757"/>
      <c r="I30" s="2757"/>
      <c r="J30" s="2757"/>
      <c r="K30" s="729">
        <f t="shared" si="0"/>
        <v>0</v>
      </c>
      <c r="L30" s="661"/>
      <c r="M30" s="738"/>
    </row>
    <row r="31" spans="1:13">
      <c r="A31" s="738"/>
      <c r="B31" s="816"/>
      <c r="C31" s="2724" t="s">
        <v>2918</v>
      </c>
      <c r="D31" s="4023">
        <f t="shared" si="1"/>
        <v>0</v>
      </c>
      <c r="E31" s="2535"/>
      <c r="F31" s="2733"/>
      <c r="G31" s="3579"/>
      <c r="H31" s="2757"/>
      <c r="I31" s="2757"/>
      <c r="J31" s="2757"/>
      <c r="K31" s="729">
        <f t="shared" si="0"/>
        <v>0</v>
      </c>
      <c r="L31" s="661"/>
      <c r="M31" s="738"/>
    </row>
    <row r="32" spans="1:13">
      <c r="A32" s="738"/>
      <c r="B32" s="816"/>
      <c r="C32" s="2724" t="s">
        <v>2919</v>
      </c>
      <c r="D32" s="4023">
        <f t="shared" si="1"/>
        <v>0</v>
      </c>
      <c r="E32" s="2535"/>
      <c r="F32" s="2733"/>
      <c r="G32" s="3579"/>
      <c r="H32" s="2757"/>
      <c r="I32" s="2757"/>
      <c r="J32" s="2757"/>
      <c r="K32" s="729">
        <f t="shared" si="0"/>
        <v>0</v>
      </c>
      <c r="L32" s="661"/>
      <c r="M32" s="738"/>
    </row>
    <row r="33" spans="1:13">
      <c r="A33" s="738"/>
      <c r="B33" s="816"/>
      <c r="C33" s="2724" t="s">
        <v>3900</v>
      </c>
      <c r="D33" s="4023">
        <f t="shared" si="1"/>
        <v>0</v>
      </c>
      <c r="E33" s="2535"/>
      <c r="F33" s="2733"/>
      <c r="G33" s="3579"/>
      <c r="H33" s="2757"/>
      <c r="I33" s="2757"/>
      <c r="J33" s="2757"/>
      <c r="K33" s="729">
        <f t="shared" si="0"/>
        <v>0</v>
      </c>
      <c r="L33" s="661"/>
      <c r="M33" s="738"/>
    </row>
    <row r="34" spans="1:13">
      <c r="A34" s="738"/>
      <c r="B34" s="816"/>
      <c r="C34" s="2724" t="s">
        <v>3901</v>
      </c>
      <c r="D34" s="4023">
        <f t="shared" si="1"/>
        <v>0</v>
      </c>
      <c r="E34" s="2535"/>
      <c r="F34" s="2733"/>
      <c r="G34" s="3579"/>
      <c r="H34" s="2757"/>
      <c r="I34" s="2757"/>
      <c r="J34" s="2757"/>
      <c r="K34" s="729">
        <f t="shared" si="0"/>
        <v>0</v>
      </c>
      <c r="L34" s="661"/>
      <c r="M34" s="738"/>
    </row>
    <row r="35" spans="1:13">
      <c r="A35" s="738"/>
      <c r="B35" s="816"/>
      <c r="C35" s="2724" t="s">
        <v>3902</v>
      </c>
      <c r="D35" s="4023">
        <f t="shared" si="1"/>
        <v>0</v>
      </c>
      <c r="E35" s="2535"/>
      <c r="F35" s="2733"/>
      <c r="G35" s="3579"/>
      <c r="H35" s="2757"/>
      <c r="I35" s="2757"/>
      <c r="J35" s="2757"/>
      <c r="K35" s="729">
        <f t="shared" si="0"/>
        <v>0</v>
      </c>
      <c r="L35" s="661"/>
      <c r="M35" s="738"/>
    </row>
    <row r="36" spans="1:13">
      <c r="A36" s="738"/>
      <c r="B36" s="816"/>
      <c r="C36" s="2724" t="s">
        <v>3903</v>
      </c>
      <c r="D36" s="4023">
        <f t="shared" si="1"/>
        <v>0</v>
      </c>
      <c r="E36" s="2535"/>
      <c r="F36" s="2733"/>
      <c r="G36" s="3579"/>
      <c r="H36" s="2757"/>
      <c r="I36" s="2757"/>
      <c r="J36" s="2757"/>
      <c r="K36" s="729">
        <f t="shared" si="0"/>
        <v>0</v>
      </c>
      <c r="L36" s="661"/>
      <c r="M36" s="738"/>
    </row>
    <row r="37" spans="1:13">
      <c r="A37" s="738"/>
      <c r="B37" s="816"/>
      <c r="C37" s="2724" t="s">
        <v>3904</v>
      </c>
      <c r="D37" s="4023">
        <f t="shared" si="1"/>
        <v>0</v>
      </c>
      <c r="E37" s="2535"/>
      <c r="F37" s="2733"/>
      <c r="G37" s="3579"/>
      <c r="H37" s="2757"/>
      <c r="I37" s="2757"/>
      <c r="J37" s="2757"/>
      <c r="K37" s="729">
        <f t="shared" si="0"/>
        <v>0</v>
      </c>
      <c r="L37" s="661"/>
      <c r="M37" s="738"/>
    </row>
    <row r="38" spans="1:13">
      <c r="A38" s="738"/>
      <c r="B38" s="816"/>
      <c r="C38" s="2724" t="s">
        <v>3905</v>
      </c>
      <c r="D38" s="4023">
        <f t="shared" si="1"/>
        <v>0</v>
      </c>
      <c r="E38" s="2535"/>
      <c r="F38" s="2733"/>
      <c r="G38" s="3579"/>
      <c r="H38" s="2757"/>
      <c r="I38" s="2757"/>
      <c r="J38" s="2757"/>
      <c r="K38" s="729">
        <f t="shared" si="0"/>
        <v>0</v>
      </c>
      <c r="L38" s="661"/>
      <c r="M38" s="738"/>
    </row>
    <row r="39" spans="1:13">
      <c r="A39" s="738"/>
      <c r="B39" s="816"/>
      <c r="C39" s="2724" t="s">
        <v>3906</v>
      </c>
      <c r="D39" s="4023">
        <f t="shared" si="1"/>
        <v>0</v>
      </c>
      <c r="E39" s="2535"/>
      <c r="F39" s="2733"/>
      <c r="G39" s="3579"/>
      <c r="H39" s="2757"/>
      <c r="I39" s="2757"/>
      <c r="J39" s="2757"/>
      <c r="K39" s="729">
        <f t="shared" si="0"/>
        <v>0</v>
      </c>
      <c r="L39" s="661"/>
      <c r="M39" s="738"/>
    </row>
    <row r="40" spans="1:13">
      <c r="A40" s="738"/>
      <c r="B40" s="816"/>
      <c r="C40" s="2724" t="s">
        <v>3907</v>
      </c>
      <c r="D40" s="4023">
        <f t="shared" si="1"/>
        <v>0</v>
      </c>
      <c r="E40" s="2535"/>
      <c r="F40" s="2733"/>
      <c r="G40" s="3579"/>
      <c r="H40" s="2757"/>
      <c r="I40" s="2757"/>
      <c r="J40" s="2757"/>
      <c r="K40" s="729">
        <f t="shared" si="0"/>
        <v>0</v>
      </c>
      <c r="L40" s="661"/>
      <c r="M40" s="738"/>
    </row>
    <row r="41" spans="1:13">
      <c r="A41" s="738"/>
      <c r="B41" s="816"/>
      <c r="C41" s="2724" t="s">
        <v>3908</v>
      </c>
      <c r="D41" s="4023">
        <f t="shared" si="1"/>
        <v>0</v>
      </c>
      <c r="E41" s="2535"/>
      <c r="F41" s="2733"/>
      <c r="G41" s="3579"/>
      <c r="H41" s="2757"/>
      <c r="I41" s="2757"/>
      <c r="J41" s="2757"/>
      <c r="K41" s="729">
        <f t="shared" si="0"/>
        <v>0</v>
      </c>
      <c r="L41" s="661"/>
      <c r="M41" s="738"/>
    </row>
    <row r="42" spans="1:13">
      <c r="A42" s="738"/>
      <c r="B42" s="816"/>
      <c r="C42" s="2724" t="s">
        <v>3909</v>
      </c>
      <c r="D42" s="4023">
        <f t="shared" si="1"/>
        <v>0</v>
      </c>
      <c r="E42" s="2535"/>
      <c r="F42" s="2733"/>
      <c r="G42" s="3579"/>
      <c r="H42" s="2757"/>
      <c r="I42" s="2757"/>
      <c r="J42" s="2757"/>
      <c r="K42" s="729">
        <f t="shared" si="0"/>
        <v>0</v>
      </c>
      <c r="L42" s="661"/>
      <c r="M42" s="738"/>
    </row>
    <row r="43" spans="1:13">
      <c r="A43" s="738"/>
      <c r="B43" s="816"/>
      <c r="C43" s="2724" t="s">
        <v>3910</v>
      </c>
      <c r="D43" s="4023">
        <f t="shared" si="1"/>
        <v>0</v>
      </c>
      <c r="E43" s="2535"/>
      <c r="F43" s="2733"/>
      <c r="G43" s="3579"/>
      <c r="H43" s="2757"/>
      <c r="I43" s="2757"/>
      <c r="J43" s="2757"/>
      <c r="K43" s="729">
        <f t="shared" si="0"/>
        <v>0</v>
      </c>
      <c r="L43" s="661"/>
      <c r="M43" s="738"/>
    </row>
    <row r="44" spans="1:13">
      <c r="A44" s="738"/>
      <c r="B44" s="816"/>
      <c r="C44" s="2724" t="s">
        <v>3911</v>
      </c>
      <c r="D44" s="4023">
        <f t="shared" si="1"/>
        <v>0</v>
      </c>
      <c r="E44" s="2535"/>
      <c r="F44" s="2733"/>
      <c r="G44" s="3579"/>
      <c r="H44" s="2757"/>
      <c r="I44" s="2757"/>
      <c r="J44" s="2757"/>
      <c r="K44" s="729">
        <f t="shared" si="0"/>
        <v>0</v>
      </c>
      <c r="L44" s="661"/>
      <c r="M44" s="738"/>
    </row>
    <row r="45" spans="1:13">
      <c r="A45" s="738"/>
      <c r="B45" s="816"/>
      <c r="C45" s="2724" t="s">
        <v>3912</v>
      </c>
      <c r="D45" s="4023">
        <f t="shared" si="1"/>
        <v>0</v>
      </c>
      <c r="E45" s="2535"/>
      <c r="F45" s="2733"/>
      <c r="G45" s="3579"/>
      <c r="H45" s="2757"/>
      <c r="I45" s="2757"/>
      <c r="J45" s="2757"/>
      <c r="K45" s="729">
        <f t="shared" si="0"/>
        <v>0</v>
      </c>
      <c r="L45" s="661"/>
      <c r="M45" s="738"/>
    </row>
    <row r="46" spans="1:13">
      <c r="A46" s="738"/>
      <c r="B46" s="816"/>
      <c r="C46" s="2724" t="s">
        <v>3913</v>
      </c>
      <c r="D46" s="4023">
        <f t="shared" si="1"/>
        <v>0</v>
      </c>
      <c r="E46" s="2535"/>
      <c r="F46" s="2733"/>
      <c r="G46" s="3579"/>
      <c r="H46" s="2757"/>
      <c r="I46" s="2757"/>
      <c r="J46" s="2757"/>
      <c r="K46" s="729">
        <f t="shared" si="0"/>
        <v>0</v>
      </c>
      <c r="L46" s="661"/>
      <c r="M46" s="738"/>
    </row>
    <row r="47" spans="1:13">
      <c r="A47" s="738"/>
      <c r="B47" s="816"/>
      <c r="C47" s="2724" t="s">
        <v>3914</v>
      </c>
      <c r="D47" s="4023">
        <f t="shared" si="1"/>
        <v>0</v>
      </c>
      <c r="E47" s="2535"/>
      <c r="F47" s="2733"/>
      <c r="G47" s="3579"/>
      <c r="H47" s="2757"/>
      <c r="I47" s="2757"/>
      <c r="J47" s="2757"/>
      <c r="K47" s="729">
        <f t="shared" si="0"/>
        <v>0</v>
      </c>
      <c r="L47" s="661"/>
      <c r="M47" s="738"/>
    </row>
    <row r="48" spans="1:13">
      <c r="A48" s="738"/>
      <c r="B48" s="816"/>
      <c r="C48" s="2724" t="s">
        <v>3915</v>
      </c>
      <c r="D48" s="4023">
        <f t="shared" si="1"/>
        <v>0</v>
      </c>
      <c r="E48" s="2535"/>
      <c r="F48" s="2733"/>
      <c r="G48" s="3579"/>
      <c r="H48" s="2757"/>
      <c r="I48" s="2757"/>
      <c r="J48" s="2757"/>
      <c r="K48" s="729">
        <f t="shared" si="0"/>
        <v>0</v>
      </c>
      <c r="L48" s="661"/>
      <c r="M48" s="738"/>
    </row>
    <row r="49" spans="1:13">
      <c r="A49" s="738"/>
      <c r="B49" s="816"/>
      <c r="C49" s="2724" t="s">
        <v>3916</v>
      </c>
      <c r="D49" s="4023">
        <f t="shared" si="1"/>
        <v>0</v>
      </c>
      <c r="E49" s="2535"/>
      <c r="F49" s="2733"/>
      <c r="G49" s="3579"/>
      <c r="H49" s="2757"/>
      <c r="I49" s="2757"/>
      <c r="J49" s="2757"/>
      <c r="K49" s="729">
        <f t="shared" si="0"/>
        <v>0</v>
      </c>
      <c r="L49" s="661"/>
      <c r="M49" s="738"/>
    </row>
    <row r="50" spans="1:13">
      <c r="A50" s="738"/>
      <c r="B50" s="816"/>
      <c r="C50" s="2724" t="s">
        <v>3917</v>
      </c>
      <c r="D50" s="4023">
        <f t="shared" si="1"/>
        <v>0</v>
      </c>
      <c r="E50" s="2535"/>
      <c r="F50" s="2733"/>
      <c r="G50" s="3579"/>
      <c r="H50" s="2757"/>
      <c r="I50" s="2757"/>
      <c r="J50" s="2757"/>
      <c r="K50" s="729">
        <f t="shared" si="0"/>
        <v>0</v>
      </c>
      <c r="L50" s="661"/>
      <c r="M50" s="738"/>
    </row>
    <row r="51" spans="1:13">
      <c r="A51" s="738"/>
      <c r="B51" s="816"/>
      <c r="C51" s="2724" t="s">
        <v>3918</v>
      </c>
      <c r="D51" s="4023">
        <f t="shared" si="1"/>
        <v>0</v>
      </c>
      <c r="E51" s="2535"/>
      <c r="F51" s="2733"/>
      <c r="G51" s="3579"/>
      <c r="H51" s="2757"/>
      <c r="I51" s="2757"/>
      <c r="J51" s="2757"/>
      <c r="K51" s="729">
        <f t="shared" si="0"/>
        <v>0</v>
      </c>
      <c r="L51" s="661"/>
      <c r="M51" s="738"/>
    </row>
    <row r="52" spans="1:13">
      <c r="A52" s="738"/>
      <c r="B52" s="816"/>
      <c r="C52" s="2724" t="s">
        <v>3919</v>
      </c>
      <c r="D52" s="4023">
        <f t="shared" si="1"/>
        <v>0</v>
      </c>
      <c r="E52" s="2535"/>
      <c r="F52" s="2733"/>
      <c r="G52" s="3579"/>
      <c r="H52" s="2757"/>
      <c r="I52" s="2757"/>
      <c r="J52" s="2757"/>
      <c r="K52" s="729">
        <f t="shared" si="0"/>
        <v>0</v>
      </c>
      <c r="L52" s="661"/>
      <c r="M52" s="738"/>
    </row>
    <row r="53" spans="1:13">
      <c r="A53" s="738"/>
      <c r="B53" s="816"/>
      <c r="C53" s="429" t="s">
        <v>4603</v>
      </c>
      <c r="D53" s="4023">
        <f t="shared" si="1"/>
        <v>0</v>
      </c>
      <c r="E53" s="1093"/>
      <c r="F53" s="2733"/>
      <c r="G53" s="3579"/>
      <c r="H53" s="2757"/>
      <c r="I53" s="2757"/>
      <c r="J53" s="2757"/>
      <c r="K53" s="729">
        <f>H53+I53-J53</f>
        <v>0</v>
      </c>
      <c r="L53" s="661"/>
      <c r="M53" s="738"/>
    </row>
    <row r="54" spans="1:13" s="179" customFormat="1">
      <c r="A54" s="740"/>
      <c r="B54" s="822"/>
      <c r="C54" s="1094" t="s">
        <v>1358</v>
      </c>
      <c r="D54" s="591"/>
      <c r="E54" s="538"/>
      <c r="F54" s="172"/>
      <c r="G54" s="7421"/>
      <c r="H54" s="7420">
        <f>SUMIF($F$15:$F$53,"TRUE",H15:H53)</f>
        <v>0</v>
      </c>
      <c r="I54" s="752">
        <f>SUMIF($F$15:$F$53,"TRUE",I15:I53)</f>
        <v>0</v>
      </c>
      <c r="J54" s="752">
        <f>SUMIF($F$15:$F$53,"TRUE",J15:J53)</f>
        <v>0</v>
      </c>
      <c r="K54" s="750">
        <f>SUMIF($F$15:$F$53,"TRUE",K15:K53)</f>
        <v>0</v>
      </c>
      <c r="L54" s="662"/>
      <c r="M54" s="740"/>
    </row>
    <row r="55" spans="1:13" s="179" customFormat="1" ht="13.5" thickBot="1">
      <c r="A55" s="740"/>
      <c r="B55" s="822"/>
      <c r="C55" s="1095" t="s">
        <v>1315</v>
      </c>
      <c r="D55" s="1096"/>
      <c r="E55" s="1097"/>
      <c r="F55" s="1098"/>
      <c r="G55" s="1098"/>
      <c r="H55" s="753">
        <f>SUM(H15:H53)</f>
        <v>0</v>
      </c>
      <c r="I55" s="753">
        <f>SUM(I15:I53)</f>
        <v>0</v>
      </c>
      <c r="J55" s="753">
        <f>SUM(J15:J53)</f>
        <v>0</v>
      </c>
      <c r="K55" s="751">
        <f>SUM(K15:K53)</f>
        <v>0</v>
      </c>
      <c r="L55" s="662"/>
      <c r="M55" s="740"/>
    </row>
    <row r="56" spans="1:13" s="179" customFormat="1" ht="13.5" thickBot="1">
      <c r="A56" s="740"/>
      <c r="B56" s="822"/>
      <c r="C56" s="7416"/>
      <c r="D56" s="7416"/>
      <c r="E56" s="7416"/>
      <c r="F56" s="7416"/>
      <c r="G56" s="7416"/>
      <c r="H56" s="7416"/>
      <c r="I56" s="7416"/>
      <c r="J56" s="7416"/>
      <c r="K56" s="7416"/>
      <c r="L56" s="6533"/>
      <c r="M56" s="740"/>
    </row>
    <row r="57" spans="1:13" ht="13.5" thickBot="1">
      <c r="A57" s="738"/>
      <c r="B57" s="816"/>
      <c r="C57" s="867" t="s">
        <v>4202</v>
      </c>
      <c r="D57" s="850"/>
      <c r="E57" s="851"/>
      <c r="F57" s="850"/>
      <c r="G57" s="850"/>
      <c r="H57" s="7417">
        <f>SUMIF($G$15:$G$53,"YES",H15:H53)</f>
        <v>0</v>
      </c>
      <c r="I57" s="7418">
        <f>SUMIF($G$15:$G$53,"YES",I15:I53)</f>
        <v>0</v>
      </c>
      <c r="J57" s="7418">
        <f>SUMIF($G$15:$G$53,"YES",J15:J53)</f>
        <v>0</v>
      </c>
      <c r="K57" s="7419">
        <f>SUMIF($G$15:$G$53,"YES",K15:K53)</f>
        <v>0</v>
      </c>
      <c r="L57" s="661"/>
      <c r="M57" s="738"/>
    </row>
    <row r="58" spans="1:13">
      <c r="A58" s="6178"/>
      <c r="B58" s="6346"/>
      <c r="C58" s="867"/>
      <c r="D58" s="850"/>
      <c r="E58" s="851"/>
      <c r="F58" s="850"/>
      <c r="G58" s="850"/>
      <c r="H58" s="874"/>
      <c r="I58" s="874"/>
      <c r="J58" s="874"/>
      <c r="K58" s="874"/>
      <c r="L58" s="6177"/>
      <c r="M58" s="6178"/>
    </row>
    <row r="59" spans="1:13">
      <c r="A59" s="738"/>
      <c r="B59" s="816"/>
      <c r="C59" s="852"/>
      <c r="D59" s="237" t="s">
        <v>56</v>
      </c>
      <c r="E59" s="872" t="s">
        <v>4604</v>
      </c>
      <c r="F59" s="820"/>
      <c r="G59" s="820"/>
      <c r="H59" s="661"/>
      <c r="I59" s="661"/>
      <c r="J59" s="661"/>
      <c r="K59" s="661"/>
      <c r="L59" s="661"/>
      <c r="M59" s="738"/>
    </row>
    <row r="60" spans="1:13" s="179" customFormat="1" ht="14.25">
      <c r="A60" s="740"/>
      <c r="B60" s="822"/>
      <c r="C60" s="867"/>
      <c r="D60" s="3224"/>
      <c r="E60" s="872" t="s">
        <v>3246</v>
      </c>
      <c r="F60" s="867"/>
      <c r="G60" s="867"/>
      <c r="H60" s="875"/>
      <c r="I60" s="875"/>
      <c r="J60" s="875"/>
      <c r="K60" s="875"/>
      <c r="L60" s="662"/>
      <c r="M60" s="740"/>
    </row>
    <row r="61" spans="1:13" ht="14.25">
      <c r="A61" s="738"/>
      <c r="B61" s="816"/>
      <c r="C61" s="820"/>
      <c r="D61" s="3278"/>
      <c r="E61" s="100" t="s">
        <v>1635</v>
      </c>
      <c r="F61" s="870"/>
      <c r="G61" s="870"/>
      <c r="H61" s="871"/>
      <c r="I61" s="871"/>
      <c r="J61" s="871"/>
      <c r="K61" s="871"/>
      <c r="L61" s="662"/>
      <c r="M61" s="738"/>
    </row>
    <row r="62" spans="1:13">
      <c r="A62" s="738"/>
      <c r="B62" s="816"/>
      <c r="C62" s="820"/>
      <c r="D62" s="820"/>
      <c r="E62" s="8889" t="s">
        <v>4811</v>
      </c>
      <c r="F62" s="8889"/>
      <c r="G62" s="8889"/>
      <c r="H62" s="8889"/>
      <c r="I62" s="8889"/>
      <c r="J62" s="8889"/>
      <c r="K62" s="8889"/>
      <c r="L62" s="662"/>
      <c r="M62" s="738"/>
    </row>
    <row r="63" spans="1:13">
      <c r="A63" s="738"/>
      <c r="B63" s="816"/>
      <c r="C63" s="820"/>
      <c r="D63" s="820"/>
      <c r="E63" s="8889"/>
      <c r="F63" s="8889"/>
      <c r="G63" s="8889"/>
      <c r="H63" s="8889"/>
      <c r="I63" s="8889"/>
      <c r="J63" s="8889"/>
      <c r="K63" s="8889"/>
      <c r="L63" s="662"/>
      <c r="M63" s="738"/>
    </row>
    <row r="64" spans="1:13">
      <c r="A64" s="738"/>
      <c r="B64" s="6346"/>
      <c r="C64" s="820"/>
      <c r="D64" s="820"/>
      <c r="E64" s="237"/>
      <c r="F64" s="287"/>
      <c r="G64" s="287"/>
      <c r="H64" s="876"/>
      <c r="I64" s="6116"/>
      <c r="J64" s="122"/>
      <c r="K64" s="6211"/>
      <c r="L64" s="662"/>
      <c r="M64" s="738"/>
    </row>
    <row r="65" spans="1:13">
      <c r="A65" s="738"/>
      <c r="B65" s="6346"/>
      <c r="C65" s="820"/>
      <c r="D65" s="820"/>
      <c r="E65" s="237"/>
      <c r="F65" s="287"/>
      <c r="G65" s="287"/>
      <c r="H65" s="876"/>
      <c r="I65" s="6116"/>
      <c r="J65" s="122"/>
      <c r="K65" s="6211"/>
      <c r="L65" s="662"/>
      <c r="M65" s="738"/>
    </row>
    <row r="66" spans="1:13">
      <c r="A66" s="738"/>
      <c r="B66" s="6346"/>
      <c r="C66" s="820"/>
      <c r="D66" s="820"/>
      <c r="E66" s="237"/>
      <c r="F66" s="287"/>
      <c r="G66" s="287"/>
      <c r="H66" s="876"/>
      <c r="I66" s="6116"/>
      <c r="J66" s="122"/>
      <c r="K66" s="3428" t="s">
        <v>1279</v>
      </c>
      <c r="L66" s="662"/>
      <c r="M66" s="738"/>
    </row>
    <row r="67" spans="1:13">
      <c r="A67" s="738"/>
      <c r="B67" s="6346"/>
      <c r="C67" s="820"/>
      <c r="D67" s="820"/>
      <c r="E67" s="237"/>
      <c r="F67" s="287"/>
      <c r="G67" s="287"/>
      <c r="H67" s="876"/>
      <c r="I67" s="6116"/>
      <c r="J67" s="122"/>
      <c r="K67" s="6211"/>
      <c r="L67" s="662"/>
      <c r="M67" s="738"/>
    </row>
    <row r="68" spans="1:13" ht="15">
      <c r="A68" s="738"/>
      <c r="B68" s="741"/>
      <c r="C68" s="738"/>
      <c r="D68" s="738"/>
      <c r="E68" s="746"/>
      <c r="F68" s="720"/>
      <c r="G68" s="720"/>
      <c r="H68" s="722"/>
      <c r="I68" s="723"/>
      <c r="J68" s="723"/>
      <c r="K68" s="724"/>
      <c r="L68" s="740"/>
      <c r="M68" s="738"/>
    </row>
    <row r="69" spans="1:13" ht="15" hidden="1">
      <c r="F69" s="6996"/>
      <c r="G69" s="6996"/>
      <c r="H69" s="6997"/>
      <c r="I69" s="6998"/>
      <c r="J69" s="6998"/>
      <c r="K69" s="6998"/>
      <c r="L69" s="179"/>
    </row>
    <row r="70" spans="1:13" hidden="1">
      <c r="H70" s="179"/>
      <c r="I70" s="179"/>
      <c r="J70" s="179"/>
      <c r="K70" s="179"/>
      <c r="L70" s="179"/>
    </row>
    <row r="71" spans="1:13" hidden="1">
      <c r="H71" s="179"/>
      <c r="I71" s="179"/>
      <c r="J71" s="179"/>
      <c r="K71" s="179"/>
      <c r="L71" s="179"/>
    </row>
  </sheetData>
  <sheetProtection formatCells="0" formatColumns="0" formatRows="0"/>
  <customSheetViews>
    <customSheetView guid="{CC70D5D3-3A1F-46AA-BDCE-F692C2C36BEE}">
      <selection activeCell="J25" sqref="J25"/>
      <pageMargins left="0.7" right="0.7" top="0.75" bottom="0.75" header="0.3" footer="0.3"/>
      <pageSetup paperSize="9" orientation="portrait" r:id="rId1"/>
    </customSheetView>
    <customSheetView guid="{41E394DC-1FDD-4D1F-8620-137B7012DC10}" showGridLines="0">
      <pane xSplit="4" ySplit="13" topLeftCell="E14" activePane="bottomRight" state="frozen"/>
      <selection pane="bottomRight" activeCell="E1" sqref="E1"/>
      <pageMargins left="0.7" right="0.7" top="0.75" bottom="0.75" header="0.3" footer="0.3"/>
      <pageSetup paperSize="9" orientation="portrait" r:id="rId2"/>
    </customSheetView>
    <customSheetView guid="{DD364770-73A1-4C6D-9516-629A57F0EB18}" showGridLines="0">
      <pane xSplit="2" ySplit="11" topLeftCell="C23" activePane="bottomRight" state="frozen"/>
      <selection pane="bottomRight" activeCell="J31" sqref="J31"/>
      <pageMargins left="0.7" right="0.7" top="0.75" bottom="0.75" header="0.3" footer="0.3"/>
      <pageSetup paperSize="9" orientation="portrait" r:id="rId3"/>
    </customSheetView>
    <customSheetView guid="{E14211BF-3959-45CF-A937-AD36AACCEFAC}" showGridLines="0">
      <pane xSplit="4" ySplit="13" topLeftCell="E14" activePane="bottomRight" state="frozen"/>
      <selection pane="bottomRight" activeCell="E1" sqref="E1"/>
      <pageMargins left="0.7" right="0.7" top="0.75" bottom="0.75" header="0.3" footer="0.3"/>
      <pageSetup paperSize="9" orientation="portrait" r:id="rId4"/>
    </customSheetView>
    <customSheetView guid="{F416BD5B-C3AD-4F61-AAB2-55950A9B7E72}">
      <selection activeCell="C19" sqref="C19"/>
      <pageMargins left="0.7" right="0.7" top="0.75" bottom="0.75" header="0.3" footer="0.3"/>
      <pageSetup paperSize="9" orientation="portrait" r:id="rId5"/>
    </customSheetView>
  </customSheetViews>
  <mergeCells count="6">
    <mergeCell ref="E62:K63"/>
    <mergeCell ref="D8:D11"/>
    <mergeCell ref="D4:F4"/>
    <mergeCell ref="D5:F5"/>
    <mergeCell ref="C8:C12"/>
    <mergeCell ref="G8:G11"/>
  </mergeCells>
  <hyperlinks>
    <hyperlink ref="K66" location="Index!A1" display="Index" xr:uid="{00000000-0004-0000-2900-000000000000}"/>
  </hyperlinks>
  <pageMargins left="0.7" right="0.7" top="0.75" bottom="0.75" header="0.3" footer="0.3"/>
  <pageSetup paperSize="9" orientation="portrait" r:id="rId6"/>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82">
    <tabColor rgb="FF7030A0"/>
    <pageSetUpPr fitToPage="1"/>
  </sheetPr>
  <dimension ref="A1:Y52"/>
  <sheetViews>
    <sheetView workbookViewId="0"/>
  </sheetViews>
  <sheetFormatPr defaultColWidth="0" defaultRowHeight="12.75" zeroHeight="1"/>
  <cols>
    <col min="1" max="2" width="9.140625" style="149" customWidth="1"/>
    <col min="3" max="3" width="39" style="149" customWidth="1"/>
    <col min="4" max="4" width="22.140625" style="149" customWidth="1"/>
    <col min="5" max="5" width="18.7109375" style="149" customWidth="1"/>
    <col min="6" max="7" width="19.42578125" style="149" customWidth="1"/>
    <col min="8" max="8" width="9.140625" style="149" customWidth="1"/>
    <col min="9" max="9" width="12.42578125" style="149" customWidth="1"/>
    <col min="10" max="10" width="19.28515625" style="149" customWidth="1"/>
    <col min="11" max="12" width="18.85546875" style="149" customWidth="1"/>
    <col min="13" max="13" width="18.140625" style="149" bestFit="1" customWidth="1"/>
    <col min="14" max="15" width="18.140625" style="149" customWidth="1"/>
    <col min="16" max="16" width="13.42578125" style="149" customWidth="1"/>
    <col min="17" max="17" width="18.42578125" style="149" customWidth="1"/>
    <col min="18" max="18" width="13.7109375" style="149" customWidth="1"/>
    <col min="19" max="19" width="2.28515625" style="149" customWidth="1"/>
    <col min="20" max="20" width="11.7109375" style="149" customWidth="1"/>
    <col min="21" max="21" width="3.28515625" style="149" customWidth="1"/>
    <col min="22" max="22" width="11.7109375" style="149" customWidth="1"/>
    <col min="23" max="24" width="11.7109375" style="149" hidden="1" customWidth="1"/>
    <col min="25" max="25" width="0" style="149" hidden="1" customWidth="1"/>
    <col min="26" max="16384" width="9.140625" style="149" hidden="1"/>
  </cols>
  <sheetData>
    <row r="1" spans="1:22">
      <c r="A1" s="738"/>
      <c r="B1" s="738"/>
      <c r="C1" s="738"/>
      <c r="D1" s="738"/>
      <c r="E1" s="738"/>
      <c r="F1" s="738"/>
      <c r="G1" s="738"/>
      <c r="H1" s="738"/>
      <c r="I1" s="738"/>
      <c r="J1" s="738"/>
      <c r="K1" s="738"/>
      <c r="L1" s="738"/>
      <c r="M1" s="738"/>
      <c r="N1" s="738"/>
      <c r="O1" s="738"/>
      <c r="P1" s="738"/>
      <c r="Q1" s="738"/>
      <c r="R1" s="738"/>
      <c r="S1" s="738"/>
      <c r="T1" s="738"/>
      <c r="U1" s="738"/>
      <c r="V1" s="738"/>
    </row>
    <row r="2" spans="1:22" ht="13.5" thickBot="1">
      <c r="A2" s="738"/>
      <c r="B2" s="661"/>
      <c r="C2" s="661"/>
      <c r="D2" s="661"/>
      <c r="E2" s="661"/>
      <c r="F2" s="661"/>
      <c r="G2" s="661"/>
      <c r="H2" s="661"/>
      <c r="I2" s="661"/>
      <c r="J2" s="661"/>
      <c r="K2" s="661"/>
      <c r="L2" s="661"/>
      <c r="M2" s="661"/>
      <c r="N2" s="661"/>
      <c r="O2" s="661"/>
      <c r="P2" s="661"/>
      <c r="Q2" s="661"/>
      <c r="R2" s="661"/>
      <c r="S2" s="661"/>
      <c r="T2" s="661"/>
      <c r="U2" s="661"/>
      <c r="V2" s="738"/>
    </row>
    <row r="3" spans="1:22" ht="16.5" thickBot="1">
      <c r="A3" s="738"/>
      <c r="B3" s="661"/>
      <c r="C3" s="2858" t="s">
        <v>3256</v>
      </c>
      <c r="D3" s="2857"/>
      <c r="E3" s="661"/>
      <c r="F3" s="661"/>
      <c r="G3" s="661"/>
      <c r="H3" s="661"/>
      <c r="I3" s="661"/>
      <c r="J3" s="661"/>
      <c r="K3" s="661"/>
      <c r="L3" s="661"/>
      <c r="M3" s="661"/>
      <c r="N3" s="661"/>
      <c r="O3" s="661"/>
      <c r="P3" s="661"/>
      <c r="Q3" s="661"/>
      <c r="R3" s="661"/>
      <c r="S3" s="661"/>
      <c r="T3" s="62" t="s">
        <v>2838</v>
      </c>
      <c r="U3" s="661"/>
      <c r="V3" s="738"/>
    </row>
    <row r="4" spans="1:22" ht="15.75">
      <c r="A4" s="738"/>
      <c r="B4" s="661"/>
      <c r="C4" s="2853" t="s">
        <v>57</v>
      </c>
      <c r="D4" s="2989" t="str">
        <f>J!E4</f>
        <v>ABC Company</v>
      </c>
      <c r="E4" s="661"/>
      <c r="F4" s="661"/>
      <c r="G4" s="661"/>
      <c r="H4" s="661"/>
      <c r="I4" s="661"/>
      <c r="J4" s="661"/>
      <c r="K4" s="661"/>
      <c r="L4" s="661"/>
      <c r="M4" s="661"/>
      <c r="N4" s="661"/>
      <c r="O4" s="661"/>
      <c r="P4" s="661"/>
      <c r="Q4" s="661"/>
      <c r="R4" s="661"/>
      <c r="S4" s="661"/>
      <c r="T4" s="661"/>
      <c r="U4" s="661"/>
      <c r="V4" s="738"/>
    </row>
    <row r="5" spans="1:22" ht="16.5" thickBot="1">
      <c r="A5" s="738"/>
      <c r="B5" s="661"/>
      <c r="C5" s="2836" t="s">
        <v>2719</v>
      </c>
      <c r="D5" s="2975">
        <f>J!E5</f>
        <v>44196</v>
      </c>
      <c r="E5" s="661"/>
      <c r="F5" s="661"/>
      <c r="G5" s="661"/>
      <c r="H5" s="661"/>
      <c r="I5" s="661"/>
      <c r="J5" s="661"/>
      <c r="K5" s="661"/>
      <c r="L5" s="661"/>
      <c r="M5" s="661"/>
      <c r="N5" s="661"/>
      <c r="O5" s="661"/>
      <c r="P5" s="661"/>
      <c r="Q5" s="661"/>
      <c r="R5" s="661"/>
      <c r="S5" s="661"/>
      <c r="T5" s="661"/>
      <c r="U5" s="661"/>
      <c r="V5" s="738"/>
    </row>
    <row r="6" spans="1:22" ht="13.5" thickBot="1">
      <c r="A6" s="738"/>
      <c r="B6" s="661"/>
      <c r="C6" s="820"/>
      <c r="D6" s="820"/>
      <c r="E6" s="820"/>
      <c r="F6" s="820"/>
      <c r="G6" s="820"/>
      <c r="H6" s="661"/>
      <c r="I6" s="820"/>
      <c r="J6" s="820"/>
      <c r="K6" s="820"/>
      <c r="L6" s="820"/>
      <c r="M6" s="820"/>
      <c r="N6" s="820"/>
      <c r="O6" s="820"/>
      <c r="P6" s="820"/>
      <c r="Q6" s="820"/>
      <c r="R6" s="820"/>
      <c r="S6" s="661"/>
      <c r="T6" s="661"/>
      <c r="U6" s="661"/>
      <c r="V6" s="738"/>
    </row>
    <row r="7" spans="1:22" ht="13.5" thickBot="1">
      <c r="A7" s="738"/>
      <c r="B7" s="661"/>
      <c r="C7" s="2994"/>
      <c r="D7" s="2995"/>
      <c r="E7" s="2995"/>
      <c r="F7" s="2995"/>
      <c r="G7" s="2995"/>
      <c r="H7" s="661"/>
      <c r="I7" s="8842" t="s">
        <v>1148</v>
      </c>
      <c r="J7" s="8897"/>
      <c r="K7" s="8897"/>
      <c r="L7" s="8897"/>
      <c r="M7" s="8897"/>
      <c r="N7" s="8843"/>
      <c r="O7" s="8843"/>
      <c r="P7" s="8897"/>
      <c r="Q7" s="8897"/>
      <c r="R7" s="8898"/>
      <c r="S7" s="908"/>
      <c r="T7" s="393" t="s">
        <v>1522</v>
      </c>
      <c r="U7" s="908"/>
      <c r="V7" s="738"/>
    </row>
    <row r="8" spans="1:22">
      <c r="A8" s="738"/>
      <c r="B8" s="661"/>
      <c r="C8" s="2152"/>
      <c r="D8" s="351"/>
      <c r="E8" s="351"/>
      <c r="F8" s="351"/>
      <c r="G8" s="351"/>
      <c r="H8" s="661"/>
      <c r="I8" s="2860" t="s">
        <v>1238</v>
      </c>
      <c r="J8" s="413" t="s">
        <v>1239</v>
      </c>
      <c r="K8" s="413" t="s">
        <v>1240</v>
      </c>
      <c r="L8" s="413" t="s">
        <v>1239</v>
      </c>
      <c r="M8" s="2998" t="s">
        <v>1241</v>
      </c>
      <c r="N8" s="5966"/>
      <c r="O8" s="5967"/>
      <c r="P8" s="2998"/>
      <c r="Q8" s="2998"/>
      <c r="R8" s="413" t="s">
        <v>1242</v>
      </c>
      <c r="S8" s="908"/>
      <c r="T8" s="394" t="s">
        <v>1524</v>
      </c>
      <c r="U8" s="908"/>
      <c r="V8" s="738"/>
    </row>
    <row r="9" spans="1:22">
      <c r="A9" s="738"/>
      <c r="B9" s="661"/>
      <c r="C9" s="2152" t="s">
        <v>1391</v>
      </c>
      <c r="D9" s="351" t="s">
        <v>1249</v>
      </c>
      <c r="E9" s="351" t="s">
        <v>1250</v>
      </c>
      <c r="F9" s="351" t="s">
        <v>4162</v>
      </c>
      <c r="G9" s="351" t="s">
        <v>1262</v>
      </c>
      <c r="H9" s="661"/>
      <c r="I9" s="2999" t="s">
        <v>1251</v>
      </c>
      <c r="J9" s="350" t="s">
        <v>1252</v>
      </c>
      <c r="K9" s="350" t="s">
        <v>1253</v>
      </c>
      <c r="L9" s="350" t="s">
        <v>1254</v>
      </c>
      <c r="M9" s="351" t="s">
        <v>1255</v>
      </c>
      <c r="N9" s="5968" t="s">
        <v>1249</v>
      </c>
      <c r="O9" s="5969" t="s">
        <v>1250</v>
      </c>
      <c r="P9" s="351" t="s">
        <v>4162</v>
      </c>
      <c r="Q9" s="351" t="s">
        <v>1262</v>
      </c>
      <c r="R9" s="350" t="s">
        <v>1256</v>
      </c>
      <c r="S9" s="661"/>
      <c r="T9" s="394" t="s">
        <v>1462</v>
      </c>
      <c r="U9" s="661"/>
      <c r="V9" s="738"/>
    </row>
    <row r="10" spans="1:22">
      <c r="A10" s="738"/>
      <c r="B10" s="661"/>
      <c r="C10" s="2996"/>
      <c r="D10" s="2997" t="s">
        <v>1261</v>
      </c>
      <c r="E10" s="2997" t="s">
        <v>1261</v>
      </c>
      <c r="F10" s="2997" t="s">
        <v>1261</v>
      </c>
      <c r="G10" s="2997" t="s">
        <v>1261</v>
      </c>
      <c r="H10" s="661"/>
      <c r="I10" s="2499" t="s">
        <v>1263</v>
      </c>
      <c r="J10" s="2861" t="s">
        <v>1264</v>
      </c>
      <c r="K10" s="2861" t="s">
        <v>1264</v>
      </c>
      <c r="L10" s="2997" t="s">
        <v>1265</v>
      </c>
      <c r="M10" s="2997" t="s">
        <v>1265</v>
      </c>
      <c r="N10" s="5970" t="s">
        <v>1261</v>
      </c>
      <c r="O10" s="5971" t="s">
        <v>1261</v>
      </c>
      <c r="P10" s="2997" t="s">
        <v>1261</v>
      </c>
      <c r="Q10" s="2997" t="s">
        <v>1261</v>
      </c>
      <c r="R10" s="2861" t="s">
        <v>1263</v>
      </c>
      <c r="S10" s="661"/>
      <c r="T10" s="395">
        <v>43100</v>
      </c>
      <c r="U10" s="661"/>
      <c r="V10" s="738"/>
    </row>
    <row r="11" spans="1:22" ht="13.5" thickBot="1">
      <c r="A11" s="738"/>
      <c r="B11" s="661"/>
      <c r="C11" s="2977"/>
      <c r="D11" s="2978"/>
      <c r="E11" s="2978"/>
      <c r="F11" s="2978"/>
      <c r="G11" s="2979" t="s">
        <v>3017</v>
      </c>
      <c r="H11" s="661"/>
      <c r="I11" s="2494" t="s">
        <v>3018</v>
      </c>
      <c r="J11" s="2984"/>
      <c r="K11" s="2984"/>
      <c r="L11" s="2985"/>
      <c r="M11" s="2984"/>
      <c r="N11" s="2984"/>
      <c r="O11" s="2984"/>
      <c r="P11" s="2984"/>
      <c r="Q11" s="2984" t="s">
        <v>3936</v>
      </c>
      <c r="R11" s="2986" t="s">
        <v>4012</v>
      </c>
      <c r="S11" s="661"/>
      <c r="T11" s="396" t="s">
        <v>1309</v>
      </c>
      <c r="U11" s="661"/>
      <c r="V11" s="738"/>
    </row>
    <row r="12" spans="1:22" ht="13.5" thickBot="1">
      <c r="A12" s="738"/>
      <c r="B12" s="661"/>
      <c r="C12" s="2980" t="s">
        <v>392</v>
      </c>
      <c r="D12" s="2981" t="s">
        <v>409</v>
      </c>
      <c r="E12" s="2981" t="s">
        <v>410</v>
      </c>
      <c r="F12" s="2981" t="s">
        <v>411</v>
      </c>
      <c r="G12" s="2982" t="s">
        <v>412</v>
      </c>
      <c r="H12" s="661"/>
      <c r="I12" s="2980" t="s">
        <v>413</v>
      </c>
      <c r="J12" s="2987" t="s">
        <v>414</v>
      </c>
      <c r="K12" s="2987" t="s">
        <v>415</v>
      </c>
      <c r="L12" s="2987" t="s">
        <v>416</v>
      </c>
      <c r="M12" s="2987" t="s">
        <v>417</v>
      </c>
      <c r="N12" s="2987" t="s">
        <v>418</v>
      </c>
      <c r="O12" s="2987" t="s">
        <v>419</v>
      </c>
      <c r="P12" s="2988" t="s">
        <v>420</v>
      </c>
      <c r="Q12" s="2987" t="s">
        <v>421</v>
      </c>
      <c r="R12" s="2988" t="s">
        <v>422</v>
      </c>
      <c r="S12" s="661"/>
      <c r="T12" s="2991" t="s">
        <v>1093</v>
      </c>
      <c r="U12" s="661"/>
      <c r="V12" s="738"/>
    </row>
    <row r="13" spans="1:22">
      <c r="A13" s="738"/>
      <c r="B13" s="661"/>
      <c r="C13" s="2976" t="s">
        <v>3019</v>
      </c>
      <c r="D13" s="4658">
        <f>P.1!Y51</f>
        <v>0</v>
      </c>
      <c r="E13" s="4658">
        <f>P.1!Z51</f>
        <v>0</v>
      </c>
      <c r="F13" s="4658">
        <f>P.1!AA51</f>
        <v>0</v>
      </c>
      <c r="G13" s="4659">
        <f>D13+E13-F13</f>
        <v>0</v>
      </c>
      <c r="H13" s="661"/>
      <c r="I13" s="4631">
        <f>J13+K13</f>
        <v>0</v>
      </c>
      <c r="J13" s="4632">
        <f>P.1!AE51</f>
        <v>0</v>
      </c>
      <c r="K13" s="4633">
        <f>P.1!AF51</f>
        <v>0</v>
      </c>
      <c r="L13" s="4633">
        <f>P.1!AG51</f>
        <v>0</v>
      </c>
      <c r="M13" s="4633">
        <f>P.1!AH51</f>
        <v>0</v>
      </c>
      <c r="N13" s="4633">
        <f>P.1!AI51</f>
        <v>0</v>
      </c>
      <c r="O13" s="4633">
        <f>P.1!AJ51</f>
        <v>0</v>
      </c>
      <c r="P13" s="4633">
        <f>P.1!AK51</f>
        <v>0</v>
      </c>
      <c r="Q13" s="4634">
        <f>M13-P13</f>
        <v>0</v>
      </c>
      <c r="R13" s="4635">
        <f>K13+M13</f>
        <v>0</v>
      </c>
      <c r="S13" s="4636"/>
      <c r="T13" s="4637">
        <f>P.1!AO51</f>
        <v>0</v>
      </c>
      <c r="U13" s="661"/>
      <c r="V13" s="738"/>
    </row>
    <row r="14" spans="1:22">
      <c r="A14" s="738"/>
      <c r="B14" s="661"/>
      <c r="C14" s="2976" t="s">
        <v>126</v>
      </c>
      <c r="D14" s="4658">
        <f>P.1!Y52</f>
        <v>0</v>
      </c>
      <c r="E14" s="4658">
        <f>P.1!Z52</f>
        <v>0</v>
      </c>
      <c r="F14" s="4658">
        <f>P.1!AA52</f>
        <v>0</v>
      </c>
      <c r="G14" s="4659">
        <f>D14+E14-F14</f>
        <v>0</v>
      </c>
      <c r="H14" s="661"/>
      <c r="I14" s="4631">
        <f>J14+K14</f>
        <v>0</v>
      </c>
      <c r="J14" s="4632">
        <f>P.1!AE52</f>
        <v>0</v>
      </c>
      <c r="K14" s="4633">
        <f>P.1!AF52</f>
        <v>0</v>
      </c>
      <c r="L14" s="4633">
        <f>P.1!AG52</f>
        <v>0</v>
      </c>
      <c r="M14" s="4633">
        <f>P.1!AH52</f>
        <v>0</v>
      </c>
      <c r="N14" s="4633">
        <f>P.1!AI52</f>
        <v>0</v>
      </c>
      <c r="O14" s="4633">
        <f>P.1!AJ52</f>
        <v>0</v>
      </c>
      <c r="P14" s="4633">
        <f>P.1!AK52</f>
        <v>0</v>
      </c>
      <c r="Q14" s="4634">
        <f>M14-P14</f>
        <v>0</v>
      </c>
      <c r="R14" s="4635">
        <f>K14+M14</f>
        <v>0</v>
      </c>
      <c r="S14" s="4636"/>
      <c r="T14" s="4638">
        <f>P.1!AO52</f>
        <v>0</v>
      </c>
      <c r="U14" s="661"/>
      <c r="V14" s="738"/>
    </row>
    <row r="15" spans="1:22">
      <c r="A15" s="738"/>
      <c r="B15" s="661"/>
      <c r="C15" s="2976" t="s">
        <v>3020</v>
      </c>
      <c r="D15" s="4658">
        <f>P.2!R49</f>
        <v>0</v>
      </c>
      <c r="E15" s="4658">
        <f>P.2!S49</f>
        <v>0</v>
      </c>
      <c r="F15" s="4658">
        <f>P.2!T49</f>
        <v>0</v>
      </c>
      <c r="G15" s="4659">
        <f t="shared" ref="G15:G42" si="0">D15+E15-F15</f>
        <v>0</v>
      </c>
      <c r="H15" s="661"/>
      <c r="I15" s="4631">
        <f t="shared" ref="I15:I42" si="1">J15+K15</f>
        <v>0</v>
      </c>
      <c r="J15" s="4632">
        <f>P.2!X49</f>
        <v>0</v>
      </c>
      <c r="K15" s="4633">
        <f>P.2!Y49</f>
        <v>0</v>
      </c>
      <c r="L15" s="4633">
        <f>P.2!Z49</f>
        <v>0</v>
      </c>
      <c r="M15" s="4633">
        <f>P.2!AA49</f>
        <v>0</v>
      </c>
      <c r="N15" s="4633">
        <f>P.2!AB49</f>
        <v>0</v>
      </c>
      <c r="O15" s="4633">
        <f>P.2!AC49</f>
        <v>0</v>
      </c>
      <c r="P15" s="4633">
        <f>P.2!AD49</f>
        <v>0</v>
      </c>
      <c r="Q15" s="4634">
        <f t="shared" ref="Q15:Q42" si="2">M15-P15</f>
        <v>0</v>
      </c>
      <c r="R15" s="4635">
        <f t="shared" ref="R15:R42" si="3">K15+M15</f>
        <v>0</v>
      </c>
      <c r="S15" s="4636"/>
      <c r="T15" s="4638">
        <f>P.2!AH49</f>
        <v>0</v>
      </c>
      <c r="U15" s="661"/>
      <c r="V15" s="738"/>
    </row>
    <row r="16" spans="1:22">
      <c r="A16" s="738"/>
      <c r="B16" s="661"/>
      <c r="C16" s="2976" t="s">
        <v>127</v>
      </c>
      <c r="D16" s="4658">
        <f>P.2!R50</f>
        <v>0</v>
      </c>
      <c r="E16" s="4658">
        <f>P.2!S50</f>
        <v>0</v>
      </c>
      <c r="F16" s="4658">
        <f>P.2!T50</f>
        <v>0</v>
      </c>
      <c r="G16" s="4659">
        <f t="shared" si="0"/>
        <v>0</v>
      </c>
      <c r="H16" s="661"/>
      <c r="I16" s="4631">
        <f t="shared" si="1"/>
        <v>0</v>
      </c>
      <c r="J16" s="4632">
        <f>P.2!X50</f>
        <v>0</v>
      </c>
      <c r="K16" s="4633">
        <f>P.2!Y50</f>
        <v>0</v>
      </c>
      <c r="L16" s="4633">
        <f>P.2!Z50</f>
        <v>0</v>
      </c>
      <c r="M16" s="4633">
        <f>P.2!AA50</f>
        <v>0</v>
      </c>
      <c r="N16" s="4633">
        <f>P.2!AB50</f>
        <v>0</v>
      </c>
      <c r="O16" s="4633">
        <f>P.2!AC50</f>
        <v>0</v>
      </c>
      <c r="P16" s="4633">
        <f>P.2!AD50</f>
        <v>0</v>
      </c>
      <c r="Q16" s="4634">
        <f t="shared" si="2"/>
        <v>0</v>
      </c>
      <c r="R16" s="4635">
        <f t="shared" si="3"/>
        <v>0</v>
      </c>
      <c r="S16" s="4636"/>
      <c r="T16" s="4638">
        <f>P.2!AH50</f>
        <v>0</v>
      </c>
      <c r="U16" s="661"/>
      <c r="V16" s="738"/>
    </row>
    <row r="17" spans="1:22">
      <c r="A17" s="738"/>
      <c r="B17" s="661"/>
      <c r="C17" s="2976" t="s">
        <v>3021</v>
      </c>
      <c r="D17" s="4658">
        <f>P.3!Q48</f>
        <v>0</v>
      </c>
      <c r="E17" s="4658">
        <f>P.3!R48</f>
        <v>0</v>
      </c>
      <c r="F17" s="4658">
        <f>P.3!S48</f>
        <v>0</v>
      </c>
      <c r="G17" s="4659">
        <f t="shared" si="0"/>
        <v>0</v>
      </c>
      <c r="H17" s="661"/>
      <c r="I17" s="4631">
        <f t="shared" si="1"/>
        <v>0</v>
      </c>
      <c r="J17" s="4632">
        <f>P.3!W48</f>
        <v>0</v>
      </c>
      <c r="K17" s="4633">
        <f>P.3!X48</f>
        <v>0</v>
      </c>
      <c r="L17" s="4633">
        <f>P.3!Y48</f>
        <v>0</v>
      </c>
      <c r="M17" s="4633">
        <f>P.3!Z48</f>
        <v>0</v>
      </c>
      <c r="N17" s="4633">
        <f>P.3!AA48</f>
        <v>0</v>
      </c>
      <c r="O17" s="4633">
        <f>P.3!AB48</f>
        <v>0</v>
      </c>
      <c r="P17" s="4633">
        <f>P.3!AC48</f>
        <v>0</v>
      </c>
      <c r="Q17" s="4634">
        <f t="shared" si="2"/>
        <v>0</v>
      </c>
      <c r="R17" s="4635">
        <f t="shared" si="3"/>
        <v>0</v>
      </c>
      <c r="S17" s="4636"/>
      <c r="T17" s="4638">
        <f>P.3!AG48</f>
        <v>0</v>
      </c>
      <c r="U17" s="661"/>
      <c r="V17" s="738"/>
    </row>
    <row r="18" spans="1:22">
      <c r="A18" s="738"/>
      <c r="B18" s="661"/>
      <c r="C18" s="2976" t="s">
        <v>3022</v>
      </c>
      <c r="D18" s="4658">
        <f>P.3!Q49</f>
        <v>0</v>
      </c>
      <c r="E18" s="4658">
        <f>P.3!R49</f>
        <v>0</v>
      </c>
      <c r="F18" s="4658">
        <f>P.3!S49</f>
        <v>0</v>
      </c>
      <c r="G18" s="4659">
        <f t="shared" si="0"/>
        <v>0</v>
      </c>
      <c r="H18" s="661"/>
      <c r="I18" s="4631">
        <f t="shared" si="1"/>
        <v>0</v>
      </c>
      <c r="J18" s="4632">
        <f>P.3!W49</f>
        <v>0</v>
      </c>
      <c r="K18" s="4633">
        <f>P.3!X49</f>
        <v>0</v>
      </c>
      <c r="L18" s="4633">
        <f>P.3!Y49</f>
        <v>0</v>
      </c>
      <c r="M18" s="4633">
        <f>P.3!Z49</f>
        <v>0</v>
      </c>
      <c r="N18" s="4633">
        <f>P.3!AA49</f>
        <v>0</v>
      </c>
      <c r="O18" s="4633">
        <f>P.3!AB49</f>
        <v>0</v>
      </c>
      <c r="P18" s="4633">
        <f>P.3!AC49</f>
        <v>0</v>
      </c>
      <c r="Q18" s="4634">
        <f t="shared" si="2"/>
        <v>0</v>
      </c>
      <c r="R18" s="4635">
        <f t="shared" si="3"/>
        <v>0</v>
      </c>
      <c r="S18" s="4636"/>
      <c r="T18" s="4638">
        <f>P.3!AG49</f>
        <v>0</v>
      </c>
      <c r="U18" s="661"/>
      <c r="V18" s="738"/>
    </row>
    <row r="19" spans="1:22">
      <c r="A19" s="738"/>
      <c r="B19" s="661"/>
      <c r="C19" s="2976" t="s">
        <v>3023</v>
      </c>
      <c r="D19" s="4658">
        <f>P.4!R49</f>
        <v>0</v>
      </c>
      <c r="E19" s="4658">
        <f>P.4!S49</f>
        <v>0</v>
      </c>
      <c r="F19" s="4658">
        <f>P.4!T49</f>
        <v>0</v>
      </c>
      <c r="G19" s="4659">
        <f t="shared" si="0"/>
        <v>0</v>
      </c>
      <c r="H19" s="661"/>
      <c r="I19" s="4631">
        <f t="shared" si="1"/>
        <v>0</v>
      </c>
      <c r="J19" s="4632">
        <f>P.4!X49</f>
        <v>0</v>
      </c>
      <c r="K19" s="4633">
        <f>P.4!Y49</f>
        <v>0</v>
      </c>
      <c r="L19" s="4633">
        <f>P.4!Z49</f>
        <v>0</v>
      </c>
      <c r="M19" s="4633">
        <f>P.4!AA49</f>
        <v>0</v>
      </c>
      <c r="N19" s="4633">
        <f>P.4!AB49</f>
        <v>0</v>
      </c>
      <c r="O19" s="4633">
        <f>P.4!AC49</f>
        <v>0</v>
      </c>
      <c r="P19" s="4633">
        <f>P.4!AD49</f>
        <v>0</v>
      </c>
      <c r="Q19" s="4634">
        <f t="shared" si="2"/>
        <v>0</v>
      </c>
      <c r="R19" s="4635">
        <f t="shared" si="3"/>
        <v>0</v>
      </c>
      <c r="S19" s="4636"/>
      <c r="T19" s="4638">
        <f>P.4!AH49</f>
        <v>0</v>
      </c>
      <c r="U19" s="661"/>
      <c r="V19" s="738"/>
    </row>
    <row r="20" spans="1:22">
      <c r="A20" s="738"/>
      <c r="B20" s="661"/>
      <c r="C20" s="2976" t="s">
        <v>129</v>
      </c>
      <c r="D20" s="4658">
        <f>P.4!R50</f>
        <v>0</v>
      </c>
      <c r="E20" s="4658">
        <f>P.4!S50</f>
        <v>0</v>
      </c>
      <c r="F20" s="4658">
        <f>P.4!T50</f>
        <v>0</v>
      </c>
      <c r="G20" s="4659">
        <f t="shared" si="0"/>
        <v>0</v>
      </c>
      <c r="H20" s="661"/>
      <c r="I20" s="4631">
        <f t="shared" si="1"/>
        <v>0</v>
      </c>
      <c r="J20" s="4632">
        <f>P.4!X50</f>
        <v>0</v>
      </c>
      <c r="K20" s="4633">
        <f>P.4!Y50</f>
        <v>0</v>
      </c>
      <c r="L20" s="4633">
        <f>P.4!Z50</f>
        <v>0</v>
      </c>
      <c r="M20" s="4633">
        <f>P.4!AA50</f>
        <v>0</v>
      </c>
      <c r="N20" s="4633">
        <f>P.4!AB50</f>
        <v>0</v>
      </c>
      <c r="O20" s="4633">
        <f>P.4!AC50</f>
        <v>0</v>
      </c>
      <c r="P20" s="4633">
        <f>P.4!AD50</f>
        <v>0</v>
      </c>
      <c r="Q20" s="4634">
        <f t="shared" si="2"/>
        <v>0</v>
      </c>
      <c r="R20" s="4635">
        <f t="shared" si="3"/>
        <v>0</v>
      </c>
      <c r="S20" s="4636"/>
      <c r="T20" s="4638">
        <f>P.4!AH50</f>
        <v>0</v>
      </c>
      <c r="U20" s="661"/>
      <c r="V20" s="738"/>
    </row>
    <row r="21" spans="1:22">
      <c r="A21" s="738"/>
      <c r="B21" s="661"/>
      <c r="C21" s="2976" t="s">
        <v>3025</v>
      </c>
      <c r="D21" s="4658">
        <f>P.5!P49</f>
        <v>0</v>
      </c>
      <c r="E21" s="4658">
        <f>P.5!Q49</f>
        <v>0</v>
      </c>
      <c r="F21" s="4658">
        <f>P.5!R49</f>
        <v>0</v>
      </c>
      <c r="G21" s="4659">
        <f t="shared" si="0"/>
        <v>0</v>
      </c>
      <c r="H21" s="661"/>
      <c r="I21" s="4631">
        <f t="shared" si="1"/>
        <v>0</v>
      </c>
      <c r="J21" s="4632">
        <f>P.5!V49</f>
        <v>0</v>
      </c>
      <c r="K21" s="4633">
        <f>P.5!W49</f>
        <v>0</v>
      </c>
      <c r="L21" s="4633">
        <f>P.5!X49</f>
        <v>0</v>
      </c>
      <c r="M21" s="4633">
        <f>P.5!Y49</f>
        <v>0</v>
      </c>
      <c r="N21" s="4633">
        <f>P.5!Z49</f>
        <v>0</v>
      </c>
      <c r="O21" s="4633">
        <f>P.5!AA49</f>
        <v>0</v>
      </c>
      <c r="P21" s="4633">
        <f>P.5!AB49</f>
        <v>0</v>
      </c>
      <c r="Q21" s="4634">
        <f t="shared" si="2"/>
        <v>0</v>
      </c>
      <c r="R21" s="4635">
        <f t="shared" si="3"/>
        <v>0</v>
      </c>
      <c r="S21" s="4636"/>
      <c r="T21" s="4638">
        <f>P.5!AF49</f>
        <v>0</v>
      </c>
      <c r="U21" s="661"/>
      <c r="V21" s="738"/>
    </row>
    <row r="22" spans="1:22">
      <c r="A22" s="738"/>
      <c r="B22" s="661"/>
      <c r="C22" s="2976" t="s">
        <v>3024</v>
      </c>
      <c r="D22" s="4658">
        <f>P.5!P50</f>
        <v>0</v>
      </c>
      <c r="E22" s="4658">
        <f>P.5!Q50</f>
        <v>0</v>
      </c>
      <c r="F22" s="4658">
        <f>P.5!R50</f>
        <v>0</v>
      </c>
      <c r="G22" s="4659">
        <f t="shared" si="0"/>
        <v>0</v>
      </c>
      <c r="H22" s="661"/>
      <c r="I22" s="4631">
        <f t="shared" si="1"/>
        <v>0</v>
      </c>
      <c r="J22" s="4632">
        <f>P.5!V50</f>
        <v>0</v>
      </c>
      <c r="K22" s="4633">
        <f>P.5!W50</f>
        <v>0</v>
      </c>
      <c r="L22" s="4633">
        <f>P.5!X50</f>
        <v>0</v>
      </c>
      <c r="M22" s="4633">
        <f>P.5!Y50</f>
        <v>0</v>
      </c>
      <c r="N22" s="4633">
        <f>P.5!Z50</f>
        <v>0</v>
      </c>
      <c r="O22" s="4633">
        <f>P.5!AA50</f>
        <v>0</v>
      </c>
      <c r="P22" s="4633">
        <f>P.5!AB50</f>
        <v>0</v>
      </c>
      <c r="Q22" s="4634">
        <f t="shared" si="2"/>
        <v>0</v>
      </c>
      <c r="R22" s="4635">
        <f t="shared" si="3"/>
        <v>0</v>
      </c>
      <c r="S22" s="4636"/>
      <c r="T22" s="4638">
        <f>P.5!AF50</f>
        <v>0</v>
      </c>
      <c r="U22" s="661"/>
      <c r="V22" s="738"/>
    </row>
    <row r="23" spans="1:22">
      <c r="A23" s="738"/>
      <c r="B23" s="661"/>
      <c r="C23" s="2976" t="s">
        <v>3027</v>
      </c>
      <c r="D23" s="4640">
        <v>0</v>
      </c>
      <c r="E23" s="4640">
        <v>0</v>
      </c>
      <c r="F23" s="4640">
        <v>0</v>
      </c>
      <c r="G23" s="4659">
        <f t="shared" si="0"/>
        <v>0</v>
      </c>
      <c r="H23" s="661"/>
      <c r="I23" s="4631">
        <f t="shared" si="1"/>
        <v>0</v>
      </c>
      <c r="J23" s="4639">
        <v>0</v>
      </c>
      <c r="K23" s="4639">
        <v>0</v>
      </c>
      <c r="L23" s="4639">
        <v>0</v>
      </c>
      <c r="M23" s="4639">
        <v>0</v>
      </c>
      <c r="N23" s="4639">
        <v>0</v>
      </c>
      <c r="O23" s="4639">
        <v>0</v>
      </c>
      <c r="P23" s="4639">
        <v>0</v>
      </c>
      <c r="Q23" s="4634">
        <f>M23-P23</f>
        <v>0</v>
      </c>
      <c r="R23" s="4635">
        <f t="shared" si="3"/>
        <v>0</v>
      </c>
      <c r="S23" s="4636"/>
      <c r="T23" s="4641">
        <v>0</v>
      </c>
      <c r="U23" s="661"/>
      <c r="V23" s="738"/>
    </row>
    <row r="24" spans="1:22">
      <c r="A24" s="738"/>
      <c r="B24" s="661"/>
      <c r="C24" s="2976" t="s">
        <v>3026</v>
      </c>
      <c r="D24" s="4640">
        <v>0</v>
      </c>
      <c r="E24" s="4640">
        <v>0</v>
      </c>
      <c r="F24" s="4640">
        <v>0</v>
      </c>
      <c r="G24" s="4659">
        <f t="shared" si="0"/>
        <v>0</v>
      </c>
      <c r="H24" s="661"/>
      <c r="I24" s="4631">
        <f t="shared" si="1"/>
        <v>0</v>
      </c>
      <c r="J24" s="4639">
        <v>0</v>
      </c>
      <c r="K24" s="4639">
        <v>0</v>
      </c>
      <c r="L24" s="4639">
        <v>0</v>
      </c>
      <c r="M24" s="4639">
        <v>0</v>
      </c>
      <c r="N24" s="4639">
        <v>0</v>
      </c>
      <c r="O24" s="4639">
        <v>0</v>
      </c>
      <c r="P24" s="4639">
        <v>0</v>
      </c>
      <c r="Q24" s="4634">
        <f t="shared" si="2"/>
        <v>0</v>
      </c>
      <c r="R24" s="4635">
        <f t="shared" si="3"/>
        <v>0</v>
      </c>
      <c r="S24" s="4636"/>
      <c r="T24" s="4641">
        <v>0</v>
      </c>
      <c r="U24" s="661"/>
      <c r="V24" s="738"/>
    </row>
    <row r="25" spans="1:22">
      <c r="A25" s="738"/>
      <c r="B25" s="661"/>
      <c r="C25" s="2976" t="s">
        <v>3028</v>
      </c>
      <c r="D25" s="4658">
        <f>P.10!Q49</f>
        <v>0</v>
      </c>
      <c r="E25" s="4658">
        <f>P.10!R49</f>
        <v>0</v>
      </c>
      <c r="F25" s="4658">
        <f>P.10!S49</f>
        <v>0</v>
      </c>
      <c r="G25" s="4659">
        <f t="shared" si="0"/>
        <v>0</v>
      </c>
      <c r="H25" s="661"/>
      <c r="I25" s="4631">
        <f t="shared" si="1"/>
        <v>0</v>
      </c>
      <c r="J25" s="4632">
        <f>P.10!W49</f>
        <v>0</v>
      </c>
      <c r="K25" s="4633">
        <f>P.10!X49</f>
        <v>0</v>
      </c>
      <c r="L25" s="4633">
        <f>P.10!Y49</f>
        <v>0</v>
      </c>
      <c r="M25" s="4633">
        <f>P.10!Z49</f>
        <v>0</v>
      </c>
      <c r="N25" s="4633">
        <f>P.10!AA49</f>
        <v>0</v>
      </c>
      <c r="O25" s="4633">
        <f>P.10!AB49</f>
        <v>0</v>
      </c>
      <c r="P25" s="4633">
        <f>P.10!AC49</f>
        <v>0</v>
      </c>
      <c r="Q25" s="4634">
        <f t="shared" si="2"/>
        <v>0</v>
      </c>
      <c r="R25" s="4635">
        <f t="shared" si="3"/>
        <v>0</v>
      </c>
      <c r="S25" s="4636"/>
      <c r="T25" s="4638">
        <f>P.10!AG49</f>
        <v>0</v>
      </c>
      <c r="U25" s="661"/>
      <c r="V25" s="738"/>
    </row>
    <row r="26" spans="1:22">
      <c r="A26" s="738"/>
      <c r="B26" s="661"/>
      <c r="C26" s="2976" t="s">
        <v>132</v>
      </c>
      <c r="D26" s="4658">
        <f>P.10!Q50</f>
        <v>0</v>
      </c>
      <c r="E26" s="4658">
        <f>P.10!R50</f>
        <v>0</v>
      </c>
      <c r="F26" s="4658">
        <f>P.10!S50</f>
        <v>0</v>
      </c>
      <c r="G26" s="4659">
        <f t="shared" si="0"/>
        <v>0</v>
      </c>
      <c r="H26" s="661"/>
      <c r="I26" s="4631">
        <f t="shared" si="1"/>
        <v>0</v>
      </c>
      <c r="J26" s="4632">
        <f>P.10!W50</f>
        <v>0</v>
      </c>
      <c r="K26" s="4633">
        <f>P.10!X50</f>
        <v>0</v>
      </c>
      <c r="L26" s="4633">
        <f>P.10!Y50</f>
        <v>0</v>
      </c>
      <c r="M26" s="4633">
        <f>P.10!Z50</f>
        <v>0</v>
      </c>
      <c r="N26" s="4633">
        <f>P.10!AA50</f>
        <v>0</v>
      </c>
      <c r="O26" s="4633">
        <f>P.10!AB50</f>
        <v>0</v>
      </c>
      <c r="P26" s="4633">
        <f>P.10!AC50</f>
        <v>0</v>
      </c>
      <c r="Q26" s="4634">
        <f t="shared" si="2"/>
        <v>0</v>
      </c>
      <c r="R26" s="4635">
        <f t="shared" si="3"/>
        <v>0</v>
      </c>
      <c r="S26" s="4636"/>
      <c r="T26" s="4638">
        <f>P.10!AG50</f>
        <v>0</v>
      </c>
      <c r="U26" s="661"/>
      <c r="V26" s="738"/>
    </row>
    <row r="27" spans="1:22">
      <c r="A27" s="738"/>
      <c r="B27" s="661"/>
      <c r="C27" s="2976" t="s">
        <v>3029</v>
      </c>
      <c r="D27" s="4658">
        <f>P.6!R49</f>
        <v>0</v>
      </c>
      <c r="E27" s="4658">
        <f>P.6!S49</f>
        <v>0</v>
      </c>
      <c r="F27" s="4658">
        <f>P.6!T49</f>
        <v>0</v>
      </c>
      <c r="G27" s="4659">
        <f t="shared" si="0"/>
        <v>0</v>
      </c>
      <c r="H27" s="661"/>
      <c r="I27" s="4631">
        <f t="shared" si="1"/>
        <v>0</v>
      </c>
      <c r="J27" s="4632">
        <f>P.6!X49</f>
        <v>0</v>
      </c>
      <c r="K27" s="4633">
        <f>P.6!Y49</f>
        <v>0</v>
      </c>
      <c r="L27" s="4633">
        <f>P.6!Z49</f>
        <v>0</v>
      </c>
      <c r="M27" s="4633">
        <f>P.6!AA49</f>
        <v>0</v>
      </c>
      <c r="N27" s="4633">
        <f>P.6!AB49</f>
        <v>0</v>
      </c>
      <c r="O27" s="4633">
        <f>P.6!AC49</f>
        <v>0</v>
      </c>
      <c r="P27" s="4633">
        <f>P.6!AD49</f>
        <v>0</v>
      </c>
      <c r="Q27" s="4634">
        <f t="shared" si="2"/>
        <v>0</v>
      </c>
      <c r="R27" s="4635">
        <f t="shared" si="3"/>
        <v>0</v>
      </c>
      <c r="S27" s="4636"/>
      <c r="T27" s="4638">
        <f>P.6!AH49</f>
        <v>0</v>
      </c>
      <c r="U27" s="661"/>
      <c r="V27" s="738"/>
    </row>
    <row r="28" spans="1:22">
      <c r="A28" s="738"/>
      <c r="B28" s="661"/>
      <c r="C28" s="2976" t="s">
        <v>133</v>
      </c>
      <c r="D28" s="4658">
        <f>P.6!R50</f>
        <v>0</v>
      </c>
      <c r="E28" s="4658">
        <f>P.6!S50</f>
        <v>0</v>
      </c>
      <c r="F28" s="4658">
        <f>P.6!T50</f>
        <v>0</v>
      </c>
      <c r="G28" s="4659">
        <f t="shared" si="0"/>
        <v>0</v>
      </c>
      <c r="H28" s="661"/>
      <c r="I28" s="4631">
        <f t="shared" si="1"/>
        <v>0</v>
      </c>
      <c r="J28" s="4632">
        <f>P.6!X50</f>
        <v>0</v>
      </c>
      <c r="K28" s="4633">
        <f>P.6!Y50</f>
        <v>0</v>
      </c>
      <c r="L28" s="4633">
        <f>P.6!Z50</f>
        <v>0</v>
      </c>
      <c r="M28" s="4633">
        <f>P.6!AA50</f>
        <v>0</v>
      </c>
      <c r="N28" s="4633">
        <f>P.6!AB50</f>
        <v>0</v>
      </c>
      <c r="O28" s="4633">
        <f>P.6!AC50</f>
        <v>0</v>
      </c>
      <c r="P28" s="4633">
        <f>P.6!AD50</f>
        <v>0</v>
      </c>
      <c r="Q28" s="4634">
        <f t="shared" si="2"/>
        <v>0</v>
      </c>
      <c r="R28" s="4635">
        <f t="shared" si="3"/>
        <v>0</v>
      </c>
      <c r="S28" s="4636"/>
      <c r="T28" s="4638">
        <f>P.6!AH50</f>
        <v>0</v>
      </c>
      <c r="U28" s="661"/>
      <c r="V28" s="738"/>
    </row>
    <row r="29" spans="1:22">
      <c r="A29" s="738"/>
      <c r="B29" s="661"/>
      <c r="C29" s="2976" t="s">
        <v>3030</v>
      </c>
      <c r="D29" s="4658">
        <f>P.7!U48</f>
        <v>0</v>
      </c>
      <c r="E29" s="4658">
        <f>P.7!V48</f>
        <v>0</v>
      </c>
      <c r="F29" s="4658">
        <f>P.7!W48</f>
        <v>0</v>
      </c>
      <c r="G29" s="4659">
        <f t="shared" si="0"/>
        <v>0</v>
      </c>
      <c r="H29" s="661"/>
      <c r="I29" s="4631">
        <f t="shared" si="1"/>
        <v>0</v>
      </c>
      <c r="J29" s="4632">
        <f>P.7!AA48</f>
        <v>0</v>
      </c>
      <c r="K29" s="4633">
        <f>P.7!AB48</f>
        <v>0</v>
      </c>
      <c r="L29" s="4633">
        <f>P.7!AC48</f>
        <v>0</v>
      </c>
      <c r="M29" s="4633">
        <f>P.7!AD48</f>
        <v>0</v>
      </c>
      <c r="N29" s="4633">
        <f>P.7!AE48</f>
        <v>0</v>
      </c>
      <c r="O29" s="4633">
        <f>P.7!AF48</f>
        <v>0</v>
      </c>
      <c r="P29" s="4633">
        <f>P.7!AG48</f>
        <v>0</v>
      </c>
      <c r="Q29" s="4634">
        <f t="shared" si="2"/>
        <v>0</v>
      </c>
      <c r="R29" s="4635">
        <f t="shared" si="3"/>
        <v>0</v>
      </c>
      <c r="S29" s="4636"/>
      <c r="T29" s="4638">
        <f>P.7!AK48</f>
        <v>0</v>
      </c>
      <c r="U29" s="661"/>
      <c r="V29" s="738"/>
    </row>
    <row r="30" spans="1:22">
      <c r="A30" s="738"/>
      <c r="B30" s="661"/>
      <c r="C30" s="2976" t="s">
        <v>134</v>
      </c>
      <c r="D30" s="4658">
        <f>P.7!U49</f>
        <v>0</v>
      </c>
      <c r="E30" s="4658">
        <f>P.7!V49</f>
        <v>0</v>
      </c>
      <c r="F30" s="4658">
        <f>P.7!W49</f>
        <v>0</v>
      </c>
      <c r="G30" s="4659">
        <f t="shared" si="0"/>
        <v>0</v>
      </c>
      <c r="H30" s="661"/>
      <c r="I30" s="4631">
        <f t="shared" si="1"/>
        <v>0</v>
      </c>
      <c r="J30" s="4632">
        <f>P.7!AA49</f>
        <v>0</v>
      </c>
      <c r="K30" s="4633">
        <f>P.7!AB49</f>
        <v>0</v>
      </c>
      <c r="L30" s="4633">
        <f>P.7!AC49</f>
        <v>0</v>
      </c>
      <c r="M30" s="4633">
        <f>P.7!AD49</f>
        <v>0</v>
      </c>
      <c r="N30" s="4633">
        <f>P.7!AE49</f>
        <v>0</v>
      </c>
      <c r="O30" s="4633">
        <f>P.7!AF49</f>
        <v>0</v>
      </c>
      <c r="P30" s="4633">
        <f>P.7!AG49</f>
        <v>0</v>
      </c>
      <c r="Q30" s="4634">
        <f t="shared" si="2"/>
        <v>0</v>
      </c>
      <c r="R30" s="4635">
        <f t="shared" si="3"/>
        <v>0</v>
      </c>
      <c r="S30" s="4636"/>
      <c r="T30" s="4638">
        <f>P.7!AK49</f>
        <v>0</v>
      </c>
      <c r="U30" s="661"/>
      <c r="V30" s="738"/>
    </row>
    <row r="31" spans="1:22">
      <c r="A31" s="738"/>
      <c r="B31" s="661"/>
      <c r="C31" s="2976" t="s">
        <v>3031</v>
      </c>
      <c r="D31" s="4658">
        <f>P.8!R49</f>
        <v>0</v>
      </c>
      <c r="E31" s="4658">
        <f>P.8!S49</f>
        <v>0</v>
      </c>
      <c r="F31" s="4658">
        <f>P.8!T49</f>
        <v>0</v>
      </c>
      <c r="G31" s="4659">
        <f t="shared" si="0"/>
        <v>0</v>
      </c>
      <c r="H31" s="661"/>
      <c r="I31" s="4631">
        <f t="shared" si="1"/>
        <v>0</v>
      </c>
      <c r="J31" s="4632">
        <f>P.8!X49</f>
        <v>0</v>
      </c>
      <c r="K31" s="4633">
        <f>P.8!Y49</f>
        <v>0</v>
      </c>
      <c r="L31" s="4633">
        <f>P.8!Z49</f>
        <v>0</v>
      </c>
      <c r="M31" s="4633">
        <f>P.8!AA49</f>
        <v>0</v>
      </c>
      <c r="N31" s="4633">
        <f>P.8!AB49</f>
        <v>0</v>
      </c>
      <c r="O31" s="4633">
        <f>P.8!AC49</f>
        <v>0</v>
      </c>
      <c r="P31" s="4633">
        <f>P.8!AD49</f>
        <v>0</v>
      </c>
      <c r="Q31" s="4634">
        <f t="shared" si="2"/>
        <v>0</v>
      </c>
      <c r="R31" s="4635">
        <f t="shared" si="3"/>
        <v>0</v>
      </c>
      <c r="S31" s="4636"/>
      <c r="T31" s="4638">
        <f>P.8!AH49</f>
        <v>0</v>
      </c>
      <c r="U31" s="661"/>
      <c r="V31" s="738"/>
    </row>
    <row r="32" spans="1:22">
      <c r="A32" s="738"/>
      <c r="B32" s="661"/>
      <c r="C32" s="2976" t="s">
        <v>135</v>
      </c>
      <c r="D32" s="4658">
        <f>P.8!R50</f>
        <v>0</v>
      </c>
      <c r="E32" s="4658">
        <f>P.8!S50</f>
        <v>0</v>
      </c>
      <c r="F32" s="4658">
        <f>P.8!T50</f>
        <v>0</v>
      </c>
      <c r="G32" s="4659">
        <f t="shared" si="0"/>
        <v>0</v>
      </c>
      <c r="H32" s="661"/>
      <c r="I32" s="4631">
        <f t="shared" si="1"/>
        <v>0</v>
      </c>
      <c r="J32" s="4632">
        <f>P.8!X50</f>
        <v>0</v>
      </c>
      <c r="K32" s="4633">
        <f>P.8!Y50</f>
        <v>0</v>
      </c>
      <c r="L32" s="4633">
        <f>P.8!Z50</f>
        <v>0</v>
      </c>
      <c r="M32" s="4633">
        <f>P.8!AA50</f>
        <v>0</v>
      </c>
      <c r="N32" s="4633">
        <f>P.8!AB50</f>
        <v>0</v>
      </c>
      <c r="O32" s="4633">
        <f>P.8!AC50</f>
        <v>0</v>
      </c>
      <c r="P32" s="4633">
        <f>P.8!AD50</f>
        <v>0</v>
      </c>
      <c r="Q32" s="4634">
        <f t="shared" si="2"/>
        <v>0</v>
      </c>
      <c r="R32" s="4635">
        <f t="shared" si="3"/>
        <v>0</v>
      </c>
      <c r="S32" s="4636"/>
      <c r="T32" s="4638">
        <f>P.8!AH50</f>
        <v>0</v>
      </c>
      <c r="U32" s="661"/>
      <c r="V32" s="738"/>
    </row>
    <row r="33" spans="1:25">
      <c r="A33" s="738"/>
      <c r="B33" s="661"/>
      <c r="C33" s="2976" t="s">
        <v>3032</v>
      </c>
      <c r="D33" s="4658">
        <f>P.9!Z48</f>
        <v>0</v>
      </c>
      <c r="E33" s="4658">
        <f>P.9!AA48</f>
        <v>0</v>
      </c>
      <c r="F33" s="4658">
        <f>P.9!AB48</f>
        <v>0</v>
      </c>
      <c r="G33" s="4659">
        <f t="shared" si="0"/>
        <v>0</v>
      </c>
      <c r="H33" s="661"/>
      <c r="I33" s="4631">
        <f t="shared" si="1"/>
        <v>0</v>
      </c>
      <c r="J33" s="4632">
        <f>P.9!AF48</f>
        <v>0</v>
      </c>
      <c r="K33" s="4633">
        <f>P.9!AG48</f>
        <v>0</v>
      </c>
      <c r="L33" s="4633">
        <f>P.9!AH48</f>
        <v>0</v>
      </c>
      <c r="M33" s="4633">
        <f>P.9!AI48</f>
        <v>0</v>
      </c>
      <c r="N33" s="4633">
        <f>P.9!AJ48</f>
        <v>0</v>
      </c>
      <c r="O33" s="4633">
        <f>P.9!AK48</f>
        <v>0</v>
      </c>
      <c r="P33" s="4633">
        <f>P.9!AL48</f>
        <v>0</v>
      </c>
      <c r="Q33" s="4634">
        <f t="shared" si="2"/>
        <v>0</v>
      </c>
      <c r="R33" s="4635">
        <f t="shared" si="3"/>
        <v>0</v>
      </c>
      <c r="S33" s="4636"/>
      <c r="T33" s="4638">
        <f>P.9!AP48</f>
        <v>0</v>
      </c>
      <c r="U33" s="661"/>
      <c r="V33" s="738"/>
    </row>
    <row r="34" spans="1:25">
      <c r="A34" s="738"/>
      <c r="B34" s="661"/>
      <c r="C34" s="2976" t="s">
        <v>136</v>
      </c>
      <c r="D34" s="4658">
        <f>P.9!Z49</f>
        <v>0</v>
      </c>
      <c r="E34" s="4658">
        <f>P.9!AA49</f>
        <v>0</v>
      </c>
      <c r="F34" s="4658">
        <f>P.9!AB49</f>
        <v>0</v>
      </c>
      <c r="G34" s="4659">
        <f t="shared" si="0"/>
        <v>0</v>
      </c>
      <c r="H34" s="661"/>
      <c r="I34" s="4631">
        <f t="shared" si="1"/>
        <v>0</v>
      </c>
      <c r="J34" s="4632">
        <f>P.9!AF49</f>
        <v>0</v>
      </c>
      <c r="K34" s="4633">
        <f>P.9!AG49</f>
        <v>0</v>
      </c>
      <c r="L34" s="4633">
        <f>P.9!AH49</f>
        <v>0</v>
      </c>
      <c r="M34" s="4633">
        <f>P.9!AI49</f>
        <v>0</v>
      </c>
      <c r="N34" s="4633">
        <f>P.9!AJ49</f>
        <v>0</v>
      </c>
      <c r="O34" s="4633">
        <f>P.9!AK49</f>
        <v>0</v>
      </c>
      <c r="P34" s="4633">
        <f>P.9!AL49</f>
        <v>0</v>
      </c>
      <c r="Q34" s="4634">
        <f t="shared" si="2"/>
        <v>0</v>
      </c>
      <c r="R34" s="4635">
        <f t="shared" si="3"/>
        <v>0</v>
      </c>
      <c r="S34" s="4636"/>
      <c r="T34" s="4638">
        <f>P.9!AP49</f>
        <v>0</v>
      </c>
      <c r="U34" s="661"/>
      <c r="V34" s="738"/>
    </row>
    <row r="35" spans="1:25">
      <c r="A35" s="738"/>
      <c r="B35" s="661"/>
      <c r="C35" s="2976" t="s">
        <v>3033</v>
      </c>
      <c r="D35" s="4658">
        <f>P.11!T49</f>
        <v>0</v>
      </c>
      <c r="E35" s="4658">
        <f>P.11!U49</f>
        <v>0</v>
      </c>
      <c r="F35" s="4658">
        <f>P.11!V49</f>
        <v>0</v>
      </c>
      <c r="G35" s="4659">
        <f t="shared" si="0"/>
        <v>0</v>
      </c>
      <c r="H35" s="661"/>
      <c r="I35" s="4631">
        <f t="shared" si="1"/>
        <v>0</v>
      </c>
      <c r="J35" s="4632">
        <f>P.11!Z49</f>
        <v>0</v>
      </c>
      <c r="K35" s="4633">
        <f>P.11!AA49</f>
        <v>0</v>
      </c>
      <c r="L35" s="4633">
        <f>P.11!AB49</f>
        <v>0</v>
      </c>
      <c r="M35" s="4633">
        <f>P.11!AC49</f>
        <v>0</v>
      </c>
      <c r="N35" s="4633">
        <f>P.11!AD49</f>
        <v>0</v>
      </c>
      <c r="O35" s="4633">
        <f>P.11!AE49</f>
        <v>0</v>
      </c>
      <c r="P35" s="4633">
        <f>P.11!AF49</f>
        <v>0</v>
      </c>
      <c r="Q35" s="4634">
        <f t="shared" si="2"/>
        <v>0</v>
      </c>
      <c r="R35" s="4635">
        <f t="shared" si="3"/>
        <v>0</v>
      </c>
      <c r="S35" s="4636"/>
      <c r="T35" s="4638">
        <f>P.11!AJ49</f>
        <v>0</v>
      </c>
      <c r="U35" s="661"/>
      <c r="V35" s="738"/>
    </row>
    <row r="36" spans="1:25">
      <c r="A36" s="738"/>
      <c r="B36" s="661"/>
      <c r="C36" s="2976" t="s">
        <v>137</v>
      </c>
      <c r="D36" s="4658">
        <f>P.11!T50</f>
        <v>0</v>
      </c>
      <c r="E36" s="4658">
        <f>P.11!U50</f>
        <v>0</v>
      </c>
      <c r="F36" s="4658">
        <f>P.11!V50</f>
        <v>0</v>
      </c>
      <c r="G36" s="4659">
        <f t="shared" si="0"/>
        <v>0</v>
      </c>
      <c r="H36" s="661"/>
      <c r="I36" s="4631">
        <f t="shared" si="1"/>
        <v>0</v>
      </c>
      <c r="J36" s="4632">
        <f>P.11!Z50</f>
        <v>0</v>
      </c>
      <c r="K36" s="4633">
        <f>P.11!AA50</f>
        <v>0</v>
      </c>
      <c r="L36" s="4633">
        <f>P.11!AB50</f>
        <v>0</v>
      </c>
      <c r="M36" s="4633">
        <f>P.11!AC50</f>
        <v>0</v>
      </c>
      <c r="N36" s="4633">
        <f>P.11!AD50</f>
        <v>0</v>
      </c>
      <c r="O36" s="4633">
        <f>P.11!AE50</f>
        <v>0</v>
      </c>
      <c r="P36" s="4633">
        <f>P.11!AF50</f>
        <v>0</v>
      </c>
      <c r="Q36" s="4634">
        <f t="shared" si="2"/>
        <v>0</v>
      </c>
      <c r="R36" s="4635">
        <f t="shared" si="3"/>
        <v>0</v>
      </c>
      <c r="S36" s="4636"/>
      <c r="T36" s="4638">
        <f>P.11!AJ50</f>
        <v>0</v>
      </c>
      <c r="U36" s="661"/>
      <c r="V36" s="738"/>
    </row>
    <row r="37" spans="1:25">
      <c r="A37" s="738"/>
      <c r="B37" s="661"/>
      <c r="C37" s="2976" t="s">
        <v>3034</v>
      </c>
      <c r="D37" s="4632">
        <f>P.12!S47</f>
        <v>0</v>
      </c>
      <c r="E37" s="4632">
        <f>P.12!T47</f>
        <v>0</v>
      </c>
      <c r="F37" s="4632">
        <f>P.12!U47</f>
        <v>0</v>
      </c>
      <c r="G37" s="4659">
        <f t="shared" si="0"/>
        <v>0</v>
      </c>
      <c r="H37" s="661"/>
      <c r="I37" s="4631">
        <f>J37+K37</f>
        <v>0</v>
      </c>
      <c r="J37" s="4632">
        <f>P.12!AA47</f>
        <v>0</v>
      </c>
      <c r="K37" s="4633">
        <f>P.12!AB47</f>
        <v>0</v>
      </c>
      <c r="L37" s="4633">
        <f>P.12!AC47</f>
        <v>0</v>
      </c>
      <c r="M37" s="4633">
        <f>P.12!AD47</f>
        <v>0</v>
      </c>
      <c r="N37" s="4633">
        <f>P.12!AE47</f>
        <v>0</v>
      </c>
      <c r="O37" s="4633">
        <f>P.12!AF47</f>
        <v>0</v>
      </c>
      <c r="P37" s="4633">
        <f>P.12!AG47</f>
        <v>0</v>
      </c>
      <c r="Q37" s="4634">
        <f>M37-P37</f>
        <v>0</v>
      </c>
      <c r="R37" s="4635">
        <f>K37+M37</f>
        <v>0</v>
      </c>
      <c r="S37" s="4636"/>
      <c r="T37" s="4638">
        <f>P.12!AK47</f>
        <v>0</v>
      </c>
      <c r="U37" s="661"/>
      <c r="V37" s="738"/>
    </row>
    <row r="38" spans="1:25">
      <c r="A38" s="738"/>
      <c r="B38" s="661"/>
      <c r="C38" s="2976" t="s">
        <v>138</v>
      </c>
      <c r="D38" s="4632">
        <f>P.12!S48</f>
        <v>0</v>
      </c>
      <c r="E38" s="4632">
        <f>P.12!T48</f>
        <v>0</v>
      </c>
      <c r="F38" s="4632">
        <f>P.12!U48</f>
        <v>0</v>
      </c>
      <c r="G38" s="4659">
        <f t="shared" si="0"/>
        <v>0</v>
      </c>
      <c r="H38" s="661"/>
      <c r="I38" s="4631">
        <f>J38+K38</f>
        <v>0</v>
      </c>
      <c r="J38" s="4632">
        <f>P.12!AA48</f>
        <v>0</v>
      </c>
      <c r="K38" s="4633">
        <f>P.12!AB48</f>
        <v>0</v>
      </c>
      <c r="L38" s="4633">
        <f>P.12!AC48</f>
        <v>0</v>
      </c>
      <c r="M38" s="4633">
        <f>P.12!AD48</f>
        <v>0</v>
      </c>
      <c r="N38" s="4633">
        <f>P.12!AE48</f>
        <v>0</v>
      </c>
      <c r="O38" s="4633">
        <f>P.12!AF48</f>
        <v>0</v>
      </c>
      <c r="P38" s="4633">
        <f>P.12!AG48</f>
        <v>0</v>
      </c>
      <c r="Q38" s="4634">
        <f>M38-P38</f>
        <v>0</v>
      </c>
      <c r="R38" s="4635">
        <f>K38+M38</f>
        <v>0</v>
      </c>
      <c r="S38" s="4636"/>
      <c r="T38" s="4638">
        <f>P.12!AK48</f>
        <v>0</v>
      </c>
      <c r="U38" s="661"/>
      <c r="V38" s="738"/>
    </row>
    <row r="39" spans="1:25">
      <c r="A39" s="738"/>
      <c r="B39" s="661"/>
      <c r="C39" s="2976" t="s">
        <v>3035</v>
      </c>
      <c r="D39" s="4658">
        <f>P.13!Q48</f>
        <v>0</v>
      </c>
      <c r="E39" s="4658">
        <f>P.13!R48</f>
        <v>0</v>
      </c>
      <c r="F39" s="4658">
        <f>P.13!S48</f>
        <v>0</v>
      </c>
      <c r="G39" s="4659">
        <f t="shared" si="0"/>
        <v>0</v>
      </c>
      <c r="H39" s="661"/>
      <c r="I39" s="4631">
        <f t="shared" si="1"/>
        <v>0</v>
      </c>
      <c r="J39" s="4632">
        <f>P.13!W48</f>
        <v>0</v>
      </c>
      <c r="K39" s="4633">
        <f>P.13!X48</f>
        <v>0</v>
      </c>
      <c r="L39" s="4633">
        <f>P.13!Y48</f>
        <v>0</v>
      </c>
      <c r="M39" s="4633">
        <f>P.13!Z48</f>
        <v>0</v>
      </c>
      <c r="N39" s="4633">
        <f>P.13!AA48</f>
        <v>0</v>
      </c>
      <c r="O39" s="4633">
        <f>P.13!AB48</f>
        <v>0</v>
      </c>
      <c r="P39" s="4633">
        <f>P.13!AC48</f>
        <v>0</v>
      </c>
      <c r="Q39" s="4634">
        <f t="shared" si="2"/>
        <v>0</v>
      </c>
      <c r="R39" s="4635">
        <f t="shared" si="3"/>
        <v>0</v>
      </c>
      <c r="S39" s="4636"/>
      <c r="T39" s="4638">
        <f>P.13!AG48</f>
        <v>0</v>
      </c>
      <c r="U39" s="661"/>
      <c r="V39" s="738"/>
    </row>
    <row r="40" spans="1:25">
      <c r="A40" s="738"/>
      <c r="B40" s="661"/>
      <c r="C40" s="2976" t="s">
        <v>139</v>
      </c>
      <c r="D40" s="4658">
        <f>P.13!Q49</f>
        <v>0</v>
      </c>
      <c r="E40" s="4658">
        <f>P.13!R49</f>
        <v>0</v>
      </c>
      <c r="F40" s="4658">
        <f>P.13!S49</f>
        <v>0</v>
      </c>
      <c r="G40" s="4659">
        <f t="shared" si="0"/>
        <v>0</v>
      </c>
      <c r="H40" s="661"/>
      <c r="I40" s="4631">
        <f t="shared" si="1"/>
        <v>0</v>
      </c>
      <c r="J40" s="4632">
        <f>P.13!W49</f>
        <v>0</v>
      </c>
      <c r="K40" s="4633">
        <f>P.13!X49</f>
        <v>0</v>
      </c>
      <c r="L40" s="4633">
        <f>P.13!Y49</f>
        <v>0</v>
      </c>
      <c r="M40" s="4633">
        <f>P.13!Z49</f>
        <v>0</v>
      </c>
      <c r="N40" s="4633">
        <f>P.13!AA49</f>
        <v>0</v>
      </c>
      <c r="O40" s="4633">
        <f>P.13!AB49</f>
        <v>0</v>
      </c>
      <c r="P40" s="4633">
        <f>P.13!AC49</f>
        <v>0</v>
      </c>
      <c r="Q40" s="4634">
        <f t="shared" si="2"/>
        <v>0</v>
      </c>
      <c r="R40" s="4635">
        <f t="shared" si="3"/>
        <v>0</v>
      </c>
      <c r="S40" s="4636"/>
      <c r="T40" s="4638">
        <f>P.13!AG49</f>
        <v>0</v>
      </c>
      <c r="U40" s="661"/>
      <c r="V40" s="738"/>
    </row>
    <row r="41" spans="1:25">
      <c r="A41" s="738"/>
      <c r="B41" s="661"/>
      <c r="C41" s="2976" t="s">
        <v>3036</v>
      </c>
      <c r="D41" s="4658">
        <f>P.14!Q48</f>
        <v>0</v>
      </c>
      <c r="E41" s="4658">
        <f>P.14!R48</f>
        <v>0</v>
      </c>
      <c r="F41" s="4658">
        <f>P.14!S48</f>
        <v>0</v>
      </c>
      <c r="G41" s="4659">
        <f t="shared" si="0"/>
        <v>0</v>
      </c>
      <c r="H41" s="661"/>
      <c r="I41" s="4631">
        <f t="shared" si="1"/>
        <v>0</v>
      </c>
      <c r="J41" s="4632">
        <f>P.14!W48</f>
        <v>0</v>
      </c>
      <c r="K41" s="4633">
        <f>P.14!X48</f>
        <v>0</v>
      </c>
      <c r="L41" s="4633">
        <f>P.14!Y48</f>
        <v>0</v>
      </c>
      <c r="M41" s="4633">
        <f>P.14!Z48</f>
        <v>0</v>
      </c>
      <c r="N41" s="4633">
        <f>P.14!AA48</f>
        <v>0</v>
      </c>
      <c r="O41" s="4633">
        <f>P.14!AB48</f>
        <v>0</v>
      </c>
      <c r="P41" s="4633">
        <f>P.14!AC48</f>
        <v>0</v>
      </c>
      <c r="Q41" s="4634">
        <f t="shared" si="2"/>
        <v>0</v>
      </c>
      <c r="R41" s="4635">
        <f t="shared" si="3"/>
        <v>0</v>
      </c>
      <c r="S41" s="4636"/>
      <c r="T41" s="4638">
        <f>P.14!AG48</f>
        <v>0</v>
      </c>
      <c r="U41" s="661"/>
      <c r="V41" s="738"/>
    </row>
    <row r="42" spans="1:25" ht="13.5" thickBot="1">
      <c r="A42" s="738"/>
      <c r="B42" s="661"/>
      <c r="C42" s="2983" t="s">
        <v>140</v>
      </c>
      <c r="D42" s="4660">
        <f>P.14!Q49</f>
        <v>0</v>
      </c>
      <c r="E42" s="4660">
        <f>P.14!R49</f>
        <v>0</v>
      </c>
      <c r="F42" s="4660">
        <f>P.14!S49</f>
        <v>0</v>
      </c>
      <c r="G42" s="4661">
        <f t="shared" si="0"/>
        <v>0</v>
      </c>
      <c r="H42" s="661"/>
      <c r="I42" s="4642">
        <f t="shared" si="1"/>
        <v>0</v>
      </c>
      <c r="J42" s="4643">
        <f>P.14!W49</f>
        <v>0</v>
      </c>
      <c r="K42" s="4644">
        <f>P.14!X49</f>
        <v>0</v>
      </c>
      <c r="L42" s="4644">
        <f>P.14!Y49</f>
        <v>0</v>
      </c>
      <c r="M42" s="4644">
        <f>P.14!Z49</f>
        <v>0</v>
      </c>
      <c r="N42" s="4644">
        <f>P.14!AA49</f>
        <v>0</v>
      </c>
      <c r="O42" s="4644">
        <f>P.14!AB49</f>
        <v>0</v>
      </c>
      <c r="P42" s="4644">
        <f>P.14!AC49</f>
        <v>0</v>
      </c>
      <c r="Q42" s="4645">
        <f t="shared" si="2"/>
        <v>0</v>
      </c>
      <c r="R42" s="4646">
        <f t="shared" si="3"/>
        <v>0</v>
      </c>
      <c r="S42" s="4636"/>
      <c r="T42" s="4647">
        <f>P.14!AG49</f>
        <v>0</v>
      </c>
      <c r="U42" s="661"/>
      <c r="V42" s="738"/>
    </row>
    <row r="43" spans="1:25" ht="13.5" thickBot="1">
      <c r="A43" s="738"/>
      <c r="B43" s="661"/>
      <c r="C43" s="852"/>
      <c r="D43" s="4648"/>
      <c r="E43" s="4648"/>
      <c r="F43" s="4648"/>
      <c r="G43" s="4648"/>
      <c r="H43" s="661"/>
      <c r="I43" s="4648"/>
      <c r="J43" s="4648"/>
      <c r="K43" s="4648"/>
      <c r="L43" s="4648"/>
      <c r="M43" s="4648"/>
      <c r="N43" s="4648"/>
      <c r="O43" s="4648"/>
      <c r="P43" s="4648"/>
      <c r="Q43" s="4648"/>
      <c r="R43" s="4648"/>
      <c r="S43" s="4636"/>
      <c r="T43" s="4636"/>
      <c r="U43" s="661"/>
      <c r="V43" s="738"/>
    </row>
    <row r="44" spans="1:25" s="179" customFormat="1">
      <c r="A44" s="740"/>
      <c r="B44" s="662"/>
      <c r="C44" s="1140" t="s">
        <v>1358</v>
      </c>
      <c r="D44" s="4650">
        <f t="shared" ref="D44:G45" si="4">D13+D15+D17+D19+D21+D23+D25+D27+D29+D31+D33+D35+D37+D39+D41</f>
        <v>0</v>
      </c>
      <c r="E44" s="4650">
        <f t="shared" si="4"/>
        <v>0</v>
      </c>
      <c r="F44" s="4650">
        <f t="shared" si="4"/>
        <v>0</v>
      </c>
      <c r="G44" s="4651">
        <f t="shared" si="4"/>
        <v>0</v>
      </c>
      <c r="H44" s="662"/>
      <c r="I44" s="4649">
        <f>I13+I15+I17+I19+I21+I23+I25+I27+I29+I31+I33+I35+I37+I39+I41</f>
        <v>0</v>
      </c>
      <c r="J44" s="4650">
        <f t="shared" ref="J44:R44" si="5">J13+J15+J17+J19+J21+J23+J25+J27+J29+J31+J33+J35+J37+J39+J41</f>
        <v>0</v>
      </c>
      <c r="K44" s="4650">
        <f t="shared" si="5"/>
        <v>0</v>
      </c>
      <c r="L44" s="4650">
        <f t="shared" si="5"/>
        <v>0</v>
      </c>
      <c r="M44" s="4650">
        <f t="shared" si="5"/>
        <v>0</v>
      </c>
      <c r="N44" s="4650">
        <f>N13+N15+N17+N19+N21+N23+N25+N27+N29+N31+N33+N35+N37+N39+N41</f>
        <v>0</v>
      </c>
      <c r="O44" s="4650">
        <f>O13+O15+O17+O19+O21+O23+O25+O27+O29+O31+O33+O35+O37+O39+O41</f>
        <v>0</v>
      </c>
      <c r="P44" s="4650">
        <f t="shared" si="5"/>
        <v>0</v>
      </c>
      <c r="Q44" s="4650">
        <f t="shared" si="5"/>
        <v>0</v>
      </c>
      <c r="R44" s="4651">
        <f t="shared" si="5"/>
        <v>0</v>
      </c>
      <c r="S44" s="4652"/>
      <c r="T44" s="4653">
        <f>T13+T15+T17+T19+T21+T23+T25+T27+T29+T31+T33+T35+T37+T39+T41</f>
        <v>0</v>
      </c>
      <c r="U44" s="662"/>
      <c r="V44" s="738"/>
      <c r="W44" s="149"/>
      <c r="X44" s="149"/>
      <c r="Y44" s="149"/>
    </row>
    <row r="45" spans="1:25" s="179" customFormat="1" ht="13.5" thickBot="1">
      <c r="A45" s="740"/>
      <c r="B45" s="662"/>
      <c r="C45" s="1138" t="s">
        <v>1315</v>
      </c>
      <c r="D45" s="4655">
        <f t="shared" si="4"/>
        <v>0</v>
      </c>
      <c r="E45" s="4655">
        <f t="shared" si="4"/>
        <v>0</v>
      </c>
      <c r="F45" s="4655">
        <f t="shared" si="4"/>
        <v>0</v>
      </c>
      <c r="G45" s="4656">
        <f t="shared" si="4"/>
        <v>0</v>
      </c>
      <c r="H45" s="662"/>
      <c r="I45" s="4654">
        <f t="shared" ref="I45:R45" si="6">I14+I16+I18+I20+I22+I24+I26+I28+I30+I32+I34+I36+I38+I40+I42</f>
        <v>0</v>
      </c>
      <c r="J45" s="4655">
        <f t="shared" si="6"/>
        <v>0</v>
      </c>
      <c r="K45" s="4655">
        <f t="shared" si="6"/>
        <v>0</v>
      </c>
      <c r="L45" s="4655">
        <f t="shared" si="6"/>
        <v>0</v>
      </c>
      <c r="M45" s="4655">
        <f t="shared" si="6"/>
        <v>0</v>
      </c>
      <c r="N45" s="4655">
        <f>N14+N16+N18+N20+N22+N24+N26+N28+N30+N32+N34+N36+N38+N40+N42</f>
        <v>0</v>
      </c>
      <c r="O45" s="4655">
        <f>O14+O16+O18+O20+O22+O24+O26+O28+O30+O32+O34+O36+O38+O40+O42</f>
        <v>0</v>
      </c>
      <c r="P45" s="4655">
        <f t="shared" si="6"/>
        <v>0</v>
      </c>
      <c r="Q45" s="4655">
        <f t="shared" si="6"/>
        <v>0</v>
      </c>
      <c r="R45" s="4656">
        <f t="shared" si="6"/>
        <v>0</v>
      </c>
      <c r="S45" s="4652"/>
      <c r="T45" s="4657">
        <f>T14+T16+T18+T20+T22+T24+T26+T28+T30+T32+T34+T36+T38+T40+T42</f>
        <v>0</v>
      </c>
      <c r="U45" s="662"/>
      <c r="V45" s="738"/>
      <c r="W45" s="149"/>
      <c r="X45" s="149"/>
      <c r="Y45" s="149"/>
    </row>
    <row r="46" spans="1:25">
      <c r="A46" s="738"/>
      <c r="B46" s="661"/>
      <c r="C46" s="852"/>
      <c r="D46" s="4648"/>
      <c r="E46" s="4648"/>
      <c r="F46" s="4648"/>
      <c r="G46" s="4648"/>
      <c r="H46" s="661"/>
      <c r="I46" s="661"/>
      <c r="J46" s="661"/>
      <c r="K46" s="661"/>
      <c r="L46" s="661"/>
      <c r="M46" s="661"/>
      <c r="N46" s="661"/>
      <c r="O46" s="661"/>
      <c r="P46" s="661"/>
      <c r="Q46" s="661"/>
      <c r="R46" s="661"/>
      <c r="S46" s="661"/>
      <c r="T46" s="661"/>
      <c r="U46" s="661"/>
      <c r="V46" s="738"/>
    </row>
    <row r="47" spans="1:25">
      <c r="A47" s="738"/>
      <c r="B47" s="661"/>
      <c r="C47" s="852"/>
      <c r="D47" s="661"/>
      <c r="E47" s="661"/>
      <c r="F47" s="661"/>
      <c r="G47" s="661"/>
      <c r="H47" s="661"/>
      <c r="I47" s="661"/>
      <c r="J47" s="661"/>
      <c r="K47" s="661"/>
      <c r="L47" s="661"/>
      <c r="M47" s="661"/>
      <c r="N47" s="661"/>
      <c r="O47" s="661"/>
      <c r="P47" s="661"/>
      <c r="Q47" s="661"/>
      <c r="R47" s="661"/>
      <c r="S47" s="661"/>
      <c r="T47" s="3428" t="s">
        <v>1279</v>
      </c>
      <c r="U47" s="661"/>
      <c r="V47" s="738"/>
    </row>
    <row r="48" spans="1:25">
      <c r="A48" s="738"/>
      <c r="B48" s="661"/>
      <c r="C48" s="661"/>
      <c r="D48" s="661"/>
      <c r="E48" s="59"/>
      <c r="F48" s="662"/>
      <c r="G48" s="662"/>
      <c r="H48" s="662"/>
      <c r="I48" s="662"/>
      <c r="J48" s="662"/>
      <c r="K48" s="662"/>
      <c r="L48" s="662"/>
      <c r="M48" s="662"/>
      <c r="N48" s="662"/>
      <c r="O48" s="662"/>
      <c r="P48" s="662"/>
      <c r="Q48" s="662"/>
      <c r="R48" s="662"/>
      <c r="S48" s="661"/>
      <c r="T48" s="661"/>
      <c r="U48" s="661"/>
      <c r="V48" s="738"/>
    </row>
    <row r="49" spans="1:22">
      <c r="A49" s="738"/>
      <c r="B49" s="738"/>
      <c r="C49" s="738"/>
      <c r="D49" s="738"/>
      <c r="E49" s="724"/>
      <c r="F49" s="740"/>
      <c r="G49" s="740"/>
      <c r="H49" s="740"/>
      <c r="I49" s="740"/>
      <c r="J49" s="740"/>
      <c r="K49" s="740"/>
      <c r="L49" s="740"/>
      <c r="M49" s="740"/>
      <c r="N49" s="740"/>
      <c r="O49" s="740"/>
      <c r="P49" s="740"/>
      <c r="Q49" s="740"/>
      <c r="R49" s="740"/>
      <c r="S49" s="738"/>
      <c r="T49" s="738"/>
      <c r="U49" s="738"/>
      <c r="V49" s="738"/>
    </row>
    <row r="50" spans="1:22">
      <c r="A50" s="738"/>
      <c r="B50" s="738"/>
      <c r="C50" s="738"/>
      <c r="D50" s="738"/>
      <c r="E50" s="724"/>
      <c r="F50" s="740"/>
      <c r="G50" s="740"/>
      <c r="H50" s="740"/>
      <c r="I50" s="740"/>
      <c r="J50" s="740"/>
      <c r="K50" s="740"/>
      <c r="L50" s="740"/>
      <c r="M50" s="740"/>
      <c r="N50" s="740"/>
      <c r="O50" s="740"/>
      <c r="P50" s="740"/>
      <c r="Q50" s="740"/>
      <c r="R50" s="740"/>
      <c r="S50" s="738"/>
      <c r="T50" s="738"/>
      <c r="U50" s="738"/>
      <c r="V50" s="738"/>
    </row>
    <row r="51" spans="1:22" hidden="1">
      <c r="E51" s="179"/>
      <c r="F51" s="179"/>
      <c r="G51" s="179"/>
      <c r="H51" s="179"/>
      <c r="I51" s="179"/>
      <c r="J51" s="179"/>
      <c r="K51" s="179"/>
      <c r="L51" s="179"/>
      <c r="M51" s="179"/>
      <c r="N51" s="179"/>
      <c r="O51" s="179"/>
      <c r="P51" s="179"/>
      <c r="Q51" s="179"/>
      <c r="R51" s="179"/>
    </row>
    <row r="52" spans="1:22" hidden="1">
      <c r="E52" s="179"/>
      <c r="F52" s="179"/>
      <c r="G52" s="179"/>
      <c r="H52" s="179"/>
      <c r="I52" s="179"/>
      <c r="J52" s="179"/>
      <c r="K52" s="179"/>
      <c r="L52" s="179"/>
      <c r="M52" s="179"/>
      <c r="N52" s="179"/>
      <c r="O52" s="179"/>
      <c r="P52" s="179"/>
      <c r="Q52" s="179"/>
      <c r="R52" s="179"/>
    </row>
  </sheetData>
  <sheetProtection formatCells="0" formatColumns="0" formatRows="0"/>
  <customSheetViews>
    <customSheetView guid="{CC70D5D3-3A1F-46AA-BDCE-F692C2C36BEE}" scale="96" fitToPage="1">
      <pane xSplit="3" ySplit="12" topLeftCell="F44" activePane="bottomRight" state="frozen"/>
      <selection pane="bottomRight" activeCell="R47" sqref="R47"/>
      <pageMargins left="0.7" right="0.7" top="0.75" bottom="0.75" header="0.3" footer="0.3"/>
      <pageSetup paperSize="5" scale="35" fitToHeight="0" orientation="landscape" r:id="rId1"/>
    </customSheetView>
  </customSheetViews>
  <mergeCells count="1">
    <mergeCell ref="I7:R7"/>
  </mergeCells>
  <hyperlinks>
    <hyperlink ref="T47" location="Index!A1" display="Index" xr:uid="{00000000-0004-0000-2A00-000000000000}"/>
  </hyperlinks>
  <pageMargins left="0.7" right="0.7" top="0.75" bottom="0.75" header="0.3" footer="0.3"/>
  <pageSetup paperSize="5" scale="35" fitToHeight="0" orientation="landscape"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38">
    <tabColor rgb="FFFF0000"/>
    <pageSetUpPr fitToPage="1"/>
  </sheetPr>
  <dimension ref="A1:AR69"/>
  <sheetViews>
    <sheetView workbookViewId="0"/>
  </sheetViews>
  <sheetFormatPr defaultColWidth="0" defaultRowHeight="12.75" zeroHeight="1"/>
  <cols>
    <col min="1" max="1" width="9.140625" style="149" customWidth="1"/>
    <col min="2" max="2" width="9.140625" style="6993" customWidth="1"/>
    <col min="3" max="3" width="40.42578125" style="149" customWidth="1"/>
    <col min="4" max="4" width="18.42578125" style="149" customWidth="1"/>
    <col min="5" max="5" width="31.28515625" style="149" customWidth="1"/>
    <col min="6" max="6" width="19.28515625" style="149" customWidth="1"/>
    <col min="7" max="7" width="18.140625" style="149" customWidth="1"/>
    <col min="8" max="8" width="21.85546875" style="149" customWidth="1"/>
    <col min="9" max="9" width="21.85546875" style="7138" customWidth="1"/>
    <col min="10" max="10" width="7.42578125" style="149" bestFit="1" customWidth="1"/>
    <col min="11" max="11" width="15" style="149" bestFit="1" customWidth="1"/>
    <col min="12" max="13" width="12.7109375" style="149" customWidth="1"/>
    <col min="14" max="14" width="12.7109375" style="7001" customWidth="1"/>
    <col min="15" max="15" width="14.7109375" style="149" customWidth="1"/>
    <col min="16" max="16" width="14.7109375" style="6994" customWidth="1"/>
    <col min="17" max="17" width="18.7109375" style="149" customWidth="1"/>
    <col min="18" max="18" width="18.7109375" style="7138" customWidth="1"/>
    <col min="19" max="28" width="18.7109375" style="149" customWidth="1"/>
    <col min="29" max="29" width="9.140625" style="149" customWidth="1"/>
    <col min="30" max="30" width="12.42578125" style="149" customWidth="1"/>
    <col min="31" max="31" width="19.28515625" style="149" customWidth="1"/>
    <col min="32" max="39" width="18.7109375" style="149" customWidth="1"/>
    <col min="40" max="40" width="7.42578125" style="149" customWidth="1"/>
    <col min="41" max="42" width="18.7109375" style="149" customWidth="1"/>
    <col min="43" max="44" width="9.140625" style="149" customWidth="1"/>
    <col min="45" max="16384" width="9.140625" style="149" hidden="1"/>
  </cols>
  <sheetData>
    <row r="1" spans="1:44">
      <c r="A1" s="738"/>
      <c r="B1" s="741"/>
      <c r="C1" s="738"/>
      <c r="D1" s="738"/>
      <c r="E1" s="738"/>
      <c r="F1" s="738"/>
      <c r="G1" s="738"/>
      <c r="H1" s="738"/>
      <c r="I1" s="6178"/>
      <c r="J1" s="738"/>
      <c r="K1" s="738"/>
      <c r="L1" s="738"/>
      <c r="M1" s="738"/>
      <c r="N1" s="4109"/>
      <c r="O1" s="738"/>
      <c r="P1" s="746"/>
      <c r="Q1" s="738"/>
      <c r="R1" s="6178"/>
      <c r="S1" s="738"/>
      <c r="T1" s="738"/>
      <c r="U1" s="738"/>
      <c r="V1" s="738"/>
      <c r="W1" s="738"/>
      <c r="X1" s="738"/>
      <c r="Y1" s="738"/>
      <c r="Z1" s="738"/>
      <c r="AA1" s="738"/>
      <c r="AB1" s="738"/>
      <c r="AC1" s="738"/>
      <c r="AD1" s="738"/>
      <c r="AE1" s="738"/>
      <c r="AF1" s="738"/>
      <c r="AG1" s="738"/>
      <c r="AH1" s="738"/>
      <c r="AI1" s="738"/>
      <c r="AJ1" s="738"/>
      <c r="AK1" s="738"/>
      <c r="AL1" s="738"/>
      <c r="AM1" s="738"/>
      <c r="AN1" s="738"/>
      <c r="AO1" s="738"/>
      <c r="AP1" s="6178"/>
      <c r="AQ1" s="738"/>
      <c r="AR1" s="738"/>
    </row>
    <row r="2" spans="1:44" ht="13.5" thickBot="1">
      <c r="A2" s="738"/>
      <c r="B2" s="816"/>
      <c r="C2" s="661"/>
      <c r="D2" s="661"/>
      <c r="E2" s="661"/>
      <c r="F2" s="661"/>
      <c r="G2" s="661"/>
      <c r="H2" s="661"/>
      <c r="I2" s="7137"/>
      <c r="J2" s="661"/>
      <c r="K2" s="661"/>
      <c r="L2" s="661"/>
      <c r="M2" s="661"/>
      <c r="N2" s="4105"/>
      <c r="O2" s="661"/>
      <c r="P2" s="817"/>
      <c r="Q2" s="661"/>
      <c r="R2" s="7137"/>
      <c r="S2" s="661"/>
      <c r="T2" s="661"/>
      <c r="U2" s="661"/>
      <c r="V2" s="661"/>
      <c r="W2" s="661"/>
      <c r="X2" s="661"/>
      <c r="Y2" s="661"/>
      <c r="Z2" s="661"/>
      <c r="AA2" s="661"/>
      <c r="AB2" s="661"/>
      <c r="AC2" s="661"/>
      <c r="AD2" s="661"/>
      <c r="AE2" s="661"/>
      <c r="AF2" s="661"/>
      <c r="AG2" s="661"/>
      <c r="AH2" s="661"/>
      <c r="AI2" s="661"/>
      <c r="AJ2" s="661"/>
      <c r="AK2" s="661"/>
      <c r="AL2" s="661"/>
      <c r="AM2" s="661"/>
      <c r="AN2" s="661"/>
      <c r="AO2" s="661"/>
      <c r="AP2" s="6177"/>
      <c r="AQ2" s="661"/>
      <c r="AR2" s="738"/>
    </row>
    <row r="3" spans="1:44" s="6954" customFormat="1" ht="16.5" thickBot="1">
      <c r="A3" s="739"/>
      <c r="B3" s="896"/>
      <c r="C3" s="2858" t="s">
        <v>2987</v>
      </c>
      <c r="D3" s="2856"/>
      <c r="E3" s="2856"/>
      <c r="F3" s="2857"/>
      <c r="G3" s="896"/>
      <c r="H3" s="896"/>
      <c r="I3" s="896"/>
      <c r="J3" s="896"/>
      <c r="K3" s="896"/>
      <c r="L3" s="896"/>
      <c r="M3" s="896"/>
      <c r="N3" s="4106"/>
      <c r="O3" s="896"/>
      <c r="P3" s="4613"/>
      <c r="Q3" s="896"/>
      <c r="R3" s="896"/>
      <c r="S3" s="896"/>
      <c r="T3" s="896"/>
      <c r="U3" s="896"/>
      <c r="V3" s="896"/>
      <c r="W3" s="896"/>
      <c r="X3" s="896"/>
      <c r="Y3" s="896"/>
      <c r="Z3" s="896"/>
      <c r="AA3" s="896"/>
      <c r="AB3" s="896"/>
      <c r="AC3" s="896"/>
      <c r="AD3" s="896"/>
      <c r="AE3" s="896"/>
      <c r="AF3" s="896"/>
      <c r="AG3" s="896"/>
      <c r="AH3" s="896"/>
      <c r="AI3" s="896"/>
      <c r="AJ3" s="896"/>
      <c r="AK3" s="896"/>
      <c r="AL3" s="896"/>
      <c r="AM3" s="882"/>
      <c r="AN3" s="882"/>
      <c r="AO3" s="62"/>
      <c r="AP3" s="6111" t="s">
        <v>2839</v>
      </c>
      <c r="AQ3" s="882"/>
      <c r="AR3" s="739"/>
    </row>
    <row r="4" spans="1:44" s="6954" customFormat="1" ht="15.75">
      <c r="A4" s="739"/>
      <c r="B4" s="896"/>
      <c r="C4" s="2853" t="s">
        <v>57</v>
      </c>
      <c r="D4" s="8622" t="str">
        <f>J!E4</f>
        <v>ABC Company</v>
      </c>
      <c r="E4" s="8623"/>
      <c r="F4" s="8624"/>
      <c r="G4" s="896"/>
      <c r="H4" s="896"/>
      <c r="I4" s="896"/>
      <c r="J4" s="896"/>
      <c r="K4" s="896"/>
      <c r="L4" s="896"/>
      <c r="M4" s="896"/>
      <c r="N4" s="4106"/>
      <c r="O4" s="896"/>
      <c r="P4" s="4613"/>
      <c r="Q4" s="896"/>
      <c r="R4" s="896"/>
      <c r="S4" s="896"/>
      <c r="T4" s="896"/>
      <c r="U4" s="896"/>
      <c r="V4" s="896"/>
      <c r="W4" s="896"/>
      <c r="X4" s="896"/>
      <c r="Y4" s="896"/>
      <c r="Z4" s="896"/>
      <c r="AA4" s="896"/>
      <c r="AB4" s="896"/>
      <c r="AC4" s="896"/>
      <c r="AD4" s="896"/>
      <c r="AE4" s="896"/>
      <c r="AF4" s="896"/>
      <c r="AG4" s="896"/>
      <c r="AH4" s="896"/>
      <c r="AI4" s="896"/>
      <c r="AJ4" s="896"/>
      <c r="AK4" s="896"/>
      <c r="AL4" s="896"/>
      <c r="AM4" s="896"/>
      <c r="AN4" s="882"/>
      <c r="AO4" s="882"/>
      <c r="AP4" s="882"/>
      <c r="AQ4" s="882"/>
      <c r="AR4" s="739"/>
    </row>
    <row r="5" spans="1:44" s="6954" customFormat="1" ht="16.5" thickBot="1">
      <c r="A5" s="739"/>
      <c r="B5" s="896"/>
      <c r="C5" s="2836" t="s">
        <v>2719</v>
      </c>
      <c r="D5" s="8625">
        <f>J!E5</f>
        <v>44196</v>
      </c>
      <c r="E5" s="8626"/>
      <c r="F5" s="8627"/>
      <c r="G5" s="896"/>
      <c r="H5" s="896"/>
      <c r="I5" s="896"/>
      <c r="J5" s="896"/>
      <c r="K5" s="896"/>
      <c r="L5" s="896"/>
      <c r="M5" s="896"/>
      <c r="N5" s="4106"/>
      <c r="O5" s="896"/>
      <c r="P5" s="4613"/>
      <c r="Q5" s="896"/>
      <c r="R5" s="896"/>
      <c r="S5" s="896"/>
      <c r="T5" s="896"/>
      <c r="U5" s="896"/>
      <c r="V5" s="896"/>
      <c r="W5" s="896"/>
      <c r="X5" s="896"/>
      <c r="Y5" s="896"/>
      <c r="Z5" s="896"/>
      <c r="AA5" s="896"/>
      <c r="AB5" s="896"/>
      <c r="AC5" s="896"/>
      <c r="AD5" s="896"/>
      <c r="AE5" s="896"/>
      <c r="AF5" s="896"/>
      <c r="AG5" s="896"/>
      <c r="AH5" s="896"/>
      <c r="AI5" s="896"/>
      <c r="AJ5" s="896"/>
      <c r="AK5" s="896"/>
      <c r="AL5" s="896"/>
      <c r="AM5" s="896"/>
      <c r="AN5" s="882"/>
      <c r="AO5" s="882"/>
      <c r="AP5" s="882"/>
      <c r="AQ5" s="882"/>
      <c r="AR5" s="739"/>
    </row>
    <row r="6" spans="1:44" s="6954" customFormat="1" ht="15" customHeight="1" thickBot="1">
      <c r="A6" s="739"/>
      <c r="B6" s="900"/>
      <c r="C6" s="882"/>
      <c r="D6" s="882"/>
      <c r="E6" s="882"/>
      <c r="F6" s="882"/>
      <c r="G6" s="882"/>
      <c r="H6" s="882"/>
      <c r="I6" s="896"/>
      <c r="J6" s="882"/>
      <c r="K6" s="882"/>
      <c r="L6" s="882"/>
      <c r="M6" s="882"/>
      <c r="N6" s="4604"/>
      <c r="O6" s="882"/>
      <c r="P6" s="2060"/>
      <c r="Q6" s="882"/>
      <c r="R6" s="882"/>
      <c r="S6" s="882"/>
      <c r="T6" s="882"/>
      <c r="U6" s="882"/>
      <c r="V6" s="882"/>
      <c r="W6" s="882"/>
      <c r="X6" s="882"/>
      <c r="Y6" s="882"/>
      <c r="Z6" s="882"/>
      <c r="AA6" s="882"/>
      <c r="AB6" s="882"/>
      <c r="AC6" s="882"/>
      <c r="AD6" s="882"/>
      <c r="AE6" s="882"/>
      <c r="AF6" s="882"/>
      <c r="AG6" s="882"/>
      <c r="AH6" s="882"/>
      <c r="AI6" s="882"/>
      <c r="AJ6" s="882"/>
      <c r="AK6" s="882"/>
      <c r="AL6" s="882"/>
      <c r="AM6" s="882"/>
      <c r="AN6" s="882"/>
      <c r="AO6" s="882"/>
      <c r="AP6" s="882"/>
      <c r="AQ6" s="882"/>
      <c r="AR6" s="739"/>
    </row>
    <row r="7" spans="1:44" ht="15" customHeight="1">
      <c r="A7" s="738"/>
      <c r="B7" s="816"/>
      <c r="C7" s="8912" t="s">
        <v>4814</v>
      </c>
      <c r="D7" s="8901" t="s">
        <v>1224</v>
      </c>
      <c r="E7" s="8903" t="s">
        <v>1225</v>
      </c>
      <c r="F7" s="503"/>
      <c r="G7" s="503"/>
      <c r="H7" s="503"/>
      <c r="I7" s="7124"/>
      <c r="J7" s="502"/>
      <c r="K7" s="504"/>
      <c r="L7" s="8905" t="s">
        <v>1226</v>
      </c>
      <c r="M7" s="8837"/>
      <c r="N7" s="8920" t="s">
        <v>1227</v>
      </c>
      <c r="O7" s="8899" t="s">
        <v>1228</v>
      </c>
      <c r="P7" s="8899" t="s">
        <v>1229</v>
      </c>
      <c r="Q7" s="8899" t="s">
        <v>4803</v>
      </c>
      <c r="R7" s="8899" t="s">
        <v>4804</v>
      </c>
      <c r="S7" s="8899" t="s">
        <v>1230</v>
      </c>
      <c r="T7" s="8899" t="s">
        <v>1231</v>
      </c>
      <c r="U7" s="8917" t="s">
        <v>1232</v>
      </c>
      <c r="V7" s="8918" t="s">
        <v>1233</v>
      </c>
      <c r="W7" s="8918" t="s">
        <v>1234</v>
      </c>
      <c r="X7" s="8901" t="s">
        <v>1235</v>
      </c>
      <c r="Y7" s="338"/>
      <c r="Z7" s="338"/>
      <c r="AA7" s="338"/>
      <c r="AB7" s="339"/>
      <c r="AD7" s="8826" t="s">
        <v>1148</v>
      </c>
      <c r="AE7" s="8827"/>
      <c r="AF7" s="8827"/>
      <c r="AG7" s="8827"/>
      <c r="AH7" s="8827"/>
      <c r="AI7" s="8828"/>
      <c r="AJ7" s="8828"/>
      <c r="AK7" s="8827"/>
      <c r="AL7" s="8827"/>
      <c r="AM7" s="8829"/>
      <c r="AN7" s="150"/>
      <c r="AO7" s="7428" t="s">
        <v>1522</v>
      </c>
      <c r="AP7" s="8915" t="s">
        <v>4185</v>
      </c>
      <c r="AQ7" s="661"/>
      <c r="AR7" s="738"/>
    </row>
    <row r="8" spans="1:44" ht="15" customHeight="1">
      <c r="A8" s="738"/>
      <c r="B8" s="816"/>
      <c r="C8" s="8913"/>
      <c r="D8" s="8902"/>
      <c r="E8" s="8904"/>
      <c r="F8" s="335" t="s">
        <v>1236</v>
      </c>
      <c r="G8" s="335" t="s">
        <v>1236</v>
      </c>
      <c r="H8" s="335" t="s">
        <v>1237</v>
      </c>
      <c r="I8" s="7106" t="s">
        <v>4438</v>
      </c>
      <c r="J8" s="335"/>
      <c r="K8" s="335"/>
      <c r="L8" s="8906"/>
      <c r="M8" s="8907"/>
      <c r="N8" s="8921"/>
      <c r="O8" s="8900"/>
      <c r="P8" s="8900"/>
      <c r="Q8" s="8900"/>
      <c r="R8" s="8900"/>
      <c r="S8" s="8900"/>
      <c r="T8" s="8900"/>
      <c r="U8" s="8833"/>
      <c r="V8" s="8919"/>
      <c r="W8" s="8919"/>
      <c r="X8" s="8902"/>
      <c r="Y8" s="335"/>
      <c r="Z8" s="335"/>
      <c r="AA8" s="335"/>
      <c r="AB8" s="342"/>
      <c r="AC8" s="661"/>
      <c r="AD8" s="361" t="s">
        <v>1238</v>
      </c>
      <c r="AE8" s="348" t="s">
        <v>1239</v>
      </c>
      <c r="AF8" s="348" t="s">
        <v>1240</v>
      </c>
      <c r="AG8" s="348" t="s">
        <v>1239</v>
      </c>
      <c r="AH8" s="349" t="s">
        <v>1241</v>
      </c>
      <c r="AI8" s="341"/>
      <c r="AJ8" s="705"/>
      <c r="AK8" s="5946"/>
      <c r="AL8" s="349"/>
      <c r="AM8" s="364" t="s">
        <v>1242</v>
      </c>
      <c r="AN8" s="908"/>
      <c r="AO8" s="7226" t="s">
        <v>1524</v>
      </c>
      <c r="AP8" s="8916"/>
      <c r="AQ8" s="661"/>
      <c r="AR8" s="738"/>
    </row>
    <row r="9" spans="1:44" ht="25.5">
      <c r="A9" s="738"/>
      <c r="B9" s="816"/>
      <c r="C9" s="8913"/>
      <c r="D9" s="8902"/>
      <c r="E9" s="8904"/>
      <c r="F9" s="539" t="s">
        <v>1243</v>
      </c>
      <c r="G9" s="540" t="s">
        <v>1244</v>
      </c>
      <c r="H9" s="8023" t="s">
        <v>1245</v>
      </c>
      <c r="I9" s="7106" t="s">
        <v>2062</v>
      </c>
      <c r="J9" s="335" t="s">
        <v>1246</v>
      </c>
      <c r="K9" s="335" t="s">
        <v>580</v>
      </c>
      <c r="L9" s="8908" t="s">
        <v>1247</v>
      </c>
      <c r="M9" s="8910" t="s">
        <v>1248</v>
      </c>
      <c r="N9" s="8921"/>
      <c r="O9" s="8900"/>
      <c r="P9" s="8900"/>
      <c r="Q9" s="8900"/>
      <c r="R9" s="8900"/>
      <c r="S9" s="8900"/>
      <c r="T9" s="8900"/>
      <c r="U9" s="8833"/>
      <c r="V9" s="8919"/>
      <c r="W9" s="8919"/>
      <c r="X9" s="8902"/>
      <c r="Y9" s="335" t="s">
        <v>1249</v>
      </c>
      <c r="Z9" s="335" t="s">
        <v>1250</v>
      </c>
      <c r="AA9" s="335" t="s">
        <v>4162</v>
      </c>
      <c r="AB9" s="342" t="s">
        <v>1262</v>
      </c>
      <c r="AC9" s="661"/>
      <c r="AD9" s="365" t="s">
        <v>1251</v>
      </c>
      <c r="AE9" s="350" t="s">
        <v>1252</v>
      </c>
      <c r="AF9" s="350" t="s">
        <v>1253</v>
      </c>
      <c r="AG9" s="350" t="s">
        <v>1254</v>
      </c>
      <c r="AH9" s="351" t="s">
        <v>1255</v>
      </c>
      <c r="AI9" s="341" t="s">
        <v>1249</v>
      </c>
      <c r="AJ9" s="341" t="s">
        <v>1250</v>
      </c>
      <c r="AK9" s="5947" t="s">
        <v>4162</v>
      </c>
      <c r="AL9" s="8104" t="s">
        <v>1262</v>
      </c>
      <c r="AM9" s="366" t="s">
        <v>1256</v>
      </c>
      <c r="AN9" s="661"/>
      <c r="AO9" s="7226" t="s">
        <v>1462</v>
      </c>
      <c r="AP9" s="8916"/>
      <c r="AQ9" s="661"/>
      <c r="AR9" s="738"/>
    </row>
    <row r="10" spans="1:44" ht="25.5">
      <c r="A10" s="738"/>
      <c r="B10" s="816"/>
      <c r="C10" s="8913"/>
      <c r="D10" s="8902"/>
      <c r="E10" s="8904"/>
      <c r="F10" s="539" t="s">
        <v>1257</v>
      </c>
      <c r="G10" s="540" t="s">
        <v>1258</v>
      </c>
      <c r="H10" s="539"/>
      <c r="I10" s="7106" t="s">
        <v>4439</v>
      </c>
      <c r="J10" s="335" t="s">
        <v>1259</v>
      </c>
      <c r="K10" s="335" t="s">
        <v>1260</v>
      </c>
      <c r="L10" s="8909"/>
      <c r="M10" s="8911"/>
      <c r="N10" s="8921"/>
      <c r="O10" s="8900"/>
      <c r="P10" s="8900"/>
      <c r="Q10" s="8900"/>
      <c r="R10" s="8900"/>
      <c r="S10" s="8900"/>
      <c r="T10" s="8900"/>
      <c r="U10" s="8833"/>
      <c r="V10" s="8919"/>
      <c r="W10" s="8919"/>
      <c r="X10" s="8902"/>
      <c r="Y10" s="335" t="s">
        <v>1261</v>
      </c>
      <c r="Z10" s="335" t="s">
        <v>1261</v>
      </c>
      <c r="AA10" s="335" t="s">
        <v>1261</v>
      </c>
      <c r="AB10" s="342" t="s">
        <v>1261</v>
      </c>
      <c r="AC10" s="661"/>
      <c r="AD10" s="365" t="s">
        <v>1263</v>
      </c>
      <c r="AE10" s="350" t="s">
        <v>1264</v>
      </c>
      <c r="AF10" s="350" t="s">
        <v>1264</v>
      </c>
      <c r="AG10" s="351" t="s">
        <v>1265</v>
      </c>
      <c r="AH10" s="351" t="s">
        <v>1265</v>
      </c>
      <c r="AI10" s="341" t="s">
        <v>1261</v>
      </c>
      <c r="AJ10" s="341" t="s">
        <v>1261</v>
      </c>
      <c r="AK10" s="5947" t="s">
        <v>1261</v>
      </c>
      <c r="AL10" s="335" t="s">
        <v>1261</v>
      </c>
      <c r="AM10" s="366" t="s">
        <v>1263</v>
      </c>
      <c r="AN10" s="661"/>
      <c r="AO10" s="7429">
        <v>43100</v>
      </c>
      <c r="AP10" s="8916"/>
      <c r="AQ10" s="661"/>
      <c r="AR10" s="738"/>
    </row>
    <row r="11" spans="1:44">
      <c r="A11" s="738"/>
      <c r="B11" s="816"/>
      <c r="C11" s="8914"/>
      <c r="D11" s="468" t="s">
        <v>344</v>
      </c>
      <c r="E11" s="463"/>
      <c r="F11" s="464"/>
      <c r="G11" s="541"/>
      <c r="H11" s="464"/>
      <c r="I11" s="7115"/>
      <c r="J11" s="464"/>
      <c r="K11" s="468" t="s">
        <v>390</v>
      </c>
      <c r="L11" s="465"/>
      <c r="M11" s="465"/>
      <c r="N11" s="4605"/>
      <c r="O11" s="542"/>
      <c r="P11" s="545"/>
      <c r="Q11" s="543"/>
      <c r="R11" s="7991"/>
      <c r="S11" s="545"/>
      <c r="T11" s="543"/>
      <c r="U11" s="544"/>
      <c r="V11" s="464"/>
      <c r="W11" s="463"/>
      <c r="X11" s="467"/>
      <c r="Y11" s="464"/>
      <c r="Z11" s="464"/>
      <c r="AA11" s="464"/>
      <c r="AB11" s="557" t="s">
        <v>4806</v>
      </c>
      <c r="AC11" s="661"/>
      <c r="AD11" s="474" t="s">
        <v>4805</v>
      </c>
      <c r="AE11" s="412"/>
      <c r="AF11" s="412"/>
      <c r="AG11" s="577"/>
      <c r="AH11" s="412"/>
      <c r="AI11" s="5933"/>
      <c r="AJ11" s="5933"/>
      <c r="AK11" s="412"/>
      <c r="AL11" s="412" t="s">
        <v>4013</v>
      </c>
      <c r="AM11" s="550" t="s">
        <v>4014</v>
      </c>
      <c r="AN11" s="661"/>
      <c r="AO11" s="7430" t="s">
        <v>1309</v>
      </c>
      <c r="AP11" s="7437" t="s">
        <v>792</v>
      </c>
      <c r="AQ11" s="661"/>
      <c r="AR11" s="738"/>
    </row>
    <row r="12" spans="1:44">
      <c r="A12" s="738"/>
      <c r="B12" s="816"/>
      <c r="C12" s="499" t="s">
        <v>392</v>
      </c>
      <c r="D12" s="152" t="s">
        <v>409</v>
      </c>
      <c r="E12" s="152" t="s">
        <v>410</v>
      </c>
      <c r="F12" s="152" t="s">
        <v>411</v>
      </c>
      <c r="G12" s="152" t="s">
        <v>412</v>
      </c>
      <c r="H12" s="152" t="s">
        <v>413</v>
      </c>
      <c r="I12" s="152" t="s">
        <v>414</v>
      </c>
      <c r="J12" s="152" t="s">
        <v>415</v>
      </c>
      <c r="K12" s="152" t="s">
        <v>416</v>
      </c>
      <c r="L12" s="152" t="s">
        <v>417</v>
      </c>
      <c r="M12" s="4606" t="s">
        <v>418</v>
      </c>
      <c r="N12" s="152" t="s">
        <v>419</v>
      </c>
      <c r="O12" s="152" t="s">
        <v>420</v>
      </c>
      <c r="P12" s="152" t="s">
        <v>421</v>
      </c>
      <c r="Q12" s="152" t="s">
        <v>422</v>
      </c>
      <c r="R12" s="152" t="s">
        <v>1093</v>
      </c>
      <c r="S12" s="152" t="s">
        <v>1094</v>
      </c>
      <c r="T12" s="152" t="s">
        <v>1095</v>
      </c>
      <c r="U12" s="152" t="s">
        <v>1096</v>
      </c>
      <c r="V12" s="153" t="s">
        <v>1097</v>
      </c>
      <c r="W12" s="153" t="s">
        <v>1098</v>
      </c>
      <c r="X12" s="153" t="s">
        <v>1155</v>
      </c>
      <c r="Y12" s="153" t="s">
        <v>1156</v>
      </c>
      <c r="Z12" s="153" t="s">
        <v>1157</v>
      </c>
      <c r="AA12" s="153" t="s">
        <v>1158</v>
      </c>
      <c r="AB12" s="558" t="s">
        <v>1159</v>
      </c>
      <c r="AC12" s="661"/>
      <c r="AD12" s="546" t="s">
        <v>1160</v>
      </c>
      <c r="AE12" s="154" t="s">
        <v>1161</v>
      </c>
      <c r="AF12" s="154" t="s">
        <v>1162</v>
      </c>
      <c r="AG12" s="154" t="s">
        <v>1163</v>
      </c>
      <c r="AH12" s="154" t="s">
        <v>1164</v>
      </c>
      <c r="AI12" s="551" t="s">
        <v>1209</v>
      </c>
      <c r="AJ12" s="154" t="s">
        <v>1210</v>
      </c>
      <c r="AK12" s="551" t="s">
        <v>1211</v>
      </c>
      <c r="AL12" s="154" t="s">
        <v>1360</v>
      </c>
      <c r="AM12" s="551" t="s">
        <v>1359</v>
      </c>
      <c r="AN12" s="661"/>
      <c r="AO12" s="7431" t="s">
        <v>4008</v>
      </c>
      <c r="AP12" s="7439" t="s">
        <v>4009</v>
      </c>
      <c r="AQ12" s="661"/>
      <c r="AR12" s="738"/>
    </row>
    <row r="13" spans="1:44">
      <c r="A13" s="738"/>
      <c r="B13" s="816"/>
      <c r="C13" s="555"/>
      <c r="D13" s="155"/>
      <c r="E13" s="155"/>
      <c r="F13" s="156"/>
      <c r="G13" s="156"/>
      <c r="H13" s="156"/>
      <c r="I13" s="7116"/>
      <c r="J13" s="156"/>
      <c r="K13" s="156"/>
      <c r="L13" s="157"/>
      <c r="M13" s="157"/>
      <c r="N13" s="4607"/>
      <c r="O13" s="156"/>
      <c r="P13" s="156"/>
      <c r="Q13" s="156"/>
      <c r="R13" s="8024"/>
      <c r="S13" s="157"/>
      <c r="T13" s="157"/>
      <c r="U13" s="157"/>
      <c r="V13" s="157"/>
      <c r="W13" s="156"/>
      <c r="X13" s="158"/>
      <c r="Y13" s="159"/>
      <c r="Z13" s="159"/>
      <c r="AA13" s="159"/>
      <c r="AB13" s="559">
        <v>0</v>
      </c>
      <c r="AC13" s="661"/>
      <c r="AD13" s="547"/>
      <c r="AE13" s="160"/>
      <c r="AF13" s="160"/>
      <c r="AG13" s="160"/>
      <c r="AH13" s="160"/>
      <c r="AI13" s="5945"/>
      <c r="AJ13" s="5945"/>
      <c r="AK13" s="160"/>
      <c r="AL13" s="160"/>
      <c r="AM13" s="552"/>
      <c r="AN13" s="661"/>
      <c r="AO13" s="7432"/>
      <c r="AP13" s="3015"/>
      <c r="AQ13" s="661"/>
      <c r="AR13" s="738"/>
    </row>
    <row r="14" spans="1:44">
      <c r="A14" s="738"/>
      <c r="B14" s="816"/>
      <c r="C14" s="436"/>
      <c r="D14" s="161"/>
      <c r="E14" s="161"/>
      <c r="F14" s="162"/>
      <c r="G14" s="162"/>
      <c r="H14" s="162"/>
      <c r="I14" s="2534"/>
      <c r="J14" s="162"/>
      <c r="K14" s="163"/>
      <c r="L14" s="164"/>
      <c r="M14" s="164"/>
      <c r="N14" s="4608"/>
      <c r="O14" s="163"/>
      <c r="P14" s="163"/>
      <c r="Q14" s="163"/>
      <c r="R14" s="2464"/>
      <c r="S14" s="164"/>
      <c r="T14" s="164"/>
      <c r="U14" s="164"/>
      <c r="V14" s="164"/>
      <c r="W14" s="163"/>
      <c r="X14" s="165"/>
      <c r="Y14" s="166"/>
      <c r="Z14" s="166"/>
      <c r="AA14" s="166"/>
      <c r="AB14" s="560"/>
      <c r="AC14" s="661"/>
      <c r="AD14" s="548"/>
      <c r="AE14" s="167"/>
      <c r="AF14" s="167"/>
      <c r="AG14" s="167"/>
      <c r="AH14" s="167"/>
      <c r="AI14" s="167"/>
      <c r="AJ14" s="167"/>
      <c r="AK14" s="167"/>
      <c r="AL14" s="167"/>
      <c r="AM14" s="553"/>
      <c r="AN14" s="661"/>
      <c r="AO14" s="7433"/>
      <c r="AP14" s="3015"/>
      <c r="AQ14" s="661"/>
      <c r="AR14" s="738"/>
    </row>
    <row r="15" spans="1:44">
      <c r="A15" s="738"/>
      <c r="B15" s="816"/>
      <c r="C15" s="4597" t="s">
        <v>1268</v>
      </c>
      <c r="D15" s="4598"/>
      <c r="E15" s="4599"/>
      <c r="F15" s="3636"/>
      <c r="G15" s="4600"/>
      <c r="H15" s="4601"/>
      <c r="I15" s="7119"/>
      <c r="J15" s="4602"/>
      <c r="K15" s="3638" t="b">
        <v>1</v>
      </c>
      <c r="L15" s="4603"/>
      <c r="M15" s="4603"/>
      <c r="N15" s="4609"/>
      <c r="O15" s="4617"/>
      <c r="P15" s="3676"/>
      <c r="Q15" s="4617"/>
      <c r="R15" s="4878"/>
      <c r="S15" s="4617"/>
      <c r="T15" s="4617"/>
      <c r="U15" s="4617"/>
      <c r="V15" s="4617"/>
      <c r="W15" s="4617"/>
      <c r="X15" s="4617"/>
      <c r="Y15" s="4617"/>
      <c r="Z15" s="4617"/>
      <c r="AA15" s="4617"/>
      <c r="AB15" s="4621">
        <f>Y15+Z15-AA15</f>
        <v>0</v>
      </c>
      <c r="AC15" s="661"/>
      <c r="AD15" s="4619">
        <f>AE15+AF15</f>
        <v>0</v>
      </c>
      <c r="AE15" s="4617"/>
      <c r="AF15" s="4617"/>
      <c r="AG15" s="4617"/>
      <c r="AH15" s="4617"/>
      <c r="AI15" s="4878"/>
      <c r="AJ15" s="4878"/>
      <c r="AK15" s="4617"/>
      <c r="AL15" s="4620">
        <f>AI15+AJ15-AK15</f>
        <v>0</v>
      </c>
      <c r="AM15" s="4621">
        <f>AF15+AH15</f>
        <v>0</v>
      </c>
      <c r="AN15" s="661"/>
      <c r="AO15" s="7434"/>
      <c r="AP15" s="4618"/>
      <c r="AQ15" s="661"/>
      <c r="AR15" s="738"/>
    </row>
    <row r="16" spans="1:44">
      <c r="A16" s="738"/>
      <c r="B16" s="816"/>
      <c r="C16" s="4597" t="s">
        <v>1268</v>
      </c>
      <c r="D16" s="4598"/>
      <c r="E16" s="4599"/>
      <c r="F16" s="3636"/>
      <c r="G16" s="4600"/>
      <c r="H16" s="4601"/>
      <c r="I16" s="7119"/>
      <c r="J16" s="4602"/>
      <c r="K16" s="3638" t="b">
        <v>0</v>
      </c>
      <c r="L16" s="4603"/>
      <c r="M16" s="4603"/>
      <c r="N16" s="4609"/>
      <c r="O16" s="4617"/>
      <c r="P16" s="3676"/>
      <c r="Q16" s="4617"/>
      <c r="R16" s="4878"/>
      <c r="S16" s="4617"/>
      <c r="T16" s="4617"/>
      <c r="U16" s="4617"/>
      <c r="V16" s="4617"/>
      <c r="W16" s="4617"/>
      <c r="X16" s="4617"/>
      <c r="Y16" s="4617"/>
      <c r="Z16" s="4617"/>
      <c r="AA16" s="4617"/>
      <c r="AB16" s="4621">
        <f>Y16+Z16-AA16</f>
        <v>0</v>
      </c>
      <c r="AC16" s="661"/>
      <c r="AD16" s="4619">
        <f>AE16+AF16</f>
        <v>0</v>
      </c>
      <c r="AE16" s="4617"/>
      <c r="AF16" s="4617"/>
      <c r="AG16" s="4617"/>
      <c r="AH16" s="4617"/>
      <c r="AI16" s="4878"/>
      <c r="AJ16" s="4878"/>
      <c r="AK16" s="4617"/>
      <c r="AL16" s="4620">
        <f t="shared" ref="AL16:AL50" si="0">AI16+AJ16-AK16</f>
        <v>0</v>
      </c>
      <c r="AM16" s="4621">
        <f t="shared" ref="AM16:AM50" si="1">AF16+AH16</f>
        <v>0</v>
      </c>
      <c r="AN16" s="661"/>
      <c r="AO16" s="7434"/>
      <c r="AP16" s="4618"/>
      <c r="AQ16" s="661"/>
      <c r="AR16" s="738"/>
    </row>
    <row r="17" spans="1:44">
      <c r="A17" s="738"/>
      <c r="B17" s="816"/>
      <c r="C17" s="4597" t="s">
        <v>1268</v>
      </c>
      <c r="D17" s="4598"/>
      <c r="E17" s="4599"/>
      <c r="F17" s="3636"/>
      <c r="G17" s="4600"/>
      <c r="H17" s="4601"/>
      <c r="I17" s="7119"/>
      <c r="J17" s="4602"/>
      <c r="K17" s="3638" t="b">
        <v>1</v>
      </c>
      <c r="L17" s="4603"/>
      <c r="M17" s="4603"/>
      <c r="N17" s="4609"/>
      <c r="O17" s="4617"/>
      <c r="P17" s="3676"/>
      <c r="Q17" s="4617"/>
      <c r="R17" s="4878"/>
      <c r="S17" s="4617"/>
      <c r="T17" s="4617"/>
      <c r="U17" s="4617"/>
      <c r="V17" s="4617"/>
      <c r="W17" s="4617"/>
      <c r="X17" s="4617"/>
      <c r="Y17" s="4617"/>
      <c r="Z17" s="4617"/>
      <c r="AA17" s="4617"/>
      <c r="AB17" s="4621">
        <f>Y17+Z17-AA17</f>
        <v>0</v>
      </c>
      <c r="AC17" s="661"/>
      <c r="AD17" s="4619">
        <f>AE17+AF17</f>
        <v>0</v>
      </c>
      <c r="AE17" s="4617"/>
      <c r="AF17" s="4617"/>
      <c r="AG17" s="4617"/>
      <c r="AH17" s="4617"/>
      <c r="AI17" s="4878"/>
      <c r="AJ17" s="4878"/>
      <c r="AK17" s="4617"/>
      <c r="AL17" s="4620">
        <f t="shared" si="0"/>
        <v>0</v>
      </c>
      <c r="AM17" s="4621">
        <f t="shared" si="1"/>
        <v>0</v>
      </c>
      <c r="AN17" s="661"/>
      <c r="AO17" s="7434"/>
      <c r="AP17" s="4618"/>
      <c r="AQ17" s="661"/>
      <c r="AR17" s="738"/>
    </row>
    <row r="18" spans="1:44">
      <c r="A18" s="738"/>
      <c r="B18" s="816"/>
      <c r="C18" s="4597" t="s">
        <v>1268</v>
      </c>
      <c r="D18" s="4598"/>
      <c r="E18" s="4599"/>
      <c r="F18" s="3636"/>
      <c r="G18" s="4600"/>
      <c r="H18" s="4601"/>
      <c r="I18" s="7119"/>
      <c r="J18" s="4602"/>
      <c r="K18" s="3638" t="b">
        <v>1</v>
      </c>
      <c r="L18" s="4603"/>
      <c r="M18" s="4603"/>
      <c r="N18" s="4609"/>
      <c r="O18" s="4617"/>
      <c r="P18" s="3676"/>
      <c r="Q18" s="4617"/>
      <c r="R18" s="4878"/>
      <c r="S18" s="4617"/>
      <c r="T18" s="4617"/>
      <c r="U18" s="4617"/>
      <c r="V18" s="4617"/>
      <c r="W18" s="4617"/>
      <c r="X18" s="4617"/>
      <c r="Y18" s="4617"/>
      <c r="Z18" s="4617"/>
      <c r="AA18" s="4617"/>
      <c r="AB18" s="4621">
        <f t="shared" ref="AB18:AB50" si="2">Y18+Z18-AA18</f>
        <v>0</v>
      </c>
      <c r="AC18" s="661"/>
      <c r="AD18" s="4619">
        <f t="shared" ref="AD18:AD50" si="3">AE18+AF18</f>
        <v>0</v>
      </c>
      <c r="AE18" s="4617"/>
      <c r="AF18" s="4617"/>
      <c r="AG18" s="4617"/>
      <c r="AH18" s="4617"/>
      <c r="AI18" s="4878"/>
      <c r="AJ18" s="4878"/>
      <c r="AK18" s="4617"/>
      <c r="AL18" s="4620">
        <f t="shared" si="0"/>
        <v>0</v>
      </c>
      <c r="AM18" s="4621">
        <f t="shared" si="1"/>
        <v>0</v>
      </c>
      <c r="AN18" s="661"/>
      <c r="AO18" s="7434"/>
      <c r="AP18" s="4618"/>
      <c r="AQ18" s="661"/>
      <c r="AR18" s="738"/>
    </row>
    <row r="19" spans="1:44">
      <c r="A19" s="738"/>
      <c r="B19" s="816"/>
      <c r="C19" s="4597" t="s">
        <v>1268</v>
      </c>
      <c r="D19" s="4598"/>
      <c r="E19" s="4599"/>
      <c r="F19" s="3636"/>
      <c r="G19" s="4600"/>
      <c r="H19" s="4601"/>
      <c r="I19" s="7119"/>
      <c r="J19" s="4602"/>
      <c r="K19" s="3638" t="b">
        <v>1</v>
      </c>
      <c r="L19" s="4603"/>
      <c r="M19" s="4603"/>
      <c r="N19" s="4609"/>
      <c r="O19" s="4617"/>
      <c r="P19" s="3676"/>
      <c r="Q19" s="4617"/>
      <c r="R19" s="4878"/>
      <c r="S19" s="4617"/>
      <c r="T19" s="4617"/>
      <c r="U19" s="4617"/>
      <c r="V19" s="4617"/>
      <c r="W19" s="4617"/>
      <c r="X19" s="4617"/>
      <c r="Y19" s="4617"/>
      <c r="Z19" s="4617"/>
      <c r="AA19" s="4617"/>
      <c r="AB19" s="4621">
        <f t="shared" si="2"/>
        <v>0</v>
      </c>
      <c r="AC19" s="661"/>
      <c r="AD19" s="4619">
        <f t="shared" si="3"/>
        <v>0</v>
      </c>
      <c r="AE19" s="4617"/>
      <c r="AF19" s="4617"/>
      <c r="AG19" s="4617"/>
      <c r="AH19" s="4617"/>
      <c r="AI19" s="4878"/>
      <c r="AJ19" s="4878"/>
      <c r="AK19" s="4617"/>
      <c r="AL19" s="4620">
        <f t="shared" si="0"/>
        <v>0</v>
      </c>
      <c r="AM19" s="4621">
        <f t="shared" si="1"/>
        <v>0</v>
      </c>
      <c r="AN19" s="661"/>
      <c r="AO19" s="7434"/>
      <c r="AP19" s="4618"/>
      <c r="AQ19" s="661"/>
      <c r="AR19" s="738"/>
    </row>
    <row r="20" spans="1:44">
      <c r="A20" s="738"/>
      <c r="B20" s="816"/>
      <c r="C20" s="4597" t="s">
        <v>1268</v>
      </c>
      <c r="D20" s="4598"/>
      <c r="E20" s="4599"/>
      <c r="F20" s="3636"/>
      <c r="G20" s="4600"/>
      <c r="H20" s="4601"/>
      <c r="I20" s="7119"/>
      <c r="J20" s="4602"/>
      <c r="K20" s="3638" t="b">
        <v>1</v>
      </c>
      <c r="L20" s="4603"/>
      <c r="M20" s="4603"/>
      <c r="N20" s="4609"/>
      <c r="O20" s="4617"/>
      <c r="P20" s="3676"/>
      <c r="Q20" s="4617"/>
      <c r="R20" s="4878"/>
      <c r="S20" s="4617"/>
      <c r="T20" s="4617"/>
      <c r="U20" s="4617"/>
      <c r="V20" s="4617"/>
      <c r="W20" s="4617"/>
      <c r="X20" s="4617"/>
      <c r="Y20" s="4617"/>
      <c r="Z20" s="4617"/>
      <c r="AA20" s="4617"/>
      <c r="AB20" s="4621">
        <f t="shared" si="2"/>
        <v>0</v>
      </c>
      <c r="AC20" s="661"/>
      <c r="AD20" s="4619">
        <f t="shared" si="3"/>
        <v>0</v>
      </c>
      <c r="AE20" s="4617"/>
      <c r="AF20" s="4617"/>
      <c r="AG20" s="4617"/>
      <c r="AH20" s="4617"/>
      <c r="AI20" s="4878"/>
      <c r="AJ20" s="4878"/>
      <c r="AK20" s="4617"/>
      <c r="AL20" s="4620">
        <f t="shared" si="0"/>
        <v>0</v>
      </c>
      <c r="AM20" s="4621">
        <f t="shared" si="1"/>
        <v>0</v>
      </c>
      <c r="AN20" s="661"/>
      <c r="AO20" s="7434"/>
      <c r="AP20" s="4618"/>
      <c r="AQ20" s="661"/>
      <c r="AR20" s="738"/>
    </row>
    <row r="21" spans="1:44">
      <c r="A21" s="738"/>
      <c r="B21" s="816"/>
      <c r="C21" s="4597" t="s">
        <v>1268</v>
      </c>
      <c r="D21" s="4598"/>
      <c r="E21" s="4599"/>
      <c r="F21" s="3636"/>
      <c r="G21" s="4600"/>
      <c r="H21" s="4601"/>
      <c r="I21" s="7119"/>
      <c r="J21" s="4602"/>
      <c r="K21" s="3638" t="b">
        <v>0</v>
      </c>
      <c r="L21" s="4603"/>
      <c r="M21" s="4603"/>
      <c r="N21" s="4609"/>
      <c r="O21" s="4617"/>
      <c r="P21" s="3676"/>
      <c r="Q21" s="4617"/>
      <c r="R21" s="4878"/>
      <c r="S21" s="4617"/>
      <c r="T21" s="4617"/>
      <c r="U21" s="4617"/>
      <c r="V21" s="4617"/>
      <c r="W21" s="4617"/>
      <c r="X21" s="4617"/>
      <c r="Y21" s="4617"/>
      <c r="Z21" s="4617"/>
      <c r="AA21" s="4617"/>
      <c r="AB21" s="4621">
        <f t="shared" si="2"/>
        <v>0</v>
      </c>
      <c r="AC21" s="661"/>
      <c r="AD21" s="4619">
        <f t="shared" si="3"/>
        <v>0</v>
      </c>
      <c r="AE21" s="4617"/>
      <c r="AF21" s="4617"/>
      <c r="AG21" s="4617"/>
      <c r="AH21" s="4617"/>
      <c r="AI21" s="4878"/>
      <c r="AJ21" s="4878"/>
      <c r="AK21" s="4617"/>
      <c r="AL21" s="4620">
        <f t="shared" si="0"/>
        <v>0</v>
      </c>
      <c r="AM21" s="4621">
        <f t="shared" si="1"/>
        <v>0</v>
      </c>
      <c r="AN21" s="661"/>
      <c r="AO21" s="7434"/>
      <c r="AP21" s="4618"/>
      <c r="AQ21" s="661"/>
      <c r="AR21" s="738"/>
    </row>
    <row r="22" spans="1:44">
      <c r="A22" s="738"/>
      <c r="B22" s="816"/>
      <c r="C22" s="4597" t="s">
        <v>1268</v>
      </c>
      <c r="D22" s="4598"/>
      <c r="E22" s="4599"/>
      <c r="F22" s="3636"/>
      <c r="G22" s="4600"/>
      <c r="H22" s="4601"/>
      <c r="I22" s="7119"/>
      <c r="J22" s="4602"/>
      <c r="K22" s="3638" t="b">
        <v>1</v>
      </c>
      <c r="L22" s="4603"/>
      <c r="M22" s="4603"/>
      <c r="N22" s="4609"/>
      <c r="O22" s="4617"/>
      <c r="P22" s="3676"/>
      <c r="Q22" s="4617"/>
      <c r="R22" s="4878"/>
      <c r="S22" s="4617"/>
      <c r="T22" s="4617"/>
      <c r="U22" s="4617"/>
      <c r="V22" s="4617"/>
      <c r="W22" s="4617"/>
      <c r="X22" s="4617"/>
      <c r="Y22" s="4617"/>
      <c r="Z22" s="4617"/>
      <c r="AA22" s="4617"/>
      <c r="AB22" s="4621">
        <f t="shared" si="2"/>
        <v>0</v>
      </c>
      <c r="AC22" s="661"/>
      <c r="AD22" s="4619">
        <f t="shared" si="3"/>
        <v>0</v>
      </c>
      <c r="AE22" s="4617"/>
      <c r="AF22" s="4617"/>
      <c r="AG22" s="4617"/>
      <c r="AH22" s="4617"/>
      <c r="AI22" s="4878"/>
      <c r="AJ22" s="4878"/>
      <c r="AK22" s="4617"/>
      <c r="AL22" s="4620">
        <f t="shared" si="0"/>
        <v>0</v>
      </c>
      <c r="AM22" s="4621">
        <f t="shared" si="1"/>
        <v>0</v>
      </c>
      <c r="AN22" s="661"/>
      <c r="AO22" s="7434"/>
      <c r="AP22" s="4618"/>
      <c r="AQ22" s="661"/>
      <c r="AR22" s="738"/>
    </row>
    <row r="23" spans="1:44">
      <c r="A23" s="738"/>
      <c r="B23" s="816"/>
      <c r="C23" s="4597" t="s">
        <v>1268</v>
      </c>
      <c r="D23" s="4598"/>
      <c r="E23" s="4599"/>
      <c r="F23" s="3636"/>
      <c r="G23" s="4600"/>
      <c r="H23" s="4601"/>
      <c r="I23" s="7119"/>
      <c r="J23" s="4602"/>
      <c r="K23" s="3638" t="b">
        <v>1</v>
      </c>
      <c r="L23" s="4603"/>
      <c r="M23" s="4603"/>
      <c r="N23" s="4609"/>
      <c r="O23" s="4617"/>
      <c r="P23" s="3676"/>
      <c r="Q23" s="4617"/>
      <c r="R23" s="4878"/>
      <c r="S23" s="4617"/>
      <c r="T23" s="4617"/>
      <c r="U23" s="4617"/>
      <c r="V23" s="4617"/>
      <c r="W23" s="4617"/>
      <c r="X23" s="4617"/>
      <c r="Y23" s="4617"/>
      <c r="Z23" s="4617"/>
      <c r="AA23" s="4617"/>
      <c r="AB23" s="4621">
        <f t="shared" si="2"/>
        <v>0</v>
      </c>
      <c r="AC23" s="661"/>
      <c r="AD23" s="4619">
        <f t="shared" si="3"/>
        <v>0</v>
      </c>
      <c r="AE23" s="4617"/>
      <c r="AF23" s="4617"/>
      <c r="AG23" s="4617"/>
      <c r="AH23" s="4617"/>
      <c r="AI23" s="4878"/>
      <c r="AJ23" s="4878"/>
      <c r="AK23" s="4617"/>
      <c r="AL23" s="4620">
        <f t="shared" si="0"/>
        <v>0</v>
      </c>
      <c r="AM23" s="4621">
        <f t="shared" si="1"/>
        <v>0</v>
      </c>
      <c r="AN23" s="661"/>
      <c r="AO23" s="7434"/>
      <c r="AP23" s="4618"/>
      <c r="AQ23" s="661"/>
      <c r="AR23" s="738"/>
    </row>
    <row r="24" spans="1:44">
      <c r="A24" s="738"/>
      <c r="B24" s="816"/>
      <c r="C24" s="4597" t="s">
        <v>1268</v>
      </c>
      <c r="D24" s="4598"/>
      <c r="E24" s="4599"/>
      <c r="F24" s="3636"/>
      <c r="G24" s="4600"/>
      <c r="H24" s="4601"/>
      <c r="I24" s="7119"/>
      <c r="J24" s="4602"/>
      <c r="K24" s="3638" t="b">
        <v>1</v>
      </c>
      <c r="L24" s="4603"/>
      <c r="M24" s="4603"/>
      <c r="N24" s="4609"/>
      <c r="O24" s="4617"/>
      <c r="P24" s="3676"/>
      <c r="Q24" s="4617"/>
      <c r="R24" s="4878"/>
      <c r="S24" s="4617"/>
      <c r="T24" s="4617"/>
      <c r="U24" s="4617"/>
      <c r="V24" s="4617"/>
      <c r="W24" s="4617"/>
      <c r="X24" s="4617"/>
      <c r="Y24" s="4617"/>
      <c r="Z24" s="4617"/>
      <c r="AA24" s="4617"/>
      <c r="AB24" s="4621">
        <f t="shared" si="2"/>
        <v>0</v>
      </c>
      <c r="AC24" s="661"/>
      <c r="AD24" s="4619">
        <f t="shared" si="3"/>
        <v>0</v>
      </c>
      <c r="AE24" s="4617"/>
      <c r="AF24" s="4617"/>
      <c r="AG24" s="4617"/>
      <c r="AH24" s="4617"/>
      <c r="AI24" s="4878"/>
      <c r="AJ24" s="4878"/>
      <c r="AK24" s="4617"/>
      <c r="AL24" s="4620">
        <f t="shared" si="0"/>
        <v>0</v>
      </c>
      <c r="AM24" s="4621">
        <f t="shared" si="1"/>
        <v>0</v>
      </c>
      <c r="AN24" s="661"/>
      <c r="AO24" s="7434"/>
      <c r="AP24" s="4618"/>
      <c r="AQ24" s="661"/>
      <c r="AR24" s="738"/>
    </row>
    <row r="25" spans="1:44">
      <c r="A25" s="738"/>
      <c r="B25" s="816"/>
      <c r="C25" s="4597" t="s">
        <v>1268</v>
      </c>
      <c r="D25" s="4598"/>
      <c r="E25" s="4599"/>
      <c r="F25" s="3636"/>
      <c r="G25" s="4600"/>
      <c r="H25" s="4601"/>
      <c r="I25" s="7119"/>
      <c r="J25" s="4602"/>
      <c r="K25" s="3638" t="b">
        <v>1</v>
      </c>
      <c r="L25" s="4603"/>
      <c r="M25" s="4603"/>
      <c r="N25" s="4609"/>
      <c r="O25" s="4617"/>
      <c r="P25" s="3676"/>
      <c r="Q25" s="4617"/>
      <c r="R25" s="4878"/>
      <c r="S25" s="4617"/>
      <c r="T25" s="4617"/>
      <c r="U25" s="4617"/>
      <c r="V25" s="4617"/>
      <c r="W25" s="4617"/>
      <c r="X25" s="4617"/>
      <c r="Y25" s="4617"/>
      <c r="Z25" s="4617"/>
      <c r="AA25" s="4617"/>
      <c r="AB25" s="4621">
        <f t="shared" si="2"/>
        <v>0</v>
      </c>
      <c r="AC25" s="661"/>
      <c r="AD25" s="4619">
        <f t="shared" si="3"/>
        <v>0</v>
      </c>
      <c r="AE25" s="4617"/>
      <c r="AF25" s="4617"/>
      <c r="AG25" s="4617"/>
      <c r="AH25" s="4617"/>
      <c r="AI25" s="4878"/>
      <c r="AJ25" s="4878"/>
      <c r="AK25" s="4617"/>
      <c r="AL25" s="4620">
        <f t="shared" si="0"/>
        <v>0</v>
      </c>
      <c r="AM25" s="4621">
        <f t="shared" si="1"/>
        <v>0</v>
      </c>
      <c r="AN25" s="661"/>
      <c r="AO25" s="7434"/>
      <c r="AP25" s="4618"/>
      <c r="AQ25" s="661"/>
      <c r="AR25" s="738"/>
    </row>
    <row r="26" spans="1:44">
      <c r="A26" s="738"/>
      <c r="B26" s="816"/>
      <c r="C26" s="4597" t="s">
        <v>1268</v>
      </c>
      <c r="D26" s="4598"/>
      <c r="E26" s="4599"/>
      <c r="F26" s="3636"/>
      <c r="G26" s="4600"/>
      <c r="H26" s="4601"/>
      <c r="I26" s="7119"/>
      <c r="J26" s="4602"/>
      <c r="K26" s="3638" t="b">
        <v>1</v>
      </c>
      <c r="L26" s="4603"/>
      <c r="M26" s="4603"/>
      <c r="N26" s="4609"/>
      <c r="O26" s="4617"/>
      <c r="P26" s="3676"/>
      <c r="Q26" s="4617"/>
      <c r="R26" s="4878"/>
      <c r="S26" s="4617"/>
      <c r="T26" s="4617"/>
      <c r="U26" s="4617"/>
      <c r="V26" s="4617"/>
      <c r="W26" s="4617"/>
      <c r="X26" s="4617"/>
      <c r="Y26" s="4617"/>
      <c r="Z26" s="4617"/>
      <c r="AA26" s="4617"/>
      <c r="AB26" s="4621">
        <f t="shared" si="2"/>
        <v>0</v>
      </c>
      <c r="AC26" s="661"/>
      <c r="AD26" s="4619">
        <f t="shared" si="3"/>
        <v>0</v>
      </c>
      <c r="AE26" s="4617"/>
      <c r="AF26" s="4617"/>
      <c r="AG26" s="4617"/>
      <c r="AH26" s="4617"/>
      <c r="AI26" s="4878"/>
      <c r="AJ26" s="4878"/>
      <c r="AK26" s="4617"/>
      <c r="AL26" s="4620">
        <f t="shared" si="0"/>
        <v>0</v>
      </c>
      <c r="AM26" s="4621">
        <f t="shared" si="1"/>
        <v>0</v>
      </c>
      <c r="AN26" s="661"/>
      <c r="AO26" s="7434"/>
      <c r="AP26" s="4618"/>
      <c r="AQ26" s="661"/>
      <c r="AR26" s="738"/>
    </row>
    <row r="27" spans="1:44">
      <c r="A27" s="738"/>
      <c r="B27" s="816"/>
      <c r="C27" s="4597" t="s">
        <v>1268</v>
      </c>
      <c r="D27" s="4598"/>
      <c r="E27" s="4599"/>
      <c r="F27" s="3636"/>
      <c r="G27" s="4600"/>
      <c r="H27" s="4601"/>
      <c r="I27" s="7119"/>
      <c r="J27" s="4602"/>
      <c r="K27" s="3638" t="b">
        <v>1</v>
      </c>
      <c r="L27" s="4603"/>
      <c r="M27" s="4603"/>
      <c r="N27" s="4609"/>
      <c r="O27" s="4617"/>
      <c r="P27" s="3676"/>
      <c r="Q27" s="4617"/>
      <c r="R27" s="4878"/>
      <c r="S27" s="4617"/>
      <c r="T27" s="4617"/>
      <c r="U27" s="4617"/>
      <c r="V27" s="4617"/>
      <c r="W27" s="4617"/>
      <c r="X27" s="4617"/>
      <c r="Y27" s="4617"/>
      <c r="Z27" s="4617"/>
      <c r="AA27" s="4617"/>
      <c r="AB27" s="4621">
        <f t="shared" si="2"/>
        <v>0</v>
      </c>
      <c r="AC27" s="661"/>
      <c r="AD27" s="4619">
        <f t="shared" si="3"/>
        <v>0</v>
      </c>
      <c r="AE27" s="4617"/>
      <c r="AF27" s="4617"/>
      <c r="AG27" s="4617"/>
      <c r="AH27" s="4617"/>
      <c r="AI27" s="4878"/>
      <c r="AJ27" s="4878"/>
      <c r="AK27" s="4617"/>
      <c r="AL27" s="4620">
        <f t="shared" si="0"/>
        <v>0</v>
      </c>
      <c r="AM27" s="4621">
        <f t="shared" si="1"/>
        <v>0</v>
      </c>
      <c r="AN27" s="661"/>
      <c r="AO27" s="7434"/>
      <c r="AP27" s="4618"/>
      <c r="AQ27" s="661"/>
      <c r="AR27" s="738"/>
    </row>
    <row r="28" spans="1:44">
      <c r="A28" s="738"/>
      <c r="B28" s="816"/>
      <c r="C28" s="4597" t="s">
        <v>1268</v>
      </c>
      <c r="D28" s="4598"/>
      <c r="E28" s="4599"/>
      <c r="F28" s="3636"/>
      <c r="G28" s="4600"/>
      <c r="H28" s="4601"/>
      <c r="I28" s="7119"/>
      <c r="J28" s="4602"/>
      <c r="K28" s="3638" t="b">
        <v>1</v>
      </c>
      <c r="L28" s="4603"/>
      <c r="M28" s="4603"/>
      <c r="N28" s="4609"/>
      <c r="O28" s="4617"/>
      <c r="P28" s="3676"/>
      <c r="Q28" s="4617"/>
      <c r="R28" s="4878"/>
      <c r="S28" s="4617"/>
      <c r="T28" s="4617"/>
      <c r="U28" s="4617"/>
      <c r="V28" s="4617"/>
      <c r="W28" s="4617"/>
      <c r="X28" s="4617"/>
      <c r="Y28" s="4617"/>
      <c r="Z28" s="4617"/>
      <c r="AA28" s="4617"/>
      <c r="AB28" s="4621">
        <f t="shared" si="2"/>
        <v>0</v>
      </c>
      <c r="AC28" s="661"/>
      <c r="AD28" s="4619">
        <f t="shared" si="3"/>
        <v>0</v>
      </c>
      <c r="AE28" s="4617"/>
      <c r="AF28" s="4617"/>
      <c r="AG28" s="4617"/>
      <c r="AH28" s="4617"/>
      <c r="AI28" s="4878"/>
      <c r="AJ28" s="4878"/>
      <c r="AK28" s="4617"/>
      <c r="AL28" s="4620">
        <f t="shared" si="0"/>
        <v>0</v>
      </c>
      <c r="AM28" s="4621">
        <f t="shared" si="1"/>
        <v>0</v>
      </c>
      <c r="AN28" s="661"/>
      <c r="AO28" s="7434"/>
      <c r="AP28" s="4618"/>
      <c r="AQ28" s="661"/>
      <c r="AR28" s="738"/>
    </row>
    <row r="29" spans="1:44">
      <c r="A29" s="738"/>
      <c r="B29" s="816"/>
      <c r="C29" s="4597" t="s">
        <v>1268</v>
      </c>
      <c r="D29" s="4598"/>
      <c r="E29" s="4599"/>
      <c r="F29" s="3636"/>
      <c r="G29" s="4600"/>
      <c r="H29" s="4601"/>
      <c r="I29" s="7119"/>
      <c r="J29" s="4602"/>
      <c r="K29" s="3638" t="b">
        <v>1</v>
      </c>
      <c r="L29" s="4603"/>
      <c r="M29" s="4603"/>
      <c r="N29" s="4609"/>
      <c r="O29" s="4617"/>
      <c r="P29" s="3676"/>
      <c r="Q29" s="4617"/>
      <c r="R29" s="4878"/>
      <c r="S29" s="4617"/>
      <c r="T29" s="4617"/>
      <c r="U29" s="4617"/>
      <c r="V29" s="4617"/>
      <c r="W29" s="4617"/>
      <c r="X29" s="4617"/>
      <c r="Y29" s="4617"/>
      <c r="Z29" s="4617"/>
      <c r="AA29" s="4617"/>
      <c r="AB29" s="4621">
        <f t="shared" si="2"/>
        <v>0</v>
      </c>
      <c r="AC29" s="661"/>
      <c r="AD29" s="4619">
        <f t="shared" si="3"/>
        <v>0</v>
      </c>
      <c r="AE29" s="4617"/>
      <c r="AF29" s="4617"/>
      <c r="AG29" s="4617"/>
      <c r="AH29" s="4617"/>
      <c r="AI29" s="4878"/>
      <c r="AJ29" s="4878"/>
      <c r="AK29" s="4617"/>
      <c r="AL29" s="4620">
        <f t="shared" si="0"/>
        <v>0</v>
      </c>
      <c r="AM29" s="4621">
        <f t="shared" si="1"/>
        <v>0</v>
      </c>
      <c r="AN29" s="661"/>
      <c r="AO29" s="7434"/>
      <c r="AP29" s="4618"/>
      <c r="AQ29" s="661"/>
      <c r="AR29" s="738"/>
    </row>
    <row r="30" spans="1:44">
      <c r="A30" s="738"/>
      <c r="B30" s="816"/>
      <c r="C30" s="4597" t="s">
        <v>1268</v>
      </c>
      <c r="D30" s="4598"/>
      <c r="E30" s="4599"/>
      <c r="F30" s="3636"/>
      <c r="G30" s="4600"/>
      <c r="H30" s="4601"/>
      <c r="I30" s="7119"/>
      <c r="J30" s="4602"/>
      <c r="K30" s="3638" t="b">
        <v>1</v>
      </c>
      <c r="L30" s="4603"/>
      <c r="M30" s="4603"/>
      <c r="N30" s="4609"/>
      <c r="O30" s="4617"/>
      <c r="P30" s="3676"/>
      <c r="Q30" s="4617"/>
      <c r="R30" s="4878"/>
      <c r="S30" s="4617"/>
      <c r="T30" s="4617"/>
      <c r="U30" s="4617"/>
      <c r="V30" s="4617"/>
      <c r="W30" s="4617"/>
      <c r="X30" s="4617"/>
      <c r="Y30" s="4617"/>
      <c r="Z30" s="4617"/>
      <c r="AA30" s="4617"/>
      <c r="AB30" s="4621">
        <f t="shared" si="2"/>
        <v>0</v>
      </c>
      <c r="AC30" s="661"/>
      <c r="AD30" s="4619">
        <f t="shared" si="3"/>
        <v>0</v>
      </c>
      <c r="AE30" s="4617"/>
      <c r="AF30" s="4617"/>
      <c r="AG30" s="4617"/>
      <c r="AH30" s="4617"/>
      <c r="AI30" s="4878"/>
      <c r="AJ30" s="4878"/>
      <c r="AK30" s="4617"/>
      <c r="AL30" s="4620">
        <f t="shared" si="0"/>
        <v>0</v>
      </c>
      <c r="AM30" s="4621">
        <f t="shared" si="1"/>
        <v>0</v>
      </c>
      <c r="AN30" s="661"/>
      <c r="AO30" s="7434"/>
      <c r="AP30" s="4618"/>
      <c r="AQ30" s="661"/>
      <c r="AR30" s="738"/>
    </row>
    <row r="31" spans="1:44">
      <c r="A31" s="738"/>
      <c r="B31" s="816"/>
      <c r="C31" s="4597" t="s">
        <v>1268</v>
      </c>
      <c r="D31" s="4598"/>
      <c r="E31" s="4599"/>
      <c r="F31" s="3636"/>
      <c r="G31" s="4600"/>
      <c r="H31" s="4601"/>
      <c r="I31" s="7119"/>
      <c r="J31" s="4602"/>
      <c r="K31" s="3638" t="b">
        <v>1</v>
      </c>
      <c r="L31" s="4603"/>
      <c r="M31" s="4603"/>
      <c r="N31" s="4609"/>
      <c r="O31" s="4617"/>
      <c r="P31" s="3676"/>
      <c r="Q31" s="4617"/>
      <c r="R31" s="4878"/>
      <c r="S31" s="4617"/>
      <c r="T31" s="4617"/>
      <c r="U31" s="4617"/>
      <c r="V31" s="4617"/>
      <c r="W31" s="4617"/>
      <c r="X31" s="4617"/>
      <c r="Y31" s="4617"/>
      <c r="Z31" s="4617"/>
      <c r="AA31" s="4617"/>
      <c r="AB31" s="4621">
        <f t="shared" si="2"/>
        <v>0</v>
      </c>
      <c r="AC31" s="661"/>
      <c r="AD31" s="4619">
        <f t="shared" si="3"/>
        <v>0</v>
      </c>
      <c r="AE31" s="4617"/>
      <c r="AF31" s="4617"/>
      <c r="AG31" s="4617"/>
      <c r="AH31" s="4617"/>
      <c r="AI31" s="4878"/>
      <c r="AJ31" s="4878"/>
      <c r="AK31" s="4617"/>
      <c r="AL31" s="4620">
        <f t="shared" si="0"/>
        <v>0</v>
      </c>
      <c r="AM31" s="4621">
        <f t="shared" si="1"/>
        <v>0</v>
      </c>
      <c r="AN31" s="661"/>
      <c r="AO31" s="7434"/>
      <c r="AP31" s="4618"/>
      <c r="AQ31" s="661"/>
      <c r="AR31" s="738"/>
    </row>
    <row r="32" spans="1:44">
      <c r="A32" s="738"/>
      <c r="B32" s="816"/>
      <c r="C32" s="4597" t="s">
        <v>1268</v>
      </c>
      <c r="D32" s="4598"/>
      <c r="E32" s="4599"/>
      <c r="F32" s="3636"/>
      <c r="G32" s="4600"/>
      <c r="H32" s="4601"/>
      <c r="I32" s="7119"/>
      <c r="J32" s="4602"/>
      <c r="K32" s="3638" t="b">
        <v>1</v>
      </c>
      <c r="L32" s="4603"/>
      <c r="M32" s="4603"/>
      <c r="N32" s="4609"/>
      <c r="O32" s="4617"/>
      <c r="P32" s="3676"/>
      <c r="Q32" s="4617"/>
      <c r="R32" s="4878"/>
      <c r="S32" s="4617"/>
      <c r="T32" s="4617"/>
      <c r="U32" s="4617"/>
      <c r="V32" s="4617"/>
      <c r="W32" s="4617"/>
      <c r="X32" s="4617"/>
      <c r="Y32" s="4617"/>
      <c r="Z32" s="4617"/>
      <c r="AA32" s="4617"/>
      <c r="AB32" s="4621">
        <f t="shared" si="2"/>
        <v>0</v>
      </c>
      <c r="AC32" s="661"/>
      <c r="AD32" s="4619">
        <f t="shared" si="3"/>
        <v>0</v>
      </c>
      <c r="AE32" s="4617"/>
      <c r="AF32" s="4617"/>
      <c r="AG32" s="4617"/>
      <c r="AH32" s="4617"/>
      <c r="AI32" s="4878"/>
      <c r="AJ32" s="4878"/>
      <c r="AK32" s="4617"/>
      <c r="AL32" s="4620">
        <f t="shared" si="0"/>
        <v>0</v>
      </c>
      <c r="AM32" s="4621">
        <f t="shared" si="1"/>
        <v>0</v>
      </c>
      <c r="AN32" s="661"/>
      <c r="AO32" s="7434"/>
      <c r="AP32" s="4618"/>
      <c r="AQ32" s="661"/>
      <c r="AR32" s="738"/>
    </row>
    <row r="33" spans="1:44">
      <c r="A33" s="738"/>
      <c r="B33" s="816"/>
      <c r="C33" s="4597" t="s">
        <v>1268</v>
      </c>
      <c r="D33" s="4598"/>
      <c r="E33" s="4599"/>
      <c r="F33" s="3636"/>
      <c r="G33" s="4600"/>
      <c r="H33" s="4601"/>
      <c r="I33" s="7119"/>
      <c r="J33" s="4602"/>
      <c r="K33" s="3638" t="b">
        <v>1</v>
      </c>
      <c r="L33" s="4603"/>
      <c r="M33" s="4603"/>
      <c r="N33" s="4609"/>
      <c r="O33" s="4617"/>
      <c r="P33" s="3676"/>
      <c r="Q33" s="4617"/>
      <c r="R33" s="4878"/>
      <c r="S33" s="4617"/>
      <c r="T33" s="4617"/>
      <c r="U33" s="4617"/>
      <c r="V33" s="4617"/>
      <c r="W33" s="4617"/>
      <c r="X33" s="4617"/>
      <c r="Y33" s="4617"/>
      <c r="Z33" s="4617"/>
      <c r="AA33" s="4617"/>
      <c r="AB33" s="4621">
        <f t="shared" si="2"/>
        <v>0</v>
      </c>
      <c r="AC33" s="661"/>
      <c r="AD33" s="4619">
        <f t="shared" si="3"/>
        <v>0</v>
      </c>
      <c r="AE33" s="4617"/>
      <c r="AF33" s="4617"/>
      <c r="AG33" s="4617"/>
      <c r="AH33" s="4617"/>
      <c r="AI33" s="4878"/>
      <c r="AJ33" s="4878"/>
      <c r="AK33" s="4617"/>
      <c r="AL33" s="4620">
        <f t="shared" si="0"/>
        <v>0</v>
      </c>
      <c r="AM33" s="4621">
        <f t="shared" si="1"/>
        <v>0</v>
      </c>
      <c r="AN33" s="661"/>
      <c r="AO33" s="7434"/>
      <c r="AP33" s="4618"/>
      <c r="AQ33" s="661"/>
      <c r="AR33" s="738"/>
    </row>
    <row r="34" spans="1:44">
      <c r="A34" s="738"/>
      <c r="B34" s="816"/>
      <c r="C34" s="4597" t="s">
        <v>1268</v>
      </c>
      <c r="D34" s="4598"/>
      <c r="E34" s="4599"/>
      <c r="F34" s="3636"/>
      <c r="G34" s="4600"/>
      <c r="H34" s="4601"/>
      <c r="I34" s="7119"/>
      <c r="J34" s="4602"/>
      <c r="K34" s="3638" t="b">
        <v>1</v>
      </c>
      <c r="L34" s="4603"/>
      <c r="M34" s="4603"/>
      <c r="N34" s="4609"/>
      <c r="O34" s="4617"/>
      <c r="P34" s="3676"/>
      <c r="Q34" s="4617"/>
      <c r="R34" s="4878"/>
      <c r="S34" s="4617"/>
      <c r="T34" s="4617"/>
      <c r="U34" s="4617"/>
      <c r="V34" s="4617"/>
      <c r="W34" s="4617"/>
      <c r="X34" s="4617"/>
      <c r="Y34" s="4617"/>
      <c r="Z34" s="4617"/>
      <c r="AA34" s="4617"/>
      <c r="AB34" s="4621">
        <f t="shared" si="2"/>
        <v>0</v>
      </c>
      <c r="AC34" s="661"/>
      <c r="AD34" s="4619">
        <f t="shared" si="3"/>
        <v>0</v>
      </c>
      <c r="AE34" s="4617"/>
      <c r="AF34" s="4617"/>
      <c r="AG34" s="4617"/>
      <c r="AH34" s="4617"/>
      <c r="AI34" s="4878"/>
      <c r="AJ34" s="4878"/>
      <c r="AK34" s="4617"/>
      <c r="AL34" s="4620">
        <f t="shared" si="0"/>
        <v>0</v>
      </c>
      <c r="AM34" s="4621">
        <f t="shared" si="1"/>
        <v>0</v>
      </c>
      <c r="AN34" s="661"/>
      <c r="AO34" s="7434"/>
      <c r="AP34" s="4618"/>
      <c r="AQ34" s="661"/>
      <c r="AR34" s="738"/>
    </row>
    <row r="35" spans="1:44">
      <c r="A35" s="738"/>
      <c r="B35" s="816"/>
      <c r="C35" s="4597" t="s">
        <v>1268</v>
      </c>
      <c r="D35" s="4598"/>
      <c r="E35" s="4599"/>
      <c r="F35" s="3636"/>
      <c r="G35" s="4600"/>
      <c r="H35" s="4601"/>
      <c r="I35" s="7119"/>
      <c r="J35" s="4602"/>
      <c r="K35" s="3638" t="b">
        <v>1</v>
      </c>
      <c r="L35" s="4603"/>
      <c r="M35" s="4603"/>
      <c r="N35" s="4609"/>
      <c r="O35" s="4617"/>
      <c r="P35" s="3676"/>
      <c r="Q35" s="4617"/>
      <c r="R35" s="4878"/>
      <c r="S35" s="4617"/>
      <c r="T35" s="4617"/>
      <c r="U35" s="4617"/>
      <c r="V35" s="4617"/>
      <c r="W35" s="4617"/>
      <c r="X35" s="4617"/>
      <c r="Y35" s="4617"/>
      <c r="Z35" s="4617"/>
      <c r="AA35" s="4617"/>
      <c r="AB35" s="4621">
        <f t="shared" si="2"/>
        <v>0</v>
      </c>
      <c r="AC35" s="661"/>
      <c r="AD35" s="4619">
        <f t="shared" si="3"/>
        <v>0</v>
      </c>
      <c r="AE35" s="4617"/>
      <c r="AF35" s="4617"/>
      <c r="AG35" s="4617"/>
      <c r="AH35" s="4617"/>
      <c r="AI35" s="4878"/>
      <c r="AJ35" s="4878"/>
      <c r="AK35" s="4617"/>
      <c r="AL35" s="4620">
        <f t="shared" si="0"/>
        <v>0</v>
      </c>
      <c r="AM35" s="4621">
        <f t="shared" si="1"/>
        <v>0</v>
      </c>
      <c r="AN35" s="661"/>
      <c r="AO35" s="7434"/>
      <c r="AP35" s="4618"/>
      <c r="AQ35" s="661"/>
      <c r="AR35" s="738"/>
    </row>
    <row r="36" spans="1:44">
      <c r="A36" s="738"/>
      <c r="B36" s="816"/>
      <c r="C36" s="4597" t="s">
        <v>1268</v>
      </c>
      <c r="D36" s="4598"/>
      <c r="E36" s="4599"/>
      <c r="F36" s="3636"/>
      <c r="G36" s="4600"/>
      <c r="H36" s="4601"/>
      <c r="I36" s="7119"/>
      <c r="J36" s="4602"/>
      <c r="K36" s="3638" t="b">
        <v>1</v>
      </c>
      <c r="L36" s="4603"/>
      <c r="M36" s="4603"/>
      <c r="N36" s="4609"/>
      <c r="O36" s="4617"/>
      <c r="P36" s="3676"/>
      <c r="Q36" s="4617"/>
      <c r="R36" s="4878"/>
      <c r="S36" s="4617"/>
      <c r="T36" s="4617"/>
      <c r="U36" s="4617"/>
      <c r="V36" s="4617"/>
      <c r="W36" s="4617"/>
      <c r="X36" s="4617"/>
      <c r="Y36" s="4617"/>
      <c r="Z36" s="4617"/>
      <c r="AA36" s="4617"/>
      <c r="AB36" s="4621">
        <f t="shared" si="2"/>
        <v>0</v>
      </c>
      <c r="AC36" s="661"/>
      <c r="AD36" s="4619">
        <f t="shared" si="3"/>
        <v>0</v>
      </c>
      <c r="AE36" s="4617"/>
      <c r="AF36" s="4617"/>
      <c r="AG36" s="4617"/>
      <c r="AH36" s="4617"/>
      <c r="AI36" s="4878"/>
      <c r="AJ36" s="4878"/>
      <c r="AK36" s="4617"/>
      <c r="AL36" s="4620">
        <f t="shared" si="0"/>
        <v>0</v>
      </c>
      <c r="AM36" s="4621">
        <f t="shared" si="1"/>
        <v>0</v>
      </c>
      <c r="AN36" s="661"/>
      <c r="AO36" s="7434"/>
      <c r="AP36" s="4618"/>
      <c r="AQ36" s="661"/>
      <c r="AR36" s="738"/>
    </row>
    <row r="37" spans="1:44">
      <c r="A37" s="738"/>
      <c r="B37" s="816"/>
      <c r="C37" s="4597" t="s">
        <v>1268</v>
      </c>
      <c r="D37" s="4598"/>
      <c r="E37" s="4599"/>
      <c r="F37" s="3636"/>
      <c r="G37" s="4600"/>
      <c r="H37" s="4601"/>
      <c r="I37" s="7119"/>
      <c r="J37" s="4602"/>
      <c r="K37" s="3638" t="b">
        <v>1</v>
      </c>
      <c r="L37" s="4603"/>
      <c r="M37" s="4603"/>
      <c r="N37" s="4609"/>
      <c r="O37" s="4617"/>
      <c r="P37" s="3676"/>
      <c r="Q37" s="4617"/>
      <c r="R37" s="4878"/>
      <c r="S37" s="4617"/>
      <c r="T37" s="4617"/>
      <c r="U37" s="4617"/>
      <c r="V37" s="4617"/>
      <c r="W37" s="4617"/>
      <c r="X37" s="4617"/>
      <c r="Y37" s="4617"/>
      <c r="Z37" s="4617"/>
      <c r="AA37" s="4617"/>
      <c r="AB37" s="4621">
        <f t="shared" si="2"/>
        <v>0</v>
      </c>
      <c r="AC37" s="661"/>
      <c r="AD37" s="4619">
        <f t="shared" si="3"/>
        <v>0</v>
      </c>
      <c r="AE37" s="4617"/>
      <c r="AF37" s="4617"/>
      <c r="AG37" s="4617"/>
      <c r="AH37" s="4617"/>
      <c r="AI37" s="4878"/>
      <c r="AJ37" s="4878"/>
      <c r="AK37" s="4617"/>
      <c r="AL37" s="4620">
        <f t="shared" si="0"/>
        <v>0</v>
      </c>
      <c r="AM37" s="4621">
        <f t="shared" si="1"/>
        <v>0</v>
      </c>
      <c r="AN37" s="661"/>
      <c r="AO37" s="7434"/>
      <c r="AP37" s="4618"/>
      <c r="AQ37" s="661"/>
      <c r="AR37" s="738"/>
    </row>
    <row r="38" spans="1:44">
      <c r="A38" s="738"/>
      <c r="B38" s="816"/>
      <c r="C38" s="4597" t="s">
        <v>1268</v>
      </c>
      <c r="D38" s="4598"/>
      <c r="E38" s="4599"/>
      <c r="F38" s="3636"/>
      <c r="G38" s="4600"/>
      <c r="H38" s="4601"/>
      <c r="I38" s="7119"/>
      <c r="J38" s="4602"/>
      <c r="K38" s="3638" t="b">
        <v>1</v>
      </c>
      <c r="L38" s="4603"/>
      <c r="M38" s="4603"/>
      <c r="N38" s="4609"/>
      <c r="O38" s="4617"/>
      <c r="P38" s="3676"/>
      <c r="Q38" s="4617"/>
      <c r="R38" s="4878"/>
      <c r="S38" s="4617"/>
      <c r="T38" s="4617"/>
      <c r="U38" s="4617"/>
      <c r="V38" s="4617"/>
      <c r="W38" s="4617"/>
      <c r="X38" s="4617"/>
      <c r="Y38" s="4617"/>
      <c r="Z38" s="4617"/>
      <c r="AA38" s="4617"/>
      <c r="AB38" s="4621">
        <f t="shared" si="2"/>
        <v>0</v>
      </c>
      <c r="AC38" s="661"/>
      <c r="AD38" s="4619">
        <f t="shared" si="3"/>
        <v>0</v>
      </c>
      <c r="AE38" s="4617"/>
      <c r="AF38" s="4617"/>
      <c r="AG38" s="4617"/>
      <c r="AH38" s="4617"/>
      <c r="AI38" s="4878"/>
      <c r="AJ38" s="4878"/>
      <c r="AK38" s="4617"/>
      <c r="AL38" s="4620">
        <f t="shared" si="0"/>
        <v>0</v>
      </c>
      <c r="AM38" s="4621">
        <f t="shared" si="1"/>
        <v>0</v>
      </c>
      <c r="AN38" s="661"/>
      <c r="AO38" s="7434"/>
      <c r="AP38" s="4618"/>
      <c r="AQ38" s="661"/>
      <c r="AR38" s="738"/>
    </row>
    <row r="39" spans="1:44">
      <c r="A39" s="738"/>
      <c r="B39" s="816"/>
      <c r="C39" s="4597" t="s">
        <v>1268</v>
      </c>
      <c r="D39" s="4598"/>
      <c r="E39" s="4599"/>
      <c r="F39" s="3636"/>
      <c r="G39" s="4600"/>
      <c r="H39" s="4601"/>
      <c r="I39" s="7119"/>
      <c r="J39" s="4602"/>
      <c r="K39" s="3638" t="b">
        <v>1</v>
      </c>
      <c r="L39" s="4603"/>
      <c r="M39" s="4603"/>
      <c r="N39" s="4609"/>
      <c r="O39" s="4617"/>
      <c r="P39" s="3676"/>
      <c r="Q39" s="4617"/>
      <c r="R39" s="4878"/>
      <c r="S39" s="4617"/>
      <c r="T39" s="4617"/>
      <c r="U39" s="4617"/>
      <c r="V39" s="4617"/>
      <c r="W39" s="4617"/>
      <c r="X39" s="4617"/>
      <c r="Y39" s="4617"/>
      <c r="Z39" s="4617"/>
      <c r="AA39" s="4617"/>
      <c r="AB39" s="4621">
        <f t="shared" si="2"/>
        <v>0</v>
      </c>
      <c r="AC39" s="661"/>
      <c r="AD39" s="4619">
        <f t="shared" si="3"/>
        <v>0</v>
      </c>
      <c r="AE39" s="4617"/>
      <c r="AF39" s="4617"/>
      <c r="AG39" s="4617"/>
      <c r="AH39" s="4617"/>
      <c r="AI39" s="4878"/>
      <c r="AJ39" s="4878"/>
      <c r="AK39" s="4617"/>
      <c r="AL39" s="4620">
        <f t="shared" si="0"/>
        <v>0</v>
      </c>
      <c r="AM39" s="4621">
        <f t="shared" si="1"/>
        <v>0</v>
      </c>
      <c r="AN39" s="661"/>
      <c r="AO39" s="7434"/>
      <c r="AP39" s="4618"/>
      <c r="AQ39" s="661"/>
      <c r="AR39" s="738"/>
    </row>
    <row r="40" spans="1:44">
      <c r="A40" s="738"/>
      <c r="B40" s="816"/>
      <c r="C40" s="4597" t="s">
        <v>1268</v>
      </c>
      <c r="D40" s="4598"/>
      <c r="E40" s="4599"/>
      <c r="F40" s="3636"/>
      <c r="G40" s="4600"/>
      <c r="H40" s="4601"/>
      <c r="I40" s="7119"/>
      <c r="J40" s="4602"/>
      <c r="K40" s="3638" t="b">
        <v>1</v>
      </c>
      <c r="L40" s="4603"/>
      <c r="M40" s="4603"/>
      <c r="N40" s="4609"/>
      <c r="O40" s="4617"/>
      <c r="P40" s="3676"/>
      <c r="Q40" s="4617"/>
      <c r="R40" s="4878"/>
      <c r="S40" s="4617"/>
      <c r="T40" s="4617"/>
      <c r="U40" s="4617"/>
      <c r="V40" s="4617"/>
      <c r="W40" s="4617"/>
      <c r="X40" s="4617"/>
      <c r="Y40" s="4617"/>
      <c r="Z40" s="4617"/>
      <c r="AA40" s="4617"/>
      <c r="AB40" s="4621">
        <f t="shared" si="2"/>
        <v>0</v>
      </c>
      <c r="AC40" s="661"/>
      <c r="AD40" s="4619">
        <f t="shared" si="3"/>
        <v>0</v>
      </c>
      <c r="AE40" s="4617"/>
      <c r="AF40" s="4617"/>
      <c r="AG40" s="4617"/>
      <c r="AH40" s="4617"/>
      <c r="AI40" s="4878"/>
      <c r="AJ40" s="4878"/>
      <c r="AK40" s="4617"/>
      <c r="AL40" s="4620">
        <f t="shared" si="0"/>
        <v>0</v>
      </c>
      <c r="AM40" s="4621">
        <f t="shared" si="1"/>
        <v>0</v>
      </c>
      <c r="AN40" s="661"/>
      <c r="AO40" s="7434"/>
      <c r="AP40" s="4618"/>
      <c r="AQ40" s="661"/>
      <c r="AR40" s="738"/>
    </row>
    <row r="41" spans="1:44">
      <c r="A41" s="738"/>
      <c r="B41" s="816"/>
      <c r="C41" s="4597" t="s">
        <v>1268</v>
      </c>
      <c r="D41" s="4598"/>
      <c r="E41" s="4599"/>
      <c r="F41" s="3636"/>
      <c r="G41" s="4600"/>
      <c r="H41" s="4601"/>
      <c r="I41" s="7119"/>
      <c r="J41" s="4602"/>
      <c r="K41" s="3638" t="b">
        <v>1</v>
      </c>
      <c r="L41" s="4603"/>
      <c r="M41" s="4603"/>
      <c r="N41" s="4609"/>
      <c r="O41" s="4617"/>
      <c r="P41" s="3676"/>
      <c r="Q41" s="4617"/>
      <c r="R41" s="4878"/>
      <c r="S41" s="4617"/>
      <c r="T41" s="4617"/>
      <c r="U41" s="4617"/>
      <c r="V41" s="4617"/>
      <c r="W41" s="4617"/>
      <c r="X41" s="4617"/>
      <c r="Y41" s="4617"/>
      <c r="Z41" s="4617"/>
      <c r="AA41" s="4617"/>
      <c r="AB41" s="4621">
        <f t="shared" si="2"/>
        <v>0</v>
      </c>
      <c r="AC41" s="661"/>
      <c r="AD41" s="4619">
        <f t="shared" si="3"/>
        <v>0</v>
      </c>
      <c r="AE41" s="4617"/>
      <c r="AF41" s="4617"/>
      <c r="AG41" s="4617"/>
      <c r="AH41" s="4617"/>
      <c r="AI41" s="4878"/>
      <c r="AJ41" s="4878"/>
      <c r="AK41" s="4617"/>
      <c r="AL41" s="4620">
        <f t="shared" si="0"/>
        <v>0</v>
      </c>
      <c r="AM41" s="4621">
        <f t="shared" si="1"/>
        <v>0</v>
      </c>
      <c r="AN41" s="661"/>
      <c r="AO41" s="7434"/>
      <c r="AP41" s="4618"/>
      <c r="AQ41" s="661"/>
      <c r="AR41" s="738"/>
    </row>
    <row r="42" spans="1:44">
      <c r="A42" s="738"/>
      <c r="B42" s="816"/>
      <c r="C42" s="4597" t="s">
        <v>1268</v>
      </c>
      <c r="D42" s="4598"/>
      <c r="E42" s="4599"/>
      <c r="F42" s="3636"/>
      <c r="G42" s="4600"/>
      <c r="H42" s="4601"/>
      <c r="I42" s="7119"/>
      <c r="J42" s="4602"/>
      <c r="K42" s="3638" t="b">
        <v>1</v>
      </c>
      <c r="L42" s="4603"/>
      <c r="M42" s="4603"/>
      <c r="N42" s="4609"/>
      <c r="O42" s="4617"/>
      <c r="P42" s="3676"/>
      <c r="Q42" s="4617"/>
      <c r="R42" s="4878"/>
      <c r="S42" s="4617"/>
      <c r="T42" s="4617"/>
      <c r="U42" s="4617"/>
      <c r="V42" s="4617"/>
      <c r="W42" s="4617"/>
      <c r="X42" s="4617"/>
      <c r="Y42" s="4617"/>
      <c r="Z42" s="4617"/>
      <c r="AA42" s="4617"/>
      <c r="AB42" s="4621">
        <f t="shared" si="2"/>
        <v>0</v>
      </c>
      <c r="AC42" s="661"/>
      <c r="AD42" s="4619">
        <f t="shared" si="3"/>
        <v>0</v>
      </c>
      <c r="AE42" s="4617"/>
      <c r="AF42" s="4617"/>
      <c r="AG42" s="4617"/>
      <c r="AH42" s="4617"/>
      <c r="AI42" s="4878"/>
      <c r="AJ42" s="4878"/>
      <c r="AK42" s="4617"/>
      <c r="AL42" s="4620">
        <f t="shared" si="0"/>
        <v>0</v>
      </c>
      <c r="AM42" s="4621">
        <f t="shared" si="1"/>
        <v>0</v>
      </c>
      <c r="AN42" s="661"/>
      <c r="AO42" s="7434"/>
      <c r="AP42" s="4618"/>
      <c r="AQ42" s="661"/>
      <c r="AR42" s="738"/>
    </row>
    <row r="43" spans="1:44">
      <c r="A43" s="738"/>
      <c r="B43" s="816"/>
      <c r="C43" s="4597" t="s">
        <v>1268</v>
      </c>
      <c r="D43" s="4598"/>
      <c r="E43" s="4599"/>
      <c r="F43" s="3636"/>
      <c r="G43" s="4600"/>
      <c r="H43" s="4601"/>
      <c r="I43" s="7119"/>
      <c r="J43" s="4602"/>
      <c r="K43" s="3638" t="b">
        <v>1</v>
      </c>
      <c r="L43" s="4603"/>
      <c r="M43" s="4603"/>
      <c r="N43" s="4609"/>
      <c r="O43" s="4617"/>
      <c r="P43" s="3676"/>
      <c r="Q43" s="4617"/>
      <c r="R43" s="4878"/>
      <c r="S43" s="4617"/>
      <c r="T43" s="4617"/>
      <c r="U43" s="4617"/>
      <c r="V43" s="4617"/>
      <c r="W43" s="4617"/>
      <c r="X43" s="4617"/>
      <c r="Y43" s="4617"/>
      <c r="Z43" s="4617"/>
      <c r="AA43" s="4617"/>
      <c r="AB43" s="4621">
        <f t="shared" si="2"/>
        <v>0</v>
      </c>
      <c r="AC43" s="661"/>
      <c r="AD43" s="4619">
        <f t="shared" si="3"/>
        <v>0</v>
      </c>
      <c r="AE43" s="4617"/>
      <c r="AF43" s="4617"/>
      <c r="AG43" s="4617"/>
      <c r="AH43" s="4617"/>
      <c r="AI43" s="4878"/>
      <c r="AJ43" s="4878"/>
      <c r="AK43" s="4617"/>
      <c r="AL43" s="4620">
        <f t="shared" si="0"/>
        <v>0</v>
      </c>
      <c r="AM43" s="4621">
        <f t="shared" si="1"/>
        <v>0</v>
      </c>
      <c r="AN43" s="661"/>
      <c r="AO43" s="7434"/>
      <c r="AP43" s="4618"/>
      <c r="AQ43" s="661"/>
      <c r="AR43" s="738"/>
    </row>
    <row r="44" spans="1:44">
      <c r="A44" s="738"/>
      <c r="B44" s="816"/>
      <c r="C44" s="4597" t="s">
        <v>1268</v>
      </c>
      <c r="D44" s="4598"/>
      <c r="E44" s="4599"/>
      <c r="F44" s="3636"/>
      <c r="G44" s="4600"/>
      <c r="H44" s="4601"/>
      <c r="I44" s="7119"/>
      <c r="J44" s="4602"/>
      <c r="K44" s="3638" t="b">
        <v>1</v>
      </c>
      <c r="L44" s="4603"/>
      <c r="M44" s="4603"/>
      <c r="N44" s="4609"/>
      <c r="O44" s="4617"/>
      <c r="P44" s="3676"/>
      <c r="Q44" s="4617"/>
      <c r="R44" s="4878"/>
      <c r="S44" s="4617"/>
      <c r="T44" s="4617"/>
      <c r="U44" s="4617"/>
      <c r="V44" s="4617"/>
      <c r="W44" s="4617"/>
      <c r="X44" s="4617"/>
      <c r="Y44" s="4617"/>
      <c r="Z44" s="4617"/>
      <c r="AA44" s="4617"/>
      <c r="AB44" s="4621">
        <f t="shared" si="2"/>
        <v>0</v>
      </c>
      <c r="AC44" s="661"/>
      <c r="AD44" s="4619">
        <f t="shared" si="3"/>
        <v>0</v>
      </c>
      <c r="AE44" s="4617"/>
      <c r="AF44" s="4617"/>
      <c r="AG44" s="4617"/>
      <c r="AH44" s="4617"/>
      <c r="AI44" s="4878"/>
      <c r="AJ44" s="4878"/>
      <c r="AK44" s="4617"/>
      <c r="AL44" s="4620">
        <f t="shared" si="0"/>
        <v>0</v>
      </c>
      <c r="AM44" s="4621">
        <f t="shared" si="1"/>
        <v>0</v>
      </c>
      <c r="AN44" s="661"/>
      <c r="AO44" s="7434"/>
      <c r="AP44" s="4618"/>
      <c r="AQ44" s="661"/>
      <c r="AR44" s="738"/>
    </row>
    <row r="45" spans="1:44">
      <c r="A45" s="738"/>
      <c r="B45" s="816"/>
      <c r="C45" s="4597" t="s">
        <v>1268</v>
      </c>
      <c r="D45" s="4598"/>
      <c r="E45" s="4599"/>
      <c r="F45" s="3636"/>
      <c r="G45" s="4600"/>
      <c r="H45" s="4601"/>
      <c r="I45" s="7119"/>
      <c r="J45" s="4602"/>
      <c r="K45" s="3638" t="b">
        <v>1</v>
      </c>
      <c r="L45" s="4603"/>
      <c r="M45" s="4603"/>
      <c r="N45" s="4609"/>
      <c r="O45" s="4617"/>
      <c r="P45" s="3676"/>
      <c r="Q45" s="4617"/>
      <c r="R45" s="4878"/>
      <c r="S45" s="4617"/>
      <c r="T45" s="4617"/>
      <c r="U45" s="4617"/>
      <c r="V45" s="4617"/>
      <c r="W45" s="4617"/>
      <c r="X45" s="4617"/>
      <c r="Y45" s="4617"/>
      <c r="Z45" s="4617"/>
      <c r="AA45" s="4617"/>
      <c r="AB45" s="4621">
        <f t="shared" si="2"/>
        <v>0</v>
      </c>
      <c r="AC45" s="661"/>
      <c r="AD45" s="4619">
        <f t="shared" si="3"/>
        <v>0</v>
      </c>
      <c r="AE45" s="4617"/>
      <c r="AF45" s="4617"/>
      <c r="AG45" s="4617"/>
      <c r="AH45" s="4617"/>
      <c r="AI45" s="4878"/>
      <c r="AJ45" s="4878"/>
      <c r="AK45" s="4617"/>
      <c r="AL45" s="4620">
        <f t="shared" si="0"/>
        <v>0</v>
      </c>
      <c r="AM45" s="4621">
        <f t="shared" si="1"/>
        <v>0</v>
      </c>
      <c r="AN45" s="661"/>
      <c r="AO45" s="7434"/>
      <c r="AP45" s="4618"/>
      <c r="AQ45" s="661"/>
      <c r="AR45" s="738"/>
    </row>
    <row r="46" spans="1:44">
      <c r="A46" s="738"/>
      <c r="B46" s="816"/>
      <c r="C46" s="4597" t="s">
        <v>1268</v>
      </c>
      <c r="D46" s="4598"/>
      <c r="E46" s="4599"/>
      <c r="F46" s="3636"/>
      <c r="G46" s="4600"/>
      <c r="H46" s="4601"/>
      <c r="I46" s="7119"/>
      <c r="J46" s="4602"/>
      <c r="K46" s="3638" t="b">
        <v>1</v>
      </c>
      <c r="L46" s="4603"/>
      <c r="M46" s="4603"/>
      <c r="N46" s="4609"/>
      <c r="O46" s="4617"/>
      <c r="P46" s="3676"/>
      <c r="Q46" s="4617"/>
      <c r="R46" s="4878"/>
      <c r="S46" s="4617"/>
      <c r="T46" s="4617"/>
      <c r="U46" s="4617"/>
      <c r="V46" s="4617"/>
      <c r="W46" s="4617"/>
      <c r="X46" s="4617"/>
      <c r="Y46" s="4617"/>
      <c r="Z46" s="4617"/>
      <c r="AA46" s="4617"/>
      <c r="AB46" s="4621">
        <f t="shared" si="2"/>
        <v>0</v>
      </c>
      <c r="AC46" s="661"/>
      <c r="AD46" s="4619">
        <f t="shared" si="3"/>
        <v>0</v>
      </c>
      <c r="AE46" s="4617"/>
      <c r="AF46" s="4617"/>
      <c r="AG46" s="4617"/>
      <c r="AH46" s="4617"/>
      <c r="AI46" s="4878"/>
      <c r="AJ46" s="4878"/>
      <c r="AK46" s="4617"/>
      <c r="AL46" s="4620">
        <f t="shared" si="0"/>
        <v>0</v>
      </c>
      <c r="AM46" s="4621">
        <f t="shared" si="1"/>
        <v>0</v>
      </c>
      <c r="AN46" s="661"/>
      <c r="AO46" s="7434"/>
      <c r="AP46" s="4618"/>
      <c r="AQ46" s="661"/>
      <c r="AR46" s="738"/>
    </row>
    <row r="47" spans="1:44">
      <c r="A47" s="738"/>
      <c r="B47" s="816"/>
      <c r="C47" s="4597" t="s">
        <v>1268</v>
      </c>
      <c r="D47" s="4598"/>
      <c r="E47" s="4599"/>
      <c r="F47" s="3636"/>
      <c r="G47" s="4600"/>
      <c r="H47" s="4601"/>
      <c r="I47" s="7119"/>
      <c r="J47" s="4602"/>
      <c r="K47" s="3638" t="b">
        <v>1</v>
      </c>
      <c r="L47" s="4603"/>
      <c r="M47" s="4603"/>
      <c r="N47" s="4609"/>
      <c r="O47" s="4617"/>
      <c r="P47" s="3676"/>
      <c r="Q47" s="4617"/>
      <c r="R47" s="4878"/>
      <c r="S47" s="4617"/>
      <c r="T47" s="4617"/>
      <c r="U47" s="4617"/>
      <c r="V47" s="4617"/>
      <c r="W47" s="4617"/>
      <c r="X47" s="4617"/>
      <c r="Y47" s="4617"/>
      <c r="Z47" s="4617"/>
      <c r="AA47" s="4617"/>
      <c r="AB47" s="4621">
        <f t="shared" si="2"/>
        <v>0</v>
      </c>
      <c r="AC47" s="661"/>
      <c r="AD47" s="4619">
        <f t="shared" si="3"/>
        <v>0</v>
      </c>
      <c r="AE47" s="4617"/>
      <c r="AF47" s="4617"/>
      <c r="AG47" s="4617"/>
      <c r="AH47" s="4617"/>
      <c r="AI47" s="4878"/>
      <c r="AJ47" s="4878"/>
      <c r="AK47" s="4617"/>
      <c r="AL47" s="4620">
        <f t="shared" si="0"/>
        <v>0</v>
      </c>
      <c r="AM47" s="4621">
        <f t="shared" si="1"/>
        <v>0</v>
      </c>
      <c r="AN47" s="661"/>
      <c r="AO47" s="7434"/>
      <c r="AP47" s="4618"/>
      <c r="AQ47" s="661"/>
      <c r="AR47" s="738"/>
    </row>
    <row r="48" spans="1:44">
      <c r="A48" s="738"/>
      <c r="B48" s="816"/>
      <c r="C48" s="4597" t="s">
        <v>1268</v>
      </c>
      <c r="D48" s="4598"/>
      <c r="E48" s="4599"/>
      <c r="F48" s="3636"/>
      <c r="G48" s="4600"/>
      <c r="H48" s="4601"/>
      <c r="I48" s="7119"/>
      <c r="J48" s="4602"/>
      <c r="K48" s="3638" t="b">
        <v>1</v>
      </c>
      <c r="L48" s="4603"/>
      <c r="M48" s="4603"/>
      <c r="N48" s="4609"/>
      <c r="O48" s="4617"/>
      <c r="P48" s="3676"/>
      <c r="Q48" s="4617"/>
      <c r="R48" s="4878"/>
      <c r="S48" s="4617"/>
      <c r="T48" s="4617"/>
      <c r="U48" s="4617"/>
      <c r="V48" s="4617"/>
      <c r="W48" s="4617"/>
      <c r="X48" s="4617"/>
      <c r="Y48" s="4617"/>
      <c r="Z48" s="4617"/>
      <c r="AA48" s="4617"/>
      <c r="AB48" s="4621">
        <f t="shared" si="2"/>
        <v>0</v>
      </c>
      <c r="AC48" s="661"/>
      <c r="AD48" s="4619">
        <f t="shared" si="3"/>
        <v>0</v>
      </c>
      <c r="AE48" s="4617"/>
      <c r="AF48" s="4617"/>
      <c r="AG48" s="4617"/>
      <c r="AH48" s="4617"/>
      <c r="AI48" s="4878"/>
      <c r="AJ48" s="4878"/>
      <c r="AK48" s="4617"/>
      <c r="AL48" s="4620">
        <f t="shared" si="0"/>
        <v>0</v>
      </c>
      <c r="AM48" s="4621">
        <f t="shared" si="1"/>
        <v>0</v>
      </c>
      <c r="AN48" s="661"/>
      <c r="AO48" s="7434"/>
      <c r="AP48" s="4618"/>
      <c r="AQ48" s="661"/>
      <c r="AR48" s="738"/>
    </row>
    <row r="49" spans="1:44">
      <c r="A49" s="738"/>
      <c r="B49" s="816"/>
      <c r="C49" s="4597" t="s">
        <v>1268</v>
      </c>
      <c r="D49" s="4598"/>
      <c r="E49" s="4599"/>
      <c r="F49" s="3636"/>
      <c r="G49" s="4600"/>
      <c r="H49" s="4601"/>
      <c r="I49" s="7119"/>
      <c r="J49" s="4602"/>
      <c r="K49" s="3638" t="b">
        <v>1</v>
      </c>
      <c r="L49" s="4603"/>
      <c r="M49" s="4603"/>
      <c r="N49" s="4609"/>
      <c r="O49" s="4617"/>
      <c r="P49" s="3676"/>
      <c r="Q49" s="4617"/>
      <c r="R49" s="4878"/>
      <c r="S49" s="4617"/>
      <c r="T49" s="4617"/>
      <c r="U49" s="4617"/>
      <c r="V49" s="4617"/>
      <c r="W49" s="4617"/>
      <c r="X49" s="4617"/>
      <c r="Y49" s="4617"/>
      <c r="Z49" s="4617"/>
      <c r="AA49" s="4617"/>
      <c r="AB49" s="4621">
        <f t="shared" si="2"/>
        <v>0</v>
      </c>
      <c r="AC49" s="661"/>
      <c r="AD49" s="4619">
        <f t="shared" si="3"/>
        <v>0</v>
      </c>
      <c r="AE49" s="4617"/>
      <c r="AF49" s="4617"/>
      <c r="AG49" s="4617"/>
      <c r="AH49" s="4617"/>
      <c r="AI49" s="4878"/>
      <c r="AJ49" s="4878"/>
      <c r="AK49" s="4617"/>
      <c r="AL49" s="4620">
        <f>AI49+AJ49-AK49</f>
        <v>0</v>
      </c>
      <c r="AM49" s="4621">
        <f t="shared" si="1"/>
        <v>0</v>
      </c>
      <c r="AN49" s="661"/>
      <c r="AO49" s="7434"/>
      <c r="AP49" s="4618"/>
      <c r="AQ49" s="661"/>
      <c r="AR49" s="738"/>
    </row>
    <row r="50" spans="1:44">
      <c r="A50" s="738"/>
      <c r="B50" s="816"/>
      <c r="C50" s="4597" t="s">
        <v>1268</v>
      </c>
      <c r="D50" s="4598"/>
      <c r="E50" s="4599"/>
      <c r="F50" s="3636"/>
      <c r="G50" s="4600"/>
      <c r="H50" s="4601"/>
      <c r="I50" s="7119"/>
      <c r="J50" s="4602"/>
      <c r="K50" s="3638" t="b">
        <v>1</v>
      </c>
      <c r="L50" s="4603"/>
      <c r="M50" s="4603"/>
      <c r="N50" s="4609"/>
      <c r="O50" s="4617"/>
      <c r="P50" s="3676"/>
      <c r="Q50" s="4617"/>
      <c r="R50" s="4878"/>
      <c r="S50" s="4617"/>
      <c r="T50" s="4617"/>
      <c r="U50" s="4617"/>
      <c r="V50" s="4617"/>
      <c r="W50" s="4617"/>
      <c r="X50" s="4617"/>
      <c r="Y50" s="4617"/>
      <c r="Z50" s="4617"/>
      <c r="AA50" s="4617"/>
      <c r="AB50" s="4621">
        <f t="shared" si="2"/>
        <v>0</v>
      </c>
      <c r="AC50" s="661"/>
      <c r="AD50" s="4619">
        <f t="shared" si="3"/>
        <v>0</v>
      </c>
      <c r="AE50" s="4617"/>
      <c r="AF50" s="4617"/>
      <c r="AG50" s="4617"/>
      <c r="AH50" s="4617"/>
      <c r="AI50" s="4878"/>
      <c r="AJ50" s="4878"/>
      <c r="AK50" s="4617"/>
      <c r="AL50" s="4620">
        <f t="shared" si="0"/>
        <v>0</v>
      </c>
      <c r="AM50" s="4621">
        <f t="shared" si="1"/>
        <v>0</v>
      </c>
      <c r="AN50" s="661"/>
      <c r="AO50" s="7434"/>
      <c r="AP50" s="4618"/>
      <c r="AQ50" s="661"/>
      <c r="AR50" s="738"/>
    </row>
    <row r="51" spans="1:44">
      <c r="A51" s="738"/>
      <c r="B51" s="816"/>
      <c r="C51" s="3985" t="s">
        <v>1269</v>
      </c>
      <c r="D51" s="3986"/>
      <c r="E51" s="3986"/>
      <c r="F51" s="3987"/>
      <c r="G51" s="3987"/>
      <c r="H51" s="3987"/>
      <c r="I51" s="7121"/>
      <c r="J51" s="3987"/>
      <c r="K51" s="3988"/>
      <c r="L51" s="3989"/>
      <c r="M51" s="3989"/>
      <c r="N51" s="4610"/>
      <c r="O51" s="3989"/>
      <c r="P51" s="4614"/>
      <c r="Q51" s="3989"/>
      <c r="R51" s="8025"/>
      <c r="S51" s="4628">
        <f>SUMIF($K$15:$K$50,"TRUE",S15:S50)</f>
        <v>0</v>
      </c>
      <c r="T51" s="4628">
        <f>SUMIF($K$15:$K$50,"TRUE",T15:T50)</f>
        <v>0</v>
      </c>
      <c r="U51" s="4628">
        <f>SUMIF($K$15:$K$50,"TRUE",U15:U50)</f>
        <v>0</v>
      </c>
      <c r="V51" s="4628">
        <f t="shared" ref="V51:AB51" si="4">SUMIF($K$15:$K$50,"TRUE",V15:V50)</f>
        <v>0</v>
      </c>
      <c r="W51" s="4628">
        <f t="shared" si="4"/>
        <v>0</v>
      </c>
      <c r="X51" s="4628">
        <f t="shared" si="4"/>
        <v>0</v>
      </c>
      <c r="Y51" s="4628">
        <f t="shared" si="4"/>
        <v>0</v>
      </c>
      <c r="Z51" s="4628">
        <f t="shared" si="4"/>
        <v>0</v>
      </c>
      <c r="AA51" s="4628">
        <f t="shared" si="4"/>
        <v>0</v>
      </c>
      <c r="AB51" s="4629">
        <f t="shared" si="4"/>
        <v>0</v>
      </c>
      <c r="AC51" s="661"/>
      <c r="AD51" s="4622">
        <f t="shared" ref="AD51:AM51" si="5">SUMIF($K$15:$K$50,"TRUE",AD15:AD50)</f>
        <v>0</v>
      </c>
      <c r="AE51" s="4623">
        <f t="shared" si="5"/>
        <v>0</v>
      </c>
      <c r="AF51" s="4623">
        <f t="shared" si="5"/>
        <v>0</v>
      </c>
      <c r="AG51" s="4623">
        <f t="shared" si="5"/>
        <v>0</v>
      </c>
      <c r="AH51" s="4623">
        <f t="shared" si="5"/>
        <v>0</v>
      </c>
      <c r="AI51" s="4623">
        <f>SUMIF($K$15:$K$50,"TRUE",AI15:AI50)</f>
        <v>0</v>
      </c>
      <c r="AJ51" s="4623">
        <f>SUMIF($K$15:$K$50,"TRUE",AJ15:AJ50)</f>
        <v>0</v>
      </c>
      <c r="AK51" s="4623">
        <f>SUMIF($K$15:$K$50,"TRUE",AK15:AK50)</f>
        <v>0</v>
      </c>
      <c r="AL51" s="4623">
        <f>SUMIF($K$15:$K$50,"TRUE",AL15:AL50)</f>
        <v>0</v>
      </c>
      <c r="AM51" s="4624">
        <f t="shared" si="5"/>
        <v>0</v>
      </c>
      <c r="AN51" s="661"/>
      <c r="AO51" s="7435">
        <f>SUMIF($K$15:$K$50,"TRUE",AO15:AO50)</f>
        <v>0</v>
      </c>
      <c r="AP51" s="7440"/>
      <c r="AQ51" s="661"/>
      <c r="AR51" s="738"/>
    </row>
    <row r="52" spans="1:44" s="179" customFormat="1" ht="13.5" thickBot="1">
      <c r="A52" s="740"/>
      <c r="B52" s="822"/>
      <c r="C52" s="3990" t="s">
        <v>1270</v>
      </c>
      <c r="D52" s="3991"/>
      <c r="E52" s="3991"/>
      <c r="F52" s="3992"/>
      <c r="G52" s="3992"/>
      <c r="H52" s="3992"/>
      <c r="I52" s="7120"/>
      <c r="J52" s="3992"/>
      <c r="K52" s="3993"/>
      <c r="L52" s="3994"/>
      <c r="M52" s="3994"/>
      <c r="N52" s="4611"/>
      <c r="O52" s="3994"/>
      <c r="P52" s="4615"/>
      <c r="Q52" s="3994"/>
      <c r="R52" s="8026"/>
      <c r="S52" s="4630">
        <f>SUM(S15:S50)</f>
        <v>0</v>
      </c>
      <c r="T52" s="4630">
        <f>SUM(T15:T50)</f>
        <v>0</v>
      </c>
      <c r="U52" s="4630">
        <f>SUM(U15:U50)</f>
        <v>0</v>
      </c>
      <c r="V52" s="4630">
        <f t="shared" ref="V52:AB52" si="6">SUM(V15:V50)</f>
        <v>0</v>
      </c>
      <c r="W52" s="4630">
        <f t="shared" si="6"/>
        <v>0</v>
      </c>
      <c r="X52" s="4630">
        <f t="shared" si="6"/>
        <v>0</v>
      </c>
      <c r="Y52" s="4630">
        <f t="shared" si="6"/>
        <v>0</v>
      </c>
      <c r="Z52" s="4630">
        <f t="shared" si="6"/>
        <v>0</v>
      </c>
      <c r="AA52" s="4630">
        <f t="shared" si="6"/>
        <v>0</v>
      </c>
      <c r="AB52" s="4627">
        <f t="shared" si="6"/>
        <v>0</v>
      </c>
      <c r="AC52" s="662"/>
      <c r="AD52" s="4625">
        <f t="shared" ref="AD52:AM52" si="7">SUM(AD15:AD50)</f>
        <v>0</v>
      </c>
      <c r="AE52" s="4626">
        <f t="shared" si="7"/>
        <v>0</v>
      </c>
      <c r="AF52" s="4626">
        <f t="shared" si="7"/>
        <v>0</v>
      </c>
      <c r="AG52" s="4626">
        <f t="shared" si="7"/>
        <v>0</v>
      </c>
      <c r="AH52" s="4626">
        <f t="shared" si="7"/>
        <v>0</v>
      </c>
      <c r="AI52" s="4626">
        <f>SUM(AI15:AI50)</f>
        <v>0</v>
      </c>
      <c r="AJ52" s="4626">
        <f>SUM(AJ15:AJ50)</f>
        <v>0</v>
      </c>
      <c r="AK52" s="4626">
        <f>SUM(AK15:AK50)</f>
        <v>0</v>
      </c>
      <c r="AL52" s="4626">
        <f>SUM(AL15:AL50)</f>
        <v>0</v>
      </c>
      <c r="AM52" s="4627">
        <f t="shared" si="7"/>
        <v>0</v>
      </c>
      <c r="AN52" s="662"/>
      <c r="AO52" s="7436">
        <f>SUM(AO15:AO50)</f>
        <v>0</v>
      </c>
      <c r="AP52" s="7441"/>
      <c r="AQ52" s="662"/>
      <c r="AR52" s="740"/>
    </row>
    <row r="53" spans="1:44">
      <c r="A53" s="738"/>
      <c r="B53" s="816"/>
      <c r="C53" s="820"/>
      <c r="D53" s="820"/>
      <c r="E53" s="820"/>
      <c r="F53" s="870"/>
      <c r="G53" s="870"/>
      <c r="H53" s="870"/>
      <c r="I53" s="870"/>
      <c r="J53" s="870"/>
      <c r="K53" s="870"/>
      <c r="L53" s="870"/>
      <c r="M53" s="870"/>
      <c r="N53" s="4612"/>
      <c r="O53" s="870"/>
      <c r="P53" s="4616"/>
      <c r="Q53" s="870"/>
      <c r="R53" s="870"/>
      <c r="S53" s="871"/>
      <c r="T53" s="871"/>
      <c r="U53" s="871"/>
      <c r="V53" s="871"/>
      <c r="W53" s="871"/>
      <c r="X53" s="871"/>
      <c r="Y53" s="871"/>
      <c r="Z53" s="871"/>
      <c r="AA53" s="871"/>
      <c r="AB53" s="871"/>
      <c r="AC53" s="662"/>
      <c r="AD53" s="871"/>
      <c r="AE53" s="871"/>
      <c r="AF53" s="871"/>
      <c r="AG53" s="871"/>
      <c r="AH53" s="871"/>
      <c r="AI53" s="871"/>
      <c r="AJ53" s="871"/>
      <c r="AK53" s="871"/>
      <c r="AL53" s="871"/>
      <c r="AM53" s="871"/>
      <c r="AN53" s="661"/>
      <c r="AO53" s="661"/>
      <c r="AP53" s="6177"/>
      <c r="AQ53" s="661"/>
      <c r="AR53" s="738"/>
    </row>
    <row r="54" spans="1:44" ht="13.5" thickBot="1">
      <c r="A54" s="738"/>
      <c r="B54" s="816"/>
      <c r="C54" s="855"/>
      <c r="D54" s="237" t="s">
        <v>56</v>
      </c>
      <c r="E54" s="872" t="s">
        <v>3243</v>
      </c>
      <c r="F54" s="69"/>
      <c r="G54" s="69"/>
      <c r="H54" s="69"/>
      <c r="I54" s="6116"/>
      <c r="J54" s="69"/>
      <c r="K54" s="661"/>
      <c r="L54" s="661"/>
      <c r="M54" s="661"/>
      <c r="N54" s="4105"/>
      <c r="O54" s="661"/>
      <c r="P54" s="817"/>
      <c r="Q54" s="122"/>
      <c r="R54" s="122"/>
      <c r="S54" s="122"/>
      <c r="T54" s="69"/>
      <c r="U54" s="876"/>
      <c r="V54" s="876"/>
      <c r="W54" s="69"/>
      <c r="X54" s="122"/>
      <c r="Y54" s="69"/>
      <c r="Z54" s="871"/>
      <c r="AA54" s="871"/>
      <c r="AB54" s="871"/>
      <c r="AC54" s="662"/>
      <c r="AD54" s="871"/>
      <c r="AE54" s="871"/>
      <c r="AF54" s="871"/>
      <c r="AG54" s="871"/>
      <c r="AH54" s="871"/>
      <c r="AI54" s="871"/>
      <c r="AJ54" s="871"/>
      <c r="AK54" s="871"/>
      <c r="AL54" s="871"/>
      <c r="AM54" s="871"/>
      <c r="AN54" s="661"/>
      <c r="AO54" s="661"/>
      <c r="AP54" s="6177"/>
      <c r="AQ54" s="661"/>
      <c r="AR54" s="738"/>
    </row>
    <row r="55" spans="1:44">
      <c r="A55" s="738"/>
      <c r="B55" s="816"/>
      <c r="C55" s="820"/>
      <c r="D55" s="287"/>
      <c r="E55" s="100" t="s">
        <v>1271</v>
      </c>
      <c r="F55" s="69"/>
      <c r="G55" s="69"/>
      <c r="H55" s="69"/>
      <c r="I55" s="6116"/>
      <c r="J55" s="69"/>
      <c r="K55" s="661"/>
      <c r="L55" s="661"/>
      <c r="M55" s="661"/>
      <c r="N55" s="4105"/>
      <c r="O55" s="661"/>
      <c r="P55" s="817"/>
      <c r="Q55" s="67"/>
      <c r="R55" s="67"/>
      <c r="S55" s="627"/>
      <c r="T55" s="69"/>
      <c r="U55" s="876"/>
      <c r="V55" s="876"/>
      <c r="W55" s="69"/>
      <c r="X55" s="122"/>
      <c r="Y55" s="65"/>
      <c r="Z55" s="871"/>
      <c r="AA55" s="871"/>
      <c r="AB55" s="871"/>
      <c r="AC55" s="662"/>
      <c r="AD55" s="871"/>
      <c r="AE55" s="871"/>
      <c r="AF55" s="871"/>
      <c r="AG55" s="8618" t="s">
        <v>4185</v>
      </c>
      <c r="AH55" s="8620" t="s">
        <v>4163</v>
      </c>
      <c r="AI55" s="8616" t="s">
        <v>1367</v>
      </c>
      <c r="AJ55" s="8616"/>
      <c r="AK55" s="8616" t="s">
        <v>4161</v>
      </c>
      <c r="AL55" s="8617"/>
      <c r="AM55" s="871"/>
      <c r="AN55" s="661"/>
      <c r="AO55" s="661"/>
      <c r="AP55" s="6177"/>
      <c r="AQ55" s="661"/>
      <c r="AR55" s="738"/>
    </row>
    <row r="56" spans="1:44" ht="13.5" thickBot="1">
      <c r="A56" s="738"/>
      <c r="B56" s="816"/>
      <c r="C56" s="661"/>
      <c r="D56" s="287"/>
      <c r="E56" s="6174" t="s">
        <v>4165</v>
      </c>
      <c r="F56" s="69"/>
      <c r="G56" s="69"/>
      <c r="H56" s="60"/>
      <c r="I56" s="6211"/>
      <c r="J56" s="60"/>
      <c r="K56" s="661"/>
      <c r="L56" s="661"/>
      <c r="M56" s="661"/>
      <c r="N56" s="4105"/>
      <c r="O56" s="661"/>
      <c r="P56" s="817"/>
      <c r="Q56" s="69"/>
      <c r="R56" s="6116"/>
      <c r="S56" s="627"/>
      <c r="T56" s="69"/>
      <c r="U56" s="876"/>
      <c r="V56" s="877"/>
      <c r="W56" s="877"/>
      <c r="X56" s="877"/>
      <c r="Y56" s="877"/>
      <c r="Z56" s="877"/>
      <c r="AA56" s="877"/>
      <c r="AB56" s="877"/>
      <c r="AC56" s="662"/>
      <c r="AD56" s="877"/>
      <c r="AE56" s="877"/>
      <c r="AF56" s="877"/>
      <c r="AG56" s="8619"/>
      <c r="AH56" s="8621"/>
      <c r="AI56" s="7311" t="s">
        <v>1262</v>
      </c>
      <c r="AJ56" s="7311" t="s">
        <v>4162</v>
      </c>
      <c r="AK56" s="7311" t="s">
        <v>1262</v>
      </c>
      <c r="AL56" s="7312" t="s">
        <v>4162</v>
      </c>
      <c r="AM56" s="877"/>
      <c r="AN56" s="661"/>
      <c r="AO56" s="6177"/>
      <c r="AP56" s="6177"/>
      <c r="AQ56" s="661"/>
      <c r="AR56" s="738"/>
    </row>
    <row r="57" spans="1:44">
      <c r="A57" s="738"/>
      <c r="B57" s="816"/>
      <c r="C57" s="661"/>
      <c r="D57" s="661"/>
      <c r="E57" s="661"/>
      <c r="F57" s="69"/>
      <c r="G57" s="69"/>
      <c r="H57" s="69"/>
      <c r="I57" s="6116"/>
      <c r="J57" s="60"/>
      <c r="K57" s="69"/>
      <c r="L57" s="69"/>
      <c r="M57" s="60"/>
      <c r="N57" s="4108"/>
      <c r="O57" s="69"/>
      <c r="P57" s="627"/>
      <c r="Q57" s="69"/>
      <c r="R57" s="6116"/>
      <c r="S57" s="627"/>
      <c r="T57" s="69"/>
      <c r="U57" s="876"/>
      <c r="V57" s="877"/>
      <c r="W57" s="877"/>
      <c r="X57" s="877"/>
      <c r="Y57" s="877"/>
      <c r="Z57" s="877"/>
      <c r="AA57" s="877"/>
      <c r="AB57" s="877"/>
      <c r="AC57" s="662"/>
      <c r="AD57" s="877"/>
      <c r="AE57" s="877"/>
      <c r="AF57" s="877"/>
      <c r="AG57" s="7336" t="s">
        <v>4152</v>
      </c>
      <c r="AH57" s="7655">
        <v>1.4999999999999999E-2</v>
      </c>
      <c r="AI57" s="7335"/>
      <c r="AJ57" s="7335"/>
      <c r="AK57" s="7335"/>
      <c r="AL57" s="7337"/>
      <c r="AM57" s="877"/>
      <c r="AN57" s="661"/>
      <c r="AO57" s="661"/>
      <c r="AP57" s="6177"/>
      <c r="AQ57" s="661"/>
      <c r="AR57" s="738"/>
    </row>
    <row r="58" spans="1:44">
      <c r="A58" s="738"/>
      <c r="B58" s="6346"/>
      <c r="C58" s="6177"/>
      <c r="D58" s="6177"/>
      <c r="E58" s="6177"/>
      <c r="F58" s="6116"/>
      <c r="G58" s="6116"/>
      <c r="H58" s="6116"/>
      <c r="I58" s="6116"/>
      <c r="J58" s="6211"/>
      <c r="K58" s="6116"/>
      <c r="L58" s="6116"/>
      <c r="M58" s="6211"/>
      <c r="N58" s="4108"/>
      <c r="O58" s="6116"/>
      <c r="P58" s="627"/>
      <c r="Q58" s="6116"/>
      <c r="R58" s="6116"/>
      <c r="S58" s="627"/>
      <c r="T58" s="6116"/>
      <c r="U58" s="876"/>
      <c r="V58" s="877"/>
      <c r="W58" s="877"/>
      <c r="X58" s="877"/>
      <c r="Y58" s="877"/>
      <c r="Z58" s="877"/>
      <c r="AA58" s="877"/>
      <c r="AB58" s="877"/>
      <c r="AC58" s="662"/>
      <c r="AD58" s="877"/>
      <c r="AE58" s="877"/>
      <c r="AF58" s="877"/>
      <c r="AG58" s="7422" t="s">
        <v>4154</v>
      </c>
      <c r="AH58" s="7661">
        <v>0.04</v>
      </c>
      <c r="AI58" s="7423"/>
      <c r="AJ58" s="7423"/>
      <c r="AK58" s="7423"/>
      <c r="AL58" s="7300"/>
      <c r="AM58" s="877"/>
      <c r="AN58" s="6177"/>
      <c r="AO58" s="6177"/>
      <c r="AP58" s="6177"/>
      <c r="AQ58" s="6177"/>
      <c r="AR58" s="738"/>
    </row>
    <row r="59" spans="1:44">
      <c r="A59" s="738"/>
      <c r="B59" s="6346"/>
      <c r="C59" s="6177"/>
      <c r="D59" s="6177"/>
      <c r="E59" s="6177"/>
      <c r="F59" s="6116"/>
      <c r="G59" s="6116"/>
      <c r="H59" s="6116"/>
      <c r="I59" s="6116"/>
      <c r="J59" s="6211"/>
      <c r="K59" s="6116"/>
      <c r="L59" s="6116"/>
      <c r="M59" s="6211"/>
      <c r="N59" s="4108"/>
      <c r="O59" s="6116"/>
      <c r="P59" s="627"/>
      <c r="Q59" s="6116"/>
      <c r="R59" s="6116"/>
      <c r="S59" s="627"/>
      <c r="T59" s="6116"/>
      <c r="U59" s="876"/>
      <c r="V59" s="877"/>
      <c r="W59" s="877"/>
      <c r="X59" s="877"/>
      <c r="Y59" s="877"/>
      <c r="Z59" s="877"/>
      <c r="AA59" s="877"/>
      <c r="AB59" s="877"/>
      <c r="AC59" s="662"/>
      <c r="AD59" s="877"/>
      <c r="AE59" s="877"/>
      <c r="AF59" s="877"/>
      <c r="AG59" s="7422" t="s">
        <v>4155</v>
      </c>
      <c r="AH59" s="7661">
        <v>0.06</v>
      </c>
      <c r="AI59" s="7423"/>
      <c r="AJ59" s="7423"/>
      <c r="AK59" s="7423"/>
      <c r="AL59" s="7300"/>
      <c r="AM59" s="877"/>
      <c r="AN59" s="6177"/>
      <c r="AO59" s="6177"/>
      <c r="AP59" s="6177"/>
      <c r="AQ59" s="6177"/>
      <c r="AR59" s="738"/>
    </row>
    <row r="60" spans="1:44">
      <c r="A60" s="738"/>
      <c r="B60" s="6346"/>
      <c r="C60" s="6177"/>
      <c r="D60" s="6177"/>
      <c r="E60" s="6177"/>
      <c r="F60" s="6116"/>
      <c r="G60" s="6116"/>
      <c r="H60" s="6116"/>
      <c r="I60" s="6116"/>
      <c r="J60" s="6211"/>
      <c r="K60" s="6116"/>
      <c r="L60" s="6116"/>
      <c r="M60" s="6211"/>
      <c r="N60" s="4108"/>
      <c r="O60" s="6116"/>
      <c r="P60" s="627"/>
      <c r="Q60" s="6116"/>
      <c r="R60" s="6116"/>
      <c r="S60" s="627"/>
      <c r="T60" s="6116"/>
      <c r="U60" s="876"/>
      <c r="V60" s="877"/>
      <c r="W60" s="877"/>
      <c r="X60" s="877"/>
      <c r="Y60" s="877"/>
      <c r="Z60" s="877"/>
      <c r="AA60" s="877"/>
      <c r="AB60" s="877"/>
      <c r="AC60" s="662"/>
      <c r="AD60" s="877"/>
      <c r="AE60" s="877"/>
      <c r="AF60" s="877"/>
      <c r="AG60" s="7422" t="s">
        <v>4156</v>
      </c>
      <c r="AH60" s="7661">
        <v>0.12</v>
      </c>
      <c r="AI60" s="7423"/>
      <c r="AJ60" s="7423"/>
      <c r="AK60" s="7423"/>
      <c r="AL60" s="7300"/>
      <c r="AM60" s="877"/>
      <c r="AN60" s="6177"/>
      <c r="AO60" s="6177"/>
      <c r="AP60" s="6177"/>
      <c r="AQ60" s="6177"/>
      <c r="AR60" s="738"/>
    </row>
    <row r="61" spans="1:44">
      <c r="A61" s="738"/>
      <c r="B61" s="6346"/>
      <c r="C61" s="6177"/>
      <c r="D61" s="6177"/>
      <c r="E61" s="6177"/>
      <c r="F61" s="6116"/>
      <c r="G61" s="6116"/>
      <c r="H61" s="6116"/>
      <c r="I61" s="6116"/>
      <c r="J61" s="6211"/>
      <c r="K61" s="6116"/>
      <c r="L61" s="6116"/>
      <c r="M61" s="6211"/>
      <c r="N61" s="4108"/>
      <c r="O61" s="6116"/>
      <c r="P61" s="627"/>
      <c r="Q61" s="6116"/>
      <c r="R61" s="6116"/>
      <c r="S61" s="627"/>
      <c r="T61" s="6116"/>
      <c r="U61" s="876"/>
      <c r="V61" s="877"/>
      <c r="W61" s="877"/>
      <c r="X61" s="877"/>
      <c r="Y61" s="877"/>
      <c r="Z61" s="877"/>
      <c r="AA61" s="877"/>
      <c r="AB61" s="877"/>
      <c r="AC61" s="662"/>
      <c r="AD61" s="877"/>
      <c r="AE61" s="877"/>
      <c r="AF61" s="877"/>
      <c r="AG61" s="7422" t="s">
        <v>4157</v>
      </c>
      <c r="AH61" s="7661">
        <v>0.25</v>
      </c>
      <c r="AI61" s="7423"/>
      <c r="AJ61" s="7423"/>
      <c r="AK61" s="7423"/>
      <c r="AL61" s="7300"/>
      <c r="AM61" s="877"/>
      <c r="AN61" s="6177"/>
      <c r="AO61" s="6177"/>
      <c r="AP61" s="6177"/>
      <c r="AQ61" s="6177"/>
      <c r="AR61" s="738"/>
    </row>
    <row r="62" spans="1:44">
      <c r="A62" s="738"/>
      <c r="B62" s="6346"/>
      <c r="C62" s="6177"/>
      <c r="D62" s="6177"/>
      <c r="E62" s="6177"/>
      <c r="F62" s="6116"/>
      <c r="G62" s="6116"/>
      <c r="H62" s="6116"/>
      <c r="I62" s="6116"/>
      <c r="J62" s="6211"/>
      <c r="K62" s="6116"/>
      <c r="L62" s="6116"/>
      <c r="M62" s="6211"/>
      <c r="N62" s="4108"/>
      <c r="O62" s="6116"/>
      <c r="P62" s="627"/>
      <c r="Q62" s="6116"/>
      <c r="R62" s="6116"/>
      <c r="S62" s="627"/>
      <c r="T62" s="6116"/>
      <c r="U62" s="876"/>
      <c r="V62" s="877"/>
      <c r="W62" s="877"/>
      <c r="X62" s="877"/>
      <c r="Y62" s="877"/>
      <c r="Z62" s="877"/>
      <c r="AA62" s="877"/>
      <c r="AB62" s="877"/>
      <c r="AC62" s="662"/>
      <c r="AD62" s="877"/>
      <c r="AE62" s="877"/>
      <c r="AF62" s="877"/>
      <c r="AG62" s="7424" t="s">
        <v>4158</v>
      </c>
      <c r="AH62" s="7661"/>
      <c r="AI62" s="7302"/>
      <c r="AJ62" s="7302"/>
      <c r="AK62" s="7302"/>
      <c r="AL62" s="7425"/>
      <c r="AM62" s="877"/>
      <c r="AN62" s="6177"/>
      <c r="AO62" s="6177"/>
      <c r="AP62" s="6177"/>
      <c r="AQ62" s="6177"/>
      <c r="AR62" s="738"/>
    </row>
    <row r="63" spans="1:44">
      <c r="A63" s="738"/>
      <c r="B63" s="6346"/>
      <c r="C63" s="6177"/>
      <c r="D63" s="6177"/>
      <c r="E63" s="6177"/>
      <c r="F63" s="6116"/>
      <c r="G63" s="6116"/>
      <c r="H63" s="6116"/>
      <c r="I63" s="6116"/>
      <c r="J63" s="6211"/>
      <c r="K63" s="6116"/>
      <c r="L63" s="6116"/>
      <c r="M63" s="6211"/>
      <c r="N63" s="4108"/>
      <c r="O63" s="6116"/>
      <c r="P63" s="627"/>
      <c r="Q63" s="6116"/>
      <c r="R63" s="6116"/>
      <c r="S63" s="627"/>
      <c r="T63" s="6116"/>
      <c r="U63" s="876"/>
      <c r="V63" s="877"/>
      <c r="W63" s="877"/>
      <c r="X63" s="877"/>
      <c r="Y63" s="877"/>
      <c r="Z63" s="877"/>
      <c r="AA63" s="877"/>
      <c r="AB63" s="877"/>
      <c r="AC63" s="662"/>
      <c r="AD63" s="877"/>
      <c r="AE63" s="877"/>
      <c r="AF63" s="877"/>
      <c r="AG63" s="7422" t="s">
        <v>4159</v>
      </c>
      <c r="AH63" s="7661">
        <v>0.15</v>
      </c>
      <c r="AI63" s="7423"/>
      <c r="AJ63" s="7423"/>
      <c r="AK63" s="7423"/>
      <c r="AL63" s="7300"/>
      <c r="AM63" s="877"/>
      <c r="AN63" s="6177"/>
      <c r="AO63" s="6177"/>
      <c r="AP63" s="6177"/>
      <c r="AQ63" s="6177"/>
      <c r="AR63" s="738"/>
    </row>
    <row r="64" spans="1:44">
      <c r="A64" s="738"/>
      <c r="B64" s="6346"/>
      <c r="C64" s="6177"/>
      <c r="D64" s="6177"/>
      <c r="E64" s="6177"/>
      <c r="F64" s="6116"/>
      <c r="G64" s="6116"/>
      <c r="H64" s="6116"/>
      <c r="I64" s="6116"/>
      <c r="J64" s="6211"/>
      <c r="K64" s="6116"/>
      <c r="L64" s="6116"/>
      <c r="M64" s="6211"/>
      <c r="N64" s="4108"/>
      <c r="O64" s="6116"/>
      <c r="P64" s="627"/>
      <c r="Q64" s="6116"/>
      <c r="R64" s="6116"/>
      <c r="S64" s="627"/>
      <c r="T64" s="6116"/>
      <c r="U64" s="876"/>
      <c r="V64" s="877"/>
      <c r="W64" s="877"/>
      <c r="X64" s="877"/>
      <c r="Y64" s="877"/>
      <c r="Z64" s="877"/>
      <c r="AA64" s="877"/>
      <c r="AB64" s="877"/>
      <c r="AC64" s="662"/>
      <c r="AD64" s="877"/>
      <c r="AE64" s="877"/>
      <c r="AF64" s="877"/>
      <c r="AG64" s="7422" t="s">
        <v>4160</v>
      </c>
      <c r="AH64" s="7661">
        <v>0.25</v>
      </c>
      <c r="AI64" s="7423"/>
      <c r="AJ64" s="7423"/>
      <c r="AK64" s="7423"/>
      <c r="AL64" s="7300"/>
      <c r="AM64" s="877"/>
      <c r="AN64" s="6177"/>
      <c r="AO64" s="6177"/>
      <c r="AP64" s="6177"/>
      <c r="AQ64" s="6177"/>
      <c r="AR64" s="738"/>
    </row>
    <row r="65" spans="1:44" ht="13.5" thickBot="1">
      <c r="A65" s="738"/>
      <c r="B65" s="6346"/>
      <c r="C65" s="6177"/>
      <c r="D65" s="6177"/>
      <c r="E65" s="6177"/>
      <c r="F65" s="6116"/>
      <c r="G65" s="6116"/>
      <c r="H65" s="6116"/>
      <c r="I65" s="6116"/>
      <c r="J65" s="6211"/>
      <c r="K65" s="6116"/>
      <c r="L65" s="6116"/>
      <c r="M65" s="6211"/>
      <c r="N65" s="4108"/>
      <c r="O65" s="6116"/>
      <c r="P65" s="627"/>
      <c r="Q65" s="6116"/>
      <c r="R65" s="6116"/>
      <c r="S65" s="627"/>
      <c r="T65" s="6116"/>
      <c r="U65" s="876"/>
      <c r="V65" s="877"/>
      <c r="W65" s="877"/>
      <c r="X65" s="877"/>
      <c r="Y65" s="877"/>
      <c r="Z65" s="877"/>
      <c r="AA65" s="877"/>
      <c r="AB65" s="877"/>
      <c r="AC65" s="662"/>
      <c r="AD65" s="877"/>
      <c r="AE65" s="877"/>
      <c r="AF65" s="877"/>
      <c r="AG65" s="7304" t="s">
        <v>44</v>
      </c>
      <c r="AH65" s="7305"/>
      <c r="AI65" s="7426">
        <f>SUM(AI57:AI64)</f>
        <v>0</v>
      </c>
      <c r="AJ65" s="7426">
        <f>SUM(AJ57:AJ64)</f>
        <v>0</v>
      </c>
      <c r="AK65" s="7426">
        <f>SUM(AK57:AK64)</f>
        <v>0</v>
      </c>
      <c r="AL65" s="7427">
        <f>SUM(AL57:AL64)</f>
        <v>0</v>
      </c>
      <c r="AM65" s="877"/>
      <c r="AN65" s="6177"/>
      <c r="AO65" s="6177"/>
      <c r="AP65" s="7137"/>
      <c r="AQ65" s="6177"/>
      <c r="AR65" s="738"/>
    </row>
    <row r="66" spans="1:44">
      <c r="A66" s="738"/>
      <c r="B66" s="6346"/>
      <c r="C66" s="6177"/>
      <c r="D66" s="6177"/>
      <c r="E66" s="6177"/>
      <c r="F66" s="6116"/>
      <c r="G66" s="6116"/>
      <c r="H66" s="6116"/>
      <c r="I66" s="6116"/>
      <c r="J66" s="6211"/>
      <c r="K66" s="6116"/>
      <c r="L66" s="6116"/>
      <c r="M66" s="6211"/>
      <c r="N66" s="4108"/>
      <c r="O66" s="6116"/>
      <c r="P66" s="627"/>
      <c r="Q66" s="6116"/>
      <c r="R66" s="6116"/>
      <c r="S66" s="627"/>
      <c r="T66" s="6116"/>
      <c r="U66" s="876"/>
      <c r="V66" s="877"/>
      <c r="W66" s="877"/>
      <c r="X66" s="877"/>
      <c r="Y66" s="877"/>
      <c r="Z66" s="877"/>
      <c r="AA66" s="877"/>
      <c r="AB66" s="877"/>
      <c r="AC66" s="662"/>
      <c r="AD66" s="877"/>
      <c r="AE66" s="877"/>
      <c r="AF66" s="877"/>
      <c r="AG66" s="877"/>
      <c r="AH66" s="877"/>
      <c r="AI66" s="877"/>
      <c r="AJ66" s="877"/>
      <c r="AK66" s="877"/>
      <c r="AL66" s="877"/>
      <c r="AM66" s="877"/>
      <c r="AN66" s="6177"/>
      <c r="AO66" s="6177"/>
      <c r="AP66" s="3428" t="s">
        <v>1279</v>
      </c>
      <c r="AQ66" s="6177"/>
      <c r="AR66" s="738"/>
    </row>
    <row r="67" spans="1:44">
      <c r="A67" s="738"/>
      <c r="B67" s="741"/>
      <c r="C67" s="738"/>
      <c r="D67" s="738"/>
      <c r="E67" s="738"/>
      <c r="F67" s="738"/>
      <c r="G67" s="738"/>
      <c r="H67" s="738"/>
      <c r="I67" s="6178"/>
      <c r="J67" s="738"/>
      <c r="K67" s="738"/>
      <c r="L67" s="738"/>
      <c r="M67" s="738"/>
      <c r="N67" s="4109"/>
      <c r="O67" s="738"/>
      <c r="P67" s="746"/>
      <c r="Q67" s="738"/>
      <c r="R67" s="6178"/>
      <c r="S67" s="738"/>
      <c r="T67" s="738"/>
      <c r="U67" s="738"/>
      <c r="V67" s="738"/>
      <c r="W67" s="738"/>
      <c r="X67" s="738"/>
      <c r="Y67" s="738"/>
      <c r="Z67" s="738"/>
      <c r="AA67" s="738"/>
      <c r="AB67" s="738"/>
      <c r="AC67" s="738"/>
      <c r="AD67" s="738"/>
      <c r="AE67" s="738"/>
      <c r="AF67" s="738"/>
      <c r="AG67" s="738"/>
      <c r="AH67" s="738"/>
      <c r="AI67" s="738"/>
      <c r="AJ67" s="738"/>
      <c r="AK67" s="738"/>
      <c r="AL67" s="738"/>
      <c r="AM67" s="738"/>
      <c r="AN67" s="738"/>
      <c r="AO67" s="738"/>
      <c r="AP67" s="6178"/>
      <c r="AQ67" s="738"/>
      <c r="AR67" s="738"/>
    </row>
    <row r="68" spans="1:44">
      <c r="A68" s="738"/>
      <c r="B68" s="741"/>
      <c r="C68" s="738"/>
      <c r="D68" s="738"/>
      <c r="E68" s="738"/>
      <c r="F68" s="738"/>
      <c r="G68" s="738"/>
      <c r="H68" s="738"/>
      <c r="I68" s="6178"/>
      <c r="J68" s="738"/>
      <c r="K68" s="738"/>
      <c r="L68" s="738"/>
      <c r="M68" s="738"/>
      <c r="N68" s="4109"/>
      <c r="O68" s="738"/>
      <c r="P68" s="746"/>
      <c r="Q68" s="738"/>
      <c r="R68" s="6178"/>
      <c r="S68" s="738"/>
      <c r="T68" s="738"/>
      <c r="U68" s="738"/>
      <c r="V68" s="738"/>
      <c r="W68" s="738"/>
      <c r="X68" s="738"/>
      <c r="Y68" s="738"/>
      <c r="Z68" s="738"/>
      <c r="AA68" s="738"/>
      <c r="AB68" s="738"/>
      <c r="AC68" s="738"/>
      <c r="AD68" s="738"/>
      <c r="AE68" s="738"/>
      <c r="AF68" s="738"/>
      <c r="AG68" s="738"/>
      <c r="AH68" s="738"/>
      <c r="AI68" s="738"/>
      <c r="AJ68" s="738"/>
      <c r="AK68" s="738"/>
      <c r="AL68" s="738"/>
      <c r="AM68" s="738"/>
      <c r="AN68" s="738"/>
      <c r="AO68" s="738"/>
      <c r="AP68" s="6178"/>
      <c r="AQ68" s="738"/>
      <c r="AR68" s="738"/>
    </row>
    <row r="69" spans="1:44">
      <c r="A69" s="738"/>
      <c r="B69" s="741"/>
      <c r="C69" s="738"/>
      <c r="D69" s="738"/>
      <c r="E69" s="738"/>
      <c r="F69" s="738"/>
      <c r="G69" s="738"/>
      <c r="H69" s="738"/>
      <c r="I69" s="6178"/>
      <c r="J69" s="738"/>
      <c r="K69" s="738"/>
      <c r="L69" s="738"/>
      <c r="M69" s="738"/>
      <c r="N69" s="4109"/>
      <c r="O69" s="738"/>
      <c r="P69" s="746"/>
      <c r="Q69" s="738"/>
      <c r="R69" s="6178"/>
      <c r="S69" s="738"/>
      <c r="T69" s="738"/>
      <c r="U69" s="738"/>
      <c r="V69" s="738"/>
      <c r="W69" s="738"/>
      <c r="X69" s="738"/>
      <c r="Y69" s="738"/>
      <c r="Z69" s="738"/>
      <c r="AA69" s="738"/>
      <c r="AB69" s="738"/>
      <c r="AC69" s="738"/>
      <c r="AD69" s="738"/>
      <c r="AE69" s="738"/>
      <c r="AF69" s="738"/>
      <c r="AG69" s="738"/>
      <c r="AH69" s="738"/>
      <c r="AI69" s="738"/>
      <c r="AJ69" s="738"/>
      <c r="AK69" s="738"/>
      <c r="AL69" s="738"/>
      <c r="AM69" s="738"/>
      <c r="AN69" s="738"/>
      <c r="AO69" s="738"/>
      <c r="AP69" s="6178"/>
      <c r="AQ69" s="738"/>
      <c r="AR69" s="738"/>
    </row>
  </sheetData>
  <sheetProtection formatCells="0" formatColumns="0" formatRows="0"/>
  <customSheetViews>
    <customSheetView guid="{CC70D5D3-3A1F-46AA-BDCE-F692C2C36BEE}" fitToPage="1">
      <pane xSplit="3" ySplit="12" topLeftCell="X16" activePane="bottomRight" state="frozen"/>
      <selection pane="bottomRight" activeCell="AK24" sqref="AK24"/>
      <pageMargins left="0.7" right="0.7" top="0.75" bottom="0.75" header="0.3" footer="0.3"/>
      <pageSetup paperSize="5" scale="35" fitToHeight="0" orientation="landscape" r:id="rId1"/>
    </customSheetView>
    <customSheetView guid="{41E394DC-1FDD-4D1F-8620-137B7012DC10}" showGridLines="0" fitToPage="1">
      <pane xSplit="3" ySplit="12" topLeftCell="D13" activePane="bottomRight" state="frozen"/>
      <selection pane="bottomRight" activeCell="D13" sqref="D13"/>
      <pageMargins left="0.7" right="0.7" top="0.75" bottom="0.75" header="0.3" footer="0.3"/>
      <pageSetup paperSize="5" scale="35" fitToHeight="0" orientation="landscape" r:id="rId2"/>
    </customSheetView>
    <customSheetView guid="{DD364770-73A1-4C6D-9516-629A57F0EB18}" showGridLines="0" fitToPage="1">
      <pane xSplit="2" ySplit="10" topLeftCell="C11" activePane="bottomRight" state="frozen"/>
      <selection pane="bottomRight" activeCell="C4" sqref="C4"/>
      <pageMargins left="0.7" right="0.7" top="0.75" bottom="0.75" header="0.3" footer="0.3"/>
      <pageSetup paperSize="5" scale="35" fitToHeight="0" orientation="landscape" r:id="rId3"/>
    </customSheetView>
    <customSheetView guid="{E14211BF-3959-45CF-A937-AD36AACCEFAC}" showGridLines="0" fitToPage="1">
      <pane xSplit="3" ySplit="12" topLeftCell="D13" activePane="bottomRight" state="frozen"/>
      <selection pane="bottomRight" activeCell="D13" sqref="D13"/>
      <pageMargins left="0.7" right="0.7" top="0.75" bottom="0.75" header="0.3" footer="0.3"/>
      <pageSetup paperSize="5" scale="35" fitToHeight="0" orientation="landscape" r:id="rId4"/>
    </customSheetView>
    <customSheetView guid="{F416BD5B-C3AD-4F61-AAB2-55950A9B7E72}" fitToPage="1">
      <selection activeCell="C4" sqref="C4"/>
      <pageMargins left="0.7" right="0.7" top="0.75" bottom="0.75" header="0.3" footer="0.3"/>
      <pageSetup paperSize="5" scale="35" fitToHeight="0" orientation="landscape" r:id="rId5"/>
    </customSheetView>
  </customSheetViews>
  <mergeCells count="25">
    <mergeCell ref="C7:C11"/>
    <mergeCell ref="AP7:AP10"/>
    <mergeCell ref="AG55:AG56"/>
    <mergeCell ref="AH55:AH56"/>
    <mergeCell ref="AI55:AJ55"/>
    <mergeCell ref="AK55:AL55"/>
    <mergeCell ref="X7:X10"/>
    <mergeCell ref="AD7:AM7"/>
    <mergeCell ref="Q7:Q10"/>
    <mergeCell ref="S7:S10"/>
    <mergeCell ref="T7:T10"/>
    <mergeCell ref="U7:U10"/>
    <mergeCell ref="V7:V10"/>
    <mergeCell ref="W7:W10"/>
    <mergeCell ref="P7:P10"/>
    <mergeCell ref="N7:N10"/>
    <mergeCell ref="O7:O10"/>
    <mergeCell ref="R7:R10"/>
    <mergeCell ref="D4:F4"/>
    <mergeCell ref="D5:F5"/>
    <mergeCell ref="D7:D10"/>
    <mergeCell ref="E7:E10"/>
    <mergeCell ref="L7:M8"/>
    <mergeCell ref="L9:L10"/>
    <mergeCell ref="M9:M10"/>
  </mergeCells>
  <hyperlinks>
    <hyperlink ref="AP66" location="Index!A1" display="Index" xr:uid="{00000000-0004-0000-2B00-000000000000}"/>
  </hyperlinks>
  <pageMargins left="0.7" right="0.7" top="0.75" bottom="0.75" header="0.3" footer="0.3"/>
  <pageSetup paperSize="5" scale="35" fitToHeight="0" orientation="landscape" r:id="rId6"/>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39">
    <tabColor rgb="FFFF0000"/>
  </sheetPr>
  <dimension ref="A1:AK67"/>
  <sheetViews>
    <sheetView workbookViewId="0"/>
  </sheetViews>
  <sheetFormatPr defaultColWidth="0" defaultRowHeight="15" zeroHeight="1"/>
  <cols>
    <col min="1" max="2" width="9.140625" style="180" customWidth="1"/>
    <col min="3" max="3" width="37.7109375" style="180" customWidth="1"/>
    <col min="4" max="4" width="8.85546875" style="180" bestFit="1" customWidth="1"/>
    <col min="5" max="5" width="8.85546875" style="180" customWidth="1"/>
    <col min="6" max="6" width="9.140625" style="180" customWidth="1"/>
    <col min="7" max="7" width="13.28515625" style="180" bestFit="1" customWidth="1"/>
    <col min="8" max="9" width="9.140625" style="180" customWidth="1"/>
    <col min="10" max="10" width="9.140625" style="7004" customWidth="1"/>
    <col min="11" max="12" width="11.42578125" style="180" customWidth="1"/>
    <col min="13" max="13" width="18.42578125" style="180" customWidth="1"/>
    <col min="14" max="14" width="11" style="180" bestFit="1" customWidth="1"/>
    <col min="15" max="15" width="11.85546875" style="180" customWidth="1"/>
    <col min="16" max="16" width="12.7109375" style="180" customWidth="1"/>
    <col min="17" max="17" width="12.140625" style="180" customWidth="1"/>
    <col min="18" max="18" width="12.7109375" style="180" customWidth="1"/>
    <col min="19" max="19" width="12.42578125" style="180" customWidth="1"/>
    <col min="20" max="20" width="13.42578125" style="180" customWidth="1"/>
    <col min="21" max="21" width="16.28515625" style="180" bestFit="1" customWidth="1"/>
    <col min="22" max="22" width="9.140625" style="180" customWidth="1"/>
    <col min="23" max="32" width="18.7109375" style="180" customWidth="1"/>
    <col min="33" max="33" width="9.140625" style="180" customWidth="1"/>
    <col min="34" max="35" width="12.85546875" style="180" customWidth="1"/>
    <col min="36" max="37" width="9.140625" style="180" customWidth="1"/>
    <col min="38" max="16384" width="9.140625" style="180" hidden="1"/>
  </cols>
  <sheetData>
    <row r="1" spans="1:37">
      <c r="A1" s="756"/>
      <c r="B1" s="756"/>
      <c r="C1" s="756"/>
      <c r="D1" s="756"/>
      <c r="E1" s="756"/>
      <c r="F1" s="756"/>
      <c r="G1" s="756"/>
      <c r="H1" s="756"/>
      <c r="I1" s="756"/>
      <c r="J1" s="4673"/>
      <c r="K1" s="756"/>
      <c r="L1" s="756"/>
      <c r="M1" s="756"/>
      <c r="N1" s="756"/>
      <c r="O1" s="756"/>
      <c r="P1" s="756"/>
      <c r="Q1" s="756"/>
      <c r="R1" s="756"/>
      <c r="S1" s="756"/>
      <c r="T1" s="756"/>
      <c r="U1" s="756"/>
      <c r="V1" s="756"/>
      <c r="W1" s="756"/>
      <c r="X1" s="756"/>
      <c r="Y1" s="756"/>
      <c r="Z1" s="756"/>
      <c r="AA1" s="756"/>
      <c r="AB1" s="756"/>
      <c r="AC1" s="756"/>
      <c r="AD1" s="756"/>
      <c r="AE1" s="756"/>
      <c r="AF1" s="756"/>
      <c r="AG1" s="756"/>
      <c r="AH1" s="756"/>
      <c r="AI1" s="756"/>
      <c r="AJ1" s="756"/>
      <c r="AK1" s="756"/>
    </row>
    <row r="2" spans="1:37" ht="15.75" thickBot="1">
      <c r="A2" s="756"/>
      <c r="B2" s="974"/>
      <c r="C2" s="974"/>
      <c r="D2" s="974"/>
      <c r="E2" s="974"/>
      <c r="F2" s="974"/>
      <c r="G2" s="974"/>
      <c r="H2" s="974"/>
      <c r="I2" s="974"/>
      <c r="J2" s="4662"/>
      <c r="K2" s="974"/>
      <c r="L2" s="974"/>
      <c r="M2" s="974"/>
      <c r="N2" s="974"/>
      <c r="O2" s="974"/>
      <c r="P2" s="974"/>
      <c r="Q2" s="974"/>
      <c r="R2" s="974"/>
      <c r="S2" s="974"/>
      <c r="T2" s="974"/>
      <c r="U2" s="974"/>
      <c r="V2" s="974"/>
      <c r="W2" s="974"/>
      <c r="X2" s="974"/>
      <c r="Y2" s="974"/>
      <c r="Z2" s="974"/>
      <c r="AA2" s="974"/>
      <c r="AB2" s="974"/>
      <c r="AC2" s="974"/>
      <c r="AD2" s="974"/>
      <c r="AE2" s="974"/>
      <c r="AF2" s="974"/>
      <c r="AG2" s="974"/>
      <c r="AH2" s="974"/>
      <c r="AI2" s="974"/>
      <c r="AJ2" s="974"/>
      <c r="AK2" s="756"/>
    </row>
    <row r="3" spans="1:37" s="6544" customFormat="1" ht="16.5" thickBot="1">
      <c r="A3" s="784"/>
      <c r="B3" s="981"/>
      <c r="C3" s="2858" t="s">
        <v>2988</v>
      </c>
      <c r="D3" s="2856"/>
      <c r="E3" s="2856"/>
      <c r="F3" s="2857"/>
      <c r="G3" s="896"/>
      <c r="H3" s="896"/>
      <c r="I3" s="896"/>
      <c r="J3" s="4106"/>
      <c r="K3" s="896"/>
      <c r="L3" s="896"/>
      <c r="M3" s="896"/>
      <c r="N3" s="896"/>
      <c r="O3" s="896"/>
      <c r="P3" s="896"/>
      <c r="Q3" s="896"/>
      <c r="R3" s="896"/>
      <c r="S3" s="896"/>
      <c r="T3" s="896"/>
      <c r="U3" s="896"/>
      <c r="V3" s="896"/>
      <c r="W3" s="896"/>
      <c r="X3" s="896"/>
      <c r="Y3" s="896"/>
      <c r="Z3" s="896"/>
      <c r="AA3" s="896"/>
      <c r="AB3" s="896"/>
      <c r="AC3" s="896"/>
      <c r="AD3" s="896"/>
      <c r="AE3" s="896"/>
      <c r="AF3" s="981"/>
      <c r="AG3" s="981"/>
      <c r="AH3" s="62"/>
      <c r="AI3" s="6111" t="s">
        <v>2840</v>
      </c>
      <c r="AJ3" s="981"/>
      <c r="AK3" s="784"/>
    </row>
    <row r="4" spans="1:37" s="6544" customFormat="1" ht="15.75">
      <c r="A4" s="784"/>
      <c r="B4" s="981"/>
      <c r="C4" s="2853" t="s">
        <v>57</v>
      </c>
      <c r="D4" s="8622" t="str">
        <f>J!E4</f>
        <v>ABC Company</v>
      </c>
      <c r="E4" s="8623"/>
      <c r="F4" s="8624"/>
      <c r="G4" s="896"/>
      <c r="H4" s="896"/>
      <c r="I4" s="896"/>
      <c r="J4" s="4106"/>
      <c r="K4" s="896"/>
      <c r="L4" s="896"/>
      <c r="M4" s="896"/>
      <c r="N4" s="896"/>
      <c r="O4" s="896"/>
      <c r="P4" s="896"/>
      <c r="Q4" s="896"/>
      <c r="R4" s="896"/>
      <c r="S4" s="896"/>
      <c r="T4" s="896"/>
      <c r="U4" s="896"/>
      <c r="V4" s="896"/>
      <c r="W4" s="896"/>
      <c r="X4" s="896"/>
      <c r="Y4" s="896"/>
      <c r="Z4" s="896"/>
      <c r="AA4" s="896"/>
      <c r="AB4" s="896"/>
      <c r="AC4" s="896"/>
      <c r="AD4" s="896"/>
      <c r="AE4" s="896"/>
      <c r="AF4" s="896"/>
      <c r="AG4" s="981"/>
      <c r="AH4" s="981"/>
      <c r="AI4" s="981"/>
      <c r="AJ4" s="981"/>
      <c r="AK4" s="784"/>
    </row>
    <row r="5" spans="1:37" s="6544" customFormat="1" ht="16.5" thickBot="1">
      <c r="A5" s="784"/>
      <c r="B5" s="981"/>
      <c r="C5" s="2836" t="s">
        <v>2719</v>
      </c>
      <c r="D5" s="8625">
        <f>J!E5</f>
        <v>44196</v>
      </c>
      <c r="E5" s="8626"/>
      <c r="F5" s="8627"/>
      <c r="G5" s="896"/>
      <c r="H5" s="896"/>
      <c r="I5" s="896"/>
      <c r="J5" s="4106"/>
      <c r="K5" s="896"/>
      <c r="L5" s="896"/>
      <c r="M5" s="896"/>
      <c r="N5" s="896"/>
      <c r="O5" s="896"/>
      <c r="P5" s="896"/>
      <c r="Q5" s="896"/>
      <c r="R5" s="896"/>
      <c r="S5" s="896"/>
      <c r="T5" s="896"/>
      <c r="U5" s="896"/>
      <c r="V5" s="896"/>
      <c r="W5" s="896"/>
      <c r="X5" s="896"/>
      <c r="Y5" s="896"/>
      <c r="Z5" s="896"/>
      <c r="AA5" s="896"/>
      <c r="AB5" s="896"/>
      <c r="AC5" s="896"/>
      <c r="AD5" s="896"/>
      <c r="AE5" s="896"/>
      <c r="AF5" s="896"/>
      <c r="AG5" s="981"/>
      <c r="AH5" s="981"/>
      <c r="AI5" s="981"/>
      <c r="AJ5" s="981"/>
      <c r="AK5" s="784"/>
    </row>
    <row r="6" spans="1:37" s="6544" customFormat="1" ht="18.75">
      <c r="A6" s="784"/>
      <c r="B6" s="981"/>
      <c r="C6" s="1001"/>
      <c r="D6" s="1001"/>
      <c r="E6" s="1001"/>
      <c r="F6" s="981"/>
      <c r="G6" s="981"/>
      <c r="H6" s="981"/>
      <c r="I6" s="1002"/>
      <c r="J6" s="4663"/>
      <c r="K6" s="981"/>
      <c r="L6" s="981"/>
      <c r="M6" s="981"/>
      <c r="N6" s="1002"/>
      <c r="O6" s="1002"/>
      <c r="P6" s="1002"/>
      <c r="Q6" s="1002"/>
      <c r="R6" s="1001"/>
      <c r="S6" s="1001"/>
      <c r="T6" s="1002"/>
      <c r="U6" s="1002"/>
      <c r="V6" s="981"/>
      <c r="W6" s="981"/>
      <c r="X6" s="981"/>
      <c r="Y6" s="981"/>
      <c r="Z6" s="981"/>
      <c r="AA6" s="981"/>
      <c r="AB6" s="981"/>
      <c r="AC6" s="981"/>
      <c r="AD6" s="981"/>
      <c r="AE6" s="981"/>
      <c r="AF6" s="981"/>
      <c r="AG6" s="981"/>
      <c r="AH6" s="981"/>
      <c r="AI6" s="981"/>
      <c r="AJ6" s="981"/>
      <c r="AK6" s="784"/>
    </row>
    <row r="7" spans="1:37" ht="15.75" thickBot="1">
      <c r="A7" s="756"/>
      <c r="B7" s="974"/>
      <c r="C7" s="976"/>
      <c r="D7" s="976"/>
      <c r="E7" s="977"/>
      <c r="F7" s="976"/>
      <c r="G7" s="976"/>
      <c r="H7" s="987"/>
      <c r="I7" s="976"/>
      <c r="J7" s="4664"/>
      <c r="K7" s="976"/>
      <c r="L7" s="976"/>
      <c r="M7" s="976"/>
      <c r="N7" s="976"/>
      <c r="O7" s="976"/>
      <c r="P7" s="976"/>
      <c r="Q7" s="976"/>
      <c r="R7" s="976"/>
      <c r="S7" s="976"/>
      <c r="T7" s="976"/>
      <c r="U7" s="976"/>
      <c r="V7" s="974"/>
      <c r="W7" s="974"/>
      <c r="X7" s="974"/>
      <c r="Y7" s="974"/>
      <c r="Z7" s="974"/>
      <c r="AA7" s="974"/>
      <c r="AB7" s="974"/>
      <c r="AC7" s="974"/>
      <c r="AD7" s="974"/>
      <c r="AE7" s="974"/>
      <c r="AF7" s="974"/>
      <c r="AG7" s="974"/>
      <c r="AH7" s="974"/>
      <c r="AI7" s="974"/>
      <c r="AJ7" s="974"/>
      <c r="AK7" s="756"/>
    </row>
    <row r="8" spans="1:37" ht="18.75">
      <c r="A8" s="756"/>
      <c r="B8" s="974"/>
      <c r="C8" s="8935" t="s">
        <v>4814</v>
      </c>
      <c r="D8" s="4693"/>
      <c r="E8" s="4086"/>
      <c r="F8" s="4694"/>
      <c r="G8" s="4695"/>
      <c r="H8" s="8928" t="s">
        <v>1272</v>
      </c>
      <c r="I8" s="8929"/>
      <c r="J8" s="4696"/>
      <c r="K8" s="4697"/>
      <c r="L8" s="8932" t="s">
        <v>4587</v>
      </c>
      <c r="M8" s="4698"/>
      <c r="N8" s="4699"/>
      <c r="O8" s="4699"/>
      <c r="P8" s="4699"/>
      <c r="Q8" s="4699"/>
      <c r="R8" s="4700"/>
      <c r="S8" s="4700"/>
      <c r="T8" s="4700"/>
      <c r="U8" s="3881"/>
      <c r="W8" s="8885" t="s">
        <v>1148</v>
      </c>
      <c r="X8" s="8930"/>
      <c r="Y8" s="8930"/>
      <c r="Z8" s="8930"/>
      <c r="AA8" s="8930"/>
      <c r="AB8" s="8828"/>
      <c r="AC8" s="8828"/>
      <c r="AD8" s="8930"/>
      <c r="AE8" s="8930"/>
      <c r="AF8" s="8931"/>
      <c r="AH8" s="4016" t="s">
        <v>1522</v>
      </c>
      <c r="AI8" s="8924" t="s">
        <v>4185</v>
      </c>
      <c r="AJ8" s="974"/>
      <c r="AK8" s="756"/>
    </row>
    <row r="9" spans="1:37" ht="15" customHeight="1">
      <c r="A9" s="756"/>
      <c r="B9" s="974"/>
      <c r="C9" s="8936"/>
      <c r="D9" s="4701" t="s">
        <v>1273</v>
      </c>
      <c r="E9" s="3821"/>
      <c r="F9" s="3824" t="s">
        <v>615</v>
      </c>
      <c r="G9" s="4207" t="s">
        <v>1274</v>
      </c>
      <c r="H9" s="566"/>
      <c r="I9" s="4207"/>
      <c r="J9" s="4665"/>
      <c r="K9" s="566" t="s">
        <v>644</v>
      </c>
      <c r="L9" s="8933"/>
      <c r="M9" s="3824" t="s">
        <v>1275</v>
      </c>
      <c r="N9" s="3824" t="s">
        <v>644</v>
      </c>
      <c r="O9" s="3824" t="s">
        <v>644</v>
      </c>
      <c r="P9" s="3824" t="s">
        <v>644</v>
      </c>
      <c r="Q9" s="3824" t="s">
        <v>644</v>
      </c>
      <c r="R9" s="3822"/>
      <c r="S9" s="3822"/>
      <c r="T9" s="3822"/>
      <c r="U9" s="3857"/>
      <c r="V9" s="974"/>
      <c r="W9" s="4560" t="s">
        <v>1238</v>
      </c>
      <c r="X9" s="4553" t="s">
        <v>1276</v>
      </c>
      <c r="Y9" s="4553" t="s">
        <v>1277</v>
      </c>
      <c r="Z9" s="4553" t="s">
        <v>1276</v>
      </c>
      <c r="AA9" s="4559" t="s">
        <v>1278</v>
      </c>
      <c r="AB9" s="341"/>
      <c r="AC9" s="705"/>
      <c r="AD9" s="4559"/>
      <c r="AE9" s="4559"/>
      <c r="AF9" s="4561" t="s">
        <v>1242</v>
      </c>
      <c r="AG9" s="974"/>
      <c r="AH9" s="394" t="s">
        <v>1524</v>
      </c>
      <c r="AI9" s="8925"/>
      <c r="AJ9" s="974"/>
      <c r="AK9" s="756"/>
    </row>
    <row r="10" spans="1:37">
      <c r="A10" s="756"/>
      <c r="B10" s="974"/>
      <c r="C10" s="8936"/>
      <c r="D10" s="4206" t="s">
        <v>1279</v>
      </c>
      <c r="E10" s="4206"/>
      <c r="F10" s="3824" t="s">
        <v>403</v>
      </c>
      <c r="G10" s="4207" t="s">
        <v>1280</v>
      </c>
      <c r="H10" s="566" t="s">
        <v>1281</v>
      </c>
      <c r="I10" s="4207" t="s">
        <v>1281</v>
      </c>
      <c r="J10" s="4666" t="s">
        <v>832</v>
      </c>
      <c r="K10" s="566" t="s">
        <v>1282</v>
      </c>
      <c r="L10" s="8933"/>
      <c r="M10" s="3824" t="s">
        <v>1283</v>
      </c>
      <c r="N10" s="3824" t="s">
        <v>1284</v>
      </c>
      <c r="O10" s="3824" t="s">
        <v>1285</v>
      </c>
      <c r="P10" s="3824" t="s">
        <v>1286</v>
      </c>
      <c r="Q10" s="3824" t="s">
        <v>1284</v>
      </c>
      <c r="R10" s="3822" t="s">
        <v>1249</v>
      </c>
      <c r="S10" s="3822" t="s">
        <v>1250</v>
      </c>
      <c r="T10" s="3822" t="s">
        <v>4162</v>
      </c>
      <c r="U10" s="3857" t="s">
        <v>1262</v>
      </c>
      <c r="V10" s="974"/>
      <c r="W10" s="365" t="s">
        <v>1251</v>
      </c>
      <c r="X10" s="350" t="s">
        <v>1287</v>
      </c>
      <c r="Y10" s="350" t="s">
        <v>1288</v>
      </c>
      <c r="Z10" s="350" t="s">
        <v>1289</v>
      </c>
      <c r="AA10" s="351" t="s">
        <v>1290</v>
      </c>
      <c r="AB10" s="341" t="s">
        <v>1249</v>
      </c>
      <c r="AC10" s="341" t="s">
        <v>1250</v>
      </c>
      <c r="AD10" s="341" t="s">
        <v>4162</v>
      </c>
      <c r="AE10" s="2498" t="s">
        <v>1262</v>
      </c>
      <c r="AF10" s="366" t="s">
        <v>1256</v>
      </c>
      <c r="AG10" s="974"/>
      <c r="AH10" s="394" t="s">
        <v>1462</v>
      </c>
      <c r="AI10" s="8925"/>
      <c r="AJ10" s="974"/>
      <c r="AK10" s="756"/>
    </row>
    <row r="11" spans="1:37">
      <c r="A11" s="756"/>
      <c r="B11" s="974"/>
      <c r="C11" s="8936"/>
      <c r="D11" s="4206" t="s">
        <v>826</v>
      </c>
      <c r="E11" s="3821" t="s">
        <v>1246</v>
      </c>
      <c r="F11" s="3824" t="s">
        <v>1260</v>
      </c>
      <c r="G11" s="4207" t="s">
        <v>1291</v>
      </c>
      <c r="H11" s="566" t="s">
        <v>1282</v>
      </c>
      <c r="I11" s="4207" t="s">
        <v>1282</v>
      </c>
      <c r="J11" s="4666" t="s">
        <v>1292</v>
      </c>
      <c r="K11" s="566" t="s">
        <v>1293</v>
      </c>
      <c r="L11" s="8933"/>
      <c r="M11" s="3824" t="s">
        <v>1294</v>
      </c>
      <c r="N11" s="4702" t="s">
        <v>1295</v>
      </c>
      <c r="O11" s="3824" t="s">
        <v>1296</v>
      </c>
      <c r="P11" s="3824" t="s">
        <v>1297</v>
      </c>
      <c r="Q11" s="4702" t="s">
        <v>1295</v>
      </c>
      <c r="R11" s="2837" t="s">
        <v>1261</v>
      </c>
      <c r="S11" s="2837" t="s">
        <v>1261</v>
      </c>
      <c r="T11" s="2837" t="s">
        <v>1261</v>
      </c>
      <c r="U11" s="3857" t="s">
        <v>1261</v>
      </c>
      <c r="V11" s="974"/>
      <c r="W11" s="365" t="s">
        <v>1263</v>
      </c>
      <c r="X11" s="350" t="s">
        <v>1298</v>
      </c>
      <c r="Y11" s="350" t="s">
        <v>1298</v>
      </c>
      <c r="Z11" s="351" t="s">
        <v>1299</v>
      </c>
      <c r="AA11" s="351" t="s">
        <v>1300</v>
      </c>
      <c r="AB11" s="341" t="s">
        <v>1261</v>
      </c>
      <c r="AC11" s="341" t="s">
        <v>1261</v>
      </c>
      <c r="AD11" s="341" t="s">
        <v>1261</v>
      </c>
      <c r="AE11" s="351" t="s">
        <v>1261</v>
      </c>
      <c r="AF11" s="366" t="s">
        <v>1263</v>
      </c>
      <c r="AG11" s="974"/>
      <c r="AH11" s="395">
        <v>43100</v>
      </c>
      <c r="AI11" s="8925"/>
      <c r="AJ11" s="974"/>
      <c r="AK11" s="756"/>
    </row>
    <row r="12" spans="1:37">
      <c r="A12" s="756"/>
      <c r="B12" s="974"/>
      <c r="C12" s="8936"/>
      <c r="D12" s="3824"/>
      <c r="E12" s="4206" t="s">
        <v>1259</v>
      </c>
      <c r="F12" s="3824"/>
      <c r="G12" s="4207" t="s">
        <v>1301</v>
      </c>
      <c r="H12" s="566" t="s">
        <v>1302</v>
      </c>
      <c r="I12" s="4207" t="s">
        <v>853</v>
      </c>
      <c r="J12" s="4665"/>
      <c r="K12" s="566" t="s">
        <v>1302</v>
      </c>
      <c r="L12" s="8933"/>
      <c r="M12" s="3824" t="s">
        <v>1303</v>
      </c>
      <c r="N12" s="3824" t="s">
        <v>1304</v>
      </c>
      <c r="O12" s="3824" t="s">
        <v>1305</v>
      </c>
      <c r="P12" s="3824" t="s">
        <v>1306</v>
      </c>
      <c r="Q12" s="3824" t="s">
        <v>1307</v>
      </c>
      <c r="R12" s="2837"/>
      <c r="S12" s="2837"/>
      <c r="T12" s="2837"/>
      <c r="U12" s="3801"/>
      <c r="V12" s="974"/>
      <c r="W12" s="578"/>
      <c r="X12" s="350" t="s">
        <v>1263</v>
      </c>
      <c r="Y12" s="350" t="s">
        <v>1263</v>
      </c>
      <c r="Z12" s="351"/>
      <c r="AA12" s="351" t="s">
        <v>1308</v>
      </c>
      <c r="AB12" s="351"/>
      <c r="AC12" s="351"/>
      <c r="AD12" s="570"/>
      <c r="AE12" s="570"/>
      <c r="AF12" s="579"/>
      <c r="AG12" s="974"/>
      <c r="AH12" s="8926" t="s">
        <v>1309</v>
      </c>
      <c r="AI12" s="8925"/>
      <c r="AJ12" s="974"/>
      <c r="AK12" s="756"/>
    </row>
    <row r="13" spans="1:37">
      <c r="A13" s="756"/>
      <c r="B13" s="974"/>
      <c r="C13" s="4703" t="s">
        <v>344</v>
      </c>
      <c r="D13" s="4704" t="s">
        <v>390</v>
      </c>
      <c r="E13" s="4705"/>
      <c r="F13" s="4704" t="s">
        <v>792</v>
      </c>
      <c r="G13" s="4706" t="s">
        <v>1309</v>
      </c>
      <c r="H13" s="4707" t="s">
        <v>8</v>
      </c>
      <c r="I13" s="4706"/>
      <c r="J13" s="4708"/>
      <c r="K13" s="4707"/>
      <c r="L13" s="8934"/>
      <c r="M13" s="4212" t="s">
        <v>1310</v>
      </c>
      <c r="N13" s="4212" t="s">
        <v>1305</v>
      </c>
      <c r="O13" s="4212"/>
      <c r="P13" s="4212"/>
      <c r="Q13" s="4212" t="s">
        <v>1305</v>
      </c>
      <c r="R13" s="4709"/>
      <c r="S13" s="4709"/>
      <c r="T13" s="4709"/>
      <c r="U13" s="4216" t="s">
        <v>1546</v>
      </c>
      <c r="V13" s="974"/>
      <c r="W13" s="4015" t="s">
        <v>3925</v>
      </c>
      <c r="X13" s="4554"/>
      <c r="Y13" s="4554"/>
      <c r="Z13" s="4683"/>
      <c r="AA13" s="4554"/>
      <c r="AB13" s="5933"/>
      <c r="AC13" s="5933"/>
      <c r="AD13" s="4554"/>
      <c r="AE13" s="4554" t="s">
        <v>1361</v>
      </c>
      <c r="AF13" s="4558" t="s">
        <v>4001</v>
      </c>
      <c r="AG13" s="974"/>
      <c r="AH13" s="8927"/>
      <c r="AI13" s="4704" t="s">
        <v>1927</v>
      </c>
      <c r="AJ13" s="974"/>
      <c r="AK13" s="756"/>
    </row>
    <row r="14" spans="1:37" ht="15.75" thickBot="1">
      <c r="A14" s="756"/>
      <c r="B14" s="974"/>
      <c r="C14" s="4710" t="s">
        <v>392</v>
      </c>
      <c r="D14" s="4711" t="s">
        <v>409</v>
      </c>
      <c r="E14" s="4712" t="s">
        <v>410</v>
      </c>
      <c r="F14" s="4713" t="s">
        <v>411</v>
      </c>
      <c r="G14" s="4714" t="s">
        <v>412</v>
      </c>
      <c r="H14" s="4715" t="s">
        <v>413</v>
      </c>
      <c r="I14" s="4716" t="s">
        <v>414</v>
      </c>
      <c r="J14" s="4717" t="s">
        <v>415</v>
      </c>
      <c r="K14" s="4711" t="s">
        <v>416</v>
      </c>
      <c r="L14" s="4711" t="s">
        <v>417</v>
      </c>
      <c r="M14" s="4718" t="s">
        <v>418</v>
      </c>
      <c r="N14" s="4712" t="s">
        <v>419</v>
      </c>
      <c r="O14" s="4716" t="s">
        <v>420</v>
      </c>
      <c r="P14" s="4718" t="s">
        <v>421</v>
      </c>
      <c r="Q14" s="4718" t="s">
        <v>422</v>
      </c>
      <c r="R14" s="4714" t="s">
        <v>1093</v>
      </c>
      <c r="S14" s="4714" t="s">
        <v>1094</v>
      </c>
      <c r="T14" s="4714" t="s">
        <v>1095</v>
      </c>
      <c r="U14" s="4719" t="s">
        <v>1096</v>
      </c>
      <c r="V14" s="974"/>
      <c r="W14" s="4684" t="s">
        <v>1096</v>
      </c>
      <c r="X14" s="4685" t="s">
        <v>1097</v>
      </c>
      <c r="Y14" s="4685" t="s">
        <v>1098</v>
      </c>
      <c r="Z14" s="4685" t="s">
        <v>1155</v>
      </c>
      <c r="AA14" s="4685" t="s">
        <v>1156</v>
      </c>
      <c r="AB14" s="4685" t="s">
        <v>1157</v>
      </c>
      <c r="AC14" s="4685" t="s">
        <v>1158</v>
      </c>
      <c r="AD14" s="4686" t="s">
        <v>1159</v>
      </c>
      <c r="AE14" s="4685" t="s">
        <v>1160</v>
      </c>
      <c r="AF14" s="4686" t="s">
        <v>1161</v>
      </c>
      <c r="AG14" s="974"/>
      <c r="AH14" s="4679" t="s">
        <v>1162</v>
      </c>
      <c r="AI14" s="7447" t="s">
        <v>1163</v>
      </c>
      <c r="AJ14" s="974"/>
      <c r="AK14" s="756"/>
    </row>
    <row r="15" spans="1:37">
      <c r="A15" s="756"/>
      <c r="B15" s="974"/>
      <c r="C15" s="582"/>
      <c r="D15" s="4720"/>
      <c r="E15" s="4720"/>
      <c r="F15" s="4721"/>
      <c r="G15" s="4722"/>
      <c r="H15" s="4722"/>
      <c r="I15" s="4722"/>
      <c r="J15" s="4723"/>
      <c r="K15" s="4722"/>
      <c r="L15" s="7175"/>
      <c r="M15" s="4722"/>
      <c r="N15" s="4724"/>
      <c r="O15" s="3027"/>
      <c r="P15" s="3027"/>
      <c r="Q15" s="3027"/>
      <c r="R15" s="183"/>
      <c r="S15" s="4722"/>
      <c r="T15" s="4725"/>
      <c r="U15" s="3028"/>
      <c r="V15" s="974"/>
      <c r="W15" s="4687"/>
      <c r="X15" s="4688"/>
      <c r="Y15" s="4688"/>
      <c r="Z15" s="4688"/>
      <c r="AA15" s="4688"/>
      <c r="AB15" s="5948"/>
      <c r="AC15" s="5948"/>
      <c r="AD15" s="4688"/>
      <c r="AE15" s="4688"/>
      <c r="AF15" s="4689"/>
      <c r="AG15" s="974"/>
      <c r="AH15" s="4680"/>
      <c r="AI15" s="7448"/>
      <c r="AJ15" s="974"/>
      <c r="AK15" s="756"/>
    </row>
    <row r="16" spans="1:37">
      <c r="A16" s="756"/>
      <c r="B16" s="974"/>
      <c r="C16" s="582" t="s">
        <v>1313</v>
      </c>
      <c r="D16" s="3996"/>
      <c r="E16" s="3996"/>
      <c r="F16" s="3995" t="b">
        <v>1</v>
      </c>
      <c r="G16" s="3996"/>
      <c r="H16" s="4674"/>
      <c r="I16" s="4674"/>
      <c r="J16" s="4675"/>
      <c r="K16" s="4676"/>
      <c r="L16" s="4676"/>
      <c r="M16" s="3998"/>
      <c r="N16" s="4676"/>
      <c r="O16" s="4676"/>
      <c r="P16" s="4676"/>
      <c r="Q16" s="4676"/>
      <c r="R16" s="4676"/>
      <c r="S16" s="4676"/>
      <c r="T16" s="4676"/>
      <c r="U16" s="4677">
        <f>R16+S16-T16</f>
        <v>0</v>
      </c>
      <c r="V16" s="974"/>
      <c r="W16" s="4510">
        <f>X16+Y16</f>
        <v>0</v>
      </c>
      <c r="X16" s="4102"/>
      <c r="Y16" s="4102"/>
      <c r="Z16" s="4102"/>
      <c r="AA16" s="4102"/>
      <c r="AB16" s="4102"/>
      <c r="AC16" s="4102"/>
      <c r="AD16" s="4102"/>
      <c r="AE16" s="4463">
        <f t="shared" ref="AE16:AE21" si="0">AB16+AC16-AD16</f>
        <v>0</v>
      </c>
      <c r="AF16" s="4464">
        <f>Y16+AA16</f>
        <v>0</v>
      </c>
      <c r="AG16" s="1035"/>
      <c r="AH16" s="4678"/>
      <c r="AI16" s="4678"/>
      <c r="AJ16" s="974"/>
      <c r="AK16" s="756"/>
    </row>
    <row r="17" spans="1:37">
      <c r="A17" s="756"/>
      <c r="B17" s="974"/>
      <c r="C17" s="582" t="s">
        <v>1313</v>
      </c>
      <c r="D17" s="3996"/>
      <c r="E17" s="3996"/>
      <c r="F17" s="3995" t="b">
        <v>0</v>
      </c>
      <c r="G17" s="3996"/>
      <c r="H17" s="4674"/>
      <c r="I17" s="4674"/>
      <c r="J17" s="4675"/>
      <c r="K17" s="4676"/>
      <c r="L17" s="4676"/>
      <c r="M17" s="3998"/>
      <c r="N17" s="4676"/>
      <c r="O17" s="4676"/>
      <c r="P17" s="4676"/>
      <c r="Q17" s="4676"/>
      <c r="R17" s="4676"/>
      <c r="S17" s="4676"/>
      <c r="T17" s="4676"/>
      <c r="U17" s="4677">
        <f>R17+S17-T17</f>
        <v>0</v>
      </c>
      <c r="V17" s="974"/>
      <c r="W17" s="4510">
        <f>X17+Y17</f>
        <v>0</v>
      </c>
      <c r="X17" s="4102"/>
      <c r="Y17" s="4102"/>
      <c r="Z17" s="4102"/>
      <c r="AA17" s="4102"/>
      <c r="AB17" s="4102"/>
      <c r="AC17" s="4102"/>
      <c r="AD17" s="4102"/>
      <c r="AE17" s="4463">
        <f t="shared" si="0"/>
        <v>0</v>
      </c>
      <c r="AF17" s="4464">
        <f>Y17+AA17</f>
        <v>0</v>
      </c>
      <c r="AG17" s="1035"/>
      <c r="AH17" s="4678"/>
      <c r="AI17" s="4678"/>
      <c r="AJ17" s="974"/>
      <c r="AK17" s="756"/>
    </row>
    <row r="18" spans="1:37">
      <c r="A18" s="756"/>
      <c r="B18" s="974"/>
      <c r="C18" s="582" t="s">
        <v>1313</v>
      </c>
      <c r="D18" s="3996"/>
      <c r="E18" s="3996"/>
      <c r="F18" s="3995" t="b">
        <v>1</v>
      </c>
      <c r="G18" s="3996"/>
      <c r="H18" s="4674"/>
      <c r="I18" s="4674"/>
      <c r="J18" s="4675"/>
      <c r="K18" s="4676"/>
      <c r="L18" s="4676"/>
      <c r="M18" s="3998"/>
      <c r="N18" s="4676"/>
      <c r="O18" s="4676"/>
      <c r="P18" s="4676"/>
      <c r="Q18" s="4676"/>
      <c r="R18" s="4676"/>
      <c r="S18" s="4676"/>
      <c r="T18" s="4676"/>
      <c r="U18" s="4677">
        <f>R18+S18-T18</f>
        <v>0</v>
      </c>
      <c r="V18" s="974"/>
      <c r="W18" s="4510">
        <f>X18+Y18</f>
        <v>0</v>
      </c>
      <c r="X18" s="4102"/>
      <c r="Y18" s="4102"/>
      <c r="Z18" s="4102"/>
      <c r="AA18" s="4102"/>
      <c r="AB18" s="4102"/>
      <c r="AC18" s="4102"/>
      <c r="AD18" s="4102"/>
      <c r="AE18" s="4463">
        <f t="shared" si="0"/>
        <v>0</v>
      </c>
      <c r="AF18" s="4464">
        <f>Y18+AA18</f>
        <v>0</v>
      </c>
      <c r="AG18" s="1035"/>
      <c r="AH18" s="4678"/>
      <c r="AI18" s="4678"/>
      <c r="AJ18" s="974"/>
      <c r="AK18" s="756"/>
    </row>
    <row r="19" spans="1:37">
      <c r="A19" s="756"/>
      <c r="B19" s="974"/>
      <c r="C19" s="582" t="s">
        <v>1313</v>
      </c>
      <c r="D19" s="3996"/>
      <c r="E19" s="3996"/>
      <c r="F19" s="3995" t="b">
        <v>1</v>
      </c>
      <c r="G19" s="3996"/>
      <c r="H19" s="4674"/>
      <c r="I19" s="4674"/>
      <c r="J19" s="4675"/>
      <c r="K19" s="4676"/>
      <c r="L19" s="4676"/>
      <c r="M19" s="3998"/>
      <c r="N19" s="4676"/>
      <c r="O19" s="4676"/>
      <c r="P19" s="4676"/>
      <c r="Q19" s="4676"/>
      <c r="R19" s="4676"/>
      <c r="S19" s="4676"/>
      <c r="T19" s="4676"/>
      <c r="U19" s="4677">
        <f t="shared" ref="U19:U48" si="1">R19+S19-T19</f>
        <v>0</v>
      </c>
      <c r="V19" s="974"/>
      <c r="W19" s="4510">
        <f t="shared" ref="W19:W48" si="2">X19+Y19</f>
        <v>0</v>
      </c>
      <c r="X19" s="4102"/>
      <c r="Y19" s="4102"/>
      <c r="Z19" s="4102"/>
      <c r="AA19" s="4102"/>
      <c r="AB19" s="4102"/>
      <c r="AC19" s="4102"/>
      <c r="AD19" s="4102"/>
      <c r="AE19" s="4463">
        <f t="shared" si="0"/>
        <v>0</v>
      </c>
      <c r="AF19" s="4464">
        <f t="shared" ref="AF19:AF48" si="3">Y19+AA19</f>
        <v>0</v>
      </c>
      <c r="AG19" s="1035"/>
      <c r="AH19" s="4678"/>
      <c r="AI19" s="4678"/>
      <c r="AJ19" s="974"/>
      <c r="AK19" s="756"/>
    </row>
    <row r="20" spans="1:37">
      <c r="A20" s="756"/>
      <c r="B20" s="974"/>
      <c r="C20" s="582" t="s">
        <v>1313</v>
      </c>
      <c r="D20" s="3996"/>
      <c r="E20" s="3996"/>
      <c r="F20" s="3995" t="b">
        <v>1</v>
      </c>
      <c r="G20" s="3996"/>
      <c r="H20" s="4674"/>
      <c r="I20" s="4674"/>
      <c r="J20" s="4675"/>
      <c r="K20" s="4676"/>
      <c r="L20" s="4676"/>
      <c r="M20" s="3998"/>
      <c r="N20" s="4676"/>
      <c r="O20" s="4676"/>
      <c r="P20" s="4676"/>
      <c r="Q20" s="4676"/>
      <c r="R20" s="4676"/>
      <c r="S20" s="4676"/>
      <c r="T20" s="4676"/>
      <c r="U20" s="4677">
        <f t="shared" si="1"/>
        <v>0</v>
      </c>
      <c r="V20" s="974"/>
      <c r="W20" s="4510">
        <f t="shared" si="2"/>
        <v>0</v>
      </c>
      <c r="X20" s="4102"/>
      <c r="Y20" s="4102"/>
      <c r="Z20" s="4102"/>
      <c r="AA20" s="4102"/>
      <c r="AB20" s="4102"/>
      <c r="AC20" s="4102"/>
      <c r="AD20" s="4102"/>
      <c r="AE20" s="4463">
        <f t="shared" si="0"/>
        <v>0</v>
      </c>
      <c r="AF20" s="4464">
        <f t="shared" si="3"/>
        <v>0</v>
      </c>
      <c r="AG20" s="1035"/>
      <c r="AH20" s="4678"/>
      <c r="AI20" s="4678"/>
      <c r="AJ20" s="974"/>
      <c r="AK20" s="756"/>
    </row>
    <row r="21" spans="1:37">
      <c r="A21" s="756"/>
      <c r="B21" s="974"/>
      <c r="C21" s="582" t="s">
        <v>1313</v>
      </c>
      <c r="D21" s="3996"/>
      <c r="E21" s="3996"/>
      <c r="F21" s="3995" t="b">
        <v>1</v>
      </c>
      <c r="G21" s="3996"/>
      <c r="H21" s="4674"/>
      <c r="I21" s="4674"/>
      <c r="J21" s="4675"/>
      <c r="K21" s="4676"/>
      <c r="L21" s="4676"/>
      <c r="M21" s="3998"/>
      <c r="N21" s="4676"/>
      <c r="O21" s="4676"/>
      <c r="P21" s="4676"/>
      <c r="Q21" s="4676"/>
      <c r="R21" s="4676"/>
      <c r="S21" s="4676"/>
      <c r="T21" s="4676"/>
      <c r="U21" s="4677">
        <f t="shared" si="1"/>
        <v>0</v>
      </c>
      <c r="V21" s="974"/>
      <c r="W21" s="4510">
        <f t="shared" si="2"/>
        <v>0</v>
      </c>
      <c r="X21" s="4102"/>
      <c r="Y21" s="4102"/>
      <c r="Z21" s="4102"/>
      <c r="AA21" s="4102"/>
      <c r="AB21" s="4102"/>
      <c r="AC21" s="4102"/>
      <c r="AD21" s="4102"/>
      <c r="AE21" s="4463">
        <f t="shared" si="0"/>
        <v>0</v>
      </c>
      <c r="AF21" s="4464">
        <f t="shared" si="3"/>
        <v>0</v>
      </c>
      <c r="AG21" s="1035"/>
      <c r="AH21" s="4678"/>
      <c r="AI21" s="4678"/>
      <c r="AJ21" s="974"/>
      <c r="AK21" s="756"/>
    </row>
    <row r="22" spans="1:37">
      <c r="A22" s="756"/>
      <c r="B22" s="974"/>
      <c r="C22" s="582" t="s">
        <v>1313</v>
      </c>
      <c r="D22" s="3996"/>
      <c r="E22" s="3996"/>
      <c r="F22" s="3995" t="b">
        <v>1</v>
      </c>
      <c r="G22" s="3996"/>
      <c r="H22" s="4674"/>
      <c r="I22" s="4674"/>
      <c r="J22" s="4675"/>
      <c r="K22" s="4676"/>
      <c r="L22" s="4676"/>
      <c r="M22" s="3998"/>
      <c r="N22" s="4676"/>
      <c r="O22" s="4676"/>
      <c r="P22" s="4676"/>
      <c r="Q22" s="4676"/>
      <c r="R22" s="4676"/>
      <c r="S22" s="4676"/>
      <c r="T22" s="4676"/>
      <c r="U22" s="4677">
        <f t="shared" si="1"/>
        <v>0</v>
      </c>
      <c r="V22" s="974"/>
      <c r="W22" s="4510">
        <f t="shared" si="2"/>
        <v>0</v>
      </c>
      <c r="X22" s="4102"/>
      <c r="Y22" s="4102"/>
      <c r="Z22" s="4102"/>
      <c r="AA22" s="4102"/>
      <c r="AB22" s="4102"/>
      <c r="AC22" s="4102"/>
      <c r="AD22" s="4102"/>
      <c r="AE22" s="4463">
        <f t="shared" ref="AE22:AE47" si="4">AB22+AC22-AD22</f>
        <v>0</v>
      </c>
      <c r="AF22" s="4464">
        <f t="shared" si="3"/>
        <v>0</v>
      </c>
      <c r="AG22" s="1035"/>
      <c r="AH22" s="4678"/>
      <c r="AI22" s="4678"/>
      <c r="AJ22" s="974"/>
      <c r="AK22" s="756"/>
    </row>
    <row r="23" spans="1:37">
      <c r="A23" s="756"/>
      <c r="B23" s="974"/>
      <c r="C23" s="582" t="s">
        <v>1313</v>
      </c>
      <c r="D23" s="3996"/>
      <c r="E23" s="3996"/>
      <c r="F23" s="3995" t="b">
        <v>1</v>
      </c>
      <c r="G23" s="3996"/>
      <c r="H23" s="4674"/>
      <c r="I23" s="4674"/>
      <c r="J23" s="4675"/>
      <c r="K23" s="4676"/>
      <c r="L23" s="4676"/>
      <c r="M23" s="3998"/>
      <c r="N23" s="4676"/>
      <c r="O23" s="4676"/>
      <c r="P23" s="4676"/>
      <c r="Q23" s="4676"/>
      <c r="R23" s="4676"/>
      <c r="S23" s="4676"/>
      <c r="T23" s="4676"/>
      <c r="U23" s="4677">
        <f t="shared" si="1"/>
        <v>0</v>
      </c>
      <c r="V23" s="974"/>
      <c r="W23" s="4510">
        <f t="shared" si="2"/>
        <v>0</v>
      </c>
      <c r="X23" s="4102"/>
      <c r="Y23" s="4102"/>
      <c r="Z23" s="4102"/>
      <c r="AA23" s="4102"/>
      <c r="AB23" s="4102"/>
      <c r="AC23" s="4102"/>
      <c r="AD23" s="4102"/>
      <c r="AE23" s="4463">
        <f t="shared" si="4"/>
        <v>0</v>
      </c>
      <c r="AF23" s="4464">
        <f t="shared" si="3"/>
        <v>0</v>
      </c>
      <c r="AG23" s="1035"/>
      <c r="AH23" s="4678"/>
      <c r="AI23" s="4678"/>
      <c r="AJ23" s="974"/>
      <c r="AK23" s="756"/>
    </row>
    <row r="24" spans="1:37">
      <c r="A24" s="756"/>
      <c r="B24" s="974"/>
      <c r="C24" s="582" t="s">
        <v>1313</v>
      </c>
      <c r="D24" s="3996"/>
      <c r="E24" s="3996"/>
      <c r="F24" s="3995" t="b">
        <v>1</v>
      </c>
      <c r="G24" s="3996"/>
      <c r="H24" s="4674"/>
      <c r="I24" s="4674"/>
      <c r="J24" s="4675"/>
      <c r="K24" s="4676"/>
      <c r="L24" s="4676"/>
      <c r="M24" s="3998"/>
      <c r="N24" s="4676"/>
      <c r="O24" s="4676"/>
      <c r="P24" s="4676"/>
      <c r="Q24" s="4676"/>
      <c r="R24" s="4676"/>
      <c r="S24" s="4676"/>
      <c r="T24" s="4676"/>
      <c r="U24" s="4677">
        <f t="shared" si="1"/>
        <v>0</v>
      </c>
      <c r="V24" s="974"/>
      <c r="W24" s="4510">
        <f t="shared" si="2"/>
        <v>0</v>
      </c>
      <c r="X24" s="4102"/>
      <c r="Y24" s="4102"/>
      <c r="Z24" s="4102"/>
      <c r="AA24" s="4102"/>
      <c r="AB24" s="4102"/>
      <c r="AC24" s="4102"/>
      <c r="AD24" s="4102"/>
      <c r="AE24" s="4463">
        <f t="shared" si="4"/>
        <v>0</v>
      </c>
      <c r="AF24" s="4464">
        <f t="shared" si="3"/>
        <v>0</v>
      </c>
      <c r="AG24" s="1035"/>
      <c r="AH24" s="4678"/>
      <c r="AI24" s="4678"/>
      <c r="AJ24" s="974"/>
      <c r="AK24" s="756"/>
    </row>
    <row r="25" spans="1:37">
      <c r="A25" s="756"/>
      <c r="B25" s="974"/>
      <c r="C25" s="582" t="s">
        <v>1313</v>
      </c>
      <c r="D25" s="3996"/>
      <c r="E25" s="3996"/>
      <c r="F25" s="3995" t="b">
        <v>1</v>
      </c>
      <c r="G25" s="3996"/>
      <c r="H25" s="4674"/>
      <c r="I25" s="4674"/>
      <c r="J25" s="4675"/>
      <c r="K25" s="4676"/>
      <c r="L25" s="4676"/>
      <c r="M25" s="3998"/>
      <c r="N25" s="4676"/>
      <c r="O25" s="4676"/>
      <c r="P25" s="4676"/>
      <c r="Q25" s="4676"/>
      <c r="R25" s="4676"/>
      <c r="S25" s="4676"/>
      <c r="T25" s="4676"/>
      <c r="U25" s="4677">
        <f t="shared" si="1"/>
        <v>0</v>
      </c>
      <c r="V25" s="974"/>
      <c r="W25" s="4510">
        <f t="shared" si="2"/>
        <v>0</v>
      </c>
      <c r="X25" s="4102"/>
      <c r="Y25" s="4102"/>
      <c r="Z25" s="4102"/>
      <c r="AA25" s="4102"/>
      <c r="AB25" s="4102"/>
      <c r="AC25" s="4102"/>
      <c r="AD25" s="4102"/>
      <c r="AE25" s="4463">
        <f t="shared" si="4"/>
        <v>0</v>
      </c>
      <c r="AF25" s="4464">
        <f t="shared" si="3"/>
        <v>0</v>
      </c>
      <c r="AG25" s="1035"/>
      <c r="AH25" s="4678"/>
      <c r="AI25" s="4678"/>
      <c r="AJ25" s="974"/>
      <c r="AK25" s="756"/>
    </row>
    <row r="26" spans="1:37">
      <c r="A26" s="756"/>
      <c r="B26" s="974"/>
      <c r="C26" s="582" t="s">
        <v>1313</v>
      </c>
      <c r="D26" s="3996"/>
      <c r="E26" s="3996"/>
      <c r="F26" s="3995" t="b">
        <v>1</v>
      </c>
      <c r="G26" s="3996"/>
      <c r="H26" s="4674"/>
      <c r="I26" s="4674"/>
      <c r="J26" s="4675"/>
      <c r="K26" s="4676"/>
      <c r="L26" s="4676"/>
      <c r="M26" s="3998"/>
      <c r="N26" s="4676"/>
      <c r="O26" s="4676"/>
      <c r="P26" s="4676"/>
      <c r="Q26" s="4676"/>
      <c r="R26" s="4676"/>
      <c r="S26" s="4676"/>
      <c r="T26" s="4676"/>
      <c r="U26" s="4677">
        <f t="shared" si="1"/>
        <v>0</v>
      </c>
      <c r="V26" s="974"/>
      <c r="W26" s="4510">
        <f t="shared" si="2"/>
        <v>0</v>
      </c>
      <c r="X26" s="4102"/>
      <c r="Y26" s="4102"/>
      <c r="Z26" s="4102"/>
      <c r="AA26" s="4102"/>
      <c r="AB26" s="4102"/>
      <c r="AC26" s="4102"/>
      <c r="AD26" s="4102"/>
      <c r="AE26" s="4463">
        <f t="shared" si="4"/>
        <v>0</v>
      </c>
      <c r="AF26" s="4464">
        <f t="shared" si="3"/>
        <v>0</v>
      </c>
      <c r="AG26" s="1035"/>
      <c r="AH26" s="4678"/>
      <c r="AI26" s="4678"/>
      <c r="AJ26" s="974"/>
      <c r="AK26" s="756"/>
    </row>
    <row r="27" spans="1:37">
      <c r="A27" s="756"/>
      <c r="B27" s="974"/>
      <c r="C27" s="582" t="s">
        <v>1313</v>
      </c>
      <c r="D27" s="3996"/>
      <c r="E27" s="3996"/>
      <c r="F27" s="3995" t="b">
        <v>1</v>
      </c>
      <c r="G27" s="3996"/>
      <c r="H27" s="4674"/>
      <c r="I27" s="4674"/>
      <c r="J27" s="4675"/>
      <c r="K27" s="4676"/>
      <c r="L27" s="4676"/>
      <c r="M27" s="3998"/>
      <c r="N27" s="4676"/>
      <c r="O27" s="4676"/>
      <c r="P27" s="4676"/>
      <c r="Q27" s="4676"/>
      <c r="R27" s="4676"/>
      <c r="S27" s="4676"/>
      <c r="T27" s="4676"/>
      <c r="U27" s="4677">
        <f t="shared" si="1"/>
        <v>0</v>
      </c>
      <c r="V27" s="974"/>
      <c r="W27" s="4510">
        <f t="shared" si="2"/>
        <v>0</v>
      </c>
      <c r="X27" s="4102"/>
      <c r="Y27" s="4102"/>
      <c r="Z27" s="4102"/>
      <c r="AA27" s="4102"/>
      <c r="AB27" s="4102"/>
      <c r="AC27" s="4102"/>
      <c r="AD27" s="4102"/>
      <c r="AE27" s="4463">
        <f t="shared" si="4"/>
        <v>0</v>
      </c>
      <c r="AF27" s="4464">
        <f t="shared" si="3"/>
        <v>0</v>
      </c>
      <c r="AG27" s="1035"/>
      <c r="AH27" s="4678"/>
      <c r="AI27" s="4678"/>
      <c r="AJ27" s="974"/>
      <c r="AK27" s="756"/>
    </row>
    <row r="28" spans="1:37">
      <c r="A28" s="756"/>
      <c r="B28" s="974"/>
      <c r="C28" s="582" t="s">
        <v>1313</v>
      </c>
      <c r="D28" s="3996"/>
      <c r="E28" s="3996"/>
      <c r="F28" s="3995" t="b">
        <v>1</v>
      </c>
      <c r="G28" s="3996"/>
      <c r="H28" s="4674"/>
      <c r="I28" s="4674"/>
      <c r="J28" s="4675"/>
      <c r="K28" s="4676"/>
      <c r="L28" s="4676"/>
      <c r="M28" s="3998"/>
      <c r="N28" s="4676"/>
      <c r="O28" s="4676"/>
      <c r="P28" s="4676"/>
      <c r="Q28" s="4676"/>
      <c r="R28" s="4676"/>
      <c r="S28" s="4676"/>
      <c r="T28" s="4676"/>
      <c r="U28" s="4677">
        <f t="shared" si="1"/>
        <v>0</v>
      </c>
      <c r="V28" s="974"/>
      <c r="W28" s="4510">
        <f t="shared" si="2"/>
        <v>0</v>
      </c>
      <c r="X28" s="4102"/>
      <c r="Y28" s="4102"/>
      <c r="Z28" s="4102"/>
      <c r="AA28" s="4102"/>
      <c r="AB28" s="4102"/>
      <c r="AC28" s="4102"/>
      <c r="AD28" s="4102"/>
      <c r="AE28" s="4463">
        <f t="shared" si="4"/>
        <v>0</v>
      </c>
      <c r="AF28" s="4464">
        <f t="shared" si="3"/>
        <v>0</v>
      </c>
      <c r="AG28" s="1035"/>
      <c r="AH28" s="4678"/>
      <c r="AI28" s="4678"/>
      <c r="AJ28" s="974"/>
      <c r="AK28" s="756"/>
    </row>
    <row r="29" spans="1:37">
      <c r="A29" s="756"/>
      <c r="B29" s="974"/>
      <c r="C29" s="582" t="s">
        <v>1313</v>
      </c>
      <c r="D29" s="3996"/>
      <c r="E29" s="3996"/>
      <c r="F29" s="3995" t="b">
        <v>0</v>
      </c>
      <c r="G29" s="3996"/>
      <c r="H29" s="4674"/>
      <c r="I29" s="4674"/>
      <c r="J29" s="4675"/>
      <c r="K29" s="4676"/>
      <c r="L29" s="4676"/>
      <c r="M29" s="3998"/>
      <c r="N29" s="4676"/>
      <c r="O29" s="4676"/>
      <c r="P29" s="4676"/>
      <c r="Q29" s="4676"/>
      <c r="R29" s="4676"/>
      <c r="S29" s="4676"/>
      <c r="T29" s="4676"/>
      <c r="U29" s="4677">
        <f t="shared" si="1"/>
        <v>0</v>
      </c>
      <c r="V29" s="974"/>
      <c r="W29" s="4510">
        <f t="shared" si="2"/>
        <v>0</v>
      </c>
      <c r="X29" s="4102"/>
      <c r="Y29" s="4102"/>
      <c r="Z29" s="4102"/>
      <c r="AA29" s="4102"/>
      <c r="AB29" s="4102"/>
      <c r="AC29" s="4102"/>
      <c r="AD29" s="4102"/>
      <c r="AE29" s="4463">
        <f t="shared" si="4"/>
        <v>0</v>
      </c>
      <c r="AF29" s="4464">
        <f t="shared" si="3"/>
        <v>0</v>
      </c>
      <c r="AG29" s="1035"/>
      <c r="AH29" s="4678"/>
      <c r="AI29" s="4678"/>
      <c r="AJ29" s="974"/>
      <c r="AK29" s="756"/>
    </row>
    <row r="30" spans="1:37">
      <c r="A30" s="756"/>
      <c r="B30" s="974"/>
      <c r="C30" s="582" t="s">
        <v>1313</v>
      </c>
      <c r="D30" s="3996"/>
      <c r="E30" s="3996"/>
      <c r="F30" s="3995" t="b">
        <v>1</v>
      </c>
      <c r="G30" s="3996"/>
      <c r="H30" s="4674"/>
      <c r="I30" s="4674"/>
      <c r="J30" s="4675"/>
      <c r="K30" s="4676"/>
      <c r="L30" s="4676"/>
      <c r="M30" s="3998"/>
      <c r="N30" s="4676"/>
      <c r="O30" s="4676"/>
      <c r="P30" s="4676"/>
      <c r="Q30" s="4676"/>
      <c r="R30" s="4676"/>
      <c r="S30" s="4676"/>
      <c r="T30" s="4676"/>
      <c r="U30" s="4677">
        <f t="shared" si="1"/>
        <v>0</v>
      </c>
      <c r="V30" s="974"/>
      <c r="W30" s="4510">
        <f t="shared" si="2"/>
        <v>0</v>
      </c>
      <c r="X30" s="4102"/>
      <c r="Y30" s="4102"/>
      <c r="Z30" s="4102"/>
      <c r="AA30" s="4102"/>
      <c r="AB30" s="4102"/>
      <c r="AC30" s="4102"/>
      <c r="AD30" s="4102"/>
      <c r="AE30" s="4463">
        <f t="shared" si="4"/>
        <v>0</v>
      </c>
      <c r="AF30" s="4464">
        <f t="shared" si="3"/>
        <v>0</v>
      </c>
      <c r="AG30" s="1035"/>
      <c r="AH30" s="4678"/>
      <c r="AI30" s="4678"/>
      <c r="AJ30" s="974"/>
      <c r="AK30" s="756"/>
    </row>
    <row r="31" spans="1:37">
      <c r="A31" s="756"/>
      <c r="B31" s="974"/>
      <c r="C31" s="582" t="s">
        <v>1313</v>
      </c>
      <c r="D31" s="3996"/>
      <c r="E31" s="3996"/>
      <c r="F31" s="3995" t="b">
        <v>1</v>
      </c>
      <c r="G31" s="3996"/>
      <c r="H31" s="4674"/>
      <c r="I31" s="4674"/>
      <c r="J31" s="4675"/>
      <c r="K31" s="4676"/>
      <c r="L31" s="4676"/>
      <c r="M31" s="3998"/>
      <c r="N31" s="4676"/>
      <c r="O31" s="4676"/>
      <c r="P31" s="4676"/>
      <c r="Q31" s="4676"/>
      <c r="R31" s="4676"/>
      <c r="S31" s="4676"/>
      <c r="T31" s="4676"/>
      <c r="U31" s="4677">
        <f t="shared" si="1"/>
        <v>0</v>
      </c>
      <c r="V31" s="974"/>
      <c r="W31" s="4510">
        <f t="shared" si="2"/>
        <v>0</v>
      </c>
      <c r="X31" s="4102"/>
      <c r="Y31" s="4102"/>
      <c r="Z31" s="4102"/>
      <c r="AA31" s="4102"/>
      <c r="AB31" s="4102"/>
      <c r="AC31" s="4102"/>
      <c r="AD31" s="4102"/>
      <c r="AE31" s="4463">
        <f t="shared" si="4"/>
        <v>0</v>
      </c>
      <c r="AF31" s="4464">
        <f t="shared" si="3"/>
        <v>0</v>
      </c>
      <c r="AG31" s="1035"/>
      <c r="AH31" s="4678"/>
      <c r="AI31" s="4678"/>
      <c r="AJ31" s="974"/>
      <c r="AK31" s="756"/>
    </row>
    <row r="32" spans="1:37">
      <c r="A32" s="756"/>
      <c r="B32" s="974"/>
      <c r="C32" s="582" t="s">
        <v>1313</v>
      </c>
      <c r="D32" s="3996"/>
      <c r="E32" s="3996"/>
      <c r="F32" s="3995" t="b">
        <v>1</v>
      </c>
      <c r="G32" s="3996"/>
      <c r="H32" s="4674"/>
      <c r="I32" s="4674"/>
      <c r="J32" s="4675"/>
      <c r="K32" s="4676"/>
      <c r="L32" s="4676"/>
      <c r="M32" s="3998"/>
      <c r="N32" s="4676"/>
      <c r="O32" s="4676"/>
      <c r="P32" s="4676"/>
      <c r="Q32" s="4676"/>
      <c r="R32" s="4676"/>
      <c r="S32" s="4676"/>
      <c r="T32" s="4676"/>
      <c r="U32" s="4677">
        <f t="shared" si="1"/>
        <v>0</v>
      </c>
      <c r="V32" s="974"/>
      <c r="W32" s="4510">
        <f t="shared" si="2"/>
        <v>0</v>
      </c>
      <c r="X32" s="4102"/>
      <c r="Y32" s="4102"/>
      <c r="Z32" s="4102"/>
      <c r="AA32" s="4102"/>
      <c r="AB32" s="4102"/>
      <c r="AC32" s="4102"/>
      <c r="AD32" s="4102"/>
      <c r="AE32" s="4463">
        <f t="shared" si="4"/>
        <v>0</v>
      </c>
      <c r="AF32" s="4464">
        <f t="shared" si="3"/>
        <v>0</v>
      </c>
      <c r="AG32" s="1035"/>
      <c r="AH32" s="4678"/>
      <c r="AI32" s="4678"/>
      <c r="AJ32" s="974"/>
      <c r="AK32" s="756"/>
    </row>
    <row r="33" spans="1:37">
      <c r="A33" s="756"/>
      <c r="B33" s="974"/>
      <c r="C33" s="582" t="s">
        <v>1313</v>
      </c>
      <c r="D33" s="3996"/>
      <c r="E33" s="3996"/>
      <c r="F33" s="3995" t="b">
        <v>1</v>
      </c>
      <c r="G33" s="3996"/>
      <c r="H33" s="4674"/>
      <c r="I33" s="4674"/>
      <c r="J33" s="4675"/>
      <c r="K33" s="4676"/>
      <c r="L33" s="4676"/>
      <c r="M33" s="3998"/>
      <c r="N33" s="4676"/>
      <c r="O33" s="4676"/>
      <c r="P33" s="4676"/>
      <c r="Q33" s="4676"/>
      <c r="R33" s="4676"/>
      <c r="S33" s="4676"/>
      <c r="T33" s="4676"/>
      <c r="U33" s="4677">
        <f t="shared" si="1"/>
        <v>0</v>
      </c>
      <c r="V33" s="974"/>
      <c r="W33" s="4510">
        <f t="shared" si="2"/>
        <v>0</v>
      </c>
      <c r="X33" s="4102"/>
      <c r="Y33" s="4102"/>
      <c r="Z33" s="4102"/>
      <c r="AA33" s="4102"/>
      <c r="AB33" s="4102"/>
      <c r="AC33" s="4102"/>
      <c r="AD33" s="4102"/>
      <c r="AE33" s="4463">
        <f t="shared" si="4"/>
        <v>0</v>
      </c>
      <c r="AF33" s="4464">
        <f t="shared" si="3"/>
        <v>0</v>
      </c>
      <c r="AG33" s="1035"/>
      <c r="AH33" s="4678"/>
      <c r="AI33" s="4678"/>
      <c r="AJ33" s="974"/>
      <c r="AK33" s="756"/>
    </row>
    <row r="34" spans="1:37">
      <c r="A34" s="756"/>
      <c r="B34" s="974"/>
      <c r="C34" s="582" t="s">
        <v>1313</v>
      </c>
      <c r="D34" s="3996"/>
      <c r="E34" s="3996"/>
      <c r="F34" s="3995" t="b">
        <v>1</v>
      </c>
      <c r="G34" s="3996"/>
      <c r="H34" s="4674"/>
      <c r="I34" s="4674"/>
      <c r="J34" s="4675"/>
      <c r="K34" s="4676"/>
      <c r="L34" s="4676"/>
      <c r="M34" s="3998"/>
      <c r="N34" s="4676"/>
      <c r="O34" s="4676"/>
      <c r="P34" s="4676"/>
      <c r="Q34" s="4676"/>
      <c r="R34" s="4676"/>
      <c r="S34" s="4676"/>
      <c r="T34" s="4676"/>
      <c r="U34" s="4677">
        <f t="shared" si="1"/>
        <v>0</v>
      </c>
      <c r="V34" s="974"/>
      <c r="W34" s="4510">
        <f t="shared" si="2"/>
        <v>0</v>
      </c>
      <c r="X34" s="4102"/>
      <c r="Y34" s="4102"/>
      <c r="Z34" s="4102"/>
      <c r="AA34" s="4102"/>
      <c r="AB34" s="4102"/>
      <c r="AC34" s="4102"/>
      <c r="AD34" s="4102"/>
      <c r="AE34" s="4463">
        <f t="shared" si="4"/>
        <v>0</v>
      </c>
      <c r="AF34" s="4464">
        <f t="shared" si="3"/>
        <v>0</v>
      </c>
      <c r="AG34" s="1035"/>
      <c r="AH34" s="4678"/>
      <c r="AI34" s="4678"/>
      <c r="AJ34" s="974"/>
      <c r="AK34" s="756"/>
    </row>
    <row r="35" spans="1:37">
      <c r="A35" s="756"/>
      <c r="B35" s="974"/>
      <c r="C35" s="582" t="s">
        <v>1313</v>
      </c>
      <c r="D35" s="3996"/>
      <c r="E35" s="3996"/>
      <c r="F35" s="3995" t="b">
        <v>1</v>
      </c>
      <c r="G35" s="3996"/>
      <c r="H35" s="4674"/>
      <c r="I35" s="4674"/>
      <c r="J35" s="4675"/>
      <c r="K35" s="4676"/>
      <c r="L35" s="4676"/>
      <c r="M35" s="3998"/>
      <c r="N35" s="4676"/>
      <c r="O35" s="4676"/>
      <c r="P35" s="4676"/>
      <c r="Q35" s="4676"/>
      <c r="R35" s="4676"/>
      <c r="S35" s="4676"/>
      <c r="T35" s="4676"/>
      <c r="U35" s="4677">
        <f t="shared" si="1"/>
        <v>0</v>
      </c>
      <c r="V35" s="974"/>
      <c r="W35" s="4510">
        <f t="shared" si="2"/>
        <v>0</v>
      </c>
      <c r="X35" s="4102"/>
      <c r="Y35" s="4102"/>
      <c r="Z35" s="4102"/>
      <c r="AA35" s="4102"/>
      <c r="AB35" s="4102"/>
      <c r="AC35" s="4102"/>
      <c r="AD35" s="4102"/>
      <c r="AE35" s="4463">
        <f t="shared" si="4"/>
        <v>0</v>
      </c>
      <c r="AF35" s="4464">
        <f t="shared" si="3"/>
        <v>0</v>
      </c>
      <c r="AG35" s="1035"/>
      <c r="AH35" s="4678"/>
      <c r="AI35" s="4678"/>
      <c r="AJ35" s="974"/>
      <c r="AK35" s="756"/>
    </row>
    <row r="36" spans="1:37">
      <c r="A36" s="756"/>
      <c r="B36" s="974"/>
      <c r="C36" s="582" t="s">
        <v>1313</v>
      </c>
      <c r="D36" s="3996"/>
      <c r="E36" s="3996"/>
      <c r="F36" s="3995" t="b">
        <v>1</v>
      </c>
      <c r="G36" s="3996"/>
      <c r="H36" s="4674"/>
      <c r="I36" s="4674"/>
      <c r="J36" s="4675"/>
      <c r="K36" s="4676"/>
      <c r="L36" s="4676"/>
      <c r="M36" s="3998"/>
      <c r="N36" s="4676"/>
      <c r="O36" s="4676"/>
      <c r="P36" s="4676"/>
      <c r="Q36" s="4676"/>
      <c r="R36" s="4676"/>
      <c r="S36" s="4676"/>
      <c r="T36" s="4676"/>
      <c r="U36" s="4677">
        <f t="shared" si="1"/>
        <v>0</v>
      </c>
      <c r="V36" s="974"/>
      <c r="W36" s="4510">
        <f t="shared" si="2"/>
        <v>0</v>
      </c>
      <c r="X36" s="4102"/>
      <c r="Y36" s="4102"/>
      <c r="Z36" s="4102"/>
      <c r="AA36" s="4102"/>
      <c r="AB36" s="4102"/>
      <c r="AC36" s="4102"/>
      <c r="AD36" s="4102"/>
      <c r="AE36" s="4463">
        <f t="shared" si="4"/>
        <v>0</v>
      </c>
      <c r="AF36" s="4464">
        <f t="shared" si="3"/>
        <v>0</v>
      </c>
      <c r="AG36" s="1035"/>
      <c r="AH36" s="4678"/>
      <c r="AI36" s="4678"/>
      <c r="AJ36" s="974"/>
      <c r="AK36" s="756"/>
    </row>
    <row r="37" spans="1:37">
      <c r="A37" s="756"/>
      <c r="B37" s="974"/>
      <c r="C37" s="582" t="s">
        <v>1313</v>
      </c>
      <c r="D37" s="3996"/>
      <c r="E37" s="3996"/>
      <c r="F37" s="3995" t="b">
        <v>1</v>
      </c>
      <c r="G37" s="3996"/>
      <c r="H37" s="4674"/>
      <c r="I37" s="4674"/>
      <c r="J37" s="4675"/>
      <c r="K37" s="4676"/>
      <c r="L37" s="4676"/>
      <c r="M37" s="3998"/>
      <c r="N37" s="4676"/>
      <c r="O37" s="4676"/>
      <c r="P37" s="4676"/>
      <c r="Q37" s="4676"/>
      <c r="R37" s="4676"/>
      <c r="S37" s="4676"/>
      <c r="T37" s="4676"/>
      <c r="U37" s="4677">
        <f t="shared" si="1"/>
        <v>0</v>
      </c>
      <c r="V37" s="974"/>
      <c r="W37" s="4510">
        <f t="shared" si="2"/>
        <v>0</v>
      </c>
      <c r="X37" s="4102"/>
      <c r="Y37" s="4102"/>
      <c r="Z37" s="4102"/>
      <c r="AA37" s="4102"/>
      <c r="AB37" s="4102"/>
      <c r="AC37" s="4102"/>
      <c r="AD37" s="4102"/>
      <c r="AE37" s="4463">
        <f t="shared" si="4"/>
        <v>0</v>
      </c>
      <c r="AF37" s="4464">
        <f t="shared" si="3"/>
        <v>0</v>
      </c>
      <c r="AG37" s="1035"/>
      <c r="AH37" s="4678"/>
      <c r="AI37" s="4678"/>
      <c r="AJ37" s="974"/>
      <c r="AK37" s="756"/>
    </row>
    <row r="38" spans="1:37">
      <c r="A38" s="756"/>
      <c r="B38" s="974"/>
      <c r="C38" s="582" t="s">
        <v>1313</v>
      </c>
      <c r="D38" s="3996"/>
      <c r="E38" s="3996"/>
      <c r="F38" s="3995" t="b">
        <v>1</v>
      </c>
      <c r="G38" s="3996"/>
      <c r="H38" s="4674"/>
      <c r="I38" s="4674"/>
      <c r="J38" s="4675"/>
      <c r="K38" s="4676"/>
      <c r="L38" s="4676"/>
      <c r="M38" s="3998"/>
      <c r="N38" s="4676"/>
      <c r="O38" s="4676"/>
      <c r="P38" s="4676"/>
      <c r="Q38" s="4676"/>
      <c r="R38" s="4676"/>
      <c r="S38" s="4676"/>
      <c r="T38" s="4676"/>
      <c r="U38" s="4677">
        <f t="shared" si="1"/>
        <v>0</v>
      </c>
      <c r="V38" s="974"/>
      <c r="W38" s="4510">
        <f t="shared" si="2"/>
        <v>0</v>
      </c>
      <c r="X38" s="4102"/>
      <c r="Y38" s="4102"/>
      <c r="Z38" s="4102"/>
      <c r="AA38" s="4102"/>
      <c r="AB38" s="4102"/>
      <c r="AC38" s="4102"/>
      <c r="AD38" s="4102"/>
      <c r="AE38" s="4463">
        <f t="shared" si="4"/>
        <v>0</v>
      </c>
      <c r="AF38" s="4464">
        <f t="shared" si="3"/>
        <v>0</v>
      </c>
      <c r="AG38" s="1035"/>
      <c r="AH38" s="4678"/>
      <c r="AI38" s="4678"/>
      <c r="AJ38" s="974"/>
      <c r="AK38" s="756"/>
    </row>
    <row r="39" spans="1:37">
      <c r="A39" s="756"/>
      <c r="B39" s="974"/>
      <c r="C39" s="582" t="s">
        <v>1313</v>
      </c>
      <c r="D39" s="3996"/>
      <c r="E39" s="3996"/>
      <c r="F39" s="3995" t="b">
        <v>1</v>
      </c>
      <c r="G39" s="3996"/>
      <c r="H39" s="4674"/>
      <c r="I39" s="4674"/>
      <c r="J39" s="4675"/>
      <c r="K39" s="4676"/>
      <c r="L39" s="4676"/>
      <c r="M39" s="3998"/>
      <c r="N39" s="4676"/>
      <c r="O39" s="4676"/>
      <c r="P39" s="4676"/>
      <c r="Q39" s="4676"/>
      <c r="R39" s="4676"/>
      <c r="S39" s="4676"/>
      <c r="T39" s="4676"/>
      <c r="U39" s="4677">
        <f t="shared" si="1"/>
        <v>0</v>
      </c>
      <c r="V39" s="974"/>
      <c r="W39" s="4510">
        <f t="shared" si="2"/>
        <v>0</v>
      </c>
      <c r="X39" s="4102"/>
      <c r="Y39" s="4102"/>
      <c r="Z39" s="4102"/>
      <c r="AA39" s="4102"/>
      <c r="AB39" s="4102"/>
      <c r="AC39" s="4102"/>
      <c r="AD39" s="4102"/>
      <c r="AE39" s="4463">
        <f t="shared" si="4"/>
        <v>0</v>
      </c>
      <c r="AF39" s="4464">
        <f t="shared" si="3"/>
        <v>0</v>
      </c>
      <c r="AG39" s="1035"/>
      <c r="AH39" s="4678"/>
      <c r="AI39" s="4678"/>
      <c r="AJ39" s="974"/>
      <c r="AK39" s="756"/>
    </row>
    <row r="40" spans="1:37">
      <c r="A40" s="756"/>
      <c r="B40" s="974"/>
      <c r="C40" s="582" t="s">
        <v>1313</v>
      </c>
      <c r="D40" s="3996"/>
      <c r="E40" s="3996"/>
      <c r="F40" s="3995" t="b">
        <v>1</v>
      </c>
      <c r="G40" s="3996"/>
      <c r="H40" s="4674"/>
      <c r="I40" s="4674"/>
      <c r="J40" s="4675"/>
      <c r="K40" s="4676"/>
      <c r="L40" s="4676"/>
      <c r="M40" s="3998"/>
      <c r="N40" s="4676"/>
      <c r="O40" s="4676"/>
      <c r="P40" s="4676"/>
      <c r="Q40" s="4676"/>
      <c r="R40" s="4676"/>
      <c r="S40" s="4676"/>
      <c r="T40" s="4676"/>
      <c r="U40" s="4677">
        <f t="shared" si="1"/>
        <v>0</v>
      </c>
      <c r="V40" s="974"/>
      <c r="W40" s="4510">
        <f t="shared" si="2"/>
        <v>0</v>
      </c>
      <c r="X40" s="4102"/>
      <c r="Y40" s="4102"/>
      <c r="Z40" s="4102"/>
      <c r="AA40" s="4102"/>
      <c r="AB40" s="4102"/>
      <c r="AC40" s="4102"/>
      <c r="AD40" s="4102"/>
      <c r="AE40" s="4463">
        <f t="shared" si="4"/>
        <v>0</v>
      </c>
      <c r="AF40" s="4464">
        <f t="shared" si="3"/>
        <v>0</v>
      </c>
      <c r="AG40" s="1035"/>
      <c r="AH40" s="4678"/>
      <c r="AI40" s="4678"/>
      <c r="AJ40" s="974"/>
      <c r="AK40" s="756"/>
    </row>
    <row r="41" spans="1:37">
      <c r="A41" s="756"/>
      <c r="B41" s="974"/>
      <c r="C41" s="582" t="s">
        <v>1313</v>
      </c>
      <c r="D41" s="3996"/>
      <c r="E41" s="3996"/>
      <c r="F41" s="3995" t="b">
        <v>1</v>
      </c>
      <c r="G41" s="3996"/>
      <c r="H41" s="4674"/>
      <c r="I41" s="4674"/>
      <c r="J41" s="4675"/>
      <c r="K41" s="4676"/>
      <c r="L41" s="4676"/>
      <c r="M41" s="3998"/>
      <c r="N41" s="4676"/>
      <c r="O41" s="4676"/>
      <c r="P41" s="4676"/>
      <c r="Q41" s="4676"/>
      <c r="R41" s="4676"/>
      <c r="S41" s="4676"/>
      <c r="T41" s="4676"/>
      <c r="U41" s="4677">
        <f t="shared" si="1"/>
        <v>0</v>
      </c>
      <c r="V41" s="974"/>
      <c r="W41" s="4510">
        <f t="shared" si="2"/>
        <v>0</v>
      </c>
      <c r="X41" s="4102"/>
      <c r="Y41" s="4102"/>
      <c r="Z41" s="4102"/>
      <c r="AA41" s="4102"/>
      <c r="AB41" s="4102"/>
      <c r="AC41" s="4102"/>
      <c r="AD41" s="4102"/>
      <c r="AE41" s="4463">
        <f t="shared" si="4"/>
        <v>0</v>
      </c>
      <c r="AF41" s="4464">
        <f t="shared" si="3"/>
        <v>0</v>
      </c>
      <c r="AG41" s="1035"/>
      <c r="AH41" s="4678"/>
      <c r="AI41" s="4678"/>
      <c r="AJ41" s="974"/>
      <c r="AK41" s="756"/>
    </row>
    <row r="42" spans="1:37">
      <c r="A42" s="756"/>
      <c r="B42" s="974"/>
      <c r="C42" s="582" t="s">
        <v>1313</v>
      </c>
      <c r="D42" s="3996"/>
      <c r="E42" s="3996"/>
      <c r="F42" s="3995" t="b">
        <v>1</v>
      </c>
      <c r="G42" s="3996"/>
      <c r="H42" s="4674"/>
      <c r="I42" s="4674"/>
      <c r="J42" s="4675"/>
      <c r="K42" s="4676"/>
      <c r="L42" s="4676"/>
      <c r="M42" s="3998"/>
      <c r="N42" s="4676"/>
      <c r="O42" s="4676"/>
      <c r="P42" s="4676"/>
      <c r="Q42" s="4676"/>
      <c r="R42" s="4676"/>
      <c r="S42" s="4676"/>
      <c r="T42" s="4676"/>
      <c r="U42" s="4677">
        <f t="shared" si="1"/>
        <v>0</v>
      </c>
      <c r="V42" s="974"/>
      <c r="W42" s="4510">
        <f t="shared" si="2"/>
        <v>0</v>
      </c>
      <c r="X42" s="4102"/>
      <c r="Y42" s="4102"/>
      <c r="Z42" s="4102"/>
      <c r="AA42" s="4102"/>
      <c r="AB42" s="4102"/>
      <c r="AC42" s="4102"/>
      <c r="AD42" s="4102"/>
      <c r="AE42" s="4463">
        <f t="shared" si="4"/>
        <v>0</v>
      </c>
      <c r="AF42" s="4464">
        <f t="shared" si="3"/>
        <v>0</v>
      </c>
      <c r="AG42" s="1035"/>
      <c r="AH42" s="4678"/>
      <c r="AI42" s="4678"/>
      <c r="AJ42" s="974"/>
      <c r="AK42" s="756"/>
    </row>
    <row r="43" spans="1:37">
      <c r="A43" s="756"/>
      <c r="B43" s="974"/>
      <c r="C43" s="582" t="s">
        <v>1313</v>
      </c>
      <c r="D43" s="3996"/>
      <c r="E43" s="3996"/>
      <c r="F43" s="3995" t="b">
        <v>1</v>
      </c>
      <c r="G43" s="3996"/>
      <c r="H43" s="4674"/>
      <c r="I43" s="4674"/>
      <c r="J43" s="4675"/>
      <c r="K43" s="4676"/>
      <c r="L43" s="4676"/>
      <c r="M43" s="3998"/>
      <c r="N43" s="4676"/>
      <c r="O43" s="4676"/>
      <c r="P43" s="4676"/>
      <c r="Q43" s="4676"/>
      <c r="R43" s="4676"/>
      <c r="S43" s="4676"/>
      <c r="T43" s="4676"/>
      <c r="U43" s="4677">
        <f t="shared" si="1"/>
        <v>0</v>
      </c>
      <c r="V43" s="974"/>
      <c r="W43" s="4510">
        <f t="shared" si="2"/>
        <v>0</v>
      </c>
      <c r="X43" s="4102"/>
      <c r="Y43" s="4102"/>
      <c r="Z43" s="4102"/>
      <c r="AA43" s="4102"/>
      <c r="AB43" s="4102"/>
      <c r="AC43" s="4102"/>
      <c r="AD43" s="4102"/>
      <c r="AE43" s="4463">
        <f t="shared" si="4"/>
        <v>0</v>
      </c>
      <c r="AF43" s="4464">
        <f t="shared" si="3"/>
        <v>0</v>
      </c>
      <c r="AG43" s="1035"/>
      <c r="AH43" s="4678"/>
      <c r="AI43" s="4678"/>
      <c r="AJ43" s="974"/>
      <c r="AK43" s="756"/>
    </row>
    <row r="44" spans="1:37">
      <c r="A44" s="756"/>
      <c r="B44" s="974"/>
      <c r="C44" s="582" t="s">
        <v>1313</v>
      </c>
      <c r="D44" s="3996"/>
      <c r="E44" s="3996"/>
      <c r="F44" s="3995" t="b">
        <v>1</v>
      </c>
      <c r="G44" s="3996"/>
      <c r="H44" s="4674"/>
      <c r="I44" s="4674"/>
      <c r="J44" s="4675"/>
      <c r="K44" s="4676"/>
      <c r="L44" s="4676"/>
      <c r="M44" s="3998"/>
      <c r="N44" s="4676"/>
      <c r="O44" s="4676"/>
      <c r="P44" s="4676"/>
      <c r="Q44" s="4676"/>
      <c r="R44" s="4676"/>
      <c r="S44" s="4676"/>
      <c r="T44" s="4676"/>
      <c r="U44" s="4677">
        <f t="shared" si="1"/>
        <v>0</v>
      </c>
      <c r="V44" s="974"/>
      <c r="W44" s="4510">
        <f t="shared" si="2"/>
        <v>0</v>
      </c>
      <c r="X44" s="4102"/>
      <c r="Y44" s="4102"/>
      <c r="Z44" s="4102"/>
      <c r="AA44" s="4102"/>
      <c r="AB44" s="4102"/>
      <c r="AC44" s="4102"/>
      <c r="AD44" s="4102"/>
      <c r="AE44" s="4463">
        <f t="shared" si="4"/>
        <v>0</v>
      </c>
      <c r="AF44" s="4464">
        <f t="shared" si="3"/>
        <v>0</v>
      </c>
      <c r="AG44" s="1035"/>
      <c r="AH44" s="4678"/>
      <c r="AI44" s="4678"/>
      <c r="AJ44" s="974"/>
      <c r="AK44" s="756"/>
    </row>
    <row r="45" spans="1:37">
      <c r="A45" s="756"/>
      <c r="B45" s="974"/>
      <c r="C45" s="582" t="s">
        <v>1313</v>
      </c>
      <c r="D45" s="3996"/>
      <c r="E45" s="3996"/>
      <c r="F45" s="3995" t="b">
        <v>1</v>
      </c>
      <c r="G45" s="3996"/>
      <c r="H45" s="4674"/>
      <c r="I45" s="4674"/>
      <c r="J45" s="4675"/>
      <c r="K45" s="4676"/>
      <c r="L45" s="4676"/>
      <c r="M45" s="3998"/>
      <c r="N45" s="4676"/>
      <c r="O45" s="4676"/>
      <c r="P45" s="4676"/>
      <c r="Q45" s="4676"/>
      <c r="R45" s="4676"/>
      <c r="S45" s="4676"/>
      <c r="T45" s="4676"/>
      <c r="U45" s="4677">
        <f t="shared" si="1"/>
        <v>0</v>
      </c>
      <c r="V45" s="974"/>
      <c r="W45" s="4510">
        <f t="shared" si="2"/>
        <v>0</v>
      </c>
      <c r="X45" s="4102"/>
      <c r="Y45" s="4102"/>
      <c r="Z45" s="4102"/>
      <c r="AA45" s="4102"/>
      <c r="AB45" s="4102"/>
      <c r="AC45" s="4102"/>
      <c r="AD45" s="4102"/>
      <c r="AE45" s="4463">
        <f t="shared" si="4"/>
        <v>0</v>
      </c>
      <c r="AF45" s="4464">
        <f t="shared" si="3"/>
        <v>0</v>
      </c>
      <c r="AG45" s="1035"/>
      <c r="AH45" s="4678"/>
      <c r="AI45" s="4678"/>
      <c r="AJ45" s="974"/>
      <c r="AK45" s="756"/>
    </row>
    <row r="46" spans="1:37">
      <c r="A46" s="756"/>
      <c r="B46" s="974"/>
      <c r="C46" s="582" t="s">
        <v>1313</v>
      </c>
      <c r="D46" s="3996"/>
      <c r="E46" s="3996"/>
      <c r="F46" s="3995" t="b">
        <v>1</v>
      </c>
      <c r="G46" s="3996"/>
      <c r="H46" s="4674"/>
      <c r="I46" s="4674"/>
      <c r="J46" s="4675"/>
      <c r="K46" s="4676"/>
      <c r="L46" s="4676"/>
      <c r="M46" s="3998"/>
      <c r="N46" s="4676"/>
      <c r="O46" s="4676"/>
      <c r="P46" s="4676"/>
      <c r="Q46" s="4676"/>
      <c r="R46" s="4676"/>
      <c r="S46" s="4676"/>
      <c r="T46" s="4676"/>
      <c r="U46" s="4677">
        <f t="shared" si="1"/>
        <v>0</v>
      </c>
      <c r="V46" s="974"/>
      <c r="W46" s="4510">
        <f t="shared" si="2"/>
        <v>0</v>
      </c>
      <c r="X46" s="4102"/>
      <c r="Y46" s="4102"/>
      <c r="Z46" s="4102"/>
      <c r="AA46" s="4102"/>
      <c r="AB46" s="4102"/>
      <c r="AC46" s="4102"/>
      <c r="AD46" s="4102"/>
      <c r="AE46" s="4463">
        <f t="shared" si="4"/>
        <v>0</v>
      </c>
      <c r="AF46" s="4464">
        <f t="shared" si="3"/>
        <v>0</v>
      </c>
      <c r="AG46" s="1035"/>
      <c r="AH46" s="4678"/>
      <c r="AI46" s="4678"/>
      <c r="AJ46" s="974"/>
      <c r="AK46" s="756"/>
    </row>
    <row r="47" spans="1:37">
      <c r="A47" s="756"/>
      <c r="B47" s="974"/>
      <c r="C47" s="582" t="s">
        <v>1313</v>
      </c>
      <c r="D47" s="3996"/>
      <c r="E47" s="3996"/>
      <c r="F47" s="3995" t="b">
        <v>1</v>
      </c>
      <c r="G47" s="3996"/>
      <c r="H47" s="4674"/>
      <c r="I47" s="4674"/>
      <c r="J47" s="4675"/>
      <c r="K47" s="4676"/>
      <c r="L47" s="4676"/>
      <c r="M47" s="3998"/>
      <c r="N47" s="4676"/>
      <c r="O47" s="4676"/>
      <c r="P47" s="4676"/>
      <c r="Q47" s="4676"/>
      <c r="R47" s="4676"/>
      <c r="S47" s="4676"/>
      <c r="T47" s="4676"/>
      <c r="U47" s="4677">
        <f t="shared" si="1"/>
        <v>0</v>
      </c>
      <c r="V47" s="974"/>
      <c r="W47" s="4510">
        <f t="shared" si="2"/>
        <v>0</v>
      </c>
      <c r="X47" s="4102"/>
      <c r="Y47" s="4102"/>
      <c r="Z47" s="4102"/>
      <c r="AA47" s="4102"/>
      <c r="AB47" s="4102"/>
      <c r="AC47" s="4102"/>
      <c r="AD47" s="4102"/>
      <c r="AE47" s="4463">
        <f t="shared" si="4"/>
        <v>0</v>
      </c>
      <c r="AF47" s="4464">
        <f t="shared" si="3"/>
        <v>0</v>
      </c>
      <c r="AG47" s="1035"/>
      <c r="AH47" s="4678"/>
      <c r="AI47" s="4678"/>
      <c r="AJ47" s="974"/>
      <c r="AK47" s="756"/>
    </row>
    <row r="48" spans="1:37">
      <c r="A48" s="756"/>
      <c r="B48" s="974"/>
      <c r="C48" s="582" t="s">
        <v>1313</v>
      </c>
      <c r="D48" s="3996"/>
      <c r="E48" s="3996"/>
      <c r="F48" s="3995" t="b">
        <v>1</v>
      </c>
      <c r="G48" s="3996"/>
      <c r="H48" s="4674"/>
      <c r="I48" s="4674"/>
      <c r="J48" s="4675"/>
      <c r="K48" s="4676"/>
      <c r="L48" s="4676"/>
      <c r="M48" s="3998"/>
      <c r="N48" s="4676"/>
      <c r="O48" s="4676"/>
      <c r="P48" s="4676"/>
      <c r="Q48" s="4676"/>
      <c r="R48" s="4676"/>
      <c r="S48" s="4676"/>
      <c r="T48" s="4676"/>
      <c r="U48" s="4677">
        <f t="shared" si="1"/>
        <v>0</v>
      </c>
      <c r="V48" s="974"/>
      <c r="W48" s="4510">
        <f t="shared" si="2"/>
        <v>0</v>
      </c>
      <c r="X48" s="4102"/>
      <c r="Y48" s="4102"/>
      <c r="Z48" s="4102"/>
      <c r="AA48" s="4102"/>
      <c r="AB48" s="4102"/>
      <c r="AC48" s="4102"/>
      <c r="AD48" s="4102"/>
      <c r="AE48" s="4463">
        <f>AB48+AC48-AD48</f>
        <v>0</v>
      </c>
      <c r="AF48" s="4464">
        <f t="shared" si="3"/>
        <v>0</v>
      </c>
      <c r="AG48" s="1035"/>
      <c r="AH48" s="4678"/>
      <c r="AI48" s="4678"/>
      <c r="AJ48" s="974"/>
      <c r="AK48" s="756"/>
    </row>
    <row r="49" spans="1:37" s="7002" customFormat="1" ht="14.25">
      <c r="A49" s="926"/>
      <c r="B49" s="1003"/>
      <c r="C49" s="4726" t="s">
        <v>1314</v>
      </c>
      <c r="D49" s="4727"/>
      <c r="E49" s="4727"/>
      <c r="F49" s="4728"/>
      <c r="G49" s="4729"/>
      <c r="H49" s="4729"/>
      <c r="I49" s="4729"/>
      <c r="J49" s="4730"/>
      <c r="K49" s="4414">
        <f>SUMIF($F$16:$F$48,"TRUE",K16:K48)</f>
        <v>0</v>
      </c>
      <c r="L49" s="7176"/>
      <c r="M49" s="4731"/>
      <c r="N49" s="4414">
        <f t="shared" ref="N49:U49" si="5">SUMIF($F$16:$F$48,"TRUE",N16:N48)</f>
        <v>0</v>
      </c>
      <c r="O49" s="4414">
        <f t="shared" si="5"/>
        <v>0</v>
      </c>
      <c r="P49" s="4414">
        <f t="shared" si="5"/>
        <v>0</v>
      </c>
      <c r="Q49" s="4414">
        <f t="shared" si="5"/>
        <v>0</v>
      </c>
      <c r="R49" s="4414">
        <f t="shared" si="5"/>
        <v>0</v>
      </c>
      <c r="S49" s="4414">
        <f t="shared" si="5"/>
        <v>0</v>
      </c>
      <c r="T49" s="4414">
        <f t="shared" si="5"/>
        <v>0</v>
      </c>
      <c r="U49" s="4415">
        <f t="shared" si="5"/>
        <v>0</v>
      </c>
      <c r="V49" s="1003"/>
      <c r="W49" s="4413">
        <f t="shared" ref="W49:AF49" si="6">SUMIF($F$16:$F$48,"TRUE",W16:W48)</f>
        <v>0</v>
      </c>
      <c r="X49" s="4414">
        <f t="shared" si="6"/>
        <v>0</v>
      </c>
      <c r="Y49" s="4414">
        <f t="shared" si="6"/>
        <v>0</v>
      </c>
      <c r="Z49" s="4414">
        <f t="shared" si="6"/>
        <v>0</v>
      </c>
      <c r="AA49" s="4414">
        <f t="shared" si="6"/>
        <v>0</v>
      </c>
      <c r="AB49" s="4414">
        <f>SUMIF($F$16:$F$48,"TRUE",AB16:AB48)</f>
        <v>0</v>
      </c>
      <c r="AC49" s="4414">
        <f>SUMIF($F$16:$F$48,"TRUE",AC16:AC48)</f>
        <v>0</v>
      </c>
      <c r="AD49" s="4414">
        <f t="shared" si="6"/>
        <v>0</v>
      </c>
      <c r="AE49" s="4414">
        <f t="shared" si="6"/>
        <v>0</v>
      </c>
      <c r="AF49" s="4415">
        <f t="shared" si="6"/>
        <v>0</v>
      </c>
      <c r="AG49" s="1003"/>
      <c r="AH49" s="4681">
        <f>SUMIF($F$16:$F$48,"TRUE",AH16:AH48)</f>
        <v>0</v>
      </c>
      <c r="AI49" s="7449"/>
      <c r="AJ49" s="1003"/>
      <c r="AK49" s="926"/>
    </row>
    <row r="50" spans="1:37" s="7002" customFormat="1" thickBot="1">
      <c r="A50" s="926"/>
      <c r="B50" s="1003"/>
      <c r="C50" s="3029" t="s">
        <v>1315</v>
      </c>
      <c r="D50" s="4732"/>
      <c r="E50" s="4732"/>
      <c r="F50" s="4733"/>
      <c r="G50" s="4733"/>
      <c r="H50" s="4733"/>
      <c r="I50" s="4733"/>
      <c r="J50" s="4734"/>
      <c r="K50" s="4735">
        <f>SUM(K16:K48)</f>
        <v>0</v>
      </c>
      <c r="L50" s="7177"/>
      <c r="M50" s="4736"/>
      <c r="N50" s="4735">
        <f t="shared" ref="N50:U50" si="7">SUM(N16:N48)</f>
        <v>0</v>
      </c>
      <c r="O50" s="4735">
        <f t="shared" si="7"/>
        <v>0</v>
      </c>
      <c r="P50" s="4735">
        <f t="shared" si="7"/>
        <v>0</v>
      </c>
      <c r="Q50" s="4735">
        <f t="shared" si="7"/>
        <v>0</v>
      </c>
      <c r="R50" s="4735">
        <f t="shared" si="7"/>
        <v>0</v>
      </c>
      <c r="S50" s="4735">
        <f t="shared" si="7"/>
        <v>0</v>
      </c>
      <c r="T50" s="4735">
        <f t="shared" si="7"/>
        <v>0</v>
      </c>
      <c r="U50" s="4737">
        <f t="shared" si="7"/>
        <v>0</v>
      </c>
      <c r="V50" s="1003"/>
      <c r="W50" s="4690">
        <f t="shared" ref="W50:AF50" si="8">SUM(W16:W48)</f>
        <v>0</v>
      </c>
      <c r="X50" s="4691">
        <f t="shared" si="8"/>
        <v>0</v>
      </c>
      <c r="Y50" s="4691">
        <f t="shared" si="8"/>
        <v>0</v>
      </c>
      <c r="Z50" s="4691">
        <f t="shared" si="8"/>
        <v>0</v>
      </c>
      <c r="AA50" s="4691">
        <f t="shared" si="8"/>
        <v>0</v>
      </c>
      <c r="AB50" s="4691">
        <f>SUM(AB16:AB48)</f>
        <v>0</v>
      </c>
      <c r="AC50" s="4691">
        <f>SUM(AC16:AC48)</f>
        <v>0</v>
      </c>
      <c r="AD50" s="4691">
        <f t="shared" si="8"/>
        <v>0</v>
      </c>
      <c r="AE50" s="4691">
        <f t="shared" si="8"/>
        <v>0</v>
      </c>
      <c r="AF50" s="4692">
        <f t="shared" si="8"/>
        <v>0</v>
      </c>
      <c r="AG50" s="1003"/>
      <c r="AH50" s="4682">
        <f>SUM(AH16:AH48)</f>
        <v>0</v>
      </c>
      <c r="AI50" s="7450"/>
      <c r="AJ50" s="1003"/>
      <c r="AK50" s="926"/>
    </row>
    <row r="51" spans="1:37">
      <c r="A51" s="756"/>
      <c r="B51" s="974"/>
      <c r="C51" s="976"/>
      <c r="D51" s="976"/>
      <c r="E51" s="976"/>
      <c r="F51" s="988"/>
      <c r="G51" s="988"/>
      <c r="H51" s="60"/>
      <c r="I51" s="977"/>
      <c r="J51" s="4667"/>
      <c r="K51" s="977"/>
      <c r="L51" s="977"/>
      <c r="M51" s="977"/>
      <c r="N51" s="976"/>
      <c r="O51" s="976"/>
      <c r="P51" s="976"/>
      <c r="Q51" s="976"/>
      <c r="R51" s="803"/>
      <c r="S51" s="803"/>
      <c r="T51" s="803"/>
      <c r="U51" s="803"/>
      <c r="V51" s="974"/>
      <c r="W51" s="974"/>
      <c r="X51" s="974"/>
      <c r="Y51" s="974"/>
      <c r="Z51" s="974"/>
      <c r="AA51" s="974"/>
      <c r="AB51" s="974"/>
      <c r="AC51" s="974"/>
      <c r="AD51" s="974"/>
      <c r="AE51" s="974"/>
      <c r="AF51" s="974"/>
      <c r="AG51" s="974"/>
      <c r="AH51" s="974"/>
      <c r="AI51" s="974"/>
      <c r="AJ51" s="974"/>
      <c r="AK51" s="756"/>
    </row>
    <row r="52" spans="1:37" ht="15.75" thickBot="1">
      <c r="A52" s="756"/>
      <c r="B52" s="974"/>
      <c r="C52" s="803"/>
      <c r="D52" s="803"/>
      <c r="E52" s="803"/>
      <c r="F52" s="1005"/>
      <c r="G52" s="1007" t="s">
        <v>56</v>
      </c>
      <c r="H52" s="100" t="s">
        <v>1316</v>
      </c>
      <c r="I52" s="803"/>
      <c r="J52" s="4668"/>
      <c r="K52" s="803"/>
      <c r="L52" s="803"/>
      <c r="M52" s="803"/>
      <c r="N52" s="803"/>
      <c r="O52" s="803"/>
      <c r="P52" s="803"/>
      <c r="Q52" s="803"/>
      <c r="R52" s="978"/>
      <c r="S52" s="978"/>
      <c r="T52" s="980"/>
      <c r="U52" s="980"/>
      <c r="V52" s="981"/>
      <c r="W52" s="981"/>
      <c r="X52" s="981"/>
      <c r="Y52" s="974"/>
      <c r="Z52" s="974"/>
      <c r="AA52" s="974"/>
      <c r="AB52" s="974"/>
      <c r="AC52" s="974"/>
      <c r="AD52" s="974"/>
      <c r="AE52" s="974"/>
      <c r="AF52" s="974"/>
      <c r="AG52" s="974"/>
      <c r="AH52" s="974"/>
      <c r="AI52" s="974"/>
      <c r="AJ52" s="974"/>
      <c r="AK52" s="756"/>
    </row>
    <row r="53" spans="1:37" ht="15.75">
      <c r="A53" s="756"/>
      <c r="B53" s="974"/>
      <c r="C53" s="976"/>
      <c r="D53" s="976"/>
      <c r="E53" s="976"/>
      <c r="F53" s="976"/>
      <c r="G53" s="1268"/>
      <c r="H53" s="872" t="s">
        <v>3246</v>
      </c>
      <c r="I53" s="991"/>
      <c r="J53" s="4669"/>
      <c r="K53" s="991"/>
      <c r="L53" s="991"/>
      <c r="M53" s="991"/>
      <c r="N53" s="976"/>
      <c r="O53" s="976"/>
      <c r="P53" s="976"/>
      <c r="Q53" s="976"/>
      <c r="R53" s="978"/>
      <c r="S53" s="979"/>
      <c r="T53" s="980"/>
      <c r="U53" s="980"/>
      <c r="V53" s="981"/>
      <c r="W53" s="981"/>
      <c r="X53" s="981"/>
      <c r="Y53" s="974"/>
      <c r="Z53" s="8937" t="s">
        <v>4185</v>
      </c>
      <c r="AA53" s="8939" t="s">
        <v>4163</v>
      </c>
      <c r="AB53" s="8922" t="s">
        <v>1367</v>
      </c>
      <c r="AC53" s="8922"/>
      <c r="AD53" s="8922" t="s">
        <v>4161</v>
      </c>
      <c r="AE53" s="8923"/>
      <c r="AF53" s="974"/>
      <c r="AG53" s="974"/>
      <c r="AH53" s="974"/>
      <c r="AI53" s="974"/>
      <c r="AJ53" s="974"/>
      <c r="AK53" s="756"/>
    </row>
    <row r="54" spans="1:37" ht="15.75" thickBot="1">
      <c r="A54" s="756"/>
      <c r="B54" s="974"/>
      <c r="C54" s="976"/>
      <c r="D54" s="976"/>
      <c r="E54" s="976"/>
      <c r="F54" s="976"/>
      <c r="G54" s="1268"/>
      <c r="H54" s="100" t="s">
        <v>1317</v>
      </c>
      <c r="I54" s="803"/>
      <c r="J54" s="4668"/>
      <c r="K54" s="803"/>
      <c r="L54" s="803"/>
      <c r="M54" s="803"/>
      <c r="N54" s="976"/>
      <c r="O54" s="976"/>
      <c r="P54" s="976"/>
      <c r="Q54" s="976"/>
      <c r="R54" s="978"/>
      <c r="S54" s="979"/>
      <c r="T54" s="978"/>
      <c r="U54" s="978"/>
      <c r="V54" s="981"/>
      <c r="W54" s="981"/>
      <c r="X54" s="981"/>
      <c r="Y54" s="974"/>
      <c r="Z54" s="8938"/>
      <c r="AA54" s="8940"/>
      <c r="AB54" s="7442" t="s">
        <v>1262</v>
      </c>
      <c r="AC54" s="7442" t="s">
        <v>4162</v>
      </c>
      <c r="AD54" s="7442" t="s">
        <v>1262</v>
      </c>
      <c r="AE54" s="7443" t="s">
        <v>4162</v>
      </c>
      <c r="AF54" s="974"/>
      <c r="AG54" s="974"/>
      <c r="AH54" s="974"/>
      <c r="AI54" s="974"/>
      <c r="AJ54" s="974"/>
      <c r="AK54" s="756"/>
    </row>
    <row r="55" spans="1:37">
      <c r="A55" s="756"/>
      <c r="B55" s="974"/>
      <c r="C55" s="978"/>
      <c r="D55" s="978"/>
      <c r="E55" s="978"/>
      <c r="F55" s="978"/>
      <c r="G55" s="3279"/>
      <c r="H55" s="6174" t="s">
        <v>4166</v>
      </c>
      <c r="I55" s="980"/>
      <c r="J55" s="4670"/>
      <c r="K55" s="980"/>
      <c r="L55" s="980"/>
      <c r="M55" s="980"/>
      <c r="N55" s="980"/>
      <c r="O55" s="980"/>
      <c r="P55" s="985"/>
      <c r="Q55" s="985"/>
      <c r="R55" s="980"/>
      <c r="S55" s="979"/>
      <c r="T55" s="980"/>
      <c r="U55" s="980"/>
      <c r="V55" s="981"/>
      <c r="W55" s="981"/>
      <c r="X55" s="981"/>
      <c r="Y55" s="974"/>
      <c r="Z55" s="7444" t="s">
        <v>4152</v>
      </c>
      <c r="AA55" s="7655">
        <v>1.4999999999999999E-2</v>
      </c>
      <c r="AB55" s="7445"/>
      <c r="AC55" s="7445"/>
      <c r="AD55" s="7445"/>
      <c r="AE55" s="7446"/>
      <c r="AF55" s="974"/>
      <c r="AG55" s="974"/>
      <c r="AH55" s="974"/>
      <c r="AI55" s="3428"/>
      <c r="AJ55" s="974"/>
      <c r="AK55" s="756"/>
    </row>
    <row r="56" spans="1:37">
      <c r="A56" s="756"/>
      <c r="B56" s="974"/>
      <c r="C56" s="980"/>
      <c r="D56" s="980"/>
      <c r="E56" s="980"/>
      <c r="F56" s="980"/>
      <c r="G56" s="980"/>
      <c r="H56" s="978"/>
      <c r="I56" s="990"/>
      <c r="J56" s="4671"/>
      <c r="K56" s="990"/>
      <c r="L56" s="990"/>
      <c r="M56" s="990"/>
      <c r="N56" s="980"/>
      <c r="O56" s="980"/>
      <c r="P56" s="980"/>
      <c r="Q56" s="980"/>
      <c r="R56" s="980"/>
      <c r="S56" s="980"/>
      <c r="T56" s="980"/>
      <c r="U56" s="980"/>
      <c r="V56" s="974"/>
      <c r="W56" s="974"/>
      <c r="X56" s="974"/>
      <c r="Y56" s="974"/>
      <c r="Z56" s="7422" t="s">
        <v>4154</v>
      </c>
      <c r="AA56" s="7661">
        <v>0.04</v>
      </c>
      <c r="AB56" s="7423"/>
      <c r="AC56" s="7423"/>
      <c r="AD56" s="7423"/>
      <c r="AE56" s="7300"/>
      <c r="AF56" s="974"/>
      <c r="AG56" s="974"/>
      <c r="AH56" s="974"/>
      <c r="AI56" s="974"/>
      <c r="AJ56" s="974"/>
      <c r="AK56" s="756"/>
    </row>
    <row r="57" spans="1:37">
      <c r="A57" s="756"/>
      <c r="B57" s="974"/>
      <c r="C57" s="980"/>
      <c r="D57" s="980"/>
      <c r="E57" s="980"/>
      <c r="F57" s="980"/>
      <c r="G57" s="980"/>
      <c r="H57" s="978"/>
      <c r="I57" s="990"/>
      <c r="J57" s="4671"/>
      <c r="K57" s="990"/>
      <c r="L57" s="990"/>
      <c r="M57" s="990"/>
      <c r="N57" s="980"/>
      <c r="O57" s="980"/>
      <c r="P57" s="980"/>
      <c r="Q57" s="980"/>
      <c r="R57" s="980"/>
      <c r="S57" s="980"/>
      <c r="T57" s="980"/>
      <c r="U57" s="980"/>
      <c r="V57" s="974"/>
      <c r="W57" s="974"/>
      <c r="X57" s="974"/>
      <c r="Y57" s="974"/>
      <c r="Z57" s="7422" t="s">
        <v>4155</v>
      </c>
      <c r="AA57" s="7661">
        <v>0.06</v>
      </c>
      <c r="AB57" s="7423"/>
      <c r="AC57" s="7423"/>
      <c r="AD57" s="7423"/>
      <c r="AE57" s="7300"/>
      <c r="AF57" s="974"/>
      <c r="AG57" s="974"/>
      <c r="AH57" s="974"/>
      <c r="AI57" s="974"/>
      <c r="AJ57" s="974"/>
      <c r="AK57" s="756"/>
    </row>
    <row r="58" spans="1:37">
      <c r="A58" s="756"/>
      <c r="B58" s="974"/>
      <c r="C58" s="980"/>
      <c r="D58" s="980"/>
      <c r="E58" s="980"/>
      <c r="F58" s="980"/>
      <c r="G58" s="980"/>
      <c r="H58" s="978"/>
      <c r="I58" s="990"/>
      <c r="J58" s="4671"/>
      <c r="K58" s="990"/>
      <c r="L58" s="990"/>
      <c r="M58" s="990"/>
      <c r="N58" s="980"/>
      <c r="O58" s="980"/>
      <c r="P58" s="980"/>
      <c r="Q58" s="980"/>
      <c r="R58" s="980"/>
      <c r="S58" s="980"/>
      <c r="T58" s="980"/>
      <c r="U58" s="980"/>
      <c r="V58" s="974"/>
      <c r="W58" s="974"/>
      <c r="X58" s="974"/>
      <c r="Y58" s="974"/>
      <c r="Z58" s="7422" t="s">
        <v>4156</v>
      </c>
      <c r="AA58" s="7661">
        <v>0.12</v>
      </c>
      <c r="AB58" s="7423"/>
      <c r="AC58" s="7423"/>
      <c r="AD58" s="7423"/>
      <c r="AE58" s="7300"/>
      <c r="AF58" s="974"/>
      <c r="AG58" s="974"/>
      <c r="AH58" s="974"/>
      <c r="AI58" s="974"/>
      <c r="AJ58" s="974"/>
      <c r="AK58" s="756"/>
    </row>
    <row r="59" spans="1:37">
      <c r="A59" s="756"/>
      <c r="B59" s="974"/>
      <c r="C59" s="980"/>
      <c r="D59" s="980"/>
      <c r="E59" s="980"/>
      <c r="F59" s="980"/>
      <c r="G59" s="980"/>
      <c r="H59" s="978"/>
      <c r="I59" s="990"/>
      <c r="J59" s="4671"/>
      <c r="K59" s="990"/>
      <c r="L59" s="990"/>
      <c r="M59" s="990"/>
      <c r="N59" s="980"/>
      <c r="O59" s="980"/>
      <c r="P59" s="980"/>
      <c r="Q59" s="980"/>
      <c r="R59" s="980"/>
      <c r="S59" s="980"/>
      <c r="T59" s="980"/>
      <c r="U59" s="980"/>
      <c r="V59" s="974"/>
      <c r="W59" s="974"/>
      <c r="X59" s="974"/>
      <c r="Y59" s="974"/>
      <c r="Z59" s="7422" t="s">
        <v>4157</v>
      </c>
      <c r="AA59" s="7661">
        <v>0.25</v>
      </c>
      <c r="AB59" s="7423"/>
      <c r="AC59" s="7423"/>
      <c r="AD59" s="7423"/>
      <c r="AE59" s="7300"/>
      <c r="AF59" s="974"/>
      <c r="AG59" s="974"/>
      <c r="AH59" s="974"/>
      <c r="AI59" s="974"/>
      <c r="AJ59" s="974"/>
      <c r="AK59" s="756"/>
    </row>
    <row r="60" spans="1:37">
      <c r="A60" s="756"/>
      <c r="B60" s="974"/>
      <c r="C60" s="980"/>
      <c r="D60" s="980"/>
      <c r="E60" s="980"/>
      <c r="F60" s="980"/>
      <c r="G60" s="980"/>
      <c r="H60" s="978"/>
      <c r="I60" s="990"/>
      <c r="J60" s="4671"/>
      <c r="K60" s="990"/>
      <c r="L60" s="990"/>
      <c r="M60" s="990"/>
      <c r="N60" s="980"/>
      <c r="O60" s="980"/>
      <c r="P60" s="980"/>
      <c r="Q60" s="980"/>
      <c r="R60" s="980"/>
      <c r="S60" s="980"/>
      <c r="T60" s="980"/>
      <c r="U60" s="980"/>
      <c r="V60" s="974"/>
      <c r="W60" s="974"/>
      <c r="X60" s="974"/>
      <c r="Y60" s="974"/>
      <c r="Z60" s="7424" t="s">
        <v>4158</v>
      </c>
      <c r="AA60" s="7661"/>
      <c r="AB60" s="7302"/>
      <c r="AC60" s="7302"/>
      <c r="AD60" s="7302"/>
      <c r="AE60" s="7425"/>
      <c r="AF60" s="974"/>
      <c r="AG60" s="974"/>
      <c r="AH60" s="974"/>
      <c r="AI60" s="974"/>
      <c r="AJ60" s="974"/>
      <c r="AK60" s="756"/>
    </row>
    <row r="61" spans="1:37">
      <c r="A61" s="756"/>
      <c r="B61" s="974"/>
      <c r="C61" s="980"/>
      <c r="D61" s="980"/>
      <c r="E61" s="980"/>
      <c r="F61" s="980"/>
      <c r="G61" s="980"/>
      <c r="H61" s="978"/>
      <c r="I61" s="990"/>
      <c r="J61" s="4671"/>
      <c r="K61" s="990"/>
      <c r="L61" s="990"/>
      <c r="M61" s="990"/>
      <c r="N61" s="980"/>
      <c r="O61" s="980"/>
      <c r="P61" s="980"/>
      <c r="Q61" s="980"/>
      <c r="R61" s="980"/>
      <c r="S61" s="980"/>
      <c r="T61" s="980"/>
      <c r="U61" s="980"/>
      <c r="V61" s="974"/>
      <c r="W61" s="974"/>
      <c r="X61" s="974"/>
      <c r="Y61" s="974"/>
      <c r="Z61" s="7422" t="s">
        <v>4159</v>
      </c>
      <c r="AA61" s="7661">
        <v>0.15</v>
      </c>
      <c r="AB61" s="7423"/>
      <c r="AC61" s="7423"/>
      <c r="AD61" s="7423"/>
      <c r="AE61" s="7300"/>
      <c r="AF61" s="974"/>
      <c r="AG61" s="974"/>
      <c r="AH61" s="974"/>
      <c r="AI61" s="974"/>
      <c r="AJ61" s="974"/>
      <c r="AK61" s="756"/>
    </row>
    <row r="62" spans="1:37">
      <c r="A62" s="756"/>
      <c r="B62" s="974"/>
      <c r="C62" s="980"/>
      <c r="D62" s="980"/>
      <c r="E62" s="980"/>
      <c r="F62" s="980"/>
      <c r="G62" s="980"/>
      <c r="H62" s="978"/>
      <c r="I62" s="990"/>
      <c r="J62" s="4671"/>
      <c r="K62" s="990"/>
      <c r="L62" s="990"/>
      <c r="M62" s="990"/>
      <c r="N62" s="980"/>
      <c r="O62" s="980"/>
      <c r="P62" s="980"/>
      <c r="Q62" s="980"/>
      <c r="R62" s="980"/>
      <c r="S62" s="980"/>
      <c r="T62" s="980"/>
      <c r="U62" s="980"/>
      <c r="V62" s="974"/>
      <c r="W62" s="974"/>
      <c r="X62" s="974"/>
      <c r="Y62" s="974"/>
      <c r="Z62" s="7422" t="s">
        <v>4160</v>
      </c>
      <c r="AA62" s="7661">
        <v>0.25</v>
      </c>
      <c r="AB62" s="7423"/>
      <c r="AC62" s="7423"/>
      <c r="AD62" s="7423"/>
      <c r="AE62" s="7300"/>
      <c r="AF62" s="974"/>
      <c r="AG62" s="974"/>
      <c r="AH62" s="974"/>
      <c r="AI62" s="3428" t="s">
        <v>1279</v>
      </c>
      <c r="AJ62" s="974"/>
      <c r="AK62" s="756"/>
    </row>
    <row r="63" spans="1:37" ht="15.75" thickBot="1">
      <c r="A63" s="756"/>
      <c r="B63" s="974"/>
      <c r="C63" s="980"/>
      <c r="D63" s="980"/>
      <c r="E63" s="980"/>
      <c r="F63" s="980"/>
      <c r="G63" s="980"/>
      <c r="H63" s="978"/>
      <c r="I63" s="990"/>
      <c r="J63" s="4671"/>
      <c r="K63" s="990"/>
      <c r="L63" s="990"/>
      <c r="M63" s="990"/>
      <c r="N63" s="980"/>
      <c r="O63" s="980"/>
      <c r="P63" s="980"/>
      <c r="Q63" s="980"/>
      <c r="R63" s="980"/>
      <c r="S63" s="980"/>
      <c r="T63" s="980"/>
      <c r="U63" s="980"/>
      <c r="V63" s="974"/>
      <c r="W63" s="974"/>
      <c r="X63" s="974"/>
      <c r="Y63" s="974"/>
      <c r="Z63" s="7304" t="s">
        <v>44</v>
      </c>
      <c r="AA63" s="7305"/>
      <c r="AB63" s="7451">
        <f>SUM(AB55:AB62)</f>
        <v>0</v>
      </c>
      <c r="AC63" s="7426">
        <f>SUM(AC55:AC62)</f>
        <v>0</v>
      </c>
      <c r="AD63" s="7451">
        <f>SUM(AD55:AD62)</f>
        <v>0</v>
      </c>
      <c r="AE63" s="7427">
        <f>SUM(AE55:AE62)</f>
        <v>0</v>
      </c>
      <c r="AF63" s="974"/>
      <c r="AG63" s="974"/>
      <c r="AH63" s="974"/>
      <c r="AI63" s="974"/>
      <c r="AJ63" s="974"/>
      <c r="AK63" s="756"/>
    </row>
    <row r="64" spans="1:37">
      <c r="A64" s="756"/>
      <c r="B64" s="756"/>
      <c r="C64" s="784"/>
      <c r="D64" s="784"/>
      <c r="E64" s="784"/>
      <c r="F64" s="784"/>
      <c r="G64" s="784"/>
      <c r="H64" s="784"/>
      <c r="I64" s="784"/>
      <c r="J64" s="4672"/>
      <c r="K64" s="784"/>
      <c r="L64" s="784"/>
      <c r="M64" s="784"/>
      <c r="N64" s="784"/>
      <c r="O64" s="784"/>
      <c r="P64" s="784"/>
      <c r="Q64" s="784"/>
      <c r="R64" s="784"/>
      <c r="S64" s="784"/>
      <c r="T64" s="784"/>
      <c r="U64" s="784"/>
      <c r="V64" s="756"/>
      <c r="W64" s="756"/>
      <c r="X64" s="756"/>
      <c r="Y64" s="756"/>
      <c r="Z64" s="756"/>
      <c r="AA64" s="756"/>
      <c r="AB64" s="756"/>
      <c r="AC64" s="756"/>
      <c r="AD64" s="756"/>
      <c r="AE64" s="756"/>
      <c r="AF64" s="756"/>
      <c r="AG64" s="756"/>
      <c r="AH64" s="756"/>
      <c r="AI64" s="756"/>
      <c r="AJ64" s="756"/>
      <c r="AK64" s="756"/>
    </row>
    <row r="65" spans="1:37">
      <c r="A65" s="756"/>
      <c r="B65" s="756"/>
      <c r="C65" s="784"/>
      <c r="D65" s="784"/>
      <c r="E65" s="784"/>
      <c r="F65" s="784"/>
      <c r="G65" s="784"/>
      <c r="H65" s="784"/>
      <c r="I65" s="784"/>
      <c r="J65" s="4672"/>
      <c r="K65" s="784"/>
      <c r="L65" s="784"/>
      <c r="M65" s="784"/>
      <c r="N65" s="784"/>
      <c r="O65" s="784"/>
      <c r="P65" s="784"/>
      <c r="Q65" s="784"/>
      <c r="R65" s="784"/>
      <c r="S65" s="784"/>
      <c r="T65" s="784"/>
      <c r="U65" s="784"/>
      <c r="V65" s="756"/>
      <c r="W65" s="756"/>
      <c r="X65" s="756"/>
      <c r="Y65" s="756"/>
      <c r="Z65" s="756"/>
      <c r="AA65" s="756"/>
      <c r="AB65" s="756"/>
      <c r="AC65" s="756"/>
      <c r="AD65" s="756"/>
      <c r="AE65" s="756"/>
      <c r="AF65" s="756"/>
      <c r="AG65" s="756"/>
      <c r="AH65" s="756"/>
      <c r="AI65" s="756"/>
      <c r="AJ65" s="756"/>
      <c r="AK65" s="756"/>
    </row>
    <row r="66" spans="1:37" hidden="1">
      <c r="C66" s="6544"/>
      <c r="D66" s="6544"/>
      <c r="E66" s="6544"/>
      <c r="F66" s="6544"/>
      <c r="G66" s="6544"/>
      <c r="H66" s="6544"/>
      <c r="I66" s="6544"/>
      <c r="J66" s="7003"/>
      <c r="K66" s="6544"/>
      <c r="L66" s="6544"/>
      <c r="M66" s="6544"/>
      <c r="N66" s="6544"/>
      <c r="O66" s="6544"/>
      <c r="P66" s="6544"/>
      <c r="Q66" s="6544"/>
      <c r="R66" s="6544"/>
      <c r="S66" s="6544"/>
      <c r="T66" s="6544"/>
      <c r="U66" s="6544"/>
    </row>
    <row r="67" spans="1:37" hidden="1">
      <c r="C67" s="6544"/>
      <c r="D67" s="6544"/>
      <c r="E67" s="6544"/>
      <c r="F67" s="6544"/>
      <c r="G67" s="6544"/>
      <c r="H67" s="6544"/>
      <c r="I67" s="6544"/>
      <c r="J67" s="7003"/>
      <c r="K67" s="6544"/>
      <c r="L67" s="6544"/>
      <c r="M67" s="6544"/>
      <c r="N67" s="6544"/>
      <c r="O67" s="6544"/>
      <c r="P67" s="6544"/>
      <c r="Q67" s="6544"/>
      <c r="R67" s="6544"/>
      <c r="S67" s="6544"/>
      <c r="T67" s="6544"/>
      <c r="U67" s="6544"/>
    </row>
  </sheetData>
  <sheetProtection formatCells="0" formatColumns="0" formatRows="0"/>
  <customSheetViews>
    <customSheetView guid="{CC70D5D3-3A1F-46AA-BDCE-F692C2C36BEE}">
      <pane xSplit="3" ySplit="14" topLeftCell="R15" activePane="bottomRight" state="frozen"/>
      <selection pane="bottomRight" activeCell="R20" sqref="R20"/>
      <pageMargins left="0.7" right="0.7" top="0.75" bottom="0.75" header="0.3" footer="0.3"/>
      <pageSetup paperSize="9" orientation="portrait" r:id="rId1"/>
    </customSheetView>
    <customSheetView guid="{41E394DC-1FDD-4D1F-8620-137B7012DC10}" showGridLines="0">
      <pane xSplit="3" ySplit="14" topLeftCell="D15" activePane="bottomRight" state="frozen"/>
      <selection pane="bottomRight" activeCell="D15" sqref="D15"/>
      <pageMargins left="0.7" right="0.7" top="0.75" bottom="0.75" header="0.3" footer="0.3"/>
      <pageSetup paperSize="9" orientation="portrait" r:id="rId2"/>
    </customSheetView>
    <customSheetView guid="{DD364770-73A1-4C6D-9516-629A57F0EB18}" showGridLines="0">
      <selection activeCell="Q30" sqref="Q30"/>
      <pageMargins left="0.7" right="0.7" top="0.75" bottom="0.75" header="0.3" footer="0.3"/>
      <pageSetup paperSize="9" orientation="portrait" r:id="rId3"/>
    </customSheetView>
    <customSheetView guid="{E14211BF-3959-45CF-A937-AD36AACCEFAC}" showGridLines="0">
      <pane xSplit="3" ySplit="14" topLeftCell="D15" activePane="bottomRight" state="frozen"/>
      <selection pane="bottomRight" activeCell="D15" sqref="D15"/>
      <pageMargins left="0.7" right="0.7" top="0.75" bottom="0.75" header="0.3" footer="0.3"/>
      <pageSetup paperSize="9" orientation="portrait" r:id="rId4"/>
    </customSheetView>
    <customSheetView guid="{F416BD5B-C3AD-4F61-AAB2-55950A9B7E72}">
      <pageMargins left="0.7" right="0.7" top="0.75" bottom="0.75" header="0.3" footer="0.3"/>
      <pageSetup paperSize="9" orientation="portrait" r:id="rId5"/>
    </customSheetView>
  </customSheetViews>
  <mergeCells count="12">
    <mergeCell ref="C8:C12"/>
    <mergeCell ref="D4:F4"/>
    <mergeCell ref="Z53:Z54"/>
    <mergeCell ref="AA53:AA54"/>
    <mergeCell ref="AB53:AC53"/>
    <mergeCell ref="D5:F5"/>
    <mergeCell ref="AD53:AE53"/>
    <mergeCell ref="AI8:AI12"/>
    <mergeCell ref="AH12:AH13"/>
    <mergeCell ref="H8:I8"/>
    <mergeCell ref="W8:AF8"/>
    <mergeCell ref="L8:L13"/>
  </mergeCells>
  <hyperlinks>
    <hyperlink ref="AI62" location="Index!A1" display="Index" xr:uid="{00000000-0004-0000-2C00-000000000000}"/>
  </hyperlinks>
  <pageMargins left="0.7" right="0.7" top="0.75" bottom="0.75" header="0.3" footer="0.3"/>
  <pageSetup paperSize="9" orientation="portrait" r:id="rId6"/>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40">
    <tabColor rgb="FFFF0000"/>
  </sheetPr>
  <dimension ref="A1:AJ66"/>
  <sheetViews>
    <sheetView workbookViewId="0"/>
  </sheetViews>
  <sheetFormatPr defaultColWidth="0" defaultRowHeight="15" zeroHeight="1"/>
  <cols>
    <col min="1" max="2" width="9.140625" style="184" customWidth="1"/>
    <col min="3" max="3" width="37.7109375" style="184" customWidth="1"/>
    <col min="4" max="4" width="8.85546875" style="184" bestFit="1" customWidth="1"/>
    <col min="5" max="5" width="6.85546875" style="184" bestFit="1" customWidth="1"/>
    <col min="6" max="6" width="9.140625" style="184" customWidth="1"/>
    <col min="7" max="7" width="13.28515625" style="184" bestFit="1" customWidth="1"/>
    <col min="8" max="9" width="9.140625" style="184" customWidth="1"/>
    <col min="10" max="10" width="9.140625" style="7008" customWidth="1"/>
    <col min="11" max="11" width="9.140625" style="184" customWidth="1"/>
    <col min="12" max="12" width="18.7109375" style="184" bestFit="1" customWidth="1"/>
    <col min="13" max="17" width="9.140625" style="184" customWidth="1"/>
    <col min="18" max="18" width="12.140625" style="184" customWidth="1"/>
    <col min="19" max="19" width="11" style="184" customWidth="1"/>
    <col min="20" max="20" width="16.28515625" style="184" bestFit="1" customWidth="1"/>
    <col min="21" max="21" width="9.140625" style="184" customWidth="1"/>
    <col min="22" max="34" width="18.42578125" style="184" customWidth="1"/>
    <col min="35" max="36" width="9.140625" style="184" customWidth="1"/>
    <col min="37" max="16384" width="9.140625" style="184" hidden="1"/>
  </cols>
  <sheetData>
    <row r="1" spans="1:36">
      <c r="A1" s="927"/>
      <c r="B1" s="927"/>
      <c r="C1" s="927"/>
      <c r="D1" s="927"/>
      <c r="E1" s="927"/>
      <c r="F1" s="927"/>
      <c r="G1" s="927"/>
      <c r="H1" s="927"/>
      <c r="I1" s="927"/>
      <c r="J1" s="4742"/>
      <c r="K1" s="927"/>
      <c r="L1" s="927"/>
      <c r="M1" s="927"/>
      <c r="N1" s="927"/>
      <c r="O1" s="927"/>
      <c r="P1" s="927"/>
      <c r="Q1" s="927"/>
      <c r="R1" s="927"/>
      <c r="S1" s="927"/>
      <c r="T1" s="927"/>
      <c r="U1" s="927"/>
      <c r="V1" s="927"/>
      <c r="W1" s="927"/>
      <c r="X1" s="927"/>
      <c r="Y1" s="927"/>
      <c r="Z1" s="927"/>
      <c r="AA1" s="927"/>
      <c r="AB1" s="927"/>
      <c r="AC1" s="927"/>
      <c r="AD1" s="927"/>
      <c r="AE1" s="927"/>
      <c r="AF1" s="927"/>
      <c r="AG1" s="927"/>
      <c r="AH1" s="927"/>
      <c r="AI1" s="927"/>
      <c r="AJ1" s="927"/>
    </row>
    <row r="2" spans="1:36" ht="15.75" thickBot="1">
      <c r="A2" s="927"/>
      <c r="B2" s="2"/>
      <c r="C2" s="2"/>
      <c r="D2" s="2"/>
      <c r="E2" s="2"/>
      <c r="F2" s="2"/>
      <c r="G2" s="2"/>
      <c r="H2" s="2"/>
      <c r="I2" s="2"/>
      <c r="J2" s="4739"/>
      <c r="K2" s="2"/>
      <c r="L2" s="2"/>
      <c r="M2" s="2"/>
      <c r="N2" s="2"/>
      <c r="O2" s="2"/>
      <c r="P2" s="2"/>
      <c r="Q2" s="2"/>
      <c r="R2" s="2"/>
      <c r="S2" s="2"/>
      <c r="T2" s="2"/>
      <c r="U2" s="2"/>
      <c r="V2" s="2"/>
      <c r="W2" s="2"/>
      <c r="X2" s="2"/>
      <c r="Y2" s="2"/>
      <c r="Z2" s="2"/>
      <c r="AA2" s="2"/>
      <c r="AB2" s="2"/>
      <c r="AC2" s="2"/>
      <c r="AD2" s="2"/>
      <c r="AE2" s="2"/>
      <c r="AF2" s="2"/>
      <c r="AG2" s="2"/>
      <c r="AH2" s="6183"/>
      <c r="AI2" s="2"/>
      <c r="AJ2" s="927"/>
    </row>
    <row r="3" spans="1:36" ht="16.5" thickBot="1">
      <c r="A3" s="927"/>
      <c r="B3" s="2"/>
      <c r="C3" s="2858" t="s">
        <v>2989</v>
      </c>
      <c r="D3" s="2856"/>
      <c r="E3" s="2856"/>
      <c r="F3" s="2857"/>
      <c r="G3" s="896"/>
      <c r="H3" s="896"/>
      <c r="I3" s="896"/>
      <c r="J3" s="4106"/>
      <c r="K3" s="896"/>
      <c r="L3" s="896"/>
      <c r="M3" s="896"/>
      <c r="N3" s="896"/>
      <c r="O3" s="896"/>
      <c r="P3" s="896"/>
      <c r="Q3" s="896"/>
      <c r="R3" s="896"/>
      <c r="S3" s="896"/>
      <c r="T3" s="896"/>
      <c r="U3" s="896"/>
      <c r="V3" s="896"/>
      <c r="W3" s="896"/>
      <c r="X3" s="896"/>
      <c r="Y3" s="896"/>
      <c r="Z3" s="896"/>
      <c r="AA3" s="896"/>
      <c r="AB3" s="896"/>
      <c r="AC3" s="896"/>
      <c r="AD3" s="896"/>
      <c r="AE3" s="62"/>
      <c r="AF3" s="2"/>
      <c r="AG3" s="6183"/>
      <c r="AH3" s="62" t="s">
        <v>2841</v>
      </c>
      <c r="AI3" s="2"/>
      <c r="AJ3" s="927"/>
    </row>
    <row r="4" spans="1:36" ht="15.75">
      <c r="A4" s="927"/>
      <c r="B4" s="2"/>
      <c r="C4" s="2853" t="s">
        <v>57</v>
      </c>
      <c r="D4" s="8622" t="str">
        <f>J!E4</f>
        <v>ABC Company</v>
      </c>
      <c r="E4" s="8623"/>
      <c r="F4" s="8624"/>
      <c r="G4" s="896"/>
      <c r="H4" s="896"/>
      <c r="I4" s="896"/>
      <c r="J4" s="4106"/>
      <c r="K4" s="896"/>
      <c r="L4" s="896"/>
      <c r="M4" s="896"/>
      <c r="N4" s="896"/>
      <c r="O4" s="896"/>
      <c r="P4" s="896"/>
      <c r="Q4" s="896"/>
      <c r="R4" s="896"/>
      <c r="S4" s="896"/>
      <c r="T4" s="896"/>
      <c r="U4" s="896"/>
      <c r="V4" s="896"/>
      <c r="W4" s="896"/>
      <c r="X4" s="896"/>
      <c r="Y4" s="896"/>
      <c r="Z4" s="896"/>
      <c r="AA4" s="896"/>
      <c r="AB4" s="896"/>
      <c r="AC4" s="896"/>
      <c r="AD4" s="896"/>
      <c r="AE4" s="896"/>
      <c r="AF4" s="2"/>
      <c r="AG4" s="2"/>
      <c r="AH4" s="6183"/>
      <c r="AI4" s="2"/>
      <c r="AJ4" s="927"/>
    </row>
    <row r="5" spans="1:36" ht="16.5" thickBot="1">
      <c r="A5" s="927"/>
      <c r="B5" s="2"/>
      <c r="C5" s="2836" t="s">
        <v>2719</v>
      </c>
      <c r="D5" s="8625">
        <f>J!E5</f>
        <v>44196</v>
      </c>
      <c r="E5" s="8626"/>
      <c r="F5" s="8627"/>
      <c r="G5" s="896"/>
      <c r="H5" s="896"/>
      <c r="I5" s="896"/>
      <c r="J5" s="4106"/>
      <c r="K5" s="896"/>
      <c r="L5" s="896"/>
      <c r="M5" s="896"/>
      <c r="N5" s="896"/>
      <c r="O5" s="896"/>
      <c r="P5" s="896"/>
      <c r="Q5" s="896"/>
      <c r="R5" s="896"/>
      <c r="S5" s="896"/>
      <c r="T5" s="896"/>
      <c r="U5" s="896"/>
      <c r="V5" s="896"/>
      <c r="W5" s="896"/>
      <c r="X5" s="896"/>
      <c r="Y5" s="896"/>
      <c r="Z5" s="896"/>
      <c r="AA5" s="896"/>
      <c r="AB5" s="896"/>
      <c r="AC5" s="896"/>
      <c r="AD5" s="896"/>
      <c r="AE5" s="896"/>
      <c r="AF5" s="2"/>
      <c r="AG5" s="2"/>
      <c r="AH5" s="6183"/>
      <c r="AI5" s="2"/>
      <c r="AJ5" s="927"/>
    </row>
    <row r="6" spans="1:36" ht="16.5" thickBot="1">
      <c r="A6" s="927"/>
      <c r="B6" s="2"/>
      <c r="C6" s="896"/>
      <c r="D6" s="976"/>
      <c r="E6" s="976"/>
      <c r="F6" s="976"/>
      <c r="G6" s="976"/>
      <c r="H6" s="987"/>
      <c r="I6" s="976"/>
      <c r="J6" s="4664"/>
      <c r="K6" s="976"/>
      <c r="L6" s="976"/>
      <c r="M6" s="976"/>
      <c r="N6" s="976"/>
      <c r="O6" s="976"/>
      <c r="P6" s="976"/>
      <c r="Q6" s="976"/>
      <c r="R6" s="976"/>
      <c r="S6" s="976"/>
      <c r="T6" s="976"/>
      <c r="U6" s="2"/>
      <c r="V6" s="2"/>
      <c r="W6" s="2"/>
      <c r="X6" s="2"/>
      <c r="Y6" s="2"/>
      <c r="Z6" s="2"/>
      <c r="AA6" s="2"/>
      <c r="AB6" s="2"/>
      <c r="AC6" s="2"/>
      <c r="AD6" s="2"/>
      <c r="AE6" s="2"/>
      <c r="AF6" s="2"/>
      <c r="AG6" s="2"/>
      <c r="AH6" s="6183"/>
      <c r="AI6" s="2"/>
      <c r="AJ6" s="927"/>
    </row>
    <row r="7" spans="1:36" ht="18.75">
      <c r="A7" s="927"/>
      <c r="B7" s="2"/>
      <c r="C7" s="8944" t="s">
        <v>4814</v>
      </c>
      <c r="D7" s="4693"/>
      <c r="E7" s="4086"/>
      <c r="F7" s="4694"/>
      <c r="G7" s="4698"/>
      <c r="H7" s="8941" t="s">
        <v>1272</v>
      </c>
      <c r="I7" s="8941"/>
      <c r="J7" s="4696"/>
      <c r="K7" s="4698"/>
      <c r="L7" s="4698"/>
      <c r="M7" s="4764"/>
      <c r="N7" s="4764"/>
      <c r="O7" s="4764"/>
      <c r="P7" s="4764"/>
      <c r="Q7" s="4700"/>
      <c r="R7" s="4700"/>
      <c r="S7" s="4700"/>
      <c r="T7" s="3881"/>
      <c r="V7" s="8885" t="s">
        <v>1148</v>
      </c>
      <c r="W7" s="8930"/>
      <c r="X7" s="8930"/>
      <c r="Y7" s="8930"/>
      <c r="Z7" s="8930"/>
      <c r="AA7" s="8828"/>
      <c r="AB7" s="8828"/>
      <c r="AC7" s="8930"/>
      <c r="AD7" s="8930"/>
      <c r="AE7" s="8931"/>
      <c r="AG7" s="4016" t="s">
        <v>1522</v>
      </c>
      <c r="AH7" s="8915" t="s">
        <v>4185</v>
      </c>
      <c r="AI7" s="2"/>
      <c r="AJ7" s="927"/>
    </row>
    <row r="8" spans="1:36" ht="15" customHeight="1">
      <c r="A8" s="927"/>
      <c r="B8" s="2"/>
      <c r="C8" s="8945"/>
      <c r="D8" s="4701" t="s">
        <v>1273</v>
      </c>
      <c r="E8" s="3821"/>
      <c r="F8" s="3824" t="s">
        <v>615</v>
      </c>
      <c r="G8" s="3824"/>
      <c r="H8" s="3824"/>
      <c r="I8" s="3824"/>
      <c r="J8" s="4665"/>
      <c r="K8" s="3824" t="s">
        <v>644</v>
      </c>
      <c r="L8" s="3824" t="s">
        <v>1275</v>
      </c>
      <c r="M8" s="3824" t="s">
        <v>644</v>
      </c>
      <c r="N8" s="3824" t="s">
        <v>644</v>
      </c>
      <c r="O8" s="3824" t="s">
        <v>644</v>
      </c>
      <c r="P8" s="3824" t="s">
        <v>644</v>
      </c>
      <c r="Q8" s="3822"/>
      <c r="R8" s="3822"/>
      <c r="S8" s="3822"/>
      <c r="T8" s="3857"/>
      <c r="U8" s="2"/>
      <c r="V8" s="4560" t="s">
        <v>1238</v>
      </c>
      <c r="W8" s="4743" t="s">
        <v>1276</v>
      </c>
      <c r="X8" s="4743" t="s">
        <v>1277</v>
      </c>
      <c r="Y8" s="4743" t="s">
        <v>1276</v>
      </c>
      <c r="Z8" s="4744" t="s">
        <v>1278</v>
      </c>
      <c r="AA8" s="341"/>
      <c r="AB8" s="705"/>
      <c r="AC8" s="4744"/>
      <c r="AD8" s="4744"/>
      <c r="AE8" s="4561" t="s">
        <v>1242</v>
      </c>
      <c r="AF8" s="2"/>
      <c r="AG8" s="394" t="s">
        <v>1524</v>
      </c>
      <c r="AH8" s="8916"/>
      <c r="AI8" s="2"/>
      <c r="AJ8" s="927"/>
    </row>
    <row r="9" spans="1:36">
      <c r="A9" s="927"/>
      <c r="B9" s="2"/>
      <c r="C9" s="8945"/>
      <c r="D9" s="4206" t="s">
        <v>1279</v>
      </c>
      <c r="E9" s="4206"/>
      <c r="F9" s="3824" t="s">
        <v>403</v>
      </c>
      <c r="G9" s="3824" t="s">
        <v>1322</v>
      </c>
      <c r="H9" s="3824" t="s">
        <v>1281</v>
      </c>
      <c r="I9" s="3824" t="s">
        <v>1321</v>
      </c>
      <c r="J9" s="4666" t="s">
        <v>832</v>
      </c>
      <c r="K9" s="3824" t="s">
        <v>1282</v>
      </c>
      <c r="L9" s="3824" t="s">
        <v>1283</v>
      </c>
      <c r="M9" s="3824" t="s">
        <v>1284</v>
      </c>
      <c r="N9" s="3824" t="s">
        <v>1285</v>
      </c>
      <c r="O9" s="3824" t="s">
        <v>1286</v>
      </c>
      <c r="P9" s="3824" t="s">
        <v>1284</v>
      </c>
      <c r="Q9" s="3822" t="s">
        <v>1249</v>
      </c>
      <c r="R9" s="3822" t="s">
        <v>1250</v>
      </c>
      <c r="S9" s="3822" t="s">
        <v>4162</v>
      </c>
      <c r="T9" s="3857" t="s">
        <v>1262</v>
      </c>
      <c r="U9" s="2"/>
      <c r="V9" s="365" t="s">
        <v>1251</v>
      </c>
      <c r="W9" s="350" t="s">
        <v>1287</v>
      </c>
      <c r="X9" s="350" t="s">
        <v>1288</v>
      </c>
      <c r="Y9" s="350" t="s">
        <v>1289</v>
      </c>
      <c r="Z9" s="351" t="s">
        <v>1290</v>
      </c>
      <c r="AA9" s="341" t="s">
        <v>1249</v>
      </c>
      <c r="AB9" s="341" t="s">
        <v>1250</v>
      </c>
      <c r="AC9" s="3822" t="s">
        <v>4162</v>
      </c>
      <c r="AD9" s="3857" t="s">
        <v>1262</v>
      </c>
      <c r="AE9" s="366" t="s">
        <v>1256</v>
      </c>
      <c r="AF9" s="2"/>
      <c r="AG9" s="394" t="s">
        <v>1462</v>
      </c>
      <c r="AH9" s="8916"/>
      <c r="AI9" s="2"/>
      <c r="AJ9" s="927"/>
    </row>
    <row r="10" spans="1:36">
      <c r="A10" s="927"/>
      <c r="B10" s="2"/>
      <c r="C10" s="8945"/>
      <c r="D10" s="4206" t="s">
        <v>826</v>
      </c>
      <c r="E10" s="3821" t="s">
        <v>1246</v>
      </c>
      <c r="F10" s="3824" t="s">
        <v>1260</v>
      </c>
      <c r="G10" s="3824" t="s">
        <v>1320</v>
      </c>
      <c r="H10" s="3824" t="s">
        <v>1319</v>
      </c>
      <c r="I10" s="3824" t="s">
        <v>1319</v>
      </c>
      <c r="J10" s="4666" t="s">
        <v>1292</v>
      </c>
      <c r="K10" s="3824" t="s">
        <v>1293</v>
      </c>
      <c r="L10" s="3824" t="s">
        <v>1294</v>
      </c>
      <c r="M10" s="4702" t="s">
        <v>1295</v>
      </c>
      <c r="N10" s="3824" t="s">
        <v>1296</v>
      </c>
      <c r="O10" s="3824" t="s">
        <v>1297</v>
      </c>
      <c r="P10" s="4702" t="s">
        <v>1295</v>
      </c>
      <c r="Q10" s="2837" t="s">
        <v>1261</v>
      </c>
      <c r="R10" s="2837" t="s">
        <v>1261</v>
      </c>
      <c r="S10" s="2837" t="s">
        <v>1261</v>
      </c>
      <c r="T10" s="3857" t="s">
        <v>1261</v>
      </c>
      <c r="U10" s="2"/>
      <c r="V10" s="365" t="s">
        <v>1263</v>
      </c>
      <c r="W10" s="350" t="s">
        <v>1298</v>
      </c>
      <c r="X10" s="350" t="s">
        <v>1298</v>
      </c>
      <c r="Y10" s="351" t="s">
        <v>1299</v>
      </c>
      <c r="Z10" s="351" t="s">
        <v>1300</v>
      </c>
      <c r="AA10" s="341" t="s">
        <v>1261</v>
      </c>
      <c r="AB10" s="341" t="s">
        <v>1261</v>
      </c>
      <c r="AC10" s="2837" t="s">
        <v>1261</v>
      </c>
      <c r="AD10" s="3857" t="s">
        <v>1261</v>
      </c>
      <c r="AE10" s="366" t="s">
        <v>1263</v>
      </c>
      <c r="AF10" s="2"/>
      <c r="AG10" s="395">
        <v>43100</v>
      </c>
      <c r="AH10" s="8916"/>
      <c r="AI10" s="2"/>
      <c r="AJ10" s="927"/>
    </row>
    <row r="11" spans="1:36">
      <c r="A11" s="927"/>
      <c r="B11" s="2"/>
      <c r="C11" s="8945"/>
      <c r="D11" s="573"/>
      <c r="E11" s="4206" t="s">
        <v>1259</v>
      </c>
      <c r="F11" s="3824"/>
      <c r="G11" s="3824"/>
      <c r="H11" s="3824" t="s">
        <v>1302</v>
      </c>
      <c r="I11" s="3824" t="s">
        <v>853</v>
      </c>
      <c r="J11" s="4665"/>
      <c r="K11" s="3824" t="s">
        <v>1302</v>
      </c>
      <c r="L11" s="3824" t="s">
        <v>1303</v>
      </c>
      <c r="M11" s="3824" t="s">
        <v>1304</v>
      </c>
      <c r="N11" s="3824" t="s">
        <v>1305</v>
      </c>
      <c r="O11" s="3824" t="s">
        <v>1306</v>
      </c>
      <c r="P11" s="3824" t="s">
        <v>1307</v>
      </c>
      <c r="Q11" s="2837"/>
      <c r="R11" s="2837"/>
      <c r="S11" s="2837"/>
      <c r="T11" s="3801"/>
      <c r="U11" s="2"/>
      <c r="V11" s="578"/>
      <c r="W11" s="350" t="s">
        <v>1263</v>
      </c>
      <c r="X11" s="350" t="s">
        <v>1263</v>
      </c>
      <c r="Y11" s="351"/>
      <c r="Z11" s="351" t="s">
        <v>1308</v>
      </c>
      <c r="AA11" s="351"/>
      <c r="AB11" s="351"/>
      <c r="AC11" s="570"/>
      <c r="AD11" s="570"/>
      <c r="AE11" s="579"/>
      <c r="AF11" s="2"/>
      <c r="AG11" s="8942" t="s">
        <v>1309</v>
      </c>
      <c r="AH11" s="8916"/>
      <c r="AI11" s="2"/>
      <c r="AJ11" s="927"/>
    </row>
    <row r="12" spans="1:36">
      <c r="A12" s="927"/>
      <c r="B12" s="2"/>
      <c r="C12" s="8049" t="s">
        <v>344</v>
      </c>
      <c r="D12" s="4209" t="s">
        <v>390</v>
      </c>
      <c r="E12" s="4766"/>
      <c r="F12" s="4209" t="s">
        <v>792</v>
      </c>
      <c r="G12" s="4212"/>
      <c r="H12" s="4212" t="s">
        <v>8</v>
      </c>
      <c r="I12" s="4212"/>
      <c r="J12" s="4708"/>
      <c r="K12" s="4212"/>
      <c r="L12" s="4212" t="s">
        <v>1310</v>
      </c>
      <c r="M12" s="4212" t="s">
        <v>1305</v>
      </c>
      <c r="N12" s="4212"/>
      <c r="O12" s="4212"/>
      <c r="P12" s="4212" t="s">
        <v>1305</v>
      </c>
      <c r="Q12" s="4709"/>
      <c r="R12" s="4709"/>
      <c r="S12" s="4709"/>
      <c r="T12" s="4216" t="s">
        <v>1311</v>
      </c>
      <c r="U12" s="2"/>
      <c r="V12" s="4015" t="s">
        <v>3925</v>
      </c>
      <c r="W12" s="4554"/>
      <c r="X12" s="4554"/>
      <c r="Y12" s="4683"/>
      <c r="Z12" s="4554"/>
      <c r="AA12" s="4887"/>
      <c r="AB12" s="5933"/>
      <c r="AC12" s="4554"/>
      <c r="AD12" s="4554" t="s">
        <v>1361</v>
      </c>
      <c r="AE12" s="4558" t="s">
        <v>3926</v>
      </c>
      <c r="AF12" s="2"/>
      <c r="AG12" s="8943"/>
      <c r="AH12" s="7452" t="s">
        <v>1927</v>
      </c>
      <c r="AI12" s="2"/>
      <c r="AJ12" s="927"/>
    </row>
    <row r="13" spans="1:36">
      <c r="A13" s="927"/>
      <c r="B13" s="2"/>
      <c r="C13" s="4710" t="s">
        <v>392</v>
      </c>
      <c r="D13" s="4711" t="s">
        <v>409</v>
      </c>
      <c r="E13" s="4712" t="s">
        <v>410</v>
      </c>
      <c r="F13" s="4711" t="s">
        <v>411</v>
      </c>
      <c r="G13" s="4718" t="s">
        <v>412</v>
      </c>
      <c r="H13" s="4718" t="s">
        <v>413</v>
      </c>
      <c r="I13" s="4711" t="s">
        <v>414</v>
      </c>
      <c r="J13" s="4767" t="s">
        <v>415</v>
      </c>
      <c r="K13" s="4711" t="s">
        <v>416</v>
      </c>
      <c r="L13" s="4711" t="s">
        <v>417</v>
      </c>
      <c r="M13" s="4718" t="s">
        <v>418</v>
      </c>
      <c r="N13" s="4718" t="s">
        <v>419</v>
      </c>
      <c r="O13" s="4718" t="s">
        <v>420</v>
      </c>
      <c r="P13" s="4718" t="s">
        <v>421</v>
      </c>
      <c r="Q13" s="4714" t="s">
        <v>422</v>
      </c>
      <c r="R13" s="4718" t="s">
        <v>1093</v>
      </c>
      <c r="S13" s="4714" t="s">
        <v>1094</v>
      </c>
      <c r="T13" s="4719" t="s">
        <v>1095</v>
      </c>
      <c r="U13" s="2"/>
      <c r="V13" s="4745" t="s">
        <v>1096</v>
      </c>
      <c r="W13" s="4746" t="s">
        <v>1097</v>
      </c>
      <c r="X13" s="4746" t="s">
        <v>1098</v>
      </c>
      <c r="Y13" s="4746" t="s">
        <v>1155</v>
      </c>
      <c r="Z13" s="4746" t="s">
        <v>1156</v>
      </c>
      <c r="AA13" s="4746" t="s">
        <v>1157</v>
      </c>
      <c r="AB13" s="4747" t="s">
        <v>1158</v>
      </c>
      <c r="AC13" s="4748" t="s">
        <v>1159</v>
      </c>
      <c r="AD13" s="4747" t="s">
        <v>1160</v>
      </c>
      <c r="AE13" s="4748" t="s">
        <v>1161</v>
      </c>
      <c r="AF13" s="2"/>
      <c r="AG13" s="4679" t="s">
        <v>1162</v>
      </c>
      <c r="AH13" s="7439" t="s">
        <v>1163</v>
      </c>
      <c r="AI13" s="2"/>
      <c r="AJ13" s="927"/>
    </row>
    <row r="14" spans="1:36">
      <c r="A14" s="927"/>
      <c r="B14" s="2"/>
      <c r="C14" s="4768"/>
      <c r="D14" s="4769"/>
      <c r="E14" s="4769"/>
      <c r="F14" s="4770"/>
      <c r="G14" s="4771"/>
      <c r="H14" s="4771"/>
      <c r="I14" s="4772" t="s">
        <v>8</v>
      </c>
      <c r="J14" s="4773"/>
      <c r="K14" s="4771"/>
      <c r="L14" s="4771"/>
      <c r="M14" s="4771"/>
      <c r="N14" s="4771"/>
      <c r="O14" s="4771"/>
      <c r="P14" s="4771"/>
      <c r="Q14" s="4774"/>
      <c r="R14" s="4771"/>
      <c r="S14" s="4774"/>
      <c r="T14" s="4775"/>
      <c r="U14" s="2"/>
      <c r="V14" s="4749"/>
      <c r="W14" s="4750"/>
      <c r="X14" s="4750"/>
      <c r="Y14" s="4750"/>
      <c r="Z14" s="4750"/>
      <c r="AA14" s="5319"/>
      <c r="AB14" s="5319"/>
      <c r="AC14" s="4750"/>
      <c r="AD14" s="4751"/>
      <c r="AE14" s="4752"/>
      <c r="AF14" s="2"/>
      <c r="AG14" s="4758"/>
      <c r="AH14" s="7453"/>
      <c r="AI14" s="2"/>
      <c r="AJ14" s="927"/>
    </row>
    <row r="15" spans="1:36">
      <c r="A15" s="927"/>
      <c r="B15" s="2"/>
      <c r="C15" s="4738" t="s">
        <v>1313</v>
      </c>
      <c r="D15" s="3996"/>
      <c r="E15" s="3996"/>
      <c r="F15" s="3995" t="b">
        <v>1</v>
      </c>
      <c r="G15" s="3996"/>
      <c r="H15" s="4674"/>
      <c r="I15" s="4674"/>
      <c r="J15" s="4675"/>
      <c r="K15" s="4676"/>
      <c r="L15" s="3997"/>
      <c r="M15" s="4676"/>
      <c r="N15" s="4676"/>
      <c r="O15" s="4676"/>
      <c r="P15" s="4676"/>
      <c r="Q15" s="4676"/>
      <c r="R15" s="4676"/>
      <c r="S15" s="4676"/>
      <c r="T15" s="4757">
        <f>+Q15+R15-S15</f>
        <v>0</v>
      </c>
      <c r="U15" s="2"/>
      <c r="V15" s="4754">
        <f>W15+X15</f>
        <v>0</v>
      </c>
      <c r="W15" s="4755"/>
      <c r="X15" s="4755"/>
      <c r="Y15" s="4755"/>
      <c r="Z15" s="4755"/>
      <c r="AA15" s="4755"/>
      <c r="AB15" s="4755"/>
      <c r="AC15" s="4755"/>
      <c r="AD15" s="4463">
        <f>AA15+AB15-AC15</f>
        <v>0</v>
      </c>
      <c r="AE15" s="4756">
        <f>X15+Z15</f>
        <v>0</v>
      </c>
      <c r="AF15" s="2"/>
      <c r="AG15" s="4753"/>
      <c r="AH15" s="4753"/>
      <c r="AI15" s="2"/>
      <c r="AJ15" s="927"/>
    </row>
    <row r="16" spans="1:36">
      <c r="A16" s="927"/>
      <c r="B16" s="2"/>
      <c r="C16" s="4738" t="s">
        <v>1313</v>
      </c>
      <c r="D16" s="3996"/>
      <c r="E16" s="3996"/>
      <c r="F16" s="3995" t="b">
        <v>0</v>
      </c>
      <c r="G16" s="3996"/>
      <c r="H16" s="4674"/>
      <c r="I16" s="4674"/>
      <c r="J16" s="4675"/>
      <c r="K16" s="4676"/>
      <c r="L16" s="3997"/>
      <c r="M16" s="4676"/>
      <c r="N16" s="4676"/>
      <c r="O16" s="4676"/>
      <c r="P16" s="4676"/>
      <c r="Q16" s="4676"/>
      <c r="R16" s="4676"/>
      <c r="S16" s="4676"/>
      <c r="T16" s="4757">
        <f>+Q16+R16-S16</f>
        <v>0</v>
      </c>
      <c r="U16" s="2"/>
      <c r="V16" s="4754">
        <f>W16+X16</f>
        <v>0</v>
      </c>
      <c r="W16" s="4755"/>
      <c r="X16" s="4755"/>
      <c r="Y16" s="4755"/>
      <c r="Z16" s="4755"/>
      <c r="AA16" s="4755"/>
      <c r="AB16" s="4755"/>
      <c r="AC16" s="4755"/>
      <c r="AD16" s="4463">
        <f t="shared" ref="AD16:AD46" si="0">AA16+AB16-AC16</f>
        <v>0</v>
      </c>
      <c r="AE16" s="4756">
        <f>X16+Z16</f>
        <v>0</v>
      </c>
      <c r="AF16" s="2"/>
      <c r="AG16" s="4753"/>
      <c r="AH16" s="4753"/>
      <c r="AI16" s="2"/>
      <c r="AJ16" s="927"/>
    </row>
    <row r="17" spans="1:36">
      <c r="A17" s="927"/>
      <c r="B17" s="2"/>
      <c r="C17" s="4738" t="s">
        <v>1313</v>
      </c>
      <c r="D17" s="3996"/>
      <c r="E17" s="3996"/>
      <c r="F17" s="3995" t="b">
        <v>1</v>
      </c>
      <c r="G17" s="3996"/>
      <c r="H17" s="4674"/>
      <c r="I17" s="4674"/>
      <c r="J17" s="4675"/>
      <c r="K17" s="4676"/>
      <c r="L17" s="3997"/>
      <c r="M17" s="4676"/>
      <c r="N17" s="4676"/>
      <c r="O17" s="4676"/>
      <c r="P17" s="4676"/>
      <c r="Q17" s="4676"/>
      <c r="R17" s="4676"/>
      <c r="S17" s="4676"/>
      <c r="T17" s="4757">
        <f>+Q17+R17-S17</f>
        <v>0</v>
      </c>
      <c r="U17" s="2"/>
      <c r="V17" s="4754">
        <f>W17+X17</f>
        <v>0</v>
      </c>
      <c r="W17" s="4755"/>
      <c r="X17" s="4755"/>
      <c r="Y17" s="4755"/>
      <c r="Z17" s="4755"/>
      <c r="AA17" s="4755"/>
      <c r="AB17" s="4755"/>
      <c r="AC17" s="4755"/>
      <c r="AD17" s="4463">
        <f t="shared" si="0"/>
        <v>0</v>
      </c>
      <c r="AE17" s="4756">
        <f>X17+Z17</f>
        <v>0</v>
      </c>
      <c r="AF17" s="2"/>
      <c r="AG17" s="4753"/>
      <c r="AH17" s="4753"/>
      <c r="AI17" s="2"/>
      <c r="AJ17" s="927"/>
    </row>
    <row r="18" spans="1:36">
      <c r="A18" s="927"/>
      <c r="B18" s="2"/>
      <c r="C18" s="4738" t="s">
        <v>1313</v>
      </c>
      <c r="D18" s="3996"/>
      <c r="E18" s="3996"/>
      <c r="F18" s="3995" t="b">
        <v>1</v>
      </c>
      <c r="G18" s="3996"/>
      <c r="H18" s="4674"/>
      <c r="I18" s="4674"/>
      <c r="J18" s="4675"/>
      <c r="K18" s="4676"/>
      <c r="L18" s="3997"/>
      <c r="M18" s="4676"/>
      <c r="N18" s="4676"/>
      <c r="O18" s="4676"/>
      <c r="P18" s="4676"/>
      <c r="Q18" s="4676"/>
      <c r="R18" s="4676"/>
      <c r="S18" s="4676"/>
      <c r="T18" s="4757">
        <f t="shared" ref="T18:T47" si="1">+Q18+R18-S18</f>
        <v>0</v>
      </c>
      <c r="U18" s="2"/>
      <c r="V18" s="4754">
        <f t="shared" ref="V18:V47" si="2">W18+X18</f>
        <v>0</v>
      </c>
      <c r="W18" s="4755"/>
      <c r="X18" s="4755"/>
      <c r="Y18" s="4755"/>
      <c r="Z18" s="4755"/>
      <c r="AA18" s="4755"/>
      <c r="AB18" s="4755"/>
      <c r="AC18" s="4755"/>
      <c r="AD18" s="4463">
        <f t="shared" si="0"/>
        <v>0</v>
      </c>
      <c r="AE18" s="4756">
        <f t="shared" ref="AE18:AE47" si="3">X18+Z18</f>
        <v>0</v>
      </c>
      <c r="AF18" s="2"/>
      <c r="AG18" s="4753"/>
      <c r="AH18" s="4753"/>
      <c r="AI18" s="2"/>
      <c r="AJ18" s="927"/>
    </row>
    <row r="19" spans="1:36">
      <c r="A19" s="927"/>
      <c r="B19" s="2"/>
      <c r="C19" s="4738" t="s">
        <v>1313</v>
      </c>
      <c r="D19" s="3996"/>
      <c r="E19" s="3996"/>
      <c r="F19" s="3995" t="b">
        <v>1</v>
      </c>
      <c r="G19" s="3996"/>
      <c r="H19" s="4674"/>
      <c r="I19" s="4674"/>
      <c r="J19" s="4675"/>
      <c r="K19" s="4676"/>
      <c r="L19" s="3997"/>
      <c r="M19" s="4676"/>
      <c r="N19" s="4676"/>
      <c r="O19" s="4676"/>
      <c r="P19" s="4676"/>
      <c r="Q19" s="4676"/>
      <c r="R19" s="4676"/>
      <c r="S19" s="4676"/>
      <c r="T19" s="4757">
        <f t="shared" si="1"/>
        <v>0</v>
      </c>
      <c r="U19" s="2"/>
      <c r="V19" s="4754">
        <f t="shared" si="2"/>
        <v>0</v>
      </c>
      <c r="W19" s="4755"/>
      <c r="X19" s="4755"/>
      <c r="Y19" s="4755"/>
      <c r="Z19" s="4755"/>
      <c r="AA19" s="4755"/>
      <c r="AB19" s="4755"/>
      <c r="AC19" s="4755"/>
      <c r="AD19" s="4463">
        <f t="shared" si="0"/>
        <v>0</v>
      </c>
      <c r="AE19" s="4756">
        <f t="shared" si="3"/>
        <v>0</v>
      </c>
      <c r="AF19" s="2"/>
      <c r="AG19" s="4753"/>
      <c r="AH19" s="4753"/>
      <c r="AI19" s="2"/>
      <c r="AJ19" s="927"/>
    </row>
    <row r="20" spans="1:36">
      <c r="A20" s="927"/>
      <c r="B20" s="2"/>
      <c r="C20" s="4738" t="s">
        <v>1313</v>
      </c>
      <c r="D20" s="3996"/>
      <c r="E20" s="3996"/>
      <c r="F20" s="3995" t="b">
        <v>1</v>
      </c>
      <c r="G20" s="3996"/>
      <c r="H20" s="4674"/>
      <c r="I20" s="4674"/>
      <c r="J20" s="4675"/>
      <c r="K20" s="4676"/>
      <c r="L20" s="3997"/>
      <c r="M20" s="4676"/>
      <c r="N20" s="4676"/>
      <c r="O20" s="4676"/>
      <c r="P20" s="4676"/>
      <c r="Q20" s="4676"/>
      <c r="R20" s="4676"/>
      <c r="S20" s="4676"/>
      <c r="T20" s="4757">
        <f t="shared" si="1"/>
        <v>0</v>
      </c>
      <c r="U20" s="2"/>
      <c r="V20" s="4754">
        <f t="shared" si="2"/>
        <v>0</v>
      </c>
      <c r="W20" s="4755"/>
      <c r="X20" s="4755"/>
      <c r="Y20" s="4755"/>
      <c r="Z20" s="4755"/>
      <c r="AA20" s="4755"/>
      <c r="AB20" s="4755"/>
      <c r="AC20" s="4755"/>
      <c r="AD20" s="4463">
        <f t="shared" si="0"/>
        <v>0</v>
      </c>
      <c r="AE20" s="4756">
        <f t="shared" si="3"/>
        <v>0</v>
      </c>
      <c r="AF20" s="2"/>
      <c r="AG20" s="4753"/>
      <c r="AH20" s="4753"/>
      <c r="AI20" s="2"/>
      <c r="AJ20" s="927"/>
    </row>
    <row r="21" spans="1:36">
      <c r="A21" s="927"/>
      <c r="B21" s="2"/>
      <c r="C21" s="4738" t="s">
        <v>1313</v>
      </c>
      <c r="D21" s="3996"/>
      <c r="E21" s="3996"/>
      <c r="F21" s="3995" t="b">
        <v>1</v>
      </c>
      <c r="G21" s="3996"/>
      <c r="H21" s="4674"/>
      <c r="I21" s="4674"/>
      <c r="J21" s="4675"/>
      <c r="K21" s="4676"/>
      <c r="L21" s="3997"/>
      <c r="M21" s="4676"/>
      <c r="N21" s="4676"/>
      <c r="O21" s="4676"/>
      <c r="P21" s="4676"/>
      <c r="Q21" s="4676"/>
      <c r="R21" s="4676"/>
      <c r="S21" s="4676"/>
      <c r="T21" s="4757">
        <f t="shared" si="1"/>
        <v>0</v>
      </c>
      <c r="U21" s="2"/>
      <c r="V21" s="4754">
        <f t="shared" si="2"/>
        <v>0</v>
      </c>
      <c r="W21" s="4755"/>
      <c r="X21" s="4755"/>
      <c r="Y21" s="4755"/>
      <c r="Z21" s="4755"/>
      <c r="AA21" s="4755"/>
      <c r="AB21" s="4755"/>
      <c r="AC21" s="4755"/>
      <c r="AD21" s="4463">
        <f t="shared" si="0"/>
        <v>0</v>
      </c>
      <c r="AE21" s="4756">
        <f t="shared" si="3"/>
        <v>0</v>
      </c>
      <c r="AF21" s="2"/>
      <c r="AG21" s="4753"/>
      <c r="AH21" s="4753"/>
      <c r="AI21" s="2"/>
      <c r="AJ21" s="927"/>
    </row>
    <row r="22" spans="1:36">
      <c r="A22" s="927"/>
      <c r="B22" s="2"/>
      <c r="C22" s="4738" t="s">
        <v>1313</v>
      </c>
      <c r="D22" s="3996"/>
      <c r="E22" s="3996"/>
      <c r="F22" s="3995" t="b">
        <v>1</v>
      </c>
      <c r="G22" s="3996"/>
      <c r="H22" s="4674"/>
      <c r="I22" s="4674"/>
      <c r="J22" s="4675"/>
      <c r="K22" s="4676"/>
      <c r="L22" s="3997"/>
      <c r="M22" s="4676"/>
      <c r="N22" s="4676"/>
      <c r="O22" s="4676"/>
      <c r="P22" s="4676"/>
      <c r="Q22" s="4676"/>
      <c r="R22" s="4676"/>
      <c r="S22" s="4676"/>
      <c r="T22" s="4757">
        <f t="shared" si="1"/>
        <v>0</v>
      </c>
      <c r="U22" s="2"/>
      <c r="V22" s="4754">
        <f t="shared" si="2"/>
        <v>0</v>
      </c>
      <c r="W22" s="4755"/>
      <c r="X22" s="4755"/>
      <c r="Y22" s="4755"/>
      <c r="Z22" s="4755"/>
      <c r="AA22" s="4755"/>
      <c r="AB22" s="4755"/>
      <c r="AC22" s="4755"/>
      <c r="AD22" s="4463">
        <f t="shared" si="0"/>
        <v>0</v>
      </c>
      <c r="AE22" s="4756">
        <f t="shared" si="3"/>
        <v>0</v>
      </c>
      <c r="AF22" s="2"/>
      <c r="AG22" s="4753"/>
      <c r="AH22" s="4753"/>
      <c r="AI22" s="2"/>
      <c r="AJ22" s="927"/>
    </row>
    <row r="23" spans="1:36">
      <c r="A23" s="927"/>
      <c r="B23" s="2"/>
      <c r="C23" s="4738" t="s">
        <v>1313</v>
      </c>
      <c r="D23" s="3996"/>
      <c r="E23" s="3996"/>
      <c r="F23" s="3995" t="b">
        <v>1</v>
      </c>
      <c r="G23" s="3996"/>
      <c r="H23" s="4674"/>
      <c r="I23" s="4674"/>
      <c r="J23" s="4675"/>
      <c r="K23" s="4676"/>
      <c r="L23" s="3997"/>
      <c r="M23" s="4676"/>
      <c r="N23" s="4676"/>
      <c r="O23" s="4676"/>
      <c r="P23" s="4676"/>
      <c r="Q23" s="4676"/>
      <c r="R23" s="4676"/>
      <c r="S23" s="4676"/>
      <c r="T23" s="4757">
        <f t="shared" si="1"/>
        <v>0</v>
      </c>
      <c r="U23" s="2"/>
      <c r="V23" s="4754">
        <f t="shared" si="2"/>
        <v>0</v>
      </c>
      <c r="W23" s="4755"/>
      <c r="X23" s="4755"/>
      <c r="Y23" s="4755"/>
      <c r="Z23" s="4755"/>
      <c r="AA23" s="4755"/>
      <c r="AB23" s="4755"/>
      <c r="AC23" s="4755"/>
      <c r="AD23" s="4463">
        <f t="shared" si="0"/>
        <v>0</v>
      </c>
      <c r="AE23" s="4756">
        <f t="shared" si="3"/>
        <v>0</v>
      </c>
      <c r="AF23" s="2"/>
      <c r="AG23" s="4753"/>
      <c r="AH23" s="4753"/>
      <c r="AI23" s="2"/>
      <c r="AJ23" s="927"/>
    </row>
    <row r="24" spans="1:36">
      <c r="A24" s="927"/>
      <c r="B24" s="2"/>
      <c r="C24" s="4738" t="s">
        <v>1313</v>
      </c>
      <c r="D24" s="3996"/>
      <c r="E24" s="3996"/>
      <c r="F24" s="3995" t="b">
        <v>1</v>
      </c>
      <c r="G24" s="3996"/>
      <c r="H24" s="4674"/>
      <c r="I24" s="4674"/>
      <c r="J24" s="4675"/>
      <c r="K24" s="4676"/>
      <c r="L24" s="3997"/>
      <c r="M24" s="4676"/>
      <c r="N24" s="4676"/>
      <c r="O24" s="4676"/>
      <c r="P24" s="4676"/>
      <c r="Q24" s="4676"/>
      <c r="R24" s="4676"/>
      <c r="S24" s="4676"/>
      <c r="T24" s="4757">
        <f t="shared" si="1"/>
        <v>0</v>
      </c>
      <c r="U24" s="2"/>
      <c r="V24" s="4754">
        <f t="shared" si="2"/>
        <v>0</v>
      </c>
      <c r="W24" s="4755"/>
      <c r="X24" s="4755"/>
      <c r="Y24" s="4755"/>
      <c r="Z24" s="4755"/>
      <c r="AA24" s="4755"/>
      <c r="AB24" s="4755"/>
      <c r="AC24" s="4755"/>
      <c r="AD24" s="4463">
        <f t="shared" si="0"/>
        <v>0</v>
      </c>
      <c r="AE24" s="4756">
        <f t="shared" si="3"/>
        <v>0</v>
      </c>
      <c r="AF24" s="2"/>
      <c r="AG24" s="4753"/>
      <c r="AH24" s="4753"/>
      <c r="AI24" s="2"/>
      <c r="AJ24" s="927"/>
    </row>
    <row r="25" spans="1:36">
      <c r="A25" s="927"/>
      <c r="B25" s="2"/>
      <c r="C25" s="4738" t="s">
        <v>1313</v>
      </c>
      <c r="D25" s="3996"/>
      <c r="E25" s="3996"/>
      <c r="F25" s="3995" t="b">
        <v>1</v>
      </c>
      <c r="G25" s="3996"/>
      <c r="H25" s="4674"/>
      <c r="I25" s="4674"/>
      <c r="J25" s="4675"/>
      <c r="K25" s="4676"/>
      <c r="L25" s="3997"/>
      <c r="M25" s="4676"/>
      <c r="N25" s="4676"/>
      <c r="O25" s="4676"/>
      <c r="P25" s="4676"/>
      <c r="Q25" s="4676"/>
      <c r="R25" s="4676"/>
      <c r="S25" s="4676"/>
      <c r="T25" s="4757">
        <f t="shared" si="1"/>
        <v>0</v>
      </c>
      <c r="U25" s="2"/>
      <c r="V25" s="4754">
        <f t="shared" si="2"/>
        <v>0</v>
      </c>
      <c r="W25" s="4755"/>
      <c r="X25" s="4755"/>
      <c r="Y25" s="4755"/>
      <c r="Z25" s="4755"/>
      <c r="AA25" s="4755"/>
      <c r="AB25" s="4755"/>
      <c r="AC25" s="4755"/>
      <c r="AD25" s="4463">
        <f t="shared" si="0"/>
        <v>0</v>
      </c>
      <c r="AE25" s="4756">
        <f t="shared" si="3"/>
        <v>0</v>
      </c>
      <c r="AF25" s="2"/>
      <c r="AG25" s="4753"/>
      <c r="AH25" s="4753"/>
      <c r="AI25" s="2"/>
      <c r="AJ25" s="927"/>
    </row>
    <row r="26" spans="1:36">
      <c r="A26" s="927"/>
      <c r="B26" s="2"/>
      <c r="C26" s="4738" t="s">
        <v>1313</v>
      </c>
      <c r="D26" s="3996"/>
      <c r="E26" s="3996"/>
      <c r="F26" s="3995" t="b">
        <v>1</v>
      </c>
      <c r="G26" s="3996"/>
      <c r="H26" s="4674"/>
      <c r="I26" s="4674"/>
      <c r="J26" s="4675"/>
      <c r="K26" s="4676"/>
      <c r="L26" s="3997"/>
      <c r="M26" s="4676"/>
      <c r="N26" s="4676"/>
      <c r="O26" s="4676"/>
      <c r="P26" s="4676"/>
      <c r="Q26" s="4676"/>
      <c r="R26" s="4676"/>
      <c r="S26" s="4676"/>
      <c r="T26" s="4757">
        <f t="shared" si="1"/>
        <v>0</v>
      </c>
      <c r="U26" s="2"/>
      <c r="V26" s="4754">
        <f t="shared" si="2"/>
        <v>0</v>
      </c>
      <c r="W26" s="4755"/>
      <c r="X26" s="4755"/>
      <c r="Y26" s="4755"/>
      <c r="Z26" s="4755"/>
      <c r="AA26" s="4755"/>
      <c r="AB26" s="4755"/>
      <c r="AC26" s="4755"/>
      <c r="AD26" s="4463">
        <f t="shared" si="0"/>
        <v>0</v>
      </c>
      <c r="AE26" s="4756">
        <f t="shared" si="3"/>
        <v>0</v>
      </c>
      <c r="AF26" s="2"/>
      <c r="AG26" s="4753"/>
      <c r="AH26" s="4753"/>
      <c r="AI26" s="2"/>
      <c r="AJ26" s="927"/>
    </row>
    <row r="27" spans="1:36">
      <c r="A27" s="927"/>
      <c r="B27" s="2"/>
      <c r="C27" s="4738" t="s">
        <v>1313</v>
      </c>
      <c r="D27" s="3996"/>
      <c r="E27" s="3996"/>
      <c r="F27" s="3995" t="b">
        <v>1</v>
      </c>
      <c r="G27" s="3996"/>
      <c r="H27" s="4674"/>
      <c r="I27" s="4674"/>
      <c r="J27" s="4675"/>
      <c r="K27" s="4676"/>
      <c r="L27" s="3997"/>
      <c r="M27" s="4676"/>
      <c r="N27" s="4676"/>
      <c r="O27" s="4676"/>
      <c r="P27" s="4676"/>
      <c r="Q27" s="4676"/>
      <c r="R27" s="4676"/>
      <c r="S27" s="4676"/>
      <c r="T27" s="4757">
        <f t="shared" si="1"/>
        <v>0</v>
      </c>
      <c r="U27" s="2"/>
      <c r="V27" s="4754">
        <f t="shared" si="2"/>
        <v>0</v>
      </c>
      <c r="W27" s="4755"/>
      <c r="X27" s="4755"/>
      <c r="Y27" s="4755"/>
      <c r="Z27" s="4755"/>
      <c r="AA27" s="4755"/>
      <c r="AB27" s="4755"/>
      <c r="AC27" s="4755"/>
      <c r="AD27" s="4463">
        <f t="shared" si="0"/>
        <v>0</v>
      </c>
      <c r="AE27" s="4756">
        <f t="shared" si="3"/>
        <v>0</v>
      </c>
      <c r="AF27" s="2"/>
      <c r="AG27" s="4753"/>
      <c r="AH27" s="4753"/>
      <c r="AI27" s="2"/>
      <c r="AJ27" s="927"/>
    </row>
    <row r="28" spans="1:36">
      <c r="A28" s="927"/>
      <c r="B28" s="2"/>
      <c r="C28" s="4738" t="s">
        <v>1313</v>
      </c>
      <c r="D28" s="3996"/>
      <c r="E28" s="3996"/>
      <c r="F28" s="3995" t="b">
        <v>1</v>
      </c>
      <c r="G28" s="3996"/>
      <c r="H28" s="4674"/>
      <c r="I28" s="4674"/>
      <c r="J28" s="4675"/>
      <c r="K28" s="4676"/>
      <c r="L28" s="3997"/>
      <c r="M28" s="4676"/>
      <c r="N28" s="4676"/>
      <c r="O28" s="4676"/>
      <c r="P28" s="4676"/>
      <c r="Q28" s="4676"/>
      <c r="R28" s="4676"/>
      <c r="S28" s="4676"/>
      <c r="T28" s="4757">
        <f t="shared" si="1"/>
        <v>0</v>
      </c>
      <c r="U28" s="2"/>
      <c r="V28" s="4754">
        <f t="shared" si="2"/>
        <v>0</v>
      </c>
      <c r="W28" s="4755"/>
      <c r="X28" s="4755"/>
      <c r="Y28" s="4755"/>
      <c r="Z28" s="4755"/>
      <c r="AA28" s="4755"/>
      <c r="AB28" s="4755"/>
      <c r="AC28" s="4755"/>
      <c r="AD28" s="4463">
        <f t="shared" si="0"/>
        <v>0</v>
      </c>
      <c r="AE28" s="4756">
        <f t="shared" si="3"/>
        <v>0</v>
      </c>
      <c r="AF28" s="2"/>
      <c r="AG28" s="4753"/>
      <c r="AH28" s="4753"/>
      <c r="AI28" s="2"/>
      <c r="AJ28" s="927"/>
    </row>
    <row r="29" spans="1:36">
      <c r="A29" s="927"/>
      <c r="B29" s="2"/>
      <c r="C29" s="4738" t="s">
        <v>1313</v>
      </c>
      <c r="D29" s="3996"/>
      <c r="E29" s="3996"/>
      <c r="F29" s="3995" t="b">
        <v>1</v>
      </c>
      <c r="G29" s="3996"/>
      <c r="H29" s="4674"/>
      <c r="I29" s="4674"/>
      <c r="J29" s="4675"/>
      <c r="K29" s="4676"/>
      <c r="L29" s="3997"/>
      <c r="M29" s="4676"/>
      <c r="N29" s="4676"/>
      <c r="O29" s="4676"/>
      <c r="P29" s="4676"/>
      <c r="Q29" s="4676"/>
      <c r="R29" s="4676"/>
      <c r="S29" s="4676"/>
      <c r="T29" s="4757">
        <f t="shared" si="1"/>
        <v>0</v>
      </c>
      <c r="U29" s="2"/>
      <c r="V29" s="4754">
        <f t="shared" si="2"/>
        <v>0</v>
      </c>
      <c r="W29" s="4755"/>
      <c r="X29" s="4755"/>
      <c r="Y29" s="4755"/>
      <c r="Z29" s="4755"/>
      <c r="AA29" s="4755"/>
      <c r="AB29" s="4755"/>
      <c r="AC29" s="4755"/>
      <c r="AD29" s="4463">
        <f t="shared" si="0"/>
        <v>0</v>
      </c>
      <c r="AE29" s="4756">
        <f t="shared" si="3"/>
        <v>0</v>
      </c>
      <c r="AF29" s="2"/>
      <c r="AG29" s="4753"/>
      <c r="AH29" s="4753"/>
      <c r="AI29" s="2"/>
      <c r="AJ29" s="927"/>
    </row>
    <row r="30" spans="1:36">
      <c r="A30" s="927"/>
      <c r="B30" s="2"/>
      <c r="C30" s="4738" t="s">
        <v>1313</v>
      </c>
      <c r="D30" s="3996"/>
      <c r="E30" s="3996"/>
      <c r="F30" s="3995" t="b">
        <v>1</v>
      </c>
      <c r="G30" s="3996"/>
      <c r="H30" s="4674"/>
      <c r="I30" s="4674"/>
      <c r="J30" s="4675"/>
      <c r="K30" s="4676"/>
      <c r="L30" s="3997"/>
      <c r="M30" s="4676"/>
      <c r="N30" s="4676"/>
      <c r="O30" s="4676"/>
      <c r="P30" s="4676"/>
      <c r="Q30" s="4676"/>
      <c r="R30" s="4676"/>
      <c r="S30" s="4676"/>
      <c r="T30" s="4757">
        <f t="shared" si="1"/>
        <v>0</v>
      </c>
      <c r="U30" s="2"/>
      <c r="V30" s="4754">
        <f t="shared" si="2"/>
        <v>0</v>
      </c>
      <c r="W30" s="4755"/>
      <c r="X30" s="4755"/>
      <c r="Y30" s="4755"/>
      <c r="Z30" s="4755"/>
      <c r="AA30" s="4755"/>
      <c r="AB30" s="4755"/>
      <c r="AC30" s="4755"/>
      <c r="AD30" s="4463">
        <f t="shared" si="0"/>
        <v>0</v>
      </c>
      <c r="AE30" s="4756">
        <f t="shared" si="3"/>
        <v>0</v>
      </c>
      <c r="AF30" s="2"/>
      <c r="AG30" s="4753"/>
      <c r="AH30" s="4753"/>
      <c r="AI30" s="2"/>
      <c r="AJ30" s="927"/>
    </row>
    <row r="31" spans="1:36">
      <c r="A31" s="927"/>
      <c r="B31" s="2"/>
      <c r="C31" s="4738" t="s">
        <v>1313</v>
      </c>
      <c r="D31" s="3996"/>
      <c r="E31" s="3996"/>
      <c r="F31" s="3995" t="b">
        <v>1</v>
      </c>
      <c r="G31" s="3996"/>
      <c r="H31" s="4674"/>
      <c r="I31" s="4674"/>
      <c r="J31" s="4675"/>
      <c r="K31" s="4676"/>
      <c r="L31" s="3997"/>
      <c r="M31" s="4676"/>
      <c r="N31" s="4676"/>
      <c r="O31" s="4676"/>
      <c r="P31" s="4676"/>
      <c r="Q31" s="4676"/>
      <c r="R31" s="4676"/>
      <c r="S31" s="4676"/>
      <c r="T31" s="4757">
        <f t="shared" si="1"/>
        <v>0</v>
      </c>
      <c r="U31" s="2"/>
      <c r="V31" s="4754">
        <f t="shared" si="2"/>
        <v>0</v>
      </c>
      <c r="W31" s="4755"/>
      <c r="X31" s="4755"/>
      <c r="Y31" s="4755"/>
      <c r="Z31" s="4755"/>
      <c r="AA31" s="4755"/>
      <c r="AB31" s="4755"/>
      <c r="AC31" s="4755"/>
      <c r="AD31" s="4463">
        <f t="shared" si="0"/>
        <v>0</v>
      </c>
      <c r="AE31" s="4756">
        <f t="shared" si="3"/>
        <v>0</v>
      </c>
      <c r="AF31" s="2"/>
      <c r="AG31" s="4753"/>
      <c r="AH31" s="4753"/>
      <c r="AI31" s="2"/>
      <c r="AJ31" s="927"/>
    </row>
    <row r="32" spans="1:36">
      <c r="A32" s="927"/>
      <c r="B32" s="2"/>
      <c r="C32" s="4738" t="s">
        <v>1313</v>
      </c>
      <c r="D32" s="3996"/>
      <c r="E32" s="3996"/>
      <c r="F32" s="3995" t="b">
        <v>1</v>
      </c>
      <c r="G32" s="3996"/>
      <c r="H32" s="4674"/>
      <c r="I32" s="4674"/>
      <c r="J32" s="4675"/>
      <c r="K32" s="4676"/>
      <c r="L32" s="3997"/>
      <c r="M32" s="4676"/>
      <c r="N32" s="4676"/>
      <c r="O32" s="4676"/>
      <c r="P32" s="4676"/>
      <c r="Q32" s="4676"/>
      <c r="R32" s="4676"/>
      <c r="S32" s="4676"/>
      <c r="T32" s="4757">
        <f t="shared" si="1"/>
        <v>0</v>
      </c>
      <c r="U32" s="2"/>
      <c r="V32" s="4754">
        <f t="shared" si="2"/>
        <v>0</v>
      </c>
      <c r="W32" s="4755"/>
      <c r="X32" s="4755"/>
      <c r="Y32" s="4755"/>
      <c r="Z32" s="4755"/>
      <c r="AA32" s="4755"/>
      <c r="AB32" s="4755"/>
      <c r="AC32" s="4755"/>
      <c r="AD32" s="4463">
        <f t="shared" si="0"/>
        <v>0</v>
      </c>
      <c r="AE32" s="4756">
        <f t="shared" si="3"/>
        <v>0</v>
      </c>
      <c r="AF32" s="2"/>
      <c r="AG32" s="4753"/>
      <c r="AH32" s="4753"/>
      <c r="AI32" s="2"/>
      <c r="AJ32" s="927"/>
    </row>
    <row r="33" spans="1:36">
      <c r="A33" s="927"/>
      <c r="B33" s="2"/>
      <c r="C33" s="4738" t="s">
        <v>1313</v>
      </c>
      <c r="D33" s="3996"/>
      <c r="E33" s="3996"/>
      <c r="F33" s="3995" t="b">
        <v>1</v>
      </c>
      <c r="G33" s="3996"/>
      <c r="H33" s="4674"/>
      <c r="I33" s="4674"/>
      <c r="J33" s="4675"/>
      <c r="K33" s="4676"/>
      <c r="L33" s="3997"/>
      <c r="M33" s="4676"/>
      <c r="N33" s="4676"/>
      <c r="O33" s="4676"/>
      <c r="P33" s="4676"/>
      <c r="Q33" s="4676"/>
      <c r="R33" s="4676"/>
      <c r="S33" s="4676"/>
      <c r="T33" s="4757">
        <f t="shared" si="1"/>
        <v>0</v>
      </c>
      <c r="U33" s="2"/>
      <c r="V33" s="4754">
        <f t="shared" si="2"/>
        <v>0</v>
      </c>
      <c r="W33" s="4755"/>
      <c r="X33" s="4755"/>
      <c r="Y33" s="4755"/>
      <c r="Z33" s="4755"/>
      <c r="AA33" s="4755"/>
      <c r="AB33" s="4755"/>
      <c r="AC33" s="4755"/>
      <c r="AD33" s="4463">
        <f t="shared" si="0"/>
        <v>0</v>
      </c>
      <c r="AE33" s="4756">
        <f t="shared" si="3"/>
        <v>0</v>
      </c>
      <c r="AF33" s="2"/>
      <c r="AG33" s="4753"/>
      <c r="AH33" s="4753"/>
      <c r="AI33" s="2"/>
      <c r="AJ33" s="927"/>
    </row>
    <row r="34" spans="1:36">
      <c r="A34" s="927"/>
      <c r="B34" s="2"/>
      <c r="C34" s="4738" t="s">
        <v>1313</v>
      </c>
      <c r="D34" s="3996"/>
      <c r="E34" s="3996"/>
      <c r="F34" s="3995" t="b">
        <v>1</v>
      </c>
      <c r="G34" s="3996"/>
      <c r="H34" s="4674"/>
      <c r="I34" s="4674"/>
      <c r="J34" s="4675"/>
      <c r="K34" s="4676"/>
      <c r="L34" s="3997"/>
      <c r="M34" s="4676"/>
      <c r="N34" s="4676"/>
      <c r="O34" s="4676"/>
      <c r="P34" s="4676"/>
      <c r="Q34" s="4676"/>
      <c r="R34" s="4676"/>
      <c r="S34" s="4676"/>
      <c r="T34" s="4757">
        <f t="shared" si="1"/>
        <v>0</v>
      </c>
      <c r="U34" s="2"/>
      <c r="V34" s="4754">
        <f t="shared" si="2"/>
        <v>0</v>
      </c>
      <c r="W34" s="4755"/>
      <c r="X34" s="4755"/>
      <c r="Y34" s="4755"/>
      <c r="Z34" s="4755"/>
      <c r="AA34" s="4755"/>
      <c r="AB34" s="4755"/>
      <c r="AC34" s="4755"/>
      <c r="AD34" s="4463">
        <f t="shared" si="0"/>
        <v>0</v>
      </c>
      <c r="AE34" s="4756">
        <f t="shared" si="3"/>
        <v>0</v>
      </c>
      <c r="AF34" s="2"/>
      <c r="AG34" s="4753"/>
      <c r="AH34" s="4753"/>
      <c r="AI34" s="2"/>
      <c r="AJ34" s="927"/>
    </row>
    <row r="35" spans="1:36">
      <c r="A35" s="927"/>
      <c r="B35" s="2"/>
      <c r="C35" s="4738" t="s">
        <v>1313</v>
      </c>
      <c r="D35" s="3996"/>
      <c r="E35" s="3996"/>
      <c r="F35" s="3995" t="b">
        <v>1</v>
      </c>
      <c r="G35" s="3996"/>
      <c r="H35" s="4674"/>
      <c r="I35" s="4674"/>
      <c r="J35" s="4675"/>
      <c r="K35" s="4676"/>
      <c r="L35" s="3997"/>
      <c r="M35" s="4676"/>
      <c r="N35" s="4676"/>
      <c r="O35" s="4676"/>
      <c r="P35" s="4676"/>
      <c r="Q35" s="4676"/>
      <c r="R35" s="4676"/>
      <c r="S35" s="4676"/>
      <c r="T35" s="4757">
        <f t="shared" si="1"/>
        <v>0</v>
      </c>
      <c r="U35" s="2"/>
      <c r="V35" s="4754">
        <f t="shared" si="2"/>
        <v>0</v>
      </c>
      <c r="W35" s="4755"/>
      <c r="X35" s="4755"/>
      <c r="Y35" s="4755"/>
      <c r="Z35" s="4755"/>
      <c r="AA35" s="4755"/>
      <c r="AB35" s="4755"/>
      <c r="AC35" s="4755"/>
      <c r="AD35" s="4463">
        <f t="shared" si="0"/>
        <v>0</v>
      </c>
      <c r="AE35" s="4756">
        <f t="shared" si="3"/>
        <v>0</v>
      </c>
      <c r="AF35" s="2"/>
      <c r="AG35" s="4753"/>
      <c r="AH35" s="4753"/>
      <c r="AI35" s="2"/>
      <c r="AJ35" s="927"/>
    </row>
    <row r="36" spans="1:36">
      <c r="A36" s="927"/>
      <c r="B36" s="2"/>
      <c r="C36" s="4738" t="s">
        <v>1313</v>
      </c>
      <c r="D36" s="3996"/>
      <c r="E36" s="3996"/>
      <c r="F36" s="3995" t="b">
        <v>1</v>
      </c>
      <c r="G36" s="3996"/>
      <c r="H36" s="4674"/>
      <c r="I36" s="4674"/>
      <c r="J36" s="4675"/>
      <c r="K36" s="4676"/>
      <c r="L36" s="3997"/>
      <c r="M36" s="4676"/>
      <c r="N36" s="4676"/>
      <c r="O36" s="4676"/>
      <c r="P36" s="4676"/>
      <c r="Q36" s="4676"/>
      <c r="R36" s="4676"/>
      <c r="S36" s="4676"/>
      <c r="T36" s="4757">
        <f t="shared" si="1"/>
        <v>0</v>
      </c>
      <c r="U36" s="2"/>
      <c r="V36" s="4754">
        <f t="shared" si="2"/>
        <v>0</v>
      </c>
      <c r="W36" s="4755"/>
      <c r="X36" s="4755"/>
      <c r="Y36" s="4755"/>
      <c r="Z36" s="4755"/>
      <c r="AA36" s="4755"/>
      <c r="AB36" s="4755"/>
      <c r="AC36" s="4755"/>
      <c r="AD36" s="4463">
        <f t="shared" si="0"/>
        <v>0</v>
      </c>
      <c r="AE36" s="4756">
        <f t="shared" si="3"/>
        <v>0</v>
      </c>
      <c r="AF36" s="2"/>
      <c r="AG36" s="4753"/>
      <c r="AH36" s="4753"/>
      <c r="AI36" s="2"/>
      <c r="AJ36" s="927"/>
    </row>
    <row r="37" spans="1:36">
      <c r="A37" s="927"/>
      <c r="B37" s="2"/>
      <c r="C37" s="4738" t="s">
        <v>1313</v>
      </c>
      <c r="D37" s="3996"/>
      <c r="E37" s="3996"/>
      <c r="F37" s="3995" t="b">
        <v>1</v>
      </c>
      <c r="G37" s="3996"/>
      <c r="H37" s="4674"/>
      <c r="I37" s="4674"/>
      <c r="J37" s="4675"/>
      <c r="K37" s="4676"/>
      <c r="L37" s="3997"/>
      <c r="M37" s="4676"/>
      <c r="N37" s="4676"/>
      <c r="O37" s="4676"/>
      <c r="P37" s="4676"/>
      <c r="Q37" s="4676"/>
      <c r="R37" s="4676"/>
      <c r="S37" s="4676"/>
      <c r="T37" s="4757">
        <f t="shared" si="1"/>
        <v>0</v>
      </c>
      <c r="U37" s="2"/>
      <c r="V37" s="4754">
        <f t="shared" si="2"/>
        <v>0</v>
      </c>
      <c r="W37" s="4755"/>
      <c r="X37" s="4755"/>
      <c r="Y37" s="4755"/>
      <c r="Z37" s="4755"/>
      <c r="AA37" s="4755"/>
      <c r="AB37" s="4755"/>
      <c r="AC37" s="4755"/>
      <c r="AD37" s="4463">
        <f t="shared" si="0"/>
        <v>0</v>
      </c>
      <c r="AE37" s="4756">
        <f t="shared" si="3"/>
        <v>0</v>
      </c>
      <c r="AF37" s="2"/>
      <c r="AG37" s="4753"/>
      <c r="AH37" s="4753"/>
      <c r="AI37" s="2"/>
      <c r="AJ37" s="927"/>
    </row>
    <row r="38" spans="1:36">
      <c r="A38" s="927"/>
      <c r="B38" s="2"/>
      <c r="C38" s="4738" t="s">
        <v>1313</v>
      </c>
      <c r="D38" s="3996"/>
      <c r="E38" s="3996"/>
      <c r="F38" s="3995" t="b">
        <v>1</v>
      </c>
      <c r="G38" s="3996"/>
      <c r="H38" s="4674"/>
      <c r="I38" s="4674"/>
      <c r="J38" s="4675"/>
      <c r="K38" s="4676"/>
      <c r="L38" s="3997"/>
      <c r="M38" s="4676"/>
      <c r="N38" s="4676"/>
      <c r="O38" s="4676"/>
      <c r="P38" s="4676"/>
      <c r="Q38" s="4676"/>
      <c r="R38" s="4676"/>
      <c r="S38" s="4676"/>
      <c r="T38" s="4757">
        <f t="shared" si="1"/>
        <v>0</v>
      </c>
      <c r="U38" s="2"/>
      <c r="V38" s="4754">
        <f t="shared" si="2"/>
        <v>0</v>
      </c>
      <c r="W38" s="4755"/>
      <c r="X38" s="4755"/>
      <c r="Y38" s="4755"/>
      <c r="Z38" s="4755"/>
      <c r="AA38" s="4755"/>
      <c r="AB38" s="4755"/>
      <c r="AC38" s="4755"/>
      <c r="AD38" s="4463">
        <f t="shared" si="0"/>
        <v>0</v>
      </c>
      <c r="AE38" s="4756">
        <f t="shared" si="3"/>
        <v>0</v>
      </c>
      <c r="AF38" s="2"/>
      <c r="AG38" s="4753"/>
      <c r="AH38" s="4753"/>
      <c r="AI38" s="2"/>
      <c r="AJ38" s="927"/>
    </row>
    <row r="39" spans="1:36">
      <c r="A39" s="927"/>
      <c r="B39" s="2"/>
      <c r="C39" s="4738" t="s">
        <v>1313</v>
      </c>
      <c r="D39" s="3996"/>
      <c r="E39" s="3996"/>
      <c r="F39" s="3995" t="b">
        <v>1</v>
      </c>
      <c r="G39" s="3996"/>
      <c r="H39" s="4674"/>
      <c r="I39" s="4674"/>
      <c r="J39" s="4675"/>
      <c r="K39" s="4676"/>
      <c r="L39" s="3997"/>
      <c r="M39" s="4676"/>
      <c r="N39" s="4676"/>
      <c r="O39" s="4676"/>
      <c r="P39" s="4676"/>
      <c r="Q39" s="4676"/>
      <c r="R39" s="4676"/>
      <c r="S39" s="4676"/>
      <c r="T39" s="4757">
        <f t="shared" si="1"/>
        <v>0</v>
      </c>
      <c r="U39" s="2"/>
      <c r="V39" s="4754">
        <f t="shared" si="2"/>
        <v>0</v>
      </c>
      <c r="W39" s="4755"/>
      <c r="X39" s="4755"/>
      <c r="Y39" s="4755"/>
      <c r="Z39" s="4755"/>
      <c r="AA39" s="4755"/>
      <c r="AB39" s="4755"/>
      <c r="AC39" s="4755"/>
      <c r="AD39" s="4463">
        <f t="shared" si="0"/>
        <v>0</v>
      </c>
      <c r="AE39" s="4756">
        <f t="shared" si="3"/>
        <v>0</v>
      </c>
      <c r="AF39" s="2"/>
      <c r="AG39" s="4753"/>
      <c r="AH39" s="4753"/>
      <c r="AI39" s="2"/>
      <c r="AJ39" s="927"/>
    </row>
    <row r="40" spans="1:36">
      <c r="A40" s="927"/>
      <c r="B40" s="2"/>
      <c r="C40" s="4738" t="s">
        <v>1313</v>
      </c>
      <c r="D40" s="3996"/>
      <c r="E40" s="3996"/>
      <c r="F40" s="3995" t="b">
        <v>1</v>
      </c>
      <c r="G40" s="3996"/>
      <c r="H40" s="4674"/>
      <c r="I40" s="4674"/>
      <c r="J40" s="4675"/>
      <c r="K40" s="4676"/>
      <c r="L40" s="3997"/>
      <c r="M40" s="4676"/>
      <c r="N40" s="4676"/>
      <c r="O40" s="4676"/>
      <c r="P40" s="4676"/>
      <c r="Q40" s="4676"/>
      <c r="R40" s="4676"/>
      <c r="S40" s="4676"/>
      <c r="T40" s="4757">
        <f t="shared" si="1"/>
        <v>0</v>
      </c>
      <c r="U40" s="2"/>
      <c r="V40" s="4754">
        <f t="shared" si="2"/>
        <v>0</v>
      </c>
      <c r="W40" s="4755"/>
      <c r="X40" s="4755"/>
      <c r="Y40" s="4755"/>
      <c r="Z40" s="4755"/>
      <c r="AA40" s="4755"/>
      <c r="AB40" s="4755"/>
      <c r="AC40" s="4755"/>
      <c r="AD40" s="4463">
        <f t="shared" si="0"/>
        <v>0</v>
      </c>
      <c r="AE40" s="4756">
        <f t="shared" si="3"/>
        <v>0</v>
      </c>
      <c r="AF40" s="2"/>
      <c r="AG40" s="4753"/>
      <c r="AH40" s="4753"/>
      <c r="AI40" s="2"/>
      <c r="AJ40" s="927"/>
    </row>
    <row r="41" spans="1:36">
      <c r="A41" s="927"/>
      <c r="B41" s="2"/>
      <c r="C41" s="4738" t="s">
        <v>1313</v>
      </c>
      <c r="D41" s="3996"/>
      <c r="E41" s="3996"/>
      <c r="F41" s="3995" t="b">
        <v>1</v>
      </c>
      <c r="G41" s="3996"/>
      <c r="H41" s="4674"/>
      <c r="I41" s="4674"/>
      <c r="J41" s="4675"/>
      <c r="K41" s="4676"/>
      <c r="L41" s="3997"/>
      <c r="M41" s="4676"/>
      <c r="N41" s="4676"/>
      <c r="O41" s="4676"/>
      <c r="P41" s="4676"/>
      <c r="Q41" s="4676"/>
      <c r="R41" s="4676"/>
      <c r="S41" s="4676"/>
      <c r="T41" s="4757">
        <f t="shared" si="1"/>
        <v>0</v>
      </c>
      <c r="U41" s="2"/>
      <c r="V41" s="4754">
        <f t="shared" si="2"/>
        <v>0</v>
      </c>
      <c r="W41" s="4755"/>
      <c r="X41" s="4755"/>
      <c r="Y41" s="4755"/>
      <c r="Z41" s="4755"/>
      <c r="AA41" s="4755"/>
      <c r="AB41" s="4755"/>
      <c r="AC41" s="4755"/>
      <c r="AD41" s="4463">
        <f t="shared" si="0"/>
        <v>0</v>
      </c>
      <c r="AE41" s="4756">
        <f t="shared" si="3"/>
        <v>0</v>
      </c>
      <c r="AF41" s="2"/>
      <c r="AG41" s="4753"/>
      <c r="AH41" s="4753"/>
      <c r="AI41" s="2"/>
      <c r="AJ41" s="927"/>
    </row>
    <row r="42" spans="1:36">
      <c r="A42" s="927"/>
      <c r="B42" s="2"/>
      <c r="C42" s="4738" t="s">
        <v>1313</v>
      </c>
      <c r="D42" s="3996"/>
      <c r="E42" s="3996"/>
      <c r="F42" s="3995" t="b">
        <v>1</v>
      </c>
      <c r="G42" s="3996"/>
      <c r="H42" s="4674"/>
      <c r="I42" s="4674"/>
      <c r="J42" s="4675"/>
      <c r="K42" s="4676"/>
      <c r="L42" s="3997"/>
      <c r="M42" s="4676"/>
      <c r="N42" s="4676"/>
      <c r="O42" s="4676"/>
      <c r="P42" s="4676"/>
      <c r="Q42" s="4676"/>
      <c r="R42" s="4676"/>
      <c r="S42" s="4676"/>
      <c r="T42" s="4757">
        <f t="shared" si="1"/>
        <v>0</v>
      </c>
      <c r="U42" s="2"/>
      <c r="V42" s="4754">
        <f t="shared" si="2"/>
        <v>0</v>
      </c>
      <c r="W42" s="4755"/>
      <c r="X42" s="4755"/>
      <c r="Y42" s="4755"/>
      <c r="Z42" s="4755"/>
      <c r="AA42" s="4755"/>
      <c r="AB42" s="4755"/>
      <c r="AC42" s="4755"/>
      <c r="AD42" s="4463">
        <f t="shared" si="0"/>
        <v>0</v>
      </c>
      <c r="AE42" s="4756">
        <f t="shared" si="3"/>
        <v>0</v>
      </c>
      <c r="AF42" s="2"/>
      <c r="AG42" s="4753"/>
      <c r="AH42" s="4753"/>
      <c r="AI42" s="2"/>
      <c r="AJ42" s="927"/>
    </row>
    <row r="43" spans="1:36">
      <c r="A43" s="927"/>
      <c r="B43" s="2"/>
      <c r="C43" s="4738" t="s">
        <v>1313</v>
      </c>
      <c r="D43" s="3996"/>
      <c r="E43" s="3996"/>
      <c r="F43" s="3995" t="b">
        <v>1</v>
      </c>
      <c r="G43" s="3996"/>
      <c r="H43" s="4674"/>
      <c r="I43" s="4674"/>
      <c r="J43" s="4675"/>
      <c r="K43" s="4676"/>
      <c r="L43" s="3997"/>
      <c r="M43" s="4676"/>
      <c r="N43" s="4676"/>
      <c r="O43" s="4676"/>
      <c r="P43" s="4676"/>
      <c r="Q43" s="4676"/>
      <c r="R43" s="4676"/>
      <c r="S43" s="4676"/>
      <c r="T43" s="4757">
        <f t="shared" si="1"/>
        <v>0</v>
      </c>
      <c r="U43" s="2"/>
      <c r="V43" s="4754">
        <f t="shared" si="2"/>
        <v>0</v>
      </c>
      <c r="W43" s="4755"/>
      <c r="X43" s="4755"/>
      <c r="Y43" s="4755"/>
      <c r="Z43" s="4755"/>
      <c r="AA43" s="4755"/>
      <c r="AB43" s="4755"/>
      <c r="AC43" s="4755"/>
      <c r="AD43" s="4463">
        <f t="shared" si="0"/>
        <v>0</v>
      </c>
      <c r="AE43" s="4756">
        <f t="shared" si="3"/>
        <v>0</v>
      </c>
      <c r="AF43" s="2"/>
      <c r="AG43" s="4753"/>
      <c r="AH43" s="4753"/>
      <c r="AI43" s="2"/>
      <c r="AJ43" s="927"/>
    </row>
    <row r="44" spans="1:36">
      <c r="A44" s="927"/>
      <c r="B44" s="2"/>
      <c r="C44" s="4738" t="s">
        <v>1313</v>
      </c>
      <c r="D44" s="3996"/>
      <c r="E44" s="3996"/>
      <c r="F44" s="3995" t="b">
        <v>1</v>
      </c>
      <c r="G44" s="3996"/>
      <c r="H44" s="4674"/>
      <c r="I44" s="4674"/>
      <c r="J44" s="4675"/>
      <c r="K44" s="4676"/>
      <c r="L44" s="3997"/>
      <c r="M44" s="4676"/>
      <c r="N44" s="4676"/>
      <c r="O44" s="4676"/>
      <c r="P44" s="4676"/>
      <c r="Q44" s="4676"/>
      <c r="R44" s="4676"/>
      <c r="S44" s="4676"/>
      <c r="T44" s="4757">
        <f t="shared" si="1"/>
        <v>0</v>
      </c>
      <c r="U44" s="2"/>
      <c r="V44" s="4754">
        <f t="shared" si="2"/>
        <v>0</v>
      </c>
      <c r="W44" s="4755"/>
      <c r="X44" s="4755"/>
      <c r="Y44" s="4755"/>
      <c r="Z44" s="4755"/>
      <c r="AA44" s="4755"/>
      <c r="AB44" s="4755"/>
      <c r="AC44" s="4755"/>
      <c r="AD44" s="4463">
        <f t="shared" si="0"/>
        <v>0</v>
      </c>
      <c r="AE44" s="4756">
        <f t="shared" si="3"/>
        <v>0</v>
      </c>
      <c r="AF44" s="2"/>
      <c r="AG44" s="4753"/>
      <c r="AH44" s="4753"/>
      <c r="AI44" s="2"/>
      <c r="AJ44" s="927"/>
    </row>
    <row r="45" spans="1:36">
      <c r="A45" s="927"/>
      <c r="B45" s="2"/>
      <c r="C45" s="4738" t="s">
        <v>1313</v>
      </c>
      <c r="D45" s="3996"/>
      <c r="E45" s="3996"/>
      <c r="F45" s="3995" t="b">
        <v>1</v>
      </c>
      <c r="G45" s="3996"/>
      <c r="H45" s="4674"/>
      <c r="I45" s="4674"/>
      <c r="J45" s="4675"/>
      <c r="K45" s="4676"/>
      <c r="L45" s="3997"/>
      <c r="M45" s="4676"/>
      <c r="N45" s="4676"/>
      <c r="O45" s="4676"/>
      <c r="P45" s="4676"/>
      <c r="Q45" s="4676"/>
      <c r="R45" s="4676"/>
      <c r="S45" s="4676"/>
      <c r="T45" s="4757">
        <f t="shared" si="1"/>
        <v>0</v>
      </c>
      <c r="U45" s="2"/>
      <c r="V45" s="4754">
        <f t="shared" si="2"/>
        <v>0</v>
      </c>
      <c r="W45" s="4755"/>
      <c r="X45" s="4755"/>
      <c r="Y45" s="4755"/>
      <c r="Z45" s="4755"/>
      <c r="AA45" s="4755"/>
      <c r="AB45" s="4755"/>
      <c r="AC45" s="4755"/>
      <c r="AD45" s="4463">
        <f t="shared" si="0"/>
        <v>0</v>
      </c>
      <c r="AE45" s="4756">
        <f t="shared" si="3"/>
        <v>0</v>
      </c>
      <c r="AF45" s="2"/>
      <c r="AG45" s="4753"/>
      <c r="AH45" s="4753"/>
      <c r="AI45" s="2"/>
      <c r="AJ45" s="927"/>
    </row>
    <row r="46" spans="1:36">
      <c r="A46" s="927"/>
      <c r="B46" s="2"/>
      <c r="C46" s="4738" t="s">
        <v>1313</v>
      </c>
      <c r="D46" s="3996"/>
      <c r="E46" s="3996"/>
      <c r="F46" s="3995" t="b">
        <v>1</v>
      </c>
      <c r="G46" s="3996"/>
      <c r="H46" s="4674"/>
      <c r="I46" s="4674"/>
      <c r="J46" s="4675"/>
      <c r="K46" s="4676"/>
      <c r="L46" s="3997"/>
      <c r="M46" s="4676"/>
      <c r="N46" s="4676"/>
      <c r="O46" s="4676"/>
      <c r="P46" s="4676"/>
      <c r="Q46" s="4676"/>
      <c r="R46" s="4676"/>
      <c r="S46" s="4676"/>
      <c r="T46" s="4757">
        <f t="shared" si="1"/>
        <v>0</v>
      </c>
      <c r="U46" s="2"/>
      <c r="V46" s="4754">
        <f t="shared" si="2"/>
        <v>0</v>
      </c>
      <c r="W46" s="4755"/>
      <c r="X46" s="4755"/>
      <c r="Y46" s="4755"/>
      <c r="Z46" s="4755"/>
      <c r="AA46" s="4755"/>
      <c r="AB46" s="4755"/>
      <c r="AC46" s="4755"/>
      <c r="AD46" s="4463">
        <f t="shared" si="0"/>
        <v>0</v>
      </c>
      <c r="AE46" s="4756">
        <f t="shared" si="3"/>
        <v>0</v>
      </c>
      <c r="AF46" s="2"/>
      <c r="AG46" s="4753"/>
      <c r="AH46" s="4753"/>
      <c r="AI46" s="2"/>
      <c r="AJ46" s="927"/>
    </row>
    <row r="47" spans="1:36">
      <c r="A47" s="927"/>
      <c r="B47" s="2"/>
      <c r="C47" s="4738" t="s">
        <v>1313</v>
      </c>
      <c r="D47" s="3996"/>
      <c r="E47" s="3996"/>
      <c r="F47" s="3995" t="b">
        <v>1</v>
      </c>
      <c r="G47" s="3996"/>
      <c r="H47" s="4674"/>
      <c r="I47" s="4674"/>
      <c r="J47" s="4675"/>
      <c r="K47" s="4676"/>
      <c r="L47" s="3997"/>
      <c r="M47" s="4676"/>
      <c r="N47" s="4676"/>
      <c r="O47" s="4676"/>
      <c r="P47" s="4676"/>
      <c r="Q47" s="4676"/>
      <c r="R47" s="4676"/>
      <c r="S47" s="4676"/>
      <c r="T47" s="4757">
        <f t="shared" si="1"/>
        <v>0</v>
      </c>
      <c r="U47" s="2"/>
      <c r="V47" s="4754">
        <f t="shared" si="2"/>
        <v>0</v>
      </c>
      <c r="W47" s="4755"/>
      <c r="X47" s="4755"/>
      <c r="Y47" s="4755"/>
      <c r="Z47" s="4755"/>
      <c r="AA47" s="4755"/>
      <c r="AB47" s="4755"/>
      <c r="AC47" s="4755"/>
      <c r="AD47" s="4463">
        <f>AA47+AB47-AC47</f>
        <v>0</v>
      </c>
      <c r="AE47" s="4756">
        <f t="shared" si="3"/>
        <v>0</v>
      </c>
      <c r="AF47" s="2"/>
      <c r="AG47" s="4753"/>
      <c r="AH47" s="4753"/>
      <c r="AI47" s="2"/>
      <c r="AJ47" s="927"/>
    </row>
    <row r="48" spans="1:36" s="7005" customFormat="1">
      <c r="A48" s="928"/>
      <c r="B48" s="1034"/>
      <c r="C48" s="4776" t="s">
        <v>1314</v>
      </c>
      <c r="D48" s="4777"/>
      <c r="E48" s="4777"/>
      <c r="F48" s="4778"/>
      <c r="G48" s="4779"/>
      <c r="H48" s="4779"/>
      <c r="I48" s="4779"/>
      <c r="J48" s="4780"/>
      <c r="K48" s="4762">
        <f>SUMIF($F$15:$F$47,TRUE,K15:K47)</f>
        <v>0</v>
      </c>
      <c r="L48" s="4781"/>
      <c r="M48" s="4762">
        <f t="shared" ref="M48:T48" si="4">SUMIF($F$15:$F$47,TRUE,M15:M47)</f>
        <v>0</v>
      </c>
      <c r="N48" s="4762">
        <f t="shared" si="4"/>
        <v>0</v>
      </c>
      <c r="O48" s="4762">
        <f t="shared" si="4"/>
        <v>0</v>
      </c>
      <c r="P48" s="4762">
        <f t="shared" si="4"/>
        <v>0</v>
      </c>
      <c r="Q48" s="4762">
        <f t="shared" si="4"/>
        <v>0</v>
      </c>
      <c r="R48" s="4762">
        <f t="shared" si="4"/>
        <v>0</v>
      </c>
      <c r="S48" s="4762">
        <f t="shared" si="4"/>
        <v>0</v>
      </c>
      <c r="T48" s="4763">
        <f t="shared" si="4"/>
        <v>0</v>
      </c>
      <c r="U48" s="1034"/>
      <c r="V48" s="4761">
        <f t="shared" ref="V48:AE48" si="5">SUMIF($F$15:$F$47,TRUE,V15:V47)</f>
        <v>0</v>
      </c>
      <c r="W48" s="4762">
        <f t="shared" si="5"/>
        <v>0</v>
      </c>
      <c r="X48" s="4762">
        <f t="shared" si="5"/>
        <v>0</v>
      </c>
      <c r="Y48" s="4762">
        <f t="shared" si="5"/>
        <v>0</v>
      </c>
      <c r="Z48" s="4762">
        <f t="shared" si="5"/>
        <v>0</v>
      </c>
      <c r="AA48" s="4762">
        <f>SUMIF($F$15:$F$47,TRUE,AA15:AA47)</f>
        <v>0</v>
      </c>
      <c r="AB48" s="4762">
        <f>SUMIF($F$15:$F$47,TRUE,AB15:AB47)</f>
        <v>0</v>
      </c>
      <c r="AC48" s="4762">
        <f t="shared" si="5"/>
        <v>0</v>
      </c>
      <c r="AD48" s="4762">
        <f>SUMIF($F$15:$F$47,TRUE,AD15:AD47)</f>
        <v>0</v>
      </c>
      <c r="AE48" s="4763">
        <f t="shared" si="5"/>
        <v>0</v>
      </c>
      <c r="AF48" s="1034"/>
      <c r="AG48" s="4759">
        <f>SUMIF($F$15:$F$47,TRUE,AG15:AG47)</f>
        <v>0</v>
      </c>
      <c r="AH48" s="7454"/>
      <c r="AI48" s="1034"/>
      <c r="AJ48" s="928"/>
    </row>
    <row r="49" spans="1:36" s="7005" customFormat="1" ht="15.75" thickBot="1">
      <c r="A49" s="928"/>
      <c r="B49" s="1034"/>
      <c r="C49" s="3029" t="s">
        <v>1315</v>
      </c>
      <c r="D49" s="4732"/>
      <c r="E49" s="4732"/>
      <c r="F49" s="4733"/>
      <c r="G49" s="4733"/>
      <c r="H49" s="4733"/>
      <c r="I49" s="4733"/>
      <c r="J49" s="4734"/>
      <c r="K49" s="4691">
        <f>SUM(K15:K47)</f>
        <v>0</v>
      </c>
      <c r="L49" s="4736"/>
      <c r="M49" s="4691">
        <f t="shared" ref="M49:T49" si="6">SUM(M15:M47)</f>
        <v>0</v>
      </c>
      <c r="N49" s="4691">
        <f t="shared" si="6"/>
        <v>0</v>
      </c>
      <c r="O49" s="4691">
        <f t="shared" si="6"/>
        <v>0</v>
      </c>
      <c r="P49" s="4691">
        <f t="shared" si="6"/>
        <v>0</v>
      </c>
      <c r="Q49" s="4691">
        <f t="shared" si="6"/>
        <v>0</v>
      </c>
      <c r="R49" s="4691">
        <f t="shared" si="6"/>
        <v>0</v>
      </c>
      <c r="S49" s="4691">
        <f t="shared" si="6"/>
        <v>0</v>
      </c>
      <c r="T49" s="4692">
        <f t="shared" si="6"/>
        <v>0</v>
      </c>
      <c r="U49" s="1034"/>
      <c r="V49" s="4690">
        <f t="shared" ref="V49:AE49" si="7">SUM(V15:V47)</f>
        <v>0</v>
      </c>
      <c r="W49" s="4691">
        <f t="shared" si="7"/>
        <v>0</v>
      </c>
      <c r="X49" s="4691">
        <f t="shared" si="7"/>
        <v>0</v>
      </c>
      <c r="Y49" s="4691">
        <f t="shared" si="7"/>
        <v>0</v>
      </c>
      <c r="Z49" s="4691">
        <f t="shared" si="7"/>
        <v>0</v>
      </c>
      <c r="AA49" s="4691">
        <f>SUM(AA15:AA47)</f>
        <v>0</v>
      </c>
      <c r="AB49" s="4691">
        <f>SUM(AB15:AB47)</f>
        <v>0</v>
      </c>
      <c r="AC49" s="4691">
        <f t="shared" si="7"/>
        <v>0</v>
      </c>
      <c r="AD49" s="4691">
        <f>SUM(AD15:AD47)</f>
        <v>0</v>
      </c>
      <c r="AE49" s="4692">
        <f t="shared" si="7"/>
        <v>0</v>
      </c>
      <c r="AF49" s="1034"/>
      <c r="AG49" s="4760">
        <f>SUM(AG15:AG47)</f>
        <v>0</v>
      </c>
      <c r="AH49" s="7455"/>
      <c r="AI49" s="1034"/>
      <c r="AJ49" s="928"/>
    </row>
    <row r="50" spans="1:36" ht="15.75" thickBot="1">
      <c r="A50" s="927"/>
      <c r="B50" s="2"/>
      <c r="C50" s="976"/>
      <c r="D50" s="976"/>
      <c r="E50" s="976"/>
      <c r="F50" s="988"/>
      <c r="G50" s="988"/>
      <c r="H50" s="2"/>
      <c r="I50" s="977"/>
      <c r="J50" s="4667"/>
      <c r="K50" s="977"/>
      <c r="L50" s="977"/>
      <c r="M50" s="1008"/>
      <c r="N50" s="1008"/>
      <c r="O50" s="1008"/>
      <c r="P50" s="1008"/>
      <c r="Q50" s="3"/>
      <c r="R50" s="3"/>
      <c r="S50" s="3"/>
      <c r="T50" s="3"/>
      <c r="U50" s="2"/>
      <c r="V50" s="2"/>
      <c r="W50" s="2"/>
      <c r="X50" s="2"/>
      <c r="Y50" s="2"/>
      <c r="Z50" s="2"/>
      <c r="AA50" s="2"/>
      <c r="AB50" s="2"/>
      <c r="AC50" s="2"/>
      <c r="AD50" s="2"/>
      <c r="AE50" s="2"/>
      <c r="AF50" s="2"/>
      <c r="AG50" s="2"/>
      <c r="AH50" s="6183"/>
      <c r="AI50" s="2"/>
      <c r="AJ50" s="927"/>
    </row>
    <row r="51" spans="1:36">
      <c r="A51" s="927"/>
      <c r="B51" s="2"/>
      <c r="C51" s="3"/>
      <c r="D51" s="3"/>
      <c r="E51" s="3"/>
      <c r="F51" s="1005"/>
      <c r="G51" s="1005"/>
      <c r="H51" s="2"/>
      <c r="I51" s="803"/>
      <c r="J51" s="4668"/>
      <c r="K51" s="803"/>
      <c r="L51" s="803"/>
      <c r="M51" s="3"/>
      <c r="N51" s="1006"/>
      <c r="O51" s="3"/>
      <c r="P51" s="3"/>
      <c r="Q51" s="978"/>
      <c r="R51" s="978"/>
      <c r="S51" s="16"/>
      <c r="T51" s="16"/>
      <c r="U51" s="1000"/>
      <c r="V51" s="1000"/>
      <c r="W51" s="1000"/>
      <c r="X51" s="8937" t="s">
        <v>4185</v>
      </c>
      <c r="Y51" s="8939" t="s">
        <v>4163</v>
      </c>
      <c r="Z51" s="8922" t="s">
        <v>1367</v>
      </c>
      <c r="AA51" s="8922"/>
      <c r="AB51" s="8922" t="s">
        <v>4161</v>
      </c>
      <c r="AC51" s="8923"/>
      <c r="AD51" s="2"/>
      <c r="AE51" s="2"/>
      <c r="AF51" s="2"/>
      <c r="AG51" s="2"/>
      <c r="AH51" s="6183"/>
      <c r="AI51" s="2"/>
      <c r="AJ51" s="927"/>
    </row>
    <row r="52" spans="1:36" ht="16.5" thickBot="1">
      <c r="A52" s="927"/>
      <c r="B52" s="2"/>
      <c r="C52" s="1008"/>
      <c r="D52" s="1008"/>
      <c r="E52" s="1008"/>
      <c r="F52" s="976"/>
      <c r="G52" s="1007" t="s">
        <v>56</v>
      </c>
      <c r="H52" s="100" t="s">
        <v>1316</v>
      </c>
      <c r="I52" s="991"/>
      <c r="J52" s="4669"/>
      <c r="K52" s="991"/>
      <c r="L52" s="991"/>
      <c r="M52" s="1008"/>
      <c r="N52" s="1008"/>
      <c r="O52" s="1008"/>
      <c r="P52" s="1008"/>
      <c r="Q52" s="978"/>
      <c r="R52" s="979"/>
      <c r="S52" s="16"/>
      <c r="T52" s="16"/>
      <c r="U52" s="1000"/>
      <c r="V52" s="1000"/>
      <c r="W52" s="1000"/>
      <c r="X52" s="8938"/>
      <c r="Y52" s="8940"/>
      <c r="Z52" s="7442" t="s">
        <v>1262</v>
      </c>
      <c r="AA52" s="7442" t="s">
        <v>4162</v>
      </c>
      <c r="AB52" s="7442" t="s">
        <v>1262</v>
      </c>
      <c r="AC52" s="7443" t="s">
        <v>4162</v>
      </c>
      <c r="AD52" s="2"/>
      <c r="AE52" s="2"/>
      <c r="AF52" s="2"/>
      <c r="AG52" s="2"/>
      <c r="AH52" s="6183"/>
      <c r="AI52" s="2"/>
      <c r="AJ52" s="927"/>
    </row>
    <row r="53" spans="1:36">
      <c r="A53" s="927"/>
      <c r="B53" s="2"/>
      <c r="C53" s="1008"/>
      <c r="D53" s="1008"/>
      <c r="E53" s="1008"/>
      <c r="F53" s="976"/>
      <c r="G53" s="1268"/>
      <c r="H53" s="872" t="s">
        <v>3246</v>
      </c>
      <c r="I53" s="803"/>
      <c r="J53" s="4668"/>
      <c r="K53" s="803"/>
      <c r="L53" s="803"/>
      <c r="M53" s="1008"/>
      <c r="N53" s="1008"/>
      <c r="O53" s="1008"/>
      <c r="P53" s="1008"/>
      <c r="Q53" s="978"/>
      <c r="R53" s="979"/>
      <c r="S53" s="1009"/>
      <c r="T53" s="1009"/>
      <c r="U53" s="1000"/>
      <c r="V53" s="1000"/>
      <c r="W53" s="1000"/>
      <c r="X53" s="7444" t="s">
        <v>4152</v>
      </c>
      <c r="Y53" s="7655">
        <v>1.4999999999999999E-2</v>
      </c>
      <c r="Z53" s="7445"/>
      <c r="AA53" s="7445"/>
      <c r="AB53" s="7445"/>
      <c r="AC53" s="7446"/>
      <c r="AD53" s="2"/>
      <c r="AE53" s="2"/>
      <c r="AF53" s="2"/>
      <c r="AG53" s="2"/>
      <c r="AH53" s="6183"/>
      <c r="AI53" s="2"/>
      <c r="AJ53" s="927"/>
    </row>
    <row r="54" spans="1:36">
      <c r="A54" s="927"/>
      <c r="B54" s="2"/>
      <c r="C54" s="1009"/>
      <c r="D54" s="1009"/>
      <c r="E54" s="1009"/>
      <c r="F54" s="978"/>
      <c r="G54" s="1268"/>
      <c r="H54" s="100" t="s">
        <v>1317</v>
      </c>
      <c r="I54" s="980"/>
      <c r="J54" s="4670"/>
      <c r="K54" s="980"/>
      <c r="L54" s="980"/>
      <c r="M54" s="980"/>
      <c r="N54" s="980"/>
      <c r="O54" s="985"/>
      <c r="P54" s="985"/>
      <c r="Q54" s="16"/>
      <c r="R54" s="979"/>
      <c r="S54" s="16"/>
      <c r="T54" s="16"/>
      <c r="U54" s="1000"/>
      <c r="V54" s="1000"/>
      <c r="W54" s="1000"/>
      <c r="X54" s="7422" t="s">
        <v>4154</v>
      </c>
      <c r="Y54" s="7661">
        <v>0.04</v>
      </c>
      <c r="Z54" s="7423"/>
      <c r="AA54" s="7423"/>
      <c r="AB54" s="7423"/>
      <c r="AC54" s="7300"/>
      <c r="AD54" s="2"/>
      <c r="AE54" s="2"/>
      <c r="AF54" s="2"/>
      <c r="AG54" s="2"/>
      <c r="AH54" s="6183"/>
      <c r="AI54" s="2"/>
      <c r="AJ54" s="927"/>
    </row>
    <row r="55" spans="1:36">
      <c r="A55" s="927"/>
      <c r="B55" s="2"/>
      <c r="C55" s="16"/>
      <c r="D55" s="16"/>
      <c r="E55" s="16"/>
      <c r="F55" s="980"/>
      <c r="G55" s="3279"/>
      <c r="H55" s="6174" t="s">
        <v>4166</v>
      </c>
      <c r="I55" s="990"/>
      <c r="J55" s="4671"/>
      <c r="K55" s="990"/>
      <c r="L55" s="990"/>
      <c r="M55" s="980"/>
      <c r="N55" s="980"/>
      <c r="O55" s="980"/>
      <c r="P55" s="980"/>
      <c r="Q55" s="16"/>
      <c r="R55" s="16"/>
      <c r="S55" s="16"/>
      <c r="T55" s="16"/>
      <c r="U55" s="1000"/>
      <c r="V55" s="2"/>
      <c r="W55" s="2"/>
      <c r="X55" s="7422" t="s">
        <v>4155</v>
      </c>
      <c r="Y55" s="7661">
        <v>0.06</v>
      </c>
      <c r="Z55" s="7423"/>
      <c r="AA55" s="7423"/>
      <c r="AB55" s="7423"/>
      <c r="AC55" s="7300"/>
      <c r="AD55" s="2"/>
      <c r="AE55" s="2"/>
      <c r="AF55" s="2"/>
      <c r="AG55" s="6183"/>
      <c r="AH55" s="3428"/>
      <c r="AI55" s="2"/>
      <c r="AJ55" s="927"/>
    </row>
    <row r="56" spans="1:36">
      <c r="A56" s="927"/>
      <c r="B56" s="2"/>
      <c r="C56" s="981"/>
      <c r="D56" s="981"/>
      <c r="E56" s="981"/>
      <c r="F56" s="981"/>
      <c r="G56" s="981"/>
      <c r="H56" s="978"/>
      <c r="I56" s="992"/>
      <c r="J56" s="4740"/>
      <c r="K56" s="992"/>
      <c r="L56" s="992"/>
      <c r="M56" s="981"/>
      <c r="N56" s="981"/>
      <c r="O56" s="981"/>
      <c r="P56" s="981"/>
      <c r="Q56" s="16"/>
      <c r="R56" s="1000"/>
      <c r="S56" s="1000"/>
      <c r="T56" s="1000"/>
      <c r="U56" s="1000"/>
      <c r="V56" s="2"/>
      <c r="W56" s="2"/>
      <c r="X56" s="7422" t="s">
        <v>4156</v>
      </c>
      <c r="Y56" s="7661">
        <v>0.12</v>
      </c>
      <c r="Z56" s="7423"/>
      <c r="AA56" s="7423"/>
      <c r="AB56" s="7423"/>
      <c r="AC56" s="7300"/>
      <c r="AD56" s="2"/>
      <c r="AE56" s="2"/>
      <c r="AF56" s="2"/>
      <c r="AG56" s="2"/>
      <c r="AH56" s="6183"/>
      <c r="AI56" s="2"/>
      <c r="AJ56" s="927"/>
    </row>
    <row r="57" spans="1:36">
      <c r="A57" s="927"/>
      <c r="B57" s="6183"/>
      <c r="C57" s="981"/>
      <c r="D57" s="981"/>
      <c r="E57" s="981"/>
      <c r="F57" s="981"/>
      <c r="G57" s="981"/>
      <c r="H57" s="978"/>
      <c r="I57" s="992"/>
      <c r="J57" s="4740"/>
      <c r="K57" s="992"/>
      <c r="L57" s="992"/>
      <c r="M57" s="981"/>
      <c r="N57" s="981"/>
      <c r="O57" s="981"/>
      <c r="P57" s="981"/>
      <c r="Q57" s="16"/>
      <c r="R57" s="1000"/>
      <c r="S57" s="1000"/>
      <c r="T57" s="1000"/>
      <c r="U57" s="1000"/>
      <c r="V57" s="6183"/>
      <c r="W57" s="6183"/>
      <c r="X57" s="7422" t="s">
        <v>4157</v>
      </c>
      <c r="Y57" s="7661">
        <v>0.25</v>
      </c>
      <c r="Z57" s="7423"/>
      <c r="AA57" s="7423"/>
      <c r="AB57" s="7423"/>
      <c r="AC57" s="7300"/>
      <c r="AD57" s="6183"/>
      <c r="AE57" s="6183"/>
      <c r="AF57" s="6183"/>
      <c r="AG57" s="6183"/>
      <c r="AH57" s="6183"/>
      <c r="AI57" s="6183"/>
      <c r="AJ57" s="927"/>
    </row>
    <row r="58" spans="1:36">
      <c r="A58" s="927"/>
      <c r="B58" s="6183"/>
      <c r="C58" s="981"/>
      <c r="D58" s="981"/>
      <c r="E58" s="981"/>
      <c r="F58" s="981"/>
      <c r="G58" s="981"/>
      <c r="H58" s="978"/>
      <c r="I58" s="992"/>
      <c r="J58" s="4740"/>
      <c r="K58" s="992"/>
      <c r="L58" s="992"/>
      <c r="M58" s="981"/>
      <c r="N58" s="981"/>
      <c r="O58" s="981"/>
      <c r="P58" s="981"/>
      <c r="Q58" s="16"/>
      <c r="R58" s="1000"/>
      <c r="S58" s="1000"/>
      <c r="T58" s="1000"/>
      <c r="U58" s="1000"/>
      <c r="V58" s="6183"/>
      <c r="W58" s="6183"/>
      <c r="X58" s="7424" t="s">
        <v>4158</v>
      </c>
      <c r="Y58" s="7661"/>
      <c r="Z58" s="7302"/>
      <c r="AA58" s="7302"/>
      <c r="AB58" s="7302"/>
      <c r="AC58" s="7425"/>
      <c r="AD58" s="6183"/>
      <c r="AE58" s="6183"/>
      <c r="AF58" s="6183"/>
      <c r="AG58" s="6183"/>
      <c r="AH58" s="6183"/>
      <c r="AI58" s="6183"/>
      <c r="AJ58" s="927"/>
    </row>
    <row r="59" spans="1:36">
      <c r="A59" s="927"/>
      <c r="B59" s="6183"/>
      <c r="C59" s="981"/>
      <c r="D59" s="981"/>
      <c r="E59" s="981"/>
      <c r="F59" s="981"/>
      <c r="G59" s="981"/>
      <c r="H59" s="978"/>
      <c r="I59" s="992"/>
      <c r="J59" s="4740"/>
      <c r="K59" s="992"/>
      <c r="L59" s="992"/>
      <c r="M59" s="981"/>
      <c r="N59" s="981"/>
      <c r="O59" s="981"/>
      <c r="P59" s="981"/>
      <c r="Q59" s="16"/>
      <c r="R59" s="1000"/>
      <c r="S59" s="1000"/>
      <c r="T59" s="1000"/>
      <c r="U59" s="1000"/>
      <c r="V59" s="6183"/>
      <c r="W59" s="6183"/>
      <c r="X59" s="7422" t="s">
        <v>4159</v>
      </c>
      <c r="Y59" s="7661">
        <v>0.15</v>
      </c>
      <c r="Z59" s="7423"/>
      <c r="AA59" s="7423"/>
      <c r="AB59" s="7423"/>
      <c r="AC59" s="7300"/>
      <c r="AD59" s="6183"/>
      <c r="AE59" s="6183"/>
      <c r="AF59" s="6183"/>
      <c r="AG59" s="6183"/>
      <c r="AH59" s="6183"/>
      <c r="AI59" s="6183"/>
      <c r="AJ59" s="927"/>
    </row>
    <row r="60" spans="1:36">
      <c r="A60" s="927"/>
      <c r="B60" s="6183"/>
      <c r="C60" s="981"/>
      <c r="D60" s="981"/>
      <c r="E60" s="981"/>
      <c r="F60" s="981"/>
      <c r="G60" s="981"/>
      <c r="H60" s="978"/>
      <c r="I60" s="992"/>
      <c r="J60" s="4740"/>
      <c r="K60" s="992"/>
      <c r="L60" s="992"/>
      <c r="M60" s="981"/>
      <c r="N60" s="981"/>
      <c r="O60" s="981"/>
      <c r="P60" s="981"/>
      <c r="Q60" s="16"/>
      <c r="R60" s="1000"/>
      <c r="S60" s="1000"/>
      <c r="T60" s="1000"/>
      <c r="U60" s="1000"/>
      <c r="V60" s="6183"/>
      <c r="W60" s="6183"/>
      <c r="X60" s="7422" t="s">
        <v>4160</v>
      </c>
      <c r="Y60" s="7661">
        <v>0.25</v>
      </c>
      <c r="Z60" s="7423"/>
      <c r="AA60" s="7423"/>
      <c r="AB60" s="7423"/>
      <c r="AC60" s="7300"/>
      <c r="AD60" s="6183"/>
      <c r="AE60" s="6183"/>
      <c r="AF60" s="6183"/>
      <c r="AG60" s="6183"/>
      <c r="AH60" s="6183"/>
      <c r="AI60" s="6183"/>
      <c r="AJ60" s="927"/>
    </row>
    <row r="61" spans="1:36" ht="15.75" thickBot="1">
      <c r="A61" s="927"/>
      <c r="B61" s="6183"/>
      <c r="C61" s="981"/>
      <c r="D61" s="981"/>
      <c r="E61" s="981"/>
      <c r="F61" s="981"/>
      <c r="G61" s="981"/>
      <c r="H61" s="978"/>
      <c r="I61" s="992"/>
      <c r="J61" s="4740"/>
      <c r="K61" s="992"/>
      <c r="L61" s="992"/>
      <c r="M61" s="981"/>
      <c r="N61" s="981"/>
      <c r="O61" s="981"/>
      <c r="P61" s="981"/>
      <c r="Q61" s="16"/>
      <c r="R61" s="1000"/>
      <c r="S61" s="1000"/>
      <c r="T61" s="1000"/>
      <c r="U61" s="1000"/>
      <c r="V61" s="6183"/>
      <c r="W61" s="6183"/>
      <c r="X61" s="7304" t="s">
        <v>44</v>
      </c>
      <c r="Y61" s="7305"/>
      <c r="Z61" s="7426">
        <f>SUM(Z53:Z60)</f>
        <v>0</v>
      </c>
      <c r="AA61" s="7426">
        <f>SUM(AA53:AA60)</f>
        <v>0</v>
      </c>
      <c r="AB61" s="7426">
        <f>SUM(AB53:AB60)</f>
        <v>0</v>
      </c>
      <c r="AC61" s="7427">
        <f>SUM(AC53:AC60)</f>
        <v>0</v>
      </c>
      <c r="AD61" s="6183"/>
      <c r="AE61" s="6183"/>
      <c r="AF61" s="6183"/>
      <c r="AG61" s="6183"/>
      <c r="AH61" s="6183"/>
      <c r="AI61" s="6183"/>
      <c r="AJ61" s="927"/>
    </row>
    <row r="62" spans="1:36">
      <c r="A62" s="927"/>
      <c r="B62" s="6183"/>
      <c r="C62" s="981"/>
      <c r="D62" s="981"/>
      <c r="E62" s="981"/>
      <c r="F62" s="981"/>
      <c r="G62" s="981"/>
      <c r="H62" s="978"/>
      <c r="I62" s="992"/>
      <c r="J62" s="4740"/>
      <c r="K62" s="992"/>
      <c r="L62" s="992"/>
      <c r="M62" s="981"/>
      <c r="N62" s="981"/>
      <c r="O62" s="981"/>
      <c r="P62" s="981"/>
      <c r="Q62" s="16"/>
      <c r="R62" s="1000"/>
      <c r="S62" s="1000"/>
      <c r="T62" s="1000"/>
      <c r="U62" s="1000"/>
      <c r="V62" s="6183"/>
      <c r="W62" s="6183"/>
      <c r="X62" s="6183"/>
      <c r="Y62" s="6183"/>
      <c r="Z62" s="6183"/>
      <c r="AA62" s="6183"/>
      <c r="AB62" s="6183"/>
      <c r="AC62" s="6183"/>
      <c r="AD62" s="6183"/>
      <c r="AE62" s="6183"/>
      <c r="AF62" s="6183"/>
      <c r="AG62" s="6183"/>
      <c r="AH62" s="3428" t="s">
        <v>1279</v>
      </c>
      <c r="AI62" s="6183"/>
      <c r="AJ62" s="927"/>
    </row>
    <row r="63" spans="1:36">
      <c r="A63" s="927"/>
      <c r="B63" s="6183"/>
      <c r="C63" s="981"/>
      <c r="D63" s="981"/>
      <c r="E63" s="981"/>
      <c r="F63" s="981"/>
      <c r="G63" s="981"/>
      <c r="H63" s="978"/>
      <c r="I63" s="992"/>
      <c r="J63" s="4740"/>
      <c r="K63" s="992"/>
      <c r="L63" s="992"/>
      <c r="M63" s="981"/>
      <c r="N63" s="981"/>
      <c r="O63" s="981"/>
      <c r="P63" s="981"/>
      <c r="Q63" s="16"/>
      <c r="R63" s="1000"/>
      <c r="S63" s="1000"/>
      <c r="T63" s="1000"/>
      <c r="U63" s="1000"/>
      <c r="V63" s="6183"/>
      <c r="W63" s="6183"/>
      <c r="X63" s="6183"/>
      <c r="Y63" s="6183"/>
      <c r="Z63" s="6183"/>
      <c r="AA63" s="6183"/>
      <c r="AB63" s="6183"/>
      <c r="AC63" s="6183"/>
      <c r="AD63" s="6183"/>
      <c r="AE63" s="6183"/>
      <c r="AF63" s="6183"/>
      <c r="AG63" s="6183"/>
      <c r="AH63" s="6183"/>
      <c r="AI63" s="6183"/>
      <c r="AJ63" s="927"/>
    </row>
    <row r="64" spans="1:36">
      <c r="A64" s="927"/>
      <c r="B64" s="927"/>
      <c r="C64" s="930"/>
      <c r="D64" s="930"/>
      <c r="E64" s="930"/>
      <c r="F64" s="930"/>
      <c r="G64" s="930"/>
      <c r="H64" s="930"/>
      <c r="I64" s="930"/>
      <c r="J64" s="4741"/>
      <c r="K64" s="930"/>
      <c r="L64" s="930"/>
      <c r="M64" s="930"/>
      <c r="N64" s="930"/>
      <c r="O64" s="930"/>
      <c r="P64" s="930"/>
      <c r="Q64" s="930"/>
      <c r="R64" s="930"/>
      <c r="S64" s="930"/>
      <c r="T64" s="930"/>
      <c r="U64" s="930"/>
      <c r="V64" s="927"/>
      <c r="W64" s="927"/>
      <c r="X64" s="927"/>
      <c r="Y64" s="927"/>
      <c r="Z64" s="927"/>
      <c r="AA64" s="927"/>
      <c r="AB64" s="927"/>
      <c r="AC64" s="927"/>
      <c r="AD64" s="927"/>
      <c r="AE64" s="927"/>
      <c r="AF64" s="927"/>
      <c r="AG64" s="927"/>
      <c r="AH64" s="927"/>
      <c r="AI64" s="927"/>
      <c r="AJ64" s="927"/>
    </row>
    <row r="65" spans="3:21" hidden="1">
      <c r="C65" s="7006"/>
      <c r="D65" s="7006"/>
      <c r="E65" s="7006"/>
      <c r="F65" s="7006"/>
      <c r="G65" s="7006"/>
      <c r="H65" s="7006"/>
      <c r="I65" s="7006"/>
      <c r="J65" s="7007"/>
      <c r="K65" s="7006"/>
      <c r="L65" s="7006"/>
      <c r="M65" s="7006"/>
      <c r="N65" s="7006"/>
      <c r="O65" s="7006"/>
      <c r="P65" s="7006"/>
      <c r="Q65" s="7006"/>
      <c r="R65" s="7006"/>
      <c r="S65" s="7006"/>
      <c r="T65" s="7006"/>
      <c r="U65" s="7006"/>
    </row>
    <row r="66" spans="3:21" hidden="1">
      <c r="C66" s="7006"/>
      <c r="D66" s="7006"/>
      <c r="E66" s="7006"/>
      <c r="F66" s="7006"/>
      <c r="G66" s="7006"/>
      <c r="H66" s="7006"/>
      <c r="I66" s="7006"/>
      <c r="J66" s="7007"/>
      <c r="K66" s="7006"/>
      <c r="L66" s="7006"/>
      <c r="M66" s="7006"/>
      <c r="N66" s="7006"/>
      <c r="O66" s="7006"/>
      <c r="P66" s="7006"/>
      <c r="Q66" s="7006"/>
      <c r="R66" s="7006"/>
      <c r="S66" s="7006"/>
      <c r="T66" s="7006"/>
      <c r="U66" s="7006"/>
    </row>
  </sheetData>
  <sheetProtection formatCells="0" formatColumns="0" formatRows="0"/>
  <customSheetViews>
    <customSheetView guid="{CC70D5D3-3A1F-46AA-BDCE-F692C2C36BEE}">
      <pane xSplit="3" ySplit="13" topLeftCell="O14" activePane="bottomRight" state="frozen"/>
      <selection pane="bottomRight" activeCell="AE27" sqref="AE27"/>
      <pageMargins left="0.7" right="0.7" top="0.75" bottom="0.75" header="0.3" footer="0.3"/>
    </customSheetView>
    <customSheetView guid="{41E394DC-1FDD-4D1F-8620-137B7012DC10}" showGridLines="0">
      <pane xSplit="3" ySplit="13" topLeftCell="D14" activePane="bottomRight" state="frozen"/>
      <selection pane="bottomRight" activeCell="D14" sqref="D14"/>
      <pageMargins left="0.7" right="0.7" top="0.75" bottom="0.75" header="0.3" footer="0.3"/>
    </customSheetView>
    <customSheetView guid="{DD364770-73A1-4C6D-9516-629A57F0EB18}" showGridLines="0">
      <selection activeCell="E8" sqref="E8"/>
      <pageMargins left="0.7" right="0.7" top="0.75" bottom="0.75" header="0.3" footer="0.3"/>
    </customSheetView>
    <customSheetView guid="{E14211BF-3959-45CF-A937-AD36AACCEFAC}" showGridLines="0">
      <pane xSplit="3" ySplit="13" topLeftCell="D14" activePane="bottomRight" state="frozen"/>
      <selection pane="bottomRight" activeCell="D14" sqref="D14"/>
      <pageMargins left="0.7" right="0.7" top="0.75" bottom="0.75" header="0.3" footer="0.3"/>
    </customSheetView>
    <customSheetView guid="{F416BD5B-C3AD-4F61-AAB2-55950A9B7E72}">
      <selection activeCell="A22" sqref="A22"/>
      <pageMargins left="0.7" right="0.7" top="0.75" bottom="0.75" header="0.3" footer="0.3"/>
    </customSheetView>
  </customSheetViews>
  <mergeCells count="11">
    <mergeCell ref="C7:C11"/>
    <mergeCell ref="X51:X52"/>
    <mergeCell ref="Y51:Y52"/>
    <mergeCell ref="Z51:AA51"/>
    <mergeCell ref="AB51:AC51"/>
    <mergeCell ref="AH7:AH11"/>
    <mergeCell ref="H7:I7"/>
    <mergeCell ref="V7:AE7"/>
    <mergeCell ref="D4:F4"/>
    <mergeCell ref="D5:F5"/>
    <mergeCell ref="AG11:AG12"/>
  </mergeCells>
  <hyperlinks>
    <hyperlink ref="AH62" location="Index!A1" display="Index" xr:uid="{00000000-0004-0000-2D00-000000000000}"/>
  </hyperlink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41">
    <tabColor rgb="FFFF0000"/>
  </sheetPr>
  <dimension ref="A1:AK67"/>
  <sheetViews>
    <sheetView workbookViewId="0"/>
  </sheetViews>
  <sheetFormatPr defaultColWidth="0" defaultRowHeight="15" zeroHeight="1"/>
  <cols>
    <col min="1" max="2" width="9.140625" style="184" customWidth="1"/>
    <col min="3" max="3" width="37.7109375" style="184" customWidth="1"/>
    <col min="4" max="4" width="8.85546875" style="184" bestFit="1" customWidth="1"/>
    <col min="5" max="5" width="10.28515625" style="184" customWidth="1"/>
    <col min="6" max="6" width="9.140625" style="184" customWidth="1"/>
    <col min="7" max="7" width="13.28515625" style="184" bestFit="1" customWidth="1"/>
    <col min="8" max="9" width="9.140625" style="184" customWidth="1"/>
    <col min="10" max="10" width="9.140625" style="7008" customWidth="1"/>
    <col min="11" max="11" width="9.140625" style="184" customWidth="1"/>
    <col min="12" max="12" width="20.7109375" style="184" customWidth="1"/>
    <col min="13" max="13" width="13.28515625" style="184" customWidth="1"/>
    <col min="14" max="18" width="9.140625" style="184" customWidth="1"/>
    <col min="19" max="19" width="11.42578125" style="184" customWidth="1"/>
    <col min="20" max="20" width="10.42578125" style="184" customWidth="1"/>
    <col min="21" max="21" width="16.28515625" style="184" bestFit="1" customWidth="1"/>
    <col min="22" max="22" width="9.140625" style="184" customWidth="1"/>
    <col min="23" max="32" width="18.7109375" style="184" customWidth="1"/>
    <col min="33" max="33" width="6" style="184" customWidth="1"/>
    <col min="34" max="35" width="15.42578125" style="184" customWidth="1"/>
    <col min="36" max="37" width="9.140625" style="184" customWidth="1"/>
    <col min="38" max="16384" width="9.140625" style="184" hidden="1"/>
  </cols>
  <sheetData>
    <row r="1" spans="1:37">
      <c r="A1" s="927"/>
      <c r="B1" s="927"/>
      <c r="C1" s="927"/>
      <c r="D1" s="927"/>
      <c r="E1" s="927"/>
      <c r="F1" s="927"/>
      <c r="G1" s="927"/>
      <c r="H1" s="927"/>
      <c r="I1" s="927"/>
      <c r="J1" s="4742"/>
      <c r="K1" s="927"/>
      <c r="L1" s="927"/>
      <c r="M1" s="927"/>
      <c r="N1" s="927"/>
      <c r="O1" s="927"/>
      <c r="P1" s="927"/>
      <c r="Q1" s="927"/>
      <c r="R1" s="927"/>
      <c r="S1" s="927"/>
      <c r="T1" s="927"/>
      <c r="U1" s="927"/>
      <c r="V1" s="927"/>
      <c r="W1" s="927"/>
      <c r="X1" s="927"/>
      <c r="Y1" s="927"/>
      <c r="Z1" s="927"/>
      <c r="AA1" s="927"/>
      <c r="AB1" s="927"/>
      <c r="AC1" s="927"/>
      <c r="AD1" s="927"/>
      <c r="AE1" s="927"/>
      <c r="AF1" s="927"/>
      <c r="AG1" s="927"/>
      <c r="AH1" s="927"/>
      <c r="AI1" s="927"/>
      <c r="AJ1" s="927"/>
      <c r="AK1" s="927"/>
    </row>
    <row r="2" spans="1:37" ht="15.75" thickBot="1">
      <c r="A2" s="927"/>
      <c r="B2" s="2"/>
      <c r="C2" s="2"/>
      <c r="D2" s="2"/>
      <c r="E2" s="2"/>
      <c r="F2" s="2"/>
      <c r="G2" s="2"/>
      <c r="H2" s="2"/>
      <c r="I2" s="2"/>
      <c r="J2" s="4739"/>
      <c r="K2" s="2"/>
      <c r="L2" s="2"/>
      <c r="M2" s="2"/>
      <c r="N2" s="2"/>
      <c r="O2" s="2"/>
      <c r="P2" s="2"/>
      <c r="Q2" s="2"/>
      <c r="R2" s="2"/>
      <c r="S2" s="2"/>
      <c r="T2" s="2"/>
      <c r="U2" s="2"/>
      <c r="V2" s="2"/>
      <c r="W2" s="2"/>
      <c r="X2" s="2"/>
      <c r="Y2" s="2"/>
      <c r="Z2" s="2"/>
      <c r="AA2" s="2"/>
      <c r="AB2" s="2"/>
      <c r="AC2" s="2"/>
      <c r="AD2" s="2"/>
      <c r="AE2" s="2"/>
      <c r="AF2" s="2"/>
      <c r="AG2" s="2"/>
      <c r="AH2" s="2"/>
      <c r="AI2" s="6183"/>
      <c r="AJ2" s="2"/>
      <c r="AK2" s="927"/>
    </row>
    <row r="3" spans="1:37" s="7006" customFormat="1" ht="16.5" thickBot="1">
      <c r="A3" s="930"/>
      <c r="B3" s="1000"/>
      <c r="C3" s="2858" t="s">
        <v>2990</v>
      </c>
      <c r="D3" s="2856"/>
      <c r="E3" s="2856"/>
      <c r="F3" s="2857"/>
      <c r="G3" s="896"/>
      <c r="H3" s="896"/>
      <c r="I3" s="896"/>
      <c r="J3" s="4106"/>
      <c r="K3" s="896"/>
      <c r="L3" s="896"/>
      <c r="M3" s="896"/>
      <c r="N3" s="896"/>
      <c r="O3" s="896"/>
      <c r="P3" s="896"/>
      <c r="Q3" s="896"/>
      <c r="R3" s="896"/>
      <c r="S3" s="896"/>
      <c r="T3" s="896"/>
      <c r="U3" s="896"/>
      <c r="V3" s="896"/>
      <c r="W3" s="896"/>
      <c r="X3" s="896"/>
      <c r="Y3" s="896"/>
      <c r="Z3" s="896"/>
      <c r="AA3" s="896"/>
      <c r="AB3" s="896"/>
      <c r="AC3" s="896"/>
      <c r="AD3" s="896"/>
      <c r="AE3" s="896"/>
      <c r="AF3" s="62"/>
      <c r="AG3" s="1000"/>
      <c r="AH3" s="62"/>
      <c r="AI3" s="6111" t="s">
        <v>2842</v>
      </c>
      <c r="AJ3" s="1000"/>
      <c r="AK3" s="930"/>
    </row>
    <row r="4" spans="1:37" s="7006" customFormat="1" ht="15.75">
      <c r="A4" s="930"/>
      <c r="B4" s="1000"/>
      <c r="C4" s="2853" t="s">
        <v>57</v>
      </c>
      <c r="D4" s="8622" t="str">
        <f>J!E4</f>
        <v>ABC Company</v>
      </c>
      <c r="E4" s="8623"/>
      <c r="F4" s="8624"/>
      <c r="G4" s="896"/>
      <c r="H4" s="896"/>
      <c r="I4" s="896"/>
      <c r="J4" s="4106"/>
      <c r="K4" s="896"/>
      <c r="L4" s="896"/>
      <c r="M4" s="896"/>
      <c r="N4" s="896"/>
      <c r="O4" s="896"/>
      <c r="P4" s="896"/>
      <c r="Q4" s="896"/>
      <c r="R4" s="896"/>
      <c r="S4" s="896"/>
      <c r="T4" s="896"/>
      <c r="U4" s="896"/>
      <c r="V4" s="896"/>
      <c r="W4" s="896"/>
      <c r="X4" s="896"/>
      <c r="Y4" s="896"/>
      <c r="Z4" s="896"/>
      <c r="AA4" s="896"/>
      <c r="AB4" s="896"/>
      <c r="AC4" s="896"/>
      <c r="AD4" s="896"/>
      <c r="AE4" s="896"/>
      <c r="AF4" s="896"/>
      <c r="AG4" s="1000"/>
      <c r="AH4" s="1000"/>
      <c r="AI4" s="1000"/>
      <c r="AJ4" s="1000"/>
      <c r="AK4" s="930"/>
    </row>
    <row r="5" spans="1:37" s="7006" customFormat="1" ht="16.5" thickBot="1">
      <c r="A5" s="930"/>
      <c r="B5" s="1000"/>
      <c r="C5" s="2836" t="s">
        <v>2719</v>
      </c>
      <c r="D5" s="8625">
        <f>J!E5</f>
        <v>44196</v>
      </c>
      <c r="E5" s="8626"/>
      <c r="F5" s="8627"/>
      <c r="G5" s="896"/>
      <c r="H5" s="896"/>
      <c r="I5" s="896"/>
      <c r="J5" s="4106"/>
      <c r="K5" s="896"/>
      <c r="L5" s="896"/>
      <c r="M5" s="896"/>
      <c r="N5" s="896"/>
      <c r="O5" s="896"/>
      <c r="P5" s="896"/>
      <c r="Q5" s="896"/>
      <c r="R5" s="896"/>
      <c r="S5" s="896"/>
      <c r="T5" s="896"/>
      <c r="U5" s="896"/>
      <c r="V5" s="896"/>
      <c r="W5" s="896"/>
      <c r="X5" s="896"/>
      <c r="Y5" s="896"/>
      <c r="Z5" s="896"/>
      <c r="AA5" s="896"/>
      <c r="AB5" s="896"/>
      <c r="AC5" s="896"/>
      <c r="AD5" s="896"/>
      <c r="AE5" s="896"/>
      <c r="AF5" s="896"/>
      <c r="AG5" s="1000"/>
      <c r="AH5" s="1000"/>
      <c r="AI5" s="1000"/>
      <c r="AJ5" s="1000"/>
      <c r="AK5" s="930"/>
    </row>
    <row r="6" spans="1:37" s="7006" customFormat="1" ht="18.75">
      <c r="A6" s="930"/>
      <c r="B6" s="1000"/>
      <c r="C6" s="1001"/>
      <c r="D6" s="1001"/>
      <c r="E6" s="1001"/>
      <c r="F6" s="1000"/>
      <c r="G6" s="1000"/>
      <c r="H6" s="1000"/>
      <c r="I6" s="1002"/>
      <c r="J6" s="4663"/>
      <c r="K6" s="1000"/>
      <c r="L6" s="1000"/>
      <c r="M6" s="1000"/>
      <c r="N6" s="1002"/>
      <c r="O6" s="1002"/>
      <c r="P6" s="1002"/>
      <c r="Q6" s="1002"/>
      <c r="R6" s="1001"/>
      <c r="S6" s="1001"/>
      <c r="T6" s="1002"/>
      <c r="U6" s="1002"/>
      <c r="V6" s="1000"/>
      <c r="W6" s="1000"/>
      <c r="X6" s="1000"/>
      <c r="Y6" s="1000"/>
      <c r="Z6" s="1000"/>
      <c r="AA6" s="1000"/>
      <c r="AB6" s="1000"/>
      <c r="AC6" s="1000"/>
      <c r="AD6" s="1000"/>
      <c r="AE6" s="1000"/>
      <c r="AF6" s="1000"/>
      <c r="AG6" s="1000"/>
      <c r="AH6" s="1000"/>
      <c r="AI6" s="1000"/>
      <c r="AJ6" s="1000"/>
      <c r="AK6" s="930"/>
    </row>
    <row r="7" spans="1:37" ht="15.75" thickBot="1">
      <c r="A7" s="927"/>
      <c r="B7" s="2"/>
      <c r="C7" s="976"/>
      <c r="D7" s="976"/>
      <c r="E7" s="976"/>
      <c r="F7" s="976"/>
      <c r="G7" s="976"/>
      <c r="H7" s="987"/>
      <c r="I7" s="976"/>
      <c r="J7" s="4664"/>
      <c r="K7" s="976"/>
      <c r="L7" s="976"/>
      <c r="M7" s="976"/>
      <c r="N7" s="976"/>
      <c r="O7" s="976"/>
      <c r="P7" s="976"/>
      <c r="Q7" s="976"/>
      <c r="R7" s="976"/>
      <c r="S7" s="976"/>
      <c r="T7" s="976"/>
      <c r="U7" s="976"/>
      <c r="V7" s="2"/>
      <c r="W7" s="2"/>
      <c r="X7" s="2"/>
      <c r="Y7" s="2"/>
      <c r="Z7" s="2"/>
      <c r="AA7" s="2"/>
      <c r="AB7" s="2"/>
      <c r="AC7" s="2"/>
      <c r="AD7" s="2"/>
      <c r="AE7" s="2"/>
      <c r="AF7" s="2"/>
      <c r="AG7" s="2"/>
      <c r="AH7" s="2"/>
      <c r="AI7" s="6183"/>
      <c r="AJ7" s="2"/>
      <c r="AK7" s="927"/>
    </row>
    <row r="8" spans="1:37" s="180" customFormat="1" ht="18.75">
      <c r="A8" s="756"/>
      <c r="B8" s="974"/>
      <c r="C8" s="8944" t="s">
        <v>4814</v>
      </c>
      <c r="D8" s="4693"/>
      <c r="E8" s="4086"/>
      <c r="F8" s="4694"/>
      <c r="G8" s="4698"/>
      <c r="H8" s="8946" t="s">
        <v>1272</v>
      </c>
      <c r="I8" s="8946"/>
      <c r="J8" s="4696"/>
      <c r="K8" s="4698"/>
      <c r="L8" s="4698"/>
      <c r="M8" s="8947" t="s">
        <v>3945</v>
      </c>
      <c r="N8" s="4699"/>
      <c r="O8" s="4699"/>
      <c r="P8" s="4699"/>
      <c r="Q8" s="4699"/>
      <c r="R8" s="4700"/>
      <c r="S8" s="4700"/>
      <c r="T8" s="4700"/>
      <c r="U8" s="3881"/>
      <c r="V8" s="974"/>
      <c r="W8" s="8885" t="s">
        <v>1148</v>
      </c>
      <c r="X8" s="8930"/>
      <c r="Y8" s="8930"/>
      <c r="Z8" s="8930"/>
      <c r="AA8" s="8930"/>
      <c r="AB8" s="8828"/>
      <c r="AC8" s="8828"/>
      <c r="AD8" s="8930"/>
      <c r="AE8" s="8930"/>
      <c r="AF8" s="8931"/>
      <c r="AH8" s="4016" t="s">
        <v>1522</v>
      </c>
      <c r="AI8" s="8924" t="s">
        <v>4185</v>
      </c>
      <c r="AJ8" s="974"/>
      <c r="AK8" s="756"/>
    </row>
    <row r="9" spans="1:37" s="180" customFormat="1">
      <c r="A9" s="756"/>
      <c r="B9" s="974"/>
      <c r="C9" s="8945"/>
      <c r="D9" s="4701" t="s">
        <v>1273</v>
      </c>
      <c r="E9" s="3821"/>
      <c r="F9" s="3824" t="s">
        <v>615</v>
      </c>
      <c r="G9" s="3824"/>
      <c r="H9" s="3824"/>
      <c r="I9" s="3824"/>
      <c r="J9" s="4665"/>
      <c r="K9" s="3824" t="s">
        <v>644</v>
      </c>
      <c r="L9" s="3824" t="s">
        <v>1275</v>
      </c>
      <c r="M9" s="8933"/>
      <c r="N9" s="3824" t="s">
        <v>644</v>
      </c>
      <c r="O9" s="3824" t="s">
        <v>644</v>
      </c>
      <c r="P9" s="3824" t="s">
        <v>644</v>
      </c>
      <c r="Q9" s="3824" t="s">
        <v>644</v>
      </c>
      <c r="R9" s="3822"/>
      <c r="S9" s="3822"/>
      <c r="T9" s="3822"/>
      <c r="U9" s="3857"/>
      <c r="V9" s="974"/>
      <c r="W9" s="4782" t="s">
        <v>1238</v>
      </c>
      <c r="X9" s="4783" t="s">
        <v>1276</v>
      </c>
      <c r="Y9" s="4783" t="s">
        <v>1277</v>
      </c>
      <c r="Z9" s="4783" t="s">
        <v>1276</v>
      </c>
      <c r="AA9" s="4784" t="s">
        <v>1278</v>
      </c>
      <c r="AB9" s="5427"/>
      <c r="AC9" s="5427"/>
      <c r="AD9" s="4784"/>
      <c r="AE9" s="4784"/>
      <c r="AF9" s="4785" t="s">
        <v>1242</v>
      </c>
      <c r="AG9" s="974"/>
      <c r="AH9" s="394" t="s">
        <v>1524</v>
      </c>
      <c r="AI9" s="8925"/>
      <c r="AJ9" s="974"/>
      <c r="AK9" s="756"/>
    </row>
    <row r="10" spans="1:37" s="180" customFormat="1">
      <c r="A10" s="756"/>
      <c r="B10" s="974"/>
      <c r="C10" s="8945"/>
      <c r="D10" s="4206" t="s">
        <v>1279</v>
      </c>
      <c r="E10" s="4206"/>
      <c r="F10" s="3824" t="s">
        <v>403</v>
      </c>
      <c r="G10" s="3824" t="s">
        <v>1323</v>
      </c>
      <c r="H10" s="3824" t="s">
        <v>1281</v>
      </c>
      <c r="I10" s="3824" t="s">
        <v>1321</v>
      </c>
      <c r="J10" s="4666" t="s">
        <v>832</v>
      </c>
      <c r="K10" s="3824" t="s">
        <v>1282</v>
      </c>
      <c r="L10" s="3824" t="s">
        <v>1283</v>
      </c>
      <c r="M10" s="8933"/>
      <c r="N10" s="3824" t="s">
        <v>1284</v>
      </c>
      <c r="O10" s="3824" t="s">
        <v>1285</v>
      </c>
      <c r="P10" s="3824" t="s">
        <v>1286</v>
      </c>
      <c r="Q10" s="3824" t="s">
        <v>1284</v>
      </c>
      <c r="R10" s="3822" t="s">
        <v>1249</v>
      </c>
      <c r="S10" s="3822" t="s">
        <v>1250</v>
      </c>
      <c r="T10" s="3822" t="s">
        <v>4162</v>
      </c>
      <c r="U10" s="3857" t="s">
        <v>1262</v>
      </c>
      <c r="V10" s="974"/>
      <c r="W10" s="365" t="s">
        <v>1251</v>
      </c>
      <c r="X10" s="350" t="s">
        <v>1287</v>
      </c>
      <c r="Y10" s="350" t="s">
        <v>1288</v>
      </c>
      <c r="Z10" s="350" t="s">
        <v>1289</v>
      </c>
      <c r="AA10" s="351" t="s">
        <v>1290</v>
      </c>
      <c r="AB10" s="3822" t="s">
        <v>1249</v>
      </c>
      <c r="AC10" s="3822" t="s">
        <v>1250</v>
      </c>
      <c r="AD10" s="3822" t="s">
        <v>4162</v>
      </c>
      <c r="AE10" s="3857" t="s">
        <v>1262</v>
      </c>
      <c r="AF10" s="366" t="s">
        <v>1256</v>
      </c>
      <c r="AG10" s="974"/>
      <c r="AH10" s="394" t="s">
        <v>1462</v>
      </c>
      <c r="AI10" s="8925"/>
      <c r="AJ10" s="974"/>
      <c r="AK10" s="756"/>
    </row>
    <row r="11" spans="1:37" s="180" customFormat="1">
      <c r="A11" s="756"/>
      <c r="B11" s="974"/>
      <c r="C11" s="8945"/>
      <c r="D11" s="4206" t="s">
        <v>826</v>
      </c>
      <c r="E11" s="3821" t="s">
        <v>1246</v>
      </c>
      <c r="F11" s="3824" t="s">
        <v>1260</v>
      </c>
      <c r="G11" s="3824" t="s">
        <v>1282</v>
      </c>
      <c r="H11" s="3824" t="s">
        <v>1319</v>
      </c>
      <c r="I11" s="3824" t="s">
        <v>1319</v>
      </c>
      <c r="J11" s="4666" t="s">
        <v>1292</v>
      </c>
      <c r="K11" s="3824" t="s">
        <v>1293</v>
      </c>
      <c r="L11" s="3824" t="s">
        <v>1294</v>
      </c>
      <c r="M11" s="8933"/>
      <c r="N11" s="4702" t="s">
        <v>1295</v>
      </c>
      <c r="O11" s="3824" t="s">
        <v>1296</v>
      </c>
      <c r="P11" s="3824" t="s">
        <v>1297</v>
      </c>
      <c r="Q11" s="4702" t="s">
        <v>1295</v>
      </c>
      <c r="R11" s="2837" t="s">
        <v>1261</v>
      </c>
      <c r="S11" s="2837" t="s">
        <v>1261</v>
      </c>
      <c r="T11" s="2837" t="s">
        <v>1261</v>
      </c>
      <c r="U11" s="3857" t="s">
        <v>1261</v>
      </c>
      <c r="V11" s="974"/>
      <c r="W11" s="365" t="s">
        <v>1263</v>
      </c>
      <c r="X11" s="350" t="s">
        <v>1298</v>
      </c>
      <c r="Y11" s="350" t="s">
        <v>1298</v>
      </c>
      <c r="Z11" s="351" t="s">
        <v>1299</v>
      </c>
      <c r="AA11" s="351" t="s">
        <v>1300</v>
      </c>
      <c r="AB11" s="2837" t="s">
        <v>1261</v>
      </c>
      <c r="AC11" s="2837" t="s">
        <v>1261</v>
      </c>
      <c r="AD11" s="2837" t="s">
        <v>1261</v>
      </c>
      <c r="AE11" s="3857" t="s">
        <v>1261</v>
      </c>
      <c r="AF11" s="366" t="s">
        <v>1263</v>
      </c>
      <c r="AG11" s="974"/>
      <c r="AH11" s="395">
        <v>43100</v>
      </c>
      <c r="AI11" s="8925"/>
      <c r="AJ11" s="974"/>
      <c r="AK11" s="756"/>
    </row>
    <row r="12" spans="1:37" s="180" customFormat="1">
      <c r="A12" s="756"/>
      <c r="B12" s="974"/>
      <c r="C12" s="8945"/>
      <c r="D12" s="573"/>
      <c r="E12" s="4206" t="s">
        <v>1259</v>
      </c>
      <c r="F12" s="3824"/>
      <c r="G12" s="3824" t="s">
        <v>1324</v>
      </c>
      <c r="H12" s="3824" t="s">
        <v>1302</v>
      </c>
      <c r="I12" s="3824" t="s">
        <v>853</v>
      </c>
      <c r="J12" s="4665"/>
      <c r="K12" s="3824" t="s">
        <v>1302</v>
      </c>
      <c r="L12" s="3824" t="s">
        <v>1303</v>
      </c>
      <c r="M12" s="8933"/>
      <c r="N12" s="3824" t="s">
        <v>1304</v>
      </c>
      <c r="O12" s="3824" t="s">
        <v>1305</v>
      </c>
      <c r="P12" s="3824" t="s">
        <v>1306</v>
      </c>
      <c r="Q12" s="3824" t="s">
        <v>1307</v>
      </c>
      <c r="R12" s="2837"/>
      <c r="S12" s="2837"/>
      <c r="T12" s="2837"/>
      <c r="U12" s="3801"/>
      <c r="V12" s="974"/>
      <c r="W12" s="578"/>
      <c r="X12" s="350" t="s">
        <v>1263</v>
      </c>
      <c r="Y12" s="350" t="s">
        <v>1263</v>
      </c>
      <c r="Z12" s="351"/>
      <c r="AA12" s="351" t="s">
        <v>1308</v>
      </c>
      <c r="AB12" s="351"/>
      <c r="AC12" s="351"/>
      <c r="AD12" s="570"/>
      <c r="AE12" s="570"/>
      <c r="AF12" s="579"/>
      <c r="AG12" s="974"/>
      <c r="AH12" s="6498" t="s">
        <v>1309</v>
      </c>
      <c r="AI12" s="8925"/>
      <c r="AJ12" s="974"/>
      <c r="AK12" s="756"/>
    </row>
    <row r="13" spans="1:37" s="180" customFormat="1">
      <c r="A13" s="756"/>
      <c r="B13" s="974"/>
      <c r="C13" s="4765" t="s">
        <v>344</v>
      </c>
      <c r="D13" s="4209" t="s">
        <v>390</v>
      </c>
      <c r="E13" s="4766"/>
      <c r="F13" s="4209" t="s">
        <v>792</v>
      </c>
      <c r="G13" s="4212"/>
      <c r="H13" s="4212" t="s">
        <v>8</v>
      </c>
      <c r="I13" s="4212"/>
      <c r="J13" s="4708"/>
      <c r="K13" s="4212"/>
      <c r="L13" s="4212" t="s">
        <v>1310</v>
      </c>
      <c r="M13" s="8948"/>
      <c r="N13" s="4212" t="s">
        <v>1305</v>
      </c>
      <c r="O13" s="4212"/>
      <c r="P13" s="4212"/>
      <c r="Q13" s="4212" t="s">
        <v>1305</v>
      </c>
      <c r="R13" s="4709"/>
      <c r="S13" s="4709"/>
      <c r="T13" s="4709"/>
      <c r="U13" s="4216" t="s">
        <v>1546</v>
      </c>
      <c r="V13" s="974"/>
      <c r="W13" s="4015" t="s">
        <v>3925</v>
      </c>
      <c r="X13" s="4554"/>
      <c r="Y13" s="4554"/>
      <c r="Z13" s="4683"/>
      <c r="AA13" s="4554"/>
      <c r="AB13" s="4887"/>
      <c r="AC13" s="4887"/>
      <c r="AD13" s="4554"/>
      <c r="AE13" s="4554" t="s">
        <v>3947</v>
      </c>
      <c r="AF13" s="4558" t="s">
        <v>3946</v>
      </c>
      <c r="AG13" s="974"/>
      <c r="AH13" s="6527"/>
      <c r="AI13" s="7452" t="s">
        <v>1927</v>
      </c>
      <c r="AJ13" s="974"/>
      <c r="AK13" s="756"/>
    </row>
    <row r="14" spans="1:37" s="180" customFormat="1">
      <c r="A14" s="756"/>
      <c r="B14" s="974"/>
      <c r="C14" s="4710" t="s">
        <v>392</v>
      </c>
      <c r="D14" s="4711" t="s">
        <v>409</v>
      </c>
      <c r="E14" s="4712" t="s">
        <v>410</v>
      </c>
      <c r="F14" s="4711" t="s">
        <v>411</v>
      </c>
      <c r="G14" s="4718" t="s">
        <v>412</v>
      </c>
      <c r="H14" s="4718" t="s">
        <v>413</v>
      </c>
      <c r="I14" s="4711" t="s">
        <v>414</v>
      </c>
      <c r="J14" s="4767" t="s">
        <v>415</v>
      </c>
      <c r="K14" s="4711" t="s">
        <v>416</v>
      </c>
      <c r="L14" s="4711" t="s">
        <v>417</v>
      </c>
      <c r="M14" s="4718" t="s">
        <v>418</v>
      </c>
      <c r="N14" s="4718" t="s">
        <v>419</v>
      </c>
      <c r="O14" s="4718" t="s">
        <v>420</v>
      </c>
      <c r="P14" s="4718" t="s">
        <v>421</v>
      </c>
      <c r="Q14" s="4714" t="s">
        <v>422</v>
      </c>
      <c r="R14" s="4718" t="s">
        <v>1093</v>
      </c>
      <c r="S14" s="4714" t="s">
        <v>1094</v>
      </c>
      <c r="T14" s="4719" t="s">
        <v>1095</v>
      </c>
      <c r="U14" s="4719" t="s">
        <v>1096</v>
      </c>
      <c r="V14" s="1010"/>
      <c r="W14" s="4746" t="s">
        <v>1097</v>
      </c>
      <c r="X14" s="4746" t="s">
        <v>1098</v>
      </c>
      <c r="Y14" s="4746" t="s">
        <v>1155</v>
      </c>
      <c r="Z14" s="4746" t="s">
        <v>1156</v>
      </c>
      <c r="AA14" s="4746" t="s">
        <v>1157</v>
      </c>
      <c r="AB14" s="4747" t="s">
        <v>1158</v>
      </c>
      <c r="AC14" s="4748" t="s">
        <v>1159</v>
      </c>
      <c r="AD14" s="4748" t="s">
        <v>1160</v>
      </c>
      <c r="AE14" s="4748" t="s">
        <v>1161</v>
      </c>
      <c r="AF14" s="4748" t="s">
        <v>1162</v>
      </c>
      <c r="AG14" s="974"/>
      <c r="AH14" s="4679" t="s">
        <v>1163</v>
      </c>
      <c r="AI14" s="7439" t="s">
        <v>1164</v>
      </c>
      <c r="AJ14" s="974"/>
      <c r="AK14" s="756"/>
    </row>
    <row r="15" spans="1:37" s="180" customFormat="1">
      <c r="A15" s="756"/>
      <c r="B15" s="974"/>
      <c r="C15" s="582"/>
      <c r="D15" s="4769"/>
      <c r="E15" s="4769"/>
      <c r="F15" s="4770"/>
      <c r="G15" s="4771"/>
      <c r="H15" s="4771"/>
      <c r="I15" s="4772" t="s">
        <v>8</v>
      </c>
      <c r="J15" s="4773"/>
      <c r="K15" s="4771"/>
      <c r="L15" s="4771"/>
      <c r="M15" s="5890"/>
      <c r="N15" s="4771"/>
      <c r="O15" s="4771"/>
      <c r="P15" s="4771"/>
      <c r="Q15" s="4771"/>
      <c r="R15" s="4774"/>
      <c r="S15" s="4771"/>
      <c r="T15" s="4774"/>
      <c r="U15" s="4775"/>
      <c r="V15" s="974"/>
      <c r="W15" s="4786"/>
      <c r="X15" s="4787"/>
      <c r="Y15" s="4787"/>
      <c r="Z15" s="4787"/>
      <c r="AA15" s="4787"/>
      <c r="AB15" s="5891"/>
      <c r="AC15" s="5891"/>
      <c r="AD15" s="4787"/>
      <c r="AE15" s="4788"/>
      <c r="AF15" s="4789"/>
      <c r="AG15" s="974"/>
      <c r="AH15" s="4791"/>
      <c r="AI15" s="7453"/>
      <c r="AJ15" s="974"/>
      <c r="AK15" s="756"/>
    </row>
    <row r="16" spans="1:37" s="180" customFormat="1">
      <c r="A16" s="756"/>
      <c r="B16" s="974"/>
      <c r="C16" s="582" t="s">
        <v>1313</v>
      </c>
      <c r="D16" s="3996"/>
      <c r="E16" s="3996"/>
      <c r="F16" s="3995" t="b">
        <v>1</v>
      </c>
      <c r="G16" s="3996"/>
      <c r="H16" s="4674"/>
      <c r="I16" s="4674"/>
      <c r="J16" s="4675"/>
      <c r="K16" s="4676"/>
      <c r="L16" s="3998"/>
      <c r="M16" s="3998"/>
      <c r="N16" s="4676"/>
      <c r="O16" s="4676"/>
      <c r="P16" s="4676"/>
      <c r="Q16" s="4676"/>
      <c r="R16" s="4676"/>
      <c r="S16" s="4676"/>
      <c r="T16" s="4676"/>
      <c r="U16" s="4757">
        <f>+R16+S16-T16</f>
        <v>0</v>
      </c>
      <c r="V16" s="974"/>
      <c r="W16" s="4754">
        <f>X16+Y16</f>
        <v>0</v>
      </c>
      <c r="X16" s="4755"/>
      <c r="Y16" s="4755"/>
      <c r="Z16" s="4755"/>
      <c r="AA16" s="4755"/>
      <c r="AB16" s="4755"/>
      <c r="AC16" s="4755"/>
      <c r="AD16" s="4755"/>
      <c r="AE16" s="4463">
        <f>AB16+AC16-AD16</f>
        <v>0</v>
      </c>
      <c r="AF16" s="4756">
        <f>Y16+AA16</f>
        <v>0</v>
      </c>
      <c r="AG16" s="974"/>
      <c r="AH16" s="4753"/>
      <c r="AI16" s="4753"/>
      <c r="AJ16" s="974"/>
      <c r="AK16" s="756"/>
    </row>
    <row r="17" spans="1:37" s="180" customFormat="1">
      <c r="A17" s="756"/>
      <c r="B17" s="974"/>
      <c r="C17" s="582" t="s">
        <v>1313</v>
      </c>
      <c r="D17" s="3996"/>
      <c r="E17" s="3996"/>
      <c r="F17" s="3995" t="b">
        <v>0</v>
      </c>
      <c r="G17" s="3996"/>
      <c r="H17" s="4674"/>
      <c r="I17" s="4674"/>
      <c r="J17" s="4675"/>
      <c r="K17" s="4676"/>
      <c r="L17" s="3998"/>
      <c r="M17" s="3998"/>
      <c r="N17" s="4676"/>
      <c r="O17" s="4676"/>
      <c r="P17" s="4676"/>
      <c r="Q17" s="4676"/>
      <c r="R17" s="4676"/>
      <c r="S17" s="4676"/>
      <c r="T17" s="4676"/>
      <c r="U17" s="4757">
        <f>+R17+S17-T17</f>
        <v>0</v>
      </c>
      <c r="V17" s="974"/>
      <c r="W17" s="4754">
        <f>X17+Y17</f>
        <v>0</v>
      </c>
      <c r="X17" s="4755"/>
      <c r="Y17" s="4755"/>
      <c r="Z17" s="4755"/>
      <c r="AA17" s="4755"/>
      <c r="AB17" s="4755"/>
      <c r="AC17" s="4755"/>
      <c r="AD17" s="4755"/>
      <c r="AE17" s="4463">
        <f t="shared" ref="AE17:AE47" si="0">AB17+AC17-AD17</f>
        <v>0</v>
      </c>
      <c r="AF17" s="4756">
        <f>Y17+AA17</f>
        <v>0</v>
      </c>
      <c r="AG17" s="974"/>
      <c r="AH17" s="4753"/>
      <c r="AI17" s="4753"/>
      <c r="AJ17" s="974"/>
      <c r="AK17" s="756"/>
    </row>
    <row r="18" spans="1:37" s="180" customFormat="1">
      <c r="A18" s="756"/>
      <c r="B18" s="974"/>
      <c r="C18" s="582" t="s">
        <v>1313</v>
      </c>
      <c r="D18" s="3996"/>
      <c r="E18" s="3996"/>
      <c r="F18" s="3995" t="b">
        <v>1</v>
      </c>
      <c r="G18" s="3996"/>
      <c r="H18" s="4674"/>
      <c r="I18" s="4674"/>
      <c r="J18" s="4675"/>
      <c r="K18" s="4676"/>
      <c r="L18" s="3998"/>
      <c r="M18" s="3998"/>
      <c r="N18" s="4676"/>
      <c r="O18" s="4676"/>
      <c r="P18" s="4676"/>
      <c r="Q18" s="4676"/>
      <c r="R18" s="4676"/>
      <c r="S18" s="4676"/>
      <c r="T18" s="4676"/>
      <c r="U18" s="4757">
        <f>+R18+S18-T18</f>
        <v>0</v>
      </c>
      <c r="V18" s="974"/>
      <c r="W18" s="4754">
        <f>X18+Y18</f>
        <v>0</v>
      </c>
      <c r="X18" s="4755"/>
      <c r="Y18" s="4755"/>
      <c r="Z18" s="4755"/>
      <c r="AA18" s="4755"/>
      <c r="AB18" s="4755"/>
      <c r="AC18" s="4755"/>
      <c r="AD18" s="4755"/>
      <c r="AE18" s="4463">
        <f t="shared" si="0"/>
        <v>0</v>
      </c>
      <c r="AF18" s="4756">
        <f>Y18+AA18</f>
        <v>0</v>
      </c>
      <c r="AG18" s="974"/>
      <c r="AH18" s="4753"/>
      <c r="AI18" s="4753"/>
      <c r="AJ18" s="974"/>
      <c r="AK18" s="756"/>
    </row>
    <row r="19" spans="1:37" s="180" customFormat="1">
      <c r="A19" s="756"/>
      <c r="B19" s="974"/>
      <c r="C19" s="582" t="s">
        <v>1313</v>
      </c>
      <c r="D19" s="3996"/>
      <c r="E19" s="3996"/>
      <c r="F19" s="3995" t="b">
        <v>1</v>
      </c>
      <c r="G19" s="3996"/>
      <c r="H19" s="4674"/>
      <c r="I19" s="4674"/>
      <c r="J19" s="4675"/>
      <c r="K19" s="4676"/>
      <c r="L19" s="3998"/>
      <c r="M19" s="3998"/>
      <c r="N19" s="4676"/>
      <c r="O19" s="4676"/>
      <c r="P19" s="4676"/>
      <c r="Q19" s="4676"/>
      <c r="R19" s="4676"/>
      <c r="S19" s="4676"/>
      <c r="T19" s="4676"/>
      <c r="U19" s="4757">
        <f t="shared" ref="U19:U48" si="1">+R19+S19-T19</f>
        <v>0</v>
      </c>
      <c r="V19" s="974"/>
      <c r="W19" s="4754">
        <f t="shared" ref="W19:W48" si="2">X19+Y19</f>
        <v>0</v>
      </c>
      <c r="X19" s="4755"/>
      <c r="Y19" s="4755"/>
      <c r="Z19" s="4755"/>
      <c r="AA19" s="4755"/>
      <c r="AB19" s="4755"/>
      <c r="AC19" s="4755"/>
      <c r="AD19" s="4755"/>
      <c r="AE19" s="4463">
        <f t="shared" si="0"/>
        <v>0</v>
      </c>
      <c r="AF19" s="4756">
        <f t="shared" ref="AF19:AF48" si="3">Y19+AA19</f>
        <v>0</v>
      </c>
      <c r="AG19" s="974"/>
      <c r="AH19" s="4753"/>
      <c r="AI19" s="4753"/>
      <c r="AJ19" s="974"/>
      <c r="AK19" s="756"/>
    </row>
    <row r="20" spans="1:37" s="180" customFormat="1">
      <c r="A20" s="756"/>
      <c r="B20" s="974"/>
      <c r="C20" s="582" t="s">
        <v>1313</v>
      </c>
      <c r="D20" s="3996"/>
      <c r="E20" s="3996"/>
      <c r="F20" s="3995" t="b">
        <v>1</v>
      </c>
      <c r="G20" s="3996"/>
      <c r="H20" s="4674"/>
      <c r="I20" s="4674"/>
      <c r="J20" s="4675"/>
      <c r="K20" s="4676"/>
      <c r="L20" s="3998"/>
      <c r="M20" s="3998"/>
      <c r="N20" s="4676"/>
      <c r="O20" s="4676"/>
      <c r="P20" s="4676"/>
      <c r="Q20" s="4676"/>
      <c r="R20" s="4676"/>
      <c r="S20" s="4676"/>
      <c r="T20" s="4676"/>
      <c r="U20" s="4757">
        <f t="shared" si="1"/>
        <v>0</v>
      </c>
      <c r="V20" s="974"/>
      <c r="W20" s="4754">
        <f t="shared" si="2"/>
        <v>0</v>
      </c>
      <c r="X20" s="4755"/>
      <c r="Y20" s="4755"/>
      <c r="Z20" s="4755"/>
      <c r="AA20" s="4755"/>
      <c r="AB20" s="4755"/>
      <c r="AC20" s="4755"/>
      <c r="AD20" s="4755"/>
      <c r="AE20" s="4463">
        <f t="shared" si="0"/>
        <v>0</v>
      </c>
      <c r="AF20" s="4756">
        <f t="shared" si="3"/>
        <v>0</v>
      </c>
      <c r="AG20" s="974"/>
      <c r="AH20" s="4753"/>
      <c r="AI20" s="4753"/>
      <c r="AJ20" s="974"/>
      <c r="AK20" s="756"/>
    </row>
    <row r="21" spans="1:37" s="180" customFormat="1">
      <c r="A21" s="756"/>
      <c r="B21" s="974"/>
      <c r="C21" s="582" t="s">
        <v>1313</v>
      </c>
      <c r="D21" s="3996"/>
      <c r="E21" s="3996"/>
      <c r="F21" s="3995" t="b">
        <v>1</v>
      </c>
      <c r="G21" s="3996"/>
      <c r="H21" s="4674"/>
      <c r="I21" s="4674"/>
      <c r="J21" s="4675"/>
      <c r="K21" s="4676"/>
      <c r="L21" s="3998"/>
      <c r="M21" s="3998"/>
      <c r="N21" s="4676"/>
      <c r="O21" s="4676"/>
      <c r="P21" s="4676"/>
      <c r="Q21" s="4676"/>
      <c r="R21" s="4676"/>
      <c r="S21" s="4676"/>
      <c r="T21" s="4676"/>
      <c r="U21" s="4757">
        <f t="shared" si="1"/>
        <v>0</v>
      </c>
      <c r="V21" s="974"/>
      <c r="W21" s="4754">
        <f t="shared" si="2"/>
        <v>0</v>
      </c>
      <c r="X21" s="4755"/>
      <c r="Y21" s="4755"/>
      <c r="Z21" s="4755"/>
      <c r="AA21" s="4755"/>
      <c r="AB21" s="4755"/>
      <c r="AC21" s="4755"/>
      <c r="AD21" s="4755"/>
      <c r="AE21" s="4463">
        <f t="shared" si="0"/>
        <v>0</v>
      </c>
      <c r="AF21" s="4756">
        <f t="shared" si="3"/>
        <v>0</v>
      </c>
      <c r="AG21" s="974"/>
      <c r="AH21" s="4753"/>
      <c r="AI21" s="4753"/>
      <c r="AJ21" s="974"/>
      <c r="AK21" s="756"/>
    </row>
    <row r="22" spans="1:37" s="180" customFormat="1">
      <c r="A22" s="756"/>
      <c r="B22" s="974"/>
      <c r="C22" s="582" t="s">
        <v>1313</v>
      </c>
      <c r="D22" s="3996"/>
      <c r="E22" s="3996"/>
      <c r="F22" s="3995" t="b">
        <v>0</v>
      </c>
      <c r="G22" s="3996"/>
      <c r="H22" s="4674"/>
      <c r="I22" s="4674"/>
      <c r="J22" s="4675"/>
      <c r="K22" s="4676"/>
      <c r="L22" s="3998"/>
      <c r="M22" s="3998"/>
      <c r="N22" s="4676"/>
      <c r="O22" s="4676"/>
      <c r="P22" s="4676"/>
      <c r="Q22" s="4676"/>
      <c r="R22" s="4676"/>
      <c r="S22" s="4676"/>
      <c r="T22" s="4676"/>
      <c r="U22" s="4757">
        <f t="shared" si="1"/>
        <v>0</v>
      </c>
      <c r="V22" s="974"/>
      <c r="W22" s="4754">
        <f t="shared" si="2"/>
        <v>0</v>
      </c>
      <c r="X22" s="4755"/>
      <c r="Y22" s="4755"/>
      <c r="Z22" s="4755"/>
      <c r="AA22" s="4755"/>
      <c r="AB22" s="4755"/>
      <c r="AC22" s="4755"/>
      <c r="AD22" s="4755"/>
      <c r="AE22" s="4463">
        <f t="shared" si="0"/>
        <v>0</v>
      </c>
      <c r="AF22" s="4756">
        <f t="shared" si="3"/>
        <v>0</v>
      </c>
      <c r="AG22" s="974"/>
      <c r="AH22" s="4753"/>
      <c r="AI22" s="4753"/>
      <c r="AJ22" s="974"/>
      <c r="AK22" s="756"/>
    </row>
    <row r="23" spans="1:37" s="180" customFormat="1">
      <c r="A23" s="756"/>
      <c r="B23" s="974"/>
      <c r="C23" s="582" t="s">
        <v>1313</v>
      </c>
      <c r="D23" s="3996"/>
      <c r="E23" s="3996"/>
      <c r="F23" s="3995" t="b">
        <v>1</v>
      </c>
      <c r="G23" s="3996"/>
      <c r="H23" s="4674"/>
      <c r="I23" s="4674"/>
      <c r="J23" s="4675"/>
      <c r="K23" s="4676"/>
      <c r="L23" s="3998"/>
      <c r="M23" s="3998"/>
      <c r="N23" s="4676"/>
      <c r="O23" s="4676"/>
      <c r="P23" s="4676"/>
      <c r="Q23" s="4676"/>
      <c r="R23" s="4676"/>
      <c r="S23" s="4676"/>
      <c r="T23" s="4676"/>
      <c r="U23" s="4757">
        <f t="shared" si="1"/>
        <v>0</v>
      </c>
      <c r="V23" s="974"/>
      <c r="W23" s="4754">
        <f t="shared" si="2"/>
        <v>0</v>
      </c>
      <c r="X23" s="4755"/>
      <c r="Y23" s="4755"/>
      <c r="Z23" s="4755"/>
      <c r="AA23" s="4755"/>
      <c r="AB23" s="4755"/>
      <c r="AC23" s="4755"/>
      <c r="AD23" s="4755"/>
      <c r="AE23" s="4463">
        <f t="shared" si="0"/>
        <v>0</v>
      </c>
      <c r="AF23" s="4756">
        <f t="shared" si="3"/>
        <v>0</v>
      </c>
      <c r="AG23" s="974"/>
      <c r="AH23" s="4753"/>
      <c r="AI23" s="4753"/>
      <c r="AJ23" s="974"/>
      <c r="AK23" s="756"/>
    </row>
    <row r="24" spans="1:37" s="180" customFormat="1">
      <c r="A24" s="756"/>
      <c r="B24" s="974"/>
      <c r="C24" s="582" t="s">
        <v>1313</v>
      </c>
      <c r="D24" s="3996"/>
      <c r="E24" s="3996"/>
      <c r="F24" s="3995" t="b">
        <v>1</v>
      </c>
      <c r="G24" s="3996"/>
      <c r="H24" s="4674"/>
      <c r="I24" s="4674"/>
      <c r="J24" s="4675"/>
      <c r="K24" s="4676"/>
      <c r="L24" s="3998"/>
      <c r="M24" s="3998"/>
      <c r="N24" s="4676"/>
      <c r="O24" s="4676"/>
      <c r="P24" s="4676"/>
      <c r="Q24" s="4676"/>
      <c r="R24" s="4676"/>
      <c r="S24" s="4676"/>
      <c r="T24" s="4676"/>
      <c r="U24" s="4757">
        <f t="shared" si="1"/>
        <v>0</v>
      </c>
      <c r="V24" s="974"/>
      <c r="W24" s="4754">
        <f t="shared" si="2"/>
        <v>0</v>
      </c>
      <c r="X24" s="4755"/>
      <c r="Y24" s="4755"/>
      <c r="Z24" s="4755"/>
      <c r="AA24" s="4755"/>
      <c r="AB24" s="4755"/>
      <c r="AC24" s="4755"/>
      <c r="AD24" s="4755"/>
      <c r="AE24" s="4463">
        <f t="shared" si="0"/>
        <v>0</v>
      </c>
      <c r="AF24" s="4756">
        <f t="shared" si="3"/>
        <v>0</v>
      </c>
      <c r="AG24" s="974"/>
      <c r="AH24" s="4753"/>
      <c r="AI24" s="4753"/>
      <c r="AJ24" s="974"/>
      <c r="AK24" s="756"/>
    </row>
    <row r="25" spans="1:37" s="180" customFormat="1">
      <c r="A25" s="756"/>
      <c r="B25" s="974"/>
      <c r="C25" s="582" t="s">
        <v>1313</v>
      </c>
      <c r="D25" s="3996"/>
      <c r="E25" s="3996"/>
      <c r="F25" s="3995" t="b">
        <v>1</v>
      </c>
      <c r="G25" s="3996"/>
      <c r="H25" s="4674"/>
      <c r="I25" s="4674"/>
      <c r="J25" s="4675"/>
      <c r="K25" s="4676"/>
      <c r="L25" s="3998"/>
      <c r="M25" s="3998"/>
      <c r="N25" s="4676"/>
      <c r="O25" s="4676"/>
      <c r="P25" s="4676"/>
      <c r="Q25" s="4676"/>
      <c r="R25" s="4676"/>
      <c r="S25" s="4676"/>
      <c r="T25" s="4676"/>
      <c r="U25" s="4757">
        <f t="shared" si="1"/>
        <v>0</v>
      </c>
      <c r="V25" s="974"/>
      <c r="W25" s="4754">
        <f t="shared" si="2"/>
        <v>0</v>
      </c>
      <c r="X25" s="4755"/>
      <c r="Y25" s="4755"/>
      <c r="Z25" s="4755"/>
      <c r="AA25" s="4755"/>
      <c r="AB25" s="4755"/>
      <c r="AC25" s="4755"/>
      <c r="AD25" s="4755"/>
      <c r="AE25" s="4463">
        <f t="shared" si="0"/>
        <v>0</v>
      </c>
      <c r="AF25" s="4756">
        <f t="shared" si="3"/>
        <v>0</v>
      </c>
      <c r="AG25" s="974"/>
      <c r="AH25" s="4753"/>
      <c r="AI25" s="4753"/>
      <c r="AJ25" s="974"/>
      <c r="AK25" s="756"/>
    </row>
    <row r="26" spans="1:37" s="180" customFormat="1">
      <c r="A26" s="756"/>
      <c r="B26" s="974"/>
      <c r="C26" s="582" t="s">
        <v>1313</v>
      </c>
      <c r="D26" s="3996"/>
      <c r="E26" s="3996"/>
      <c r="F26" s="3995" t="b">
        <v>1</v>
      </c>
      <c r="G26" s="3996"/>
      <c r="H26" s="4674"/>
      <c r="I26" s="4674"/>
      <c r="J26" s="4675"/>
      <c r="K26" s="4676"/>
      <c r="L26" s="3998"/>
      <c r="M26" s="3998"/>
      <c r="N26" s="4676"/>
      <c r="O26" s="4676"/>
      <c r="P26" s="4676"/>
      <c r="Q26" s="4676"/>
      <c r="R26" s="4676"/>
      <c r="S26" s="4676"/>
      <c r="T26" s="4676"/>
      <c r="U26" s="4757">
        <f t="shared" si="1"/>
        <v>0</v>
      </c>
      <c r="V26" s="974"/>
      <c r="W26" s="4754">
        <f t="shared" si="2"/>
        <v>0</v>
      </c>
      <c r="X26" s="4755"/>
      <c r="Y26" s="4755"/>
      <c r="Z26" s="4755"/>
      <c r="AA26" s="4755"/>
      <c r="AB26" s="4755"/>
      <c r="AC26" s="4755"/>
      <c r="AD26" s="4755"/>
      <c r="AE26" s="4463">
        <f t="shared" si="0"/>
        <v>0</v>
      </c>
      <c r="AF26" s="4756">
        <f t="shared" si="3"/>
        <v>0</v>
      </c>
      <c r="AG26" s="974"/>
      <c r="AH26" s="4753"/>
      <c r="AI26" s="4753"/>
      <c r="AJ26" s="974"/>
      <c r="AK26" s="756"/>
    </row>
    <row r="27" spans="1:37" s="180" customFormat="1">
      <c r="A27" s="756"/>
      <c r="B27" s="974"/>
      <c r="C27" s="582" t="s">
        <v>1313</v>
      </c>
      <c r="D27" s="3996"/>
      <c r="E27" s="3996"/>
      <c r="F27" s="3995" t="b">
        <v>1</v>
      </c>
      <c r="G27" s="3996"/>
      <c r="H27" s="4674"/>
      <c r="I27" s="4674"/>
      <c r="J27" s="4675"/>
      <c r="K27" s="4676"/>
      <c r="L27" s="3998"/>
      <c r="M27" s="3998"/>
      <c r="N27" s="4676"/>
      <c r="O27" s="4676"/>
      <c r="P27" s="4676"/>
      <c r="Q27" s="4676"/>
      <c r="R27" s="4676"/>
      <c r="S27" s="4676"/>
      <c r="T27" s="4676"/>
      <c r="U27" s="4757">
        <f t="shared" si="1"/>
        <v>0</v>
      </c>
      <c r="V27" s="974"/>
      <c r="W27" s="4754">
        <f t="shared" si="2"/>
        <v>0</v>
      </c>
      <c r="X27" s="4755"/>
      <c r="Y27" s="4755"/>
      <c r="Z27" s="4755"/>
      <c r="AA27" s="4755"/>
      <c r="AB27" s="4755"/>
      <c r="AC27" s="4755"/>
      <c r="AD27" s="4755"/>
      <c r="AE27" s="4463">
        <f t="shared" si="0"/>
        <v>0</v>
      </c>
      <c r="AF27" s="4756">
        <f t="shared" si="3"/>
        <v>0</v>
      </c>
      <c r="AG27" s="974"/>
      <c r="AH27" s="4753"/>
      <c r="AI27" s="4753"/>
      <c r="AJ27" s="974"/>
      <c r="AK27" s="756"/>
    </row>
    <row r="28" spans="1:37" s="180" customFormat="1">
      <c r="A28" s="756"/>
      <c r="B28" s="974"/>
      <c r="C28" s="582" t="s">
        <v>1313</v>
      </c>
      <c r="D28" s="3996"/>
      <c r="E28" s="3996"/>
      <c r="F28" s="3995" t="b">
        <v>1</v>
      </c>
      <c r="G28" s="3996"/>
      <c r="H28" s="4674"/>
      <c r="I28" s="4674"/>
      <c r="J28" s="4675"/>
      <c r="K28" s="4676"/>
      <c r="L28" s="3998"/>
      <c r="M28" s="3998"/>
      <c r="N28" s="4676"/>
      <c r="O28" s="4676"/>
      <c r="P28" s="4676"/>
      <c r="Q28" s="4676"/>
      <c r="R28" s="4676"/>
      <c r="S28" s="4676"/>
      <c r="T28" s="4676"/>
      <c r="U28" s="4757">
        <f t="shared" si="1"/>
        <v>0</v>
      </c>
      <c r="V28" s="974"/>
      <c r="W28" s="4754">
        <f t="shared" si="2"/>
        <v>0</v>
      </c>
      <c r="X28" s="4755"/>
      <c r="Y28" s="4755"/>
      <c r="Z28" s="4755"/>
      <c r="AA28" s="4755"/>
      <c r="AB28" s="4755"/>
      <c r="AC28" s="4755"/>
      <c r="AD28" s="4755"/>
      <c r="AE28" s="4463">
        <f t="shared" si="0"/>
        <v>0</v>
      </c>
      <c r="AF28" s="4756">
        <f t="shared" si="3"/>
        <v>0</v>
      </c>
      <c r="AG28" s="974"/>
      <c r="AH28" s="4753"/>
      <c r="AI28" s="4753"/>
      <c r="AJ28" s="974"/>
      <c r="AK28" s="756"/>
    </row>
    <row r="29" spans="1:37" s="180" customFormat="1">
      <c r="A29" s="756"/>
      <c r="B29" s="974"/>
      <c r="C29" s="582" t="s">
        <v>1313</v>
      </c>
      <c r="D29" s="3996"/>
      <c r="E29" s="3996"/>
      <c r="F29" s="3995" t="b">
        <v>1</v>
      </c>
      <c r="G29" s="3996"/>
      <c r="H29" s="4674"/>
      <c r="I29" s="4674"/>
      <c r="J29" s="4675"/>
      <c r="K29" s="4676"/>
      <c r="L29" s="3998"/>
      <c r="M29" s="3998"/>
      <c r="N29" s="4676"/>
      <c r="O29" s="4676"/>
      <c r="P29" s="4676"/>
      <c r="Q29" s="4676"/>
      <c r="R29" s="4676"/>
      <c r="S29" s="4676"/>
      <c r="T29" s="4676"/>
      <c r="U29" s="4757">
        <f t="shared" si="1"/>
        <v>0</v>
      </c>
      <c r="V29" s="974"/>
      <c r="W29" s="4754">
        <f t="shared" si="2"/>
        <v>0</v>
      </c>
      <c r="X29" s="4755"/>
      <c r="Y29" s="4755"/>
      <c r="Z29" s="4755"/>
      <c r="AA29" s="4755"/>
      <c r="AB29" s="4755"/>
      <c r="AC29" s="4755"/>
      <c r="AD29" s="4755"/>
      <c r="AE29" s="4463">
        <f t="shared" si="0"/>
        <v>0</v>
      </c>
      <c r="AF29" s="4756">
        <f t="shared" si="3"/>
        <v>0</v>
      </c>
      <c r="AG29" s="974"/>
      <c r="AH29" s="4753"/>
      <c r="AI29" s="4753"/>
      <c r="AJ29" s="974"/>
      <c r="AK29" s="756"/>
    </row>
    <row r="30" spans="1:37" s="180" customFormat="1">
      <c r="A30" s="756"/>
      <c r="B30" s="974"/>
      <c r="C30" s="582" t="s">
        <v>1313</v>
      </c>
      <c r="D30" s="3996"/>
      <c r="E30" s="3996"/>
      <c r="F30" s="3995" t="b">
        <v>1</v>
      </c>
      <c r="G30" s="3996"/>
      <c r="H30" s="4674"/>
      <c r="I30" s="4674"/>
      <c r="J30" s="4675"/>
      <c r="K30" s="4676"/>
      <c r="L30" s="3998"/>
      <c r="M30" s="3998"/>
      <c r="N30" s="4676"/>
      <c r="O30" s="4676"/>
      <c r="P30" s="4676"/>
      <c r="Q30" s="4676"/>
      <c r="R30" s="4676"/>
      <c r="S30" s="4676"/>
      <c r="T30" s="4676"/>
      <c r="U30" s="4757">
        <f t="shared" si="1"/>
        <v>0</v>
      </c>
      <c r="V30" s="974"/>
      <c r="W30" s="4754">
        <f t="shared" si="2"/>
        <v>0</v>
      </c>
      <c r="X30" s="4755"/>
      <c r="Y30" s="4755"/>
      <c r="Z30" s="4755"/>
      <c r="AA30" s="4755"/>
      <c r="AB30" s="4755"/>
      <c r="AC30" s="4755"/>
      <c r="AD30" s="4755"/>
      <c r="AE30" s="4463">
        <f t="shared" si="0"/>
        <v>0</v>
      </c>
      <c r="AF30" s="4756">
        <f t="shared" si="3"/>
        <v>0</v>
      </c>
      <c r="AG30" s="974"/>
      <c r="AH30" s="4753"/>
      <c r="AI30" s="4753"/>
      <c r="AJ30" s="974"/>
      <c r="AK30" s="756"/>
    </row>
    <row r="31" spans="1:37" s="180" customFormat="1">
      <c r="A31" s="756"/>
      <c r="B31" s="974"/>
      <c r="C31" s="582" t="s">
        <v>1313</v>
      </c>
      <c r="D31" s="3996"/>
      <c r="E31" s="3996"/>
      <c r="F31" s="3995" t="b">
        <v>1</v>
      </c>
      <c r="G31" s="3996"/>
      <c r="H31" s="4674"/>
      <c r="I31" s="4674"/>
      <c r="J31" s="4675"/>
      <c r="K31" s="4676"/>
      <c r="L31" s="3998"/>
      <c r="M31" s="3998"/>
      <c r="N31" s="4676"/>
      <c r="O31" s="4676"/>
      <c r="P31" s="4676"/>
      <c r="Q31" s="4676"/>
      <c r="R31" s="4676"/>
      <c r="S31" s="4676"/>
      <c r="T31" s="4676"/>
      <c r="U31" s="4757">
        <f t="shared" si="1"/>
        <v>0</v>
      </c>
      <c r="V31" s="974"/>
      <c r="W31" s="4754">
        <f t="shared" si="2"/>
        <v>0</v>
      </c>
      <c r="X31" s="4755"/>
      <c r="Y31" s="4755"/>
      <c r="Z31" s="4755"/>
      <c r="AA31" s="4755"/>
      <c r="AB31" s="4755"/>
      <c r="AC31" s="4755"/>
      <c r="AD31" s="4755"/>
      <c r="AE31" s="4463">
        <f t="shared" si="0"/>
        <v>0</v>
      </c>
      <c r="AF31" s="4756">
        <f t="shared" si="3"/>
        <v>0</v>
      </c>
      <c r="AG31" s="974"/>
      <c r="AH31" s="4753"/>
      <c r="AI31" s="4753"/>
      <c r="AJ31" s="974"/>
      <c r="AK31" s="756"/>
    </row>
    <row r="32" spans="1:37" s="180" customFormat="1">
      <c r="A32" s="756"/>
      <c r="B32" s="974"/>
      <c r="C32" s="582" t="s">
        <v>1313</v>
      </c>
      <c r="D32" s="3996"/>
      <c r="E32" s="3996"/>
      <c r="F32" s="3995" t="b">
        <v>1</v>
      </c>
      <c r="G32" s="3996"/>
      <c r="H32" s="4674"/>
      <c r="I32" s="4674"/>
      <c r="J32" s="4675"/>
      <c r="K32" s="4676"/>
      <c r="L32" s="3998"/>
      <c r="M32" s="3998"/>
      <c r="N32" s="4676"/>
      <c r="O32" s="4676"/>
      <c r="P32" s="4676"/>
      <c r="Q32" s="4676"/>
      <c r="R32" s="4676"/>
      <c r="S32" s="4676"/>
      <c r="T32" s="4676"/>
      <c r="U32" s="4757">
        <f t="shared" si="1"/>
        <v>0</v>
      </c>
      <c r="V32" s="974"/>
      <c r="W32" s="4754">
        <f t="shared" si="2"/>
        <v>0</v>
      </c>
      <c r="X32" s="4755"/>
      <c r="Y32" s="4755"/>
      <c r="Z32" s="4755"/>
      <c r="AA32" s="4755"/>
      <c r="AB32" s="4755"/>
      <c r="AC32" s="4755"/>
      <c r="AD32" s="4755"/>
      <c r="AE32" s="4463">
        <f t="shared" si="0"/>
        <v>0</v>
      </c>
      <c r="AF32" s="4756">
        <f t="shared" si="3"/>
        <v>0</v>
      </c>
      <c r="AG32" s="974"/>
      <c r="AH32" s="4753"/>
      <c r="AI32" s="4753"/>
      <c r="AJ32" s="974"/>
      <c r="AK32" s="756"/>
    </row>
    <row r="33" spans="1:37" s="180" customFormat="1">
      <c r="A33" s="756"/>
      <c r="B33" s="974"/>
      <c r="C33" s="582" t="s">
        <v>1313</v>
      </c>
      <c r="D33" s="3996"/>
      <c r="E33" s="3996"/>
      <c r="F33" s="3995" t="b">
        <v>1</v>
      </c>
      <c r="G33" s="3996"/>
      <c r="H33" s="4674"/>
      <c r="I33" s="4674"/>
      <c r="J33" s="4675"/>
      <c r="K33" s="4676"/>
      <c r="L33" s="3998"/>
      <c r="M33" s="3998"/>
      <c r="N33" s="4676"/>
      <c r="O33" s="4676"/>
      <c r="P33" s="4676"/>
      <c r="Q33" s="4676"/>
      <c r="R33" s="4676"/>
      <c r="S33" s="4676"/>
      <c r="T33" s="4676"/>
      <c r="U33" s="4757">
        <f t="shared" si="1"/>
        <v>0</v>
      </c>
      <c r="V33" s="974"/>
      <c r="W33" s="4754">
        <f t="shared" si="2"/>
        <v>0</v>
      </c>
      <c r="X33" s="4755"/>
      <c r="Y33" s="4755"/>
      <c r="Z33" s="4755"/>
      <c r="AA33" s="4755"/>
      <c r="AB33" s="4755"/>
      <c r="AC33" s="4755"/>
      <c r="AD33" s="4755"/>
      <c r="AE33" s="4463">
        <f t="shared" si="0"/>
        <v>0</v>
      </c>
      <c r="AF33" s="4756">
        <f t="shared" si="3"/>
        <v>0</v>
      </c>
      <c r="AG33" s="974"/>
      <c r="AH33" s="4753"/>
      <c r="AI33" s="4753"/>
      <c r="AJ33" s="974"/>
      <c r="AK33" s="756"/>
    </row>
    <row r="34" spans="1:37" s="180" customFormat="1">
      <c r="A34" s="756"/>
      <c r="B34" s="974"/>
      <c r="C34" s="582" t="s">
        <v>1313</v>
      </c>
      <c r="D34" s="3996"/>
      <c r="E34" s="3996"/>
      <c r="F34" s="3995" t="b">
        <v>1</v>
      </c>
      <c r="G34" s="3996"/>
      <c r="H34" s="4674"/>
      <c r="I34" s="4674"/>
      <c r="J34" s="4675"/>
      <c r="K34" s="4676"/>
      <c r="L34" s="3998"/>
      <c r="M34" s="3998"/>
      <c r="N34" s="4676"/>
      <c r="O34" s="4676"/>
      <c r="P34" s="4676"/>
      <c r="Q34" s="4676"/>
      <c r="R34" s="4676"/>
      <c r="S34" s="4676"/>
      <c r="T34" s="4676"/>
      <c r="U34" s="4757">
        <f t="shared" si="1"/>
        <v>0</v>
      </c>
      <c r="V34" s="974"/>
      <c r="W34" s="4754">
        <f t="shared" si="2"/>
        <v>0</v>
      </c>
      <c r="X34" s="4755"/>
      <c r="Y34" s="4755"/>
      <c r="Z34" s="4755"/>
      <c r="AA34" s="4755"/>
      <c r="AB34" s="4755"/>
      <c r="AC34" s="4755"/>
      <c r="AD34" s="4755"/>
      <c r="AE34" s="4463">
        <f t="shared" si="0"/>
        <v>0</v>
      </c>
      <c r="AF34" s="4756">
        <f t="shared" si="3"/>
        <v>0</v>
      </c>
      <c r="AG34" s="974"/>
      <c r="AH34" s="4753"/>
      <c r="AI34" s="4753"/>
      <c r="AJ34" s="974"/>
      <c r="AK34" s="756"/>
    </row>
    <row r="35" spans="1:37" s="180" customFormat="1">
      <c r="A35" s="756"/>
      <c r="B35" s="974"/>
      <c r="C35" s="582" t="s">
        <v>1313</v>
      </c>
      <c r="D35" s="3996"/>
      <c r="E35" s="3996"/>
      <c r="F35" s="3995" t="b">
        <v>1</v>
      </c>
      <c r="G35" s="3996"/>
      <c r="H35" s="4674"/>
      <c r="I35" s="4674"/>
      <c r="J35" s="4675"/>
      <c r="K35" s="4676"/>
      <c r="L35" s="3998"/>
      <c r="M35" s="3998"/>
      <c r="N35" s="4676"/>
      <c r="O35" s="4676"/>
      <c r="P35" s="4676"/>
      <c r="Q35" s="4676"/>
      <c r="R35" s="4676"/>
      <c r="S35" s="4676"/>
      <c r="T35" s="4676"/>
      <c r="U35" s="4757">
        <f t="shared" si="1"/>
        <v>0</v>
      </c>
      <c r="V35" s="974"/>
      <c r="W35" s="4754">
        <f t="shared" si="2"/>
        <v>0</v>
      </c>
      <c r="X35" s="4755"/>
      <c r="Y35" s="4755"/>
      <c r="Z35" s="4755"/>
      <c r="AA35" s="4755"/>
      <c r="AB35" s="4755"/>
      <c r="AC35" s="4755"/>
      <c r="AD35" s="4755"/>
      <c r="AE35" s="4463">
        <f t="shared" si="0"/>
        <v>0</v>
      </c>
      <c r="AF35" s="4756">
        <f t="shared" si="3"/>
        <v>0</v>
      </c>
      <c r="AG35" s="974"/>
      <c r="AH35" s="4753"/>
      <c r="AI35" s="4753"/>
      <c r="AJ35" s="974"/>
      <c r="AK35" s="756"/>
    </row>
    <row r="36" spans="1:37" s="180" customFormat="1">
      <c r="A36" s="756"/>
      <c r="B36" s="974"/>
      <c r="C36" s="582" t="s">
        <v>1313</v>
      </c>
      <c r="D36" s="3996"/>
      <c r="E36" s="3996"/>
      <c r="F36" s="3995" t="b">
        <v>1</v>
      </c>
      <c r="G36" s="3996"/>
      <c r="H36" s="4674"/>
      <c r="I36" s="4674"/>
      <c r="J36" s="4675"/>
      <c r="K36" s="4676"/>
      <c r="L36" s="3998"/>
      <c r="M36" s="3998"/>
      <c r="N36" s="4676"/>
      <c r="O36" s="4676"/>
      <c r="P36" s="4676"/>
      <c r="Q36" s="4676"/>
      <c r="R36" s="4676"/>
      <c r="S36" s="4676"/>
      <c r="T36" s="4676"/>
      <c r="U36" s="4757">
        <f t="shared" si="1"/>
        <v>0</v>
      </c>
      <c r="V36" s="974"/>
      <c r="W36" s="4754">
        <f t="shared" si="2"/>
        <v>0</v>
      </c>
      <c r="X36" s="4755"/>
      <c r="Y36" s="4755"/>
      <c r="Z36" s="4755"/>
      <c r="AA36" s="4755"/>
      <c r="AB36" s="4755"/>
      <c r="AC36" s="4755"/>
      <c r="AD36" s="4755"/>
      <c r="AE36" s="4463">
        <f t="shared" si="0"/>
        <v>0</v>
      </c>
      <c r="AF36" s="4756">
        <f t="shared" si="3"/>
        <v>0</v>
      </c>
      <c r="AG36" s="974"/>
      <c r="AH36" s="4753"/>
      <c r="AI36" s="4753"/>
      <c r="AJ36" s="974"/>
      <c r="AK36" s="756"/>
    </row>
    <row r="37" spans="1:37" s="180" customFormat="1">
      <c r="A37" s="756"/>
      <c r="B37" s="974"/>
      <c r="C37" s="582" t="s">
        <v>1313</v>
      </c>
      <c r="D37" s="3996"/>
      <c r="E37" s="3996"/>
      <c r="F37" s="3995" t="b">
        <v>1</v>
      </c>
      <c r="G37" s="3996"/>
      <c r="H37" s="4674"/>
      <c r="I37" s="4674"/>
      <c r="J37" s="4675"/>
      <c r="K37" s="4676"/>
      <c r="L37" s="3998"/>
      <c r="M37" s="3998"/>
      <c r="N37" s="4676"/>
      <c r="O37" s="4676"/>
      <c r="P37" s="4676"/>
      <c r="Q37" s="4676"/>
      <c r="R37" s="4676"/>
      <c r="S37" s="4676"/>
      <c r="T37" s="4676"/>
      <c r="U37" s="4757">
        <f t="shared" si="1"/>
        <v>0</v>
      </c>
      <c r="V37" s="974"/>
      <c r="W37" s="4754">
        <f t="shared" si="2"/>
        <v>0</v>
      </c>
      <c r="X37" s="4755"/>
      <c r="Y37" s="4755"/>
      <c r="Z37" s="4755"/>
      <c r="AA37" s="4755"/>
      <c r="AB37" s="4755"/>
      <c r="AC37" s="4755"/>
      <c r="AD37" s="4755"/>
      <c r="AE37" s="4463">
        <f t="shared" si="0"/>
        <v>0</v>
      </c>
      <c r="AF37" s="4756">
        <f t="shared" si="3"/>
        <v>0</v>
      </c>
      <c r="AG37" s="974"/>
      <c r="AH37" s="4753"/>
      <c r="AI37" s="4753"/>
      <c r="AJ37" s="974"/>
      <c r="AK37" s="756"/>
    </row>
    <row r="38" spans="1:37" s="180" customFormat="1">
      <c r="A38" s="756"/>
      <c r="B38" s="974"/>
      <c r="C38" s="582" t="s">
        <v>1313</v>
      </c>
      <c r="D38" s="3996"/>
      <c r="E38" s="3996"/>
      <c r="F38" s="3995" t="b">
        <v>1</v>
      </c>
      <c r="G38" s="3996"/>
      <c r="H38" s="4674"/>
      <c r="I38" s="4674"/>
      <c r="J38" s="4675"/>
      <c r="K38" s="4676"/>
      <c r="L38" s="3998"/>
      <c r="M38" s="3998"/>
      <c r="N38" s="4676"/>
      <c r="O38" s="4676"/>
      <c r="P38" s="4676"/>
      <c r="Q38" s="4676"/>
      <c r="R38" s="4676"/>
      <c r="S38" s="4676"/>
      <c r="T38" s="4676"/>
      <c r="U38" s="4757">
        <f t="shared" si="1"/>
        <v>0</v>
      </c>
      <c r="V38" s="974"/>
      <c r="W38" s="4754">
        <f t="shared" si="2"/>
        <v>0</v>
      </c>
      <c r="X38" s="4755"/>
      <c r="Y38" s="4755"/>
      <c r="Z38" s="4755"/>
      <c r="AA38" s="4755"/>
      <c r="AB38" s="4755"/>
      <c r="AC38" s="4755"/>
      <c r="AD38" s="4755"/>
      <c r="AE38" s="4463">
        <f t="shared" si="0"/>
        <v>0</v>
      </c>
      <c r="AF38" s="4756">
        <f t="shared" si="3"/>
        <v>0</v>
      </c>
      <c r="AG38" s="974"/>
      <c r="AH38" s="4753"/>
      <c r="AI38" s="4753"/>
      <c r="AJ38" s="974"/>
      <c r="AK38" s="756"/>
    </row>
    <row r="39" spans="1:37" s="180" customFormat="1">
      <c r="A39" s="756"/>
      <c r="B39" s="974"/>
      <c r="C39" s="582" t="s">
        <v>1313</v>
      </c>
      <c r="D39" s="3996"/>
      <c r="E39" s="3996"/>
      <c r="F39" s="3995" t="b">
        <v>1</v>
      </c>
      <c r="G39" s="3996"/>
      <c r="H39" s="4674"/>
      <c r="I39" s="4674"/>
      <c r="J39" s="4675"/>
      <c r="K39" s="4676"/>
      <c r="L39" s="3998"/>
      <c r="M39" s="3998"/>
      <c r="N39" s="4676"/>
      <c r="O39" s="4676"/>
      <c r="P39" s="4676"/>
      <c r="Q39" s="4676"/>
      <c r="R39" s="4676"/>
      <c r="S39" s="4676"/>
      <c r="T39" s="4676"/>
      <c r="U39" s="4757">
        <f t="shared" si="1"/>
        <v>0</v>
      </c>
      <c r="V39" s="974"/>
      <c r="W39" s="4754">
        <f t="shared" si="2"/>
        <v>0</v>
      </c>
      <c r="X39" s="4755"/>
      <c r="Y39" s="4755"/>
      <c r="Z39" s="4755"/>
      <c r="AA39" s="4755"/>
      <c r="AB39" s="4755"/>
      <c r="AC39" s="4755"/>
      <c r="AD39" s="4755"/>
      <c r="AE39" s="4463">
        <f t="shared" si="0"/>
        <v>0</v>
      </c>
      <c r="AF39" s="4756">
        <f t="shared" si="3"/>
        <v>0</v>
      </c>
      <c r="AG39" s="974"/>
      <c r="AH39" s="4753"/>
      <c r="AI39" s="4753"/>
      <c r="AJ39" s="974"/>
      <c r="AK39" s="756"/>
    </row>
    <row r="40" spans="1:37" s="180" customFormat="1">
      <c r="A40" s="756"/>
      <c r="B40" s="974"/>
      <c r="C40" s="582" t="s">
        <v>1313</v>
      </c>
      <c r="D40" s="3996"/>
      <c r="E40" s="3996"/>
      <c r="F40" s="3995" t="b">
        <v>1</v>
      </c>
      <c r="G40" s="3996"/>
      <c r="H40" s="4674"/>
      <c r="I40" s="4674"/>
      <c r="J40" s="4675"/>
      <c r="K40" s="4676"/>
      <c r="L40" s="3998"/>
      <c r="M40" s="3998"/>
      <c r="N40" s="4676"/>
      <c r="O40" s="4676"/>
      <c r="P40" s="4676"/>
      <c r="Q40" s="4676"/>
      <c r="R40" s="4676"/>
      <c r="S40" s="4676"/>
      <c r="T40" s="4676"/>
      <c r="U40" s="4757">
        <f t="shared" si="1"/>
        <v>0</v>
      </c>
      <c r="V40" s="974"/>
      <c r="W40" s="4754">
        <f t="shared" si="2"/>
        <v>0</v>
      </c>
      <c r="X40" s="4755"/>
      <c r="Y40" s="4755"/>
      <c r="Z40" s="4755"/>
      <c r="AA40" s="4755"/>
      <c r="AB40" s="4755"/>
      <c r="AC40" s="4755"/>
      <c r="AD40" s="4755"/>
      <c r="AE40" s="4463">
        <f t="shared" si="0"/>
        <v>0</v>
      </c>
      <c r="AF40" s="4756">
        <f t="shared" si="3"/>
        <v>0</v>
      </c>
      <c r="AG40" s="974"/>
      <c r="AH40" s="4753"/>
      <c r="AI40" s="4753"/>
      <c r="AJ40" s="974"/>
      <c r="AK40" s="756"/>
    </row>
    <row r="41" spans="1:37" s="180" customFormat="1">
      <c r="A41" s="756"/>
      <c r="B41" s="974"/>
      <c r="C41" s="582" t="s">
        <v>1313</v>
      </c>
      <c r="D41" s="3996"/>
      <c r="E41" s="3996"/>
      <c r="F41" s="3995" t="b">
        <v>1</v>
      </c>
      <c r="G41" s="3996"/>
      <c r="H41" s="4674"/>
      <c r="I41" s="4674"/>
      <c r="J41" s="4675"/>
      <c r="K41" s="4676"/>
      <c r="L41" s="3998"/>
      <c r="M41" s="3998"/>
      <c r="N41" s="4676"/>
      <c r="O41" s="4676"/>
      <c r="P41" s="4676"/>
      <c r="Q41" s="4676"/>
      <c r="R41" s="4676"/>
      <c r="S41" s="4676"/>
      <c r="T41" s="4676"/>
      <c r="U41" s="4757">
        <f t="shared" si="1"/>
        <v>0</v>
      </c>
      <c r="V41" s="974"/>
      <c r="W41" s="4754">
        <f t="shared" si="2"/>
        <v>0</v>
      </c>
      <c r="X41" s="4755"/>
      <c r="Y41" s="4755"/>
      <c r="Z41" s="4755"/>
      <c r="AA41" s="4755"/>
      <c r="AB41" s="4755"/>
      <c r="AC41" s="4755"/>
      <c r="AD41" s="4755"/>
      <c r="AE41" s="4463">
        <f t="shared" si="0"/>
        <v>0</v>
      </c>
      <c r="AF41" s="4756">
        <f t="shared" si="3"/>
        <v>0</v>
      </c>
      <c r="AG41" s="974"/>
      <c r="AH41" s="4753"/>
      <c r="AI41" s="4753"/>
      <c r="AJ41" s="974"/>
      <c r="AK41" s="756"/>
    </row>
    <row r="42" spans="1:37" s="180" customFormat="1">
      <c r="A42" s="756"/>
      <c r="B42" s="974"/>
      <c r="C42" s="582" t="s">
        <v>1313</v>
      </c>
      <c r="D42" s="3996"/>
      <c r="E42" s="3996"/>
      <c r="F42" s="3995" t="b">
        <v>1</v>
      </c>
      <c r="G42" s="3996"/>
      <c r="H42" s="4674"/>
      <c r="I42" s="4674"/>
      <c r="J42" s="4675"/>
      <c r="K42" s="4676"/>
      <c r="L42" s="3998"/>
      <c r="M42" s="3998"/>
      <c r="N42" s="4676"/>
      <c r="O42" s="4676"/>
      <c r="P42" s="4676"/>
      <c r="Q42" s="4676"/>
      <c r="R42" s="4676"/>
      <c r="S42" s="4676"/>
      <c r="T42" s="4676"/>
      <c r="U42" s="4757">
        <f t="shared" si="1"/>
        <v>0</v>
      </c>
      <c r="V42" s="974"/>
      <c r="W42" s="4754">
        <f t="shared" si="2"/>
        <v>0</v>
      </c>
      <c r="X42" s="4755"/>
      <c r="Y42" s="4755"/>
      <c r="Z42" s="4755"/>
      <c r="AA42" s="4755"/>
      <c r="AB42" s="4755"/>
      <c r="AC42" s="4755"/>
      <c r="AD42" s="4755"/>
      <c r="AE42" s="4463">
        <f t="shared" si="0"/>
        <v>0</v>
      </c>
      <c r="AF42" s="4756">
        <f t="shared" si="3"/>
        <v>0</v>
      </c>
      <c r="AG42" s="974"/>
      <c r="AH42" s="4753"/>
      <c r="AI42" s="4753"/>
      <c r="AJ42" s="974"/>
      <c r="AK42" s="756"/>
    </row>
    <row r="43" spans="1:37" s="180" customFormat="1">
      <c r="A43" s="756"/>
      <c r="B43" s="974"/>
      <c r="C43" s="582" t="s">
        <v>1313</v>
      </c>
      <c r="D43" s="3996"/>
      <c r="E43" s="3996"/>
      <c r="F43" s="3995" t="b">
        <v>1</v>
      </c>
      <c r="G43" s="3996"/>
      <c r="H43" s="4674"/>
      <c r="I43" s="4674"/>
      <c r="J43" s="4675"/>
      <c r="K43" s="4676"/>
      <c r="L43" s="3998"/>
      <c r="M43" s="3998"/>
      <c r="N43" s="4676"/>
      <c r="O43" s="4676"/>
      <c r="P43" s="4676"/>
      <c r="Q43" s="4676"/>
      <c r="R43" s="4676"/>
      <c r="S43" s="4676"/>
      <c r="T43" s="4676"/>
      <c r="U43" s="4757">
        <f t="shared" si="1"/>
        <v>0</v>
      </c>
      <c r="V43" s="974"/>
      <c r="W43" s="4754">
        <f t="shared" si="2"/>
        <v>0</v>
      </c>
      <c r="X43" s="4755"/>
      <c r="Y43" s="4755"/>
      <c r="Z43" s="4755"/>
      <c r="AA43" s="4755"/>
      <c r="AB43" s="4755"/>
      <c r="AC43" s="4755"/>
      <c r="AD43" s="4755"/>
      <c r="AE43" s="4463">
        <f t="shared" si="0"/>
        <v>0</v>
      </c>
      <c r="AF43" s="4756">
        <f t="shared" si="3"/>
        <v>0</v>
      </c>
      <c r="AG43" s="974"/>
      <c r="AH43" s="4753"/>
      <c r="AI43" s="4753"/>
      <c r="AJ43" s="974"/>
      <c r="AK43" s="756"/>
    </row>
    <row r="44" spans="1:37" s="180" customFormat="1">
      <c r="A44" s="756"/>
      <c r="B44" s="974"/>
      <c r="C44" s="582" t="s">
        <v>1313</v>
      </c>
      <c r="D44" s="3996"/>
      <c r="E44" s="3996"/>
      <c r="F44" s="3995" t="b">
        <v>1</v>
      </c>
      <c r="G44" s="3996"/>
      <c r="H44" s="4674"/>
      <c r="I44" s="4674"/>
      <c r="J44" s="4675"/>
      <c r="K44" s="4676"/>
      <c r="L44" s="3998"/>
      <c r="M44" s="3998"/>
      <c r="N44" s="4676"/>
      <c r="O44" s="4676"/>
      <c r="P44" s="4676"/>
      <c r="Q44" s="4676"/>
      <c r="R44" s="4676"/>
      <c r="S44" s="4676"/>
      <c r="T44" s="4676"/>
      <c r="U44" s="4757">
        <f t="shared" si="1"/>
        <v>0</v>
      </c>
      <c r="V44" s="974"/>
      <c r="W44" s="4754">
        <f t="shared" si="2"/>
        <v>0</v>
      </c>
      <c r="X44" s="4755"/>
      <c r="Y44" s="4755"/>
      <c r="Z44" s="4755"/>
      <c r="AA44" s="4755"/>
      <c r="AB44" s="4755"/>
      <c r="AC44" s="4755"/>
      <c r="AD44" s="4755"/>
      <c r="AE44" s="4463">
        <f t="shared" si="0"/>
        <v>0</v>
      </c>
      <c r="AF44" s="4756">
        <f t="shared" si="3"/>
        <v>0</v>
      </c>
      <c r="AG44" s="974"/>
      <c r="AH44" s="4753"/>
      <c r="AI44" s="4753"/>
      <c r="AJ44" s="974"/>
      <c r="AK44" s="756"/>
    </row>
    <row r="45" spans="1:37" s="180" customFormat="1">
      <c r="A45" s="756"/>
      <c r="B45" s="974"/>
      <c r="C45" s="582" t="s">
        <v>1313</v>
      </c>
      <c r="D45" s="3996"/>
      <c r="E45" s="3996"/>
      <c r="F45" s="3995" t="b">
        <v>1</v>
      </c>
      <c r="G45" s="3996"/>
      <c r="H45" s="4674"/>
      <c r="I45" s="4674"/>
      <c r="J45" s="4675"/>
      <c r="K45" s="4676"/>
      <c r="L45" s="3998"/>
      <c r="M45" s="3998"/>
      <c r="N45" s="4676"/>
      <c r="O45" s="4676"/>
      <c r="P45" s="4676"/>
      <c r="Q45" s="4676"/>
      <c r="R45" s="4676"/>
      <c r="S45" s="4676"/>
      <c r="T45" s="4676"/>
      <c r="U45" s="4757">
        <f t="shared" si="1"/>
        <v>0</v>
      </c>
      <c r="V45" s="974"/>
      <c r="W45" s="4754">
        <f t="shared" si="2"/>
        <v>0</v>
      </c>
      <c r="X45" s="4755"/>
      <c r="Y45" s="4755"/>
      <c r="Z45" s="4755"/>
      <c r="AA45" s="4755"/>
      <c r="AB45" s="4755"/>
      <c r="AC45" s="4755"/>
      <c r="AD45" s="4755"/>
      <c r="AE45" s="4463">
        <f t="shared" si="0"/>
        <v>0</v>
      </c>
      <c r="AF45" s="4756">
        <f t="shared" si="3"/>
        <v>0</v>
      </c>
      <c r="AG45" s="974"/>
      <c r="AH45" s="4753"/>
      <c r="AI45" s="4753"/>
      <c r="AJ45" s="974"/>
      <c r="AK45" s="756"/>
    </row>
    <row r="46" spans="1:37" s="180" customFormat="1">
      <c r="A46" s="756"/>
      <c r="B46" s="974"/>
      <c r="C46" s="582" t="s">
        <v>1313</v>
      </c>
      <c r="D46" s="3996"/>
      <c r="E46" s="3996"/>
      <c r="F46" s="3995" t="b">
        <v>1</v>
      </c>
      <c r="G46" s="3996"/>
      <c r="H46" s="4674"/>
      <c r="I46" s="4674"/>
      <c r="J46" s="4675"/>
      <c r="K46" s="4676"/>
      <c r="L46" s="3998"/>
      <c r="M46" s="3998"/>
      <c r="N46" s="4676"/>
      <c r="O46" s="4676"/>
      <c r="P46" s="4676"/>
      <c r="Q46" s="4676"/>
      <c r="R46" s="4676"/>
      <c r="S46" s="4676"/>
      <c r="T46" s="4676"/>
      <c r="U46" s="4757">
        <f t="shared" si="1"/>
        <v>0</v>
      </c>
      <c r="V46" s="974"/>
      <c r="W46" s="4754">
        <f t="shared" si="2"/>
        <v>0</v>
      </c>
      <c r="X46" s="4755"/>
      <c r="Y46" s="4755"/>
      <c r="Z46" s="4755"/>
      <c r="AA46" s="4755"/>
      <c r="AB46" s="4755"/>
      <c r="AC46" s="4755"/>
      <c r="AD46" s="4755"/>
      <c r="AE46" s="4463">
        <f t="shared" si="0"/>
        <v>0</v>
      </c>
      <c r="AF46" s="4756">
        <f t="shared" si="3"/>
        <v>0</v>
      </c>
      <c r="AG46" s="974"/>
      <c r="AH46" s="4753"/>
      <c r="AI46" s="4753"/>
      <c r="AJ46" s="974"/>
      <c r="AK46" s="756"/>
    </row>
    <row r="47" spans="1:37" s="180" customFormat="1">
      <c r="A47" s="756"/>
      <c r="B47" s="974"/>
      <c r="C47" s="582" t="s">
        <v>1313</v>
      </c>
      <c r="D47" s="3996"/>
      <c r="E47" s="3996"/>
      <c r="F47" s="3995" t="b">
        <v>1</v>
      </c>
      <c r="G47" s="3996"/>
      <c r="H47" s="4674"/>
      <c r="I47" s="4674"/>
      <c r="J47" s="4675"/>
      <c r="K47" s="4676"/>
      <c r="L47" s="3998"/>
      <c r="M47" s="3998"/>
      <c r="N47" s="4676"/>
      <c r="O47" s="4676"/>
      <c r="P47" s="4676"/>
      <c r="Q47" s="4676"/>
      <c r="R47" s="4676"/>
      <c r="S47" s="4676"/>
      <c r="T47" s="4676"/>
      <c r="U47" s="4757">
        <f t="shared" si="1"/>
        <v>0</v>
      </c>
      <c r="V47" s="974"/>
      <c r="W47" s="4754">
        <f t="shared" si="2"/>
        <v>0</v>
      </c>
      <c r="X47" s="4755"/>
      <c r="Y47" s="4755"/>
      <c r="Z47" s="4755"/>
      <c r="AA47" s="4755"/>
      <c r="AB47" s="4755"/>
      <c r="AC47" s="4755"/>
      <c r="AD47" s="4755"/>
      <c r="AE47" s="4463">
        <f t="shared" si="0"/>
        <v>0</v>
      </c>
      <c r="AF47" s="4756">
        <f t="shared" si="3"/>
        <v>0</v>
      </c>
      <c r="AG47" s="974"/>
      <c r="AH47" s="4753"/>
      <c r="AI47" s="4753"/>
      <c r="AJ47" s="974"/>
      <c r="AK47" s="756"/>
    </row>
    <row r="48" spans="1:37" s="180" customFormat="1">
      <c r="A48" s="756"/>
      <c r="B48" s="974"/>
      <c r="C48" s="582" t="s">
        <v>1313</v>
      </c>
      <c r="D48" s="3996"/>
      <c r="E48" s="3996"/>
      <c r="F48" s="3995" t="b">
        <v>1</v>
      </c>
      <c r="G48" s="3996"/>
      <c r="H48" s="4674"/>
      <c r="I48" s="4674"/>
      <c r="J48" s="4675"/>
      <c r="K48" s="4676"/>
      <c r="L48" s="3998"/>
      <c r="M48" s="3998"/>
      <c r="N48" s="4676"/>
      <c r="O48" s="4676"/>
      <c r="P48" s="4676"/>
      <c r="Q48" s="4676"/>
      <c r="R48" s="4676"/>
      <c r="S48" s="4676"/>
      <c r="T48" s="4676"/>
      <c r="U48" s="4757">
        <f t="shared" si="1"/>
        <v>0</v>
      </c>
      <c r="V48" s="974"/>
      <c r="W48" s="4754">
        <f t="shared" si="2"/>
        <v>0</v>
      </c>
      <c r="X48" s="4755"/>
      <c r="Y48" s="4755"/>
      <c r="Z48" s="4755"/>
      <c r="AA48" s="4755"/>
      <c r="AB48" s="4755"/>
      <c r="AC48" s="4755"/>
      <c r="AD48" s="4755"/>
      <c r="AE48" s="4463">
        <f>AB48+AC48-AD48</f>
        <v>0</v>
      </c>
      <c r="AF48" s="4756">
        <f t="shared" si="3"/>
        <v>0</v>
      </c>
      <c r="AG48" s="974"/>
      <c r="AH48" s="4753"/>
      <c r="AI48" s="4753"/>
      <c r="AJ48" s="974"/>
      <c r="AK48" s="756"/>
    </row>
    <row r="49" spans="1:37" s="7002" customFormat="1" ht="14.25">
      <c r="A49" s="926"/>
      <c r="B49" s="1003"/>
      <c r="C49" s="4776" t="s">
        <v>1314</v>
      </c>
      <c r="D49" s="4777"/>
      <c r="E49" s="4777"/>
      <c r="F49" s="4778"/>
      <c r="G49" s="4779"/>
      <c r="H49" s="4779"/>
      <c r="I49" s="4779"/>
      <c r="J49" s="4780"/>
      <c r="K49" s="4790">
        <f>SUMIF($F$16:$F$48,TRUE,K16:K48)</f>
        <v>0</v>
      </c>
      <c r="L49" s="4781"/>
      <c r="M49" s="4790">
        <f>SUMIF($F$16:$F$48,TRUE,M16:M48)</f>
        <v>0</v>
      </c>
      <c r="N49" s="4790">
        <f t="shared" ref="N49:U49" si="4">SUMIF($F$16:$F$48,TRUE,N16:N48)</f>
        <v>0</v>
      </c>
      <c r="O49" s="4790">
        <f t="shared" si="4"/>
        <v>0</v>
      </c>
      <c r="P49" s="4790">
        <f t="shared" si="4"/>
        <v>0</v>
      </c>
      <c r="Q49" s="4790">
        <f t="shared" si="4"/>
        <v>0</v>
      </c>
      <c r="R49" s="4790">
        <f t="shared" si="4"/>
        <v>0</v>
      </c>
      <c r="S49" s="4790">
        <f t="shared" si="4"/>
        <v>0</v>
      </c>
      <c r="T49" s="4790">
        <f t="shared" si="4"/>
        <v>0</v>
      </c>
      <c r="U49" s="4763">
        <f t="shared" si="4"/>
        <v>0</v>
      </c>
      <c r="V49" s="1003"/>
      <c r="W49" s="4761">
        <f t="shared" ref="W49:AF49" si="5">SUMIF($F$16:$F$48,TRUE,W16:W48)</f>
        <v>0</v>
      </c>
      <c r="X49" s="4790">
        <f t="shared" si="5"/>
        <v>0</v>
      </c>
      <c r="Y49" s="4790">
        <f t="shared" si="5"/>
        <v>0</v>
      </c>
      <c r="Z49" s="4790">
        <f t="shared" si="5"/>
        <v>0</v>
      </c>
      <c r="AA49" s="4790">
        <f t="shared" si="5"/>
        <v>0</v>
      </c>
      <c r="AB49" s="4790">
        <f>SUMIF($F$16:$F$48,TRUE,AB16:AB48)</f>
        <v>0</v>
      </c>
      <c r="AC49" s="4790">
        <f>SUMIF($F$16:$F$48,TRUE,AC16:AC48)</f>
        <v>0</v>
      </c>
      <c r="AD49" s="4790">
        <f t="shared" si="5"/>
        <v>0</v>
      </c>
      <c r="AE49" s="4762">
        <f>SUMIF($F$16:$F$48,TRUE,AE16:AE48)</f>
        <v>0</v>
      </c>
      <c r="AF49" s="4763">
        <f t="shared" si="5"/>
        <v>0</v>
      </c>
      <c r="AG49" s="1003"/>
      <c r="AH49" s="4792">
        <f>SUMIF($F$16:$F$48,TRUE,AH16:AH48)</f>
        <v>0</v>
      </c>
      <c r="AI49" s="7456"/>
      <c r="AJ49" s="1003"/>
      <c r="AK49" s="926"/>
    </row>
    <row r="50" spans="1:37" s="7002" customFormat="1" thickBot="1">
      <c r="A50" s="926"/>
      <c r="B50" s="1003"/>
      <c r="C50" s="3029" t="s">
        <v>1315</v>
      </c>
      <c r="D50" s="4732"/>
      <c r="E50" s="4732"/>
      <c r="F50" s="4733"/>
      <c r="G50" s="4733"/>
      <c r="H50" s="4733"/>
      <c r="I50" s="4733"/>
      <c r="J50" s="4734"/>
      <c r="K50" s="4735">
        <f>SUM(K16:K48)</f>
        <v>0</v>
      </c>
      <c r="L50" s="4736"/>
      <c r="M50" s="4735">
        <f>SUM(M16:M48)</f>
        <v>0</v>
      </c>
      <c r="N50" s="4735">
        <f t="shared" ref="N50:U50" si="6">SUM(N16:N48)</f>
        <v>0</v>
      </c>
      <c r="O50" s="4735">
        <f t="shared" si="6"/>
        <v>0</v>
      </c>
      <c r="P50" s="4735">
        <f t="shared" si="6"/>
        <v>0</v>
      </c>
      <c r="Q50" s="4735">
        <f t="shared" si="6"/>
        <v>0</v>
      </c>
      <c r="R50" s="4735">
        <f t="shared" si="6"/>
        <v>0</v>
      </c>
      <c r="S50" s="4735">
        <f t="shared" si="6"/>
        <v>0</v>
      </c>
      <c r="T50" s="4735">
        <f t="shared" si="6"/>
        <v>0</v>
      </c>
      <c r="U50" s="4692">
        <f t="shared" si="6"/>
        <v>0</v>
      </c>
      <c r="V50" s="1003"/>
      <c r="W50" s="4690">
        <f t="shared" ref="W50:AF50" si="7">SUM(W16:W48)</f>
        <v>0</v>
      </c>
      <c r="X50" s="4735">
        <f t="shared" si="7"/>
        <v>0</v>
      </c>
      <c r="Y50" s="4735">
        <f t="shared" si="7"/>
        <v>0</v>
      </c>
      <c r="Z50" s="4735">
        <f t="shared" si="7"/>
        <v>0</v>
      </c>
      <c r="AA50" s="4735">
        <f t="shared" si="7"/>
        <v>0</v>
      </c>
      <c r="AB50" s="4735">
        <f>SUM(AB16:AB48)</f>
        <v>0</v>
      </c>
      <c r="AC50" s="4735">
        <f>SUM(AC16:AC48)</f>
        <v>0</v>
      </c>
      <c r="AD50" s="4735">
        <f t="shared" si="7"/>
        <v>0</v>
      </c>
      <c r="AE50" s="4691">
        <f>SUM(AE16:AE48)</f>
        <v>0</v>
      </c>
      <c r="AF50" s="4692">
        <f t="shared" si="7"/>
        <v>0</v>
      </c>
      <c r="AG50" s="1003"/>
      <c r="AH50" s="4682">
        <f>SUM(AH16:AH48)</f>
        <v>0</v>
      </c>
      <c r="AI50" s="7450"/>
      <c r="AJ50" s="1003"/>
      <c r="AK50" s="926"/>
    </row>
    <row r="51" spans="1:37" s="180" customFormat="1" ht="15.75" thickBot="1">
      <c r="A51" s="756"/>
      <c r="B51" s="974"/>
      <c r="C51" s="976"/>
      <c r="D51" s="976"/>
      <c r="E51" s="976"/>
      <c r="F51" s="988"/>
      <c r="G51" s="988"/>
      <c r="H51" s="1004"/>
      <c r="I51" s="977"/>
      <c r="J51" s="4667"/>
      <c r="K51" s="977"/>
      <c r="L51" s="977"/>
      <c r="M51" s="977"/>
      <c r="N51" s="976"/>
      <c r="O51" s="976"/>
      <c r="P51" s="976"/>
      <c r="Q51" s="976"/>
      <c r="R51" s="803"/>
      <c r="S51" s="803"/>
      <c r="T51" s="803"/>
      <c r="U51" s="803"/>
      <c r="V51" s="974"/>
      <c r="W51" s="974"/>
      <c r="X51" s="974"/>
      <c r="Y51" s="974"/>
      <c r="Z51" s="974"/>
      <c r="AA51" s="974"/>
      <c r="AB51" s="974"/>
      <c r="AC51" s="974"/>
      <c r="AD51" s="974"/>
      <c r="AE51" s="974"/>
      <c r="AF51" s="974"/>
      <c r="AG51" s="974"/>
      <c r="AH51" s="974"/>
      <c r="AI51" s="974"/>
      <c r="AJ51" s="974"/>
      <c r="AK51" s="756"/>
    </row>
    <row r="52" spans="1:37" s="180" customFormat="1">
      <c r="A52" s="756"/>
      <c r="B52" s="974"/>
      <c r="C52" s="803"/>
      <c r="D52" s="803"/>
      <c r="E52" s="803"/>
      <c r="F52" s="1005"/>
      <c r="G52" s="1005"/>
      <c r="H52" s="2"/>
      <c r="I52" s="803"/>
      <c r="J52" s="4668"/>
      <c r="K52" s="803"/>
      <c r="L52" s="803"/>
      <c r="M52" s="803"/>
      <c r="N52" s="3"/>
      <c r="O52" s="1006"/>
      <c r="P52" s="803"/>
      <c r="Q52" s="803"/>
      <c r="R52" s="978"/>
      <c r="S52" s="978"/>
      <c r="T52" s="980"/>
      <c r="U52" s="980"/>
      <c r="V52" s="981"/>
      <c r="W52" s="981"/>
      <c r="X52" s="8618" t="s">
        <v>4185</v>
      </c>
      <c r="Y52" s="8620" t="s">
        <v>4163</v>
      </c>
      <c r="Z52" s="8616" t="s">
        <v>1367</v>
      </c>
      <c r="AA52" s="8616"/>
      <c r="AB52" s="8616" t="s">
        <v>4161</v>
      </c>
      <c r="AC52" s="8617"/>
      <c r="AD52" s="974"/>
      <c r="AE52" s="974"/>
      <c r="AF52" s="974"/>
      <c r="AG52" s="974"/>
      <c r="AH52" s="974"/>
      <c r="AI52" s="974"/>
      <c r="AJ52" s="974"/>
      <c r="AK52" s="756"/>
    </row>
    <row r="53" spans="1:37" s="180" customFormat="1" ht="16.5" thickBot="1">
      <c r="A53" s="756"/>
      <c r="B53" s="974"/>
      <c r="C53" s="976"/>
      <c r="D53" s="976"/>
      <c r="E53" s="976"/>
      <c r="F53" s="976"/>
      <c r="G53" s="1007" t="s">
        <v>56</v>
      </c>
      <c r="H53" s="100" t="s">
        <v>1316</v>
      </c>
      <c r="I53" s="991"/>
      <c r="J53" s="4669"/>
      <c r="K53" s="991"/>
      <c r="L53" s="991"/>
      <c r="M53" s="991"/>
      <c r="N53" s="1008"/>
      <c r="O53" s="1008"/>
      <c r="P53" s="976"/>
      <c r="Q53" s="976"/>
      <c r="R53" s="978"/>
      <c r="S53" s="979"/>
      <c r="T53" s="980"/>
      <c r="U53" s="980"/>
      <c r="V53" s="981"/>
      <c r="W53" s="981"/>
      <c r="X53" s="8619"/>
      <c r="Y53" s="8621"/>
      <c r="Z53" s="7311" t="s">
        <v>1262</v>
      </c>
      <c r="AA53" s="7311" t="s">
        <v>4162</v>
      </c>
      <c r="AB53" s="7311" t="s">
        <v>1262</v>
      </c>
      <c r="AC53" s="7312" t="s">
        <v>4162</v>
      </c>
      <c r="AD53" s="974"/>
      <c r="AE53" s="974"/>
      <c r="AF53" s="974"/>
      <c r="AG53" s="974"/>
      <c r="AH53" s="974"/>
      <c r="AI53" s="974"/>
      <c r="AJ53" s="974"/>
      <c r="AK53" s="756"/>
    </row>
    <row r="54" spans="1:37" s="180" customFormat="1">
      <c r="A54" s="756"/>
      <c r="B54" s="974"/>
      <c r="C54" s="976"/>
      <c r="D54" s="976"/>
      <c r="E54" s="976"/>
      <c r="F54" s="976"/>
      <c r="G54" s="1268"/>
      <c r="H54" s="872" t="s">
        <v>3246</v>
      </c>
      <c r="I54" s="803"/>
      <c r="J54" s="4668"/>
      <c r="K54" s="803"/>
      <c r="L54" s="803"/>
      <c r="M54" s="803"/>
      <c r="N54" s="1008"/>
      <c r="O54" s="1008"/>
      <c r="P54" s="976"/>
      <c r="Q54" s="976"/>
      <c r="R54" s="978"/>
      <c r="S54" s="979"/>
      <c r="T54" s="978"/>
      <c r="U54" s="978"/>
      <c r="V54" s="981"/>
      <c r="W54" s="981"/>
      <c r="X54" s="7336" t="s">
        <v>4152</v>
      </c>
      <c r="Y54" s="7655">
        <v>1.4999999999999999E-2</v>
      </c>
      <c r="Z54" s="7335"/>
      <c r="AA54" s="7335"/>
      <c r="AB54" s="7335"/>
      <c r="AC54" s="7337"/>
      <c r="AD54" s="974"/>
      <c r="AE54" s="974"/>
      <c r="AF54" s="974"/>
      <c r="AG54" s="974"/>
      <c r="AH54" s="974"/>
      <c r="AI54" s="974"/>
      <c r="AJ54" s="974"/>
      <c r="AK54" s="756"/>
    </row>
    <row r="55" spans="1:37">
      <c r="A55" s="927"/>
      <c r="B55" s="2"/>
      <c r="C55" s="1009"/>
      <c r="D55" s="1009"/>
      <c r="E55" s="1009"/>
      <c r="F55" s="978"/>
      <c r="G55" s="1268"/>
      <c r="H55" s="100" t="s">
        <v>1317</v>
      </c>
      <c r="I55" s="980"/>
      <c r="J55" s="4670"/>
      <c r="K55" s="980"/>
      <c r="L55" s="980"/>
      <c r="M55" s="980"/>
      <c r="N55" s="980"/>
      <c r="O55" s="980"/>
      <c r="P55" s="985"/>
      <c r="Q55" s="985"/>
      <c r="R55" s="16"/>
      <c r="S55" s="979"/>
      <c r="T55" s="16"/>
      <c r="U55" s="16"/>
      <c r="V55" s="1000"/>
      <c r="W55" s="1000"/>
      <c r="X55" s="7422" t="s">
        <v>4154</v>
      </c>
      <c r="Y55" s="7661">
        <v>0.04</v>
      </c>
      <c r="Z55" s="7423"/>
      <c r="AA55" s="7423"/>
      <c r="AB55" s="7423"/>
      <c r="AC55" s="7300"/>
      <c r="AD55" s="2"/>
      <c r="AE55" s="2"/>
      <c r="AF55" s="2"/>
      <c r="AG55" s="2"/>
      <c r="AH55" s="2"/>
      <c r="AI55" s="6183"/>
      <c r="AJ55" s="2"/>
      <c r="AK55" s="927"/>
    </row>
    <row r="56" spans="1:37">
      <c r="A56" s="927"/>
      <c r="B56" s="2"/>
      <c r="C56" s="16"/>
      <c r="D56" s="16"/>
      <c r="E56" s="16"/>
      <c r="F56" s="980"/>
      <c r="G56" s="3279"/>
      <c r="H56" s="6174" t="s">
        <v>4166</v>
      </c>
      <c r="I56" s="990"/>
      <c r="J56" s="4671"/>
      <c r="K56" s="990"/>
      <c r="L56" s="990"/>
      <c r="M56" s="990"/>
      <c r="N56" s="980"/>
      <c r="O56" s="980"/>
      <c r="P56" s="980"/>
      <c r="Q56" s="980"/>
      <c r="R56" s="16"/>
      <c r="S56" s="16"/>
      <c r="T56" s="16"/>
      <c r="U56" s="16"/>
      <c r="V56" s="1000"/>
      <c r="W56" s="2"/>
      <c r="X56" s="7422" t="s">
        <v>4155</v>
      </c>
      <c r="Y56" s="7661">
        <v>0.06</v>
      </c>
      <c r="Z56" s="7423"/>
      <c r="AA56" s="7423"/>
      <c r="AB56" s="7423"/>
      <c r="AC56" s="7300"/>
      <c r="AD56" s="2"/>
      <c r="AE56" s="2"/>
      <c r="AF56" s="2"/>
      <c r="AG56" s="2"/>
      <c r="AH56" s="974"/>
      <c r="AI56" s="3428"/>
      <c r="AJ56" s="2"/>
      <c r="AK56" s="927"/>
    </row>
    <row r="57" spans="1:37">
      <c r="A57" s="927"/>
      <c r="B57" s="2"/>
      <c r="C57" s="981"/>
      <c r="D57" s="981"/>
      <c r="E57" s="981"/>
      <c r="F57" s="981"/>
      <c r="G57" s="981"/>
      <c r="H57" s="978"/>
      <c r="I57" s="992"/>
      <c r="J57" s="4740"/>
      <c r="K57" s="992"/>
      <c r="L57" s="992"/>
      <c r="M57" s="992"/>
      <c r="N57" s="981"/>
      <c r="O57" s="981"/>
      <c r="P57" s="981"/>
      <c r="Q57" s="981"/>
      <c r="R57" s="16"/>
      <c r="S57" s="1000"/>
      <c r="T57" s="1000"/>
      <c r="U57" s="1000"/>
      <c r="V57" s="1000"/>
      <c r="W57" s="2"/>
      <c r="X57" s="7422" t="s">
        <v>4156</v>
      </c>
      <c r="Y57" s="7661">
        <v>0.12</v>
      </c>
      <c r="Z57" s="7423"/>
      <c r="AA57" s="7423"/>
      <c r="AB57" s="7423"/>
      <c r="AC57" s="7300"/>
      <c r="AD57" s="2"/>
      <c r="AE57" s="2"/>
      <c r="AF57" s="2"/>
      <c r="AG57" s="2"/>
      <c r="AH57" s="2"/>
      <c r="AI57" s="6183"/>
      <c r="AJ57" s="2"/>
      <c r="AK57" s="927"/>
    </row>
    <row r="58" spans="1:37">
      <c r="A58" s="927"/>
      <c r="B58" s="6183"/>
      <c r="C58" s="981"/>
      <c r="D58" s="981"/>
      <c r="E58" s="981"/>
      <c r="F58" s="981"/>
      <c r="G58" s="981"/>
      <c r="H58" s="978"/>
      <c r="I58" s="992"/>
      <c r="J58" s="4740"/>
      <c r="K58" s="992"/>
      <c r="L58" s="992"/>
      <c r="M58" s="992"/>
      <c r="N58" s="981"/>
      <c r="O58" s="981"/>
      <c r="P58" s="981"/>
      <c r="Q58" s="981"/>
      <c r="R58" s="16"/>
      <c r="S58" s="1000"/>
      <c r="T58" s="1000"/>
      <c r="U58" s="1000"/>
      <c r="V58" s="1000"/>
      <c r="W58" s="6183"/>
      <c r="X58" s="7422" t="s">
        <v>4157</v>
      </c>
      <c r="Y58" s="7661">
        <v>0.25</v>
      </c>
      <c r="Z58" s="7423"/>
      <c r="AA58" s="7423"/>
      <c r="AB58" s="7423"/>
      <c r="AC58" s="7300"/>
      <c r="AD58" s="6183"/>
      <c r="AE58" s="6183"/>
      <c r="AF58" s="6183"/>
      <c r="AG58" s="6183"/>
      <c r="AH58" s="6183"/>
      <c r="AI58" s="6183"/>
      <c r="AJ58" s="6183"/>
      <c r="AK58" s="927"/>
    </row>
    <row r="59" spans="1:37">
      <c r="A59" s="927"/>
      <c r="B59" s="6183"/>
      <c r="C59" s="981"/>
      <c r="D59" s="981"/>
      <c r="E59" s="981"/>
      <c r="F59" s="981"/>
      <c r="G59" s="981"/>
      <c r="H59" s="978"/>
      <c r="I59" s="992"/>
      <c r="J59" s="4740"/>
      <c r="K59" s="992"/>
      <c r="L59" s="992"/>
      <c r="M59" s="992"/>
      <c r="N59" s="981"/>
      <c r="O59" s="981"/>
      <c r="P59" s="981"/>
      <c r="Q59" s="981"/>
      <c r="R59" s="16"/>
      <c r="S59" s="1000"/>
      <c r="T59" s="1000"/>
      <c r="U59" s="1000"/>
      <c r="V59" s="1000"/>
      <c r="W59" s="6183"/>
      <c r="X59" s="7424" t="s">
        <v>4158</v>
      </c>
      <c r="Y59" s="7661"/>
      <c r="Z59" s="7302"/>
      <c r="AA59" s="7302"/>
      <c r="AB59" s="7302"/>
      <c r="AC59" s="7425"/>
      <c r="AD59" s="6183"/>
      <c r="AE59" s="6183"/>
      <c r="AF59" s="6183"/>
      <c r="AG59" s="6183"/>
      <c r="AH59" s="6183"/>
      <c r="AI59" s="6183"/>
      <c r="AJ59" s="6183"/>
      <c r="AK59" s="927"/>
    </row>
    <row r="60" spans="1:37">
      <c r="A60" s="927"/>
      <c r="B60" s="6183"/>
      <c r="C60" s="981"/>
      <c r="D60" s="981"/>
      <c r="E60" s="981"/>
      <c r="F60" s="981"/>
      <c r="G60" s="981"/>
      <c r="H60" s="978"/>
      <c r="I60" s="992"/>
      <c r="J60" s="4740"/>
      <c r="K60" s="992"/>
      <c r="L60" s="992"/>
      <c r="M60" s="992"/>
      <c r="N60" s="981"/>
      <c r="O60" s="981"/>
      <c r="P60" s="981"/>
      <c r="Q60" s="981"/>
      <c r="R60" s="16"/>
      <c r="S60" s="1000"/>
      <c r="T60" s="1000"/>
      <c r="U60" s="1000"/>
      <c r="V60" s="1000"/>
      <c r="W60" s="6183"/>
      <c r="X60" s="7422" t="s">
        <v>4159</v>
      </c>
      <c r="Y60" s="7661">
        <v>0.15</v>
      </c>
      <c r="Z60" s="7423"/>
      <c r="AA60" s="7423"/>
      <c r="AB60" s="7423"/>
      <c r="AC60" s="7300"/>
      <c r="AD60" s="6183"/>
      <c r="AE60" s="6183"/>
      <c r="AF60" s="6183"/>
      <c r="AG60" s="6183"/>
      <c r="AH60" s="6183"/>
      <c r="AI60" s="6183"/>
      <c r="AJ60" s="6183"/>
      <c r="AK60" s="927"/>
    </row>
    <row r="61" spans="1:37">
      <c r="A61" s="927"/>
      <c r="B61" s="6183"/>
      <c r="C61" s="981"/>
      <c r="D61" s="981"/>
      <c r="E61" s="981"/>
      <c r="F61" s="981"/>
      <c r="G61" s="981"/>
      <c r="H61" s="978"/>
      <c r="I61" s="992"/>
      <c r="J61" s="4740"/>
      <c r="K61" s="992"/>
      <c r="L61" s="992"/>
      <c r="M61" s="992"/>
      <c r="N61" s="981"/>
      <c r="O61" s="981"/>
      <c r="P61" s="981"/>
      <c r="Q61" s="981"/>
      <c r="R61" s="16"/>
      <c r="S61" s="1000"/>
      <c r="T61" s="1000"/>
      <c r="U61" s="1000"/>
      <c r="V61" s="1000"/>
      <c r="W61" s="6183"/>
      <c r="X61" s="7422" t="s">
        <v>4160</v>
      </c>
      <c r="Y61" s="7661">
        <v>0.25</v>
      </c>
      <c r="Z61" s="7423"/>
      <c r="AA61" s="7423"/>
      <c r="AB61" s="7423"/>
      <c r="AC61" s="7300"/>
      <c r="AD61" s="6183"/>
      <c r="AE61" s="6183"/>
      <c r="AF61" s="6183"/>
      <c r="AG61" s="6183"/>
      <c r="AH61" s="6183"/>
      <c r="AI61" s="6183"/>
      <c r="AJ61" s="6183"/>
      <c r="AK61" s="927"/>
    </row>
    <row r="62" spans="1:37" ht="15.75" thickBot="1">
      <c r="A62" s="927"/>
      <c r="B62" s="6183"/>
      <c r="C62" s="981"/>
      <c r="D62" s="981"/>
      <c r="E62" s="981"/>
      <c r="F62" s="981"/>
      <c r="G62" s="981"/>
      <c r="H62" s="978"/>
      <c r="I62" s="992"/>
      <c r="J62" s="4740"/>
      <c r="K62" s="992"/>
      <c r="L62" s="992"/>
      <c r="M62" s="992"/>
      <c r="N62" s="981"/>
      <c r="O62" s="981"/>
      <c r="P62" s="981"/>
      <c r="Q62" s="981"/>
      <c r="R62" s="16"/>
      <c r="S62" s="1000"/>
      <c r="T62" s="1000"/>
      <c r="U62" s="1000"/>
      <c r="V62" s="1000"/>
      <c r="W62" s="6183"/>
      <c r="X62" s="7304" t="s">
        <v>44</v>
      </c>
      <c r="Y62" s="7305"/>
      <c r="Z62" s="7426">
        <f>SUM(Z54:Z61)</f>
        <v>0</v>
      </c>
      <c r="AA62" s="7426">
        <f>SUM(AA54:AA61)</f>
        <v>0</v>
      </c>
      <c r="AB62" s="7426">
        <f>SUM(AB54:AB61)</f>
        <v>0</v>
      </c>
      <c r="AC62" s="7427">
        <f>SUM(AC54:AC61)</f>
        <v>0</v>
      </c>
      <c r="AD62" s="6183"/>
      <c r="AE62" s="6183"/>
      <c r="AF62" s="6183"/>
      <c r="AG62" s="6183"/>
      <c r="AH62" s="6183"/>
      <c r="AI62" s="3428" t="s">
        <v>1279</v>
      </c>
      <c r="AJ62" s="6183"/>
      <c r="AK62" s="927"/>
    </row>
    <row r="63" spans="1:37">
      <c r="A63" s="927"/>
      <c r="B63" s="927"/>
      <c r="C63" s="930"/>
      <c r="D63" s="930"/>
      <c r="E63" s="930"/>
      <c r="F63" s="930"/>
      <c r="G63" s="930"/>
      <c r="H63" s="930"/>
      <c r="I63" s="930"/>
      <c r="J63" s="4741"/>
      <c r="K63" s="930"/>
      <c r="L63" s="930"/>
      <c r="M63" s="930"/>
      <c r="N63" s="930"/>
      <c r="O63" s="930"/>
      <c r="P63" s="930"/>
      <c r="Q63" s="930"/>
      <c r="R63" s="930"/>
      <c r="S63" s="930"/>
      <c r="T63" s="930"/>
      <c r="U63" s="930"/>
      <c r="V63" s="930"/>
      <c r="W63" s="927"/>
      <c r="X63" s="927"/>
      <c r="Y63" s="927"/>
      <c r="Z63" s="927"/>
      <c r="AA63" s="927"/>
      <c r="AB63" s="927"/>
      <c r="AC63" s="927"/>
      <c r="AD63" s="927"/>
      <c r="AE63" s="927"/>
      <c r="AF63" s="927"/>
      <c r="AG63" s="927"/>
      <c r="AH63" s="927"/>
      <c r="AI63" s="927"/>
      <c r="AJ63" s="927"/>
      <c r="AK63" s="927"/>
    </row>
    <row r="64" spans="1:37" hidden="1">
      <c r="C64" s="7006"/>
      <c r="D64" s="7006"/>
      <c r="E64" s="7006"/>
      <c r="F64" s="7006"/>
      <c r="G64" s="7006"/>
      <c r="H64" s="7006"/>
      <c r="I64" s="7006"/>
      <c r="J64" s="7007"/>
      <c r="K64" s="7006"/>
      <c r="L64" s="7006"/>
      <c r="M64" s="7006"/>
      <c r="N64" s="7006"/>
      <c r="O64" s="7006"/>
      <c r="P64" s="7006"/>
      <c r="Q64" s="7006"/>
      <c r="R64" s="7006"/>
      <c r="S64" s="7006"/>
      <c r="T64" s="7006"/>
      <c r="U64" s="7006"/>
      <c r="V64" s="7006"/>
    </row>
    <row r="65" spans="3:22" hidden="1">
      <c r="C65" s="7006"/>
      <c r="D65" s="7006"/>
      <c r="E65" s="7006"/>
      <c r="F65" s="7006"/>
      <c r="G65" s="7006"/>
      <c r="H65" s="7006"/>
      <c r="I65" s="7006"/>
      <c r="J65" s="7007"/>
      <c r="K65" s="7006"/>
      <c r="L65" s="7006"/>
      <c r="M65" s="7006"/>
      <c r="N65" s="7006"/>
      <c r="O65" s="7006"/>
      <c r="P65" s="7006"/>
      <c r="Q65" s="7006"/>
      <c r="R65" s="7006"/>
      <c r="S65" s="7006"/>
      <c r="T65" s="7006"/>
      <c r="U65" s="7006"/>
      <c r="V65" s="7006"/>
    </row>
    <row r="66" spans="3:22" hidden="1">
      <c r="C66" s="7006"/>
      <c r="D66" s="7006"/>
      <c r="E66" s="7006"/>
      <c r="F66" s="7006"/>
      <c r="G66" s="7006"/>
      <c r="H66" s="7006"/>
      <c r="I66" s="7006"/>
      <c r="J66" s="7007"/>
      <c r="K66" s="7006"/>
      <c r="L66" s="7006"/>
      <c r="M66" s="7006"/>
      <c r="N66" s="7006"/>
      <c r="O66" s="7006"/>
      <c r="P66" s="7006"/>
      <c r="Q66" s="7006"/>
      <c r="R66" s="7006"/>
      <c r="S66" s="7006"/>
      <c r="T66" s="7006"/>
      <c r="U66" s="7006"/>
      <c r="V66" s="7006"/>
    </row>
    <row r="67" spans="3:22" hidden="1">
      <c r="C67" s="7006"/>
      <c r="D67" s="7006"/>
      <c r="E67" s="7006"/>
      <c r="F67" s="7006"/>
      <c r="G67" s="7006"/>
      <c r="H67" s="7006"/>
      <c r="I67" s="7006"/>
      <c r="J67" s="7007"/>
      <c r="K67" s="7006"/>
      <c r="L67" s="7006"/>
      <c r="M67" s="7006"/>
      <c r="N67" s="7006"/>
      <c r="O67" s="7006"/>
      <c r="P67" s="7006"/>
      <c r="Q67" s="7006"/>
      <c r="R67" s="7006"/>
      <c r="S67" s="7006"/>
      <c r="T67" s="7006"/>
      <c r="U67" s="7006"/>
      <c r="V67" s="7006"/>
    </row>
  </sheetData>
  <sheetProtection formatCells="0" formatColumns="0" formatRows="0"/>
  <customSheetViews>
    <customSheetView guid="{CC70D5D3-3A1F-46AA-BDCE-F692C2C36BEE}">
      <pane xSplit="3" ySplit="14" topLeftCell="O21" activePane="bottomRight" state="frozen"/>
      <selection pane="bottomRight" activeCell="AE27" sqref="AE27"/>
      <pageMargins left="0.7" right="0.7" top="0.75" bottom="0.75" header="0.3" footer="0.3"/>
    </customSheetView>
    <customSheetView guid="{41E394DC-1FDD-4D1F-8620-137B7012DC10}" showGridLines="0">
      <pane xSplit="3" ySplit="14" topLeftCell="D15" activePane="bottomRight" state="frozen"/>
      <selection pane="bottomRight" activeCell="D15" sqref="D15"/>
      <pageMargins left="0.7" right="0.7" top="0.75" bottom="0.75" header="0.3" footer="0.3"/>
    </customSheetView>
    <customSheetView guid="{DD364770-73A1-4C6D-9516-629A57F0EB18}" showGridLines="0">
      <selection activeCell="J21" sqref="J21"/>
      <pageMargins left="0.7" right="0.7" top="0.75" bottom="0.75" header="0.3" footer="0.3"/>
    </customSheetView>
    <customSheetView guid="{E14211BF-3959-45CF-A937-AD36AACCEFAC}" showGridLines="0">
      <pane xSplit="3" ySplit="14" topLeftCell="D15" activePane="bottomRight" state="frozen"/>
      <selection pane="bottomRight" activeCell="D15" sqref="D15"/>
      <pageMargins left="0.7" right="0.7" top="0.75" bottom="0.75" header="0.3" footer="0.3"/>
    </customSheetView>
    <customSheetView guid="{F416BD5B-C3AD-4F61-AAB2-55950A9B7E72}">
      <selection activeCell="V20" sqref="V20"/>
      <pageMargins left="0.7" right="0.7" top="0.75" bottom="0.75" header="0.3" footer="0.3"/>
    </customSheetView>
  </customSheetViews>
  <mergeCells count="11">
    <mergeCell ref="C8:C12"/>
    <mergeCell ref="X52:X53"/>
    <mergeCell ref="Y52:Y53"/>
    <mergeCell ref="Z52:AA52"/>
    <mergeCell ref="AB52:AC52"/>
    <mergeCell ref="AI8:AI12"/>
    <mergeCell ref="H8:I8"/>
    <mergeCell ref="W8:AF8"/>
    <mergeCell ref="D4:F4"/>
    <mergeCell ref="D5:F5"/>
    <mergeCell ref="M8:M13"/>
  </mergeCells>
  <hyperlinks>
    <hyperlink ref="AI62" location="Index!A1" display="Index" xr:uid="{00000000-0004-0000-2E00-000000000000}"/>
  </hyperlink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42">
    <tabColor rgb="FFFF0000"/>
  </sheetPr>
  <dimension ref="A1:AH57"/>
  <sheetViews>
    <sheetView workbookViewId="0"/>
  </sheetViews>
  <sheetFormatPr defaultColWidth="0" defaultRowHeight="15" zeroHeight="1"/>
  <cols>
    <col min="1" max="2" width="9.140625" style="184" customWidth="1"/>
    <col min="3" max="3" width="30.7109375" style="184" customWidth="1"/>
    <col min="4" max="4" width="13.42578125" style="184" customWidth="1"/>
    <col min="5" max="5" width="10.42578125" style="7010" customWidth="1"/>
    <col min="6" max="6" width="10.85546875" style="184" customWidth="1"/>
    <col min="7" max="7" width="11" style="7010" customWidth="1"/>
    <col min="8" max="9" width="11.85546875" style="184" customWidth="1"/>
    <col min="10" max="10" width="16" style="184" customWidth="1"/>
    <col min="11" max="11" width="15" style="184" customWidth="1"/>
    <col min="12" max="12" width="12.7109375" style="184" customWidth="1"/>
    <col min="13" max="13" width="13.42578125" style="184" customWidth="1"/>
    <col min="14" max="14" width="14.28515625" style="184" customWidth="1"/>
    <col min="15" max="20" width="15.42578125" style="184" customWidth="1"/>
    <col min="21" max="21" width="14.85546875" style="184" customWidth="1"/>
    <col min="22" max="22" width="16.85546875" style="184" bestFit="1" customWidth="1"/>
    <col min="23" max="23" width="19.140625" style="184" bestFit="1" customWidth="1"/>
    <col min="24" max="24" width="16.85546875" style="184" bestFit="1" customWidth="1"/>
    <col min="25" max="25" width="19.140625" style="184" bestFit="1" customWidth="1"/>
    <col min="26" max="27" width="19.140625" style="184" customWidth="1"/>
    <col min="28" max="28" width="17.28515625" style="184" customWidth="1"/>
    <col min="29" max="29" width="21.85546875" style="184" customWidth="1"/>
    <col min="30" max="30" width="19" style="184" customWidth="1"/>
    <col min="31" max="31" width="5.85546875" style="184" customWidth="1"/>
    <col min="32" max="32" width="18" style="184" customWidth="1"/>
    <col min="33" max="34" width="9.140625" style="184" customWidth="1"/>
    <col min="35" max="16384" width="9.140625" style="184" hidden="1"/>
  </cols>
  <sheetData>
    <row r="1" spans="1:34">
      <c r="A1" s="927"/>
      <c r="B1" s="927"/>
      <c r="C1" s="927"/>
      <c r="D1" s="927"/>
      <c r="E1" s="4800"/>
      <c r="F1" s="927"/>
      <c r="G1" s="4800"/>
      <c r="H1" s="927"/>
      <c r="I1" s="927"/>
      <c r="J1" s="927"/>
      <c r="K1" s="927"/>
      <c r="L1" s="927"/>
      <c r="M1" s="927"/>
      <c r="N1" s="927"/>
      <c r="O1" s="927"/>
      <c r="P1" s="927"/>
      <c r="Q1" s="927"/>
      <c r="R1" s="927"/>
      <c r="S1" s="927"/>
      <c r="T1" s="927"/>
      <c r="U1" s="927"/>
      <c r="V1" s="927"/>
      <c r="W1" s="927"/>
      <c r="X1" s="927"/>
      <c r="Y1" s="927"/>
      <c r="Z1" s="927"/>
      <c r="AA1" s="927"/>
      <c r="AB1" s="927"/>
      <c r="AC1" s="927"/>
      <c r="AD1" s="927"/>
      <c r="AE1" s="927"/>
      <c r="AF1" s="927"/>
      <c r="AG1" s="927"/>
      <c r="AH1" s="927"/>
    </row>
    <row r="2" spans="1:34" ht="15.75" thickBot="1">
      <c r="A2" s="927"/>
      <c r="B2" s="2"/>
      <c r="C2" s="2"/>
      <c r="D2" s="2"/>
      <c r="E2" s="4793"/>
      <c r="F2" s="2"/>
      <c r="G2" s="4793"/>
      <c r="H2" s="2"/>
      <c r="I2" s="2"/>
      <c r="J2" s="2"/>
      <c r="K2" s="2"/>
      <c r="L2" s="2"/>
      <c r="M2" s="2"/>
      <c r="N2" s="2"/>
      <c r="O2" s="2"/>
      <c r="P2" s="2"/>
      <c r="Q2" s="2"/>
      <c r="R2" s="2"/>
      <c r="S2" s="2"/>
      <c r="T2" s="2"/>
      <c r="U2" s="2"/>
      <c r="V2" s="2"/>
      <c r="W2" s="2"/>
      <c r="X2" s="2"/>
      <c r="Y2" s="2"/>
      <c r="Z2" s="2"/>
      <c r="AA2" s="2"/>
      <c r="AB2" s="2"/>
      <c r="AC2" s="2"/>
      <c r="AD2" s="2"/>
      <c r="AE2" s="2"/>
      <c r="AF2" s="2"/>
      <c r="AG2" s="2"/>
      <c r="AH2" s="927"/>
    </row>
    <row r="3" spans="1:34" s="6955" customFormat="1" ht="16.5" thickBot="1">
      <c r="A3" s="932"/>
      <c r="B3" s="5"/>
      <c r="C3" s="2858" t="s">
        <v>2993</v>
      </c>
      <c r="D3" s="2856"/>
      <c r="E3" s="4794"/>
      <c r="F3" s="2857"/>
      <c r="G3" s="4801"/>
      <c r="H3" s="69"/>
      <c r="I3" s="5"/>
      <c r="J3" s="896"/>
      <c r="K3" s="896"/>
      <c r="L3" s="896"/>
      <c r="M3" s="896"/>
      <c r="N3" s="896"/>
      <c r="O3" s="896"/>
      <c r="P3" s="896"/>
      <c r="Q3" s="896"/>
      <c r="R3" s="896"/>
      <c r="S3" s="896"/>
      <c r="T3" s="896"/>
      <c r="U3" s="896"/>
      <c r="V3" s="896"/>
      <c r="W3" s="896"/>
      <c r="X3" s="896"/>
      <c r="Y3" s="896"/>
      <c r="Z3" s="896"/>
      <c r="AA3" s="896"/>
      <c r="AB3" s="896"/>
      <c r="AC3" s="896"/>
      <c r="AD3" s="62"/>
      <c r="AE3" s="896"/>
      <c r="AF3" s="62" t="s">
        <v>2843</v>
      </c>
      <c r="AG3" s="896"/>
      <c r="AH3" s="773"/>
    </row>
    <row r="4" spans="1:34" s="6955" customFormat="1" ht="15.75">
      <c r="A4" s="932"/>
      <c r="B4" s="5"/>
      <c r="C4" s="2853" t="s">
        <v>57</v>
      </c>
      <c r="D4" s="8622" t="str">
        <f>J!E4</f>
        <v>ABC Company</v>
      </c>
      <c r="E4" s="8623"/>
      <c r="F4" s="8624"/>
      <c r="G4" s="4801"/>
      <c r="H4" s="69"/>
      <c r="I4" s="5"/>
      <c r="J4" s="896"/>
      <c r="K4" s="896"/>
      <c r="L4" s="896"/>
      <c r="M4" s="896"/>
      <c r="N4" s="896"/>
      <c r="O4" s="896"/>
      <c r="P4" s="896"/>
      <c r="Q4" s="896"/>
      <c r="R4" s="896"/>
      <c r="S4" s="896"/>
      <c r="T4" s="896"/>
      <c r="U4" s="896"/>
      <c r="V4" s="896"/>
      <c r="W4" s="896"/>
      <c r="X4" s="896"/>
      <c r="Y4" s="896"/>
      <c r="Z4" s="896"/>
      <c r="AA4" s="896"/>
      <c r="AB4" s="896"/>
      <c r="AC4" s="896"/>
      <c r="AD4" s="896"/>
      <c r="AE4" s="896"/>
      <c r="AF4" s="896"/>
      <c r="AG4" s="896"/>
      <c r="AH4" s="773"/>
    </row>
    <row r="5" spans="1:34" s="7009" customFormat="1" ht="19.5" thickBot="1">
      <c r="A5" s="933"/>
      <c r="B5" s="93"/>
      <c r="C5" s="2836" t="s">
        <v>2719</v>
      </c>
      <c r="D5" s="8625">
        <f>J!E5</f>
        <v>44196</v>
      </c>
      <c r="E5" s="8626"/>
      <c r="F5" s="8627"/>
      <c r="G5" s="4802"/>
      <c r="H5" s="311"/>
      <c r="I5" s="93"/>
      <c r="J5" s="896"/>
      <c r="K5" s="896"/>
      <c r="L5" s="896"/>
      <c r="M5" s="896"/>
      <c r="N5" s="896"/>
      <c r="O5" s="896"/>
      <c r="P5" s="896"/>
      <c r="Q5" s="896"/>
      <c r="R5" s="896"/>
      <c r="S5" s="896"/>
      <c r="T5" s="896"/>
      <c r="U5" s="896"/>
      <c r="V5" s="896"/>
      <c r="W5" s="896"/>
      <c r="X5" s="896"/>
      <c r="Y5" s="896"/>
      <c r="Z5" s="896"/>
      <c r="AA5" s="896"/>
      <c r="AB5" s="896"/>
      <c r="AC5" s="896"/>
      <c r="AD5" s="896"/>
      <c r="AE5" s="896"/>
      <c r="AF5" s="896"/>
      <c r="AG5" s="896"/>
      <c r="AH5" s="773"/>
    </row>
    <row r="6" spans="1:34" s="6955" customFormat="1" ht="15.75">
      <c r="A6" s="932"/>
      <c r="B6" s="5"/>
      <c r="C6" s="896"/>
      <c r="D6" s="69"/>
      <c r="E6" s="4795"/>
      <c r="F6" s="69"/>
      <c r="G6" s="4801"/>
      <c r="H6" s="69"/>
      <c r="I6" s="69"/>
      <c r="J6" s="69"/>
      <c r="K6" s="69"/>
      <c r="L6" s="69"/>
      <c r="M6" s="69"/>
      <c r="N6" s="69"/>
      <c r="O6" s="69"/>
      <c r="P6" s="69"/>
      <c r="Q6" s="69"/>
      <c r="R6" s="69"/>
      <c r="S6" s="69"/>
      <c r="T6" s="69"/>
      <c r="U6" s="5"/>
      <c r="V6" s="5"/>
      <c r="W6" s="5"/>
      <c r="X6" s="5"/>
      <c r="Y6" s="5"/>
      <c r="Z6" s="5"/>
      <c r="AA6" s="5"/>
      <c r="AB6" s="5"/>
      <c r="AC6" s="5"/>
      <c r="AD6" s="5"/>
      <c r="AE6" s="5"/>
      <c r="AF6" s="5"/>
      <c r="AG6" s="5"/>
      <c r="AH6" s="932"/>
    </row>
    <row r="7" spans="1:34" s="6955" customFormat="1" ht="13.5" thickBot="1">
      <c r="A7" s="932"/>
      <c r="B7" s="5"/>
      <c r="C7" s="88"/>
      <c r="D7" s="69"/>
      <c r="E7" s="4795"/>
      <c r="F7" s="69"/>
      <c r="G7" s="4801"/>
      <c r="H7" s="69"/>
      <c r="I7" s="69"/>
      <c r="J7" s="69"/>
      <c r="K7" s="69"/>
      <c r="L7" s="69"/>
      <c r="M7" s="69"/>
      <c r="N7" s="69"/>
      <c r="O7" s="69"/>
      <c r="P7" s="69"/>
      <c r="Q7" s="69"/>
      <c r="R7" s="69"/>
      <c r="S7" s="69"/>
      <c r="T7" s="69"/>
      <c r="U7" s="5"/>
      <c r="V7" s="5"/>
      <c r="W7" s="5"/>
      <c r="X7" s="5"/>
      <c r="Y7" s="5"/>
      <c r="Z7" s="5"/>
      <c r="AA7" s="5"/>
      <c r="AB7" s="5"/>
      <c r="AC7" s="5"/>
      <c r="AD7" s="5"/>
      <c r="AE7" s="5"/>
      <c r="AF7" s="5"/>
      <c r="AG7" s="5"/>
      <c r="AH7" s="932"/>
    </row>
    <row r="8" spans="1:34" s="6955" customFormat="1" ht="12.75">
      <c r="A8" s="932"/>
      <c r="B8" s="5"/>
      <c r="C8" s="4837"/>
      <c r="D8" s="4698"/>
      <c r="E8" s="4838"/>
      <c r="F8" s="4839"/>
      <c r="G8" s="4838"/>
      <c r="H8" s="4839"/>
      <c r="I8" s="4839"/>
      <c r="J8" s="4839"/>
      <c r="K8" s="4839"/>
      <c r="L8" s="4839" t="s">
        <v>4252</v>
      </c>
      <c r="M8" s="4839"/>
      <c r="N8" s="4839"/>
      <c r="O8" s="4839"/>
      <c r="P8" s="4700"/>
      <c r="Q8" s="4700"/>
      <c r="R8" s="4700"/>
      <c r="S8" s="3881"/>
      <c r="T8" s="2578"/>
      <c r="U8" s="4810"/>
      <c r="V8" s="4811"/>
      <c r="W8" s="4811"/>
      <c r="X8" s="4812" t="s">
        <v>1148</v>
      </c>
      <c r="Y8" s="4811"/>
      <c r="Z8" s="4811"/>
      <c r="AA8" s="4811"/>
      <c r="AB8" s="4811"/>
      <c r="AC8" s="4811"/>
      <c r="AD8" s="4813"/>
      <c r="AE8" s="5"/>
      <c r="AF8" s="4016" t="s">
        <v>1522</v>
      </c>
      <c r="AG8" s="5"/>
      <c r="AH8" s="932"/>
    </row>
    <row r="9" spans="1:34" s="6955" customFormat="1" ht="12.75">
      <c r="A9" s="932"/>
      <c r="B9" s="5"/>
      <c r="C9" s="587"/>
      <c r="D9" s="3824" t="s">
        <v>615</v>
      </c>
      <c r="E9" s="4840" t="s">
        <v>1281</v>
      </c>
      <c r="F9" s="4841" t="s">
        <v>1345</v>
      </c>
      <c r="G9" s="4840" t="s">
        <v>1281</v>
      </c>
      <c r="H9" s="4841" t="s">
        <v>644</v>
      </c>
      <c r="I9" s="4841" t="s">
        <v>832</v>
      </c>
      <c r="J9" s="4841" t="s">
        <v>1344</v>
      </c>
      <c r="K9" s="4841" t="s">
        <v>1293</v>
      </c>
      <c r="L9" s="4841" t="s">
        <v>1341</v>
      </c>
      <c r="M9" s="4841" t="s">
        <v>1343</v>
      </c>
      <c r="N9" s="4841" t="s">
        <v>1342</v>
      </c>
      <c r="O9" s="4841" t="s">
        <v>1341</v>
      </c>
      <c r="P9" s="4841"/>
      <c r="Q9" s="4841"/>
      <c r="R9" s="4841"/>
      <c r="S9" s="4842"/>
      <c r="T9" s="2579"/>
      <c r="U9" s="2586" t="s">
        <v>1238</v>
      </c>
      <c r="V9" s="4832"/>
      <c r="W9" s="2576"/>
      <c r="X9" s="2576"/>
      <c r="Y9" s="2576"/>
      <c r="Z9" s="5949"/>
      <c r="AA9" s="5949"/>
      <c r="AB9" s="350"/>
      <c r="AC9" s="585"/>
      <c r="AD9" s="2587"/>
      <c r="AE9" s="5"/>
      <c r="AF9" s="394" t="s">
        <v>1524</v>
      </c>
      <c r="AG9" s="5"/>
      <c r="AH9" s="932"/>
    </row>
    <row r="10" spans="1:34" s="6955" customFormat="1" ht="12.75">
      <c r="A10" s="932"/>
      <c r="B10" s="5"/>
      <c r="C10" s="587"/>
      <c r="D10" s="3824" t="s">
        <v>403</v>
      </c>
      <c r="E10" s="4840" t="s">
        <v>1340</v>
      </c>
      <c r="F10" s="4841" t="s">
        <v>1332</v>
      </c>
      <c r="G10" s="4840" t="s">
        <v>1339</v>
      </c>
      <c r="H10" s="4841" t="s">
        <v>1282</v>
      </c>
      <c r="I10" s="4841" t="s">
        <v>1338</v>
      </c>
      <c r="J10" s="4841" t="s">
        <v>1337</v>
      </c>
      <c r="K10" s="4841" t="s">
        <v>644</v>
      </c>
      <c r="L10" s="4841" t="s">
        <v>1336</v>
      </c>
      <c r="M10" s="4841" t="s">
        <v>1302</v>
      </c>
      <c r="N10" s="4841" t="s">
        <v>1297</v>
      </c>
      <c r="O10" s="4841" t="s">
        <v>1302</v>
      </c>
      <c r="P10" s="4841" t="s">
        <v>1249</v>
      </c>
      <c r="Q10" s="4841" t="s">
        <v>1250</v>
      </c>
      <c r="R10" s="3822" t="s">
        <v>4162</v>
      </c>
      <c r="S10" s="3857" t="s">
        <v>1262</v>
      </c>
      <c r="T10" s="2579"/>
      <c r="U10" s="2586" t="s">
        <v>1334</v>
      </c>
      <c r="V10" s="4087" t="s">
        <v>1239</v>
      </c>
      <c r="W10" s="2577" t="s">
        <v>1154</v>
      </c>
      <c r="X10" s="2577" t="s">
        <v>1239</v>
      </c>
      <c r="Y10" s="2577" t="s">
        <v>1154</v>
      </c>
      <c r="Z10" s="3822" t="s">
        <v>1249</v>
      </c>
      <c r="AA10" s="3822" t="s">
        <v>1250</v>
      </c>
      <c r="AB10" s="3822" t="s">
        <v>4162</v>
      </c>
      <c r="AC10" s="3857" t="s">
        <v>1262</v>
      </c>
      <c r="AD10" s="2588"/>
      <c r="AE10" s="5"/>
      <c r="AF10" s="394" t="s">
        <v>1462</v>
      </c>
      <c r="AG10" s="5"/>
      <c r="AH10" s="932"/>
    </row>
    <row r="11" spans="1:34" s="6955" customFormat="1" ht="12.75">
      <c r="A11" s="932"/>
      <c r="B11" s="5"/>
      <c r="C11" s="589" t="s">
        <v>1302</v>
      </c>
      <c r="D11" s="2386" t="s">
        <v>1260</v>
      </c>
      <c r="E11" s="4840"/>
      <c r="F11" s="4841"/>
      <c r="G11" s="4840"/>
      <c r="H11" s="4841" t="s">
        <v>618</v>
      </c>
      <c r="I11" s="4841"/>
      <c r="J11" s="4841"/>
      <c r="K11" s="4841" t="s">
        <v>1282</v>
      </c>
      <c r="L11" s="4841" t="s">
        <v>4253</v>
      </c>
      <c r="M11" s="4841" t="s">
        <v>1297</v>
      </c>
      <c r="N11" s="4841" t="s">
        <v>1306</v>
      </c>
      <c r="O11" s="4841" t="s">
        <v>1307</v>
      </c>
      <c r="P11" s="4843" t="s">
        <v>1261</v>
      </c>
      <c r="Q11" s="4843" t="s">
        <v>1261</v>
      </c>
      <c r="R11" s="2837" t="s">
        <v>1261</v>
      </c>
      <c r="S11" s="3857" t="s">
        <v>1261</v>
      </c>
      <c r="T11" s="2579"/>
      <c r="U11" s="2254" t="s">
        <v>1305</v>
      </c>
      <c r="V11" s="4087" t="s">
        <v>2706</v>
      </c>
      <c r="W11" s="2577" t="s">
        <v>2706</v>
      </c>
      <c r="X11" s="2577" t="s">
        <v>2707</v>
      </c>
      <c r="Y11" s="2577" t="s">
        <v>2707</v>
      </c>
      <c r="Z11" s="2837" t="s">
        <v>1261</v>
      </c>
      <c r="AA11" s="2837" t="s">
        <v>1261</v>
      </c>
      <c r="AB11" s="2837" t="s">
        <v>1261</v>
      </c>
      <c r="AC11" s="3857" t="s">
        <v>1261</v>
      </c>
      <c r="AD11" s="2588" t="s">
        <v>1154</v>
      </c>
      <c r="AE11" s="5"/>
      <c r="AF11" s="395">
        <v>43465</v>
      </c>
      <c r="AG11" s="5"/>
      <c r="AH11" s="932"/>
    </row>
    <row r="12" spans="1:34" s="6956" customFormat="1" ht="12.75">
      <c r="A12" s="934"/>
      <c r="B12" s="1030"/>
      <c r="C12" s="4844" t="s">
        <v>1332</v>
      </c>
      <c r="D12" s="4845" t="s">
        <v>344</v>
      </c>
      <c r="E12" s="4846"/>
      <c r="F12" s="4847"/>
      <c r="G12" s="4846"/>
      <c r="H12" s="4847"/>
      <c r="I12" s="4847"/>
      <c r="J12" s="4847"/>
      <c r="K12" s="4847" t="s">
        <v>1302</v>
      </c>
      <c r="L12" s="4847" t="s">
        <v>1305</v>
      </c>
      <c r="M12" s="4847" t="s">
        <v>1306</v>
      </c>
      <c r="N12" s="4847"/>
      <c r="O12" s="4847" t="s">
        <v>1305</v>
      </c>
      <c r="P12" s="4848"/>
      <c r="Q12" s="4848"/>
      <c r="R12" s="4848"/>
      <c r="S12" s="4849" t="s">
        <v>2708</v>
      </c>
      <c r="T12" s="2580"/>
      <c r="U12" s="4814" t="s">
        <v>3933</v>
      </c>
      <c r="V12" s="4815" t="s">
        <v>1263</v>
      </c>
      <c r="W12" s="4816" t="s">
        <v>1263</v>
      </c>
      <c r="X12" s="4683"/>
      <c r="Y12" s="4817"/>
      <c r="Z12" s="351"/>
      <c r="AA12" s="351"/>
      <c r="AB12" s="4818"/>
      <c r="AC12" s="4819" t="s">
        <v>4003</v>
      </c>
      <c r="AD12" s="5356" t="s">
        <v>4004</v>
      </c>
      <c r="AE12" s="1030"/>
      <c r="AF12" s="4088" t="s">
        <v>1309</v>
      </c>
      <c r="AG12" s="1030"/>
      <c r="AH12" s="934"/>
    </row>
    <row r="13" spans="1:34" s="6955" customFormat="1" ht="12.75">
      <c r="A13" s="932"/>
      <c r="B13" s="5"/>
      <c r="C13" s="4850" t="s">
        <v>392</v>
      </c>
      <c r="D13" s="4851" t="s">
        <v>409</v>
      </c>
      <c r="E13" s="4852" t="s">
        <v>410</v>
      </c>
      <c r="F13" s="4851" t="s">
        <v>411</v>
      </c>
      <c r="G13" s="4853" t="s">
        <v>412</v>
      </c>
      <c r="H13" s="4851" t="s">
        <v>413</v>
      </c>
      <c r="I13" s="4851" t="s">
        <v>414</v>
      </c>
      <c r="J13" s="4851" t="s">
        <v>415</v>
      </c>
      <c r="K13" s="4851" t="s">
        <v>416</v>
      </c>
      <c r="L13" s="4851" t="s">
        <v>417</v>
      </c>
      <c r="M13" s="4851" t="s">
        <v>418</v>
      </c>
      <c r="N13" s="4851" t="s">
        <v>419</v>
      </c>
      <c r="O13" s="4851" t="s">
        <v>420</v>
      </c>
      <c r="P13" s="4822" t="s">
        <v>421</v>
      </c>
      <c r="Q13" s="4822" t="s">
        <v>422</v>
      </c>
      <c r="R13" s="4822" t="s">
        <v>1093</v>
      </c>
      <c r="S13" s="4854" t="s">
        <v>1094</v>
      </c>
      <c r="T13" s="2580"/>
      <c r="U13" s="4820" t="s">
        <v>1095</v>
      </c>
      <c r="V13" s="4821" t="s">
        <v>1096</v>
      </c>
      <c r="W13" s="4822" t="s">
        <v>1097</v>
      </c>
      <c r="X13" s="4822" t="s">
        <v>1098</v>
      </c>
      <c r="Y13" s="4822" t="s">
        <v>1155</v>
      </c>
      <c r="Z13" s="4822" t="s">
        <v>1156</v>
      </c>
      <c r="AA13" s="4822" t="s">
        <v>1157</v>
      </c>
      <c r="AB13" s="4226" t="s">
        <v>3932</v>
      </c>
      <c r="AC13" s="4822" t="s">
        <v>1159</v>
      </c>
      <c r="AD13" s="4226" t="s">
        <v>4002</v>
      </c>
      <c r="AE13" s="5"/>
      <c r="AF13" s="4679" t="s">
        <v>1161</v>
      </c>
      <c r="AG13" s="5"/>
      <c r="AH13" s="932"/>
    </row>
    <row r="14" spans="1:34" s="6955" customFormat="1" ht="12.75">
      <c r="A14" s="932"/>
      <c r="B14" s="5"/>
      <c r="C14" s="590"/>
      <c r="D14" s="4855"/>
      <c r="E14" s="4856"/>
      <c r="F14" s="4823"/>
      <c r="G14" s="4856"/>
      <c r="H14" s="4823"/>
      <c r="I14" s="4823"/>
      <c r="J14" s="4823"/>
      <c r="K14" s="4823"/>
      <c r="L14" s="4823"/>
      <c r="M14" s="4823"/>
      <c r="N14" s="4823"/>
      <c r="O14" s="4823"/>
      <c r="P14" s="4857"/>
      <c r="Q14" s="4857"/>
      <c r="R14" s="4857"/>
      <c r="S14" s="4824"/>
      <c r="T14" s="2581"/>
      <c r="U14" s="4833"/>
      <c r="V14" s="4823"/>
      <c r="W14" s="4823"/>
      <c r="X14" s="4823"/>
      <c r="Y14" s="4823"/>
      <c r="Z14" s="4823"/>
      <c r="AA14" s="4823"/>
      <c r="AB14" s="4823"/>
      <c r="AC14" s="4823"/>
      <c r="AD14" s="4824"/>
      <c r="AE14" s="5"/>
      <c r="AF14" s="3030"/>
      <c r="AG14" s="5"/>
      <c r="AH14" s="932"/>
    </row>
    <row r="15" spans="1:34" s="6957" customFormat="1" ht="12.75">
      <c r="A15" s="935"/>
      <c r="B15" s="108"/>
      <c r="C15" s="590">
        <v>1</v>
      </c>
      <c r="D15" s="4858"/>
      <c r="E15" s="4856"/>
      <c r="F15" s="4859"/>
      <c r="G15" s="4856"/>
      <c r="H15" s="4823"/>
      <c r="I15" s="4823"/>
      <c r="J15" s="4823"/>
      <c r="K15" s="4823"/>
      <c r="L15" s="4823"/>
      <c r="M15" s="4823"/>
      <c r="N15" s="4823"/>
      <c r="O15" s="4823"/>
      <c r="P15" s="4823"/>
      <c r="Q15" s="4823"/>
      <c r="R15" s="4823"/>
      <c r="S15" s="4860">
        <f>P15+Q15-R15</f>
        <v>0</v>
      </c>
      <c r="T15" s="2581"/>
      <c r="U15" s="4000">
        <f>+V15+W15</f>
        <v>0</v>
      </c>
      <c r="V15" s="4823"/>
      <c r="W15" s="4823"/>
      <c r="X15" s="4823"/>
      <c r="Y15" s="4823"/>
      <c r="Z15" s="4823"/>
      <c r="AA15" s="4823"/>
      <c r="AB15" s="4823"/>
      <c r="AC15" s="4463">
        <f>Z15+AA15-AB15</f>
        <v>0</v>
      </c>
      <c r="AD15" s="3999">
        <f>+W15+Y15</f>
        <v>0</v>
      </c>
      <c r="AE15" s="5"/>
      <c r="AF15" s="3030"/>
      <c r="AG15" s="108"/>
      <c r="AH15" s="935"/>
    </row>
    <row r="16" spans="1:34" s="6957" customFormat="1" ht="12.75">
      <c r="A16" s="935"/>
      <c r="B16" s="108"/>
      <c r="C16" s="590">
        <v>2</v>
      </c>
      <c r="D16" s="4858"/>
      <c r="E16" s="4856"/>
      <c r="F16" s="4859"/>
      <c r="G16" s="4856"/>
      <c r="H16" s="4823"/>
      <c r="I16" s="4823"/>
      <c r="J16" s="4823"/>
      <c r="K16" s="4823"/>
      <c r="L16" s="4823"/>
      <c r="M16" s="4823"/>
      <c r="N16" s="4823"/>
      <c r="O16" s="4823"/>
      <c r="P16" s="4823"/>
      <c r="Q16" s="4823"/>
      <c r="R16" s="4823"/>
      <c r="S16" s="4860">
        <f>P16+Q16-R16</f>
        <v>0</v>
      </c>
      <c r="T16" s="2581"/>
      <c r="U16" s="4000">
        <f>+V16+W16</f>
        <v>0</v>
      </c>
      <c r="V16" s="4823"/>
      <c r="W16" s="4823"/>
      <c r="X16" s="4823"/>
      <c r="Y16" s="4823"/>
      <c r="Z16" s="4823"/>
      <c r="AA16" s="4823"/>
      <c r="AB16" s="4823"/>
      <c r="AC16" s="4463">
        <f t="shared" ref="AC16:AC48" si="0">Z16+AA16-AB16</f>
        <v>0</v>
      </c>
      <c r="AD16" s="3999">
        <f>+W16+Y16</f>
        <v>0</v>
      </c>
      <c r="AE16" s="5"/>
      <c r="AF16" s="3030"/>
      <c r="AG16" s="108"/>
      <c r="AH16" s="935"/>
    </row>
    <row r="17" spans="1:34" s="6957" customFormat="1" ht="12.75">
      <c r="A17" s="935"/>
      <c r="B17" s="108"/>
      <c r="C17" s="590">
        <v>3</v>
      </c>
      <c r="D17" s="4858"/>
      <c r="E17" s="4856"/>
      <c r="F17" s="4859"/>
      <c r="G17" s="4856"/>
      <c r="H17" s="4823"/>
      <c r="I17" s="4823"/>
      <c r="J17" s="4823"/>
      <c r="K17" s="4823"/>
      <c r="L17" s="4823"/>
      <c r="M17" s="4823"/>
      <c r="N17" s="4823"/>
      <c r="O17" s="4823"/>
      <c r="P17" s="4823"/>
      <c r="Q17" s="4823"/>
      <c r="R17" s="4823"/>
      <c r="S17" s="4860">
        <f>P17+Q17-R17</f>
        <v>0</v>
      </c>
      <c r="T17" s="2581"/>
      <c r="U17" s="4000">
        <f>+V17+W17</f>
        <v>0</v>
      </c>
      <c r="V17" s="4823"/>
      <c r="W17" s="4823"/>
      <c r="X17" s="4823"/>
      <c r="Y17" s="4823"/>
      <c r="Z17" s="4823"/>
      <c r="AA17" s="4823"/>
      <c r="AB17" s="4823"/>
      <c r="AC17" s="4463">
        <f t="shared" si="0"/>
        <v>0</v>
      </c>
      <c r="AD17" s="3999">
        <f>+W17+Y17</f>
        <v>0</v>
      </c>
      <c r="AE17" s="5"/>
      <c r="AF17" s="3030"/>
      <c r="AG17" s="108"/>
      <c r="AH17" s="935"/>
    </row>
    <row r="18" spans="1:34" s="6957" customFormat="1" ht="12.75">
      <c r="A18" s="935"/>
      <c r="B18" s="108"/>
      <c r="C18" s="590">
        <v>4</v>
      </c>
      <c r="D18" s="4858"/>
      <c r="E18" s="4856"/>
      <c r="F18" s="4859"/>
      <c r="G18" s="4856"/>
      <c r="H18" s="4823"/>
      <c r="I18" s="4823"/>
      <c r="J18" s="4823"/>
      <c r="K18" s="4823"/>
      <c r="L18" s="4823"/>
      <c r="M18" s="4823"/>
      <c r="N18" s="4823"/>
      <c r="O18" s="4823"/>
      <c r="P18" s="4823"/>
      <c r="Q18" s="4823"/>
      <c r="R18" s="4823"/>
      <c r="S18" s="4860">
        <f>P18+Q18-R18</f>
        <v>0</v>
      </c>
      <c r="T18" s="2581"/>
      <c r="U18" s="4000">
        <f>+V18+W18</f>
        <v>0</v>
      </c>
      <c r="V18" s="4823"/>
      <c r="W18" s="4823"/>
      <c r="X18" s="4823"/>
      <c r="Y18" s="4823"/>
      <c r="Z18" s="4823"/>
      <c r="AA18" s="4823"/>
      <c r="AB18" s="4823"/>
      <c r="AC18" s="4463">
        <f t="shared" si="0"/>
        <v>0</v>
      </c>
      <c r="AD18" s="3999">
        <f>+W18+Y18</f>
        <v>0</v>
      </c>
      <c r="AE18" s="5"/>
      <c r="AF18" s="3030"/>
      <c r="AG18" s="108"/>
      <c r="AH18" s="935"/>
    </row>
    <row r="19" spans="1:34" s="6957" customFormat="1" ht="12.75">
      <c r="A19" s="935"/>
      <c r="B19" s="108"/>
      <c r="C19" s="590">
        <v>5</v>
      </c>
      <c r="D19" s="4858"/>
      <c r="E19" s="4856"/>
      <c r="F19" s="4859"/>
      <c r="G19" s="4856"/>
      <c r="H19" s="4823"/>
      <c r="I19" s="4823"/>
      <c r="J19" s="4823"/>
      <c r="K19" s="4823"/>
      <c r="L19" s="4823"/>
      <c r="M19" s="4823"/>
      <c r="N19" s="4823"/>
      <c r="O19" s="4823"/>
      <c r="P19" s="4823"/>
      <c r="Q19" s="4823"/>
      <c r="R19" s="4823"/>
      <c r="S19" s="4860">
        <f t="shared" ref="S19:S48" si="1">P19+Q19-R19</f>
        <v>0</v>
      </c>
      <c r="T19" s="2581"/>
      <c r="U19" s="4000">
        <f t="shared" ref="U19:U48" si="2">+V19+W19</f>
        <v>0</v>
      </c>
      <c r="V19" s="4823"/>
      <c r="W19" s="4823"/>
      <c r="X19" s="4823"/>
      <c r="Y19" s="4823"/>
      <c r="Z19" s="4823"/>
      <c r="AA19" s="4823"/>
      <c r="AB19" s="4823"/>
      <c r="AC19" s="4463">
        <f t="shared" si="0"/>
        <v>0</v>
      </c>
      <c r="AD19" s="3999">
        <f t="shared" ref="AD19:AD48" si="3">+W19+Y19</f>
        <v>0</v>
      </c>
      <c r="AE19" s="5"/>
      <c r="AF19" s="3030"/>
      <c r="AG19" s="108"/>
      <c r="AH19" s="935"/>
    </row>
    <row r="20" spans="1:34" s="6957" customFormat="1" ht="12.75">
      <c r="A20" s="935"/>
      <c r="B20" s="108"/>
      <c r="C20" s="590">
        <v>6</v>
      </c>
      <c r="D20" s="4858"/>
      <c r="E20" s="4856"/>
      <c r="F20" s="4859"/>
      <c r="G20" s="4856"/>
      <c r="H20" s="4823"/>
      <c r="I20" s="4823"/>
      <c r="J20" s="4823"/>
      <c r="K20" s="4823"/>
      <c r="L20" s="4823"/>
      <c r="M20" s="4823"/>
      <c r="N20" s="4823"/>
      <c r="O20" s="4823"/>
      <c r="P20" s="4823"/>
      <c r="Q20" s="4823"/>
      <c r="R20" s="4823"/>
      <c r="S20" s="4860">
        <f t="shared" si="1"/>
        <v>0</v>
      </c>
      <c r="T20" s="2581"/>
      <c r="U20" s="4000">
        <f t="shared" si="2"/>
        <v>0</v>
      </c>
      <c r="V20" s="4823"/>
      <c r="W20" s="4823"/>
      <c r="X20" s="4823"/>
      <c r="Y20" s="4823"/>
      <c r="Z20" s="4823"/>
      <c r="AA20" s="4823"/>
      <c r="AB20" s="4823"/>
      <c r="AC20" s="4463">
        <f t="shared" si="0"/>
        <v>0</v>
      </c>
      <c r="AD20" s="3999">
        <f t="shared" si="3"/>
        <v>0</v>
      </c>
      <c r="AE20" s="5"/>
      <c r="AF20" s="3030"/>
      <c r="AG20" s="108"/>
      <c r="AH20" s="935"/>
    </row>
    <row r="21" spans="1:34" s="6957" customFormat="1" ht="12.75">
      <c r="A21" s="935"/>
      <c r="B21" s="108"/>
      <c r="C21" s="590">
        <v>7</v>
      </c>
      <c r="D21" s="4858"/>
      <c r="E21" s="4856"/>
      <c r="F21" s="4859"/>
      <c r="G21" s="4856"/>
      <c r="H21" s="4823"/>
      <c r="I21" s="4823"/>
      <c r="J21" s="4823"/>
      <c r="K21" s="4823"/>
      <c r="L21" s="4823"/>
      <c r="M21" s="4823"/>
      <c r="N21" s="4823"/>
      <c r="O21" s="4823"/>
      <c r="P21" s="4823"/>
      <c r="Q21" s="4823"/>
      <c r="R21" s="4823"/>
      <c r="S21" s="4860">
        <f t="shared" si="1"/>
        <v>0</v>
      </c>
      <c r="T21" s="2581"/>
      <c r="U21" s="4000">
        <f t="shared" si="2"/>
        <v>0</v>
      </c>
      <c r="V21" s="4823"/>
      <c r="W21" s="4823"/>
      <c r="X21" s="4823"/>
      <c r="Y21" s="4823"/>
      <c r="Z21" s="4823"/>
      <c r="AA21" s="4823"/>
      <c r="AB21" s="4823"/>
      <c r="AC21" s="4463">
        <f t="shared" si="0"/>
        <v>0</v>
      </c>
      <c r="AD21" s="3999">
        <f t="shared" si="3"/>
        <v>0</v>
      </c>
      <c r="AE21" s="5"/>
      <c r="AF21" s="3030"/>
      <c r="AG21" s="108"/>
      <c r="AH21" s="935"/>
    </row>
    <row r="22" spans="1:34" s="6957" customFormat="1" ht="12.75">
      <c r="A22" s="935"/>
      <c r="B22" s="108"/>
      <c r="C22" s="590">
        <v>8</v>
      </c>
      <c r="D22" s="4858"/>
      <c r="E22" s="4856"/>
      <c r="F22" s="4859"/>
      <c r="G22" s="4856"/>
      <c r="H22" s="4823"/>
      <c r="I22" s="4823"/>
      <c r="J22" s="4823"/>
      <c r="K22" s="4823"/>
      <c r="L22" s="4823"/>
      <c r="M22" s="4823"/>
      <c r="N22" s="4823"/>
      <c r="O22" s="4823"/>
      <c r="P22" s="4823"/>
      <c r="Q22" s="4823"/>
      <c r="R22" s="4823"/>
      <c r="S22" s="4860">
        <f t="shared" si="1"/>
        <v>0</v>
      </c>
      <c r="T22" s="2581"/>
      <c r="U22" s="4000">
        <f t="shared" si="2"/>
        <v>0</v>
      </c>
      <c r="V22" s="4823"/>
      <c r="W22" s="4823"/>
      <c r="X22" s="4823"/>
      <c r="Y22" s="4823"/>
      <c r="Z22" s="4823"/>
      <c r="AA22" s="4823"/>
      <c r="AB22" s="4823"/>
      <c r="AC22" s="4463">
        <f t="shared" si="0"/>
        <v>0</v>
      </c>
      <c r="AD22" s="3999">
        <f t="shared" si="3"/>
        <v>0</v>
      </c>
      <c r="AE22" s="5"/>
      <c r="AF22" s="3030"/>
      <c r="AG22" s="108"/>
      <c r="AH22" s="935"/>
    </row>
    <row r="23" spans="1:34" s="6957" customFormat="1" ht="12.75">
      <c r="A23" s="935"/>
      <c r="B23" s="108"/>
      <c r="C23" s="590">
        <v>9</v>
      </c>
      <c r="D23" s="4858"/>
      <c r="E23" s="4856"/>
      <c r="F23" s="4859"/>
      <c r="G23" s="4856"/>
      <c r="H23" s="4823"/>
      <c r="I23" s="4823"/>
      <c r="J23" s="4823"/>
      <c r="K23" s="4823"/>
      <c r="L23" s="4823"/>
      <c r="M23" s="4823"/>
      <c r="N23" s="4823"/>
      <c r="O23" s="4823"/>
      <c r="P23" s="4823"/>
      <c r="Q23" s="4823"/>
      <c r="R23" s="4823"/>
      <c r="S23" s="4860">
        <f t="shared" si="1"/>
        <v>0</v>
      </c>
      <c r="T23" s="2581"/>
      <c r="U23" s="4000">
        <f t="shared" si="2"/>
        <v>0</v>
      </c>
      <c r="V23" s="4823"/>
      <c r="W23" s="4823"/>
      <c r="X23" s="4823"/>
      <c r="Y23" s="4823"/>
      <c r="Z23" s="4823"/>
      <c r="AA23" s="4823"/>
      <c r="AB23" s="4823"/>
      <c r="AC23" s="4463">
        <f t="shared" si="0"/>
        <v>0</v>
      </c>
      <c r="AD23" s="3999">
        <f t="shared" si="3"/>
        <v>0</v>
      </c>
      <c r="AE23" s="5"/>
      <c r="AF23" s="3030"/>
      <c r="AG23" s="108"/>
      <c r="AH23" s="935"/>
    </row>
    <row r="24" spans="1:34" s="6957" customFormat="1" ht="12.75">
      <c r="A24" s="935"/>
      <c r="B24" s="108"/>
      <c r="C24" s="590">
        <v>10</v>
      </c>
      <c r="D24" s="4858"/>
      <c r="E24" s="4856"/>
      <c r="F24" s="4859"/>
      <c r="G24" s="4856"/>
      <c r="H24" s="4823"/>
      <c r="I24" s="4823"/>
      <c r="J24" s="4823"/>
      <c r="K24" s="4823"/>
      <c r="L24" s="4823"/>
      <c r="M24" s="4823"/>
      <c r="N24" s="4823"/>
      <c r="O24" s="4823"/>
      <c r="P24" s="4823"/>
      <c r="Q24" s="4823"/>
      <c r="R24" s="4823"/>
      <c r="S24" s="4860">
        <f t="shared" si="1"/>
        <v>0</v>
      </c>
      <c r="T24" s="2581"/>
      <c r="U24" s="4000">
        <f t="shared" si="2"/>
        <v>0</v>
      </c>
      <c r="V24" s="4823"/>
      <c r="W24" s="4823"/>
      <c r="X24" s="4823"/>
      <c r="Y24" s="4823"/>
      <c r="Z24" s="4823"/>
      <c r="AA24" s="4823"/>
      <c r="AB24" s="4823"/>
      <c r="AC24" s="4463">
        <f t="shared" si="0"/>
        <v>0</v>
      </c>
      <c r="AD24" s="3999">
        <f t="shared" si="3"/>
        <v>0</v>
      </c>
      <c r="AE24" s="5"/>
      <c r="AF24" s="3030"/>
      <c r="AG24" s="108"/>
      <c r="AH24" s="935"/>
    </row>
    <row r="25" spans="1:34" s="6957" customFormat="1" ht="12.75">
      <c r="A25" s="935"/>
      <c r="B25" s="108"/>
      <c r="C25" s="590">
        <v>11</v>
      </c>
      <c r="D25" s="4858"/>
      <c r="E25" s="4856"/>
      <c r="F25" s="4859"/>
      <c r="G25" s="4856"/>
      <c r="H25" s="4823"/>
      <c r="I25" s="4823"/>
      <c r="J25" s="4823"/>
      <c r="K25" s="4823"/>
      <c r="L25" s="4823"/>
      <c r="M25" s="4823"/>
      <c r="N25" s="4823"/>
      <c r="O25" s="4823"/>
      <c r="P25" s="4823"/>
      <c r="Q25" s="4823"/>
      <c r="R25" s="4823"/>
      <c r="S25" s="4860">
        <f t="shared" si="1"/>
        <v>0</v>
      </c>
      <c r="T25" s="2581"/>
      <c r="U25" s="4000">
        <f t="shared" si="2"/>
        <v>0</v>
      </c>
      <c r="V25" s="4823"/>
      <c r="W25" s="4823"/>
      <c r="X25" s="4823"/>
      <c r="Y25" s="4823"/>
      <c r="Z25" s="4823"/>
      <c r="AA25" s="4823"/>
      <c r="AB25" s="4823"/>
      <c r="AC25" s="4463">
        <f t="shared" si="0"/>
        <v>0</v>
      </c>
      <c r="AD25" s="3999">
        <f t="shared" si="3"/>
        <v>0</v>
      </c>
      <c r="AE25" s="5"/>
      <c r="AF25" s="3030"/>
      <c r="AG25" s="108"/>
      <c r="AH25" s="935"/>
    </row>
    <row r="26" spans="1:34" s="6957" customFormat="1" ht="12.75">
      <c r="A26" s="935"/>
      <c r="B26" s="108"/>
      <c r="C26" s="590">
        <v>12</v>
      </c>
      <c r="D26" s="4858"/>
      <c r="E26" s="4856"/>
      <c r="F26" s="4859"/>
      <c r="G26" s="4856"/>
      <c r="H26" s="4823"/>
      <c r="I26" s="4823"/>
      <c r="J26" s="4823"/>
      <c r="K26" s="4823"/>
      <c r="L26" s="4823"/>
      <c r="M26" s="4823"/>
      <c r="N26" s="4823"/>
      <c r="O26" s="4823"/>
      <c r="P26" s="4823"/>
      <c r="Q26" s="4823"/>
      <c r="R26" s="4823"/>
      <c r="S26" s="4860">
        <f t="shared" si="1"/>
        <v>0</v>
      </c>
      <c r="T26" s="2581"/>
      <c r="U26" s="4000">
        <f t="shared" si="2"/>
        <v>0</v>
      </c>
      <c r="V26" s="4823"/>
      <c r="W26" s="4823"/>
      <c r="X26" s="4823"/>
      <c r="Y26" s="4823"/>
      <c r="Z26" s="4823"/>
      <c r="AA26" s="4823"/>
      <c r="AB26" s="4823"/>
      <c r="AC26" s="4463">
        <f t="shared" si="0"/>
        <v>0</v>
      </c>
      <c r="AD26" s="3999">
        <f t="shared" si="3"/>
        <v>0</v>
      </c>
      <c r="AE26" s="5"/>
      <c r="AF26" s="3030"/>
      <c r="AG26" s="108"/>
      <c r="AH26" s="935"/>
    </row>
    <row r="27" spans="1:34" s="6957" customFormat="1" ht="12.75">
      <c r="A27" s="935"/>
      <c r="B27" s="108"/>
      <c r="C27" s="590">
        <v>13</v>
      </c>
      <c r="D27" s="4858"/>
      <c r="E27" s="4856"/>
      <c r="F27" s="4859"/>
      <c r="G27" s="4856"/>
      <c r="H27" s="4823"/>
      <c r="I27" s="4823"/>
      <c r="J27" s="4823"/>
      <c r="K27" s="4823"/>
      <c r="L27" s="4823"/>
      <c r="M27" s="4823"/>
      <c r="N27" s="4823"/>
      <c r="O27" s="4823"/>
      <c r="P27" s="4823"/>
      <c r="Q27" s="4823"/>
      <c r="R27" s="4823"/>
      <c r="S27" s="4860">
        <f t="shared" si="1"/>
        <v>0</v>
      </c>
      <c r="T27" s="2581"/>
      <c r="U27" s="4000">
        <f t="shared" si="2"/>
        <v>0</v>
      </c>
      <c r="V27" s="4823"/>
      <c r="W27" s="4823"/>
      <c r="X27" s="4823"/>
      <c r="Y27" s="4823"/>
      <c r="Z27" s="4823"/>
      <c r="AA27" s="4823"/>
      <c r="AB27" s="4823"/>
      <c r="AC27" s="4463">
        <f t="shared" si="0"/>
        <v>0</v>
      </c>
      <c r="AD27" s="3999">
        <f t="shared" si="3"/>
        <v>0</v>
      </c>
      <c r="AE27" s="5"/>
      <c r="AF27" s="3030"/>
      <c r="AG27" s="108"/>
      <c r="AH27" s="935"/>
    </row>
    <row r="28" spans="1:34" s="6957" customFormat="1" ht="12.75">
      <c r="A28" s="935"/>
      <c r="B28" s="108"/>
      <c r="C28" s="590">
        <v>14</v>
      </c>
      <c r="D28" s="4858"/>
      <c r="E28" s="4856"/>
      <c r="F28" s="4859"/>
      <c r="G28" s="4856"/>
      <c r="H28" s="4823"/>
      <c r="I28" s="4823"/>
      <c r="J28" s="4823"/>
      <c r="K28" s="4823"/>
      <c r="L28" s="4823"/>
      <c r="M28" s="4823"/>
      <c r="N28" s="4823"/>
      <c r="O28" s="4823"/>
      <c r="P28" s="4823"/>
      <c r="Q28" s="4823"/>
      <c r="R28" s="4823"/>
      <c r="S28" s="4860">
        <f t="shared" si="1"/>
        <v>0</v>
      </c>
      <c r="T28" s="2581"/>
      <c r="U28" s="4000">
        <f t="shared" si="2"/>
        <v>0</v>
      </c>
      <c r="V28" s="4823"/>
      <c r="W28" s="4823"/>
      <c r="X28" s="4823"/>
      <c r="Y28" s="4823"/>
      <c r="Z28" s="4823"/>
      <c r="AA28" s="4823"/>
      <c r="AB28" s="4823"/>
      <c r="AC28" s="4463">
        <f t="shared" si="0"/>
        <v>0</v>
      </c>
      <c r="AD28" s="3999">
        <f t="shared" si="3"/>
        <v>0</v>
      </c>
      <c r="AE28" s="5"/>
      <c r="AF28" s="3030"/>
      <c r="AG28" s="108"/>
      <c r="AH28" s="935"/>
    </row>
    <row r="29" spans="1:34" s="6957" customFormat="1" ht="12.75">
      <c r="A29" s="935"/>
      <c r="B29" s="108"/>
      <c r="C29" s="590">
        <v>15</v>
      </c>
      <c r="D29" s="4858"/>
      <c r="E29" s="4856"/>
      <c r="F29" s="4859"/>
      <c r="G29" s="4856"/>
      <c r="H29" s="4823"/>
      <c r="I29" s="4823"/>
      <c r="J29" s="4823"/>
      <c r="K29" s="4823"/>
      <c r="L29" s="4823"/>
      <c r="M29" s="4823"/>
      <c r="N29" s="4823"/>
      <c r="O29" s="4823"/>
      <c r="P29" s="4823"/>
      <c r="Q29" s="4823"/>
      <c r="R29" s="4823"/>
      <c r="S29" s="4860">
        <f t="shared" si="1"/>
        <v>0</v>
      </c>
      <c r="T29" s="2581"/>
      <c r="U29" s="4000">
        <f t="shared" si="2"/>
        <v>0</v>
      </c>
      <c r="V29" s="4823"/>
      <c r="W29" s="4823"/>
      <c r="X29" s="4823"/>
      <c r="Y29" s="4823"/>
      <c r="Z29" s="4823"/>
      <c r="AA29" s="4823"/>
      <c r="AB29" s="4823"/>
      <c r="AC29" s="4463">
        <f t="shared" si="0"/>
        <v>0</v>
      </c>
      <c r="AD29" s="3999">
        <f t="shared" si="3"/>
        <v>0</v>
      </c>
      <c r="AE29" s="5"/>
      <c r="AF29" s="3030"/>
      <c r="AG29" s="108"/>
      <c r="AH29" s="935"/>
    </row>
    <row r="30" spans="1:34" s="6957" customFormat="1" ht="12.75">
      <c r="A30" s="935"/>
      <c r="B30" s="108"/>
      <c r="C30" s="590">
        <v>16</v>
      </c>
      <c r="D30" s="4858"/>
      <c r="E30" s="4856"/>
      <c r="F30" s="4859"/>
      <c r="G30" s="4856"/>
      <c r="H30" s="4823"/>
      <c r="I30" s="4823"/>
      <c r="J30" s="4823"/>
      <c r="K30" s="4823"/>
      <c r="L30" s="4823"/>
      <c r="M30" s="4823"/>
      <c r="N30" s="4823"/>
      <c r="O30" s="4823"/>
      <c r="P30" s="4823"/>
      <c r="Q30" s="4823"/>
      <c r="R30" s="4823"/>
      <c r="S30" s="4860">
        <f t="shared" si="1"/>
        <v>0</v>
      </c>
      <c r="T30" s="2581"/>
      <c r="U30" s="4000">
        <f t="shared" si="2"/>
        <v>0</v>
      </c>
      <c r="V30" s="4823"/>
      <c r="W30" s="4823"/>
      <c r="X30" s="4823"/>
      <c r="Y30" s="4823"/>
      <c r="Z30" s="4823"/>
      <c r="AA30" s="4823"/>
      <c r="AB30" s="4823"/>
      <c r="AC30" s="4463">
        <f t="shared" si="0"/>
        <v>0</v>
      </c>
      <c r="AD30" s="3999">
        <f t="shared" si="3"/>
        <v>0</v>
      </c>
      <c r="AE30" s="5"/>
      <c r="AF30" s="3030"/>
      <c r="AG30" s="108"/>
      <c r="AH30" s="935"/>
    </row>
    <row r="31" spans="1:34" s="6957" customFormat="1" ht="12.75">
      <c r="A31" s="935"/>
      <c r="B31" s="108"/>
      <c r="C31" s="590">
        <v>17</v>
      </c>
      <c r="D31" s="4858"/>
      <c r="E31" s="4856"/>
      <c r="F31" s="4859"/>
      <c r="G31" s="4856"/>
      <c r="H31" s="4823"/>
      <c r="I31" s="4823"/>
      <c r="J31" s="4823"/>
      <c r="K31" s="4823"/>
      <c r="L31" s="4823"/>
      <c r="M31" s="4823"/>
      <c r="N31" s="4823"/>
      <c r="O31" s="4823"/>
      <c r="P31" s="4823"/>
      <c r="Q31" s="4823"/>
      <c r="R31" s="4823"/>
      <c r="S31" s="4860">
        <f t="shared" si="1"/>
        <v>0</v>
      </c>
      <c r="T31" s="2581"/>
      <c r="U31" s="4000">
        <f t="shared" si="2"/>
        <v>0</v>
      </c>
      <c r="V31" s="4823"/>
      <c r="W31" s="4823"/>
      <c r="X31" s="4823"/>
      <c r="Y31" s="4823"/>
      <c r="Z31" s="4823"/>
      <c r="AA31" s="4823"/>
      <c r="AB31" s="4823"/>
      <c r="AC31" s="4463">
        <f t="shared" si="0"/>
        <v>0</v>
      </c>
      <c r="AD31" s="3999">
        <f t="shared" si="3"/>
        <v>0</v>
      </c>
      <c r="AE31" s="5"/>
      <c r="AF31" s="3030"/>
      <c r="AG31" s="108"/>
      <c r="AH31" s="935"/>
    </row>
    <row r="32" spans="1:34" s="6957" customFormat="1" ht="12.75">
      <c r="A32" s="935"/>
      <c r="B32" s="108"/>
      <c r="C32" s="590">
        <v>18</v>
      </c>
      <c r="D32" s="4858"/>
      <c r="E32" s="4856"/>
      <c r="F32" s="4859"/>
      <c r="G32" s="4856"/>
      <c r="H32" s="4823"/>
      <c r="I32" s="4823"/>
      <c r="J32" s="4823"/>
      <c r="K32" s="4823"/>
      <c r="L32" s="4823"/>
      <c r="M32" s="4823"/>
      <c r="N32" s="4823"/>
      <c r="O32" s="4823"/>
      <c r="P32" s="4823"/>
      <c r="Q32" s="4823"/>
      <c r="R32" s="4823"/>
      <c r="S32" s="4860">
        <f t="shared" si="1"/>
        <v>0</v>
      </c>
      <c r="T32" s="2581"/>
      <c r="U32" s="4000">
        <f t="shared" si="2"/>
        <v>0</v>
      </c>
      <c r="V32" s="4823"/>
      <c r="W32" s="4823"/>
      <c r="X32" s="4823"/>
      <c r="Y32" s="4823"/>
      <c r="Z32" s="4823"/>
      <c r="AA32" s="4823"/>
      <c r="AB32" s="4823"/>
      <c r="AC32" s="4463">
        <f t="shared" si="0"/>
        <v>0</v>
      </c>
      <c r="AD32" s="3999">
        <f t="shared" si="3"/>
        <v>0</v>
      </c>
      <c r="AE32" s="5"/>
      <c r="AF32" s="3030"/>
      <c r="AG32" s="108"/>
      <c r="AH32" s="935"/>
    </row>
    <row r="33" spans="1:34" s="6957" customFormat="1" ht="12.75">
      <c r="A33" s="935"/>
      <c r="B33" s="108"/>
      <c r="C33" s="590">
        <v>19</v>
      </c>
      <c r="D33" s="4858"/>
      <c r="E33" s="4856"/>
      <c r="F33" s="4859"/>
      <c r="G33" s="4856"/>
      <c r="H33" s="4823"/>
      <c r="I33" s="4823"/>
      <c r="J33" s="4823"/>
      <c r="K33" s="4823"/>
      <c r="L33" s="4823"/>
      <c r="M33" s="4823"/>
      <c r="N33" s="4823"/>
      <c r="O33" s="4823"/>
      <c r="P33" s="4823"/>
      <c r="Q33" s="4823"/>
      <c r="R33" s="4823"/>
      <c r="S33" s="4860">
        <f t="shared" si="1"/>
        <v>0</v>
      </c>
      <c r="T33" s="2581"/>
      <c r="U33" s="4000">
        <f t="shared" si="2"/>
        <v>0</v>
      </c>
      <c r="V33" s="4823"/>
      <c r="W33" s="4823"/>
      <c r="X33" s="4823"/>
      <c r="Y33" s="4823"/>
      <c r="Z33" s="4823"/>
      <c r="AA33" s="4823"/>
      <c r="AB33" s="4823"/>
      <c r="AC33" s="4463">
        <f t="shared" si="0"/>
        <v>0</v>
      </c>
      <c r="AD33" s="3999">
        <f t="shared" si="3"/>
        <v>0</v>
      </c>
      <c r="AE33" s="5"/>
      <c r="AF33" s="3030"/>
      <c r="AG33" s="108"/>
      <c r="AH33" s="935"/>
    </row>
    <row r="34" spans="1:34" s="6957" customFormat="1" ht="12.75">
      <c r="A34" s="935"/>
      <c r="B34" s="108"/>
      <c r="C34" s="590">
        <v>20</v>
      </c>
      <c r="D34" s="4858"/>
      <c r="E34" s="4856"/>
      <c r="F34" s="4859"/>
      <c r="G34" s="4856"/>
      <c r="H34" s="4823"/>
      <c r="I34" s="4823"/>
      <c r="J34" s="4823"/>
      <c r="K34" s="4823"/>
      <c r="L34" s="4823"/>
      <c r="M34" s="4823"/>
      <c r="N34" s="4823"/>
      <c r="O34" s="4823"/>
      <c r="P34" s="4823"/>
      <c r="Q34" s="4823"/>
      <c r="R34" s="4823"/>
      <c r="S34" s="4860">
        <f t="shared" si="1"/>
        <v>0</v>
      </c>
      <c r="T34" s="2581"/>
      <c r="U34" s="4000">
        <f t="shared" si="2"/>
        <v>0</v>
      </c>
      <c r="V34" s="4823"/>
      <c r="W34" s="4823"/>
      <c r="X34" s="4823"/>
      <c r="Y34" s="4823"/>
      <c r="Z34" s="4823"/>
      <c r="AA34" s="4823"/>
      <c r="AB34" s="4823"/>
      <c r="AC34" s="4463">
        <f t="shared" si="0"/>
        <v>0</v>
      </c>
      <c r="AD34" s="3999">
        <f t="shared" si="3"/>
        <v>0</v>
      </c>
      <c r="AE34" s="5"/>
      <c r="AF34" s="3030"/>
      <c r="AG34" s="108"/>
      <c r="AH34" s="935"/>
    </row>
    <row r="35" spans="1:34" s="6957" customFormat="1" ht="12.75">
      <c r="A35" s="935"/>
      <c r="B35" s="108"/>
      <c r="C35" s="590">
        <v>21</v>
      </c>
      <c r="D35" s="4858"/>
      <c r="E35" s="4856"/>
      <c r="F35" s="4859"/>
      <c r="G35" s="4856"/>
      <c r="H35" s="4823"/>
      <c r="I35" s="4823"/>
      <c r="J35" s="4823"/>
      <c r="K35" s="4823"/>
      <c r="L35" s="4823"/>
      <c r="M35" s="4823"/>
      <c r="N35" s="4823"/>
      <c r="O35" s="4823"/>
      <c r="P35" s="4823"/>
      <c r="Q35" s="4823"/>
      <c r="R35" s="4823"/>
      <c r="S35" s="4860">
        <f t="shared" si="1"/>
        <v>0</v>
      </c>
      <c r="T35" s="2581"/>
      <c r="U35" s="4000">
        <f t="shared" si="2"/>
        <v>0</v>
      </c>
      <c r="V35" s="4823"/>
      <c r="W35" s="4823"/>
      <c r="X35" s="4823"/>
      <c r="Y35" s="4823"/>
      <c r="Z35" s="4823"/>
      <c r="AA35" s="4823"/>
      <c r="AB35" s="4823"/>
      <c r="AC35" s="4463">
        <f t="shared" si="0"/>
        <v>0</v>
      </c>
      <c r="AD35" s="3999">
        <f t="shared" si="3"/>
        <v>0</v>
      </c>
      <c r="AE35" s="5"/>
      <c r="AF35" s="3030"/>
      <c r="AG35" s="108"/>
      <c r="AH35" s="935"/>
    </row>
    <row r="36" spans="1:34" s="6957" customFormat="1" ht="12.75">
      <c r="A36" s="935"/>
      <c r="B36" s="108"/>
      <c r="C36" s="590">
        <v>22</v>
      </c>
      <c r="D36" s="4858"/>
      <c r="E36" s="4856"/>
      <c r="F36" s="4859"/>
      <c r="G36" s="4856"/>
      <c r="H36" s="4823"/>
      <c r="I36" s="4823"/>
      <c r="J36" s="4823"/>
      <c r="K36" s="4823"/>
      <c r="L36" s="4823"/>
      <c r="M36" s="4823"/>
      <c r="N36" s="4823"/>
      <c r="O36" s="4823"/>
      <c r="P36" s="4823"/>
      <c r="Q36" s="4823"/>
      <c r="R36" s="4823"/>
      <c r="S36" s="4860">
        <f t="shared" si="1"/>
        <v>0</v>
      </c>
      <c r="T36" s="2581"/>
      <c r="U36" s="4000">
        <f t="shared" si="2"/>
        <v>0</v>
      </c>
      <c r="V36" s="4823"/>
      <c r="W36" s="4823"/>
      <c r="X36" s="4823"/>
      <c r="Y36" s="4823"/>
      <c r="Z36" s="4823"/>
      <c r="AA36" s="4823"/>
      <c r="AB36" s="4823"/>
      <c r="AC36" s="4463">
        <f t="shared" si="0"/>
        <v>0</v>
      </c>
      <c r="AD36" s="3999">
        <f t="shared" si="3"/>
        <v>0</v>
      </c>
      <c r="AE36" s="5"/>
      <c r="AF36" s="3030"/>
      <c r="AG36" s="108"/>
      <c r="AH36" s="935"/>
    </row>
    <row r="37" spans="1:34" s="6957" customFormat="1" ht="12.75">
      <c r="A37" s="935"/>
      <c r="B37" s="108"/>
      <c r="C37" s="590">
        <v>23</v>
      </c>
      <c r="D37" s="4858"/>
      <c r="E37" s="4856"/>
      <c r="F37" s="4859"/>
      <c r="G37" s="4856"/>
      <c r="H37" s="4823"/>
      <c r="I37" s="4823"/>
      <c r="J37" s="4823"/>
      <c r="K37" s="4823"/>
      <c r="L37" s="4823"/>
      <c r="M37" s="4823"/>
      <c r="N37" s="4823"/>
      <c r="O37" s="4823"/>
      <c r="P37" s="4823"/>
      <c r="Q37" s="4823"/>
      <c r="R37" s="4823"/>
      <c r="S37" s="4860">
        <f t="shared" si="1"/>
        <v>0</v>
      </c>
      <c r="T37" s="2581"/>
      <c r="U37" s="4000">
        <f t="shared" si="2"/>
        <v>0</v>
      </c>
      <c r="V37" s="4823"/>
      <c r="W37" s="4823"/>
      <c r="X37" s="4823"/>
      <c r="Y37" s="4823"/>
      <c r="Z37" s="4823"/>
      <c r="AA37" s="4823"/>
      <c r="AB37" s="4823"/>
      <c r="AC37" s="4463">
        <f t="shared" si="0"/>
        <v>0</v>
      </c>
      <c r="AD37" s="3999">
        <f t="shared" si="3"/>
        <v>0</v>
      </c>
      <c r="AE37" s="5"/>
      <c r="AF37" s="3030"/>
      <c r="AG37" s="108"/>
      <c r="AH37" s="935"/>
    </row>
    <row r="38" spans="1:34" s="6957" customFormat="1" ht="12.75">
      <c r="A38" s="935"/>
      <c r="B38" s="108"/>
      <c r="C38" s="590">
        <v>24</v>
      </c>
      <c r="D38" s="4858"/>
      <c r="E38" s="4856"/>
      <c r="F38" s="4859"/>
      <c r="G38" s="4856"/>
      <c r="H38" s="4823"/>
      <c r="I38" s="4823"/>
      <c r="J38" s="4823"/>
      <c r="K38" s="4823"/>
      <c r="L38" s="4823"/>
      <c r="M38" s="4823"/>
      <c r="N38" s="4823"/>
      <c r="O38" s="4823"/>
      <c r="P38" s="4823"/>
      <c r="Q38" s="4823"/>
      <c r="R38" s="4823"/>
      <c r="S38" s="4860">
        <f t="shared" si="1"/>
        <v>0</v>
      </c>
      <c r="T38" s="2581"/>
      <c r="U38" s="4000">
        <f t="shared" si="2"/>
        <v>0</v>
      </c>
      <c r="V38" s="4823"/>
      <c r="W38" s="4823"/>
      <c r="X38" s="4823"/>
      <c r="Y38" s="4823"/>
      <c r="Z38" s="4823"/>
      <c r="AA38" s="4823"/>
      <c r="AB38" s="4823"/>
      <c r="AC38" s="4463">
        <f t="shared" si="0"/>
        <v>0</v>
      </c>
      <c r="AD38" s="3999">
        <f t="shared" si="3"/>
        <v>0</v>
      </c>
      <c r="AE38" s="5"/>
      <c r="AF38" s="3030"/>
      <c r="AG38" s="108"/>
      <c r="AH38" s="935"/>
    </row>
    <row r="39" spans="1:34" s="6957" customFormat="1" ht="12.75">
      <c r="A39" s="935"/>
      <c r="B39" s="108"/>
      <c r="C39" s="590">
        <v>25</v>
      </c>
      <c r="D39" s="4858"/>
      <c r="E39" s="4856"/>
      <c r="F39" s="4859"/>
      <c r="G39" s="4856"/>
      <c r="H39" s="4823"/>
      <c r="I39" s="4823"/>
      <c r="J39" s="4823"/>
      <c r="K39" s="4823"/>
      <c r="L39" s="4823"/>
      <c r="M39" s="4823"/>
      <c r="N39" s="4823"/>
      <c r="O39" s="4823"/>
      <c r="P39" s="4823"/>
      <c r="Q39" s="4823"/>
      <c r="R39" s="4823"/>
      <c r="S39" s="4860">
        <f t="shared" si="1"/>
        <v>0</v>
      </c>
      <c r="T39" s="2581"/>
      <c r="U39" s="4000">
        <f t="shared" si="2"/>
        <v>0</v>
      </c>
      <c r="V39" s="4823"/>
      <c r="W39" s="4823"/>
      <c r="X39" s="4823"/>
      <c r="Y39" s="4823"/>
      <c r="Z39" s="4823"/>
      <c r="AA39" s="4823"/>
      <c r="AB39" s="4823"/>
      <c r="AC39" s="4463">
        <f t="shared" si="0"/>
        <v>0</v>
      </c>
      <c r="AD39" s="3999">
        <f t="shared" si="3"/>
        <v>0</v>
      </c>
      <c r="AE39" s="5"/>
      <c r="AF39" s="3030"/>
      <c r="AG39" s="108"/>
      <c r="AH39" s="935"/>
    </row>
    <row r="40" spans="1:34" s="6957" customFormat="1" ht="12.75">
      <c r="A40" s="935"/>
      <c r="B40" s="108"/>
      <c r="C40" s="590">
        <v>26</v>
      </c>
      <c r="D40" s="4858"/>
      <c r="E40" s="4856"/>
      <c r="F40" s="4859"/>
      <c r="G40" s="4856"/>
      <c r="H40" s="4823"/>
      <c r="I40" s="4823"/>
      <c r="J40" s="4823"/>
      <c r="K40" s="4823"/>
      <c r="L40" s="4823"/>
      <c r="M40" s="4823"/>
      <c r="N40" s="4823"/>
      <c r="O40" s="4823"/>
      <c r="P40" s="4823"/>
      <c r="Q40" s="4823"/>
      <c r="R40" s="4823"/>
      <c r="S40" s="4860">
        <f t="shared" si="1"/>
        <v>0</v>
      </c>
      <c r="T40" s="2581"/>
      <c r="U40" s="4000">
        <f t="shared" si="2"/>
        <v>0</v>
      </c>
      <c r="V40" s="4823"/>
      <c r="W40" s="4823"/>
      <c r="X40" s="4823"/>
      <c r="Y40" s="4823"/>
      <c r="Z40" s="4823"/>
      <c r="AA40" s="4823"/>
      <c r="AB40" s="4823"/>
      <c r="AC40" s="4463">
        <f t="shared" si="0"/>
        <v>0</v>
      </c>
      <c r="AD40" s="3999">
        <f t="shared" si="3"/>
        <v>0</v>
      </c>
      <c r="AE40" s="5"/>
      <c r="AF40" s="3030"/>
      <c r="AG40" s="108"/>
      <c r="AH40" s="935"/>
    </row>
    <row r="41" spans="1:34" s="6957" customFormat="1" ht="12.75">
      <c r="A41" s="935"/>
      <c r="B41" s="108"/>
      <c r="C41" s="590">
        <v>27</v>
      </c>
      <c r="D41" s="4858"/>
      <c r="E41" s="4856"/>
      <c r="F41" s="4859"/>
      <c r="G41" s="4856"/>
      <c r="H41" s="4823"/>
      <c r="I41" s="4823"/>
      <c r="J41" s="4823"/>
      <c r="K41" s="4823"/>
      <c r="L41" s="4823"/>
      <c r="M41" s="4823"/>
      <c r="N41" s="4823"/>
      <c r="O41" s="4823"/>
      <c r="P41" s="4823"/>
      <c r="Q41" s="4823"/>
      <c r="R41" s="4823"/>
      <c r="S41" s="4860">
        <f t="shared" si="1"/>
        <v>0</v>
      </c>
      <c r="T41" s="2581"/>
      <c r="U41" s="4000">
        <f t="shared" si="2"/>
        <v>0</v>
      </c>
      <c r="V41" s="4823"/>
      <c r="W41" s="4823"/>
      <c r="X41" s="4823"/>
      <c r="Y41" s="4823"/>
      <c r="Z41" s="4823"/>
      <c r="AA41" s="4823"/>
      <c r="AB41" s="4823"/>
      <c r="AC41" s="4463">
        <f t="shared" si="0"/>
        <v>0</v>
      </c>
      <c r="AD41" s="3999">
        <f t="shared" si="3"/>
        <v>0</v>
      </c>
      <c r="AE41" s="5"/>
      <c r="AF41" s="3030"/>
      <c r="AG41" s="108"/>
      <c r="AH41" s="935"/>
    </row>
    <row r="42" spans="1:34" s="6957" customFormat="1" ht="12.75">
      <c r="A42" s="935"/>
      <c r="B42" s="108"/>
      <c r="C42" s="590">
        <v>28</v>
      </c>
      <c r="D42" s="4858"/>
      <c r="E42" s="4856"/>
      <c r="F42" s="4859"/>
      <c r="G42" s="4856"/>
      <c r="H42" s="4823"/>
      <c r="I42" s="4823"/>
      <c r="J42" s="4823"/>
      <c r="K42" s="4823"/>
      <c r="L42" s="4823"/>
      <c r="M42" s="4823"/>
      <c r="N42" s="4823"/>
      <c r="O42" s="4823"/>
      <c r="P42" s="4823"/>
      <c r="Q42" s="4823"/>
      <c r="R42" s="4823"/>
      <c r="S42" s="4860">
        <f t="shared" si="1"/>
        <v>0</v>
      </c>
      <c r="T42" s="2581"/>
      <c r="U42" s="4000">
        <f t="shared" si="2"/>
        <v>0</v>
      </c>
      <c r="V42" s="4823"/>
      <c r="W42" s="4823"/>
      <c r="X42" s="4823"/>
      <c r="Y42" s="4823"/>
      <c r="Z42" s="4823"/>
      <c r="AA42" s="4823"/>
      <c r="AB42" s="4823"/>
      <c r="AC42" s="4463">
        <f t="shared" si="0"/>
        <v>0</v>
      </c>
      <c r="AD42" s="3999">
        <f t="shared" si="3"/>
        <v>0</v>
      </c>
      <c r="AE42" s="5"/>
      <c r="AF42" s="3030"/>
      <c r="AG42" s="108"/>
      <c r="AH42" s="935"/>
    </row>
    <row r="43" spans="1:34" s="6957" customFormat="1" ht="12.75">
      <c r="A43" s="935"/>
      <c r="B43" s="108"/>
      <c r="C43" s="590">
        <v>29</v>
      </c>
      <c r="D43" s="4858"/>
      <c r="E43" s="4856"/>
      <c r="F43" s="4859"/>
      <c r="G43" s="4856"/>
      <c r="H43" s="4823"/>
      <c r="I43" s="4823"/>
      <c r="J43" s="4823"/>
      <c r="K43" s="4823"/>
      <c r="L43" s="4823"/>
      <c r="M43" s="4823"/>
      <c r="N43" s="4823"/>
      <c r="O43" s="4823"/>
      <c r="P43" s="4823"/>
      <c r="Q43" s="4823"/>
      <c r="R43" s="4823"/>
      <c r="S43" s="4860">
        <f t="shared" si="1"/>
        <v>0</v>
      </c>
      <c r="T43" s="2581"/>
      <c r="U43" s="4000">
        <f t="shared" si="2"/>
        <v>0</v>
      </c>
      <c r="V43" s="4823"/>
      <c r="W43" s="4823"/>
      <c r="X43" s="4823"/>
      <c r="Y43" s="4823"/>
      <c r="Z43" s="4823"/>
      <c r="AA43" s="4823"/>
      <c r="AB43" s="4823"/>
      <c r="AC43" s="4463">
        <f t="shared" si="0"/>
        <v>0</v>
      </c>
      <c r="AD43" s="3999">
        <f t="shared" si="3"/>
        <v>0</v>
      </c>
      <c r="AE43" s="5"/>
      <c r="AF43" s="3030"/>
      <c r="AG43" s="108"/>
      <c r="AH43" s="935"/>
    </row>
    <row r="44" spans="1:34" s="6957" customFormat="1" ht="12.75">
      <c r="A44" s="935"/>
      <c r="B44" s="108"/>
      <c r="C44" s="590">
        <v>30</v>
      </c>
      <c r="D44" s="4858"/>
      <c r="E44" s="4856"/>
      <c r="F44" s="4859"/>
      <c r="G44" s="4856"/>
      <c r="H44" s="4823"/>
      <c r="I44" s="4823"/>
      <c r="J44" s="4823"/>
      <c r="K44" s="4823"/>
      <c r="L44" s="4823"/>
      <c r="M44" s="4823"/>
      <c r="N44" s="4823"/>
      <c r="O44" s="4823"/>
      <c r="P44" s="4823"/>
      <c r="Q44" s="4823"/>
      <c r="R44" s="4823"/>
      <c r="S44" s="4860">
        <f t="shared" si="1"/>
        <v>0</v>
      </c>
      <c r="T44" s="2581"/>
      <c r="U44" s="4000">
        <f t="shared" si="2"/>
        <v>0</v>
      </c>
      <c r="V44" s="4823"/>
      <c r="W44" s="4823"/>
      <c r="X44" s="4823"/>
      <c r="Y44" s="4823"/>
      <c r="Z44" s="4823"/>
      <c r="AA44" s="4823"/>
      <c r="AB44" s="4823"/>
      <c r="AC44" s="4463">
        <f t="shared" si="0"/>
        <v>0</v>
      </c>
      <c r="AD44" s="3999">
        <f t="shared" si="3"/>
        <v>0</v>
      </c>
      <c r="AE44" s="5"/>
      <c r="AF44" s="3030"/>
      <c r="AG44" s="108"/>
      <c r="AH44" s="935"/>
    </row>
    <row r="45" spans="1:34" s="6957" customFormat="1" ht="12.75">
      <c r="A45" s="935"/>
      <c r="B45" s="108"/>
      <c r="C45" s="590">
        <v>31</v>
      </c>
      <c r="D45" s="4858"/>
      <c r="E45" s="4856"/>
      <c r="F45" s="4859"/>
      <c r="G45" s="4856"/>
      <c r="H45" s="4823"/>
      <c r="I45" s="4823"/>
      <c r="J45" s="4823"/>
      <c r="K45" s="4823"/>
      <c r="L45" s="4823"/>
      <c r="M45" s="4823"/>
      <c r="N45" s="4823"/>
      <c r="O45" s="4823"/>
      <c r="P45" s="4823"/>
      <c r="Q45" s="4823"/>
      <c r="R45" s="4823"/>
      <c r="S45" s="4860">
        <f t="shared" si="1"/>
        <v>0</v>
      </c>
      <c r="T45" s="2581"/>
      <c r="U45" s="4000">
        <f t="shared" si="2"/>
        <v>0</v>
      </c>
      <c r="V45" s="4823"/>
      <c r="W45" s="4823"/>
      <c r="X45" s="4823"/>
      <c r="Y45" s="4823"/>
      <c r="Z45" s="4823"/>
      <c r="AA45" s="4823"/>
      <c r="AB45" s="4823"/>
      <c r="AC45" s="4463">
        <f t="shared" si="0"/>
        <v>0</v>
      </c>
      <c r="AD45" s="3999">
        <f t="shared" si="3"/>
        <v>0</v>
      </c>
      <c r="AE45" s="5"/>
      <c r="AF45" s="3030"/>
      <c r="AG45" s="108"/>
      <c r="AH45" s="935"/>
    </row>
    <row r="46" spans="1:34" s="6957" customFormat="1" ht="12.75">
      <c r="A46" s="935"/>
      <c r="B46" s="108"/>
      <c r="C46" s="590">
        <v>32</v>
      </c>
      <c r="D46" s="4858"/>
      <c r="E46" s="4856"/>
      <c r="F46" s="4859"/>
      <c r="G46" s="4856"/>
      <c r="H46" s="4823"/>
      <c r="I46" s="4823"/>
      <c r="J46" s="4823"/>
      <c r="K46" s="4823"/>
      <c r="L46" s="4823"/>
      <c r="M46" s="4823"/>
      <c r="N46" s="4823"/>
      <c r="O46" s="4823"/>
      <c r="P46" s="4823"/>
      <c r="Q46" s="4823"/>
      <c r="R46" s="4823"/>
      <c r="S46" s="4860">
        <f t="shared" si="1"/>
        <v>0</v>
      </c>
      <c r="T46" s="2581"/>
      <c r="U46" s="4000">
        <f t="shared" si="2"/>
        <v>0</v>
      </c>
      <c r="V46" s="4823"/>
      <c r="W46" s="4823"/>
      <c r="X46" s="4823"/>
      <c r="Y46" s="4823"/>
      <c r="Z46" s="4823"/>
      <c r="AA46" s="4823"/>
      <c r="AB46" s="4823"/>
      <c r="AC46" s="4463">
        <f t="shared" si="0"/>
        <v>0</v>
      </c>
      <c r="AD46" s="3999">
        <f t="shared" si="3"/>
        <v>0</v>
      </c>
      <c r="AE46" s="5"/>
      <c r="AF46" s="3030"/>
      <c r="AG46" s="108"/>
      <c r="AH46" s="935"/>
    </row>
    <row r="47" spans="1:34" s="6957" customFormat="1" ht="12.75">
      <c r="A47" s="935"/>
      <c r="B47" s="108"/>
      <c r="C47" s="590">
        <v>33</v>
      </c>
      <c r="D47" s="4858"/>
      <c r="E47" s="4856"/>
      <c r="F47" s="4859"/>
      <c r="G47" s="4856"/>
      <c r="H47" s="4823"/>
      <c r="I47" s="4823"/>
      <c r="J47" s="4823"/>
      <c r="K47" s="4823"/>
      <c r="L47" s="4823"/>
      <c r="M47" s="4823"/>
      <c r="N47" s="4823"/>
      <c r="O47" s="4823"/>
      <c r="P47" s="4823"/>
      <c r="Q47" s="4823"/>
      <c r="R47" s="4823"/>
      <c r="S47" s="4860">
        <f t="shared" si="1"/>
        <v>0</v>
      </c>
      <c r="T47" s="2581"/>
      <c r="U47" s="4000">
        <f t="shared" si="2"/>
        <v>0</v>
      </c>
      <c r="V47" s="4823"/>
      <c r="W47" s="4823"/>
      <c r="X47" s="4823"/>
      <c r="Y47" s="4823"/>
      <c r="Z47" s="4823"/>
      <c r="AA47" s="4823"/>
      <c r="AB47" s="4823"/>
      <c r="AC47" s="4463">
        <f>Z47+AA47-AB47</f>
        <v>0</v>
      </c>
      <c r="AD47" s="3999">
        <f t="shared" si="3"/>
        <v>0</v>
      </c>
      <c r="AE47" s="5"/>
      <c r="AF47" s="3030"/>
      <c r="AG47" s="108"/>
      <c r="AH47" s="935"/>
    </row>
    <row r="48" spans="1:34" s="6957" customFormat="1" ht="12.75">
      <c r="A48" s="935"/>
      <c r="B48" s="108"/>
      <c r="C48" s="590">
        <v>34</v>
      </c>
      <c r="D48" s="4858"/>
      <c r="E48" s="4856"/>
      <c r="F48" s="4859"/>
      <c r="G48" s="4856"/>
      <c r="H48" s="4823"/>
      <c r="I48" s="4823"/>
      <c r="J48" s="4823"/>
      <c r="K48" s="4823"/>
      <c r="L48" s="4823"/>
      <c r="M48" s="4823"/>
      <c r="N48" s="4823"/>
      <c r="O48" s="4823"/>
      <c r="P48" s="4823"/>
      <c r="Q48" s="4823"/>
      <c r="R48" s="4823"/>
      <c r="S48" s="4860">
        <f t="shared" si="1"/>
        <v>0</v>
      </c>
      <c r="T48" s="2581"/>
      <c r="U48" s="4000">
        <f t="shared" si="2"/>
        <v>0</v>
      </c>
      <c r="V48" s="4823"/>
      <c r="W48" s="4823"/>
      <c r="X48" s="4823"/>
      <c r="Y48" s="4823"/>
      <c r="Z48" s="4823"/>
      <c r="AA48" s="4823"/>
      <c r="AB48" s="4823"/>
      <c r="AC48" s="4463">
        <f t="shared" si="0"/>
        <v>0</v>
      </c>
      <c r="AD48" s="3999">
        <f t="shared" si="3"/>
        <v>0</v>
      </c>
      <c r="AE48" s="5"/>
      <c r="AF48" s="3030"/>
      <c r="AG48" s="108"/>
      <c r="AH48" s="935"/>
    </row>
    <row r="49" spans="1:34" s="6955" customFormat="1" ht="12.75">
      <c r="A49" s="932"/>
      <c r="B49" s="5"/>
      <c r="C49" s="4861" t="s">
        <v>1314</v>
      </c>
      <c r="D49" s="4862"/>
      <c r="E49" s="4863"/>
      <c r="F49" s="4864"/>
      <c r="G49" s="4863"/>
      <c r="H49" s="4864"/>
      <c r="I49" s="4835">
        <f>SUMIF($D$15:$D$48,TRUE,I15:I48)</f>
        <v>0</v>
      </c>
      <c r="J49" s="4865"/>
      <c r="K49" s="4835">
        <f>SUMIF($D$15:$D$48,TRUE,K15:K48)</f>
        <v>0</v>
      </c>
      <c r="L49" s="4835">
        <f t="shared" ref="L49:R49" si="4">SUMIF($D$15:$D$48,TRUE,L15:L48)</f>
        <v>0</v>
      </c>
      <c r="M49" s="4835">
        <f t="shared" si="4"/>
        <v>0</v>
      </c>
      <c r="N49" s="4835">
        <f t="shared" si="4"/>
        <v>0</v>
      </c>
      <c r="O49" s="4835">
        <f t="shared" si="4"/>
        <v>0</v>
      </c>
      <c r="P49" s="4835">
        <f t="shared" si="4"/>
        <v>0</v>
      </c>
      <c r="Q49" s="4835">
        <f t="shared" si="4"/>
        <v>0</v>
      </c>
      <c r="R49" s="4835">
        <f t="shared" si="4"/>
        <v>0</v>
      </c>
      <c r="S49" s="4836">
        <f>SUMIF($D$15:$D$48,TRUE,S15:S48)</f>
        <v>0</v>
      </c>
      <c r="T49" s="2582"/>
      <c r="U49" s="4834">
        <f t="shared" ref="U49:AC49" si="5">SUMIF($D$15:$D$48,TRUE,U15:U48)</f>
        <v>0</v>
      </c>
      <c r="V49" s="4835">
        <f>SUMIF($D$15:$D$48,TRUE,V15:V48)</f>
        <v>0</v>
      </c>
      <c r="W49" s="4835">
        <f t="shared" si="5"/>
        <v>0</v>
      </c>
      <c r="X49" s="4835">
        <f t="shared" si="5"/>
        <v>0</v>
      </c>
      <c r="Y49" s="4835">
        <f t="shared" si="5"/>
        <v>0</v>
      </c>
      <c r="Z49" s="4835">
        <f>SUMIF($D$15:$D$48,TRUE,Z15:Z48)</f>
        <v>0</v>
      </c>
      <c r="AA49" s="4835">
        <f>SUMIF($D$15:$D$48,TRUE,AA15:AA48)</f>
        <v>0</v>
      </c>
      <c r="AB49" s="4835">
        <f t="shared" si="5"/>
        <v>0</v>
      </c>
      <c r="AC49" s="4835">
        <f t="shared" si="5"/>
        <v>0</v>
      </c>
      <c r="AD49" s="4836">
        <f>SUMIF($D$15:$D$48,TRUE,AD15:AD48)</f>
        <v>0</v>
      </c>
      <c r="AE49" s="4825"/>
      <c r="AF49" s="4830">
        <f>SUMIF($D$15:$D$48,TRUE,AF15:AF48)</f>
        <v>0</v>
      </c>
      <c r="AG49" s="4806"/>
      <c r="AH49" s="4807"/>
    </row>
    <row r="50" spans="1:34" s="3090" customFormat="1" ht="15.75" thickBot="1">
      <c r="A50" s="936"/>
      <c r="B50" s="3"/>
      <c r="C50" s="4866" t="s">
        <v>1315</v>
      </c>
      <c r="D50" s="4867"/>
      <c r="E50" s="4868"/>
      <c r="F50" s="4867"/>
      <c r="G50" s="4868"/>
      <c r="H50" s="4867"/>
      <c r="I50" s="4827">
        <f>SUM(I15:I48)</f>
        <v>0</v>
      </c>
      <c r="J50" s="4869"/>
      <c r="K50" s="4827">
        <f>SUM(K15:K48)</f>
        <v>0</v>
      </c>
      <c r="L50" s="4827">
        <f t="shared" ref="L50:R50" si="6">SUM(L15:L48)</f>
        <v>0</v>
      </c>
      <c r="M50" s="4827">
        <f t="shared" si="6"/>
        <v>0</v>
      </c>
      <c r="N50" s="4827">
        <f t="shared" si="6"/>
        <v>0</v>
      </c>
      <c r="O50" s="4827">
        <f t="shared" si="6"/>
        <v>0</v>
      </c>
      <c r="P50" s="4827">
        <f t="shared" si="6"/>
        <v>0</v>
      </c>
      <c r="Q50" s="4827">
        <f t="shared" si="6"/>
        <v>0</v>
      </c>
      <c r="R50" s="4827">
        <f t="shared" si="6"/>
        <v>0</v>
      </c>
      <c r="S50" s="4828">
        <f>SUM(S15:S48)</f>
        <v>0</v>
      </c>
      <c r="T50" s="2583"/>
      <c r="U50" s="4826">
        <f t="shared" ref="U50:AC50" si="7">SUM(U15:U48)</f>
        <v>0</v>
      </c>
      <c r="V50" s="4827">
        <f>SUM(V15:V48)</f>
        <v>0</v>
      </c>
      <c r="W50" s="4827">
        <f t="shared" si="7"/>
        <v>0</v>
      </c>
      <c r="X50" s="4827">
        <f t="shared" si="7"/>
        <v>0</v>
      </c>
      <c r="Y50" s="4827">
        <f t="shared" si="7"/>
        <v>0</v>
      </c>
      <c r="Z50" s="4827">
        <f>SUM(Z15:Z48)</f>
        <v>0</v>
      </c>
      <c r="AA50" s="4827">
        <f>SUM(AA15:AA48)</f>
        <v>0</v>
      </c>
      <c r="AB50" s="4827">
        <f t="shared" si="7"/>
        <v>0</v>
      </c>
      <c r="AC50" s="4827">
        <f t="shared" si="7"/>
        <v>0</v>
      </c>
      <c r="AD50" s="4828">
        <f>SUM(AD15:AD48)</f>
        <v>0</v>
      </c>
      <c r="AE50" s="4829"/>
      <c r="AF50" s="4831">
        <f>SUM(AF15:AF48)</f>
        <v>0</v>
      </c>
      <c r="AG50" s="4808"/>
      <c r="AH50" s="4809"/>
    </row>
    <row r="51" spans="1:34" s="6955" customFormat="1">
      <c r="A51" s="932"/>
      <c r="B51" s="5"/>
      <c r="C51" s="52"/>
      <c r="D51" s="52"/>
      <c r="E51" s="4796"/>
      <c r="F51" s="191"/>
      <c r="G51" s="4803"/>
      <c r="H51" s="191"/>
      <c r="I51" s="191"/>
      <c r="J51" s="5"/>
      <c r="K51" s="5"/>
      <c r="L51" s="5"/>
      <c r="M51" s="5"/>
      <c r="N51" s="5"/>
      <c r="O51" s="5"/>
      <c r="P51" s="5"/>
      <c r="Q51" s="5"/>
      <c r="R51" s="5"/>
      <c r="S51" s="5"/>
      <c r="T51" s="2584"/>
      <c r="U51" s="190"/>
      <c r="V51" s="59"/>
      <c r="W51" s="52"/>
      <c r="X51" s="52"/>
      <c r="Y51" s="52"/>
      <c r="Z51" s="52"/>
      <c r="AA51" s="52"/>
      <c r="AB51" s="52"/>
      <c r="AC51" s="52"/>
      <c r="AD51" s="60"/>
      <c r="AE51" s="5"/>
      <c r="AF51" s="5"/>
      <c r="AG51" s="5"/>
      <c r="AH51" s="932"/>
    </row>
    <row r="52" spans="1:34" s="6955" customFormat="1" ht="12.75">
      <c r="A52" s="932"/>
      <c r="B52" s="5"/>
      <c r="C52" s="5"/>
      <c r="D52" s="58"/>
      <c r="E52" s="4797" t="s">
        <v>56</v>
      </c>
      <c r="F52" s="5"/>
      <c r="G52" s="4804"/>
      <c r="H52" s="5"/>
      <c r="I52" s="5"/>
      <c r="J52" s="5"/>
      <c r="K52" s="5"/>
      <c r="L52" s="5"/>
      <c r="M52" s="5"/>
      <c r="N52" s="5"/>
      <c r="O52" s="5"/>
      <c r="P52" s="5"/>
      <c r="Q52" s="5"/>
      <c r="R52" s="5"/>
      <c r="S52" s="5"/>
      <c r="T52" s="2584"/>
      <c r="U52" s="189"/>
      <c r="V52" s="59"/>
      <c r="W52" s="69"/>
      <c r="X52" s="1031"/>
      <c r="Y52" s="1031"/>
      <c r="Z52" s="1031"/>
      <c r="AA52" s="1031"/>
      <c r="AB52" s="1032"/>
      <c r="AC52" s="1031"/>
      <c r="AD52" s="239"/>
      <c r="AE52" s="5"/>
      <c r="AF52" s="5"/>
      <c r="AG52" s="5"/>
      <c r="AH52" s="932"/>
    </row>
    <row r="53" spans="1:34" s="6955" customFormat="1" ht="12.75">
      <c r="A53" s="932"/>
      <c r="B53" s="5"/>
      <c r="C53" s="5"/>
      <c r="D53" s="60"/>
      <c r="E53" s="4798" t="s">
        <v>2299</v>
      </c>
      <c r="F53" s="5"/>
      <c r="G53" s="4804"/>
      <c r="H53" s="5"/>
      <c r="I53" s="5"/>
      <c r="J53" s="5"/>
      <c r="K53" s="5"/>
      <c r="L53" s="5"/>
      <c r="M53" s="5"/>
      <c r="N53" s="5"/>
      <c r="O53" s="5"/>
      <c r="P53" s="5"/>
      <c r="Q53" s="5"/>
      <c r="R53" s="5"/>
      <c r="S53" s="5"/>
      <c r="T53" s="2584"/>
      <c r="U53" s="189"/>
      <c r="V53" s="188"/>
      <c r="W53" s="188"/>
      <c r="X53" s="1031"/>
      <c r="Y53" s="1031"/>
      <c r="Z53" s="1031"/>
      <c r="AA53" s="1031"/>
      <c r="AB53" s="1031"/>
      <c r="AC53" s="1031"/>
      <c r="AD53" s="239"/>
      <c r="AE53" s="5"/>
      <c r="AF53" s="5"/>
      <c r="AG53" s="5"/>
      <c r="AH53" s="932"/>
    </row>
    <row r="54" spans="1:34" s="3090" customFormat="1">
      <c r="A54" s="936"/>
      <c r="B54" s="3"/>
      <c r="C54" s="3"/>
      <c r="D54" s="3"/>
      <c r="E54" s="4798"/>
      <c r="F54" s="3"/>
      <c r="G54" s="4805"/>
      <c r="H54" s="3"/>
      <c r="I54" s="3"/>
      <c r="J54" s="3"/>
      <c r="K54" s="3"/>
      <c r="L54" s="3"/>
      <c r="M54" s="3"/>
      <c r="N54" s="3"/>
      <c r="O54" s="3"/>
      <c r="P54" s="3"/>
      <c r="Q54" s="3"/>
      <c r="R54" s="3"/>
      <c r="S54" s="3"/>
      <c r="T54" s="2584"/>
      <c r="U54" s="186"/>
      <c r="V54" s="59"/>
      <c r="W54" s="3"/>
      <c r="X54" s="3"/>
      <c r="Y54" s="3"/>
      <c r="Z54" s="3"/>
      <c r="AA54" s="3"/>
      <c r="AB54" s="3"/>
      <c r="AC54" s="3"/>
      <c r="AD54" s="3"/>
      <c r="AE54" s="3"/>
      <c r="AF54" s="3428" t="s">
        <v>1279</v>
      </c>
      <c r="AG54" s="3"/>
      <c r="AH54" s="936"/>
    </row>
    <row r="55" spans="1:34" s="3090" customFormat="1">
      <c r="A55" s="936"/>
      <c r="B55" s="3"/>
      <c r="C55" s="1033"/>
      <c r="D55" s="1033"/>
      <c r="E55" s="4799"/>
      <c r="F55" s="1033"/>
      <c r="G55" s="4799"/>
      <c r="H55" s="1033"/>
      <c r="I55" s="1033"/>
      <c r="J55" s="1033"/>
      <c r="K55" s="1033"/>
      <c r="L55" s="1033"/>
      <c r="M55" s="1033"/>
      <c r="N55" s="1033"/>
      <c r="O55" s="1033"/>
      <c r="P55" s="1033"/>
      <c r="Q55" s="1033"/>
      <c r="R55" s="1033"/>
      <c r="S55" s="1033"/>
      <c r="T55" s="2584"/>
      <c r="U55" s="1033"/>
      <c r="V55" s="1033"/>
      <c r="W55" s="1033"/>
      <c r="X55" s="1033"/>
      <c r="Y55" s="1033"/>
      <c r="Z55" s="1033"/>
      <c r="AA55" s="1033"/>
      <c r="AB55" s="1033"/>
      <c r="AC55" s="1033"/>
      <c r="AD55" s="1033"/>
      <c r="AE55" s="1033"/>
      <c r="AF55" s="3"/>
      <c r="AG55" s="3"/>
      <c r="AH55" s="936"/>
    </row>
    <row r="56" spans="1:34">
      <c r="A56" s="927"/>
      <c r="B56" s="927"/>
      <c r="C56" s="927"/>
      <c r="D56" s="927"/>
      <c r="E56" s="4800"/>
      <c r="F56" s="927"/>
      <c r="G56" s="4800"/>
      <c r="H56" s="927"/>
      <c r="I56" s="927"/>
      <c r="J56" s="927"/>
      <c r="K56" s="927"/>
      <c r="L56" s="927"/>
      <c r="M56" s="927"/>
      <c r="N56" s="927"/>
      <c r="O56" s="927"/>
      <c r="P56" s="927"/>
      <c r="Q56" s="927"/>
      <c r="R56" s="927"/>
      <c r="S56" s="927"/>
      <c r="T56" s="2585"/>
      <c r="U56" s="927"/>
      <c r="V56" s="927"/>
      <c r="W56" s="927"/>
      <c r="X56" s="927"/>
      <c r="Y56" s="927"/>
      <c r="Z56" s="927"/>
      <c r="AA56" s="927"/>
      <c r="AB56" s="927"/>
      <c r="AC56" s="927"/>
      <c r="AD56" s="927"/>
      <c r="AE56" s="927"/>
      <c r="AF56" s="927"/>
      <c r="AG56" s="927"/>
      <c r="AH56" s="927"/>
    </row>
    <row r="57" spans="1:34">
      <c r="A57" s="927"/>
      <c r="B57" s="927"/>
      <c r="C57" s="927"/>
      <c r="D57" s="927"/>
      <c r="E57" s="4800"/>
      <c r="F57" s="927"/>
      <c r="G57" s="4800"/>
      <c r="H57" s="927"/>
      <c r="I57" s="927"/>
      <c r="J57" s="927"/>
      <c r="K57" s="927"/>
      <c r="L57" s="927"/>
      <c r="M57" s="927"/>
      <c r="N57" s="927"/>
      <c r="O57" s="927"/>
      <c r="P57" s="927"/>
      <c r="Q57" s="927"/>
      <c r="R57" s="927"/>
      <c r="S57" s="927"/>
      <c r="T57" s="927"/>
      <c r="U57" s="927"/>
      <c r="V57" s="927"/>
      <c r="W57" s="927"/>
      <c r="X57" s="927"/>
      <c r="Y57" s="927"/>
      <c r="Z57" s="927"/>
      <c r="AA57" s="927"/>
      <c r="AB57" s="927"/>
      <c r="AC57" s="927"/>
      <c r="AD57" s="927"/>
      <c r="AE57" s="927"/>
      <c r="AF57" s="927"/>
      <c r="AG57" s="927"/>
      <c r="AH57" s="927"/>
    </row>
  </sheetData>
  <sheetProtection formatCells="0" formatColumns="0" formatRows="0"/>
  <customSheetViews>
    <customSheetView guid="{CC70D5D3-3A1F-46AA-BDCE-F692C2C36BEE}">
      <pane xSplit="3" ySplit="13" topLeftCell="U15" activePane="bottomRight" state="frozen"/>
      <selection pane="bottomRight" activeCell="AD24" sqref="AD24"/>
      <pageMargins left="0.7" right="0.7" top="0.75" bottom="0.75" header="0.3" footer="0.3"/>
      <pageSetup paperSize="9" orientation="portrait" r:id="rId1"/>
    </customSheetView>
    <customSheetView guid="{41E394DC-1FDD-4D1F-8620-137B7012DC10}" showGridLines="0">
      <pane xSplit="3" ySplit="13" topLeftCell="D14" activePane="bottomRight" state="frozen"/>
      <selection pane="bottomRight" activeCell="D14" sqref="D14"/>
      <pageMargins left="0.7" right="0.7" top="0.75" bottom="0.75" header="0.3" footer="0.3"/>
    </customSheetView>
    <customSheetView guid="{DD364770-73A1-4C6D-9516-629A57F0EB18}" showGridLines="0">
      <selection activeCell="B10" sqref="B10"/>
      <pageMargins left="0.7" right="0.7" top="0.75" bottom="0.75" header="0.3" footer="0.3"/>
    </customSheetView>
    <customSheetView guid="{E14211BF-3959-45CF-A937-AD36AACCEFAC}" showGridLines="0">
      <pane xSplit="3" ySplit="13" topLeftCell="D14" activePane="bottomRight" state="frozen"/>
      <selection pane="bottomRight" activeCell="D14" sqref="D14"/>
      <pageMargins left="0.7" right="0.7" top="0.75" bottom="0.75" header="0.3" footer="0.3"/>
    </customSheetView>
    <customSheetView guid="{F416BD5B-C3AD-4F61-AAB2-55950A9B7E72}">
      <selection activeCell="B17" sqref="B17"/>
      <pageMargins left="0.7" right="0.7" top="0.75" bottom="0.75" header="0.3" footer="0.3"/>
      <pageSetup paperSize="9" orientation="portrait" r:id="rId2"/>
    </customSheetView>
  </customSheetViews>
  <mergeCells count="2">
    <mergeCell ref="D4:F4"/>
    <mergeCell ref="D5:F5"/>
  </mergeCells>
  <hyperlinks>
    <hyperlink ref="AF54" location="Index!A1" display="Index" xr:uid="{00000000-0004-0000-2F00-000000000000}"/>
  </hyperlinks>
  <pageMargins left="0.7" right="0.7" top="0.75" bottom="0.75" header="0.3" footer="0.3"/>
  <pageSetup paperSize="9" orientation="portrait" r:id="rId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44">
    <tabColor rgb="FFFF0000"/>
    <pageSetUpPr fitToPage="1"/>
  </sheetPr>
  <dimension ref="A1:AK67"/>
  <sheetViews>
    <sheetView workbookViewId="0"/>
  </sheetViews>
  <sheetFormatPr defaultColWidth="0" defaultRowHeight="12.75" zeroHeight="1"/>
  <cols>
    <col min="1" max="1" width="9.140625" style="149" customWidth="1"/>
    <col min="2" max="2" width="9.140625" style="6993" customWidth="1"/>
    <col min="3" max="3" width="36.7109375" style="149" customWidth="1"/>
    <col min="4" max="4" width="19.85546875" style="149" customWidth="1"/>
    <col min="5" max="5" width="17.42578125" style="149" customWidth="1"/>
    <col min="6" max="6" width="24" style="149" customWidth="1"/>
    <col min="7" max="7" width="14.85546875" style="149" customWidth="1"/>
    <col min="8" max="8" width="13.7109375" style="149" bestFit="1" customWidth="1"/>
    <col min="9" max="9" width="12.7109375" style="149" customWidth="1"/>
    <col min="10" max="10" width="14.140625" style="149" customWidth="1"/>
    <col min="11" max="11" width="12.7109375" style="7001" customWidth="1"/>
    <col min="12" max="13" width="14.7109375" style="149" customWidth="1"/>
    <col min="14" max="35" width="18.7109375" style="149" customWidth="1"/>
    <col min="36" max="37" width="9.140625" style="149" customWidth="1"/>
    <col min="38" max="16384" width="9.140625" style="149" hidden="1"/>
  </cols>
  <sheetData>
    <row r="1" spans="1:37">
      <c r="A1" s="738"/>
      <c r="B1" s="741"/>
      <c r="C1" s="738"/>
      <c r="D1" s="738"/>
      <c r="E1" s="738"/>
      <c r="F1" s="738"/>
      <c r="G1" s="738"/>
      <c r="H1" s="738"/>
      <c r="I1" s="738"/>
      <c r="J1" s="738"/>
      <c r="K1" s="4109"/>
      <c r="L1" s="738"/>
      <c r="M1" s="738"/>
      <c r="N1" s="738"/>
      <c r="O1" s="738"/>
      <c r="P1" s="738"/>
      <c r="Q1" s="738"/>
      <c r="R1" s="738"/>
      <c r="S1" s="738"/>
      <c r="T1" s="738"/>
      <c r="U1" s="738"/>
      <c r="V1" s="738"/>
      <c r="W1" s="738"/>
      <c r="X1" s="738"/>
      <c r="Y1" s="738"/>
      <c r="Z1" s="738"/>
      <c r="AA1" s="738"/>
      <c r="AB1" s="738"/>
      <c r="AC1" s="738"/>
      <c r="AD1" s="738"/>
      <c r="AE1" s="738"/>
      <c r="AF1" s="738"/>
      <c r="AG1" s="738"/>
      <c r="AH1" s="738"/>
      <c r="AI1" s="6178"/>
      <c r="AJ1" s="738"/>
      <c r="AK1" s="738"/>
    </row>
    <row r="2" spans="1:37" ht="13.5" thickBot="1">
      <c r="A2" s="738"/>
      <c r="B2" s="816"/>
      <c r="C2" s="661"/>
      <c r="D2" s="661"/>
      <c r="E2" s="661"/>
      <c r="F2" s="661"/>
      <c r="G2" s="661"/>
      <c r="H2" s="661"/>
      <c r="I2" s="661"/>
      <c r="J2" s="661"/>
      <c r="K2" s="4105"/>
      <c r="L2" s="661"/>
      <c r="M2" s="661"/>
      <c r="N2" s="661"/>
      <c r="O2" s="661"/>
      <c r="P2" s="661"/>
      <c r="Q2" s="661"/>
      <c r="R2" s="661"/>
      <c r="S2" s="661"/>
      <c r="T2" s="661"/>
      <c r="U2" s="661"/>
      <c r="V2" s="661"/>
      <c r="W2" s="661"/>
      <c r="X2" s="661"/>
      <c r="Y2" s="661"/>
      <c r="Z2" s="661"/>
      <c r="AA2" s="661"/>
      <c r="AB2" s="661"/>
      <c r="AC2" s="661"/>
      <c r="AD2" s="661"/>
      <c r="AE2" s="661"/>
      <c r="AF2" s="661"/>
      <c r="AG2" s="661"/>
      <c r="AH2" s="661"/>
      <c r="AI2" s="6177"/>
      <c r="AJ2" s="661"/>
      <c r="AK2" s="738"/>
    </row>
    <row r="3" spans="1:37" s="6954" customFormat="1" ht="16.5" thickBot="1">
      <c r="A3" s="739"/>
      <c r="B3" s="896"/>
      <c r="C3" s="2858" t="s">
        <v>2994</v>
      </c>
      <c r="D3" s="2856"/>
      <c r="E3" s="2856"/>
      <c r="F3" s="2857"/>
      <c r="G3" s="896"/>
      <c r="H3" s="896"/>
      <c r="I3" s="896"/>
      <c r="J3" s="896"/>
      <c r="K3" s="4106"/>
      <c r="L3" s="896"/>
      <c r="M3" s="896"/>
      <c r="N3" s="896"/>
      <c r="O3" s="896"/>
      <c r="P3" s="896"/>
      <c r="Q3" s="896"/>
      <c r="R3" s="896"/>
      <c r="S3" s="896"/>
      <c r="T3" s="896"/>
      <c r="U3" s="896"/>
      <c r="V3" s="896"/>
      <c r="W3" s="896"/>
      <c r="X3" s="896"/>
      <c r="Y3" s="896"/>
      <c r="Z3" s="896"/>
      <c r="AA3" s="896"/>
      <c r="AB3" s="896"/>
      <c r="AC3" s="896"/>
      <c r="AD3" s="896"/>
      <c r="AE3" s="896"/>
      <c r="AF3" s="62"/>
      <c r="AG3" s="882"/>
      <c r="AH3" s="62"/>
      <c r="AI3" s="6111" t="s">
        <v>2844</v>
      </c>
      <c r="AJ3" s="882"/>
      <c r="AK3" s="739"/>
    </row>
    <row r="4" spans="1:37" s="6954" customFormat="1" ht="15.75">
      <c r="A4" s="739"/>
      <c r="B4" s="896"/>
      <c r="C4" s="2853" t="s">
        <v>57</v>
      </c>
      <c r="D4" s="8622" t="str">
        <f>J!E4</f>
        <v>ABC Company</v>
      </c>
      <c r="E4" s="8623"/>
      <c r="F4" s="8624"/>
      <c r="G4" s="896"/>
      <c r="H4" s="896"/>
      <c r="I4" s="896"/>
      <c r="J4" s="896"/>
      <c r="K4" s="4106"/>
      <c r="L4" s="896"/>
      <c r="M4" s="896"/>
      <c r="N4" s="896"/>
      <c r="O4" s="896"/>
      <c r="P4" s="896"/>
      <c r="Q4" s="896"/>
      <c r="R4" s="896"/>
      <c r="S4" s="896"/>
      <c r="T4" s="896"/>
      <c r="U4" s="896"/>
      <c r="V4" s="896"/>
      <c r="W4" s="896"/>
      <c r="X4" s="896"/>
      <c r="Y4" s="896"/>
      <c r="Z4" s="896"/>
      <c r="AA4" s="896"/>
      <c r="AB4" s="896"/>
      <c r="AC4" s="896"/>
      <c r="AD4" s="896"/>
      <c r="AE4" s="896"/>
      <c r="AF4" s="896"/>
      <c r="AG4" s="882"/>
      <c r="AH4" s="882"/>
      <c r="AI4" s="882"/>
      <c r="AJ4" s="882"/>
      <c r="AK4" s="739"/>
    </row>
    <row r="5" spans="1:37" s="6954" customFormat="1" ht="16.5" thickBot="1">
      <c r="A5" s="739"/>
      <c r="B5" s="896"/>
      <c r="C5" s="2836" t="s">
        <v>2719</v>
      </c>
      <c r="D5" s="8625">
        <f>J!E5</f>
        <v>44196</v>
      </c>
      <c r="E5" s="8626"/>
      <c r="F5" s="8627"/>
      <c r="G5" s="896"/>
      <c r="H5" s="896"/>
      <c r="I5" s="896"/>
      <c r="J5" s="896"/>
      <c r="K5" s="4106"/>
      <c r="L5" s="896"/>
      <c r="M5" s="896"/>
      <c r="N5" s="896"/>
      <c r="O5" s="896"/>
      <c r="P5" s="896"/>
      <c r="Q5" s="896"/>
      <c r="R5" s="896"/>
      <c r="S5" s="896"/>
      <c r="T5" s="896"/>
      <c r="U5" s="896"/>
      <c r="V5" s="896"/>
      <c r="W5" s="896"/>
      <c r="X5" s="896"/>
      <c r="Y5" s="896"/>
      <c r="Z5" s="896"/>
      <c r="AA5" s="896"/>
      <c r="AB5" s="896"/>
      <c r="AC5" s="896"/>
      <c r="AD5" s="896"/>
      <c r="AE5" s="896"/>
      <c r="AF5" s="896"/>
      <c r="AG5" s="882"/>
      <c r="AH5" s="882"/>
      <c r="AI5" s="882"/>
      <c r="AJ5" s="882"/>
      <c r="AK5" s="739"/>
    </row>
    <row r="6" spans="1:37" s="6954" customFormat="1" ht="16.5" thickBot="1">
      <c r="A6" s="739"/>
      <c r="B6" s="897"/>
      <c r="C6" s="898"/>
      <c r="D6" s="898"/>
      <c r="E6" s="898"/>
      <c r="F6" s="898"/>
      <c r="G6" s="898"/>
      <c r="H6" s="898"/>
      <c r="I6" s="898"/>
      <c r="J6" s="898"/>
      <c r="K6" s="4874"/>
      <c r="L6" s="898"/>
      <c r="M6" s="898"/>
      <c r="N6" s="898"/>
      <c r="O6" s="898"/>
      <c r="P6" s="898"/>
      <c r="Q6" s="898"/>
      <c r="R6" s="898"/>
      <c r="S6" s="898"/>
      <c r="T6" s="898"/>
      <c r="U6" s="898"/>
      <c r="V6" s="882"/>
      <c r="W6" s="898"/>
      <c r="X6" s="898"/>
      <c r="Y6" s="898"/>
      <c r="Z6" s="898"/>
      <c r="AA6" s="898"/>
      <c r="AB6" s="898"/>
      <c r="AC6" s="898"/>
      <c r="AD6" s="898"/>
      <c r="AE6" s="898"/>
      <c r="AF6" s="898"/>
      <c r="AG6" s="882"/>
      <c r="AH6" s="882"/>
      <c r="AI6" s="882"/>
      <c r="AJ6" s="882"/>
      <c r="AK6" s="739"/>
    </row>
    <row r="7" spans="1:37" ht="15" customHeight="1">
      <c r="A7" s="738"/>
      <c r="B7" s="816"/>
      <c r="C7" s="8962" t="s">
        <v>1346</v>
      </c>
      <c r="D7" s="8965" t="s">
        <v>1224</v>
      </c>
      <c r="E7" s="4901"/>
      <c r="F7" s="8968" t="s">
        <v>1225</v>
      </c>
      <c r="G7" s="4902"/>
      <c r="H7" s="4555"/>
      <c r="I7" s="8970" t="s">
        <v>1226</v>
      </c>
      <c r="J7" s="8970"/>
      <c r="K7" s="8972" t="s">
        <v>1227</v>
      </c>
      <c r="L7" s="8949" t="s">
        <v>1228</v>
      </c>
      <c r="M7" s="8953" t="s">
        <v>1229</v>
      </c>
      <c r="N7" s="8956" t="s">
        <v>1187</v>
      </c>
      <c r="O7" s="8956"/>
      <c r="P7" s="8956"/>
      <c r="Q7" s="8957"/>
      <c r="R7" s="4903"/>
      <c r="S7" s="4904"/>
      <c r="T7" s="4903"/>
      <c r="U7" s="4905"/>
      <c r="W7" s="8958" t="s">
        <v>1148</v>
      </c>
      <c r="X7" s="8930"/>
      <c r="Y7" s="8930"/>
      <c r="Z7" s="8930"/>
      <c r="AA7" s="8930"/>
      <c r="AB7" s="8828"/>
      <c r="AC7" s="8828"/>
      <c r="AD7" s="8930"/>
      <c r="AE7" s="8930"/>
      <c r="AF7" s="8931"/>
      <c r="AG7" s="150"/>
      <c r="AH7" s="4016" t="s">
        <v>1522</v>
      </c>
      <c r="AI7" s="8915" t="s">
        <v>4185</v>
      </c>
      <c r="AJ7" s="661"/>
      <c r="AK7" s="738"/>
    </row>
    <row r="8" spans="1:37" ht="15" customHeight="1">
      <c r="A8" s="738"/>
      <c r="B8" s="816"/>
      <c r="C8" s="8963"/>
      <c r="D8" s="8966"/>
      <c r="E8" s="4098" t="s">
        <v>1347</v>
      </c>
      <c r="F8" s="8969"/>
      <c r="G8" s="351"/>
      <c r="H8" s="351"/>
      <c r="I8" s="8971"/>
      <c r="J8" s="8971"/>
      <c r="K8" s="8973"/>
      <c r="L8" s="8950"/>
      <c r="M8" s="8954"/>
      <c r="N8" s="8959" t="s">
        <v>1232</v>
      </c>
      <c r="O8" s="8960" t="s">
        <v>1233</v>
      </c>
      <c r="P8" s="8959" t="s">
        <v>1234</v>
      </c>
      <c r="Q8" s="8960" t="s">
        <v>1235</v>
      </c>
      <c r="R8" s="351"/>
      <c r="S8" s="4100"/>
      <c r="T8" s="351"/>
      <c r="U8" s="3257"/>
      <c r="V8" s="661"/>
      <c r="W8" s="2494" t="s">
        <v>1238</v>
      </c>
      <c r="X8" s="4884" t="s">
        <v>1239</v>
      </c>
      <c r="Y8" s="4884" t="s">
        <v>1240</v>
      </c>
      <c r="Z8" s="4884" t="s">
        <v>1239</v>
      </c>
      <c r="AA8" s="4885" t="s">
        <v>1241</v>
      </c>
      <c r="AB8" s="5942"/>
      <c r="AC8" s="5950"/>
      <c r="AD8" s="4885"/>
      <c r="AE8" s="4885"/>
      <c r="AF8" s="4886" t="s">
        <v>1242</v>
      </c>
      <c r="AG8" s="908"/>
      <c r="AH8" s="394" t="s">
        <v>1524</v>
      </c>
      <c r="AI8" s="8916"/>
      <c r="AJ8" s="661"/>
      <c r="AK8" s="738"/>
    </row>
    <row r="9" spans="1:37">
      <c r="A9" s="738"/>
      <c r="B9" s="816"/>
      <c r="C9" s="8963"/>
      <c r="D9" s="8966"/>
      <c r="E9" s="4098" t="s">
        <v>1348</v>
      </c>
      <c r="F9" s="8969"/>
      <c r="G9" s="351" t="s">
        <v>1246</v>
      </c>
      <c r="H9" s="351" t="s">
        <v>580</v>
      </c>
      <c r="I9" s="8951" t="s">
        <v>1349</v>
      </c>
      <c r="J9" s="8951" t="s">
        <v>1350</v>
      </c>
      <c r="K9" s="8973"/>
      <c r="L9" s="8950"/>
      <c r="M9" s="8954"/>
      <c r="N9" s="8833"/>
      <c r="O9" s="8960"/>
      <c r="P9" s="8833"/>
      <c r="Q9" s="8960"/>
      <c r="R9" s="351" t="s">
        <v>1249</v>
      </c>
      <c r="S9" s="4100" t="s">
        <v>1250</v>
      </c>
      <c r="T9" s="3822" t="s">
        <v>4162</v>
      </c>
      <c r="U9" s="3857" t="s">
        <v>1262</v>
      </c>
      <c r="V9" s="661"/>
      <c r="W9" s="2999" t="s">
        <v>1251</v>
      </c>
      <c r="X9" s="350" t="s">
        <v>1252</v>
      </c>
      <c r="Y9" s="350" t="s">
        <v>1253</v>
      </c>
      <c r="Z9" s="350" t="s">
        <v>1254</v>
      </c>
      <c r="AA9" s="351" t="s">
        <v>1255</v>
      </c>
      <c r="AB9" s="3822" t="s">
        <v>1249</v>
      </c>
      <c r="AC9" s="3822" t="s">
        <v>1250</v>
      </c>
      <c r="AD9" s="3822" t="s">
        <v>4162</v>
      </c>
      <c r="AE9" s="3857" t="s">
        <v>1262</v>
      </c>
      <c r="AF9" s="366" t="s">
        <v>1256</v>
      </c>
      <c r="AG9" s="661"/>
      <c r="AH9" s="394" t="s">
        <v>1462</v>
      </c>
      <c r="AI9" s="8916"/>
      <c r="AJ9" s="661"/>
      <c r="AK9" s="738"/>
    </row>
    <row r="10" spans="1:37" ht="23.25" customHeight="1">
      <c r="A10" s="738"/>
      <c r="B10" s="816"/>
      <c r="C10" s="8963"/>
      <c r="D10" s="8966"/>
      <c r="E10" s="4098" t="s">
        <v>1351</v>
      </c>
      <c r="F10" s="8969"/>
      <c r="G10" s="351" t="s">
        <v>1259</v>
      </c>
      <c r="H10" s="351" t="s">
        <v>1260</v>
      </c>
      <c r="I10" s="8951"/>
      <c r="J10" s="8951"/>
      <c r="K10" s="8973"/>
      <c r="L10" s="8950"/>
      <c r="M10" s="8954"/>
      <c r="N10" s="8833"/>
      <c r="O10" s="8960"/>
      <c r="P10" s="8833"/>
      <c r="Q10" s="8960"/>
      <c r="R10" s="351" t="s">
        <v>1261</v>
      </c>
      <c r="S10" s="4100" t="s">
        <v>1261</v>
      </c>
      <c r="T10" s="2837" t="s">
        <v>1261</v>
      </c>
      <c r="U10" s="3857" t="s">
        <v>1261</v>
      </c>
      <c r="V10" s="661"/>
      <c r="W10" s="2999" t="s">
        <v>1263</v>
      </c>
      <c r="X10" s="350" t="s">
        <v>1264</v>
      </c>
      <c r="Y10" s="350" t="s">
        <v>1264</v>
      </c>
      <c r="Z10" s="351" t="s">
        <v>1299</v>
      </c>
      <c r="AA10" s="351" t="s">
        <v>1265</v>
      </c>
      <c r="AB10" s="2837" t="s">
        <v>1261</v>
      </c>
      <c r="AC10" s="2837" t="s">
        <v>1261</v>
      </c>
      <c r="AD10" s="2837" t="s">
        <v>1261</v>
      </c>
      <c r="AE10" s="3857" t="s">
        <v>1261</v>
      </c>
      <c r="AF10" s="366" t="s">
        <v>1263</v>
      </c>
      <c r="AG10" s="661"/>
      <c r="AH10" s="395">
        <v>43100</v>
      </c>
      <c r="AI10" s="8916"/>
      <c r="AJ10" s="661"/>
      <c r="AK10" s="738"/>
    </row>
    <row r="11" spans="1:37">
      <c r="A11" s="738"/>
      <c r="B11" s="816"/>
      <c r="C11" s="8964"/>
      <c r="D11" s="8967"/>
      <c r="E11" s="4098"/>
      <c r="F11" s="8969"/>
      <c r="G11" s="351"/>
      <c r="H11" s="351"/>
      <c r="I11" s="8952"/>
      <c r="J11" s="8952"/>
      <c r="K11" s="8974"/>
      <c r="L11" s="8950"/>
      <c r="M11" s="8955"/>
      <c r="N11" s="8833"/>
      <c r="O11" s="8961"/>
      <c r="P11" s="8833"/>
      <c r="Q11" s="8961"/>
      <c r="R11" s="351"/>
      <c r="S11" s="4100"/>
      <c r="T11" s="351"/>
      <c r="U11" s="3257"/>
      <c r="V11" s="661"/>
      <c r="W11" s="2999"/>
      <c r="X11" s="350"/>
      <c r="Y11" s="350"/>
      <c r="Z11" s="351"/>
      <c r="AA11" s="351"/>
      <c r="AB11" s="5896"/>
      <c r="AC11" s="351"/>
      <c r="AD11" s="351"/>
      <c r="AE11" s="4100"/>
      <c r="AF11" s="366"/>
      <c r="AG11" s="661"/>
      <c r="AH11" s="8926" t="s">
        <v>1309</v>
      </c>
      <c r="AI11" s="8916"/>
      <c r="AJ11" s="661"/>
      <c r="AK11" s="738"/>
    </row>
    <row r="12" spans="1:37">
      <c r="A12" s="738"/>
      <c r="B12" s="816"/>
      <c r="C12" s="3326"/>
      <c r="D12" s="3227" t="s">
        <v>344</v>
      </c>
      <c r="E12" s="3228"/>
      <c r="F12" s="542"/>
      <c r="G12" s="4100"/>
      <c r="H12" s="3227" t="s">
        <v>390</v>
      </c>
      <c r="I12" s="706"/>
      <c r="J12" s="706"/>
      <c r="K12" s="4875"/>
      <c r="L12" s="4906"/>
      <c r="M12" s="542"/>
      <c r="N12" s="4906"/>
      <c r="O12" s="4100"/>
      <c r="P12" s="4906"/>
      <c r="Q12" s="494"/>
      <c r="R12" s="4907"/>
      <c r="S12" s="4100"/>
      <c r="T12" s="4907"/>
      <c r="U12" s="3257" t="s">
        <v>3931</v>
      </c>
      <c r="V12" s="661"/>
      <c r="W12" s="2499" t="s">
        <v>1267</v>
      </c>
      <c r="X12" s="4887"/>
      <c r="Y12" s="4887"/>
      <c r="Z12" s="4888"/>
      <c r="AA12" s="4887"/>
      <c r="AB12" s="4887"/>
      <c r="AC12" s="4887"/>
      <c r="AD12" s="4887"/>
      <c r="AE12" s="4887" t="s">
        <v>3947</v>
      </c>
      <c r="AF12" s="4558" t="s">
        <v>3946</v>
      </c>
      <c r="AG12" s="661"/>
      <c r="AH12" s="8927"/>
      <c r="AI12" s="6524" t="s">
        <v>792</v>
      </c>
      <c r="AJ12" s="661"/>
      <c r="AK12" s="738"/>
    </row>
    <row r="13" spans="1:37">
      <c r="A13" s="738"/>
      <c r="B13" s="816"/>
      <c r="C13" s="4908" t="s">
        <v>392</v>
      </c>
      <c r="D13" s="4909" t="s">
        <v>409</v>
      </c>
      <c r="E13" s="4909" t="s">
        <v>410</v>
      </c>
      <c r="F13" s="4909" t="s">
        <v>411</v>
      </c>
      <c r="G13" s="4909" t="s">
        <v>412</v>
      </c>
      <c r="H13" s="4909" t="s">
        <v>413</v>
      </c>
      <c r="I13" s="4909" t="s">
        <v>414</v>
      </c>
      <c r="J13" s="4909" t="s">
        <v>415</v>
      </c>
      <c r="K13" s="4909" t="s">
        <v>416</v>
      </c>
      <c r="L13" s="4909" t="s">
        <v>417</v>
      </c>
      <c r="M13" s="4910" t="s">
        <v>418</v>
      </c>
      <c r="N13" s="4909" t="s">
        <v>419</v>
      </c>
      <c r="O13" s="4909" t="s">
        <v>420</v>
      </c>
      <c r="P13" s="4909" t="s">
        <v>421</v>
      </c>
      <c r="Q13" s="4909" t="s">
        <v>422</v>
      </c>
      <c r="R13" s="4909" t="s">
        <v>1093</v>
      </c>
      <c r="S13" s="4909" t="s">
        <v>1094</v>
      </c>
      <c r="T13" s="4909" t="s">
        <v>1095</v>
      </c>
      <c r="U13" s="4909" t="s">
        <v>1096</v>
      </c>
      <c r="V13" s="661"/>
      <c r="W13" s="4889" t="s">
        <v>1097</v>
      </c>
      <c r="X13" s="4890" t="s">
        <v>1098</v>
      </c>
      <c r="Y13" s="4890" t="s">
        <v>1155</v>
      </c>
      <c r="Z13" s="4890" t="s">
        <v>1156</v>
      </c>
      <c r="AA13" s="4890" t="s">
        <v>1157</v>
      </c>
      <c r="AB13" s="4890" t="s">
        <v>1158</v>
      </c>
      <c r="AC13" s="4890" t="s">
        <v>1159</v>
      </c>
      <c r="AD13" s="4891" t="s">
        <v>1160</v>
      </c>
      <c r="AE13" s="4890" t="s">
        <v>1161</v>
      </c>
      <c r="AF13" s="4891" t="s">
        <v>1162</v>
      </c>
      <c r="AG13" s="661"/>
      <c r="AH13" s="4679" t="s">
        <v>1163</v>
      </c>
      <c r="AI13" s="7439" t="s">
        <v>1164</v>
      </c>
      <c r="AJ13" s="661"/>
      <c r="AK13" s="738"/>
    </row>
    <row r="14" spans="1:37">
      <c r="A14" s="738"/>
      <c r="B14" s="816"/>
      <c r="C14" s="2526"/>
      <c r="D14" s="2527"/>
      <c r="E14" s="2527"/>
      <c r="F14" s="2527"/>
      <c r="G14" s="4913"/>
      <c r="H14" s="4913"/>
      <c r="I14" s="4914"/>
      <c r="J14" s="4914"/>
      <c r="K14" s="4915"/>
      <c r="L14" s="4913"/>
      <c r="M14" s="4913"/>
      <c r="N14" s="4914"/>
      <c r="O14" s="4914"/>
      <c r="P14" s="4913"/>
      <c r="Q14" s="4916"/>
      <c r="R14" s="4917"/>
      <c r="S14" s="4917"/>
      <c r="T14" s="4917"/>
      <c r="U14" s="3329"/>
      <c r="V14" s="661"/>
      <c r="W14" s="4892"/>
      <c r="X14" s="4893"/>
      <c r="Y14" s="4893"/>
      <c r="Z14" s="4893"/>
      <c r="AA14" s="4893"/>
      <c r="AB14" s="5943"/>
      <c r="AC14" s="5951"/>
      <c r="AD14" s="4893"/>
      <c r="AE14" s="4893"/>
      <c r="AF14" s="4894"/>
      <c r="AG14" s="661"/>
      <c r="AH14" s="4881"/>
      <c r="AI14" s="7438"/>
      <c r="AJ14" s="661"/>
      <c r="AK14" s="738"/>
    </row>
    <row r="15" spans="1:37">
      <c r="A15" s="738"/>
      <c r="B15" s="816"/>
      <c r="C15" s="2166"/>
      <c r="D15" s="2462"/>
      <c r="E15" s="2462"/>
      <c r="F15" s="2462"/>
      <c r="G15" s="2534"/>
      <c r="H15" s="2464"/>
      <c r="I15" s="2474"/>
      <c r="J15" s="2474"/>
      <c r="K15" s="4876"/>
      <c r="L15" s="2464"/>
      <c r="M15" s="2464"/>
      <c r="N15" s="2474"/>
      <c r="O15" s="2474"/>
      <c r="P15" s="2464"/>
      <c r="Q15" s="2535"/>
      <c r="R15" s="3330"/>
      <c r="S15" s="3330"/>
      <c r="T15" s="3330"/>
      <c r="U15" s="3331"/>
      <c r="V15" s="661"/>
      <c r="W15" s="4895"/>
      <c r="X15" s="167"/>
      <c r="Y15" s="167"/>
      <c r="Z15" s="167"/>
      <c r="AA15" s="167"/>
      <c r="AB15" s="167"/>
      <c r="AC15" s="167"/>
      <c r="AD15" s="167"/>
      <c r="AE15" s="167"/>
      <c r="AF15" s="553"/>
      <c r="AG15" s="661"/>
      <c r="AH15" s="3015"/>
      <c r="AI15" s="3015"/>
      <c r="AJ15" s="661"/>
      <c r="AK15" s="738"/>
    </row>
    <row r="16" spans="1:37">
      <c r="A16" s="738"/>
      <c r="B16" s="816"/>
      <c r="C16" s="3634" t="s">
        <v>3920</v>
      </c>
      <c r="D16" s="4870">
        <v>12345</v>
      </c>
      <c r="E16" s="3579" t="b">
        <v>1</v>
      </c>
      <c r="F16" s="4871" t="s">
        <v>3921</v>
      </c>
      <c r="G16" s="4872" t="s">
        <v>3922</v>
      </c>
      <c r="H16" s="3579" t="b">
        <v>1</v>
      </c>
      <c r="I16" s="4873">
        <v>42756</v>
      </c>
      <c r="J16" s="4873">
        <v>42756</v>
      </c>
      <c r="K16" s="4877">
        <v>0.1</v>
      </c>
      <c r="L16" s="4878"/>
      <c r="M16" s="3578"/>
      <c r="N16" s="4878"/>
      <c r="O16" s="4878"/>
      <c r="P16" s="4878"/>
      <c r="Q16" s="4878"/>
      <c r="R16" s="4878"/>
      <c r="S16" s="4878"/>
      <c r="T16" s="4878"/>
      <c r="U16" s="4879">
        <f>R16+S16-T16</f>
        <v>0</v>
      </c>
      <c r="V16" s="661"/>
      <c r="W16" s="4619">
        <f>X16+Y16</f>
        <v>0</v>
      </c>
      <c r="X16" s="4878"/>
      <c r="Y16" s="4878"/>
      <c r="Z16" s="4878"/>
      <c r="AA16" s="4878"/>
      <c r="AB16" s="4878"/>
      <c r="AC16" s="4878"/>
      <c r="AD16" s="4878"/>
      <c r="AE16" s="4463">
        <f>AB16+AC16-AD16</f>
        <v>0</v>
      </c>
      <c r="AF16" s="4879">
        <f>Y16+AA16</f>
        <v>0</v>
      </c>
      <c r="AG16" s="4636"/>
      <c r="AH16" s="4618"/>
      <c r="AI16" s="4618"/>
      <c r="AJ16" s="661"/>
      <c r="AK16" s="738"/>
    </row>
    <row r="17" spans="1:37">
      <c r="A17" s="738"/>
      <c r="B17" s="816"/>
      <c r="C17" s="3634" t="s">
        <v>3920</v>
      </c>
      <c r="D17" s="4870">
        <v>12345</v>
      </c>
      <c r="E17" s="3579" t="b">
        <v>0</v>
      </c>
      <c r="F17" s="4871" t="s">
        <v>3921</v>
      </c>
      <c r="G17" s="4872" t="s">
        <v>3922</v>
      </c>
      <c r="H17" s="3579" t="b">
        <v>0</v>
      </c>
      <c r="I17" s="4873">
        <v>42756</v>
      </c>
      <c r="J17" s="4873">
        <v>42756</v>
      </c>
      <c r="K17" s="4877">
        <v>0.1</v>
      </c>
      <c r="L17" s="4878"/>
      <c r="M17" s="3578"/>
      <c r="N17" s="4878"/>
      <c r="O17" s="4878"/>
      <c r="P17" s="4878"/>
      <c r="Q17" s="4878"/>
      <c r="R17" s="4878"/>
      <c r="S17" s="4878"/>
      <c r="T17" s="4878"/>
      <c r="U17" s="4879">
        <f>R17+S17-T17</f>
        <v>0</v>
      </c>
      <c r="V17" s="661"/>
      <c r="W17" s="4619">
        <f>X17+Y17</f>
        <v>0</v>
      </c>
      <c r="X17" s="4878"/>
      <c r="Y17" s="4878"/>
      <c r="Z17" s="4878"/>
      <c r="AA17" s="4878"/>
      <c r="AB17" s="4878"/>
      <c r="AC17" s="4878"/>
      <c r="AD17" s="4878"/>
      <c r="AE17" s="4463">
        <f t="shared" ref="AE17:AE46" si="0">AB17+AC17-AD17</f>
        <v>0</v>
      </c>
      <c r="AF17" s="4879">
        <f>Y17+AA17</f>
        <v>0</v>
      </c>
      <c r="AG17" s="4636"/>
      <c r="AH17" s="4618"/>
      <c r="AI17" s="4618"/>
      <c r="AJ17" s="661"/>
      <c r="AK17" s="738"/>
    </row>
    <row r="18" spans="1:37">
      <c r="A18" s="738"/>
      <c r="B18" s="816"/>
      <c r="C18" s="3634" t="s">
        <v>3920</v>
      </c>
      <c r="D18" s="4870">
        <v>12345</v>
      </c>
      <c r="E18" s="3579" t="b">
        <v>1</v>
      </c>
      <c r="F18" s="4871" t="s">
        <v>3921</v>
      </c>
      <c r="G18" s="4872" t="s">
        <v>3922</v>
      </c>
      <c r="H18" s="3579" t="b">
        <v>0</v>
      </c>
      <c r="I18" s="4873">
        <v>42756</v>
      </c>
      <c r="J18" s="4873">
        <v>42756</v>
      </c>
      <c r="K18" s="4877">
        <v>0.1</v>
      </c>
      <c r="L18" s="4878"/>
      <c r="M18" s="3578"/>
      <c r="N18" s="4878"/>
      <c r="O18" s="4878"/>
      <c r="P18" s="4878"/>
      <c r="Q18" s="4878"/>
      <c r="R18" s="4878"/>
      <c r="S18" s="4878"/>
      <c r="T18" s="4878"/>
      <c r="U18" s="4879">
        <f>R18+S18-T18</f>
        <v>0</v>
      </c>
      <c r="V18" s="661"/>
      <c r="W18" s="4619">
        <f>X18+Y18</f>
        <v>0</v>
      </c>
      <c r="X18" s="4878"/>
      <c r="Y18" s="4878"/>
      <c r="Z18" s="4878"/>
      <c r="AA18" s="4878"/>
      <c r="AB18" s="4878"/>
      <c r="AC18" s="4878"/>
      <c r="AD18" s="4878"/>
      <c r="AE18" s="4463">
        <f t="shared" si="0"/>
        <v>0</v>
      </c>
      <c r="AF18" s="4879">
        <f>Y18+AA18</f>
        <v>0</v>
      </c>
      <c r="AG18" s="4636"/>
      <c r="AH18" s="4618"/>
      <c r="AI18" s="4618"/>
      <c r="AJ18" s="661"/>
      <c r="AK18" s="738"/>
    </row>
    <row r="19" spans="1:37">
      <c r="A19" s="738"/>
      <c r="B19" s="816"/>
      <c r="C19" s="3634" t="s">
        <v>3920</v>
      </c>
      <c r="D19" s="4870">
        <v>12345</v>
      </c>
      <c r="E19" s="3579" t="b">
        <v>1</v>
      </c>
      <c r="F19" s="4871" t="s">
        <v>3921</v>
      </c>
      <c r="G19" s="4872" t="s">
        <v>3922</v>
      </c>
      <c r="H19" s="3579" t="b">
        <v>1</v>
      </c>
      <c r="I19" s="4873">
        <v>42756</v>
      </c>
      <c r="J19" s="4873">
        <v>42756</v>
      </c>
      <c r="K19" s="4877">
        <v>0.1</v>
      </c>
      <c r="L19" s="4878"/>
      <c r="M19" s="3578"/>
      <c r="N19" s="4878"/>
      <c r="O19" s="4878"/>
      <c r="P19" s="4878"/>
      <c r="Q19" s="4878"/>
      <c r="R19" s="4878"/>
      <c r="S19" s="4878"/>
      <c r="T19" s="4878"/>
      <c r="U19" s="4879">
        <f t="shared" ref="U19:U48" si="1">R19+S19-T19</f>
        <v>0</v>
      </c>
      <c r="V19" s="661"/>
      <c r="W19" s="4619">
        <f t="shared" ref="W19:W48" si="2">X19+Y19</f>
        <v>0</v>
      </c>
      <c r="X19" s="4878"/>
      <c r="Y19" s="4878"/>
      <c r="Z19" s="4878"/>
      <c r="AA19" s="4878"/>
      <c r="AB19" s="4878"/>
      <c r="AC19" s="4878"/>
      <c r="AD19" s="4878"/>
      <c r="AE19" s="4463">
        <f t="shared" si="0"/>
        <v>0</v>
      </c>
      <c r="AF19" s="4879">
        <f t="shared" ref="AF19:AF48" si="3">Y19+AA19</f>
        <v>0</v>
      </c>
      <c r="AG19" s="4636"/>
      <c r="AH19" s="4618"/>
      <c r="AI19" s="4618"/>
      <c r="AJ19" s="661"/>
      <c r="AK19" s="738"/>
    </row>
    <row r="20" spans="1:37">
      <c r="A20" s="738"/>
      <c r="B20" s="816"/>
      <c r="C20" s="3634" t="s">
        <v>3920</v>
      </c>
      <c r="D20" s="4870">
        <v>12345</v>
      </c>
      <c r="E20" s="3579" t="b">
        <v>1</v>
      </c>
      <c r="F20" s="4871" t="s">
        <v>3921</v>
      </c>
      <c r="G20" s="4872" t="s">
        <v>3922</v>
      </c>
      <c r="H20" s="3579" t="b">
        <v>1</v>
      </c>
      <c r="I20" s="4873">
        <v>42756</v>
      </c>
      <c r="J20" s="4873">
        <v>42756</v>
      </c>
      <c r="K20" s="4877">
        <v>0.1</v>
      </c>
      <c r="L20" s="4878"/>
      <c r="M20" s="3578"/>
      <c r="N20" s="4878"/>
      <c r="O20" s="4878"/>
      <c r="P20" s="4878"/>
      <c r="Q20" s="4878"/>
      <c r="R20" s="4878"/>
      <c r="S20" s="4878"/>
      <c r="T20" s="4878"/>
      <c r="U20" s="4879">
        <f t="shared" si="1"/>
        <v>0</v>
      </c>
      <c r="V20" s="661"/>
      <c r="W20" s="4619">
        <f t="shared" si="2"/>
        <v>0</v>
      </c>
      <c r="X20" s="4878"/>
      <c r="Y20" s="4878"/>
      <c r="Z20" s="4878"/>
      <c r="AA20" s="4878"/>
      <c r="AB20" s="4878"/>
      <c r="AC20" s="4878"/>
      <c r="AD20" s="4878"/>
      <c r="AE20" s="4463">
        <f t="shared" si="0"/>
        <v>0</v>
      </c>
      <c r="AF20" s="4879">
        <f t="shared" si="3"/>
        <v>0</v>
      </c>
      <c r="AG20" s="4636"/>
      <c r="AH20" s="4618"/>
      <c r="AI20" s="4618"/>
      <c r="AJ20" s="661"/>
      <c r="AK20" s="738"/>
    </row>
    <row r="21" spans="1:37">
      <c r="A21" s="738"/>
      <c r="B21" s="816"/>
      <c r="C21" s="3634" t="s">
        <v>3920</v>
      </c>
      <c r="D21" s="4870">
        <v>12345</v>
      </c>
      <c r="E21" s="3579" t="b">
        <v>1</v>
      </c>
      <c r="F21" s="4871" t="s">
        <v>3921</v>
      </c>
      <c r="G21" s="4872" t="s">
        <v>3922</v>
      </c>
      <c r="H21" s="3579" t="b">
        <v>1</v>
      </c>
      <c r="I21" s="4873">
        <v>42756</v>
      </c>
      <c r="J21" s="4873">
        <v>42756</v>
      </c>
      <c r="K21" s="4877">
        <v>0.1</v>
      </c>
      <c r="L21" s="4878"/>
      <c r="M21" s="3578"/>
      <c r="N21" s="4878"/>
      <c r="O21" s="4878"/>
      <c r="P21" s="4878"/>
      <c r="Q21" s="4878"/>
      <c r="R21" s="4878"/>
      <c r="S21" s="4878"/>
      <c r="T21" s="4878"/>
      <c r="U21" s="4879">
        <f t="shared" si="1"/>
        <v>0</v>
      </c>
      <c r="V21" s="661"/>
      <c r="W21" s="4619">
        <f t="shared" si="2"/>
        <v>0</v>
      </c>
      <c r="X21" s="4878"/>
      <c r="Y21" s="4878"/>
      <c r="Z21" s="4878"/>
      <c r="AA21" s="4878"/>
      <c r="AB21" s="4878"/>
      <c r="AC21" s="4878"/>
      <c r="AD21" s="4878"/>
      <c r="AE21" s="4463">
        <f t="shared" si="0"/>
        <v>0</v>
      </c>
      <c r="AF21" s="4879">
        <f t="shared" si="3"/>
        <v>0</v>
      </c>
      <c r="AG21" s="4636"/>
      <c r="AH21" s="4618"/>
      <c r="AI21" s="4618"/>
      <c r="AJ21" s="661"/>
      <c r="AK21" s="738"/>
    </row>
    <row r="22" spans="1:37">
      <c r="A22" s="738"/>
      <c r="B22" s="816"/>
      <c r="C22" s="3634" t="s">
        <v>3920</v>
      </c>
      <c r="D22" s="4870">
        <v>12345</v>
      </c>
      <c r="E22" s="3579" t="b">
        <v>1</v>
      </c>
      <c r="F22" s="4871" t="s">
        <v>3921</v>
      </c>
      <c r="G22" s="4872" t="s">
        <v>3922</v>
      </c>
      <c r="H22" s="3579" t="b">
        <v>1</v>
      </c>
      <c r="I22" s="4873">
        <v>42756</v>
      </c>
      <c r="J22" s="4873">
        <v>42756</v>
      </c>
      <c r="K22" s="4877">
        <v>0.1</v>
      </c>
      <c r="L22" s="4878"/>
      <c r="M22" s="3578"/>
      <c r="N22" s="4878"/>
      <c r="O22" s="4878"/>
      <c r="P22" s="4878"/>
      <c r="Q22" s="4878"/>
      <c r="R22" s="4878"/>
      <c r="S22" s="4878"/>
      <c r="T22" s="4878"/>
      <c r="U22" s="4879">
        <f t="shared" si="1"/>
        <v>0</v>
      </c>
      <c r="V22" s="661"/>
      <c r="W22" s="4619">
        <f t="shared" si="2"/>
        <v>0</v>
      </c>
      <c r="X22" s="4878"/>
      <c r="Y22" s="4878"/>
      <c r="Z22" s="4878"/>
      <c r="AA22" s="4878"/>
      <c r="AB22" s="4878"/>
      <c r="AC22" s="4878"/>
      <c r="AD22" s="4878"/>
      <c r="AE22" s="4463">
        <f t="shared" si="0"/>
        <v>0</v>
      </c>
      <c r="AF22" s="4879">
        <f t="shared" si="3"/>
        <v>0</v>
      </c>
      <c r="AG22" s="4636"/>
      <c r="AH22" s="4618"/>
      <c r="AI22" s="4618"/>
      <c r="AJ22" s="661"/>
      <c r="AK22" s="738"/>
    </row>
    <row r="23" spans="1:37">
      <c r="A23" s="738"/>
      <c r="B23" s="816"/>
      <c r="C23" s="3634" t="s">
        <v>3920</v>
      </c>
      <c r="D23" s="4870">
        <v>12345</v>
      </c>
      <c r="E23" s="3579" t="b">
        <v>1</v>
      </c>
      <c r="F23" s="4871" t="s">
        <v>3921</v>
      </c>
      <c r="G23" s="4872" t="s">
        <v>3922</v>
      </c>
      <c r="H23" s="3579" t="b">
        <v>1</v>
      </c>
      <c r="I23" s="4873">
        <v>42756</v>
      </c>
      <c r="J23" s="4873">
        <v>42756</v>
      </c>
      <c r="K23" s="4877">
        <v>0.1</v>
      </c>
      <c r="L23" s="4878"/>
      <c r="M23" s="3578"/>
      <c r="N23" s="4878"/>
      <c r="O23" s="4878"/>
      <c r="P23" s="4878"/>
      <c r="Q23" s="4878"/>
      <c r="R23" s="4878"/>
      <c r="S23" s="4878"/>
      <c r="T23" s="4878"/>
      <c r="U23" s="4879">
        <f t="shared" si="1"/>
        <v>0</v>
      </c>
      <c r="V23" s="661"/>
      <c r="W23" s="4619">
        <f t="shared" si="2"/>
        <v>0</v>
      </c>
      <c r="X23" s="4878"/>
      <c r="Y23" s="4878"/>
      <c r="Z23" s="4878"/>
      <c r="AA23" s="4878"/>
      <c r="AB23" s="4878"/>
      <c r="AC23" s="4878"/>
      <c r="AD23" s="4878"/>
      <c r="AE23" s="4463">
        <f t="shared" si="0"/>
        <v>0</v>
      </c>
      <c r="AF23" s="4879">
        <f t="shared" si="3"/>
        <v>0</v>
      </c>
      <c r="AG23" s="4636"/>
      <c r="AH23" s="4618"/>
      <c r="AI23" s="4618"/>
      <c r="AJ23" s="661"/>
      <c r="AK23" s="738"/>
    </row>
    <row r="24" spans="1:37">
      <c r="A24" s="738"/>
      <c r="B24" s="816"/>
      <c r="C24" s="3634" t="s">
        <v>3920</v>
      </c>
      <c r="D24" s="4870">
        <v>12345</v>
      </c>
      <c r="E24" s="3579" t="b">
        <v>1</v>
      </c>
      <c r="F24" s="4871" t="s">
        <v>3921</v>
      </c>
      <c r="G24" s="4872" t="s">
        <v>3922</v>
      </c>
      <c r="H24" s="3579" t="b">
        <v>1</v>
      </c>
      <c r="I24" s="4873">
        <v>42756</v>
      </c>
      <c r="J24" s="4873">
        <v>42756</v>
      </c>
      <c r="K24" s="4877">
        <v>0.1</v>
      </c>
      <c r="L24" s="4878"/>
      <c r="M24" s="3578"/>
      <c r="N24" s="4878"/>
      <c r="O24" s="4878"/>
      <c r="P24" s="4878"/>
      <c r="Q24" s="4878"/>
      <c r="R24" s="4878"/>
      <c r="S24" s="4878"/>
      <c r="T24" s="4878"/>
      <c r="U24" s="4879">
        <f t="shared" si="1"/>
        <v>0</v>
      </c>
      <c r="V24" s="661"/>
      <c r="W24" s="4619">
        <f t="shared" si="2"/>
        <v>0</v>
      </c>
      <c r="X24" s="4878"/>
      <c r="Y24" s="4878"/>
      <c r="Z24" s="4878"/>
      <c r="AA24" s="4878"/>
      <c r="AB24" s="4878"/>
      <c r="AC24" s="4878"/>
      <c r="AD24" s="4878"/>
      <c r="AE24" s="4463">
        <f t="shared" si="0"/>
        <v>0</v>
      </c>
      <c r="AF24" s="4879">
        <f t="shared" si="3"/>
        <v>0</v>
      </c>
      <c r="AG24" s="4636"/>
      <c r="AH24" s="4618"/>
      <c r="AI24" s="4618"/>
      <c r="AJ24" s="661"/>
      <c r="AK24" s="738"/>
    </row>
    <row r="25" spans="1:37">
      <c r="A25" s="738"/>
      <c r="B25" s="816"/>
      <c r="C25" s="3634" t="s">
        <v>3920</v>
      </c>
      <c r="D25" s="4870">
        <v>12345</v>
      </c>
      <c r="E25" s="3579" t="b">
        <v>1</v>
      </c>
      <c r="F25" s="4871" t="s">
        <v>3921</v>
      </c>
      <c r="G25" s="4872" t="s">
        <v>3922</v>
      </c>
      <c r="H25" s="3579" t="b">
        <v>1</v>
      </c>
      <c r="I25" s="4873">
        <v>42756</v>
      </c>
      <c r="J25" s="4873">
        <v>42756</v>
      </c>
      <c r="K25" s="4877">
        <v>0.1</v>
      </c>
      <c r="L25" s="4878"/>
      <c r="M25" s="3578"/>
      <c r="N25" s="4878"/>
      <c r="O25" s="4878"/>
      <c r="P25" s="4878"/>
      <c r="Q25" s="4878"/>
      <c r="R25" s="4878"/>
      <c r="S25" s="4878"/>
      <c r="T25" s="4878"/>
      <c r="U25" s="4879">
        <f t="shared" si="1"/>
        <v>0</v>
      </c>
      <c r="V25" s="661"/>
      <c r="W25" s="4619">
        <f t="shared" si="2"/>
        <v>0</v>
      </c>
      <c r="X25" s="4878"/>
      <c r="Y25" s="4878"/>
      <c r="Z25" s="4878"/>
      <c r="AA25" s="4878"/>
      <c r="AB25" s="4878"/>
      <c r="AC25" s="4878"/>
      <c r="AD25" s="4878"/>
      <c r="AE25" s="4463">
        <f t="shared" si="0"/>
        <v>0</v>
      </c>
      <c r="AF25" s="4879">
        <f t="shared" si="3"/>
        <v>0</v>
      </c>
      <c r="AG25" s="4636"/>
      <c r="AH25" s="4618"/>
      <c r="AI25" s="4618"/>
      <c r="AJ25" s="661"/>
      <c r="AK25" s="738"/>
    </row>
    <row r="26" spans="1:37">
      <c r="A26" s="738"/>
      <c r="B26" s="816"/>
      <c r="C26" s="3634" t="s">
        <v>3920</v>
      </c>
      <c r="D26" s="4870">
        <v>12345</v>
      </c>
      <c r="E26" s="3579" t="b">
        <v>1</v>
      </c>
      <c r="F26" s="4871" t="s">
        <v>3921</v>
      </c>
      <c r="G26" s="4872" t="s">
        <v>3922</v>
      </c>
      <c r="H26" s="3579" t="b">
        <v>1</v>
      </c>
      <c r="I26" s="4873">
        <v>42756</v>
      </c>
      <c r="J26" s="4873">
        <v>42756</v>
      </c>
      <c r="K26" s="4877">
        <v>0.1</v>
      </c>
      <c r="L26" s="4878"/>
      <c r="M26" s="3578"/>
      <c r="N26" s="4878"/>
      <c r="O26" s="4878"/>
      <c r="P26" s="4878"/>
      <c r="Q26" s="4878"/>
      <c r="R26" s="4878"/>
      <c r="S26" s="4878"/>
      <c r="T26" s="4878"/>
      <c r="U26" s="4879">
        <f t="shared" si="1"/>
        <v>0</v>
      </c>
      <c r="V26" s="661"/>
      <c r="W26" s="4619">
        <f t="shared" si="2"/>
        <v>0</v>
      </c>
      <c r="X26" s="4878"/>
      <c r="Y26" s="4878"/>
      <c r="Z26" s="4878"/>
      <c r="AA26" s="4878"/>
      <c r="AB26" s="4878"/>
      <c r="AC26" s="4878"/>
      <c r="AD26" s="4878"/>
      <c r="AE26" s="4463">
        <f t="shared" si="0"/>
        <v>0</v>
      </c>
      <c r="AF26" s="4879">
        <f t="shared" si="3"/>
        <v>0</v>
      </c>
      <c r="AG26" s="4636"/>
      <c r="AH26" s="4618"/>
      <c r="AI26" s="4618"/>
      <c r="AJ26" s="661"/>
      <c r="AK26" s="738"/>
    </row>
    <row r="27" spans="1:37">
      <c r="A27" s="738"/>
      <c r="B27" s="816"/>
      <c r="C27" s="3634" t="s">
        <v>3920</v>
      </c>
      <c r="D27" s="4870">
        <v>12345</v>
      </c>
      <c r="E27" s="3579" t="b">
        <v>1</v>
      </c>
      <c r="F27" s="4871" t="s">
        <v>3921</v>
      </c>
      <c r="G27" s="4872" t="s">
        <v>3922</v>
      </c>
      <c r="H27" s="3579" t="b">
        <v>1</v>
      </c>
      <c r="I27" s="4873">
        <v>42756</v>
      </c>
      <c r="J27" s="4873">
        <v>42756</v>
      </c>
      <c r="K27" s="4877">
        <v>0.1</v>
      </c>
      <c r="L27" s="4878"/>
      <c r="M27" s="3578"/>
      <c r="N27" s="4878"/>
      <c r="O27" s="4878"/>
      <c r="P27" s="4878"/>
      <c r="Q27" s="4878"/>
      <c r="R27" s="4878"/>
      <c r="S27" s="4878"/>
      <c r="T27" s="4878"/>
      <c r="U27" s="4879">
        <f t="shared" si="1"/>
        <v>0</v>
      </c>
      <c r="V27" s="661"/>
      <c r="W27" s="4619">
        <f t="shared" si="2"/>
        <v>0</v>
      </c>
      <c r="X27" s="4878"/>
      <c r="Y27" s="4878"/>
      <c r="Z27" s="4878"/>
      <c r="AA27" s="4878"/>
      <c r="AB27" s="4878"/>
      <c r="AC27" s="4878"/>
      <c r="AD27" s="4878"/>
      <c r="AE27" s="4463">
        <f t="shared" si="0"/>
        <v>0</v>
      </c>
      <c r="AF27" s="4879">
        <f t="shared" si="3"/>
        <v>0</v>
      </c>
      <c r="AG27" s="4636"/>
      <c r="AH27" s="4618"/>
      <c r="AI27" s="4618"/>
      <c r="AJ27" s="661"/>
      <c r="AK27" s="738"/>
    </row>
    <row r="28" spans="1:37">
      <c r="A28" s="738"/>
      <c r="B28" s="816"/>
      <c r="C28" s="3634" t="s">
        <v>3920</v>
      </c>
      <c r="D28" s="4870">
        <v>12345</v>
      </c>
      <c r="E28" s="3579" t="b">
        <v>1</v>
      </c>
      <c r="F28" s="4871" t="s">
        <v>3921</v>
      </c>
      <c r="G28" s="4872" t="s">
        <v>3922</v>
      </c>
      <c r="H28" s="3579" t="b">
        <v>1</v>
      </c>
      <c r="I28" s="4873">
        <v>42756</v>
      </c>
      <c r="J28" s="4873">
        <v>42756</v>
      </c>
      <c r="K28" s="4877">
        <v>0.1</v>
      </c>
      <c r="L28" s="4878"/>
      <c r="M28" s="3578"/>
      <c r="N28" s="4878"/>
      <c r="O28" s="4878"/>
      <c r="P28" s="4878"/>
      <c r="Q28" s="4878"/>
      <c r="R28" s="4878"/>
      <c r="S28" s="4878"/>
      <c r="T28" s="4878"/>
      <c r="U28" s="4879">
        <f t="shared" si="1"/>
        <v>0</v>
      </c>
      <c r="V28" s="661"/>
      <c r="W28" s="4619">
        <f t="shared" si="2"/>
        <v>0</v>
      </c>
      <c r="X28" s="4878"/>
      <c r="Y28" s="4878"/>
      <c r="Z28" s="4878"/>
      <c r="AA28" s="4878"/>
      <c r="AB28" s="4878"/>
      <c r="AC28" s="4878"/>
      <c r="AD28" s="4878"/>
      <c r="AE28" s="4463">
        <f t="shared" si="0"/>
        <v>0</v>
      </c>
      <c r="AF28" s="4879">
        <f t="shared" si="3"/>
        <v>0</v>
      </c>
      <c r="AG28" s="4636"/>
      <c r="AH28" s="4618"/>
      <c r="AI28" s="4618"/>
      <c r="AJ28" s="661"/>
      <c r="AK28" s="738"/>
    </row>
    <row r="29" spans="1:37">
      <c r="A29" s="738"/>
      <c r="B29" s="816"/>
      <c r="C29" s="3634" t="s">
        <v>3920</v>
      </c>
      <c r="D29" s="4870">
        <v>12345</v>
      </c>
      <c r="E29" s="3579" t="b">
        <v>1</v>
      </c>
      <c r="F29" s="4871" t="s">
        <v>3921</v>
      </c>
      <c r="G29" s="4872" t="s">
        <v>3922</v>
      </c>
      <c r="H29" s="3579" t="b">
        <v>1</v>
      </c>
      <c r="I29" s="4873">
        <v>42756</v>
      </c>
      <c r="J29" s="4873">
        <v>42756</v>
      </c>
      <c r="K29" s="4877">
        <v>0.1</v>
      </c>
      <c r="L29" s="4878"/>
      <c r="M29" s="3578"/>
      <c r="N29" s="4878"/>
      <c r="O29" s="4878"/>
      <c r="P29" s="4878"/>
      <c r="Q29" s="4878"/>
      <c r="R29" s="4878"/>
      <c r="S29" s="4878"/>
      <c r="T29" s="4878"/>
      <c r="U29" s="4879">
        <f t="shared" si="1"/>
        <v>0</v>
      </c>
      <c r="V29" s="661"/>
      <c r="W29" s="4619">
        <f t="shared" si="2"/>
        <v>0</v>
      </c>
      <c r="X29" s="4878"/>
      <c r="Y29" s="4878"/>
      <c r="Z29" s="4878"/>
      <c r="AA29" s="4878"/>
      <c r="AB29" s="4878"/>
      <c r="AC29" s="4878"/>
      <c r="AD29" s="4878"/>
      <c r="AE29" s="4463">
        <f t="shared" si="0"/>
        <v>0</v>
      </c>
      <c r="AF29" s="4879">
        <f t="shared" si="3"/>
        <v>0</v>
      </c>
      <c r="AG29" s="4636"/>
      <c r="AH29" s="4618"/>
      <c r="AI29" s="4618"/>
      <c r="AJ29" s="661"/>
      <c r="AK29" s="738"/>
    </row>
    <row r="30" spans="1:37">
      <c r="A30" s="738"/>
      <c r="B30" s="816"/>
      <c r="C30" s="3634" t="s">
        <v>3920</v>
      </c>
      <c r="D30" s="4870">
        <v>12345</v>
      </c>
      <c r="E30" s="3579" t="b">
        <v>1</v>
      </c>
      <c r="F30" s="4871" t="s">
        <v>3921</v>
      </c>
      <c r="G30" s="4872" t="s">
        <v>3922</v>
      </c>
      <c r="H30" s="3579" t="b">
        <v>1</v>
      </c>
      <c r="I30" s="4873">
        <v>42756</v>
      </c>
      <c r="J30" s="4873">
        <v>42756</v>
      </c>
      <c r="K30" s="4877">
        <v>0.1</v>
      </c>
      <c r="L30" s="4878"/>
      <c r="M30" s="3578"/>
      <c r="N30" s="4878"/>
      <c r="O30" s="4878"/>
      <c r="P30" s="4878"/>
      <c r="Q30" s="4878"/>
      <c r="R30" s="4878"/>
      <c r="S30" s="4878"/>
      <c r="T30" s="4878"/>
      <c r="U30" s="4879">
        <f t="shared" si="1"/>
        <v>0</v>
      </c>
      <c r="V30" s="661"/>
      <c r="W30" s="4619">
        <f t="shared" si="2"/>
        <v>0</v>
      </c>
      <c r="X30" s="4878"/>
      <c r="Y30" s="4878"/>
      <c r="Z30" s="4878"/>
      <c r="AA30" s="4878"/>
      <c r="AB30" s="4878"/>
      <c r="AC30" s="4878"/>
      <c r="AD30" s="4878"/>
      <c r="AE30" s="4463">
        <f t="shared" si="0"/>
        <v>0</v>
      </c>
      <c r="AF30" s="4879">
        <f t="shared" si="3"/>
        <v>0</v>
      </c>
      <c r="AG30" s="4636"/>
      <c r="AH30" s="4618"/>
      <c r="AI30" s="4618"/>
      <c r="AJ30" s="661"/>
      <c r="AK30" s="738"/>
    </row>
    <row r="31" spans="1:37">
      <c r="A31" s="738"/>
      <c r="B31" s="816"/>
      <c r="C31" s="3634" t="s">
        <v>3920</v>
      </c>
      <c r="D31" s="4870">
        <v>12345</v>
      </c>
      <c r="E31" s="3579" t="b">
        <v>1</v>
      </c>
      <c r="F31" s="4871" t="s">
        <v>3921</v>
      </c>
      <c r="G31" s="4872" t="s">
        <v>3922</v>
      </c>
      <c r="H31" s="3579" t="b">
        <v>1</v>
      </c>
      <c r="I31" s="4873">
        <v>42756</v>
      </c>
      <c r="J31" s="4873">
        <v>42756</v>
      </c>
      <c r="K31" s="4877">
        <v>0.1</v>
      </c>
      <c r="L31" s="4878"/>
      <c r="M31" s="3578"/>
      <c r="N31" s="4878"/>
      <c r="O31" s="4878"/>
      <c r="P31" s="4878"/>
      <c r="Q31" s="4878"/>
      <c r="R31" s="4878"/>
      <c r="S31" s="4878"/>
      <c r="T31" s="4878"/>
      <c r="U31" s="4879">
        <f t="shared" si="1"/>
        <v>0</v>
      </c>
      <c r="V31" s="661"/>
      <c r="W31" s="4619">
        <f t="shared" si="2"/>
        <v>0</v>
      </c>
      <c r="X31" s="4878"/>
      <c r="Y31" s="4878"/>
      <c r="Z31" s="4878"/>
      <c r="AA31" s="4878"/>
      <c r="AB31" s="4878"/>
      <c r="AC31" s="4878"/>
      <c r="AD31" s="4878"/>
      <c r="AE31" s="4463">
        <f t="shared" si="0"/>
        <v>0</v>
      </c>
      <c r="AF31" s="4879">
        <f t="shared" si="3"/>
        <v>0</v>
      </c>
      <c r="AG31" s="4636"/>
      <c r="AH31" s="4618"/>
      <c r="AI31" s="4618"/>
      <c r="AJ31" s="661"/>
      <c r="AK31" s="738"/>
    </row>
    <row r="32" spans="1:37">
      <c r="A32" s="738"/>
      <c r="B32" s="816"/>
      <c r="C32" s="3634" t="s">
        <v>3920</v>
      </c>
      <c r="D32" s="4870">
        <v>12345</v>
      </c>
      <c r="E32" s="3579" t="b">
        <v>1</v>
      </c>
      <c r="F32" s="4871" t="s">
        <v>3921</v>
      </c>
      <c r="G32" s="4872" t="s">
        <v>3922</v>
      </c>
      <c r="H32" s="3579" t="b">
        <v>1</v>
      </c>
      <c r="I32" s="4873">
        <v>42756</v>
      </c>
      <c r="J32" s="4873">
        <v>42756</v>
      </c>
      <c r="K32" s="4877">
        <v>0.1</v>
      </c>
      <c r="L32" s="4878"/>
      <c r="M32" s="3578"/>
      <c r="N32" s="4878"/>
      <c r="O32" s="4878"/>
      <c r="P32" s="4878"/>
      <c r="Q32" s="4878"/>
      <c r="R32" s="4878"/>
      <c r="S32" s="4878"/>
      <c r="T32" s="4878"/>
      <c r="U32" s="4879">
        <f t="shared" si="1"/>
        <v>0</v>
      </c>
      <c r="V32" s="661"/>
      <c r="W32" s="4619">
        <f t="shared" si="2"/>
        <v>0</v>
      </c>
      <c r="X32" s="4878"/>
      <c r="Y32" s="4878"/>
      <c r="Z32" s="4878"/>
      <c r="AA32" s="4878"/>
      <c r="AB32" s="4878"/>
      <c r="AC32" s="4878"/>
      <c r="AD32" s="4878"/>
      <c r="AE32" s="4463">
        <f t="shared" si="0"/>
        <v>0</v>
      </c>
      <c r="AF32" s="4879">
        <f t="shared" si="3"/>
        <v>0</v>
      </c>
      <c r="AG32" s="4636"/>
      <c r="AH32" s="4618"/>
      <c r="AI32" s="4618"/>
      <c r="AJ32" s="661"/>
      <c r="AK32" s="738"/>
    </row>
    <row r="33" spans="1:37">
      <c r="A33" s="738"/>
      <c r="B33" s="816"/>
      <c r="C33" s="3634" t="s">
        <v>3920</v>
      </c>
      <c r="D33" s="4870">
        <v>12345</v>
      </c>
      <c r="E33" s="3579" t="b">
        <v>1</v>
      </c>
      <c r="F33" s="4871" t="s">
        <v>3921</v>
      </c>
      <c r="G33" s="4872" t="s">
        <v>3922</v>
      </c>
      <c r="H33" s="3579" t="b">
        <v>1</v>
      </c>
      <c r="I33" s="4873">
        <v>42756</v>
      </c>
      <c r="J33" s="4873">
        <v>42756</v>
      </c>
      <c r="K33" s="4877">
        <v>0.1</v>
      </c>
      <c r="L33" s="4878"/>
      <c r="M33" s="3578"/>
      <c r="N33" s="4878"/>
      <c r="O33" s="4878"/>
      <c r="P33" s="4878"/>
      <c r="Q33" s="4878"/>
      <c r="R33" s="4878"/>
      <c r="S33" s="4878"/>
      <c r="T33" s="4878"/>
      <c r="U33" s="4879">
        <f t="shared" si="1"/>
        <v>0</v>
      </c>
      <c r="V33" s="661"/>
      <c r="W33" s="4619">
        <f t="shared" si="2"/>
        <v>0</v>
      </c>
      <c r="X33" s="4878"/>
      <c r="Y33" s="4878"/>
      <c r="Z33" s="4878"/>
      <c r="AA33" s="4878"/>
      <c r="AB33" s="4878"/>
      <c r="AC33" s="4878"/>
      <c r="AD33" s="4878"/>
      <c r="AE33" s="4463">
        <f t="shared" si="0"/>
        <v>0</v>
      </c>
      <c r="AF33" s="4879">
        <f t="shared" si="3"/>
        <v>0</v>
      </c>
      <c r="AG33" s="4636"/>
      <c r="AH33" s="4618"/>
      <c r="AI33" s="4618"/>
      <c r="AJ33" s="661"/>
      <c r="AK33" s="738"/>
    </row>
    <row r="34" spans="1:37">
      <c r="A34" s="738"/>
      <c r="B34" s="816"/>
      <c r="C34" s="3634" t="s">
        <v>3920</v>
      </c>
      <c r="D34" s="4870">
        <v>12345</v>
      </c>
      <c r="E34" s="3579" t="b">
        <v>1</v>
      </c>
      <c r="F34" s="4871" t="s">
        <v>3921</v>
      </c>
      <c r="G34" s="4872" t="s">
        <v>3922</v>
      </c>
      <c r="H34" s="3579" t="b">
        <v>1</v>
      </c>
      <c r="I34" s="4873">
        <v>42756</v>
      </c>
      <c r="J34" s="4873">
        <v>42756</v>
      </c>
      <c r="K34" s="4877">
        <v>0.1</v>
      </c>
      <c r="L34" s="4878"/>
      <c r="M34" s="3578"/>
      <c r="N34" s="4878"/>
      <c r="O34" s="4878"/>
      <c r="P34" s="4878"/>
      <c r="Q34" s="4878"/>
      <c r="R34" s="4878"/>
      <c r="S34" s="4878"/>
      <c r="T34" s="4878"/>
      <c r="U34" s="4879">
        <f t="shared" si="1"/>
        <v>0</v>
      </c>
      <c r="V34" s="661"/>
      <c r="W34" s="4619">
        <f t="shared" si="2"/>
        <v>0</v>
      </c>
      <c r="X34" s="4878"/>
      <c r="Y34" s="4878"/>
      <c r="Z34" s="4878"/>
      <c r="AA34" s="4878"/>
      <c r="AB34" s="4878"/>
      <c r="AC34" s="4878"/>
      <c r="AD34" s="4878"/>
      <c r="AE34" s="4463">
        <f t="shared" si="0"/>
        <v>0</v>
      </c>
      <c r="AF34" s="4879">
        <f t="shared" si="3"/>
        <v>0</v>
      </c>
      <c r="AG34" s="4636"/>
      <c r="AH34" s="4618"/>
      <c r="AI34" s="4618"/>
      <c r="AJ34" s="661"/>
      <c r="AK34" s="738"/>
    </row>
    <row r="35" spans="1:37">
      <c r="A35" s="738"/>
      <c r="B35" s="816"/>
      <c r="C35" s="3634" t="s">
        <v>3920</v>
      </c>
      <c r="D35" s="4870">
        <v>12345</v>
      </c>
      <c r="E35" s="3579" t="b">
        <v>1</v>
      </c>
      <c r="F35" s="4871" t="s">
        <v>3921</v>
      </c>
      <c r="G35" s="4872" t="s">
        <v>3922</v>
      </c>
      <c r="H35" s="3579" t="b">
        <v>1</v>
      </c>
      <c r="I35" s="4873">
        <v>42756</v>
      </c>
      <c r="J35" s="4873">
        <v>42756</v>
      </c>
      <c r="K35" s="4877">
        <v>0.1</v>
      </c>
      <c r="L35" s="4878"/>
      <c r="M35" s="3578"/>
      <c r="N35" s="4878"/>
      <c r="O35" s="4878"/>
      <c r="P35" s="4878"/>
      <c r="Q35" s="4878"/>
      <c r="R35" s="4878"/>
      <c r="S35" s="4878"/>
      <c r="T35" s="4878"/>
      <c r="U35" s="4879">
        <f t="shared" si="1"/>
        <v>0</v>
      </c>
      <c r="V35" s="661"/>
      <c r="W35" s="4619">
        <f t="shared" si="2"/>
        <v>0</v>
      </c>
      <c r="X35" s="4878"/>
      <c r="Y35" s="4878"/>
      <c r="Z35" s="4878"/>
      <c r="AA35" s="4878"/>
      <c r="AB35" s="4878"/>
      <c r="AC35" s="4878"/>
      <c r="AD35" s="4878"/>
      <c r="AE35" s="4463">
        <f t="shared" si="0"/>
        <v>0</v>
      </c>
      <c r="AF35" s="4879">
        <f t="shared" si="3"/>
        <v>0</v>
      </c>
      <c r="AG35" s="4636"/>
      <c r="AH35" s="4618"/>
      <c r="AI35" s="4618"/>
      <c r="AJ35" s="661"/>
      <c r="AK35" s="738"/>
    </row>
    <row r="36" spans="1:37">
      <c r="A36" s="738"/>
      <c r="B36" s="816"/>
      <c r="C36" s="3634" t="s">
        <v>3920</v>
      </c>
      <c r="D36" s="4870">
        <v>12345</v>
      </c>
      <c r="E36" s="3579" t="b">
        <v>1</v>
      </c>
      <c r="F36" s="4871" t="s">
        <v>3921</v>
      </c>
      <c r="G36" s="4872" t="s">
        <v>3922</v>
      </c>
      <c r="H36" s="3579" t="b">
        <v>1</v>
      </c>
      <c r="I36" s="4873">
        <v>42756</v>
      </c>
      <c r="J36" s="4873">
        <v>42756</v>
      </c>
      <c r="K36" s="4877">
        <v>0.1</v>
      </c>
      <c r="L36" s="4878"/>
      <c r="M36" s="3578"/>
      <c r="N36" s="4878"/>
      <c r="O36" s="4878"/>
      <c r="P36" s="4878"/>
      <c r="Q36" s="4878"/>
      <c r="R36" s="4878"/>
      <c r="S36" s="4878"/>
      <c r="T36" s="4878"/>
      <c r="U36" s="4879">
        <f t="shared" si="1"/>
        <v>0</v>
      </c>
      <c r="V36" s="661"/>
      <c r="W36" s="4619">
        <f t="shared" si="2"/>
        <v>0</v>
      </c>
      <c r="X36" s="4878"/>
      <c r="Y36" s="4878"/>
      <c r="Z36" s="4878"/>
      <c r="AA36" s="4878"/>
      <c r="AB36" s="4878"/>
      <c r="AC36" s="4878"/>
      <c r="AD36" s="4878"/>
      <c r="AE36" s="4463">
        <f t="shared" si="0"/>
        <v>0</v>
      </c>
      <c r="AF36" s="4879">
        <f t="shared" si="3"/>
        <v>0</v>
      </c>
      <c r="AG36" s="4636"/>
      <c r="AH36" s="4618"/>
      <c r="AI36" s="4618"/>
      <c r="AJ36" s="661"/>
      <c r="AK36" s="738"/>
    </row>
    <row r="37" spans="1:37">
      <c r="A37" s="738"/>
      <c r="B37" s="816"/>
      <c r="C37" s="3634" t="s">
        <v>3920</v>
      </c>
      <c r="D37" s="4870">
        <v>12345</v>
      </c>
      <c r="E37" s="3579" t="b">
        <v>1</v>
      </c>
      <c r="F37" s="4871" t="s">
        <v>3921</v>
      </c>
      <c r="G37" s="4872" t="s">
        <v>3922</v>
      </c>
      <c r="H37" s="3579" t="b">
        <v>1</v>
      </c>
      <c r="I37" s="4873">
        <v>42756</v>
      </c>
      <c r="J37" s="4873">
        <v>42756</v>
      </c>
      <c r="K37" s="4877">
        <v>0.1</v>
      </c>
      <c r="L37" s="4878"/>
      <c r="M37" s="3578"/>
      <c r="N37" s="4878"/>
      <c r="O37" s="4878"/>
      <c r="P37" s="4878"/>
      <c r="Q37" s="4878"/>
      <c r="R37" s="4878"/>
      <c r="S37" s="4878"/>
      <c r="T37" s="4878"/>
      <c r="U37" s="4879">
        <f t="shared" si="1"/>
        <v>0</v>
      </c>
      <c r="V37" s="661"/>
      <c r="W37" s="4619">
        <f t="shared" si="2"/>
        <v>0</v>
      </c>
      <c r="X37" s="4878"/>
      <c r="Y37" s="4878"/>
      <c r="Z37" s="4878"/>
      <c r="AA37" s="4878"/>
      <c r="AB37" s="4878"/>
      <c r="AC37" s="4878"/>
      <c r="AD37" s="4878"/>
      <c r="AE37" s="4463">
        <f t="shared" si="0"/>
        <v>0</v>
      </c>
      <c r="AF37" s="4879">
        <f t="shared" si="3"/>
        <v>0</v>
      </c>
      <c r="AG37" s="4636"/>
      <c r="AH37" s="4618"/>
      <c r="AI37" s="4618"/>
      <c r="AJ37" s="661"/>
      <c r="AK37" s="738"/>
    </row>
    <row r="38" spans="1:37">
      <c r="A38" s="738"/>
      <c r="B38" s="816"/>
      <c r="C38" s="3634" t="s">
        <v>3920</v>
      </c>
      <c r="D38" s="4870">
        <v>12345</v>
      </c>
      <c r="E38" s="3579" t="b">
        <v>1</v>
      </c>
      <c r="F38" s="4871" t="s">
        <v>3921</v>
      </c>
      <c r="G38" s="4872" t="s">
        <v>3922</v>
      </c>
      <c r="H38" s="3579" t="b">
        <v>1</v>
      </c>
      <c r="I38" s="4873">
        <v>42756</v>
      </c>
      <c r="J38" s="4873">
        <v>42756</v>
      </c>
      <c r="K38" s="4877">
        <v>0.1</v>
      </c>
      <c r="L38" s="4878"/>
      <c r="M38" s="3578"/>
      <c r="N38" s="4878"/>
      <c r="O38" s="4878"/>
      <c r="P38" s="4878"/>
      <c r="Q38" s="4878"/>
      <c r="R38" s="4878"/>
      <c r="S38" s="4878"/>
      <c r="T38" s="4878"/>
      <c r="U38" s="4879">
        <f t="shared" si="1"/>
        <v>0</v>
      </c>
      <c r="V38" s="661"/>
      <c r="W38" s="4619">
        <f t="shared" si="2"/>
        <v>0</v>
      </c>
      <c r="X38" s="4878"/>
      <c r="Y38" s="4878"/>
      <c r="Z38" s="4878"/>
      <c r="AA38" s="4878"/>
      <c r="AB38" s="4878"/>
      <c r="AC38" s="4878"/>
      <c r="AD38" s="4878"/>
      <c r="AE38" s="4463">
        <f t="shared" si="0"/>
        <v>0</v>
      </c>
      <c r="AF38" s="4879">
        <f t="shared" si="3"/>
        <v>0</v>
      </c>
      <c r="AG38" s="4636"/>
      <c r="AH38" s="4618"/>
      <c r="AI38" s="4618"/>
      <c r="AJ38" s="661"/>
      <c r="AK38" s="738"/>
    </row>
    <row r="39" spans="1:37">
      <c r="A39" s="738"/>
      <c r="B39" s="816"/>
      <c r="C39" s="3634" t="s">
        <v>3920</v>
      </c>
      <c r="D39" s="4870">
        <v>12345</v>
      </c>
      <c r="E39" s="3579" t="b">
        <v>1</v>
      </c>
      <c r="F39" s="4871" t="s">
        <v>3921</v>
      </c>
      <c r="G39" s="4872" t="s">
        <v>3922</v>
      </c>
      <c r="H39" s="3579" t="b">
        <v>1</v>
      </c>
      <c r="I39" s="4873">
        <v>42756</v>
      </c>
      <c r="J39" s="4873">
        <v>42756</v>
      </c>
      <c r="K39" s="4877">
        <v>0.1</v>
      </c>
      <c r="L39" s="4878"/>
      <c r="M39" s="3578"/>
      <c r="N39" s="4878"/>
      <c r="O39" s="4878"/>
      <c r="P39" s="4878"/>
      <c r="Q39" s="4878"/>
      <c r="R39" s="4878"/>
      <c r="S39" s="4878"/>
      <c r="T39" s="4878"/>
      <c r="U39" s="4879">
        <f t="shared" si="1"/>
        <v>0</v>
      </c>
      <c r="V39" s="661"/>
      <c r="W39" s="4619">
        <f t="shared" si="2"/>
        <v>0</v>
      </c>
      <c r="X39" s="4878"/>
      <c r="Y39" s="4878"/>
      <c r="Z39" s="4878"/>
      <c r="AA39" s="4878"/>
      <c r="AB39" s="4878"/>
      <c r="AC39" s="4878"/>
      <c r="AD39" s="4878"/>
      <c r="AE39" s="4463">
        <f t="shared" si="0"/>
        <v>0</v>
      </c>
      <c r="AF39" s="4879">
        <f t="shared" si="3"/>
        <v>0</v>
      </c>
      <c r="AG39" s="4636"/>
      <c r="AH39" s="4618"/>
      <c r="AI39" s="4618"/>
      <c r="AJ39" s="661"/>
      <c r="AK39" s="738"/>
    </row>
    <row r="40" spans="1:37">
      <c r="A40" s="738"/>
      <c r="B40" s="816"/>
      <c r="C40" s="3634" t="s">
        <v>3920</v>
      </c>
      <c r="D40" s="4870">
        <v>12345</v>
      </c>
      <c r="E40" s="3579" t="b">
        <v>1</v>
      </c>
      <c r="F40" s="4871" t="s">
        <v>3921</v>
      </c>
      <c r="G40" s="4872" t="s">
        <v>3922</v>
      </c>
      <c r="H40" s="3579" t="b">
        <v>1</v>
      </c>
      <c r="I40" s="4873">
        <v>42756</v>
      </c>
      <c r="J40" s="4873">
        <v>42756</v>
      </c>
      <c r="K40" s="4877">
        <v>0.1</v>
      </c>
      <c r="L40" s="4878"/>
      <c r="M40" s="3578"/>
      <c r="N40" s="4878"/>
      <c r="O40" s="4878"/>
      <c r="P40" s="4878"/>
      <c r="Q40" s="4878"/>
      <c r="R40" s="4878"/>
      <c r="S40" s="4878"/>
      <c r="T40" s="4878"/>
      <c r="U40" s="4879">
        <f t="shared" si="1"/>
        <v>0</v>
      </c>
      <c r="V40" s="661"/>
      <c r="W40" s="4619">
        <f t="shared" si="2"/>
        <v>0</v>
      </c>
      <c r="X40" s="4878"/>
      <c r="Y40" s="4878"/>
      <c r="Z40" s="4878"/>
      <c r="AA40" s="4878"/>
      <c r="AB40" s="4878"/>
      <c r="AC40" s="4878"/>
      <c r="AD40" s="4878"/>
      <c r="AE40" s="4463">
        <f t="shared" si="0"/>
        <v>0</v>
      </c>
      <c r="AF40" s="4879">
        <f t="shared" si="3"/>
        <v>0</v>
      </c>
      <c r="AG40" s="4636"/>
      <c r="AH40" s="4618"/>
      <c r="AI40" s="4618"/>
      <c r="AJ40" s="661"/>
      <c r="AK40" s="738"/>
    </row>
    <row r="41" spans="1:37">
      <c r="A41" s="738"/>
      <c r="B41" s="816"/>
      <c r="C41" s="3634" t="s">
        <v>3920</v>
      </c>
      <c r="D41" s="4870">
        <v>12345</v>
      </c>
      <c r="E41" s="3579" t="b">
        <v>1</v>
      </c>
      <c r="F41" s="4871" t="s">
        <v>3921</v>
      </c>
      <c r="G41" s="4872" t="s">
        <v>3922</v>
      </c>
      <c r="H41" s="3579" t="b">
        <v>1</v>
      </c>
      <c r="I41" s="4873">
        <v>42756</v>
      </c>
      <c r="J41" s="4873">
        <v>42756</v>
      </c>
      <c r="K41" s="4877">
        <v>0.1</v>
      </c>
      <c r="L41" s="4878"/>
      <c r="M41" s="3578"/>
      <c r="N41" s="4878"/>
      <c r="O41" s="4878"/>
      <c r="P41" s="4878"/>
      <c r="Q41" s="4878"/>
      <c r="R41" s="4878"/>
      <c r="S41" s="4878"/>
      <c r="T41" s="4878"/>
      <c r="U41" s="4879">
        <f t="shared" si="1"/>
        <v>0</v>
      </c>
      <c r="V41" s="661"/>
      <c r="W41" s="4619">
        <f t="shared" si="2"/>
        <v>0</v>
      </c>
      <c r="X41" s="4878"/>
      <c r="Y41" s="4878"/>
      <c r="Z41" s="4878"/>
      <c r="AA41" s="4878"/>
      <c r="AB41" s="4878"/>
      <c r="AC41" s="4878"/>
      <c r="AD41" s="4878"/>
      <c r="AE41" s="4463">
        <f t="shared" si="0"/>
        <v>0</v>
      </c>
      <c r="AF41" s="4879">
        <f t="shared" si="3"/>
        <v>0</v>
      </c>
      <c r="AG41" s="4636"/>
      <c r="AH41" s="4618"/>
      <c r="AI41" s="4618"/>
      <c r="AJ41" s="661"/>
      <c r="AK41" s="738"/>
    </row>
    <row r="42" spans="1:37">
      <c r="A42" s="738"/>
      <c r="B42" s="816"/>
      <c r="C42" s="3634" t="s">
        <v>3920</v>
      </c>
      <c r="D42" s="4870">
        <v>12345</v>
      </c>
      <c r="E42" s="3579" t="b">
        <v>1</v>
      </c>
      <c r="F42" s="4871" t="s">
        <v>3921</v>
      </c>
      <c r="G42" s="4872" t="s">
        <v>3922</v>
      </c>
      <c r="H42" s="3579" t="b">
        <v>1</v>
      </c>
      <c r="I42" s="4873">
        <v>42756</v>
      </c>
      <c r="J42" s="4873">
        <v>42756</v>
      </c>
      <c r="K42" s="4877">
        <v>0.1</v>
      </c>
      <c r="L42" s="4878"/>
      <c r="M42" s="3578"/>
      <c r="N42" s="4878"/>
      <c r="O42" s="4878"/>
      <c r="P42" s="4878"/>
      <c r="Q42" s="4878"/>
      <c r="R42" s="4878"/>
      <c r="S42" s="4878"/>
      <c r="T42" s="4878"/>
      <c r="U42" s="4879">
        <f t="shared" si="1"/>
        <v>0</v>
      </c>
      <c r="V42" s="661"/>
      <c r="W42" s="4619">
        <f t="shared" si="2"/>
        <v>0</v>
      </c>
      <c r="X42" s="4878"/>
      <c r="Y42" s="4878"/>
      <c r="Z42" s="4878"/>
      <c r="AA42" s="4878"/>
      <c r="AB42" s="4878"/>
      <c r="AC42" s="4878"/>
      <c r="AD42" s="4878"/>
      <c r="AE42" s="4463">
        <f t="shared" si="0"/>
        <v>0</v>
      </c>
      <c r="AF42" s="4879">
        <f t="shared" si="3"/>
        <v>0</v>
      </c>
      <c r="AG42" s="4636"/>
      <c r="AH42" s="4618"/>
      <c r="AI42" s="4618"/>
      <c r="AJ42" s="661"/>
      <c r="AK42" s="738"/>
    </row>
    <row r="43" spans="1:37">
      <c r="A43" s="738"/>
      <c r="B43" s="816"/>
      <c r="C43" s="3634" t="s">
        <v>3920</v>
      </c>
      <c r="D43" s="4870">
        <v>12345</v>
      </c>
      <c r="E43" s="3579" t="b">
        <v>1</v>
      </c>
      <c r="F43" s="4871" t="s">
        <v>3921</v>
      </c>
      <c r="G43" s="4872" t="s">
        <v>3922</v>
      </c>
      <c r="H43" s="3579" t="b">
        <v>1</v>
      </c>
      <c r="I43" s="4873">
        <v>42756</v>
      </c>
      <c r="J43" s="4873">
        <v>42756</v>
      </c>
      <c r="K43" s="4877">
        <v>0.1</v>
      </c>
      <c r="L43" s="4878"/>
      <c r="M43" s="3578"/>
      <c r="N43" s="4878"/>
      <c r="O43" s="4878"/>
      <c r="P43" s="4878"/>
      <c r="Q43" s="4878"/>
      <c r="R43" s="4878"/>
      <c r="S43" s="4878"/>
      <c r="T43" s="4878"/>
      <c r="U43" s="4879">
        <f t="shared" si="1"/>
        <v>0</v>
      </c>
      <c r="V43" s="661"/>
      <c r="W43" s="4619">
        <f t="shared" si="2"/>
        <v>0</v>
      </c>
      <c r="X43" s="4878"/>
      <c r="Y43" s="4878"/>
      <c r="Z43" s="4878"/>
      <c r="AA43" s="4878"/>
      <c r="AB43" s="4878"/>
      <c r="AC43" s="4878"/>
      <c r="AD43" s="4878"/>
      <c r="AE43" s="4463">
        <f t="shared" si="0"/>
        <v>0</v>
      </c>
      <c r="AF43" s="4879">
        <f t="shared" si="3"/>
        <v>0</v>
      </c>
      <c r="AG43" s="4636"/>
      <c r="AH43" s="4618"/>
      <c r="AI43" s="4618"/>
      <c r="AJ43" s="661"/>
      <c r="AK43" s="738"/>
    </row>
    <row r="44" spans="1:37">
      <c r="A44" s="738"/>
      <c r="B44" s="816"/>
      <c r="C44" s="3634" t="s">
        <v>3920</v>
      </c>
      <c r="D44" s="4870">
        <v>12345</v>
      </c>
      <c r="E44" s="3579" t="b">
        <v>1</v>
      </c>
      <c r="F44" s="4871" t="s">
        <v>3921</v>
      </c>
      <c r="G44" s="4872" t="s">
        <v>3922</v>
      </c>
      <c r="H44" s="3579" t="b">
        <v>1</v>
      </c>
      <c r="I44" s="4873">
        <v>42756</v>
      </c>
      <c r="J44" s="4873">
        <v>42756</v>
      </c>
      <c r="K44" s="4877">
        <v>0.1</v>
      </c>
      <c r="L44" s="4878"/>
      <c r="M44" s="3578"/>
      <c r="N44" s="4878"/>
      <c r="O44" s="4878"/>
      <c r="P44" s="4878"/>
      <c r="Q44" s="4878"/>
      <c r="R44" s="4878"/>
      <c r="S44" s="4878"/>
      <c r="T44" s="4878"/>
      <c r="U44" s="4879">
        <f t="shared" si="1"/>
        <v>0</v>
      </c>
      <c r="V44" s="661"/>
      <c r="W44" s="4619">
        <f t="shared" si="2"/>
        <v>0</v>
      </c>
      <c r="X44" s="4878"/>
      <c r="Y44" s="4878"/>
      <c r="Z44" s="4878"/>
      <c r="AA44" s="4878"/>
      <c r="AB44" s="4878"/>
      <c r="AC44" s="4878"/>
      <c r="AD44" s="4878"/>
      <c r="AE44" s="4463">
        <f t="shared" si="0"/>
        <v>0</v>
      </c>
      <c r="AF44" s="4879">
        <f t="shared" si="3"/>
        <v>0</v>
      </c>
      <c r="AG44" s="4636"/>
      <c r="AH44" s="4618"/>
      <c r="AI44" s="4618"/>
      <c r="AJ44" s="661"/>
      <c r="AK44" s="738"/>
    </row>
    <row r="45" spans="1:37">
      <c r="A45" s="738"/>
      <c r="B45" s="816"/>
      <c r="C45" s="3634" t="s">
        <v>3920</v>
      </c>
      <c r="D45" s="4870">
        <v>12345</v>
      </c>
      <c r="E45" s="3579" t="b">
        <v>1</v>
      </c>
      <c r="F45" s="4871" t="s">
        <v>3921</v>
      </c>
      <c r="G45" s="4872" t="s">
        <v>3922</v>
      </c>
      <c r="H45" s="3579" t="b">
        <v>1</v>
      </c>
      <c r="I45" s="4873">
        <v>42756</v>
      </c>
      <c r="J45" s="4873">
        <v>42756</v>
      </c>
      <c r="K45" s="4877">
        <v>0.1</v>
      </c>
      <c r="L45" s="4878"/>
      <c r="M45" s="3578"/>
      <c r="N45" s="4878"/>
      <c r="O45" s="4878"/>
      <c r="P45" s="4878"/>
      <c r="Q45" s="4878"/>
      <c r="R45" s="4878"/>
      <c r="S45" s="4878"/>
      <c r="T45" s="4878"/>
      <c r="U45" s="4879">
        <f t="shared" si="1"/>
        <v>0</v>
      </c>
      <c r="V45" s="661"/>
      <c r="W45" s="4619">
        <f t="shared" si="2"/>
        <v>0</v>
      </c>
      <c r="X45" s="4878"/>
      <c r="Y45" s="4878"/>
      <c r="Z45" s="4878"/>
      <c r="AA45" s="4878"/>
      <c r="AB45" s="4878"/>
      <c r="AC45" s="4878"/>
      <c r="AD45" s="4878"/>
      <c r="AE45" s="4463">
        <f t="shared" si="0"/>
        <v>0</v>
      </c>
      <c r="AF45" s="4879">
        <f t="shared" si="3"/>
        <v>0</v>
      </c>
      <c r="AG45" s="4636"/>
      <c r="AH45" s="4618"/>
      <c r="AI45" s="4618"/>
      <c r="AJ45" s="661"/>
      <c r="AK45" s="738"/>
    </row>
    <row r="46" spans="1:37">
      <c r="A46" s="738"/>
      <c r="B46" s="816"/>
      <c r="C46" s="3634" t="s">
        <v>3920</v>
      </c>
      <c r="D46" s="4870">
        <v>12345</v>
      </c>
      <c r="E46" s="3579" t="b">
        <v>1</v>
      </c>
      <c r="F46" s="4871" t="s">
        <v>3921</v>
      </c>
      <c r="G46" s="4872" t="s">
        <v>3922</v>
      </c>
      <c r="H46" s="3579" t="b">
        <v>1</v>
      </c>
      <c r="I46" s="4873">
        <v>42756</v>
      </c>
      <c r="J46" s="4873">
        <v>42756</v>
      </c>
      <c r="K46" s="4877">
        <v>0.1</v>
      </c>
      <c r="L46" s="4878"/>
      <c r="M46" s="3578"/>
      <c r="N46" s="4878"/>
      <c r="O46" s="4878"/>
      <c r="P46" s="4878"/>
      <c r="Q46" s="4878"/>
      <c r="R46" s="4878"/>
      <c r="S46" s="4878"/>
      <c r="T46" s="4878"/>
      <c r="U46" s="4879">
        <f t="shared" si="1"/>
        <v>0</v>
      </c>
      <c r="V46" s="661"/>
      <c r="W46" s="4619">
        <f t="shared" si="2"/>
        <v>0</v>
      </c>
      <c r="X46" s="4878"/>
      <c r="Y46" s="4878"/>
      <c r="Z46" s="4878"/>
      <c r="AA46" s="4878"/>
      <c r="AB46" s="4878"/>
      <c r="AC46" s="4878"/>
      <c r="AD46" s="4878"/>
      <c r="AE46" s="4463">
        <f t="shared" si="0"/>
        <v>0</v>
      </c>
      <c r="AF46" s="4879">
        <f t="shared" si="3"/>
        <v>0</v>
      </c>
      <c r="AG46" s="4636"/>
      <c r="AH46" s="4618"/>
      <c r="AI46" s="4618"/>
      <c r="AJ46" s="661"/>
      <c r="AK46" s="738"/>
    </row>
    <row r="47" spans="1:37">
      <c r="A47" s="738"/>
      <c r="B47" s="816"/>
      <c r="C47" s="3634" t="s">
        <v>3920</v>
      </c>
      <c r="D47" s="4870">
        <v>12345</v>
      </c>
      <c r="E47" s="3579" t="b">
        <v>1</v>
      </c>
      <c r="F47" s="4871" t="s">
        <v>3921</v>
      </c>
      <c r="G47" s="4872" t="s">
        <v>3922</v>
      </c>
      <c r="H47" s="3579" t="b">
        <v>1</v>
      </c>
      <c r="I47" s="4873">
        <v>42756</v>
      </c>
      <c r="J47" s="4873">
        <v>42756</v>
      </c>
      <c r="K47" s="4877">
        <v>0.1</v>
      </c>
      <c r="L47" s="4878"/>
      <c r="M47" s="3578"/>
      <c r="N47" s="4878"/>
      <c r="O47" s="4878"/>
      <c r="P47" s="4878"/>
      <c r="Q47" s="4878"/>
      <c r="R47" s="4878"/>
      <c r="S47" s="4878"/>
      <c r="T47" s="4878"/>
      <c r="U47" s="4879">
        <f t="shared" si="1"/>
        <v>0</v>
      </c>
      <c r="V47" s="661"/>
      <c r="W47" s="4619">
        <f t="shared" si="2"/>
        <v>0</v>
      </c>
      <c r="X47" s="4878"/>
      <c r="Y47" s="4878"/>
      <c r="Z47" s="4878"/>
      <c r="AA47" s="4878"/>
      <c r="AB47" s="4878"/>
      <c r="AC47" s="4878"/>
      <c r="AD47" s="4878"/>
      <c r="AE47" s="4463">
        <f>AB47+AC47-AD47</f>
        <v>0</v>
      </c>
      <c r="AF47" s="4879">
        <f t="shared" si="3"/>
        <v>0</v>
      </c>
      <c r="AG47" s="4636"/>
      <c r="AH47" s="4618"/>
      <c r="AI47" s="4618"/>
      <c r="AJ47" s="661"/>
      <c r="AK47" s="738"/>
    </row>
    <row r="48" spans="1:37">
      <c r="A48" s="738"/>
      <c r="B48" s="816"/>
      <c r="C48" s="3634" t="s">
        <v>3920</v>
      </c>
      <c r="D48" s="4870">
        <v>12345</v>
      </c>
      <c r="E48" s="3579" t="b">
        <v>1</v>
      </c>
      <c r="F48" s="4871" t="s">
        <v>3921</v>
      </c>
      <c r="G48" s="4872" t="s">
        <v>3922</v>
      </c>
      <c r="H48" s="3579" t="b">
        <v>1</v>
      </c>
      <c r="I48" s="4873">
        <v>42756</v>
      </c>
      <c r="J48" s="4873">
        <v>42756</v>
      </c>
      <c r="K48" s="4877">
        <v>0.1</v>
      </c>
      <c r="L48" s="4878"/>
      <c r="M48" s="3578"/>
      <c r="N48" s="4878"/>
      <c r="O48" s="4878"/>
      <c r="P48" s="4878"/>
      <c r="Q48" s="4878"/>
      <c r="R48" s="4878"/>
      <c r="S48" s="4878"/>
      <c r="T48" s="4878"/>
      <c r="U48" s="4879">
        <f t="shared" si="1"/>
        <v>0</v>
      </c>
      <c r="V48" s="661"/>
      <c r="W48" s="4619">
        <f t="shared" si="2"/>
        <v>0</v>
      </c>
      <c r="X48" s="4878"/>
      <c r="Y48" s="4878"/>
      <c r="Z48" s="4878"/>
      <c r="AA48" s="4878"/>
      <c r="AB48" s="4878"/>
      <c r="AC48" s="4878"/>
      <c r="AD48" s="4878"/>
      <c r="AE48" s="4463">
        <f>AB48+AC48-AD48</f>
        <v>0</v>
      </c>
      <c r="AF48" s="4879">
        <f t="shared" si="3"/>
        <v>0</v>
      </c>
      <c r="AG48" s="4636"/>
      <c r="AH48" s="4618"/>
      <c r="AI48" s="4618"/>
      <c r="AJ48" s="661"/>
      <c r="AK48" s="738"/>
    </row>
    <row r="49" spans="1:37">
      <c r="A49" s="738"/>
      <c r="B49" s="816"/>
      <c r="C49" s="3233" t="s">
        <v>1269</v>
      </c>
      <c r="D49" s="3234"/>
      <c r="E49" s="3234"/>
      <c r="F49" s="3234"/>
      <c r="G49" s="3235"/>
      <c r="H49" s="4918"/>
      <c r="I49" s="4919"/>
      <c r="J49" s="4919"/>
      <c r="K49" s="4920"/>
      <c r="L49" s="4919"/>
      <c r="M49" s="4919"/>
      <c r="N49" s="4919"/>
      <c r="O49" s="4921">
        <f t="shared" ref="O49:U49" si="4">SUMIF($H$16:$H$48,"TRUE",O16:O48)</f>
        <v>0</v>
      </c>
      <c r="P49" s="4921">
        <f t="shared" si="4"/>
        <v>0</v>
      </c>
      <c r="Q49" s="4921">
        <f t="shared" si="4"/>
        <v>0</v>
      </c>
      <c r="R49" s="4921">
        <f t="shared" si="4"/>
        <v>0</v>
      </c>
      <c r="S49" s="4921">
        <f t="shared" si="4"/>
        <v>0</v>
      </c>
      <c r="T49" s="4921">
        <f t="shared" si="4"/>
        <v>0</v>
      </c>
      <c r="U49" s="4922">
        <f t="shared" si="4"/>
        <v>0</v>
      </c>
      <c r="V49" s="661"/>
      <c r="W49" s="4896">
        <f t="shared" ref="W49:AF49" si="5">SUMIF($H$16:$H$48,"TRUE",W16:W48)</f>
        <v>0</v>
      </c>
      <c r="X49" s="4880">
        <f t="shared" si="5"/>
        <v>0</v>
      </c>
      <c r="Y49" s="4880">
        <f t="shared" si="5"/>
        <v>0</v>
      </c>
      <c r="Z49" s="4880">
        <f t="shared" si="5"/>
        <v>0</v>
      </c>
      <c r="AA49" s="4880">
        <f t="shared" si="5"/>
        <v>0</v>
      </c>
      <c r="AB49" s="4880">
        <f t="shared" si="5"/>
        <v>0</v>
      </c>
      <c r="AC49" s="4880">
        <f t="shared" si="5"/>
        <v>0</v>
      </c>
      <c r="AD49" s="4880">
        <f t="shared" si="5"/>
        <v>0</v>
      </c>
      <c r="AE49" s="4880">
        <f t="shared" si="5"/>
        <v>0</v>
      </c>
      <c r="AF49" s="4897">
        <f t="shared" si="5"/>
        <v>0</v>
      </c>
      <c r="AG49" s="4636"/>
      <c r="AH49" s="4882">
        <f>SUMIF($H$16:$H$48,"TRUE",AH16:AH48)</f>
        <v>0</v>
      </c>
      <c r="AI49" s="7440"/>
      <c r="AJ49" s="661"/>
      <c r="AK49" s="738"/>
    </row>
    <row r="50" spans="1:37" s="179" customFormat="1" ht="13.5" thickBot="1">
      <c r="A50" s="740"/>
      <c r="B50" s="822"/>
      <c r="C50" s="4923" t="s">
        <v>1270</v>
      </c>
      <c r="D50" s="4924"/>
      <c r="E50" s="4924"/>
      <c r="F50" s="4924"/>
      <c r="G50" s="4925"/>
      <c r="H50" s="4926"/>
      <c r="I50" s="4927"/>
      <c r="J50" s="4927"/>
      <c r="K50" s="4928"/>
      <c r="L50" s="4927"/>
      <c r="M50" s="4927"/>
      <c r="N50" s="4927"/>
      <c r="O50" s="4929">
        <f t="shared" ref="O50:U50" si="6">SUM(O16:O48)</f>
        <v>0</v>
      </c>
      <c r="P50" s="4929">
        <f t="shared" si="6"/>
        <v>0</v>
      </c>
      <c r="Q50" s="4929">
        <f t="shared" si="6"/>
        <v>0</v>
      </c>
      <c r="R50" s="4929">
        <f t="shared" si="6"/>
        <v>0</v>
      </c>
      <c r="S50" s="4929">
        <f t="shared" si="6"/>
        <v>0</v>
      </c>
      <c r="T50" s="4929">
        <f t="shared" si="6"/>
        <v>0</v>
      </c>
      <c r="U50" s="4930">
        <f t="shared" si="6"/>
        <v>0</v>
      </c>
      <c r="V50" s="662"/>
      <c r="W50" s="4898">
        <f t="shared" ref="W50:AF50" si="7">SUM(W16:W48)</f>
        <v>0</v>
      </c>
      <c r="X50" s="4899">
        <f t="shared" si="7"/>
        <v>0</v>
      </c>
      <c r="Y50" s="4899">
        <f t="shared" si="7"/>
        <v>0</v>
      </c>
      <c r="Z50" s="4899">
        <f t="shared" si="7"/>
        <v>0</v>
      </c>
      <c r="AA50" s="4899">
        <f t="shared" si="7"/>
        <v>0</v>
      </c>
      <c r="AB50" s="4899">
        <f t="shared" si="7"/>
        <v>0</v>
      </c>
      <c r="AC50" s="4899">
        <f t="shared" si="7"/>
        <v>0</v>
      </c>
      <c r="AD50" s="4899">
        <f t="shared" si="7"/>
        <v>0</v>
      </c>
      <c r="AE50" s="4899">
        <f t="shared" si="7"/>
        <v>0</v>
      </c>
      <c r="AF50" s="4900">
        <f t="shared" si="7"/>
        <v>0</v>
      </c>
      <c r="AG50" s="662"/>
      <c r="AH50" s="4883">
        <f>SUM(AH16:AH48)</f>
        <v>0</v>
      </c>
      <c r="AI50" s="7458"/>
      <c r="AJ50" s="662"/>
      <c r="AK50" s="740"/>
    </row>
    <row r="51" spans="1:37">
      <c r="A51" s="738"/>
      <c r="B51" s="816"/>
      <c r="C51" s="820"/>
      <c r="D51" s="820"/>
      <c r="E51" s="820"/>
      <c r="F51" s="820"/>
      <c r="G51" s="870"/>
      <c r="H51" s="870"/>
      <c r="I51" s="870"/>
      <c r="J51" s="870"/>
      <c r="K51" s="4612"/>
      <c r="L51" s="870"/>
      <c r="M51" s="870"/>
      <c r="N51" s="871"/>
      <c r="O51" s="871"/>
      <c r="P51" s="871"/>
      <c r="Q51" s="871"/>
      <c r="R51" s="871"/>
      <c r="S51" s="871"/>
      <c r="T51" s="871"/>
      <c r="U51" s="871"/>
      <c r="V51" s="662"/>
      <c r="W51" s="871"/>
      <c r="X51" s="871"/>
      <c r="Y51" s="871"/>
      <c r="Z51" s="871"/>
      <c r="AA51" s="871"/>
      <c r="AB51" s="871"/>
      <c r="AC51" s="871"/>
      <c r="AD51" s="871"/>
      <c r="AE51" s="871"/>
      <c r="AF51" s="871"/>
      <c r="AG51" s="661"/>
      <c r="AH51" s="661"/>
      <c r="AI51" s="6177"/>
      <c r="AJ51" s="661"/>
      <c r="AK51" s="738"/>
    </row>
    <row r="52" spans="1:37" ht="13.5" thickBot="1">
      <c r="A52" s="738"/>
      <c r="B52" s="816"/>
      <c r="C52" s="237" t="s">
        <v>56</v>
      </c>
      <c r="D52" s="872" t="s">
        <v>3243</v>
      </c>
      <c r="E52" s="811"/>
      <c r="F52" s="69"/>
      <c r="G52" s="69"/>
      <c r="H52" s="661"/>
      <c r="I52" s="661"/>
      <c r="J52" s="661"/>
      <c r="K52" s="4105"/>
      <c r="L52" s="661"/>
      <c r="M52" s="661"/>
      <c r="N52" s="876"/>
      <c r="O52" s="876"/>
      <c r="P52" s="69"/>
      <c r="Q52" s="122"/>
      <c r="R52" s="69"/>
      <c r="S52" s="871"/>
      <c r="T52" s="871"/>
      <c r="U52" s="871"/>
      <c r="V52" s="662"/>
      <c r="W52" s="871"/>
      <c r="X52" s="871"/>
      <c r="Y52" s="871"/>
      <c r="Z52" s="871"/>
      <c r="AA52" s="871"/>
      <c r="AB52" s="871"/>
      <c r="AC52" s="871"/>
      <c r="AD52" s="871"/>
      <c r="AE52" s="871"/>
      <c r="AF52" s="871"/>
      <c r="AG52" s="661"/>
      <c r="AH52" s="661"/>
      <c r="AI52" s="6177"/>
      <c r="AJ52" s="661"/>
      <c r="AK52" s="738"/>
    </row>
    <row r="53" spans="1:37">
      <c r="A53" s="738"/>
      <c r="B53" s="816"/>
      <c r="C53" s="287"/>
      <c r="D53" s="100" t="s">
        <v>1271</v>
      </c>
      <c r="E53" s="60"/>
      <c r="F53" s="69"/>
      <c r="G53" s="69"/>
      <c r="H53" s="661"/>
      <c r="I53" s="661"/>
      <c r="J53" s="661"/>
      <c r="K53" s="4105"/>
      <c r="L53" s="661"/>
      <c r="M53" s="661"/>
      <c r="N53" s="876"/>
      <c r="O53" s="876"/>
      <c r="P53" s="69"/>
      <c r="Q53" s="122"/>
      <c r="R53" s="65"/>
      <c r="S53" s="871"/>
      <c r="T53" s="871"/>
      <c r="U53" s="871"/>
      <c r="V53" s="662"/>
      <c r="W53" s="871"/>
      <c r="X53" s="871"/>
      <c r="Y53" s="8937" t="s">
        <v>4185</v>
      </c>
      <c r="Z53" s="8939" t="s">
        <v>4163</v>
      </c>
      <c r="AA53" s="8922" t="s">
        <v>1367</v>
      </c>
      <c r="AB53" s="8922"/>
      <c r="AC53" s="8922" t="s">
        <v>4161</v>
      </c>
      <c r="AD53" s="8923"/>
      <c r="AE53" s="871"/>
      <c r="AF53" s="871"/>
      <c r="AG53" s="661"/>
      <c r="AH53" s="661"/>
      <c r="AI53" s="6177"/>
      <c r="AJ53" s="661"/>
      <c r="AK53" s="738"/>
    </row>
    <row r="54" spans="1:37" ht="13.5" thickBot="1">
      <c r="A54" s="738"/>
      <c r="B54" s="816"/>
      <c r="C54" s="287"/>
      <c r="D54" s="6174" t="s">
        <v>4165</v>
      </c>
      <c r="E54" s="60"/>
      <c r="F54" s="69"/>
      <c r="G54" s="60"/>
      <c r="H54" s="661"/>
      <c r="I54" s="661"/>
      <c r="J54" s="661"/>
      <c r="K54" s="4105"/>
      <c r="L54" s="661"/>
      <c r="M54" s="661"/>
      <c r="N54" s="876"/>
      <c r="O54" s="877"/>
      <c r="P54" s="877"/>
      <c r="Q54" s="877"/>
      <c r="R54" s="877"/>
      <c r="S54" s="877"/>
      <c r="T54" s="877"/>
      <c r="U54" s="877"/>
      <c r="V54" s="662"/>
      <c r="W54" s="877"/>
      <c r="X54" s="877"/>
      <c r="Y54" s="8938"/>
      <c r="Z54" s="8940"/>
      <c r="AA54" s="7442" t="s">
        <v>1262</v>
      </c>
      <c r="AB54" s="7442" t="s">
        <v>4162</v>
      </c>
      <c r="AC54" s="7442" t="s">
        <v>1262</v>
      </c>
      <c r="AD54" s="7443" t="s">
        <v>4162</v>
      </c>
      <c r="AE54" s="877"/>
      <c r="AF54" s="877"/>
      <c r="AG54" s="661"/>
      <c r="AH54" s="6177"/>
      <c r="AI54" s="3428"/>
      <c r="AJ54" s="661"/>
      <c r="AK54" s="738"/>
    </row>
    <row r="55" spans="1:37">
      <c r="A55" s="738"/>
      <c r="B55" s="816"/>
      <c r="C55" s="661"/>
      <c r="D55" s="661"/>
      <c r="E55" s="661"/>
      <c r="F55" s="661"/>
      <c r="G55" s="60"/>
      <c r="H55" s="69"/>
      <c r="I55" s="69"/>
      <c r="J55" s="60"/>
      <c r="K55" s="4108"/>
      <c r="L55" s="69"/>
      <c r="M55" s="69"/>
      <c r="N55" s="876"/>
      <c r="O55" s="877"/>
      <c r="P55" s="877"/>
      <c r="Q55" s="877"/>
      <c r="R55" s="877"/>
      <c r="S55" s="877"/>
      <c r="T55" s="877"/>
      <c r="U55" s="877"/>
      <c r="V55" s="662"/>
      <c r="W55" s="877"/>
      <c r="X55" s="877"/>
      <c r="Y55" s="7336" t="s">
        <v>4152</v>
      </c>
      <c r="Z55" s="7655">
        <v>1.4999999999999999E-2</v>
      </c>
      <c r="AA55" s="7335"/>
      <c r="AB55" s="7335"/>
      <c r="AC55" s="7335"/>
      <c r="AD55" s="7337"/>
      <c r="AE55" s="877"/>
      <c r="AF55" s="877"/>
      <c r="AG55" s="661"/>
      <c r="AH55" s="661"/>
      <c r="AI55" s="6177"/>
      <c r="AJ55" s="661"/>
      <c r="AK55" s="738"/>
    </row>
    <row r="56" spans="1:37">
      <c r="A56" s="738"/>
      <c r="B56" s="6346"/>
      <c r="C56" s="6177"/>
      <c r="D56" s="6177"/>
      <c r="E56" s="6177"/>
      <c r="F56" s="6177"/>
      <c r="G56" s="6211"/>
      <c r="H56" s="6116"/>
      <c r="I56" s="6116"/>
      <c r="J56" s="6211"/>
      <c r="K56" s="4108"/>
      <c r="L56" s="6116"/>
      <c r="M56" s="6116"/>
      <c r="N56" s="876"/>
      <c r="O56" s="877"/>
      <c r="P56" s="877"/>
      <c r="Q56" s="877"/>
      <c r="R56" s="877"/>
      <c r="S56" s="877"/>
      <c r="T56" s="877"/>
      <c r="U56" s="877"/>
      <c r="V56" s="662"/>
      <c r="W56" s="877"/>
      <c r="X56" s="877"/>
      <c r="Y56" s="7422" t="s">
        <v>4154</v>
      </c>
      <c r="Z56" s="7661">
        <v>0.04</v>
      </c>
      <c r="AA56" s="7423"/>
      <c r="AB56" s="7423"/>
      <c r="AC56" s="7423"/>
      <c r="AD56" s="7300"/>
      <c r="AE56" s="877"/>
      <c r="AF56" s="877"/>
      <c r="AG56" s="6177"/>
      <c r="AH56" s="6177"/>
      <c r="AI56" s="6177"/>
      <c r="AJ56" s="6177"/>
      <c r="AK56" s="738"/>
    </row>
    <row r="57" spans="1:37">
      <c r="A57" s="738"/>
      <c r="B57" s="6346"/>
      <c r="C57" s="6177"/>
      <c r="D57" s="6177"/>
      <c r="E57" s="6177"/>
      <c r="F57" s="6177"/>
      <c r="G57" s="6211"/>
      <c r="H57" s="6116"/>
      <c r="I57" s="6116"/>
      <c r="J57" s="6211"/>
      <c r="K57" s="4108"/>
      <c r="L57" s="6116"/>
      <c r="M57" s="6116"/>
      <c r="N57" s="876"/>
      <c r="O57" s="877"/>
      <c r="P57" s="877"/>
      <c r="Q57" s="877"/>
      <c r="R57" s="877"/>
      <c r="S57" s="877"/>
      <c r="T57" s="877"/>
      <c r="U57" s="877"/>
      <c r="V57" s="662"/>
      <c r="W57" s="877"/>
      <c r="X57" s="877"/>
      <c r="Y57" s="7422" t="s">
        <v>4155</v>
      </c>
      <c r="Z57" s="7661">
        <v>0.06</v>
      </c>
      <c r="AA57" s="7423"/>
      <c r="AB57" s="7423"/>
      <c r="AC57" s="7423"/>
      <c r="AD57" s="7300"/>
      <c r="AE57" s="877"/>
      <c r="AF57" s="877"/>
      <c r="AG57" s="6177"/>
      <c r="AH57" s="6177"/>
      <c r="AI57" s="6177"/>
      <c r="AJ57" s="6177"/>
      <c r="AK57" s="738"/>
    </row>
    <row r="58" spans="1:37">
      <c r="A58" s="738"/>
      <c r="B58" s="6346"/>
      <c r="C58" s="6177"/>
      <c r="D58" s="6177"/>
      <c r="E58" s="6177"/>
      <c r="F58" s="6177"/>
      <c r="G58" s="6211"/>
      <c r="H58" s="6116"/>
      <c r="I58" s="6116"/>
      <c r="J58" s="6211"/>
      <c r="K58" s="4108"/>
      <c r="L58" s="6116"/>
      <c r="M58" s="6116"/>
      <c r="N58" s="876"/>
      <c r="O58" s="877"/>
      <c r="P58" s="877"/>
      <c r="Q58" s="877"/>
      <c r="R58" s="877"/>
      <c r="S58" s="877"/>
      <c r="T58" s="877"/>
      <c r="U58" s="877"/>
      <c r="V58" s="662"/>
      <c r="W58" s="877"/>
      <c r="X58" s="877"/>
      <c r="Y58" s="7422" t="s">
        <v>4156</v>
      </c>
      <c r="Z58" s="7661">
        <v>0.12</v>
      </c>
      <c r="AA58" s="7423"/>
      <c r="AB58" s="7423"/>
      <c r="AC58" s="7423"/>
      <c r="AD58" s="7300"/>
      <c r="AE58" s="877"/>
      <c r="AF58" s="877"/>
      <c r="AG58" s="6177"/>
      <c r="AH58" s="6177"/>
      <c r="AI58" s="6177"/>
      <c r="AJ58" s="6177"/>
      <c r="AK58" s="738"/>
    </row>
    <row r="59" spans="1:37">
      <c r="A59" s="738"/>
      <c r="B59" s="6346"/>
      <c r="C59" s="6177"/>
      <c r="D59" s="6177"/>
      <c r="E59" s="6177"/>
      <c r="F59" s="6177"/>
      <c r="G59" s="6211"/>
      <c r="H59" s="6116"/>
      <c r="I59" s="6116"/>
      <c r="J59" s="6211"/>
      <c r="K59" s="4108"/>
      <c r="L59" s="6116"/>
      <c r="M59" s="6116"/>
      <c r="N59" s="876"/>
      <c r="O59" s="877"/>
      <c r="P59" s="877"/>
      <c r="Q59" s="877"/>
      <c r="R59" s="877"/>
      <c r="S59" s="877"/>
      <c r="T59" s="877"/>
      <c r="U59" s="877"/>
      <c r="V59" s="662"/>
      <c r="W59" s="877"/>
      <c r="X59" s="877"/>
      <c r="Y59" s="7422" t="s">
        <v>4157</v>
      </c>
      <c r="Z59" s="7661">
        <v>0.25</v>
      </c>
      <c r="AA59" s="7423"/>
      <c r="AB59" s="7423"/>
      <c r="AC59" s="7423"/>
      <c r="AD59" s="7300"/>
      <c r="AE59" s="877"/>
      <c r="AF59" s="877"/>
      <c r="AG59" s="6177"/>
      <c r="AH59" s="6177"/>
      <c r="AI59" s="6177"/>
      <c r="AJ59" s="6177"/>
      <c r="AK59" s="738"/>
    </row>
    <row r="60" spans="1:37">
      <c r="A60" s="738"/>
      <c r="B60" s="6346"/>
      <c r="C60" s="6177"/>
      <c r="D60" s="6177"/>
      <c r="E60" s="6177"/>
      <c r="F60" s="6177"/>
      <c r="G60" s="6211"/>
      <c r="H60" s="6116"/>
      <c r="I60" s="6116"/>
      <c r="J60" s="6211"/>
      <c r="K60" s="4108"/>
      <c r="L60" s="6116"/>
      <c r="M60" s="6116"/>
      <c r="N60" s="876"/>
      <c r="O60" s="877"/>
      <c r="P60" s="877"/>
      <c r="Q60" s="877"/>
      <c r="R60" s="877"/>
      <c r="S60" s="877"/>
      <c r="T60" s="877"/>
      <c r="U60" s="877"/>
      <c r="V60" s="662"/>
      <c r="W60" s="877"/>
      <c r="X60" s="877"/>
      <c r="Y60" s="7424" t="s">
        <v>4158</v>
      </c>
      <c r="Z60" s="7661"/>
      <c r="AA60" s="7302"/>
      <c r="AB60" s="7302"/>
      <c r="AC60" s="7302"/>
      <c r="AD60" s="7425"/>
      <c r="AE60" s="877"/>
      <c r="AF60" s="877"/>
      <c r="AG60" s="6177"/>
      <c r="AH60" s="6177"/>
      <c r="AI60" s="6177"/>
      <c r="AJ60" s="6177"/>
      <c r="AK60" s="738"/>
    </row>
    <row r="61" spans="1:37">
      <c r="A61" s="738"/>
      <c r="B61" s="6346"/>
      <c r="C61" s="6177"/>
      <c r="D61" s="6177"/>
      <c r="E61" s="6177"/>
      <c r="F61" s="6177"/>
      <c r="G61" s="6211"/>
      <c r="H61" s="6116"/>
      <c r="I61" s="6116"/>
      <c r="J61" s="6211"/>
      <c r="K61" s="4108"/>
      <c r="L61" s="6116"/>
      <c r="M61" s="6116"/>
      <c r="N61" s="876"/>
      <c r="O61" s="877"/>
      <c r="P61" s="877"/>
      <c r="Q61" s="877"/>
      <c r="R61" s="877"/>
      <c r="S61" s="877"/>
      <c r="T61" s="877"/>
      <c r="U61" s="877"/>
      <c r="V61" s="662"/>
      <c r="W61" s="877"/>
      <c r="X61" s="877"/>
      <c r="Y61" s="7422" t="s">
        <v>4159</v>
      </c>
      <c r="Z61" s="7661">
        <v>0.15</v>
      </c>
      <c r="AA61" s="7423"/>
      <c r="AB61" s="7423"/>
      <c r="AC61" s="7423"/>
      <c r="AD61" s="7300"/>
      <c r="AE61" s="877"/>
      <c r="AF61" s="877"/>
      <c r="AG61" s="6177"/>
      <c r="AH61" s="6177"/>
      <c r="AI61" s="6177"/>
      <c r="AJ61" s="6177"/>
      <c r="AK61" s="738"/>
    </row>
    <row r="62" spans="1:37">
      <c r="A62" s="738"/>
      <c r="B62" s="6346"/>
      <c r="C62" s="6177"/>
      <c r="D62" s="6177"/>
      <c r="E62" s="6177"/>
      <c r="F62" s="6177"/>
      <c r="G62" s="6211"/>
      <c r="H62" s="6116"/>
      <c r="I62" s="6116"/>
      <c r="J62" s="6211"/>
      <c r="K62" s="4108"/>
      <c r="L62" s="6116"/>
      <c r="M62" s="6116"/>
      <c r="N62" s="876"/>
      <c r="O62" s="877"/>
      <c r="P62" s="877"/>
      <c r="Q62" s="877"/>
      <c r="R62" s="877"/>
      <c r="S62" s="877"/>
      <c r="T62" s="877"/>
      <c r="U62" s="877"/>
      <c r="V62" s="662"/>
      <c r="W62" s="877"/>
      <c r="X62" s="877"/>
      <c r="Y62" s="7422" t="s">
        <v>4160</v>
      </c>
      <c r="Z62" s="7661">
        <v>0.25</v>
      </c>
      <c r="AA62" s="7423"/>
      <c r="AB62" s="7423"/>
      <c r="AC62" s="7423"/>
      <c r="AD62" s="7300"/>
      <c r="AE62" s="877"/>
      <c r="AF62" s="877"/>
      <c r="AG62" s="6177"/>
      <c r="AH62" s="6177"/>
      <c r="AI62" s="6177"/>
      <c r="AJ62" s="6177"/>
      <c r="AK62" s="738"/>
    </row>
    <row r="63" spans="1:37" ht="13.5" thickBot="1">
      <c r="A63" s="738"/>
      <c r="B63" s="6346"/>
      <c r="C63" s="6177"/>
      <c r="D63" s="6177"/>
      <c r="E63" s="6177"/>
      <c r="F63" s="6177"/>
      <c r="G63" s="6211"/>
      <c r="H63" s="6116"/>
      <c r="I63" s="6116"/>
      <c r="J63" s="6211"/>
      <c r="K63" s="4108"/>
      <c r="L63" s="6116"/>
      <c r="M63" s="6116"/>
      <c r="N63" s="876"/>
      <c r="O63" s="877"/>
      <c r="P63" s="877"/>
      <c r="Q63" s="877"/>
      <c r="R63" s="877"/>
      <c r="S63" s="877"/>
      <c r="T63" s="877"/>
      <c r="U63" s="877"/>
      <c r="V63" s="662"/>
      <c r="W63" s="877"/>
      <c r="X63" s="877"/>
      <c r="Y63" s="7304" t="s">
        <v>44</v>
      </c>
      <c r="Z63" s="7305"/>
      <c r="AA63" s="7426">
        <f>SUM(AA55:AA62)</f>
        <v>0</v>
      </c>
      <c r="AB63" s="7426">
        <f>SUM(AB55:AB62)</f>
        <v>0</v>
      </c>
      <c r="AC63" s="7426">
        <f>SUM(AC55:AC62)</f>
        <v>0</v>
      </c>
      <c r="AD63" s="7427">
        <f>SUM(AD55:AD62)</f>
        <v>0</v>
      </c>
      <c r="AE63" s="877"/>
      <c r="AF63" s="877"/>
      <c r="AG63" s="6177"/>
      <c r="AH63" s="6177"/>
      <c r="AI63" s="6177"/>
      <c r="AJ63" s="6177"/>
      <c r="AK63" s="738"/>
    </row>
    <row r="64" spans="1:37">
      <c r="A64" s="738"/>
      <c r="B64" s="6346"/>
      <c r="C64" s="6177"/>
      <c r="D64" s="6177"/>
      <c r="E64" s="6177"/>
      <c r="F64" s="6177"/>
      <c r="G64" s="6211"/>
      <c r="H64" s="6116"/>
      <c r="I64" s="6116"/>
      <c r="J64" s="6211"/>
      <c r="K64" s="4108"/>
      <c r="L64" s="6116"/>
      <c r="M64" s="6116"/>
      <c r="N64" s="876"/>
      <c r="O64" s="877"/>
      <c r="P64" s="877"/>
      <c r="Q64" s="877"/>
      <c r="R64" s="877"/>
      <c r="S64" s="877"/>
      <c r="T64" s="877"/>
      <c r="U64" s="877"/>
      <c r="V64" s="662"/>
      <c r="W64" s="877"/>
      <c r="X64" s="877"/>
      <c r="Y64" s="877"/>
      <c r="Z64" s="877"/>
      <c r="AA64" s="877"/>
      <c r="AB64" s="877"/>
      <c r="AC64" s="877"/>
      <c r="AD64" s="877"/>
      <c r="AE64" s="877"/>
      <c r="AF64" s="877"/>
      <c r="AG64" s="6177"/>
      <c r="AH64" s="6177"/>
      <c r="AI64" s="3428" t="s">
        <v>1279</v>
      </c>
      <c r="AJ64" s="6177"/>
      <c r="AK64" s="738"/>
    </row>
    <row r="65" spans="1:37">
      <c r="A65" s="738"/>
      <c r="B65" s="6346"/>
      <c r="C65" s="6177"/>
      <c r="D65" s="6177"/>
      <c r="E65" s="6177"/>
      <c r="F65" s="6177"/>
      <c r="G65" s="6211"/>
      <c r="H65" s="6116"/>
      <c r="I65" s="6116"/>
      <c r="J65" s="6211"/>
      <c r="K65" s="4108"/>
      <c r="L65" s="6116"/>
      <c r="M65" s="6116"/>
      <c r="N65" s="876"/>
      <c r="O65" s="877"/>
      <c r="P65" s="877"/>
      <c r="Q65" s="877"/>
      <c r="R65" s="877"/>
      <c r="S65" s="877"/>
      <c r="T65" s="877"/>
      <c r="U65" s="877"/>
      <c r="V65" s="662"/>
      <c r="W65" s="877"/>
      <c r="X65" s="877"/>
      <c r="Y65" s="877"/>
      <c r="Z65" s="877"/>
      <c r="AA65" s="877"/>
      <c r="AB65" s="877"/>
      <c r="AC65" s="877"/>
      <c r="AD65" s="877"/>
      <c r="AE65" s="877"/>
      <c r="AF65" s="877"/>
      <c r="AG65" s="6177"/>
      <c r="AH65" s="6177"/>
      <c r="AI65" s="6177"/>
      <c r="AJ65" s="6177"/>
      <c r="AK65" s="738"/>
    </row>
    <row r="66" spans="1:37">
      <c r="A66" s="738"/>
      <c r="B66" s="741"/>
      <c r="C66" s="738"/>
      <c r="D66" s="738"/>
      <c r="E66" s="738"/>
      <c r="F66" s="738"/>
      <c r="G66" s="738"/>
      <c r="H66" s="738"/>
      <c r="I66" s="738"/>
      <c r="J66" s="738"/>
      <c r="K66" s="4109"/>
      <c r="L66" s="738"/>
      <c r="M66" s="738"/>
      <c r="N66" s="738"/>
      <c r="O66" s="738"/>
      <c r="P66" s="738"/>
      <c r="Q66" s="738"/>
      <c r="R66" s="738"/>
      <c r="S66" s="738"/>
      <c r="T66" s="738"/>
      <c r="U66" s="738"/>
      <c r="V66" s="738"/>
      <c r="W66" s="738"/>
      <c r="X66" s="738"/>
      <c r="Y66" s="738"/>
      <c r="Z66" s="738"/>
      <c r="AA66" s="738"/>
      <c r="AB66" s="738"/>
      <c r="AC66" s="738"/>
      <c r="AD66" s="738"/>
      <c r="AE66" s="738"/>
      <c r="AF66" s="738"/>
      <c r="AG66" s="738"/>
      <c r="AH66" s="738"/>
      <c r="AI66" s="6178"/>
      <c r="AJ66" s="738"/>
      <c r="AK66" s="738"/>
    </row>
    <row r="67" spans="1:37">
      <c r="A67" s="738"/>
      <c r="B67" s="741"/>
      <c r="C67" s="738"/>
      <c r="D67" s="738"/>
      <c r="E67" s="738"/>
      <c r="F67" s="738"/>
      <c r="G67" s="738"/>
      <c r="H67" s="738"/>
      <c r="I67" s="738"/>
      <c r="J67" s="738"/>
      <c r="K67" s="4109"/>
      <c r="L67" s="738"/>
      <c r="M67" s="738"/>
      <c r="N67" s="738"/>
      <c r="O67" s="738"/>
      <c r="P67" s="738"/>
      <c r="Q67" s="738"/>
      <c r="R67" s="738"/>
      <c r="S67" s="738"/>
      <c r="T67" s="738"/>
      <c r="U67" s="738"/>
      <c r="V67" s="738"/>
      <c r="W67" s="738"/>
      <c r="X67" s="738"/>
      <c r="Y67" s="738"/>
      <c r="Z67" s="738"/>
      <c r="AA67" s="738"/>
      <c r="AB67" s="738"/>
      <c r="AC67" s="738"/>
      <c r="AD67" s="738"/>
      <c r="AE67" s="738"/>
      <c r="AF67" s="738"/>
      <c r="AG67" s="738"/>
      <c r="AH67" s="738"/>
      <c r="AI67" s="6178"/>
      <c r="AJ67" s="738"/>
      <c r="AK67" s="738"/>
    </row>
  </sheetData>
  <sheetProtection formatCells="0" formatColumns="0" formatRows="0"/>
  <customSheetViews>
    <customSheetView guid="{CC70D5D3-3A1F-46AA-BDCE-F692C2C36BEE}" fitToPage="1">
      <pane xSplit="3" ySplit="13" topLeftCell="D14" activePane="bottomRight" state="frozen"/>
      <selection pane="bottomRight" activeCell="E18" sqref="E18"/>
      <pageMargins left="0.7" right="0.7" top="0.75" bottom="0.75" header="0.3" footer="0.3"/>
      <pageSetup paperSize="5" scale="35" fitToHeight="0" orientation="landscape" r:id="rId1"/>
    </customSheetView>
    <customSheetView guid="{41E394DC-1FDD-4D1F-8620-137B7012DC10}" showGridLines="0" fitToPage="1">
      <pane xSplit="3" ySplit="13" topLeftCell="D14" activePane="bottomRight" state="frozen"/>
      <selection pane="bottomRight" activeCell="D14" sqref="D14"/>
      <pageMargins left="0.7" right="0.7" top="0.75" bottom="0.75" header="0.3" footer="0.3"/>
      <pageSetup paperSize="5" scale="35" fitToHeight="0" orientation="landscape" r:id="rId2"/>
    </customSheetView>
    <customSheetView guid="{DD364770-73A1-4C6D-9516-629A57F0EB18}" showGridLines="0" fitToPage="1">
      <pane xSplit="2" ySplit="12" topLeftCell="C13" activePane="bottomRight" state="frozen"/>
      <selection pane="bottomRight" activeCell="B11" sqref="B11"/>
      <pageMargins left="0.7" right="0.7" top="0.75" bottom="0.75" header="0.3" footer="0.3"/>
      <pageSetup paperSize="5" scale="35" fitToHeight="0" orientation="landscape" r:id="rId3"/>
    </customSheetView>
    <customSheetView guid="{E14211BF-3959-45CF-A937-AD36AACCEFAC}" showGridLines="0" fitToPage="1">
      <pane xSplit="3" ySplit="13" topLeftCell="D14" activePane="bottomRight" state="frozen"/>
      <selection pane="bottomRight" activeCell="D14" sqref="D14"/>
      <pageMargins left="0.7" right="0.7" top="0.75" bottom="0.75" header="0.3" footer="0.3"/>
      <pageSetup paperSize="5" scale="35" fitToHeight="0" orientation="landscape" r:id="rId4"/>
    </customSheetView>
    <customSheetView guid="{F416BD5B-C3AD-4F61-AAB2-55950A9B7E72}" fitToPage="1">
      <selection activeCell="Z17" sqref="Z17"/>
      <pageMargins left="0.7" right="0.7" top="0.75" bottom="0.75" header="0.3" footer="0.3"/>
      <pageSetup paperSize="5" scale="35" fitToHeight="0" orientation="landscape" r:id="rId5"/>
    </customSheetView>
  </customSheetViews>
  <mergeCells count="23">
    <mergeCell ref="Y53:Y54"/>
    <mergeCell ref="Z53:Z54"/>
    <mergeCell ref="AA53:AB53"/>
    <mergeCell ref="AC53:AD53"/>
    <mergeCell ref="C7:C11"/>
    <mergeCell ref="D7:D11"/>
    <mergeCell ref="F7:F11"/>
    <mergeCell ref="I7:J8"/>
    <mergeCell ref="K7:K11"/>
    <mergeCell ref="AI7:AI11"/>
    <mergeCell ref="D4:F4"/>
    <mergeCell ref="D5:F5"/>
    <mergeCell ref="AH11:AH12"/>
    <mergeCell ref="L7:L11"/>
    <mergeCell ref="I9:I11"/>
    <mergeCell ref="J9:J11"/>
    <mergeCell ref="M7:M11"/>
    <mergeCell ref="N7:Q7"/>
    <mergeCell ref="W7:AF7"/>
    <mergeCell ref="N8:N11"/>
    <mergeCell ref="O8:O11"/>
    <mergeCell ref="P8:P11"/>
    <mergeCell ref="Q8:Q11"/>
  </mergeCells>
  <hyperlinks>
    <hyperlink ref="AI64" location="Index!A1" display="Index" xr:uid="{00000000-0004-0000-3000-000000000000}"/>
  </hyperlinks>
  <pageMargins left="0.7" right="0.7" top="0.75" bottom="0.75" header="0.3" footer="0.3"/>
  <pageSetup paperSize="5" scale="35" fitToHeight="0" orientation="landscape" r:id="rId6"/>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
    <tabColor rgb="FFC00000"/>
    <pageSetUpPr fitToPage="1"/>
  </sheetPr>
  <dimension ref="A1:XFA294"/>
  <sheetViews>
    <sheetView workbookViewId="0">
      <selection activeCell="I12" sqref="I12"/>
    </sheetView>
  </sheetViews>
  <sheetFormatPr defaultColWidth="0" defaultRowHeight="12.75" zeroHeight="1"/>
  <cols>
    <col min="1" max="1" width="9.140625" style="18" customWidth="1"/>
    <col min="2" max="2" width="3.7109375" style="18" customWidth="1"/>
    <col min="3" max="3" width="4.7109375" style="40" customWidth="1"/>
    <col min="4" max="4" width="5.42578125" style="18" customWidth="1"/>
    <col min="5" max="5" width="7.28515625" style="18" customWidth="1"/>
    <col min="6" max="7" width="4.7109375" style="18" customWidth="1"/>
    <col min="8" max="8" width="50.7109375" style="18" customWidth="1"/>
    <col min="9" max="9" width="24.42578125" style="18" customWidth="1"/>
    <col min="10" max="10" width="21" style="18" customWidth="1"/>
    <col min="11" max="11" width="17" style="18" bestFit="1" customWidth="1"/>
    <col min="12" max="12" width="22.7109375" style="18" customWidth="1"/>
    <col min="13" max="13" width="22.85546875" style="41" customWidth="1"/>
    <col min="14" max="14" width="2" style="41" customWidth="1"/>
    <col min="15" max="15" width="25" style="18" customWidth="1"/>
    <col min="16" max="16" width="21" style="18" customWidth="1"/>
    <col min="17" max="18" width="9.140625" style="18" customWidth="1"/>
    <col min="19" max="19" width="9.140625" style="18" hidden="1"/>
    <col min="20" max="16381" width="9.140625" style="7083" hidden="1"/>
    <col min="16382" max="16384" width="1.7109375" style="7083" hidden="1"/>
  </cols>
  <sheetData>
    <row r="1" spans="1:18" s="7083" customFormat="1">
      <c r="A1" s="2183"/>
      <c r="B1" s="2183"/>
      <c r="C1" s="2184"/>
      <c r="D1" s="2183"/>
      <c r="E1" s="2183"/>
      <c r="F1" s="2183"/>
      <c r="G1" s="2183"/>
      <c r="H1" s="2183"/>
      <c r="I1" s="2183"/>
      <c r="J1" s="2183"/>
      <c r="K1" s="2183"/>
      <c r="L1" s="2183"/>
      <c r="M1" s="2185"/>
      <c r="N1" s="2185"/>
      <c r="O1" s="2183"/>
      <c r="P1" s="2183"/>
      <c r="Q1" s="2183"/>
      <c r="R1" s="2183"/>
    </row>
    <row r="2" spans="1:18" s="7083" customFormat="1">
      <c r="A2" s="2183"/>
      <c r="B2" s="2170"/>
      <c r="C2" s="2176"/>
      <c r="D2" s="2170"/>
      <c r="E2" s="2170"/>
      <c r="F2" s="2170"/>
      <c r="G2" s="2170"/>
      <c r="H2" s="2171"/>
      <c r="I2" s="2171"/>
      <c r="J2" s="2171"/>
      <c r="K2" s="2171"/>
      <c r="L2" s="2171"/>
      <c r="M2" s="2172"/>
      <c r="N2" s="2172"/>
      <c r="O2" s="2170"/>
      <c r="P2" s="2170"/>
      <c r="Q2" s="2170"/>
      <c r="R2" s="2183"/>
    </row>
    <row r="3" spans="1:18" s="7083" customFormat="1" ht="13.5" thickBot="1">
      <c r="A3" s="2183"/>
      <c r="B3" s="2170"/>
      <c r="C3" s="2176"/>
      <c r="D3" s="2170"/>
      <c r="E3" s="2170"/>
      <c r="F3" s="2170"/>
      <c r="G3" s="2170"/>
      <c r="H3" s="2171"/>
      <c r="I3" s="2171"/>
      <c r="J3" s="2171"/>
      <c r="K3" s="2171"/>
      <c r="L3" s="2171"/>
      <c r="M3" s="2172"/>
      <c r="N3" s="2172"/>
      <c r="O3" s="2170"/>
      <c r="P3" s="62" t="s">
        <v>1988</v>
      </c>
      <c r="Q3" s="2170"/>
      <c r="R3" s="2183"/>
    </row>
    <row r="4" spans="1:18" s="7086" customFormat="1" ht="16.5" thickBot="1">
      <c r="A4" s="2244"/>
      <c r="B4" s="2235"/>
      <c r="C4" s="2201" t="s">
        <v>318</v>
      </c>
      <c r="D4" s="48"/>
      <c r="E4" s="48"/>
      <c r="F4" s="48"/>
      <c r="G4" s="48"/>
      <c r="H4" s="49"/>
      <c r="I4" s="2239"/>
      <c r="J4" s="2239"/>
      <c r="K4" s="2239"/>
      <c r="L4" s="2239"/>
      <c r="M4" s="2240"/>
      <c r="N4" s="2240"/>
      <c r="O4" s="2235"/>
      <c r="P4" s="2235"/>
      <c r="Q4" s="2235"/>
      <c r="R4" s="2244"/>
    </row>
    <row r="5" spans="1:18" s="7086" customFormat="1" ht="15.75">
      <c r="A5" s="2244"/>
      <c r="B5" s="2235"/>
      <c r="C5" s="8355" t="s">
        <v>57</v>
      </c>
      <c r="D5" s="8356"/>
      <c r="E5" s="8357"/>
      <c r="F5" s="8358" t="str">
        <f>'Page 1'!F9:J9</f>
        <v>ABC Company</v>
      </c>
      <c r="G5" s="8359"/>
      <c r="H5" s="8360"/>
      <c r="I5" s="2235"/>
      <c r="J5" s="2235"/>
      <c r="K5" s="2235"/>
      <c r="L5" s="2235"/>
      <c r="M5" s="2240"/>
      <c r="N5" s="2240"/>
      <c r="O5" s="2235"/>
      <c r="P5" s="2235"/>
      <c r="Q5" s="2235"/>
      <c r="R5" s="2244"/>
    </row>
    <row r="6" spans="1:18" s="7086" customFormat="1" ht="16.5" thickBot="1">
      <c r="A6" s="2244"/>
      <c r="B6" s="2235"/>
      <c r="C6" s="8361" t="s">
        <v>2719</v>
      </c>
      <c r="D6" s="8362"/>
      <c r="E6" s="8363"/>
      <c r="F6" s="8364">
        <f>'Page 1'!F8:J8</f>
        <v>44196</v>
      </c>
      <c r="G6" s="8365"/>
      <c r="H6" s="8366"/>
      <c r="I6" s="2235"/>
      <c r="J6" s="2235"/>
      <c r="K6" s="2235"/>
      <c r="L6" s="2235"/>
      <c r="M6" s="2240"/>
      <c r="N6" s="2240"/>
      <c r="O6" s="2235"/>
      <c r="P6" s="2235"/>
      <c r="Q6" s="2235"/>
      <c r="R6" s="2244"/>
    </row>
    <row r="7" spans="1:18" s="7083" customFormat="1" ht="12.75" customHeight="1" thickBot="1">
      <c r="A7" s="2183"/>
      <c r="B7" s="2170"/>
      <c r="C7" s="2236"/>
      <c r="D7" s="2237"/>
      <c r="E7" s="2237"/>
      <c r="F7" s="2237"/>
      <c r="G7" s="2237"/>
      <c r="H7" s="2238"/>
      <c r="I7" s="8367" t="s">
        <v>58</v>
      </c>
      <c r="J7" s="8368"/>
      <c r="K7" s="8368"/>
      <c r="L7" s="8369"/>
      <c r="M7" s="2177"/>
      <c r="N7" s="2172"/>
      <c r="O7" s="8348" t="s">
        <v>59</v>
      </c>
      <c r="P7" s="8349"/>
      <c r="Q7" s="2170"/>
      <c r="R7" s="2183"/>
    </row>
    <row r="8" spans="1:18" s="7083" customFormat="1" ht="25.5">
      <c r="A8" s="2183"/>
      <c r="B8" s="2170"/>
      <c r="C8" s="8370" t="s">
        <v>2453</v>
      </c>
      <c r="D8" s="8371"/>
      <c r="E8" s="8371"/>
      <c r="F8" s="8371"/>
      <c r="G8" s="8371"/>
      <c r="H8" s="8371"/>
      <c r="I8" s="6890" t="s">
        <v>2451</v>
      </c>
      <c r="J8" s="6891" t="s">
        <v>4860</v>
      </c>
      <c r="K8" s="6891" t="s">
        <v>4951</v>
      </c>
      <c r="L8" s="6892" t="s">
        <v>2452</v>
      </c>
      <c r="M8" s="6893" t="s">
        <v>319</v>
      </c>
      <c r="N8" s="2178"/>
      <c r="O8" s="20" t="s">
        <v>61</v>
      </c>
      <c r="P8" s="20" t="s">
        <v>62</v>
      </c>
      <c r="Q8" s="2170"/>
      <c r="R8" s="2183"/>
    </row>
    <row r="9" spans="1:18" s="7083" customFormat="1" ht="13.5" thickBot="1">
      <c r="A9" s="2183"/>
      <c r="B9" s="2170"/>
      <c r="C9" s="8372"/>
      <c r="D9" s="8373"/>
      <c r="E9" s="8373"/>
      <c r="F9" s="8373"/>
      <c r="G9" s="8373"/>
      <c r="H9" s="8373"/>
      <c r="I9" s="6894" t="s">
        <v>392</v>
      </c>
      <c r="J9" s="2202" t="s">
        <v>409</v>
      </c>
      <c r="K9" s="2202" t="s">
        <v>410</v>
      </c>
      <c r="L9" s="2205" t="s">
        <v>2454</v>
      </c>
      <c r="M9" s="2204" t="s">
        <v>412</v>
      </c>
      <c r="N9" s="2179"/>
      <c r="O9" s="2188" t="s">
        <v>2455</v>
      </c>
      <c r="P9" s="21" t="s">
        <v>2456</v>
      </c>
      <c r="Q9" s="2170"/>
      <c r="R9" s="2183"/>
    </row>
    <row r="10" spans="1:18" s="7083" customFormat="1">
      <c r="A10" s="2183"/>
      <c r="B10" s="2170"/>
      <c r="C10" s="6895"/>
      <c r="D10" s="6896"/>
      <c r="E10" s="6896"/>
      <c r="F10" s="6896"/>
      <c r="G10" s="6896"/>
      <c r="H10" s="6897"/>
      <c r="I10" s="2206"/>
      <c r="J10" s="29"/>
      <c r="K10" s="29"/>
      <c r="L10" s="2207"/>
      <c r="M10" s="6898"/>
      <c r="N10" s="2241"/>
      <c r="O10" s="2203"/>
      <c r="P10" s="2203"/>
      <c r="Q10" s="2170"/>
      <c r="R10" s="2183"/>
    </row>
    <row r="11" spans="1:18" s="7083" customFormat="1">
      <c r="A11" s="2183"/>
      <c r="B11" s="2170"/>
      <c r="C11" s="2569"/>
      <c r="D11" s="24"/>
      <c r="E11" s="25" t="s">
        <v>230</v>
      </c>
      <c r="F11" s="24"/>
      <c r="G11" s="24"/>
      <c r="H11" s="26"/>
      <c r="I11" s="2206"/>
      <c r="J11" s="29"/>
      <c r="K11" s="29"/>
      <c r="L11" s="2207"/>
      <c r="M11" s="6898"/>
      <c r="N11" s="2172"/>
      <c r="O11" s="2203"/>
      <c r="P11" s="2203"/>
      <c r="Q11" s="2170"/>
      <c r="R11" s="2183"/>
    </row>
    <row r="12" spans="1:18" s="7083" customFormat="1">
      <c r="A12" s="2183"/>
      <c r="B12" s="2237" t="s">
        <v>1977</v>
      </c>
      <c r="C12" s="6899">
        <v>25</v>
      </c>
      <c r="D12" s="24"/>
      <c r="E12" s="27" t="s">
        <v>231</v>
      </c>
      <c r="F12" s="24"/>
      <c r="G12" s="24"/>
      <c r="H12" s="28"/>
      <c r="I12" s="5803">
        <f>+'X8'!H119</f>
        <v>0</v>
      </c>
      <c r="J12" s="29">
        <v>0</v>
      </c>
      <c r="K12" s="29">
        <v>0</v>
      </c>
      <c r="L12" s="2208">
        <f>+I12+J12-K12</f>
        <v>0</v>
      </c>
      <c r="M12" s="2207">
        <v>0</v>
      </c>
      <c r="N12" s="2242"/>
      <c r="O12" s="2222">
        <f t="shared" ref="O12:O78" si="0">L12-M12</f>
        <v>0</v>
      </c>
      <c r="P12" s="2223">
        <f t="shared" ref="P12:P78" si="1">IFERROR(IF(O12=0,0,O12/M12),100%)</f>
        <v>0</v>
      </c>
      <c r="Q12" s="2170"/>
      <c r="R12" s="2183"/>
    </row>
    <row r="13" spans="1:18" s="7083" customFormat="1">
      <c r="A13" s="2183"/>
      <c r="B13" s="2237" t="s">
        <v>1977</v>
      </c>
      <c r="C13" s="6899">
        <v>26</v>
      </c>
      <c r="D13" s="24"/>
      <c r="E13" s="25" t="s">
        <v>232</v>
      </c>
      <c r="F13" s="24"/>
      <c r="G13" s="24"/>
      <c r="H13" s="28"/>
      <c r="I13" s="5803">
        <f>+'X8A,9 &amp; 10'!F70</f>
        <v>0</v>
      </c>
      <c r="J13" s="29">
        <v>0</v>
      </c>
      <c r="K13" s="29">
        <v>0</v>
      </c>
      <c r="L13" s="2208">
        <f>+I13+J13-K13</f>
        <v>0</v>
      </c>
      <c r="M13" s="2207">
        <v>0</v>
      </c>
      <c r="N13" s="2242"/>
      <c r="O13" s="2191">
        <f t="shared" si="0"/>
        <v>0</v>
      </c>
      <c r="P13" s="2224">
        <f t="shared" si="1"/>
        <v>0</v>
      </c>
      <c r="Q13" s="2170"/>
      <c r="R13" s="2183"/>
    </row>
    <row r="14" spans="1:18" s="7083" customFormat="1">
      <c r="A14" s="2183"/>
      <c r="B14" s="2237" t="s">
        <v>1977</v>
      </c>
      <c r="C14" s="6899">
        <v>27</v>
      </c>
      <c r="D14" s="24"/>
      <c r="E14" s="25" t="s">
        <v>233</v>
      </c>
      <c r="F14" s="24"/>
      <c r="G14" s="24"/>
      <c r="H14" s="28"/>
      <c r="I14" s="5803">
        <f>+'X8A,9 &amp; 10'!H95</f>
        <v>0</v>
      </c>
      <c r="J14" s="29">
        <v>0</v>
      </c>
      <c r="K14" s="29">
        <v>0</v>
      </c>
      <c r="L14" s="2208">
        <f>+I14+J14-K14</f>
        <v>0</v>
      </c>
      <c r="M14" s="2207">
        <v>0</v>
      </c>
      <c r="N14" s="2242"/>
      <c r="O14" s="2191">
        <f t="shared" si="0"/>
        <v>0</v>
      </c>
      <c r="P14" s="2224">
        <f t="shared" si="1"/>
        <v>0</v>
      </c>
      <c r="Q14" s="2170"/>
      <c r="R14" s="2183"/>
    </row>
    <row r="15" spans="1:18" s="7083" customFormat="1">
      <c r="A15" s="2183"/>
      <c r="B15" s="2237" t="s">
        <v>1977</v>
      </c>
      <c r="C15" s="6899">
        <v>28</v>
      </c>
      <c r="D15" s="24"/>
      <c r="E15" s="25" t="s">
        <v>234</v>
      </c>
      <c r="F15" s="24"/>
      <c r="G15" s="24"/>
      <c r="H15" s="28"/>
      <c r="I15" s="2212">
        <f>SUM(I16:I19)</f>
        <v>0</v>
      </c>
      <c r="J15" s="2213">
        <f>SUM(J16:J19)</f>
        <v>0</v>
      </c>
      <c r="K15" s="2213">
        <f>SUM(K16:K19)</f>
        <v>0</v>
      </c>
      <c r="L15" s="2209">
        <f>SUM(L16:L19)</f>
        <v>0</v>
      </c>
      <c r="M15" s="6900">
        <f>SUM(M16:M19)</f>
        <v>0</v>
      </c>
      <c r="N15" s="2242"/>
      <c r="O15" s="2191">
        <f t="shared" si="0"/>
        <v>0</v>
      </c>
      <c r="P15" s="2224">
        <f t="shared" si="1"/>
        <v>0</v>
      </c>
      <c r="Q15" s="2170"/>
      <c r="R15" s="2183"/>
    </row>
    <row r="16" spans="1:18" s="7083" customFormat="1">
      <c r="A16" s="2183"/>
      <c r="B16" s="2170"/>
      <c r="C16" s="2569"/>
      <c r="D16" s="24">
        <v>28.1</v>
      </c>
      <c r="E16" s="24"/>
      <c r="F16" s="30" t="s">
        <v>235</v>
      </c>
      <c r="G16" s="24"/>
      <c r="H16" s="31"/>
      <c r="I16" s="5805">
        <f>+'X11'!E9</f>
        <v>0</v>
      </c>
      <c r="J16" s="5807">
        <v>0</v>
      </c>
      <c r="K16" s="5807">
        <v>0</v>
      </c>
      <c r="L16" s="2210">
        <f>+I16+J16-K16</f>
        <v>0</v>
      </c>
      <c r="M16" s="6909">
        <v>0</v>
      </c>
      <c r="N16" s="2172"/>
      <c r="O16" s="2192">
        <f t="shared" si="0"/>
        <v>0</v>
      </c>
      <c r="P16" s="2225">
        <f t="shared" si="1"/>
        <v>0</v>
      </c>
      <c r="Q16" s="2170"/>
      <c r="R16" s="2183"/>
    </row>
    <row r="17" spans="1:18" s="7083" customFormat="1">
      <c r="A17" s="2183"/>
      <c r="B17" s="2170"/>
      <c r="C17" s="2569"/>
      <c r="D17" s="24">
        <v>28.2</v>
      </c>
      <c r="E17" s="24"/>
      <c r="F17" s="30" t="s">
        <v>236</v>
      </c>
      <c r="G17" s="24"/>
      <c r="H17" s="31"/>
      <c r="I17" s="5805">
        <f>+'X11'!E11</f>
        <v>0</v>
      </c>
      <c r="J17" s="5807">
        <v>0</v>
      </c>
      <c r="K17" s="5807">
        <v>0</v>
      </c>
      <c r="L17" s="2210">
        <f>+I17+J17-K17</f>
        <v>0</v>
      </c>
      <c r="M17" s="6909">
        <v>0</v>
      </c>
      <c r="N17" s="2172"/>
      <c r="O17" s="2192">
        <f t="shared" si="0"/>
        <v>0</v>
      </c>
      <c r="P17" s="2225">
        <f t="shared" si="1"/>
        <v>0</v>
      </c>
      <c r="Q17" s="2170"/>
      <c r="R17" s="2183"/>
    </row>
    <row r="18" spans="1:18" s="7083" customFormat="1">
      <c r="A18" s="2183"/>
      <c r="B18" s="2170"/>
      <c r="C18" s="2569"/>
      <c r="D18" s="24">
        <v>28.3</v>
      </c>
      <c r="E18" s="24"/>
      <c r="F18" s="30" t="s">
        <v>3069</v>
      </c>
      <c r="G18" s="24"/>
      <c r="H18" s="31"/>
      <c r="I18" s="5805">
        <f>+'X11'!E12</f>
        <v>0</v>
      </c>
      <c r="J18" s="5807">
        <v>0</v>
      </c>
      <c r="K18" s="5807">
        <v>0</v>
      </c>
      <c r="L18" s="2210">
        <f>+I18+J18-K18</f>
        <v>0</v>
      </c>
      <c r="M18" s="6909">
        <v>0</v>
      </c>
      <c r="N18" s="2172"/>
      <c r="O18" s="2192">
        <f t="shared" si="0"/>
        <v>0</v>
      </c>
      <c r="P18" s="2225">
        <f t="shared" si="1"/>
        <v>0</v>
      </c>
      <c r="Q18" s="2170"/>
      <c r="R18" s="2183"/>
    </row>
    <row r="19" spans="1:18" s="7083" customFormat="1">
      <c r="A19" s="2183"/>
      <c r="B19" s="2170"/>
      <c r="C19" s="2569"/>
      <c r="D19" s="24">
        <v>28.4</v>
      </c>
      <c r="E19" s="24"/>
      <c r="F19" s="30" t="s">
        <v>237</v>
      </c>
      <c r="G19" s="24"/>
      <c r="H19" s="31"/>
      <c r="I19" s="5805">
        <f>+'X11'!E13</f>
        <v>0</v>
      </c>
      <c r="J19" s="5807">
        <v>0</v>
      </c>
      <c r="K19" s="5807">
        <v>0</v>
      </c>
      <c r="L19" s="2210">
        <f>+I19+J19-K19</f>
        <v>0</v>
      </c>
      <c r="M19" s="6909">
        <v>0</v>
      </c>
      <c r="N19" s="2172"/>
      <c r="O19" s="2192">
        <f t="shared" si="0"/>
        <v>0</v>
      </c>
      <c r="P19" s="2225">
        <f t="shared" si="1"/>
        <v>0</v>
      </c>
      <c r="Q19" s="2170"/>
      <c r="R19" s="2183"/>
    </row>
    <row r="20" spans="1:18" s="7083" customFormat="1">
      <c r="A20" s="2183"/>
      <c r="B20" s="2237" t="s">
        <v>1977</v>
      </c>
      <c r="C20" s="6899">
        <v>29</v>
      </c>
      <c r="D20" s="24"/>
      <c r="E20" s="25" t="s">
        <v>238</v>
      </c>
      <c r="F20" s="24"/>
      <c r="G20" s="24"/>
      <c r="H20" s="28"/>
      <c r="I20" s="2212">
        <f>SUM(I21:I22)</f>
        <v>0</v>
      </c>
      <c r="J20" s="2213">
        <f>SUM(J21:J22)</f>
        <v>0</v>
      </c>
      <c r="K20" s="2213">
        <f>SUM(K21:K22)</f>
        <v>0</v>
      </c>
      <c r="L20" s="2209">
        <f>SUM(L21:L22)</f>
        <v>0</v>
      </c>
      <c r="M20" s="6900">
        <f>SUM(M21:M22)</f>
        <v>0</v>
      </c>
      <c r="N20" s="2242"/>
      <c r="O20" s="2191">
        <f t="shared" si="0"/>
        <v>0</v>
      </c>
      <c r="P20" s="2224">
        <f t="shared" si="1"/>
        <v>0</v>
      </c>
      <c r="Q20" s="2170"/>
      <c r="R20" s="2183"/>
    </row>
    <row r="21" spans="1:18" s="7083" customFormat="1">
      <c r="A21" s="2183"/>
      <c r="B21" s="2170"/>
      <c r="C21" s="2569"/>
      <c r="D21" s="24">
        <v>29.1</v>
      </c>
      <c r="E21" s="24"/>
      <c r="F21" s="30" t="s">
        <v>239</v>
      </c>
      <c r="G21" s="24"/>
      <c r="H21" s="31"/>
      <c r="I21" s="5805">
        <f>+G!Q121+G!O121+F!P49+F!N49</f>
        <v>0</v>
      </c>
      <c r="J21" s="5807">
        <v>0</v>
      </c>
      <c r="K21" s="5807">
        <v>0</v>
      </c>
      <c r="L21" s="2210">
        <f>+I21+J21-K21</f>
        <v>0</v>
      </c>
      <c r="M21" s="6909">
        <v>0</v>
      </c>
      <c r="N21" s="2172"/>
      <c r="O21" s="2192">
        <f t="shared" si="0"/>
        <v>0</v>
      </c>
      <c r="P21" s="2225">
        <f t="shared" si="1"/>
        <v>0</v>
      </c>
      <c r="Q21" s="2170"/>
      <c r="R21" s="2183"/>
    </row>
    <row r="22" spans="1:18" s="7083" customFormat="1">
      <c r="A22" s="2183"/>
      <c r="B22" s="2170"/>
      <c r="C22" s="2569"/>
      <c r="D22" s="24">
        <v>29.2</v>
      </c>
      <c r="E22" s="24"/>
      <c r="F22" s="30" t="s">
        <v>240</v>
      </c>
      <c r="G22" s="24"/>
      <c r="H22" s="31"/>
      <c r="I22" s="5805">
        <f>+G!N121+G!P121+F!M49+F!O49</f>
        <v>0</v>
      </c>
      <c r="J22" s="5807">
        <v>0</v>
      </c>
      <c r="K22" s="5807">
        <v>0</v>
      </c>
      <c r="L22" s="2210">
        <f>+I22+J22-K22</f>
        <v>0</v>
      </c>
      <c r="M22" s="6909">
        <v>0</v>
      </c>
      <c r="N22" s="2172"/>
      <c r="O22" s="2192">
        <f t="shared" si="0"/>
        <v>0</v>
      </c>
      <c r="P22" s="2225">
        <f t="shared" si="1"/>
        <v>0</v>
      </c>
      <c r="Q22" s="2170"/>
      <c r="R22" s="2183"/>
    </row>
    <row r="23" spans="1:18" s="7083" customFormat="1">
      <c r="A23" s="2183"/>
      <c r="B23" s="2237" t="s">
        <v>1977</v>
      </c>
      <c r="C23" s="6899">
        <v>30</v>
      </c>
      <c r="D23" s="24"/>
      <c r="E23" s="25" t="s">
        <v>241</v>
      </c>
      <c r="F23" s="24"/>
      <c r="G23" s="24"/>
      <c r="H23" s="28"/>
      <c r="I23" s="2212">
        <f>SUM(I24)</f>
        <v>0</v>
      </c>
      <c r="J23" s="2213">
        <f>SUM(J24)</f>
        <v>0</v>
      </c>
      <c r="K23" s="2213">
        <f>SUM(K24)</f>
        <v>0</v>
      </c>
      <c r="L23" s="2209">
        <f>SUM(L24)</f>
        <v>0</v>
      </c>
      <c r="M23" s="6900">
        <f>SUM(M24)</f>
        <v>0</v>
      </c>
      <c r="N23" s="2242"/>
      <c r="O23" s="2191">
        <f t="shared" si="0"/>
        <v>0</v>
      </c>
      <c r="P23" s="2224">
        <f t="shared" si="1"/>
        <v>0</v>
      </c>
      <c r="Q23" s="2170"/>
      <c r="R23" s="2183"/>
    </row>
    <row r="24" spans="1:18" s="7083" customFormat="1">
      <c r="A24" s="2183"/>
      <c r="B24" s="2170"/>
      <c r="C24" s="2569"/>
      <c r="D24" s="24">
        <v>30.1</v>
      </c>
      <c r="E24" s="24"/>
      <c r="F24" s="30" t="s">
        <v>242</v>
      </c>
      <c r="G24" s="24"/>
      <c r="H24" s="31"/>
      <c r="I24" s="5805">
        <f>G!U138+F!W65</f>
        <v>0</v>
      </c>
      <c r="J24" s="5806">
        <f>G!V138+F!X65</f>
        <v>0</v>
      </c>
      <c r="K24" s="5807">
        <v>0</v>
      </c>
      <c r="L24" s="2210">
        <f t="shared" ref="L24:L29" si="2">+I24+J24-K24</f>
        <v>0</v>
      </c>
      <c r="M24" s="6909">
        <v>0</v>
      </c>
      <c r="N24" s="2172"/>
      <c r="O24" s="2192">
        <f t="shared" si="0"/>
        <v>0</v>
      </c>
      <c r="P24" s="2225">
        <f t="shared" si="1"/>
        <v>0</v>
      </c>
      <c r="Q24" s="2170"/>
      <c r="R24" s="2183"/>
    </row>
    <row r="25" spans="1:18" s="7083" customFormat="1">
      <c r="A25" s="2183"/>
      <c r="B25" s="2237" t="s">
        <v>1977</v>
      </c>
      <c r="C25" s="6899">
        <v>31</v>
      </c>
      <c r="D25" s="24"/>
      <c r="E25" s="25" t="s">
        <v>243</v>
      </c>
      <c r="F25" s="24"/>
      <c r="G25" s="24"/>
      <c r="H25" s="28"/>
      <c r="I25" s="5803">
        <f>+AJ!G53</f>
        <v>0</v>
      </c>
      <c r="J25" s="5804">
        <f>+AJ!H53</f>
        <v>0</v>
      </c>
      <c r="K25" s="29">
        <v>0</v>
      </c>
      <c r="L25" s="2208">
        <f>+I25+J25-K25</f>
        <v>0</v>
      </c>
      <c r="M25" s="2207">
        <v>0</v>
      </c>
      <c r="N25" s="2242"/>
      <c r="O25" s="2191">
        <f t="shared" si="0"/>
        <v>0</v>
      </c>
      <c r="P25" s="2224">
        <f t="shared" si="1"/>
        <v>0</v>
      </c>
      <c r="Q25" s="2170"/>
      <c r="R25" s="2183"/>
    </row>
    <row r="26" spans="1:18" s="7083" customFormat="1">
      <c r="A26" s="2183"/>
      <c r="B26" s="2237" t="s">
        <v>1977</v>
      </c>
      <c r="C26" s="6899">
        <v>32</v>
      </c>
      <c r="D26" s="24"/>
      <c r="E26" s="25" t="s">
        <v>244</v>
      </c>
      <c r="F26" s="24"/>
      <c r="G26" s="24"/>
      <c r="H26" s="28"/>
      <c r="I26" s="5803">
        <f>CH!AW256</f>
        <v>0</v>
      </c>
      <c r="J26" s="29">
        <v>0</v>
      </c>
      <c r="K26" s="29">
        <v>0</v>
      </c>
      <c r="L26" s="2208">
        <f t="shared" si="2"/>
        <v>0</v>
      </c>
      <c r="M26" s="2207">
        <v>0</v>
      </c>
      <c r="N26" s="2242"/>
      <c r="O26" s="2191">
        <f t="shared" si="0"/>
        <v>0</v>
      </c>
      <c r="P26" s="2224">
        <f t="shared" si="1"/>
        <v>0</v>
      </c>
      <c r="Q26" s="2170"/>
      <c r="R26" s="2183"/>
    </row>
    <row r="27" spans="1:18" s="7083" customFormat="1">
      <c r="A27" s="2183"/>
      <c r="B27" s="2237" t="s">
        <v>1977</v>
      </c>
      <c r="C27" s="6899">
        <v>33</v>
      </c>
      <c r="D27" s="24"/>
      <c r="E27" s="25" t="s">
        <v>245</v>
      </c>
      <c r="F27" s="24"/>
      <c r="G27" s="24"/>
      <c r="H27" s="28"/>
      <c r="I27" s="5803">
        <f>AK!F58</f>
        <v>0</v>
      </c>
      <c r="J27" s="5804">
        <f>AK!G58</f>
        <v>0</v>
      </c>
      <c r="K27" s="29">
        <v>0</v>
      </c>
      <c r="L27" s="2208">
        <f t="shared" si="2"/>
        <v>0</v>
      </c>
      <c r="M27" s="2207">
        <v>0</v>
      </c>
      <c r="N27" s="2242"/>
      <c r="O27" s="2191">
        <f t="shared" si="0"/>
        <v>0</v>
      </c>
      <c r="P27" s="2224">
        <f t="shared" si="1"/>
        <v>0</v>
      </c>
      <c r="Q27" s="2170"/>
      <c r="R27" s="2183"/>
    </row>
    <row r="28" spans="1:18" s="7083" customFormat="1">
      <c r="A28" s="2183"/>
      <c r="B28" s="2237" t="s">
        <v>1977</v>
      </c>
      <c r="C28" s="6899">
        <v>34</v>
      </c>
      <c r="D28" s="24"/>
      <c r="E28" s="25" t="s">
        <v>246</v>
      </c>
      <c r="F28" s="24"/>
      <c r="G28" s="24"/>
      <c r="H28" s="28"/>
      <c r="I28" s="5803">
        <f>AL!F57</f>
        <v>0</v>
      </c>
      <c r="J28" s="5804">
        <f>AL!G57</f>
        <v>0</v>
      </c>
      <c r="K28" s="29">
        <v>0</v>
      </c>
      <c r="L28" s="2208">
        <f t="shared" si="2"/>
        <v>0</v>
      </c>
      <c r="M28" s="2207">
        <v>0</v>
      </c>
      <c r="N28" s="2242"/>
      <c r="O28" s="2191">
        <f t="shared" si="0"/>
        <v>0</v>
      </c>
      <c r="P28" s="2224">
        <f t="shared" si="1"/>
        <v>0</v>
      </c>
      <c r="Q28" s="2170"/>
      <c r="R28" s="2183"/>
    </row>
    <row r="29" spans="1:18" s="7083" customFormat="1">
      <c r="A29" s="2183"/>
      <c r="B29" s="2237" t="s">
        <v>1977</v>
      </c>
      <c r="C29" s="6899">
        <v>35</v>
      </c>
      <c r="D29" s="24"/>
      <c r="E29" s="25" t="s">
        <v>247</v>
      </c>
      <c r="F29" s="24"/>
      <c r="G29" s="24"/>
      <c r="H29" s="28"/>
      <c r="I29" s="5803">
        <f>AM!F59</f>
        <v>0</v>
      </c>
      <c r="J29" s="5804">
        <f>AM!G59</f>
        <v>0</v>
      </c>
      <c r="K29" s="29">
        <v>0</v>
      </c>
      <c r="L29" s="2208">
        <f t="shared" si="2"/>
        <v>0</v>
      </c>
      <c r="M29" s="2207">
        <v>0</v>
      </c>
      <c r="N29" s="2242"/>
      <c r="O29" s="2191">
        <f t="shared" si="0"/>
        <v>0</v>
      </c>
      <c r="P29" s="2224">
        <f t="shared" si="1"/>
        <v>0</v>
      </c>
      <c r="Q29" s="2170"/>
      <c r="R29" s="2183"/>
    </row>
    <row r="30" spans="1:18" s="7083" customFormat="1">
      <c r="A30" s="2183"/>
      <c r="B30" s="2237" t="s">
        <v>1977</v>
      </c>
      <c r="C30" s="6899">
        <v>36</v>
      </c>
      <c r="D30" s="24"/>
      <c r="E30" s="25" t="s">
        <v>248</v>
      </c>
      <c r="F30" s="24"/>
      <c r="G30" s="24"/>
      <c r="H30" s="28"/>
      <c r="I30" s="2212">
        <f>SUM(I31:I32)</f>
        <v>0</v>
      </c>
      <c r="J30" s="2213">
        <f>SUM(J31:J32)</f>
        <v>0</v>
      </c>
      <c r="K30" s="2213">
        <f>SUM(K31:K32)</f>
        <v>0</v>
      </c>
      <c r="L30" s="2209">
        <f>SUM(L31:L32)</f>
        <v>0</v>
      </c>
      <c r="M30" s="6900">
        <f>SUM(M31:M32)</f>
        <v>0</v>
      </c>
      <c r="N30" s="2242"/>
      <c r="O30" s="2191">
        <f t="shared" si="0"/>
        <v>0</v>
      </c>
      <c r="P30" s="2224">
        <f t="shared" si="1"/>
        <v>0</v>
      </c>
      <c r="Q30" s="2170"/>
      <c r="R30" s="2183"/>
    </row>
    <row r="31" spans="1:18" s="7083" customFormat="1">
      <c r="A31" s="2183"/>
      <c r="B31" s="2170"/>
      <c r="C31" s="6899"/>
      <c r="D31" s="24">
        <v>36.1</v>
      </c>
      <c r="E31" s="24"/>
      <c r="F31" s="30" t="s">
        <v>722</v>
      </c>
      <c r="G31" s="24"/>
      <c r="H31" s="28"/>
      <c r="I31" s="5805">
        <f>+'X6-7'!G42</f>
        <v>0</v>
      </c>
      <c r="J31" s="5807">
        <v>0</v>
      </c>
      <c r="K31" s="5807">
        <v>0</v>
      </c>
      <c r="L31" s="2210">
        <f t="shared" ref="L31:L36" si="3">+I31+J31-K31</f>
        <v>0</v>
      </c>
      <c r="M31" s="6909">
        <v>0</v>
      </c>
      <c r="N31" s="2172"/>
      <c r="O31" s="2192">
        <f>L31-M31</f>
        <v>0</v>
      </c>
      <c r="P31" s="2225">
        <f>IFERROR(IF(O31=0,0,O31/M31),100%)</f>
        <v>0</v>
      </c>
      <c r="Q31" s="2170"/>
      <c r="R31" s="2183"/>
    </row>
    <row r="32" spans="1:18" s="7083" customFormat="1">
      <c r="A32" s="2183"/>
      <c r="B32" s="2170"/>
      <c r="C32" s="6899"/>
      <c r="D32" s="24">
        <v>36.200000000000003</v>
      </c>
      <c r="E32" s="24"/>
      <c r="F32" s="30" t="s">
        <v>3066</v>
      </c>
      <c r="G32" s="24"/>
      <c r="H32" s="28"/>
      <c r="I32" s="5805">
        <f>+'X6-7'!G43</f>
        <v>0</v>
      </c>
      <c r="J32" s="5807">
        <v>0</v>
      </c>
      <c r="K32" s="5807">
        <v>0</v>
      </c>
      <c r="L32" s="2210">
        <f t="shared" si="3"/>
        <v>0</v>
      </c>
      <c r="M32" s="6909">
        <v>0</v>
      </c>
      <c r="N32" s="2172"/>
      <c r="O32" s="2192">
        <f>L32-M32</f>
        <v>0</v>
      </c>
      <c r="P32" s="2225">
        <f>IFERROR(IF(O32=0,0,O32/M32),100%)</f>
        <v>0</v>
      </c>
      <c r="Q32" s="2170"/>
      <c r="R32" s="2183"/>
    </row>
    <row r="33" spans="1:18" s="7083" customFormat="1">
      <c r="A33" s="2183"/>
      <c r="B33" s="2237" t="s">
        <v>1977</v>
      </c>
      <c r="C33" s="6899">
        <v>37</v>
      </c>
      <c r="D33" s="24"/>
      <c r="E33" s="25" t="s">
        <v>249</v>
      </c>
      <c r="F33" s="24"/>
      <c r="G33" s="24"/>
      <c r="H33" s="28"/>
      <c r="I33" s="5803">
        <f>+'X8A,9 &amp; 10'!I95</f>
        <v>0</v>
      </c>
      <c r="J33" s="29">
        <v>0</v>
      </c>
      <c r="K33" s="29">
        <v>0</v>
      </c>
      <c r="L33" s="2208">
        <f t="shared" si="3"/>
        <v>0</v>
      </c>
      <c r="M33" s="2207">
        <v>0</v>
      </c>
      <c r="N33" s="2242"/>
      <c r="O33" s="2191">
        <f t="shared" si="0"/>
        <v>0</v>
      </c>
      <c r="P33" s="2224">
        <f t="shared" si="1"/>
        <v>0</v>
      </c>
      <c r="Q33" s="2170"/>
      <c r="R33" s="2183"/>
    </row>
    <row r="34" spans="1:18" s="7083" customFormat="1">
      <c r="A34" s="2183"/>
      <c r="B34" s="2237" t="s">
        <v>1977</v>
      </c>
      <c r="C34" s="6899">
        <v>38</v>
      </c>
      <c r="D34" s="24"/>
      <c r="E34" s="25" t="s">
        <v>250</v>
      </c>
      <c r="F34" s="24"/>
      <c r="G34" s="24"/>
      <c r="H34" s="28"/>
      <c r="I34" s="5803">
        <f>AN!F53</f>
        <v>0</v>
      </c>
      <c r="J34" s="5804">
        <f>AN!G53</f>
        <v>0</v>
      </c>
      <c r="K34" s="29">
        <v>0</v>
      </c>
      <c r="L34" s="2208">
        <f t="shared" si="3"/>
        <v>0</v>
      </c>
      <c r="M34" s="2207">
        <v>0</v>
      </c>
      <c r="N34" s="2242"/>
      <c r="O34" s="2191">
        <f t="shared" si="0"/>
        <v>0</v>
      </c>
      <c r="P34" s="2224">
        <f t="shared" si="1"/>
        <v>0</v>
      </c>
      <c r="Q34" s="2170"/>
      <c r="R34" s="2183"/>
    </row>
    <row r="35" spans="1:18" s="7083" customFormat="1">
      <c r="A35" s="2183"/>
      <c r="B35" s="2237" t="s">
        <v>1977</v>
      </c>
      <c r="C35" s="6899">
        <v>39</v>
      </c>
      <c r="D35" s="24"/>
      <c r="E35" s="25" t="s">
        <v>251</v>
      </c>
      <c r="F35" s="24"/>
      <c r="G35" s="24"/>
      <c r="H35" s="28"/>
      <c r="I35" s="5803">
        <f>AO!I35</f>
        <v>0</v>
      </c>
      <c r="J35" s="5804">
        <f>AO!J35</f>
        <v>0</v>
      </c>
      <c r="K35" s="29">
        <v>0</v>
      </c>
      <c r="L35" s="2208">
        <f t="shared" si="3"/>
        <v>0</v>
      </c>
      <c r="M35" s="2207">
        <v>0</v>
      </c>
      <c r="N35" s="2242"/>
      <c r="O35" s="2191">
        <f t="shared" si="0"/>
        <v>0</v>
      </c>
      <c r="P35" s="2224">
        <f t="shared" si="1"/>
        <v>0</v>
      </c>
      <c r="Q35" s="2170"/>
      <c r="R35" s="2183"/>
    </row>
    <row r="36" spans="1:18" s="7083" customFormat="1">
      <c r="A36" s="2183"/>
      <c r="B36" s="2237" t="s">
        <v>1977</v>
      </c>
      <c r="C36" s="6899">
        <v>40</v>
      </c>
      <c r="D36" s="24"/>
      <c r="E36" s="25" t="s">
        <v>252</v>
      </c>
      <c r="F36" s="24"/>
      <c r="G36" s="24"/>
      <c r="H36" s="28"/>
      <c r="I36" s="5803">
        <f>+AZ!M43</f>
        <v>0</v>
      </c>
      <c r="J36" s="5804">
        <f>+AZ!N43</f>
        <v>0</v>
      </c>
      <c r="K36" s="29">
        <v>0</v>
      </c>
      <c r="L36" s="2208">
        <f t="shared" si="3"/>
        <v>0</v>
      </c>
      <c r="M36" s="2207">
        <v>0</v>
      </c>
      <c r="N36" s="2242"/>
      <c r="O36" s="2191">
        <f t="shared" si="0"/>
        <v>0</v>
      </c>
      <c r="P36" s="2224">
        <f t="shared" si="1"/>
        <v>0</v>
      </c>
      <c r="Q36" s="2170"/>
      <c r="R36" s="2183"/>
    </row>
    <row r="37" spans="1:18" s="7083" customFormat="1">
      <c r="A37" s="2183"/>
      <c r="B37" s="2237" t="s">
        <v>1977</v>
      </c>
      <c r="C37" s="6899">
        <v>41</v>
      </c>
      <c r="D37" s="24"/>
      <c r="E37" s="25" t="s">
        <v>253</v>
      </c>
      <c r="F37" s="24"/>
      <c r="G37" s="24"/>
      <c r="H37" s="28"/>
      <c r="I37" s="2212">
        <f>SUM(I38:I44)</f>
        <v>0</v>
      </c>
      <c r="J37" s="2213">
        <f>SUM(J38:J44)</f>
        <v>0</v>
      </c>
      <c r="K37" s="2213">
        <f>SUM(K38:K44)</f>
        <v>0</v>
      </c>
      <c r="L37" s="2209">
        <f>SUM(L38:L44)</f>
        <v>0</v>
      </c>
      <c r="M37" s="6900">
        <f>SUM(M38:M44)</f>
        <v>0</v>
      </c>
      <c r="N37" s="2242"/>
      <c r="O37" s="2191">
        <f t="shared" si="0"/>
        <v>0</v>
      </c>
      <c r="P37" s="2224">
        <f t="shared" si="1"/>
        <v>0</v>
      </c>
      <c r="Q37" s="2170"/>
      <c r="R37" s="2183"/>
    </row>
    <row r="38" spans="1:18" s="7083" customFormat="1">
      <c r="A38" s="2183"/>
      <c r="B38" s="2170"/>
      <c r="C38" s="2569"/>
      <c r="D38" s="24">
        <v>41.1</v>
      </c>
      <c r="E38" s="24"/>
      <c r="F38" s="30" t="s">
        <v>254</v>
      </c>
      <c r="G38" s="24"/>
      <c r="H38" s="31"/>
      <c r="I38" s="5805">
        <f>AD!G13</f>
        <v>0</v>
      </c>
      <c r="J38" s="5806">
        <f>AD!H13</f>
        <v>0</v>
      </c>
      <c r="K38" s="5807">
        <v>0</v>
      </c>
      <c r="L38" s="2210">
        <f>+I38+J38-K38</f>
        <v>0</v>
      </c>
      <c r="M38" s="6909">
        <v>0</v>
      </c>
      <c r="N38" s="2172"/>
      <c r="O38" s="2192">
        <f t="shared" si="0"/>
        <v>0</v>
      </c>
      <c r="P38" s="2225">
        <f t="shared" si="1"/>
        <v>0</v>
      </c>
      <c r="Q38" s="2170"/>
      <c r="R38" s="2183"/>
    </row>
    <row r="39" spans="1:18" s="7083" customFormat="1">
      <c r="A39" s="2183"/>
      <c r="B39" s="2170"/>
      <c r="C39" s="2569"/>
      <c r="D39" s="24">
        <v>41.2</v>
      </c>
      <c r="E39" s="24"/>
      <c r="F39" s="30" t="s">
        <v>255</v>
      </c>
      <c r="G39" s="24"/>
      <c r="H39" s="31"/>
      <c r="I39" s="5805">
        <f>AD!G14</f>
        <v>0</v>
      </c>
      <c r="J39" s="5806">
        <f>AD!H14</f>
        <v>0</v>
      </c>
      <c r="K39" s="5807">
        <v>0</v>
      </c>
      <c r="L39" s="2210">
        <f t="shared" ref="L39:L44" si="4">+I39+J39-K39</f>
        <v>0</v>
      </c>
      <c r="M39" s="6909">
        <v>0</v>
      </c>
      <c r="N39" s="2172"/>
      <c r="O39" s="2192">
        <f t="shared" si="0"/>
        <v>0</v>
      </c>
      <c r="P39" s="2225">
        <f t="shared" si="1"/>
        <v>0</v>
      </c>
      <c r="Q39" s="2170"/>
      <c r="R39" s="2183"/>
    </row>
    <row r="40" spans="1:18" s="7083" customFormat="1">
      <c r="A40" s="2183"/>
      <c r="B40" s="2170"/>
      <c r="C40" s="2569"/>
      <c r="D40" s="24">
        <v>41.3</v>
      </c>
      <c r="E40" s="24"/>
      <c r="F40" s="30" t="s">
        <v>256</v>
      </c>
      <c r="G40" s="24"/>
      <c r="H40" s="31"/>
      <c r="I40" s="5805">
        <f>AD!G15</f>
        <v>0</v>
      </c>
      <c r="J40" s="5806">
        <f>AD!H15</f>
        <v>0</v>
      </c>
      <c r="K40" s="5807">
        <v>0</v>
      </c>
      <c r="L40" s="2210">
        <f t="shared" si="4"/>
        <v>0</v>
      </c>
      <c r="M40" s="6909">
        <v>0</v>
      </c>
      <c r="N40" s="2172"/>
      <c r="O40" s="2192">
        <f t="shared" si="0"/>
        <v>0</v>
      </c>
      <c r="P40" s="2225">
        <f t="shared" si="1"/>
        <v>0</v>
      </c>
      <c r="Q40" s="2170"/>
      <c r="R40" s="2183"/>
    </row>
    <row r="41" spans="1:18" s="7083" customFormat="1">
      <c r="A41" s="2183"/>
      <c r="B41" s="2170"/>
      <c r="C41" s="2569"/>
      <c r="D41" s="24">
        <v>41.4</v>
      </c>
      <c r="E41" s="24"/>
      <c r="F41" s="30" t="s">
        <v>257</v>
      </c>
      <c r="G41" s="24"/>
      <c r="H41" s="31"/>
      <c r="I41" s="5805">
        <f>AD!G16</f>
        <v>0</v>
      </c>
      <c r="J41" s="5806">
        <f>AD!H16</f>
        <v>0</v>
      </c>
      <c r="K41" s="5807">
        <v>0</v>
      </c>
      <c r="L41" s="2210">
        <f t="shared" si="4"/>
        <v>0</v>
      </c>
      <c r="M41" s="6909">
        <v>0</v>
      </c>
      <c r="N41" s="2172"/>
      <c r="O41" s="2192">
        <f t="shared" si="0"/>
        <v>0</v>
      </c>
      <c r="P41" s="2225">
        <f t="shared" si="1"/>
        <v>0</v>
      </c>
      <c r="Q41" s="2170"/>
      <c r="R41" s="2183"/>
    </row>
    <row r="42" spans="1:18" s="7083" customFormat="1">
      <c r="A42" s="2183"/>
      <c r="B42" s="2170"/>
      <c r="C42" s="2569"/>
      <c r="D42" s="24">
        <v>41.5</v>
      </c>
      <c r="E42" s="24"/>
      <c r="F42" s="30" t="s">
        <v>258</v>
      </c>
      <c r="G42" s="24"/>
      <c r="H42" s="31"/>
      <c r="I42" s="5805">
        <f>AD!G17</f>
        <v>0</v>
      </c>
      <c r="J42" s="5806">
        <f>AD!H17</f>
        <v>0</v>
      </c>
      <c r="K42" s="5807">
        <v>0</v>
      </c>
      <c r="L42" s="2210">
        <f>+I42+J42-K42</f>
        <v>0</v>
      </c>
      <c r="M42" s="6909">
        <v>0</v>
      </c>
      <c r="N42" s="2172"/>
      <c r="O42" s="2192">
        <f t="shared" si="0"/>
        <v>0</v>
      </c>
      <c r="P42" s="2225">
        <f t="shared" si="1"/>
        <v>0</v>
      </c>
      <c r="Q42" s="2170"/>
      <c r="R42" s="2183"/>
    </row>
    <row r="43" spans="1:18" s="7083" customFormat="1">
      <c r="A43" s="2183"/>
      <c r="B43" s="2170"/>
      <c r="C43" s="2569"/>
      <c r="D43" s="24">
        <v>41.6</v>
      </c>
      <c r="E43" s="24"/>
      <c r="F43" s="30" t="s">
        <v>259</v>
      </c>
      <c r="G43" s="24"/>
      <c r="H43" s="31"/>
      <c r="I43" s="5805">
        <f>AD!G18</f>
        <v>0</v>
      </c>
      <c r="J43" s="5806">
        <f>AD!H18</f>
        <v>0</v>
      </c>
      <c r="K43" s="5807">
        <v>0</v>
      </c>
      <c r="L43" s="2210">
        <f t="shared" si="4"/>
        <v>0</v>
      </c>
      <c r="M43" s="6909">
        <v>0</v>
      </c>
      <c r="N43" s="2172"/>
      <c r="O43" s="2192">
        <f t="shared" si="0"/>
        <v>0</v>
      </c>
      <c r="P43" s="2225">
        <f t="shared" si="1"/>
        <v>0</v>
      </c>
      <c r="Q43" s="2170"/>
      <c r="R43" s="2183"/>
    </row>
    <row r="44" spans="1:18" s="7083" customFormat="1">
      <c r="A44" s="2183"/>
      <c r="B44" s="2170"/>
      <c r="C44" s="2569"/>
      <c r="D44" s="24">
        <v>41.7</v>
      </c>
      <c r="E44" s="24"/>
      <c r="F44" s="30" t="s">
        <v>260</v>
      </c>
      <c r="G44" s="24"/>
      <c r="H44" s="31"/>
      <c r="I44" s="5805">
        <f>AD!G19</f>
        <v>0</v>
      </c>
      <c r="J44" s="5806">
        <f>AD!H19</f>
        <v>0</v>
      </c>
      <c r="K44" s="5807">
        <v>0</v>
      </c>
      <c r="L44" s="2210">
        <f t="shared" si="4"/>
        <v>0</v>
      </c>
      <c r="M44" s="6909">
        <v>0</v>
      </c>
      <c r="N44" s="2172"/>
      <c r="O44" s="2192">
        <f t="shared" si="0"/>
        <v>0</v>
      </c>
      <c r="P44" s="2225">
        <f t="shared" si="1"/>
        <v>0</v>
      </c>
      <c r="Q44" s="2170"/>
      <c r="R44" s="2183"/>
    </row>
    <row r="45" spans="1:18" s="7083" customFormat="1">
      <c r="A45" s="2183"/>
      <c r="B45" s="2237" t="s">
        <v>1977</v>
      </c>
      <c r="C45" s="6899">
        <v>42</v>
      </c>
      <c r="D45" s="24"/>
      <c r="E45" s="25" t="s">
        <v>261</v>
      </c>
      <c r="F45" s="24"/>
      <c r="G45" s="24"/>
      <c r="H45" s="28"/>
      <c r="I45" s="2212">
        <f>SUM(I46:I51)</f>
        <v>0</v>
      </c>
      <c r="J45" s="2213">
        <f>SUM(J46:J51)</f>
        <v>0</v>
      </c>
      <c r="K45" s="2213">
        <f>SUM(K46:K51)</f>
        <v>0</v>
      </c>
      <c r="L45" s="2209">
        <f>SUM(L46:L51)</f>
        <v>0</v>
      </c>
      <c r="M45" s="6900">
        <f>SUM(M46:M51)</f>
        <v>0</v>
      </c>
      <c r="N45" s="2242"/>
      <c r="O45" s="2191">
        <f t="shared" si="0"/>
        <v>0</v>
      </c>
      <c r="P45" s="2224">
        <f t="shared" si="1"/>
        <v>0</v>
      </c>
      <c r="Q45" s="2170"/>
      <c r="R45" s="2183"/>
    </row>
    <row r="46" spans="1:18" s="7083" customFormat="1">
      <c r="A46" s="2183"/>
      <c r="B46" s="2170"/>
      <c r="C46" s="2569"/>
      <c r="D46" s="24">
        <v>42.1</v>
      </c>
      <c r="E46" s="24"/>
      <c r="F46" s="30" t="s">
        <v>262</v>
      </c>
      <c r="G46" s="24"/>
      <c r="H46" s="31"/>
      <c r="I46" s="5805">
        <f>AP!I11</f>
        <v>0</v>
      </c>
      <c r="J46" s="5806">
        <f>AP!J11</f>
        <v>0</v>
      </c>
      <c r="K46" s="5807">
        <v>0</v>
      </c>
      <c r="L46" s="2210">
        <f t="shared" ref="L46:L54" si="5">+I46+J46-K46</f>
        <v>0</v>
      </c>
      <c r="M46" s="6909">
        <v>0</v>
      </c>
      <c r="N46" s="2172"/>
      <c r="O46" s="2192">
        <f t="shared" si="0"/>
        <v>0</v>
      </c>
      <c r="P46" s="2225">
        <f t="shared" si="1"/>
        <v>0</v>
      </c>
      <c r="Q46" s="2170"/>
      <c r="R46" s="2183"/>
    </row>
    <row r="47" spans="1:18" s="7083" customFormat="1">
      <c r="A47" s="2183"/>
      <c r="B47" s="2170"/>
      <c r="C47" s="2569"/>
      <c r="D47" s="24">
        <v>42.2</v>
      </c>
      <c r="E47" s="24"/>
      <c r="F47" s="30" t="s">
        <v>263</v>
      </c>
      <c r="G47" s="24"/>
      <c r="H47" s="31"/>
      <c r="I47" s="5805">
        <f>AP!I12</f>
        <v>0</v>
      </c>
      <c r="J47" s="5806">
        <f>AP!J12</f>
        <v>0</v>
      </c>
      <c r="K47" s="5807">
        <v>0</v>
      </c>
      <c r="L47" s="2210">
        <f t="shared" si="5"/>
        <v>0</v>
      </c>
      <c r="M47" s="6909">
        <v>0</v>
      </c>
      <c r="N47" s="2172"/>
      <c r="O47" s="2192">
        <f t="shared" si="0"/>
        <v>0</v>
      </c>
      <c r="P47" s="2225">
        <f t="shared" si="1"/>
        <v>0</v>
      </c>
      <c r="Q47" s="2170"/>
      <c r="R47" s="2183"/>
    </row>
    <row r="48" spans="1:18" s="7083" customFormat="1">
      <c r="A48" s="2183"/>
      <c r="B48" s="2170"/>
      <c r="C48" s="2569"/>
      <c r="D48" s="24">
        <v>42.3</v>
      </c>
      <c r="E48" s="24"/>
      <c r="F48" s="30" t="s">
        <v>264</v>
      </c>
      <c r="G48" s="24"/>
      <c r="H48" s="31"/>
      <c r="I48" s="5805">
        <f>AP!I13</f>
        <v>0</v>
      </c>
      <c r="J48" s="5806">
        <f>AP!J13</f>
        <v>0</v>
      </c>
      <c r="K48" s="5807">
        <v>0</v>
      </c>
      <c r="L48" s="2210">
        <f t="shared" si="5"/>
        <v>0</v>
      </c>
      <c r="M48" s="6909">
        <v>0</v>
      </c>
      <c r="N48" s="2172"/>
      <c r="O48" s="2192">
        <f t="shared" si="0"/>
        <v>0</v>
      </c>
      <c r="P48" s="2225">
        <f t="shared" si="1"/>
        <v>0</v>
      </c>
      <c r="Q48" s="2170"/>
      <c r="R48" s="2183"/>
    </row>
    <row r="49" spans="1:19">
      <c r="A49" s="2183"/>
      <c r="B49" s="2170"/>
      <c r="C49" s="2569"/>
      <c r="D49" s="24">
        <v>42.4</v>
      </c>
      <c r="E49" s="24"/>
      <c r="F49" s="30" t="s">
        <v>265</v>
      </c>
      <c r="G49" s="24"/>
      <c r="H49" s="31"/>
      <c r="I49" s="5805">
        <f>AP!I14</f>
        <v>0</v>
      </c>
      <c r="J49" s="5806">
        <f>AP!J14</f>
        <v>0</v>
      </c>
      <c r="K49" s="5807">
        <v>0</v>
      </c>
      <c r="L49" s="2210">
        <f t="shared" si="5"/>
        <v>0</v>
      </c>
      <c r="M49" s="6909">
        <v>0</v>
      </c>
      <c r="N49" s="2172"/>
      <c r="O49" s="2192">
        <f t="shared" si="0"/>
        <v>0</v>
      </c>
      <c r="P49" s="2225">
        <f t="shared" si="1"/>
        <v>0</v>
      </c>
      <c r="Q49" s="2170"/>
      <c r="R49" s="2183"/>
      <c r="S49" s="7083"/>
    </row>
    <row r="50" spans="1:19">
      <c r="A50" s="2183"/>
      <c r="B50" s="2170"/>
      <c r="C50" s="2569"/>
      <c r="D50" s="24">
        <v>42.5</v>
      </c>
      <c r="E50" s="24"/>
      <c r="F50" s="30" t="s">
        <v>266</v>
      </c>
      <c r="G50" s="24"/>
      <c r="H50" s="31"/>
      <c r="I50" s="5805">
        <f>AP!I15</f>
        <v>0</v>
      </c>
      <c r="J50" s="5806">
        <f>AP!J15</f>
        <v>0</v>
      </c>
      <c r="K50" s="5807">
        <v>0</v>
      </c>
      <c r="L50" s="2210">
        <f t="shared" si="5"/>
        <v>0</v>
      </c>
      <c r="M50" s="6909">
        <v>0</v>
      </c>
      <c r="N50" s="2172"/>
      <c r="O50" s="2192">
        <f t="shared" si="0"/>
        <v>0</v>
      </c>
      <c r="P50" s="2225">
        <f t="shared" si="1"/>
        <v>0</v>
      </c>
      <c r="Q50" s="2170"/>
      <c r="R50" s="2183"/>
      <c r="S50" s="7083"/>
    </row>
    <row r="51" spans="1:19">
      <c r="A51" s="2183"/>
      <c r="B51" s="2170"/>
      <c r="C51" s="2569"/>
      <c r="D51" s="24">
        <v>42.6</v>
      </c>
      <c r="E51" s="24"/>
      <c r="F51" s="30" t="s">
        <v>267</v>
      </c>
      <c r="G51" s="24"/>
      <c r="H51" s="31"/>
      <c r="I51" s="5805">
        <f>AP!I16</f>
        <v>0</v>
      </c>
      <c r="J51" s="5806">
        <f>AP!J16</f>
        <v>0</v>
      </c>
      <c r="K51" s="5807">
        <v>0</v>
      </c>
      <c r="L51" s="2210">
        <f t="shared" si="5"/>
        <v>0</v>
      </c>
      <c r="M51" s="6909">
        <v>0</v>
      </c>
      <c r="N51" s="2172"/>
      <c r="O51" s="2192">
        <f t="shared" si="0"/>
        <v>0</v>
      </c>
      <c r="P51" s="2225">
        <f t="shared" si="1"/>
        <v>0</v>
      </c>
      <c r="Q51" s="2170"/>
      <c r="R51" s="2183"/>
      <c r="S51" s="7083"/>
    </row>
    <row r="52" spans="1:19">
      <c r="A52" s="2183"/>
      <c r="B52" s="2237" t="s">
        <v>1977</v>
      </c>
      <c r="C52" s="6899">
        <v>43</v>
      </c>
      <c r="D52" s="24"/>
      <c r="E52" s="25" t="s">
        <v>268</v>
      </c>
      <c r="F52" s="24"/>
      <c r="G52" s="24"/>
      <c r="H52" s="28"/>
      <c r="I52" s="5803">
        <f>AR!F60</f>
        <v>0</v>
      </c>
      <c r="J52" s="5804">
        <f>AR!G60</f>
        <v>0</v>
      </c>
      <c r="K52" s="29">
        <v>0</v>
      </c>
      <c r="L52" s="2208">
        <f t="shared" si="5"/>
        <v>0</v>
      </c>
      <c r="M52" s="2207">
        <v>0</v>
      </c>
      <c r="N52" s="2242"/>
      <c r="O52" s="2191">
        <f t="shared" si="0"/>
        <v>0</v>
      </c>
      <c r="P52" s="2224">
        <f t="shared" si="1"/>
        <v>0</v>
      </c>
      <c r="Q52" s="2170"/>
      <c r="R52" s="2183"/>
      <c r="S52" s="7083"/>
    </row>
    <row r="53" spans="1:19">
      <c r="A53" s="2183"/>
      <c r="B53" s="2237" t="s">
        <v>1977</v>
      </c>
      <c r="C53" s="6899">
        <v>44</v>
      </c>
      <c r="D53" s="24"/>
      <c r="E53" s="25" t="s">
        <v>269</v>
      </c>
      <c r="F53" s="24"/>
      <c r="G53" s="24"/>
      <c r="H53" s="28"/>
      <c r="I53" s="5803">
        <f>AS!F69</f>
        <v>0</v>
      </c>
      <c r="J53" s="5804">
        <f>AS!G69</f>
        <v>0</v>
      </c>
      <c r="K53" s="29">
        <v>0</v>
      </c>
      <c r="L53" s="2208">
        <f t="shared" si="5"/>
        <v>0</v>
      </c>
      <c r="M53" s="2207">
        <v>0</v>
      </c>
      <c r="N53" s="2242"/>
      <c r="O53" s="2191">
        <f t="shared" si="0"/>
        <v>0</v>
      </c>
      <c r="P53" s="2224">
        <f t="shared" si="1"/>
        <v>0</v>
      </c>
      <c r="Q53" s="2170"/>
      <c r="R53" s="2183"/>
      <c r="S53" s="7083"/>
    </row>
    <row r="54" spans="1:19">
      <c r="A54" s="2183"/>
      <c r="B54" s="2237" t="s">
        <v>1977</v>
      </c>
      <c r="C54" s="6899">
        <v>45</v>
      </c>
      <c r="D54" s="24"/>
      <c r="E54" s="25" t="s">
        <v>270</v>
      </c>
      <c r="F54" s="24"/>
      <c r="G54" s="24"/>
      <c r="H54" s="28"/>
      <c r="I54" s="5803">
        <f>+Z!H73</f>
        <v>0</v>
      </c>
      <c r="J54" s="29">
        <v>0</v>
      </c>
      <c r="K54" s="29">
        <v>0</v>
      </c>
      <c r="L54" s="2208">
        <f t="shared" si="5"/>
        <v>0</v>
      </c>
      <c r="M54" s="2207">
        <v>0</v>
      </c>
      <c r="N54" s="2242"/>
      <c r="O54" s="2191">
        <f t="shared" si="0"/>
        <v>0</v>
      </c>
      <c r="P54" s="2224">
        <f t="shared" si="1"/>
        <v>0</v>
      </c>
      <c r="Q54" s="2170"/>
      <c r="R54" s="2183"/>
      <c r="S54" s="7083"/>
    </row>
    <row r="55" spans="1:19">
      <c r="A55" s="2183"/>
      <c r="B55" s="2237" t="s">
        <v>1977</v>
      </c>
      <c r="C55" s="6899">
        <v>46</v>
      </c>
      <c r="D55" s="24"/>
      <c r="E55" s="25" t="s">
        <v>271</v>
      </c>
      <c r="F55" s="24"/>
      <c r="G55" s="24"/>
      <c r="H55" s="28"/>
      <c r="I55" s="2212">
        <f>SUM(I56:I58)</f>
        <v>0</v>
      </c>
      <c r="J55" s="2213">
        <f>SUM(J56:J58)</f>
        <v>0</v>
      </c>
      <c r="K55" s="2213">
        <f>SUM(K56:K58)</f>
        <v>0</v>
      </c>
      <c r="L55" s="2209">
        <f>SUM(L56:L58)</f>
        <v>0</v>
      </c>
      <c r="M55" s="6900">
        <f>SUM(M56:M58)</f>
        <v>0</v>
      </c>
      <c r="N55" s="2242"/>
      <c r="O55" s="2191">
        <f t="shared" si="0"/>
        <v>0</v>
      </c>
      <c r="P55" s="2224">
        <f t="shared" si="1"/>
        <v>0</v>
      </c>
      <c r="Q55" s="2170"/>
      <c r="R55" s="2183"/>
      <c r="S55" s="7083"/>
    </row>
    <row r="56" spans="1:19">
      <c r="A56" s="2183"/>
      <c r="B56" s="2170"/>
      <c r="C56" s="2569"/>
      <c r="D56" s="24">
        <v>46.1</v>
      </c>
      <c r="E56" s="24"/>
      <c r="F56" s="30" t="s">
        <v>272</v>
      </c>
      <c r="G56" s="24"/>
      <c r="H56" s="31"/>
      <c r="I56" s="5805">
        <f>AH!N137</f>
        <v>0</v>
      </c>
      <c r="J56" s="5806">
        <f>AH!O137</f>
        <v>0</v>
      </c>
      <c r="K56" s="5807">
        <v>0</v>
      </c>
      <c r="L56" s="2210">
        <f t="shared" ref="L56:L66" si="6">+I56+J56-K56</f>
        <v>0</v>
      </c>
      <c r="M56" s="6909">
        <v>0</v>
      </c>
      <c r="N56" s="2172"/>
      <c r="O56" s="2192">
        <f t="shared" si="0"/>
        <v>0</v>
      </c>
      <c r="P56" s="2225">
        <f t="shared" si="1"/>
        <v>0</v>
      </c>
      <c r="Q56" s="2170"/>
      <c r="R56" s="2183"/>
      <c r="S56" s="7083"/>
    </row>
    <row r="57" spans="1:19">
      <c r="A57" s="2183"/>
      <c r="B57" s="2170"/>
      <c r="C57" s="2569"/>
      <c r="D57" s="24">
        <v>46.2</v>
      </c>
      <c r="E57" s="24"/>
      <c r="F57" s="30" t="s">
        <v>273</v>
      </c>
      <c r="G57" s="24"/>
      <c r="H57" s="31"/>
      <c r="I57" s="5805">
        <f>AH!N138</f>
        <v>0</v>
      </c>
      <c r="J57" s="5806">
        <f>AH!O138</f>
        <v>0</v>
      </c>
      <c r="K57" s="5807">
        <v>0</v>
      </c>
      <c r="L57" s="2210">
        <f t="shared" si="6"/>
        <v>0</v>
      </c>
      <c r="M57" s="6909">
        <v>0</v>
      </c>
      <c r="N57" s="2172"/>
      <c r="O57" s="2192">
        <f t="shared" si="0"/>
        <v>0</v>
      </c>
      <c r="P57" s="2225">
        <f t="shared" si="1"/>
        <v>0</v>
      </c>
      <c r="Q57" s="2170"/>
      <c r="R57" s="2183"/>
      <c r="S57" s="7083"/>
    </row>
    <row r="58" spans="1:19">
      <c r="A58" s="2183"/>
      <c r="B58" s="2170"/>
      <c r="C58" s="2569"/>
      <c r="D58" s="24">
        <v>46.3</v>
      </c>
      <c r="E58" s="24"/>
      <c r="F58" s="30" t="s">
        <v>274</v>
      </c>
      <c r="G58" s="24"/>
      <c r="H58" s="31"/>
      <c r="I58" s="5805">
        <f>AH!N139</f>
        <v>0</v>
      </c>
      <c r="J58" s="5806">
        <f>AH!O139</f>
        <v>0</v>
      </c>
      <c r="K58" s="5807">
        <v>0</v>
      </c>
      <c r="L58" s="2210">
        <f t="shared" si="6"/>
        <v>0</v>
      </c>
      <c r="M58" s="6909">
        <v>0</v>
      </c>
      <c r="N58" s="2172"/>
      <c r="O58" s="2192">
        <f t="shared" si="0"/>
        <v>0</v>
      </c>
      <c r="P58" s="2225">
        <f t="shared" si="1"/>
        <v>0</v>
      </c>
      <c r="Q58" s="2170"/>
      <c r="R58" s="2183"/>
      <c r="S58" s="7083"/>
    </row>
    <row r="59" spans="1:19">
      <c r="A59" s="2183"/>
      <c r="B59" s="2237" t="s">
        <v>1977</v>
      </c>
      <c r="C59" s="6899">
        <v>47</v>
      </c>
      <c r="D59" s="24"/>
      <c r="E59" s="25" t="s">
        <v>275</v>
      </c>
      <c r="F59" s="24"/>
      <c r="G59" s="24"/>
      <c r="H59" s="28"/>
      <c r="I59" s="5803">
        <f>AT!J64</f>
        <v>0</v>
      </c>
      <c r="J59" s="5804">
        <f>AT!K64</f>
        <v>0</v>
      </c>
      <c r="K59" s="29">
        <v>0</v>
      </c>
      <c r="L59" s="2208">
        <f t="shared" si="6"/>
        <v>0</v>
      </c>
      <c r="M59" s="2207">
        <v>0</v>
      </c>
      <c r="N59" s="2242"/>
      <c r="O59" s="2191">
        <f t="shared" si="0"/>
        <v>0</v>
      </c>
      <c r="P59" s="2224">
        <f t="shared" si="1"/>
        <v>0</v>
      </c>
      <c r="Q59" s="2170"/>
      <c r="R59" s="2183"/>
      <c r="S59" s="7083"/>
    </row>
    <row r="60" spans="1:19">
      <c r="A60" s="2183"/>
      <c r="B60" s="2237" t="s">
        <v>1977</v>
      </c>
      <c r="C60" s="6899">
        <v>48</v>
      </c>
      <c r="D60" s="24"/>
      <c r="E60" s="25" t="s">
        <v>276</v>
      </c>
      <c r="F60" s="24"/>
      <c r="G60" s="24"/>
      <c r="H60" s="28"/>
      <c r="I60" s="5803">
        <f>AU!F57</f>
        <v>0</v>
      </c>
      <c r="J60" s="5804">
        <f>AU!G57</f>
        <v>0</v>
      </c>
      <c r="K60" s="29">
        <v>0</v>
      </c>
      <c r="L60" s="2208">
        <f t="shared" si="6"/>
        <v>0</v>
      </c>
      <c r="M60" s="2207">
        <v>0</v>
      </c>
      <c r="N60" s="2242"/>
      <c r="O60" s="2191">
        <f t="shared" si="0"/>
        <v>0</v>
      </c>
      <c r="P60" s="2224">
        <f t="shared" si="1"/>
        <v>0</v>
      </c>
      <c r="Q60" s="2170"/>
      <c r="R60" s="2183"/>
      <c r="S60" s="7083"/>
    </row>
    <row r="61" spans="1:19">
      <c r="A61" s="2183"/>
      <c r="B61" s="2237"/>
      <c r="C61" s="6899" t="s">
        <v>4404</v>
      </c>
      <c r="D61" s="24"/>
      <c r="E61" s="25" t="s">
        <v>4405</v>
      </c>
      <c r="F61" s="24"/>
      <c r="G61" s="24"/>
      <c r="H61" s="28"/>
      <c r="I61" s="5803">
        <f>X!P26</f>
        <v>0</v>
      </c>
      <c r="J61" s="5804">
        <f>X!Q26</f>
        <v>0</v>
      </c>
      <c r="K61" s="29">
        <v>0</v>
      </c>
      <c r="L61" s="2208">
        <f t="shared" si="6"/>
        <v>0</v>
      </c>
      <c r="M61" s="2207">
        <v>0</v>
      </c>
      <c r="N61" s="2242"/>
      <c r="O61" s="2191">
        <f>L61-M61</f>
        <v>0</v>
      </c>
      <c r="P61" s="2224">
        <f>IFERROR(IF(O61=0,0,O61/M61),100%)</f>
        <v>0</v>
      </c>
      <c r="Q61" s="2170"/>
      <c r="R61" s="2183"/>
      <c r="S61" s="7083"/>
    </row>
    <row r="62" spans="1:19">
      <c r="A62" s="2183"/>
      <c r="B62" s="2237" t="s">
        <v>1977</v>
      </c>
      <c r="C62" s="6899">
        <v>49</v>
      </c>
      <c r="D62" s="24"/>
      <c r="E62" s="25" t="s">
        <v>277</v>
      </c>
      <c r="F62" s="24"/>
      <c r="G62" s="24"/>
      <c r="H62" s="28"/>
      <c r="I62" s="2206">
        <v>0</v>
      </c>
      <c r="J62" s="29">
        <v>0</v>
      </c>
      <c r="K62" s="29">
        <v>0</v>
      </c>
      <c r="L62" s="2208">
        <f t="shared" si="6"/>
        <v>0</v>
      </c>
      <c r="M62" s="2207">
        <v>0</v>
      </c>
      <c r="N62" s="2242"/>
      <c r="O62" s="2191">
        <f t="shared" si="0"/>
        <v>0</v>
      </c>
      <c r="P62" s="2224">
        <f t="shared" si="1"/>
        <v>0</v>
      </c>
      <c r="Q62" s="2170"/>
      <c r="R62" s="2183"/>
      <c r="S62" s="7083"/>
    </row>
    <row r="63" spans="1:19">
      <c r="A63" s="2183"/>
      <c r="B63" s="2237" t="s">
        <v>1977</v>
      </c>
      <c r="C63" s="6899">
        <v>50</v>
      </c>
      <c r="D63" s="24"/>
      <c r="E63" s="25" t="s">
        <v>278</v>
      </c>
      <c r="F63" s="24"/>
      <c r="G63" s="24"/>
      <c r="H63" s="28"/>
      <c r="I63" s="5803">
        <f>AV!F61</f>
        <v>0</v>
      </c>
      <c r="J63" s="5804">
        <f>AV!G61</f>
        <v>0</v>
      </c>
      <c r="K63" s="29">
        <v>0</v>
      </c>
      <c r="L63" s="2208">
        <f t="shared" si="6"/>
        <v>0</v>
      </c>
      <c r="M63" s="2207">
        <v>0</v>
      </c>
      <c r="N63" s="2242"/>
      <c r="O63" s="2191">
        <f t="shared" si="0"/>
        <v>0</v>
      </c>
      <c r="P63" s="2224">
        <f t="shared" si="1"/>
        <v>0</v>
      </c>
      <c r="Q63" s="2170"/>
      <c r="R63" s="2183"/>
      <c r="S63" s="7083"/>
    </row>
    <row r="64" spans="1:19">
      <c r="A64" s="2183"/>
      <c r="B64" s="2237" t="s">
        <v>1977</v>
      </c>
      <c r="C64" s="6899">
        <v>51</v>
      </c>
      <c r="D64" s="24"/>
      <c r="E64" s="25" t="s">
        <v>316</v>
      </c>
      <c r="F64" s="24"/>
      <c r="G64" s="24"/>
      <c r="H64" s="28"/>
      <c r="I64" s="2206">
        <v>0</v>
      </c>
      <c r="J64" s="29">
        <v>0</v>
      </c>
      <c r="K64" s="29">
        <v>0</v>
      </c>
      <c r="L64" s="2208">
        <f t="shared" si="6"/>
        <v>0</v>
      </c>
      <c r="M64" s="2207">
        <v>0</v>
      </c>
      <c r="N64" s="2242"/>
      <c r="O64" s="2191">
        <f t="shared" si="0"/>
        <v>0</v>
      </c>
      <c r="P64" s="2224">
        <f t="shared" si="1"/>
        <v>0</v>
      </c>
      <c r="Q64" s="2170"/>
      <c r="R64" s="2183"/>
      <c r="S64" s="7083"/>
    </row>
    <row r="65" spans="1:19">
      <c r="A65" s="2183"/>
      <c r="B65" s="2237" t="s">
        <v>1977</v>
      </c>
      <c r="C65" s="6899">
        <v>52</v>
      </c>
      <c r="D65" s="24"/>
      <c r="E65" s="25" t="s">
        <v>279</v>
      </c>
      <c r="F65" s="24"/>
      <c r="G65" s="24"/>
      <c r="H65" s="28"/>
      <c r="I65" s="5803">
        <f>AW!H61</f>
        <v>0</v>
      </c>
      <c r="J65" s="5804">
        <f>AW!I61</f>
        <v>0</v>
      </c>
      <c r="K65" s="29">
        <v>0</v>
      </c>
      <c r="L65" s="2208">
        <f t="shared" si="6"/>
        <v>0</v>
      </c>
      <c r="M65" s="2207">
        <v>0</v>
      </c>
      <c r="N65" s="2242"/>
      <c r="O65" s="2191">
        <f t="shared" si="0"/>
        <v>0</v>
      </c>
      <c r="P65" s="2224">
        <f t="shared" si="1"/>
        <v>0</v>
      </c>
      <c r="Q65" s="2170"/>
      <c r="R65" s="2183"/>
      <c r="S65" s="7083"/>
    </row>
    <row r="66" spans="1:19">
      <c r="A66" s="2183"/>
      <c r="B66" s="2237" t="s">
        <v>1977</v>
      </c>
      <c r="C66" s="6899">
        <v>53</v>
      </c>
      <c r="D66" s="24"/>
      <c r="E66" s="25" t="s">
        <v>280</v>
      </c>
      <c r="F66" s="24"/>
      <c r="G66" s="24"/>
      <c r="H66" s="28"/>
      <c r="I66" s="2206">
        <v>0</v>
      </c>
      <c r="J66" s="29">
        <v>0</v>
      </c>
      <c r="K66" s="29">
        <v>0</v>
      </c>
      <c r="L66" s="2208">
        <f t="shared" si="6"/>
        <v>0</v>
      </c>
      <c r="M66" s="2207">
        <v>0</v>
      </c>
      <c r="N66" s="2242"/>
      <c r="O66" s="2191">
        <f t="shared" si="0"/>
        <v>0</v>
      </c>
      <c r="P66" s="2224">
        <f t="shared" si="1"/>
        <v>0</v>
      </c>
      <c r="Q66" s="2170"/>
      <c r="R66" s="2183"/>
      <c r="S66" s="7083"/>
    </row>
    <row r="67" spans="1:19">
      <c r="A67" s="2183"/>
      <c r="B67" s="2237" t="s">
        <v>1977</v>
      </c>
      <c r="C67" s="6899">
        <v>54</v>
      </c>
      <c r="D67" s="24"/>
      <c r="E67" s="25" t="s">
        <v>281</v>
      </c>
      <c r="F67" s="24"/>
      <c r="G67" s="24"/>
      <c r="H67" s="28"/>
      <c r="I67" s="2214">
        <f>SUM(I68:I70)</f>
        <v>0</v>
      </c>
      <c r="J67" s="2215">
        <f>SUM(J68:J70)</f>
        <v>0</v>
      </c>
      <c r="K67" s="2215">
        <f>SUM(K68:K70)</f>
        <v>0</v>
      </c>
      <c r="L67" s="2211">
        <f>SUM(L68:L70)</f>
        <v>0</v>
      </c>
      <c r="M67" s="6901">
        <f>SUM(M68:M70)</f>
        <v>0</v>
      </c>
      <c r="N67" s="2242"/>
      <c r="O67" s="2191">
        <f t="shared" si="0"/>
        <v>0</v>
      </c>
      <c r="P67" s="2224">
        <f t="shared" si="1"/>
        <v>0</v>
      </c>
      <c r="Q67" s="2170"/>
      <c r="R67" s="2183"/>
      <c r="S67" s="7083"/>
    </row>
    <row r="68" spans="1:19">
      <c r="A68" s="2183"/>
      <c r="B68" s="2170"/>
      <c r="C68" s="2569"/>
      <c r="D68" s="24">
        <v>54.1</v>
      </c>
      <c r="E68" s="24"/>
      <c r="F68" s="30" t="s">
        <v>282</v>
      </c>
      <c r="G68" s="24"/>
      <c r="H68" s="31"/>
      <c r="I68" s="5805">
        <f>AX!G28</f>
        <v>0</v>
      </c>
      <c r="J68" s="5806">
        <f>AX!H28</f>
        <v>0</v>
      </c>
      <c r="K68" s="5807">
        <v>0</v>
      </c>
      <c r="L68" s="2210">
        <f>+I68+J68-K68</f>
        <v>0</v>
      </c>
      <c r="M68" s="6909">
        <v>0</v>
      </c>
      <c r="N68" s="2172"/>
      <c r="O68" s="2192">
        <f t="shared" si="0"/>
        <v>0</v>
      </c>
      <c r="P68" s="2225">
        <f t="shared" si="1"/>
        <v>0</v>
      </c>
      <c r="Q68" s="2170"/>
      <c r="R68" s="2183"/>
      <c r="S68" s="7083"/>
    </row>
    <row r="69" spans="1:19">
      <c r="A69" s="2183"/>
      <c r="B69" s="2170"/>
      <c r="C69" s="2569"/>
      <c r="D69" s="24">
        <v>54.2</v>
      </c>
      <c r="E69" s="24"/>
      <c r="F69" s="30" t="s">
        <v>283</v>
      </c>
      <c r="G69" s="24"/>
      <c r="H69" s="31"/>
      <c r="I69" s="5805">
        <f>AX!G29</f>
        <v>0</v>
      </c>
      <c r="J69" s="5806">
        <f>AX!H29</f>
        <v>0</v>
      </c>
      <c r="K69" s="5807">
        <v>0</v>
      </c>
      <c r="L69" s="2210">
        <f>+I69+J69-K69</f>
        <v>0</v>
      </c>
      <c r="M69" s="6909">
        <v>0</v>
      </c>
      <c r="N69" s="2172"/>
      <c r="O69" s="2192">
        <f>L69-M69</f>
        <v>0</v>
      </c>
      <c r="P69" s="2225">
        <f>IFERROR(IF(O69=0,0,O69/M69),100%)</f>
        <v>0</v>
      </c>
      <c r="Q69" s="2170"/>
      <c r="R69" s="2183"/>
      <c r="S69" s="7083"/>
    </row>
    <row r="70" spans="1:19" ht="13.5" customHeight="1">
      <c r="A70" s="2183"/>
      <c r="B70" s="2170"/>
      <c r="C70" s="2569"/>
      <c r="D70" s="24">
        <v>54.3</v>
      </c>
      <c r="E70" s="24"/>
      <c r="F70" s="30" t="s">
        <v>284</v>
      </c>
      <c r="G70" s="24"/>
      <c r="H70" s="31"/>
      <c r="I70" s="5805">
        <f>AX!G30</f>
        <v>0</v>
      </c>
      <c r="J70" s="5806">
        <f>AX!H30</f>
        <v>0</v>
      </c>
      <c r="K70" s="5807">
        <v>0</v>
      </c>
      <c r="L70" s="2210">
        <f>+I70+J70-K70</f>
        <v>0</v>
      </c>
      <c r="M70" s="6909">
        <v>0</v>
      </c>
      <c r="N70" s="2172"/>
      <c r="O70" s="2192">
        <f t="shared" si="0"/>
        <v>0</v>
      </c>
      <c r="P70" s="2225">
        <f t="shared" si="1"/>
        <v>0</v>
      </c>
      <c r="Q70" s="2170"/>
      <c r="R70" s="2183"/>
      <c r="S70" s="7083"/>
    </row>
    <row r="71" spans="1:19">
      <c r="A71" s="2183"/>
      <c r="B71" s="2237" t="s">
        <v>1977</v>
      </c>
      <c r="C71" s="6899">
        <v>55</v>
      </c>
      <c r="D71" s="24"/>
      <c r="E71" s="25" t="s">
        <v>285</v>
      </c>
      <c r="F71" s="24"/>
      <c r="G71" s="24"/>
      <c r="H71" s="28"/>
      <c r="I71" s="2214">
        <f>SUM(I72:I76)</f>
        <v>0</v>
      </c>
      <c r="J71" s="2215">
        <f>SUM(J72:J76)</f>
        <v>0</v>
      </c>
      <c r="K71" s="2215">
        <f>SUM(K72:K76)</f>
        <v>0</v>
      </c>
      <c r="L71" s="2211">
        <f>SUM(L72:L76)</f>
        <v>0</v>
      </c>
      <c r="M71" s="6901">
        <f>SUM(M72:M76)</f>
        <v>0</v>
      </c>
      <c r="N71" s="2242"/>
      <c r="O71" s="2191">
        <f t="shared" si="0"/>
        <v>0</v>
      </c>
      <c r="P71" s="2224">
        <f t="shared" si="1"/>
        <v>0</v>
      </c>
      <c r="Q71" s="2170"/>
      <c r="R71" s="2183"/>
      <c r="S71" s="7083"/>
    </row>
    <row r="72" spans="1:19">
      <c r="A72" s="2183"/>
      <c r="B72" s="2170"/>
      <c r="C72" s="2569"/>
      <c r="D72" s="24">
        <v>55.1</v>
      </c>
      <c r="E72" s="24"/>
      <c r="F72" s="30" t="s">
        <v>286</v>
      </c>
      <c r="G72" s="24"/>
      <c r="H72" s="31"/>
      <c r="I72" s="5805">
        <f>AY!H11</f>
        <v>0</v>
      </c>
      <c r="J72" s="5806">
        <f>AY!I11</f>
        <v>0</v>
      </c>
      <c r="K72" s="5807">
        <v>0</v>
      </c>
      <c r="L72" s="2210">
        <f>+I72+J72-K72</f>
        <v>0</v>
      </c>
      <c r="M72" s="6909">
        <v>0</v>
      </c>
      <c r="N72" s="2172"/>
      <c r="O72" s="2192">
        <f>L72-M72</f>
        <v>0</v>
      </c>
      <c r="P72" s="2225">
        <f>IFERROR(IF(O72=0,0,O72/M72),100%)</f>
        <v>0</v>
      </c>
      <c r="Q72" s="2170"/>
      <c r="R72" s="2183"/>
      <c r="S72" s="7083"/>
    </row>
    <row r="73" spans="1:19">
      <c r="A73" s="2183"/>
      <c r="B73" s="2170"/>
      <c r="C73" s="2569"/>
      <c r="D73" s="24">
        <v>55.2</v>
      </c>
      <c r="E73" s="24"/>
      <c r="F73" s="30" t="s">
        <v>287</v>
      </c>
      <c r="G73" s="24"/>
      <c r="H73" s="31"/>
      <c r="I73" s="5805">
        <f>AY!H12</f>
        <v>0</v>
      </c>
      <c r="J73" s="5806">
        <f>AY!I12</f>
        <v>0</v>
      </c>
      <c r="K73" s="5807">
        <v>0</v>
      </c>
      <c r="L73" s="2210">
        <f>+I73+J73-K73</f>
        <v>0</v>
      </c>
      <c r="M73" s="6909">
        <v>0</v>
      </c>
      <c r="N73" s="2172"/>
      <c r="O73" s="2192">
        <f t="shared" si="0"/>
        <v>0</v>
      </c>
      <c r="P73" s="2225">
        <f t="shared" si="1"/>
        <v>0</v>
      </c>
      <c r="Q73" s="2170"/>
      <c r="R73" s="2183"/>
      <c r="S73" s="7083"/>
    </row>
    <row r="74" spans="1:19">
      <c r="A74" s="2183"/>
      <c r="B74" s="2170"/>
      <c r="C74" s="2569"/>
      <c r="D74" s="24">
        <v>55.3</v>
      </c>
      <c r="E74" s="24"/>
      <c r="F74" s="30" t="s">
        <v>288</v>
      </c>
      <c r="G74" s="24"/>
      <c r="H74" s="31"/>
      <c r="I74" s="5805">
        <f>AY!H13</f>
        <v>0</v>
      </c>
      <c r="J74" s="5806">
        <f>AY!I13</f>
        <v>0</v>
      </c>
      <c r="K74" s="5807">
        <v>0</v>
      </c>
      <c r="L74" s="2210">
        <f>+I74+J74-K74</f>
        <v>0</v>
      </c>
      <c r="M74" s="6909">
        <v>0</v>
      </c>
      <c r="N74" s="2172"/>
      <c r="O74" s="2192">
        <f t="shared" si="0"/>
        <v>0</v>
      </c>
      <c r="P74" s="2225">
        <f t="shared" si="1"/>
        <v>0</v>
      </c>
      <c r="Q74" s="2170"/>
      <c r="R74" s="2183"/>
      <c r="S74" s="7083"/>
    </row>
    <row r="75" spans="1:19">
      <c r="A75" s="2183"/>
      <c r="B75" s="2170"/>
      <c r="C75" s="2569"/>
      <c r="D75" s="24">
        <v>55.4</v>
      </c>
      <c r="E75" s="24"/>
      <c r="F75" s="30" t="s">
        <v>289</v>
      </c>
      <c r="G75" s="24"/>
      <c r="H75" s="31"/>
      <c r="I75" s="5805">
        <f>AY!H14</f>
        <v>0</v>
      </c>
      <c r="J75" s="5806">
        <f>AY!I14</f>
        <v>0</v>
      </c>
      <c r="K75" s="5807">
        <v>0</v>
      </c>
      <c r="L75" s="2210">
        <f>+I75+J75-K75</f>
        <v>0</v>
      </c>
      <c r="M75" s="6909">
        <v>0</v>
      </c>
      <c r="N75" s="2172"/>
      <c r="O75" s="2192">
        <f t="shared" si="0"/>
        <v>0</v>
      </c>
      <c r="P75" s="2225">
        <f t="shared" si="1"/>
        <v>0</v>
      </c>
      <c r="Q75" s="2170"/>
      <c r="R75" s="2183"/>
      <c r="S75" s="7083"/>
    </row>
    <row r="76" spans="1:19">
      <c r="A76" s="2183"/>
      <c r="B76" s="2170"/>
      <c r="C76" s="2569"/>
      <c r="D76" s="24">
        <v>55.5</v>
      </c>
      <c r="E76" s="24"/>
      <c r="F76" s="30" t="s">
        <v>290</v>
      </c>
      <c r="G76" s="24"/>
      <c r="H76" s="31"/>
      <c r="I76" s="5805">
        <f>AY!H15</f>
        <v>0</v>
      </c>
      <c r="J76" s="5806">
        <f>AY!I15</f>
        <v>0</v>
      </c>
      <c r="K76" s="5807">
        <v>0</v>
      </c>
      <c r="L76" s="2210">
        <f>+I76+J76-K76</f>
        <v>0</v>
      </c>
      <c r="M76" s="6909">
        <v>0</v>
      </c>
      <c r="N76" s="2172"/>
      <c r="O76" s="2192">
        <f t="shared" si="0"/>
        <v>0</v>
      </c>
      <c r="P76" s="2225">
        <f t="shared" si="1"/>
        <v>0</v>
      </c>
      <c r="Q76" s="2170"/>
      <c r="R76" s="2183"/>
      <c r="S76" s="7083"/>
    </row>
    <row r="77" spans="1:19">
      <c r="A77" s="2183"/>
      <c r="B77" s="2237" t="s">
        <v>1977</v>
      </c>
      <c r="C77" s="6899">
        <v>56</v>
      </c>
      <c r="D77" s="24"/>
      <c r="E77" s="25" t="s">
        <v>291</v>
      </c>
      <c r="F77" s="24"/>
      <c r="G77" s="24"/>
      <c r="H77" s="28"/>
      <c r="I77" s="2214">
        <f>SUM(I78:I80)</f>
        <v>0</v>
      </c>
      <c r="J77" s="2215">
        <f>SUM(J78:J80)</f>
        <v>0</v>
      </c>
      <c r="K77" s="2215">
        <f>SUM(K78:K80)</f>
        <v>0</v>
      </c>
      <c r="L77" s="2211">
        <f>SUM(L78:L80)</f>
        <v>0</v>
      </c>
      <c r="M77" s="6901">
        <f>SUM(M78:M80)</f>
        <v>0</v>
      </c>
      <c r="N77" s="2242"/>
      <c r="O77" s="2191">
        <f t="shared" si="0"/>
        <v>0</v>
      </c>
      <c r="P77" s="2224">
        <f t="shared" si="1"/>
        <v>0</v>
      </c>
      <c r="Q77" s="2170"/>
      <c r="R77" s="2183"/>
      <c r="S77" s="7083"/>
    </row>
    <row r="78" spans="1:19">
      <c r="A78" s="2183"/>
      <c r="B78" s="2170"/>
      <c r="C78" s="2569"/>
      <c r="D78" s="24">
        <v>56.1</v>
      </c>
      <c r="E78" s="24"/>
      <c r="F78" s="30" t="s">
        <v>225</v>
      </c>
      <c r="G78" s="24"/>
      <c r="H78" s="31"/>
      <c r="I78" s="5805">
        <f>AI!N90</f>
        <v>0</v>
      </c>
      <c r="J78" s="5806">
        <f>AI!O90</f>
        <v>0</v>
      </c>
      <c r="K78" s="5807">
        <v>0</v>
      </c>
      <c r="L78" s="2210">
        <f>+I78+J78-K78</f>
        <v>0</v>
      </c>
      <c r="M78" s="6909">
        <v>0</v>
      </c>
      <c r="N78" s="2172"/>
      <c r="O78" s="2192">
        <f t="shared" si="0"/>
        <v>0</v>
      </c>
      <c r="P78" s="2225">
        <f t="shared" si="1"/>
        <v>0</v>
      </c>
      <c r="Q78" s="2170"/>
      <c r="R78" s="2183"/>
      <c r="S78" s="7083"/>
    </row>
    <row r="79" spans="1:19">
      <c r="A79" s="2183"/>
      <c r="B79" s="2170"/>
      <c r="C79" s="2569"/>
      <c r="D79" s="24">
        <v>56.2</v>
      </c>
      <c r="E79" s="24"/>
      <c r="F79" s="30" t="s">
        <v>226</v>
      </c>
      <c r="G79" s="24"/>
      <c r="H79" s="31"/>
      <c r="I79" s="5805">
        <f>AI!N91</f>
        <v>0</v>
      </c>
      <c r="J79" s="5806">
        <f>AI!O91</f>
        <v>0</v>
      </c>
      <c r="K79" s="5807">
        <v>0</v>
      </c>
      <c r="L79" s="2210">
        <f>+I79+J79-K79</f>
        <v>0</v>
      </c>
      <c r="M79" s="6909">
        <v>0</v>
      </c>
      <c r="N79" s="2172"/>
      <c r="O79" s="2192">
        <f>L79-M79</f>
        <v>0</v>
      </c>
      <c r="P79" s="2225">
        <f>IFERROR(IF(O79=0,0,O79/M79),100%)</f>
        <v>0</v>
      </c>
      <c r="Q79" s="2170"/>
      <c r="R79" s="2183"/>
      <c r="S79" s="7083"/>
    </row>
    <row r="80" spans="1:19" ht="13.5" thickBot="1">
      <c r="A80" s="2183"/>
      <c r="B80" s="2170"/>
      <c r="C80" s="2569"/>
      <c r="D80" s="24">
        <v>56.3</v>
      </c>
      <c r="E80" s="32"/>
      <c r="F80" s="33" t="s">
        <v>227</v>
      </c>
      <c r="G80" s="24"/>
      <c r="H80" s="31"/>
      <c r="I80" s="5805">
        <f>AI!N92</f>
        <v>0</v>
      </c>
      <c r="J80" s="5806">
        <f>AI!O92</f>
        <v>0</v>
      </c>
      <c r="K80" s="5807">
        <v>0</v>
      </c>
      <c r="L80" s="2210">
        <f>+I80+J80-K80</f>
        <v>0</v>
      </c>
      <c r="M80" s="6909">
        <v>0</v>
      </c>
      <c r="N80" s="2172"/>
      <c r="O80" s="2226">
        <f>L80-M80</f>
        <v>0</v>
      </c>
      <c r="P80" s="2227">
        <f>IFERROR(IF(O80=0,0,O80/M80),100%)</f>
        <v>0</v>
      </c>
      <c r="Q80" s="2170"/>
      <c r="R80" s="2183"/>
      <c r="S80" s="7083"/>
    </row>
    <row r="81" spans="1:19" ht="13.5" thickBot="1">
      <c r="A81" s="2183"/>
      <c r="B81" s="2237"/>
      <c r="C81" s="6902">
        <v>57</v>
      </c>
      <c r="D81" s="6903" t="s">
        <v>292</v>
      </c>
      <c r="E81" s="6904"/>
      <c r="F81" s="6904"/>
      <c r="G81" s="6904"/>
      <c r="H81" s="6905"/>
      <c r="I81" s="6906">
        <f>SUMIF($B$12:$B$77,"L",I12:I77)</f>
        <v>0</v>
      </c>
      <c r="J81" s="6906">
        <f>SUMIF($B$12:$B$77,"L",J12:J77)</f>
        <v>0</v>
      </c>
      <c r="K81" s="6906">
        <f>SUMIF($B$12:$B$77,"L",K12:K77)</f>
        <v>0</v>
      </c>
      <c r="L81" s="6906">
        <f>SUMIF($B$12:$B$77,"L",L12:L77)</f>
        <v>0</v>
      </c>
      <c r="M81" s="6907">
        <f>SUMIF($B$12:$B$77,"L",M12:M77)</f>
        <v>0</v>
      </c>
      <c r="N81" s="2172"/>
      <c r="O81" s="2217">
        <f>SUMIF($B$12:$B$77,"L",O12:O77)</f>
        <v>0</v>
      </c>
      <c r="P81" s="2228">
        <f>IFERROR(IF(O81=0,0,O81/M81),100%)</f>
        <v>0</v>
      </c>
      <c r="Q81" s="2170"/>
      <c r="R81" s="2183"/>
      <c r="S81" s="7083"/>
    </row>
    <row r="82" spans="1:19">
      <c r="A82" s="2183"/>
      <c r="B82" s="2170"/>
      <c r="C82" s="2196"/>
      <c r="D82" s="22"/>
      <c r="E82" s="22"/>
      <c r="F82" s="22"/>
      <c r="G82" s="22"/>
      <c r="H82" s="35"/>
      <c r="I82" s="2206"/>
      <c r="J82" s="29"/>
      <c r="K82" s="29"/>
      <c r="L82" s="29"/>
      <c r="M82" s="2207"/>
      <c r="N82" s="2172"/>
      <c r="O82" s="2246"/>
      <c r="P82" s="2246"/>
      <c r="Q82" s="2170"/>
      <c r="R82" s="2183"/>
      <c r="S82" s="7083"/>
    </row>
    <row r="83" spans="1:19">
      <c r="A83" s="2183"/>
      <c r="B83" s="2170"/>
      <c r="C83" s="2199"/>
      <c r="D83" s="24"/>
      <c r="E83" s="36" t="s">
        <v>2433</v>
      </c>
      <c r="F83" s="24"/>
      <c r="G83" s="24"/>
      <c r="H83" s="28"/>
      <c r="I83" s="2206"/>
      <c r="J83" s="29"/>
      <c r="K83" s="29"/>
      <c r="L83" s="29"/>
      <c r="M83" s="2207"/>
      <c r="N83" s="2172"/>
      <c r="O83" s="2247"/>
      <c r="P83" s="2247"/>
      <c r="Q83" s="2170"/>
      <c r="R83" s="2183"/>
      <c r="S83" s="7083"/>
    </row>
    <row r="84" spans="1:19">
      <c r="A84" s="2183"/>
      <c r="B84" s="2237" t="s">
        <v>2741</v>
      </c>
      <c r="C84" s="2198">
        <v>58</v>
      </c>
      <c r="D84" s="24"/>
      <c r="E84" s="37" t="s">
        <v>50</v>
      </c>
      <c r="F84" s="24"/>
      <c r="G84" s="24"/>
      <c r="H84" s="28"/>
      <c r="I84" s="2249">
        <f>+SUM(I85:I86)</f>
        <v>0</v>
      </c>
      <c r="J84" s="2216">
        <f>+SUM(J85:J86)</f>
        <v>0</v>
      </c>
      <c r="K84" s="2216">
        <f>+SUM(K85:K86)</f>
        <v>0</v>
      </c>
      <c r="L84" s="2250">
        <f>+SUM(L85:L86)</f>
        <v>0</v>
      </c>
      <c r="M84" s="2248">
        <f>+SUM(M85:M86)</f>
        <v>0</v>
      </c>
      <c r="N84" s="2242"/>
      <c r="O84" s="2191">
        <f t="shared" ref="O84:O110" si="7">L84-M84</f>
        <v>0</v>
      </c>
      <c r="P84" s="2224">
        <f t="shared" ref="P84:P110" si="8">IFERROR(IF(O84=0,0,O84/M84),100%)</f>
        <v>0</v>
      </c>
      <c r="Q84" s="2170"/>
      <c r="R84" s="2183"/>
      <c r="S84" s="7083"/>
    </row>
    <row r="85" spans="1:19">
      <c r="A85" s="2183"/>
      <c r="B85" s="2170"/>
      <c r="C85" s="2199"/>
      <c r="D85" s="24">
        <v>57.1</v>
      </c>
      <c r="E85" s="37"/>
      <c r="F85" s="38" t="s">
        <v>293</v>
      </c>
      <c r="G85" s="24"/>
      <c r="H85" s="31"/>
      <c r="I85" s="6908">
        <v>0</v>
      </c>
      <c r="J85" s="5807">
        <v>0</v>
      </c>
      <c r="K85" s="5807">
        <v>0</v>
      </c>
      <c r="L85" s="2210">
        <f t="shared" ref="L85:L91" si="9">+I85+J85-K85</f>
        <v>0</v>
      </c>
      <c r="M85" s="6909">
        <v>0</v>
      </c>
      <c r="N85" s="2172"/>
      <c r="O85" s="2192">
        <f t="shared" si="7"/>
        <v>0</v>
      </c>
      <c r="P85" s="2225">
        <f t="shared" si="8"/>
        <v>0</v>
      </c>
      <c r="Q85" s="2170"/>
      <c r="R85" s="2183"/>
      <c r="S85" s="7083"/>
    </row>
    <row r="86" spans="1:19">
      <c r="A86" s="2183"/>
      <c r="B86" s="2170"/>
      <c r="C86" s="2199"/>
      <c r="D86" s="24">
        <v>57.2</v>
      </c>
      <c r="E86" s="37"/>
      <c r="F86" s="38" t="s">
        <v>294</v>
      </c>
      <c r="G86" s="24"/>
      <c r="H86" s="31"/>
      <c r="I86" s="6908">
        <v>0</v>
      </c>
      <c r="J86" s="5807">
        <v>0</v>
      </c>
      <c r="K86" s="5807">
        <v>0</v>
      </c>
      <c r="L86" s="2210">
        <f t="shared" si="9"/>
        <v>0</v>
      </c>
      <c r="M86" s="6909">
        <v>0</v>
      </c>
      <c r="N86" s="2172"/>
      <c r="O86" s="2192">
        <f t="shared" si="7"/>
        <v>0</v>
      </c>
      <c r="P86" s="2225">
        <f t="shared" si="8"/>
        <v>0</v>
      </c>
      <c r="Q86" s="2170"/>
      <c r="R86" s="2183"/>
      <c r="S86" s="7083"/>
    </row>
    <row r="87" spans="1:19">
      <c r="A87" s="2183"/>
      <c r="B87" s="2237" t="s">
        <v>2741</v>
      </c>
      <c r="C87" s="2198">
        <v>59</v>
      </c>
      <c r="D87" s="24"/>
      <c r="E87" s="37" t="s">
        <v>295</v>
      </c>
      <c r="F87" s="38"/>
      <c r="G87" s="24"/>
      <c r="H87" s="31"/>
      <c r="I87" s="2206">
        <v>0</v>
      </c>
      <c r="J87" s="29">
        <v>0</v>
      </c>
      <c r="K87" s="29">
        <v>0</v>
      </c>
      <c r="L87" s="2208">
        <f t="shared" si="9"/>
        <v>0</v>
      </c>
      <c r="M87" s="2207">
        <v>0</v>
      </c>
      <c r="N87" s="2242"/>
      <c r="O87" s="2191">
        <f t="shared" si="7"/>
        <v>0</v>
      </c>
      <c r="P87" s="2224">
        <f t="shared" si="8"/>
        <v>0</v>
      </c>
      <c r="Q87" s="2170"/>
      <c r="R87" s="2183"/>
      <c r="S87" s="7083"/>
    </row>
    <row r="88" spans="1:19">
      <c r="A88" s="2183"/>
      <c r="B88" s="2237" t="s">
        <v>2741</v>
      </c>
      <c r="C88" s="2198">
        <v>60</v>
      </c>
      <c r="D88" s="24"/>
      <c r="E88" s="37" t="s">
        <v>296</v>
      </c>
      <c r="F88" s="24"/>
      <c r="G88" s="24"/>
      <c r="H88" s="28"/>
      <c r="I88" s="2206">
        <v>0</v>
      </c>
      <c r="J88" s="29">
        <v>0</v>
      </c>
      <c r="K88" s="29">
        <v>0</v>
      </c>
      <c r="L88" s="2208">
        <f t="shared" si="9"/>
        <v>0</v>
      </c>
      <c r="M88" s="2207">
        <v>0</v>
      </c>
      <c r="N88" s="2242"/>
      <c r="O88" s="2191">
        <f t="shared" si="7"/>
        <v>0</v>
      </c>
      <c r="P88" s="2224">
        <f t="shared" si="8"/>
        <v>0</v>
      </c>
      <c r="Q88" s="2170"/>
      <c r="R88" s="2183"/>
      <c r="S88" s="7083"/>
    </row>
    <row r="89" spans="1:19">
      <c r="A89" s="2183"/>
      <c r="B89" s="2237" t="s">
        <v>2741</v>
      </c>
      <c r="C89" s="2198">
        <v>61</v>
      </c>
      <c r="D89" s="24"/>
      <c r="E89" s="37" t="s">
        <v>297</v>
      </c>
      <c r="F89" s="24"/>
      <c r="G89" s="24"/>
      <c r="H89" s="28"/>
      <c r="I89" s="2206">
        <v>0</v>
      </c>
      <c r="J89" s="29">
        <v>0</v>
      </c>
      <c r="K89" s="29">
        <v>0</v>
      </c>
      <c r="L89" s="2208">
        <f t="shared" si="9"/>
        <v>0</v>
      </c>
      <c r="M89" s="2207">
        <v>0</v>
      </c>
      <c r="N89" s="2242"/>
      <c r="O89" s="2191">
        <f t="shared" si="7"/>
        <v>0</v>
      </c>
      <c r="P89" s="2224">
        <f t="shared" si="8"/>
        <v>0</v>
      </c>
      <c r="Q89" s="2170"/>
      <c r="R89" s="2183"/>
      <c r="S89" s="7083"/>
    </row>
    <row r="90" spans="1:19">
      <c r="A90" s="2183"/>
      <c r="B90" s="2237" t="s">
        <v>2741</v>
      </c>
      <c r="C90" s="2198">
        <v>62</v>
      </c>
      <c r="D90" s="24"/>
      <c r="E90" s="37" t="s">
        <v>298</v>
      </c>
      <c r="F90" s="24"/>
      <c r="G90" s="24"/>
      <c r="H90" s="28"/>
      <c r="I90" s="2206">
        <v>0</v>
      </c>
      <c r="J90" s="29">
        <v>0</v>
      </c>
      <c r="K90" s="29">
        <v>0</v>
      </c>
      <c r="L90" s="2208">
        <f t="shared" si="9"/>
        <v>0</v>
      </c>
      <c r="M90" s="2207">
        <v>0</v>
      </c>
      <c r="N90" s="2242"/>
      <c r="O90" s="2191">
        <f t="shared" si="7"/>
        <v>0</v>
      </c>
      <c r="P90" s="2224">
        <f t="shared" si="8"/>
        <v>0</v>
      </c>
      <c r="Q90" s="2170"/>
      <c r="R90" s="2183"/>
      <c r="S90" s="7083"/>
    </row>
    <row r="91" spans="1:19">
      <c r="A91" s="2183"/>
      <c r="B91" s="2237" t="s">
        <v>2741</v>
      </c>
      <c r="C91" s="2198">
        <v>63</v>
      </c>
      <c r="D91" s="24"/>
      <c r="E91" s="37" t="s">
        <v>299</v>
      </c>
      <c r="F91" s="24"/>
      <c r="G91" s="24"/>
      <c r="H91" s="28"/>
      <c r="I91" s="2206">
        <v>0</v>
      </c>
      <c r="J91" s="29">
        <v>0</v>
      </c>
      <c r="K91" s="29">
        <v>0</v>
      </c>
      <c r="L91" s="2208">
        <f t="shared" si="9"/>
        <v>0</v>
      </c>
      <c r="M91" s="2207">
        <v>0</v>
      </c>
      <c r="N91" s="2242"/>
      <c r="O91" s="2191">
        <f t="shared" si="7"/>
        <v>0</v>
      </c>
      <c r="P91" s="2224">
        <f t="shared" si="8"/>
        <v>0</v>
      </c>
      <c r="Q91" s="2170"/>
      <c r="R91" s="2183"/>
      <c r="S91" s="7083"/>
    </row>
    <row r="92" spans="1:19">
      <c r="A92" s="2183"/>
      <c r="B92" s="2237" t="s">
        <v>2741</v>
      </c>
      <c r="C92" s="2198">
        <v>64</v>
      </c>
      <c r="D92" s="24"/>
      <c r="E92" s="37" t="s">
        <v>300</v>
      </c>
      <c r="F92" s="24"/>
      <c r="G92" s="24"/>
      <c r="H92" s="28"/>
      <c r="I92" s="2249">
        <f>SUM(I93:I97)</f>
        <v>0</v>
      </c>
      <c r="J92" s="2216">
        <f>SUM(J93:J97)</f>
        <v>0</v>
      </c>
      <c r="K92" s="2216">
        <f>SUM(K93:K97)</f>
        <v>0</v>
      </c>
      <c r="L92" s="2250">
        <f>SUM(L93:L96)</f>
        <v>0</v>
      </c>
      <c r="M92" s="2248">
        <f>SUM(M93:M97)</f>
        <v>0</v>
      </c>
      <c r="N92" s="2242"/>
      <c r="O92" s="2191">
        <f>L92-M92</f>
        <v>0</v>
      </c>
      <c r="P92" s="2224">
        <f>IFERROR(IF(O92=0,0,O92/M92),100%)</f>
        <v>0</v>
      </c>
      <c r="Q92" s="2170"/>
      <c r="R92" s="2183"/>
      <c r="S92" s="7083"/>
    </row>
    <row r="93" spans="1:19">
      <c r="A93" s="2183"/>
      <c r="B93" s="2170"/>
      <c r="C93" s="2198"/>
      <c r="D93" s="24">
        <v>63.1</v>
      </c>
      <c r="E93" s="37"/>
      <c r="F93" s="38" t="s">
        <v>301</v>
      </c>
      <c r="G93" s="38"/>
      <c r="H93" s="38"/>
      <c r="I93" s="6908">
        <v>0</v>
      </c>
      <c r="J93" s="5807">
        <v>0</v>
      </c>
      <c r="K93" s="5807">
        <v>0</v>
      </c>
      <c r="L93" s="2210">
        <f t="shared" ref="L93:L98" si="10">+I93+J93-K93</f>
        <v>0</v>
      </c>
      <c r="M93" s="6909">
        <v>0</v>
      </c>
      <c r="N93" s="2172"/>
      <c r="O93" s="2192">
        <f t="shared" si="7"/>
        <v>0</v>
      </c>
      <c r="P93" s="2225">
        <f t="shared" si="8"/>
        <v>0</v>
      </c>
      <c r="Q93" s="2170"/>
      <c r="R93" s="2183"/>
      <c r="S93" s="7083"/>
    </row>
    <row r="94" spans="1:19">
      <c r="A94" s="2183"/>
      <c r="B94" s="2170"/>
      <c r="C94" s="2198"/>
      <c r="D94" s="24">
        <v>63.2</v>
      </c>
      <c r="E94" s="37"/>
      <c r="F94" s="38" t="s">
        <v>302</v>
      </c>
      <c r="G94" s="38"/>
      <c r="H94" s="38"/>
      <c r="I94" s="6908">
        <v>0</v>
      </c>
      <c r="J94" s="5807">
        <v>0</v>
      </c>
      <c r="K94" s="5807">
        <v>0</v>
      </c>
      <c r="L94" s="2210">
        <f t="shared" si="10"/>
        <v>0</v>
      </c>
      <c r="M94" s="6909">
        <v>0</v>
      </c>
      <c r="N94" s="2172"/>
      <c r="O94" s="2192">
        <f t="shared" si="7"/>
        <v>0</v>
      </c>
      <c r="P94" s="2225">
        <f t="shared" si="8"/>
        <v>0</v>
      </c>
      <c r="Q94" s="2170"/>
      <c r="R94" s="2183"/>
      <c r="S94" s="7083"/>
    </row>
    <row r="95" spans="1:19">
      <c r="A95" s="2183"/>
      <c r="B95" s="2170"/>
      <c r="C95" s="2198"/>
      <c r="D95" s="24">
        <v>63.3</v>
      </c>
      <c r="E95" s="37"/>
      <c r="F95" s="38" t="s">
        <v>303</v>
      </c>
      <c r="G95" s="38"/>
      <c r="H95" s="38"/>
      <c r="I95" s="6908">
        <v>0</v>
      </c>
      <c r="J95" s="5807">
        <v>0</v>
      </c>
      <c r="K95" s="5807">
        <v>0</v>
      </c>
      <c r="L95" s="2210">
        <f t="shared" si="10"/>
        <v>0</v>
      </c>
      <c r="M95" s="6909">
        <v>0</v>
      </c>
      <c r="N95" s="2172"/>
      <c r="O95" s="2192">
        <f t="shared" si="7"/>
        <v>0</v>
      </c>
      <c r="P95" s="2225">
        <f t="shared" si="8"/>
        <v>0</v>
      </c>
      <c r="Q95" s="2170"/>
      <c r="R95" s="2183"/>
      <c r="S95" s="7083"/>
    </row>
    <row r="96" spans="1:19">
      <c r="A96" s="2183"/>
      <c r="B96" s="2170"/>
      <c r="C96" s="2198"/>
      <c r="D96" s="24">
        <v>63.4</v>
      </c>
      <c r="E96" s="37"/>
      <c r="F96" s="38" t="s">
        <v>304</v>
      </c>
      <c r="G96" s="38"/>
      <c r="H96" s="38"/>
      <c r="I96" s="6908">
        <v>0</v>
      </c>
      <c r="J96" s="5807">
        <v>0</v>
      </c>
      <c r="K96" s="5807">
        <v>0</v>
      </c>
      <c r="L96" s="2210">
        <f t="shared" si="10"/>
        <v>0</v>
      </c>
      <c r="M96" s="6909">
        <v>0</v>
      </c>
      <c r="N96" s="2172"/>
      <c r="O96" s="2192">
        <f>L96-M96</f>
        <v>0</v>
      </c>
      <c r="P96" s="2225">
        <f>IFERROR(IF(O96=0,0,O96/M96),100%)</f>
        <v>0</v>
      </c>
      <c r="Q96" s="2170"/>
      <c r="R96" s="2183"/>
      <c r="S96" s="7083"/>
    </row>
    <row r="97" spans="1:19" s="8030" customFormat="1">
      <c r="C97" s="8031"/>
      <c r="D97" s="8032">
        <v>63.5</v>
      </c>
      <c r="E97" s="8033"/>
      <c r="F97" s="8034" t="s">
        <v>4808</v>
      </c>
      <c r="G97" s="8034"/>
      <c r="H97" s="8034"/>
      <c r="I97" s="6908">
        <v>0</v>
      </c>
      <c r="J97" s="5807">
        <v>0</v>
      </c>
      <c r="K97" s="5807">
        <v>0</v>
      </c>
      <c r="L97" s="2210">
        <f t="shared" si="10"/>
        <v>0</v>
      </c>
      <c r="M97" s="6909">
        <v>0</v>
      </c>
      <c r="N97" s="8035"/>
      <c r="O97" s="2192">
        <f>L97-M97</f>
        <v>0</v>
      </c>
      <c r="P97" s="2225">
        <f>IFERROR(IF(O97=0,0,O97/M97),100%)</f>
        <v>0</v>
      </c>
    </row>
    <row r="98" spans="1:19">
      <c r="A98" s="2183"/>
      <c r="B98" s="2237" t="s">
        <v>2741</v>
      </c>
      <c r="C98" s="2198">
        <v>65</v>
      </c>
      <c r="D98" s="24"/>
      <c r="E98" s="37" t="s">
        <v>305</v>
      </c>
      <c r="F98" s="24"/>
      <c r="G98" s="24"/>
      <c r="H98" s="31"/>
      <c r="I98" s="2206">
        <v>0</v>
      </c>
      <c r="J98" s="29">
        <v>0</v>
      </c>
      <c r="K98" s="29">
        <v>0</v>
      </c>
      <c r="L98" s="2208">
        <f t="shared" si="10"/>
        <v>0</v>
      </c>
      <c r="M98" s="6909">
        <v>0</v>
      </c>
      <c r="N98" s="2172"/>
      <c r="O98" s="2191">
        <f t="shared" si="7"/>
        <v>0</v>
      </c>
      <c r="P98" s="2224">
        <f t="shared" si="8"/>
        <v>0</v>
      </c>
      <c r="Q98" s="2170"/>
      <c r="R98" s="2183"/>
      <c r="S98" s="7083"/>
    </row>
    <row r="99" spans="1:19">
      <c r="A99" s="2183"/>
      <c r="B99" s="2237" t="s">
        <v>2741</v>
      </c>
      <c r="C99" s="2198">
        <v>66</v>
      </c>
      <c r="D99" s="24"/>
      <c r="E99" s="37" t="s">
        <v>306</v>
      </c>
      <c r="F99" s="24"/>
      <c r="G99" s="24"/>
      <c r="H99" s="31"/>
      <c r="I99" s="2249">
        <f>+SUM(I100:I105)</f>
        <v>0</v>
      </c>
      <c r="J99" s="2216">
        <f>+SUM(J100:J105)</f>
        <v>0</v>
      </c>
      <c r="K99" s="2216">
        <f>+SUM(K100:K105)</f>
        <v>0</v>
      </c>
      <c r="L99" s="2250">
        <f>+SUM(L100:L105)</f>
        <v>0</v>
      </c>
      <c r="M99" s="2248">
        <f>+SUM(M100:M105)</f>
        <v>0</v>
      </c>
      <c r="N99" s="2242"/>
      <c r="O99" s="2191">
        <f>L99-M99</f>
        <v>0</v>
      </c>
      <c r="P99" s="2224">
        <f t="shared" si="8"/>
        <v>0</v>
      </c>
      <c r="Q99" s="2170"/>
      <c r="R99" s="2183"/>
      <c r="S99" s="7083"/>
    </row>
    <row r="100" spans="1:19">
      <c r="A100" s="2183"/>
      <c r="B100" s="2170"/>
      <c r="C100" s="2199"/>
      <c r="D100" s="24">
        <v>65.099999999999994</v>
      </c>
      <c r="E100" s="24"/>
      <c r="F100" s="38" t="s">
        <v>307</v>
      </c>
      <c r="G100" s="24"/>
      <c r="H100" s="31"/>
      <c r="I100" s="6908">
        <v>0</v>
      </c>
      <c r="J100" s="5807">
        <v>0</v>
      </c>
      <c r="K100" s="5807">
        <v>0</v>
      </c>
      <c r="L100" s="2210">
        <f t="shared" ref="L100:L108" si="11">+I100+J100-K100</f>
        <v>0</v>
      </c>
      <c r="M100" s="6909">
        <v>0</v>
      </c>
      <c r="N100" s="2172"/>
      <c r="O100" s="2192">
        <f t="shared" si="7"/>
        <v>0</v>
      </c>
      <c r="P100" s="2225">
        <f t="shared" si="8"/>
        <v>0</v>
      </c>
      <c r="Q100" s="2170"/>
      <c r="R100" s="2183"/>
      <c r="S100" s="7083"/>
    </row>
    <row r="101" spans="1:19" s="7087" customFormat="1">
      <c r="A101" s="2245"/>
      <c r="B101" s="2173"/>
      <c r="C101" s="2198"/>
      <c r="D101" s="24">
        <v>65.2</v>
      </c>
      <c r="E101" s="39"/>
      <c r="F101" s="38" t="s">
        <v>308</v>
      </c>
      <c r="G101" s="39"/>
      <c r="H101" s="28"/>
      <c r="I101" s="6908">
        <v>0</v>
      </c>
      <c r="J101" s="5807">
        <v>0</v>
      </c>
      <c r="K101" s="5807">
        <v>0</v>
      </c>
      <c r="L101" s="2210">
        <f t="shared" si="11"/>
        <v>0</v>
      </c>
      <c r="M101" s="6909">
        <v>0</v>
      </c>
      <c r="N101" s="2172"/>
      <c r="O101" s="2192">
        <f t="shared" si="7"/>
        <v>0</v>
      </c>
      <c r="P101" s="2225">
        <f t="shared" si="8"/>
        <v>0</v>
      </c>
      <c r="Q101" s="2173"/>
      <c r="R101" s="2245"/>
    </row>
    <row r="102" spans="1:19">
      <c r="A102" s="2183"/>
      <c r="B102" s="2170"/>
      <c r="C102" s="2199"/>
      <c r="D102" s="24">
        <v>65.3</v>
      </c>
      <c r="E102" s="24"/>
      <c r="F102" s="38" t="s">
        <v>309</v>
      </c>
      <c r="G102" s="24"/>
      <c r="H102" s="28"/>
      <c r="I102" s="6908">
        <v>0</v>
      </c>
      <c r="J102" s="5807">
        <v>0</v>
      </c>
      <c r="K102" s="5807">
        <v>0</v>
      </c>
      <c r="L102" s="2210">
        <f t="shared" si="11"/>
        <v>0</v>
      </c>
      <c r="M102" s="6909">
        <v>0</v>
      </c>
      <c r="N102" s="2172"/>
      <c r="O102" s="2192">
        <f t="shared" si="7"/>
        <v>0</v>
      </c>
      <c r="P102" s="2225">
        <f t="shared" si="8"/>
        <v>0</v>
      </c>
      <c r="Q102" s="2170"/>
      <c r="R102" s="2183"/>
      <c r="S102" s="7083"/>
    </row>
    <row r="103" spans="1:19">
      <c r="A103" s="2183"/>
      <c r="B103" s="2170"/>
      <c r="C103" s="2199"/>
      <c r="D103" s="24">
        <v>65.400000000000006</v>
      </c>
      <c r="E103" s="24"/>
      <c r="F103" s="38" t="s">
        <v>310</v>
      </c>
      <c r="G103" s="24"/>
      <c r="H103" s="31"/>
      <c r="I103" s="6908">
        <v>0</v>
      </c>
      <c r="J103" s="5807">
        <v>0</v>
      </c>
      <c r="K103" s="5807">
        <v>0</v>
      </c>
      <c r="L103" s="2210">
        <f t="shared" si="11"/>
        <v>0</v>
      </c>
      <c r="M103" s="6909">
        <v>0</v>
      </c>
      <c r="N103" s="2172"/>
      <c r="O103" s="2192">
        <f t="shared" si="7"/>
        <v>0</v>
      </c>
      <c r="P103" s="2225">
        <f t="shared" si="8"/>
        <v>0</v>
      </c>
      <c r="Q103" s="2170"/>
      <c r="R103" s="2183"/>
      <c r="S103" s="7083"/>
    </row>
    <row r="104" spans="1:19">
      <c r="A104" s="2183"/>
      <c r="B104" s="2170"/>
      <c r="C104" s="2199"/>
      <c r="D104" s="24">
        <v>65.5</v>
      </c>
      <c r="E104" s="24"/>
      <c r="F104" s="24" t="s">
        <v>311</v>
      </c>
      <c r="G104" s="24"/>
      <c r="H104" s="31"/>
      <c r="I104" s="6908">
        <v>0</v>
      </c>
      <c r="J104" s="5807">
        <v>0</v>
      </c>
      <c r="K104" s="5807">
        <v>0</v>
      </c>
      <c r="L104" s="2210">
        <f t="shared" si="11"/>
        <v>0</v>
      </c>
      <c r="M104" s="6909">
        <v>0</v>
      </c>
      <c r="N104" s="2172"/>
      <c r="O104" s="2192">
        <f t="shared" si="7"/>
        <v>0</v>
      </c>
      <c r="P104" s="2225">
        <f t="shared" si="8"/>
        <v>0</v>
      </c>
      <c r="Q104" s="2170"/>
      <c r="R104" s="2183"/>
      <c r="S104" s="7083"/>
    </row>
    <row r="105" spans="1:19">
      <c r="A105" s="2183"/>
      <c r="B105" s="2170"/>
      <c r="C105" s="2199"/>
      <c r="D105" s="24">
        <v>65.599999999999994</v>
      </c>
      <c r="E105" s="24"/>
      <c r="F105" s="24" t="s">
        <v>312</v>
      </c>
      <c r="G105" s="24"/>
      <c r="H105" s="31"/>
      <c r="I105" s="6908">
        <v>0</v>
      </c>
      <c r="J105" s="5807">
        <v>0</v>
      </c>
      <c r="K105" s="5807">
        <v>0</v>
      </c>
      <c r="L105" s="2210">
        <f t="shared" si="11"/>
        <v>0</v>
      </c>
      <c r="M105" s="6909">
        <v>0</v>
      </c>
      <c r="N105" s="2172"/>
      <c r="O105" s="2192">
        <f t="shared" si="7"/>
        <v>0</v>
      </c>
      <c r="P105" s="2225">
        <f t="shared" si="8"/>
        <v>0</v>
      </c>
      <c r="Q105" s="2170"/>
      <c r="R105" s="2183"/>
      <c r="S105" s="7083"/>
    </row>
    <row r="106" spans="1:19">
      <c r="A106" s="2183"/>
      <c r="B106" s="2237" t="s">
        <v>2741</v>
      </c>
      <c r="C106" s="2198">
        <v>67</v>
      </c>
      <c r="D106" s="24"/>
      <c r="E106" s="37" t="s">
        <v>313</v>
      </c>
      <c r="F106" s="24"/>
      <c r="G106" s="24"/>
      <c r="H106" s="31"/>
      <c r="I106" s="2206">
        <v>0</v>
      </c>
      <c r="J106" s="29">
        <v>0</v>
      </c>
      <c r="K106" s="29">
        <v>0</v>
      </c>
      <c r="L106" s="2208">
        <f t="shared" si="11"/>
        <v>0</v>
      </c>
      <c r="M106" s="2207">
        <v>0</v>
      </c>
      <c r="N106" s="2172"/>
      <c r="O106" s="2191">
        <f t="shared" si="7"/>
        <v>0</v>
      </c>
      <c r="P106" s="2224">
        <f t="shared" si="8"/>
        <v>0</v>
      </c>
      <c r="Q106" s="2170"/>
      <c r="R106" s="2183"/>
      <c r="S106" s="7083"/>
    </row>
    <row r="107" spans="1:19">
      <c r="A107" s="2183"/>
      <c r="B107" s="2237" t="s">
        <v>2741</v>
      </c>
      <c r="C107" s="2198">
        <v>68</v>
      </c>
      <c r="D107" s="24"/>
      <c r="E107" s="37" t="s">
        <v>314</v>
      </c>
      <c r="F107" s="24"/>
      <c r="G107" s="24"/>
      <c r="H107" s="31"/>
      <c r="I107" s="2206">
        <v>0</v>
      </c>
      <c r="J107" s="29">
        <v>0</v>
      </c>
      <c r="K107" s="29">
        <v>0</v>
      </c>
      <c r="L107" s="2208">
        <f t="shared" si="11"/>
        <v>0</v>
      </c>
      <c r="M107" s="2207">
        <v>0</v>
      </c>
      <c r="N107" s="2172"/>
      <c r="O107" s="2191">
        <f t="shared" si="7"/>
        <v>0</v>
      </c>
      <c r="P107" s="2224">
        <f t="shared" si="8"/>
        <v>0</v>
      </c>
      <c r="Q107" s="2170"/>
      <c r="R107" s="2183"/>
      <c r="S107" s="7083"/>
    </row>
    <row r="108" spans="1:19" ht="13.5" thickBot="1">
      <c r="A108" s="2183"/>
      <c r="B108" s="2237" t="s">
        <v>2741</v>
      </c>
      <c r="C108" s="2198">
        <v>69</v>
      </c>
      <c r="D108" s="24"/>
      <c r="E108" s="37" t="s">
        <v>315</v>
      </c>
      <c r="F108" s="24"/>
      <c r="G108" s="24"/>
      <c r="H108" s="28"/>
      <c r="I108" s="2206">
        <v>0</v>
      </c>
      <c r="J108" s="29">
        <v>0</v>
      </c>
      <c r="K108" s="29">
        <v>0</v>
      </c>
      <c r="L108" s="2208">
        <f t="shared" si="11"/>
        <v>0</v>
      </c>
      <c r="M108" s="2207">
        <v>0</v>
      </c>
      <c r="N108" s="2172"/>
      <c r="O108" s="2229">
        <f t="shared" si="7"/>
        <v>0</v>
      </c>
      <c r="P108" s="2230">
        <f t="shared" si="8"/>
        <v>0</v>
      </c>
      <c r="Q108" s="2170"/>
      <c r="R108" s="2183"/>
      <c r="S108" s="7083"/>
    </row>
    <row r="109" spans="1:19" ht="13.5" thickBot="1">
      <c r="A109" s="2183"/>
      <c r="B109" s="2237"/>
      <c r="C109" s="669">
        <v>70</v>
      </c>
      <c r="D109" s="2232" t="s">
        <v>2434</v>
      </c>
      <c r="E109" s="34"/>
      <c r="F109" s="34"/>
      <c r="G109" s="34"/>
      <c r="H109" s="2233"/>
      <c r="I109" s="2234">
        <f>SUMIF($B$84:$B$108,"e",I84:I108)</f>
        <v>0</v>
      </c>
      <c r="J109" s="2234">
        <f t="shared" ref="J109:O109" si="12">SUMIF($B$84:$B$108,"e",J84:J108)</f>
        <v>0</v>
      </c>
      <c r="K109" s="2234">
        <f t="shared" si="12"/>
        <v>0</v>
      </c>
      <c r="L109" s="7089">
        <f t="shared" si="12"/>
        <v>0</v>
      </c>
      <c r="M109" s="7088">
        <f t="shared" si="12"/>
        <v>0</v>
      </c>
      <c r="N109" s="2172"/>
      <c r="O109" s="7088">
        <f t="shared" si="12"/>
        <v>0</v>
      </c>
      <c r="P109" s="2228">
        <f t="shared" si="8"/>
        <v>0</v>
      </c>
      <c r="Q109" s="2170"/>
      <c r="R109" s="2183"/>
      <c r="S109" s="7083"/>
    </row>
    <row r="110" spans="1:19" ht="13.5" thickBot="1">
      <c r="A110" s="2183"/>
      <c r="B110" s="2237"/>
      <c r="C110" s="669">
        <v>71</v>
      </c>
      <c r="D110" s="2232" t="s">
        <v>2435</v>
      </c>
      <c r="E110" s="34"/>
      <c r="F110" s="34"/>
      <c r="G110" s="34"/>
      <c r="H110" s="2233"/>
      <c r="I110" s="2234">
        <f>I81+I109</f>
        <v>0</v>
      </c>
      <c r="J110" s="2219">
        <f>J81+J109</f>
        <v>0</v>
      </c>
      <c r="K110" s="2219">
        <f>K81+K109</f>
        <v>0</v>
      </c>
      <c r="L110" s="2220">
        <f>L81+L109</f>
        <v>0</v>
      </c>
      <c r="M110" s="2221">
        <f>M81+M109</f>
        <v>0</v>
      </c>
      <c r="N110" s="2172"/>
      <c r="O110" s="2231">
        <f t="shared" si="7"/>
        <v>0</v>
      </c>
      <c r="P110" s="2228">
        <f t="shared" si="8"/>
        <v>0</v>
      </c>
      <c r="Q110" s="2170"/>
      <c r="R110" s="2183"/>
      <c r="S110" s="7083"/>
    </row>
    <row r="111" spans="1:19" ht="13.5">
      <c r="A111" s="2183"/>
      <c r="B111" s="2170"/>
      <c r="C111" s="2176"/>
      <c r="D111" s="5878" t="s">
        <v>3863</v>
      </c>
      <c r="E111" s="2170"/>
      <c r="F111" s="2170"/>
      <c r="G111" s="2170"/>
      <c r="H111" s="2170"/>
      <c r="I111" s="2243"/>
      <c r="J111" s="2243"/>
      <c r="K111" s="2243"/>
      <c r="L111" s="5877">
        <f>L110-'Page 2'!I169</f>
        <v>0</v>
      </c>
      <c r="M111" s="5877">
        <f>'Page 2'!J169-'Page 3'!M110</f>
        <v>0</v>
      </c>
      <c r="N111" s="2172"/>
      <c r="O111" s="2170"/>
      <c r="P111" s="2170"/>
      <c r="Q111" s="2170"/>
      <c r="R111" s="2183"/>
      <c r="S111" s="7083"/>
    </row>
    <row r="112" spans="1:19">
      <c r="A112" s="2183"/>
      <c r="B112" s="2183"/>
      <c r="C112" s="2184"/>
      <c r="D112" s="2183"/>
      <c r="E112" s="2183"/>
      <c r="F112" s="2183"/>
      <c r="G112" s="2183"/>
      <c r="H112" s="2183"/>
      <c r="I112" s="2183"/>
      <c r="J112" s="2183"/>
      <c r="K112" s="2183"/>
      <c r="L112" s="2183"/>
      <c r="M112" s="2185"/>
      <c r="N112" s="2185"/>
      <c r="O112" s="2183"/>
      <c r="P112" s="2183"/>
      <c r="Q112" s="2183"/>
      <c r="R112" s="2183"/>
      <c r="S112" s="7083"/>
    </row>
    <row r="113" spans="1:19">
      <c r="A113" s="2183"/>
      <c r="B113" s="2183"/>
      <c r="C113" s="2184"/>
      <c r="D113" s="2183"/>
      <c r="E113" s="2183"/>
      <c r="F113" s="2183"/>
      <c r="G113" s="2183"/>
      <c r="H113" s="2183"/>
      <c r="I113" s="2183"/>
      <c r="J113" s="2183"/>
      <c r="K113" s="2183"/>
      <c r="L113" s="2183"/>
      <c r="M113" s="2185"/>
      <c r="N113" s="2185"/>
      <c r="O113" s="2183"/>
      <c r="P113" s="2183"/>
      <c r="Q113" s="2183"/>
      <c r="R113" s="2183"/>
      <c r="S113" s="7083"/>
    </row>
    <row r="114" spans="1:19">
      <c r="A114" s="2183"/>
      <c r="B114" s="2183"/>
      <c r="C114" s="2184"/>
      <c r="D114" s="2183"/>
      <c r="E114" s="2183"/>
      <c r="F114" s="2183"/>
      <c r="G114" s="2183"/>
      <c r="H114" s="2183"/>
      <c r="I114" s="2183"/>
      <c r="J114" s="2183"/>
      <c r="K114" s="2183"/>
      <c r="L114" s="2183"/>
      <c r="M114" s="2185"/>
      <c r="N114" s="2185"/>
      <c r="O114" s="2183"/>
      <c r="P114" s="2183"/>
      <c r="Q114" s="2183"/>
      <c r="R114" s="2183"/>
      <c r="S114" s="7083"/>
    </row>
    <row r="115" spans="1:19" hidden="1">
      <c r="A115" s="7083"/>
      <c r="B115" s="7083"/>
      <c r="C115" s="7082"/>
      <c r="D115" s="7083"/>
      <c r="E115" s="7083"/>
      <c r="F115" s="7083"/>
      <c r="G115" s="7083"/>
      <c r="H115" s="7083"/>
      <c r="I115" s="7083"/>
      <c r="J115" s="7083"/>
      <c r="K115" s="7083"/>
      <c r="L115" s="7083"/>
      <c r="M115" s="7084"/>
      <c r="N115" s="7084"/>
      <c r="O115" s="7083"/>
      <c r="P115" s="7083"/>
      <c r="Q115" s="7083"/>
      <c r="R115" s="7083"/>
      <c r="S115" s="7083"/>
    </row>
    <row r="116" spans="1:19" hidden="1">
      <c r="A116" s="7083"/>
      <c r="B116" s="7083"/>
      <c r="C116" s="7082"/>
      <c r="D116" s="7083"/>
      <c r="E116" s="7083"/>
      <c r="F116" s="7083"/>
      <c r="G116" s="7083"/>
      <c r="H116" s="7083"/>
      <c r="I116" s="7083"/>
      <c r="J116" s="7083"/>
      <c r="K116" s="7083"/>
      <c r="L116" s="7083"/>
      <c r="M116" s="7084"/>
      <c r="N116" s="7084"/>
      <c r="O116" s="7083"/>
      <c r="P116" s="7083"/>
      <c r="Q116" s="7083"/>
      <c r="R116" s="7083"/>
      <c r="S116" s="7083"/>
    </row>
    <row r="117" spans="1:19" hidden="1">
      <c r="A117" s="7083"/>
      <c r="B117" s="7083"/>
      <c r="C117" s="7082"/>
      <c r="D117" s="7083"/>
      <c r="E117" s="7083"/>
      <c r="F117" s="7083"/>
      <c r="G117" s="7083"/>
      <c r="H117" s="7083"/>
      <c r="I117" s="7083"/>
      <c r="J117" s="7083"/>
      <c r="K117" s="7083"/>
      <c r="L117" s="7083"/>
      <c r="M117" s="7084"/>
      <c r="N117" s="7084"/>
      <c r="O117" s="7083"/>
      <c r="P117" s="7083"/>
      <c r="Q117" s="7083"/>
      <c r="R117" s="7083"/>
      <c r="S117" s="7083"/>
    </row>
    <row r="118" spans="1:19" hidden="1">
      <c r="A118" s="7083"/>
      <c r="B118" s="7083"/>
      <c r="C118" s="7082"/>
      <c r="D118" s="7083"/>
      <c r="E118" s="7083"/>
      <c r="F118" s="7083"/>
      <c r="G118" s="7083"/>
      <c r="H118" s="7083"/>
      <c r="I118" s="7083"/>
      <c r="J118" s="7083"/>
      <c r="K118" s="7083"/>
      <c r="L118" s="7083"/>
      <c r="M118" s="7084"/>
      <c r="N118" s="7084"/>
      <c r="O118" s="7083"/>
      <c r="P118" s="7083"/>
      <c r="Q118" s="7083"/>
      <c r="R118" s="7083"/>
      <c r="S118" s="7083"/>
    </row>
    <row r="119" spans="1:19" hidden="1">
      <c r="A119" s="7083"/>
      <c r="B119" s="7083"/>
      <c r="C119" s="7082"/>
      <c r="D119" s="7083"/>
      <c r="E119" s="7083"/>
      <c r="F119" s="7083"/>
      <c r="G119" s="7083"/>
      <c r="H119" s="7083"/>
      <c r="I119" s="7083"/>
      <c r="J119" s="7083"/>
      <c r="K119" s="7083"/>
      <c r="L119" s="7083"/>
      <c r="M119" s="7084"/>
      <c r="N119" s="7084"/>
      <c r="O119" s="7083"/>
      <c r="P119" s="7083"/>
      <c r="Q119" s="7083"/>
      <c r="R119" s="7083"/>
      <c r="S119" s="7083"/>
    </row>
    <row r="120" spans="1:19" hidden="1">
      <c r="A120" s="7083"/>
      <c r="B120" s="7083"/>
      <c r="C120" s="7082"/>
      <c r="D120" s="7083"/>
      <c r="E120" s="7083"/>
      <c r="F120" s="7083"/>
      <c r="G120" s="7083"/>
      <c r="H120" s="7083"/>
      <c r="I120" s="7083"/>
      <c r="J120" s="7083"/>
      <c r="K120" s="7083"/>
      <c r="L120" s="7083"/>
      <c r="M120" s="7084"/>
      <c r="N120" s="7084"/>
      <c r="O120" s="7083"/>
      <c r="P120" s="7083"/>
      <c r="Q120" s="7083"/>
      <c r="R120" s="7083"/>
      <c r="S120" s="7083"/>
    </row>
    <row r="121" spans="1:19" hidden="1">
      <c r="A121" s="7083"/>
      <c r="B121" s="7083"/>
      <c r="C121" s="7082"/>
      <c r="D121" s="7083"/>
      <c r="E121" s="7083"/>
      <c r="F121" s="7083"/>
      <c r="G121" s="7083"/>
      <c r="H121" s="7083"/>
      <c r="I121" s="7083"/>
      <c r="J121" s="7083"/>
      <c r="K121" s="7083"/>
      <c r="L121" s="7083"/>
      <c r="M121" s="7084"/>
      <c r="N121" s="7084"/>
      <c r="O121" s="7083"/>
      <c r="P121" s="7083"/>
      <c r="Q121" s="7083"/>
      <c r="R121" s="7083"/>
      <c r="S121" s="7083"/>
    </row>
    <row r="122" spans="1:19" hidden="1">
      <c r="A122" s="7083"/>
      <c r="B122" s="7083"/>
      <c r="C122" s="7082"/>
      <c r="D122" s="7083"/>
      <c r="E122" s="7083"/>
      <c r="F122" s="7083"/>
      <c r="G122" s="7083"/>
      <c r="H122" s="7083"/>
      <c r="I122" s="7083"/>
      <c r="J122" s="7083"/>
      <c r="K122" s="7083"/>
      <c r="L122" s="7083"/>
      <c r="M122" s="7084"/>
      <c r="N122" s="7084"/>
      <c r="O122" s="7083"/>
      <c r="P122" s="7083"/>
      <c r="Q122" s="7083"/>
      <c r="R122" s="7083"/>
      <c r="S122" s="7083"/>
    </row>
    <row r="123" spans="1:19" hidden="1">
      <c r="A123" s="7083"/>
      <c r="B123" s="7083"/>
      <c r="C123" s="7082"/>
      <c r="D123" s="7083"/>
      <c r="E123" s="7083"/>
      <c r="F123" s="7083"/>
      <c r="G123" s="7083"/>
      <c r="H123" s="7083"/>
      <c r="I123" s="7083"/>
      <c r="J123" s="7083"/>
      <c r="K123" s="7083"/>
      <c r="L123" s="7083"/>
      <c r="M123" s="7084"/>
      <c r="N123" s="7084"/>
      <c r="O123" s="7083"/>
      <c r="P123" s="7083"/>
      <c r="Q123" s="7083"/>
      <c r="R123" s="7083"/>
      <c r="S123" s="7083"/>
    </row>
    <row r="124" spans="1:19" hidden="1">
      <c r="A124" s="7083"/>
      <c r="B124" s="7083"/>
      <c r="C124" s="7082"/>
      <c r="D124" s="7083"/>
      <c r="E124" s="7083"/>
      <c r="F124" s="7083"/>
      <c r="G124" s="7083"/>
      <c r="H124" s="7083"/>
      <c r="I124" s="7083"/>
      <c r="J124" s="7083"/>
      <c r="K124" s="7083"/>
      <c r="L124" s="7083"/>
      <c r="M124" s="7084"/>
      <c r="N124" s="7084"/>
      <c r="O124" s="7083"/>
      <c r="P124" s="7083"/>
      <c r="Q124" s="7083"/>
      <c r="R124" s="7083"/>
      <c r="S124" s="7083"/>
    </row>
    <row r="125" spans="1:19" hidden="1">
      <c r="A125" s="7083"/>
      <c r="B125" s="7083"/>
      <c r="C125" s="7082"/>
      <c r="D125" s="7083"/>
      <c r="E125" s="7083"/>
      <c r="F125" s="7083"/>
      <c r="G125" s="7083"/>
      <c r="H125" s="7083"/>
      <c r="I125" s="7083"/>
      <c r="J125" s="7083"/>
      <c r="K125" s="7083"/>
      <c r="L125" s="7083"/>
      <c r="M125" s="7084"/>
      <c r="N125" s="7084"/>
      <c r="O125" s="7083"/>
      <c r="P125" s="7083"/>
      <c r="Q125" s="7083"/>
      <c r="R125" s="7083"/>
      <c r="S125" s="7083"/>
    </row>
    <row r="126" spans="1:19" hidden="1">
      <c r="A126" s="7083"/>
      <c r="B126" s="7083"/>
      <c r="C126" s="7082"/>
      <c r="D126" s="7083"/>
      <c r="E126" s="7083"/>
      <c r="F126" s="7083"/>
      <c r="G126" s="7083"/>
      <c r="H126" s="7083"/>
      <c r="I126" s="7083"/>
      <c r="J126" s="7083"/>
      <c r="K126" s="7083"/>
      <c r="L126" s="7083"/>
      <c r="M126" s="7084"/>
      <c r="N126" s="7084"/>
      <c r="O126" s="7083"/>
      <c r="P126" s="7083"/>
      <c r="Q126" s="7083"/>
      <c r="R126" s="7083"/>
      <c r="S126" s="7083"/>
    </row>
    <row r="127" spans="1:19" hidden="1">
      <c r="A127" s="7083"/>
      <c r="B127" s="7083"/>
      <c r="C127" s="7082"/>
      <c r="D127" s="7083"/>
      <c r="E127" s="7083"/>
      <c r="F127" s="7083"/>
      <c r="G127" s="7083"/>
      <c r="H127" s="7083"/>
      <c r="I127" s="7083"/>
      <c r="J127" s="7083"/>
      <c r="K127" s="7083"/>
      <c r="L127" s="7083"/>
      <c r="M127" s="7084"/>
      <c r="N127" s="7084"/>
      <c r="O127" s="7083"/>
      <c r="P127" s="7083"/>
      <c r="Q127" s="7083"/>
      <c r="R127" s="7083"/>
      <c r="S127" s="7083"/>
    </row>
    <row r="128" spans="1:19" hidden="1">
      <c r="A128" s="7083"/>
      <c r="B128" s="7083"/>
      <c r="C128" s="7082"/>
      <c r="D128" s="7083"/>
      <c r="E128" s="7083"/>
      <c r="F128" s="7083"/>
      <c r="G128" s="7083"/>
      <c r="H128" s="7083"/>
      <c r="I128" s="7083"/>
      <c r="J128" s="7083"/>
      <c r="K128" s="7083"/>
      <c r="L128" s="7083"/>
      <c r="M128" s="7084"/>
      <c r="N128" s="7084"/>
      <c r="O128" s="7083"/>
      <c r="P128" s="7083"/>
      <c r="Q128" s="7083"/>
      <c r="R128" s="7083"/>
      <c r="S128" s="7083"/>
    </row>
    <row r="129" spans="3:14" s="7083" customFormat="1" hidden="1">
      <c r="C129" s="7082"/>
      <c r="M129" s="7084"/>
      <c r="N129" s="7084"/>
    </row>
    <row r="130" spans="3:14" s="7083" customFormat="1" hidden="1">
      <c r="C130" s="7082"/>
      <c r="M130" s="7084"/>
      <c r="N130" s="7084"/>
    </row>
    <row r="131" spans="3:14" s="7083" customFormat="1" hidden="1">
      <c r="C131" s="7082"/>
      <c r="M131" s="7084"/>
      <c r="N131" s="7084"/>
    </row>
    <row r="132" spans="3:14" s="7083" customFormat="1" hidden="1">
      <c r="C132" s="7082"/>
      <c r="M132" s="7084"/>
      <c r="N132" s="7084"/>
    </row>
    <row r="133" spans="3:14" s="7083" customFormat="1" hidden="1">
      <c r="C133" s="7082"/>
      <c r="M133" s="7084"/>
      <c r="N133" s="7084"/>
    </row>
    <row r="134" spans="3:14" s="7083" customFormat="1" hidden="1">
      <c r="C134" s="7082"/>
      <c r="M134" s="7084"/>
      <c r="N134" s="7084"/>
    </row>
    <row r="135" spans="3:14" s="7083" customFormat="1" hidden="1">
      <c r="C135" s="7082"/>
      <c r="M135" s="7084"/>
      <c r="N135" s="7084"/>
    </row>
    <row r="136" spans="3:14" s="7083" customFormat="1" hidden="1">
      <c r="C136" s="7082"/>
      <c r="M136" s="7084"/>
      <c r="N136" s="7084"/>
    </row>
    <row r="137" spans="3:14" s="7083" customFormat="1" hidden="1">
      <c r="C137" s="7082"/>
      <c r="M137" s="7084"/>
      <c r="N137" s="7084"/>
    </row>
    <row r="138" spans="3:14" s="7083" customFormat="1" hidden="1">
      <c r="C138" s="7082"/>
      <c r="M138" s="7084"/>
      <c r="N138" s="7084"/>
    </row>
    <row r="139" spans="3:14" s="7083" customFormat="1" hidden="1">
      <c r="C139" s="7082"/>
      <c r="M139" s="7084"/>
      <c r="N139" s="7084"/>
    </row>
    <row r="140" spans="3:14" s="7083" customFormat="1" hidden="1">
      <c r="C140" s="7082"/>
      <c r="M140" s="7084"/>
      <c r="N140" s="7084"/>
    </row>
    <row r="141" spans="3:14" s="7083" customFormat="1" hidden="1">
      <c r="C141" s="7082"/>
      <c r="M141" s="7084"/>
      <c r="N141" s="7084"/>
    </row>
    <row r="142" spans="3:14" s="7083" customFormat="1" hidden="1">
      <c r="C142" s="7082"/>
      <c r="M142" s="7084"/>
      <c r="N142" s="7084"/>
    </row>
    <row r="143" spans="3:14" s="7083" customFormat="1" hidden="1">
      <c r="C143" s="7082"/>
      <c r="M143" s="7084"/>
      <c r="N143" s="7084"/>
    </row>
    <row r="144" spans="3:14" s="7083" customFormat="1" hidden="1">
      <c r="C144" s="7082"/>
      <c r="M144" s="7084"/>
      <c r="N144" s="7084"/>
    </row>
    <row r="145" spans="3:14" s="7083" customFormat="1" hidden="1">
      <c r="C145" s="7082"/>
      <c r="M145" s="7084"/>
      <c r="N145" s="7084"/>
    </row>
    <row r="146" spans="3:14" s="7083" customFormat="1" hidden="1">
      <c r="C146" s="7082"/>
      <c r="M146" s="7084"/>
      <c r="N146" s="7084"/>
    </row>
    <row r="147" spans="3:14" s="7083" customFormat="1" hidden="1">
      <c r="C147" s="7082"/>
      <c r="M147" s="7084"/>
      <c r="N147" s="7084"/>
    </row>
    <row r="148" spans="3:14" s="7083" customFormat="1" hidden="1">
      <c r="C148" s="7082"/>
      <c r="M148" s="7084"/>
      <c r="N148" s="7084"/>
    </row>
    <row r="149" spans="3:14" s="7083" customFormat="1" hidden="1">
      <c r="C149" s="7082"/>
      <c r="M149" s="7084"/>
      <c r="N149" s="7084"/>
    </row>
    <row r="150" spans="3:14" s="7083" customFormat="1" hidden="1">
      <c r="C150" s="7082"/>
      <c r="M150" s="7084"/>
      <c r="N150" s="7084"/>
    </row>
    <row r="151" spans="3:14" s="7083" customFormat="1" hidden="1">
      <c r="C151" s="7082"/>
      <c r="M151" s="7084"/>
      <c r="N151" s="7084"/>
    </row>
    <row r="152" spans="3:14" s="7083" customFormat="1" hidden="1">
      <c r="C152" s="7082"/>
      <c r="M152" s="7084"/>
      <c r="N152" s="7084"/>
    </row>
    <row r="153" spans="3:14" s="7083" customFormat="1" hidden="1">
      <c r="C153" s="7082"/>
      <c r="M153" s="7084"/>
      <c r="N153" s="7084"/>
    </row>
    <row r="154" spans="3:14" s="7083" customFormat="1" hidden="1">
      <c r="C154" s="7082"/>
      <c r="M154" s="7084"/>
      <c r="N154" s="7084"/>
    </row>
    <row r="155" spans="3:14" s="7083" customFormat="1" hidden="1">
      <c r="C155" s="7082"/>
      <c r="M155" s="7084"/>
      <c r="N155" s="7084"/>
    </row>
    <row r="156" spans="3:14" s="7083" customFormat="1" hidden="1">
      <c r="C156" s="7082"/>
      <c r="M156" s="7084"/>
      <c r="N156" s="7084"/>
    </row>
    <row r="157" spans="3:14" s="7083" customFormat="1" hidden="1">
      <c r="C157" s="7082"/>
      <c r="M157" s="7084"/>
      <c r="N157" s="7084"/>
    </row>
    <row r="158" spans="3:14" s="7083" customFormat="1" hidden="1">
      <c r="C158" s="7082"/>
      <c r="M158" s="7084"/>
      <c r="N158" s="7084"/>
    </row>
    <row r="159" spans="3:14" s="7083" customFormat="1" hidden="1">
      <c r="C159" s="7082"/>
      <c r="M159" s="7084"/>
      <c r="N159" s="7084"/>
    </row>
    <row r="160" spans="3:14" s="7083" customFormat="1" hidden="1">
      <c r="C160" s="7082"/>
      <c r="M160" s="7084"/>
      <c r="N160" s="7084"/>
    </row>
    <row r="161" spans="3:14" s="7083" customFormat="1" hidden="1">
      <c r="C161" s="7082"/>
      <c r="M161" s="7084"/>
      <c r="N161" s="7084"/>
    </row>
    <row r="162" spans="3:14" s="7083" customFormat="1" hidden="1">
      <c r="C162" s="7082"/>
      <c r="M162" s="7084"/>
      <c r="N162" s="7084"/>
    </row>
    <row r="163" spans="3:14" s="7083" customFormat="1" hidden="1">
      <c r="C163" s="7082"/>
      <c r="M163" s="7084"/>
      <c r="N163" s="7084"/>
    </row>
    <row r="164" spans="3:14" s="7083" customFormat="1" hidden="1">
      <c r="C164" s="7082"/>
      <c r="M164" s="7084"/>
      <c r="N164" s="7084"/>
    </row>
    <row r="165" spans="3:14" s="7083" customFormat="1" hidden="1">
      <c r="C165" s="7082"/>
      <c r="M165" s="7084"/>
      <c r="N165" s="7084"/>
    </row>
    <row r="166" spans="3:14" s="7083" customFormat="1" hidden="1">
      <c r="C166" s="7082"/>
      <c r="M166" s="7084"/>
      <c r="N166" s="7084"/>
    </row>
    <row r="167" spans="3:14" s="7083" customFormat="1" hidden="1">
      <c r="C167" s="7082"/>
      <c r="M167" s="7084"/>
      <c r="N167" s="7084"/>
    </row>
    <row r="168" spans="3:14" s="7083" customFormat="1" hidden="1">
      <c r="C168" s="7082"/>
      <c r="M168" s="7084"/>
      <c r="N168" s="7084"/>
    </row>
    <row r="169" spans="3:14" s="7083" customFormat="1" hidden="1">
      <c r="C169" s="7082"/>
      <c r="M169" s="7084"/>
      <c r="N169" s="7084"/>
    </row>
    <row r="170" spans="3:14" s="7083" customFormat="1" hidden="1">
      <c r="C170" s="7082"/>
      <c r="M170" s="7084"/>
      <c r="N170" s="7084"/>
    </row>
    <row r="171" spans="3:14" s="7083" customFormat="1" hidden="1">
      <c r="C171" s="7082"/>
      <c r="M171" s="7084"/>
      <c r="N171" s="7084"/>
    </row>
    <row r="172" spans="3:14" s="7083" customFormat="1" hidden="1">
      <c r="C172" s="7082"/>
      <c r="M172" s="7084"/>
      <c r="N172" s="7084"/>
    </row>
    <row r="173" spans="3:14" s="7083" customFormat="1" hidden="1">
      <c r="C173" s="7082"/>
      <c r="M173" s="7084"/>
      <c r="N173" s="7084"/>
    </row>
    <row r="174" spans="3:14" s="7083" customFormat="1" hidden="1">
      <c r="C174" s="7082"/>
      <c r="M174" s="7084"/>
      <c r="N174" s="7084"/>
    </row>
    <row r="175" spans="3:14" s="7083" customFormat="1" hidden="1">
      <c r="C175" s="7082"/>
      <c r="M175" s="7084"/>
      <c r="N175" s="7084"/>
    </row>
    <row r="176" spans="3:14" s="7083" customFormat="1" hidden="1">
      <c r="C176" s="7082"/>
      <c r="M176" s="7084"/>
      <c r="N176" s="7084"/>
    </row>
    <row r="177" spans="3:14" s="7083" customFormat="1" hidden="1">
      <c r="C177" s="7082"/>
      <c r="M177" s="7084"/>
      <c r="N177" s="7084"/>
    </row>
    <row r="178" spans="3:14" s="7083" customFormat="1" hidden="1">
      <c r="C178" s="7082"/>
      <c r="M178" s="7084"/>
      <c r="N178" s="7084"/>
    </row>
    <row r="179" spans="3:14" s="7083" customFormat="1" hidden="1">
      <c r="C179" s="7082"/>
      <c r="M179" s="7084"/>
      <c r="N179" s="7084"/>
    </row>
    <row r="180" spans="3:14" s="7083" customFormat="1" hidden="1">
      <c r="C180" s="7082"/>
      <c r="M180" s="7084"/>
      <c r="N180" s="7084"/>
    </row>
    <row r="181" spans="3:14" s="7083" customFormat="1" hidden="1">
      <c r="C181" s="7082"/>
      <c r="M181" s="7084"/>
      <c r="N181" s="7084"/>
    </row>
    <row r="182" spans="3:14" s="7083" customFormat="1" hidden="1">
      <c r="C182" s="7082"/>
      <c r="M182" s="7084"/>
      <c r="N182" s="7084"/>
    </row>
    <row r="183" spans="3:14" s="7083" customFormat="1" hidden="1">
      <c r="C183" s="7082"/>
      <c r="M183" s="7084"/>
      <c r="N183" s="7084"/>
    </row>
    <row r="184" spans="3:14" s="7083" customFormat="1" hidden="1">
      <c r="C184" s="7082"/>
      <c r="M184" s="7084"/>
      <c r="N184" s="7084"/>
    </row>
    <row r="185" spans="3:14" s="7083" customFormat="1" hidden="1">
      <c r="C185" s="7082"/>
      <c r="M185" s="7084"/>
      <c r="N185" s="7084"/>
    </row>
    <row r="186" spans="3:14" s="7083" customFormat="1" hidden="1">
      <c r="C186" s="7082"/>
      <c r="M186" s="7084"/>
      <c r="N186" s="7084"/>
    </row>
    <row r="187" spans="3:14" s="7083" customFormat="1" hidden="1">
      <c r="C187" s="7082"/>
      <c r="M187" s="7084"/>
      <c r="N187" s="7084"/>
    </row>
    <row r="188" spans="3:14" s="7083" customFormat="1" hidden="1">
      <c r="C188" s="7082"/>
      <c r="M188" s="7084"/>
      <c r="N188" s="7084"/>
    </row>
    <row r="189" spans="3:14" s="7083" customFormat="1" hidden="1">
      <c r="C189" s="7082"/>
      <c r="M189" s="7084"/>
      <c r="N189" s="7084"/>
    </row>
    <row r="190" spans="3:14" s="7083" customFormat="1" hidden="1">
      <c r="C190" s="7082"/>
      <c r="M190" s="7084"/>
      <c r="N190" s="7084"/>
    </row>
    <row r="191" spans="3:14" s="7083" customFormat="1" hidden="1">
      <c r="C191" s="7082"/>
      <c r="M191" s="7084"/>
      <c r="N191" s="7084"/>
    </row>
    <row r="192" spans="3:14" s="7083" customFormat="1" hidden="1">
      <c r="C192" s="7082"/>
      <c r="M192" s="7084"/>
      <c r="N192" s="7084"/>
    </row>
    <row r="193" spans="2:14" s="7083" customFormat="1" hidden="1">
      <c r="C193" s="7082"/>
      <c r="M193" s="7084"/>
      <c r="N193" s="7084"/>
    </row>
    <row r="194" spans="2:14" s="7083" customFormat="1" hidden="1">
      <c r="C194" s="7082"/>
      <c r="M194" s="7084"/>
      <c r="N194" s="7084"/>
    </row>
    <row r="195" spans="2:14" s="7083" customFormat="1" hidden="1">
      <c r="C195" s="7082"/>
      <c r="M195" s="7084"/>
      <c r="N195" s="7084"/>
    </row>
    <row r="196" spans="2:14" s="7083" customFormat="1" hidden="1">
      <c r="C196" s="7082"/>
      <c r="M196" s="7084"/>
      <c r="N196" s="7084"/>
    </row>
    <row r="197" spans="2:14" s="7083" customFormat="1" hidden="1">
      <c r="C197" s="7082"/>
      <c r="M197" s="7084"/>
      <c r="N197" s="7084"/>
    </row>
    <row r="198" spans="2:14" s="7083" customFormat="1" hidden="1">
      <c r="C198" s="7082"/>
      <c r="M198" s="7084"/>
      <c r="N198" s="7084"/>
    </row>
    <row r="199" spans="2:14" s="7083" customFormat="1" hidden="1">
      <c r="C199" s="7082"/>
      <c r="M199" s="7084"/>
      <c r="N199" s="7084"/>
    </row>
    <row r="200" spans="2:14" s="7083" customFormat="1" hidden="1">
      <c r="C200" s="7082"/>
      <c r="M200" s="7084"/>
      <c r="N200" s="7084"/>
    </row>
    <row r="201" spans="2:14" s="7083" customFormat="1" hidden="1">
      <c r="C201" s="7082"/>
      <c r="M201" s="7084"/>
      <c r="N201" s="7084"/>
    </row>
    <row r="202" spans="2:14" s="7083" customFormat="1" hidden="1">
      <c r="B202" s="7085"/>
      <c r="C202" s="7082"/>
      <c r="M202" s="7084"/>
      <c r="N202" s="7084"/>
    </row>
    <row r="203" spans="2:14" s="7083" customFormat="1" hidden="1">
      <c r="B203" s="7085"/>
      <c r="C203" s="7082"/>
      <c r="M203" s="7084"/>
      <c r="N203" s="7084"/>
    </row>
    <row r="204" spans="2:14" s="7083" customFormat="1" hidden="1">
      <c r="B204" s="7085"/>
      <c r="C204" s="7082"/>
      <c r="M204" s="7084"/>
      <c r="N204" s="7084"/>
    </row>
    <row r="205" spans="2:14" s="7083" customFormat="1" hidden="1">
      <c r="B205" s="7085"/>
      <c r="C205" s="7082"/>
      <c r="M205" s="7084"/>
      <c r="N205" s="7084"/>
    </row>
    <row r="206" spans="2:14" s="7083" customFormat="1" hidden="1">
      <c r="B206" s="7085"/>
      <c r="C206" s="7082"/>
      <c r="M206" s="7084"/>
      <c r="N206" s="7084"/>
    </row>
    <row r="207" spans="2:14" s="7083" customFormat="1" hidden="1">
      <c r="B207" s="7085"/>
      <c r="C207" s="7082"/>
      <c r="M207" s="7084"/>
      <c r="N207" s="7084"/>
    </row>
    <row r="208" spans="2:14" s="7083" customFormat="1" hidden="1">
      <c r="B208" s="7085"/>
      <c r="C208" s="7082"/>
      <c r="M208" s="7084"/>
      <c r="N208" s="7084"/>
    </row>
    <row r="209" spans="2:14" s="7083" customFormat="1" hidden="1">
      <c r="B209" s="7085"/>
      <c r="C209" s="7082"/>
      <c r="M209" s="7084"/>
      <c r="N209" s="7084"/>
    </row>
    <row r="210" spans="2:14" s="7083" customFormat="1" hidden="1">
      <c r="B210" s="7085"/>
      <c r="C210" s="7082"/>
      <c r="M210" s="7084"/>
      <c r="N210" s="7084"/>
    </row>
    <row r="211" spans="2:14" s="7083" customFormat="1" hidden="1">
      <c r="B211" s="7085"/>
      <c r="C211" s="7082"/>
      <c r="M211" s="7084"/>
      <c r="N211" s="7084"/>
    </row>
    <row r="212" spans="2:14" s="7083" customFormat="1" hidden="1">
      <c r="B212" s="7085"/>
      <c r="C212" s="7082"/>
      <c r="M212" s="7084"/>
      <c r="N212" s="7084"/>
    </row>
    <row r="213" spans="2:14" s="7083" customFormat="1" hidden="1">
      <c r="B213" s="7085"/>
      <c r="C213" s="7082"/>
      <c r="M213" s="7084"/>
      <c r="N213" s="7084"/>
    </row>
    <row r="214" spans="2:14" s="7083" customFormat="1" hidden="1">
      <c r="B214" s="7085"/>
      <c r="C214" s="7082"/>
      <c r="M214" s="7084"/>
      <c r="N214" s="7084"/>
    </row>
    <row r="215" spans="2:14" s="7083" customFormat="1" hidden="1">
      <c r="B215" s="7085"/>
      <c r="C215" s="7082"/>
      <c r="M215" s="7084"/>
      <c r="N215" s="7084"/>
    </row>
    <row r="216" spans="2:14" s="7083" customFormat="1" hidden="1">
      <c r="B216" s="7085"/>
      <c r="C216" s="7082"/>
      <c r="M216" s="7084"/>
      <c r="N216" s="7084"/>
    </row>
    <row r="217" spans="2:14" s="7083" customFormat="1" hidden="1">
      <c r="B217" s="7085"/>
      <c r="C217" s="7082"/>
      <c r="M217" s="7084"/>
      <c r="N217" s="7084"/>
    </row>
    <row r="218" spans="2:14" s="7083" customFormat="1" hidden="1">
      <c r="B218" s="7085"/>
      <c r="C218" s="7082"/>
      <c r="M218" s="7084"/>
      <c r="N218" s="7084"/>
    </row>
    <row r="219" spans="2:14" s="7083" customFormat="1" hidden="1">
      <c r="C219" s="7082"/>
      <c r="M219" s="7084"/>
      <c r="N219" s="7084"/>
    </row>
    <row r="220" spans="2:14" s="7083" customFormat="1" hidden="1">
      <c r="C220" s="7082"/>
      <c r="M220" s="7084"/>
      <c r="N220" s="7084"/>
    </row>
    <row r="221" spans="2:14" s="7083" customFormat="1" hidden="1">
      <c r="C221" s="7082"/>
      <c r="M221" s="7084"/>
      <c r="N221" s="7084"/>
    </row>
    <row r="222" spans="2:14" s="7083" customFormat="1" hidden="1">
      <c r="C222" s="7082"/>
      <c r="M222" s="7084"/>
      <c r="N222" s="7084"/>
    </row>
    <row r="223" spans="2:14" s="7083" customFormat="1" hidden="1">
      <c r="C223" s="7082"/>
      <c r="M223" s="7084"/>
      <c r="N223" s="7084"/>
    </row>
    <row r="224" spans="2:14" s="7083" customFormat="1" hidden="1">
      <c r="C224" s="7082"/>
      <c r="M224" s="7084"/>
      <c r="N224" s="7084"/>
    </row>
    <row r="225" spans="3:14" s="7083" customFormat="1" hidden="1">
      <c r="C225" s="7082"/>
      <c r="M225" s="7084"/>
      <c r="N225" s="7084"/>
    </row>
    <row r="226" spans="3:14" s="7083" customFormat="1" hidden="1">
      <c r="C226" s="7082"/>
      <c r="M226" s="7084"/>
      <c r="N226" s="7084"/>
    </row>
    <row r="227" spans="3:14" s="7083" customFormat="1" hidden="1">
      <c r="C227" s="7082"/>
      <c r="M227" s="7084"/>
      <c r="N227" s="7084"/>
    </row>
    <row r="228" spans="3:14" s="7083" customFormat="1" hidden="1">
      <c r="C228" s="7082"/>
      <c r="M228" s="7084"/>
      <c r="N228" s="7084"/>
    </row>
    <row r="229" spans="3:14" s="7083" customFormat="1" hidden="1">
      <c r="C229" s="7082"/>
      <c r="M229" s="7084"/>
      <c r="N229" s="7084"/>
    </row>
    <row r="230" spans="3:14" s="7083" customFormat="1" hidden="1">
      <c r="C230" s="7082"/>
      <c r="M230" s="7084"/>
      <c r="N230" s="7084"/>
    </row>
    <row r="231" spans="3:14" s="7083" customFormat="1" hidden="1">
      <c r="C231" s="7082"/>
      <c r="M231" s="7084"/>
      <c r="N231" s="7084"/>
    </row>
    <row r="232" spans="3:14" s="7083" customFormat="1" hidden="1">
      <c r="C232" s="7082"/>
      <c r="M232" s="7084"/>
      <c r="N232" s="7084"/>
    </row>
    <row r="233" spans="3:14" s="7083" customFormat="1" hidden="1">
      <c r="C233" s="7082"/>
      <c r="M233" s="7084"/>
      <c r="N233" s="7084"/>
    </row>
    <row r="234" spans="3:14" s="7083" customFormat="1" hidden="1">
      <c r="C234" s="7082"/>
      <c r="M234" s="7084"/>
      <c r="N234" s="7084"/>
    </row>
    <row r="235" spans="3:14" s="7083" customFormat="1" hidden="1">
      <c r="C235" s="7082"/>
      <c r="M235" s="7084"/>
      <c r="N235" s="7084"/>
    </row>
    <row r="236" spans="3:14" s="7083" customFormat="1" hidden="1">
      <c r="C236" s="7082"/>
      <c r="M236" s="7084"/>
      <c r="N236" s="7084"/>
    </row>
    <row r="237" spans="3:14" s="7083" customFormat="1" hidden="1">
      <c r="C237" s="7082"/>
      <c r="M237" s="7084"/>
      <c r="N237" s="7084"/>
    </row>
    <row r="238" spans="3:14" s="7083" customFormat="1" hidden="1">
      <c r="C238" s="7082"/>
      <c r="M238" s="7084"/>
      <c r="N238" s="7084"/>
    </row>
    <row r="239" spans="3:14" s="7083" customFormat="1" hidden="1">
      <c r="C239" s="7082"/>
      <c r="M239" s="7084"/>
      <c r="N239" s="7084"/>
    </row>
    <row r="240" spans="3:14" s="7083" customFormat="1" hidden="1">
      <c r="C240" s="7082"/>
      <c r="M240" s="7084"/>
      <c r="N240" s="7084"/>
    </row>
    <row r="241" spans="3:14" s="7083" customFormat="1" hidden="1">
      <c r="C241" s="7082"/>
      <c r="M241" s="7084"/>
      <c r="N241" s="7084"/>
    </row>
    <row r="242" spans="3:14" s="7083" customFormat="1" hidden="1">
      <c r="C242" s="7082"/>
      <c r="M242" s="7084"/>
      <c r="N242" s="7084"/>
    </row>
    <row r="243" spans="3:14" s="7083" customFormat="1" hidden="1">
      <c r="C243" s="7082"/>
      <c r="M243" s="7084"/>
      <c r="N243" s="7084"/>
    </row>
    <row r="244" spans="3:14" s="7083" customFormat="1" hidden="1">
      <c r="C244" s="7082"/>
      <c r="M244" s="7084"/>
      <c r="N244" s="7084"/>
    </row>
    <row r="245" spans="3:14" s="7083" customFormat="1" hidden="1">
      <c r="C245" s="7082"/>
      <c r="M245" s="7084"/>
      <c r="N245" s="7084"/>
    </row>
    <row r="246" spans="3:14" s="7083" customFormat="1" hidden="1">
      <c r="C246" s="7082"/>
      <c r="M246" s="7084"/>
      <c r="N246" s="7084"/>
    </row>
    <row r="247" spans="3:14" s="7083" customFormat="1" hidden="1">
      <c r="C247" s="7082"/>
      <c r="M247" s="7084"/>
      <c r="N247" s="7084"/>
    </row>
    <row r="248" spans="3:14" s="7083" customFormat="1" hidden="1">
      <c r="C248" s="7082"/>
      <c r="M248" s="7084"/>
      <c r="N248" s="7084"/>
    </row>
    <row r="249" spans="3:14" s="7083" customFormat="1" hidden="1">
      <c r="C249" s="7082"/>
      <c r="M249" s="7084"/>
      <c r="N249" s="7084"/>
    </row>
    <row r="250" spans="3:14" s="7083" customFormat="1" hidden="1">
      <c r="C250" s="7082"/>
      <c r="M250" s="7084"/>
      <c r="N250" s="7084"/>
    </row>
    <row r="251" spans="3:14" s="7083" customFormat="1" hidden="1">
      <c r="C251" s="7082"/>
      <c r="M251" s="7084"/>
      <c r="N251" s="7084"/>
    </row>
    <row r="252" spans="3:14" s="7083" customFormat="1" hidden="1">
      <c r="C252" s="7082"/>
      <c r="M252" s="7084"/>
      <c r="N252" s="7084"/>
    </row>
    <row r="253" spans="3:14" s="7083" customFormat="1" hidden="1">
      <c r="C253" s="7082"/>
      <c r="M253" s="7084"/>
      <c r="N253" s="7084"/>
    </row>
    <row r="254" spans="3:14" s="7083" customFormat="1" hidden="1">
      <c r="C254" s="7082"/>
      <c r="M254" s="7084"/>
      <c r="N254" s="7084"/>
    </row>
    <row r="255" spans="3:14" s="7083" customFormat="1" hidden="1">
      <c r="C255" s="7082"/>
      <c r="M255" s="7084"/>
      <c r="N255" s="7084"/>
    </row>
    <row r="256" spans="3:14" s="7083" customFormat="1" hidden="1">
      <c r="C256" s="7082"/>
      <c r="M256" s="7084"/>
      <c r="N256" s="7084"/>
    </row>
    <row r="257" spans="3:14" s="7083" customFormat="1" hidden="1">
      <c r="C257" s="7082"/>
      <c r="M257" s="7084"/>
      <c r="N257" s="7084"/>
    </row>
    <row r="258" spans="3:14" s="7083" customFormat="1" hidden="1">
      <c r="C258" s="7082"/>
      <c r="M258" s="7084"/>
      <c r="N258" s="7084"/>
    </row>
    <row r="259" spans="3:14" s="7083" customFormat="1" hidden="1">
      <c r="C259" s="7082"/>
      <c r="M259" s="7084"/>
      <c r="N259" s="7084"/>
    </row>
    <row r="260" spans="3:14" s="7083" customFormat="1" hidden="1">
      <c r="C260" s="7082"/>
      <c r="M260" s="7084"/>
      <c r="N260" s="7084"/>
    </row>
    <row r="261" spans="3:14" s="7083" customFormat="1" hidden="1">
      <c r="C261" s="7082"/>
      <c r="M261" s="7084"/>
      <c r="N261" s="7084"/>
    </row>
    <row r="262" spans="3:14" s="7083" customFormat="1" hidden="1">
      <c r="C262" s="7082"/>
      <c r="M262" s="7084"/>
      <c r="N262" s="7084"/>
    </row>
    <row r="263" spans="3:14" s="7083" customFormat="1" hidden="1">
      <c r="C263" s="7082"/>
      <c r="M263" s="7084"/>
      <c r="N263" s="7084"/>
    </row>
    <row r="264" spans="3:14" s="7083" customFormat="1" hidden="1">
      <c r="C264" s="7082"/>
      <c r="M264" s="7084"/>
      <c r="N264" s="7084"/>
    </row>
    <row r="265" spans="3:14" s="7083" customFormat="1" hidden="1">
      <c r="C265" s="7082"/>
      <c r="M265" s="7084"/>
      <c r="N265" s="7084"/>
    </row>
    <row r="266" spans="3:14" s="7083" customFormat="1" hidden="1">
      <c r="C266" s="7082"/>
      <c r="M266" s="7084"/>
      <c r="N266" s="7084"/>
    </row>
    <row r="267" spans="3:14" s="7083" customFormat="1" hidden="1">
      <c r="C267" s="7082"/>
      <c r="M267" s="7084"/>
      <c r="N267" s="7084"/>
    </row>
    <row r="268" spans="3:14" s="7083" customFormat="1" hidden="1">
      <c r="C268" s="7082"/>
      <c r="M268" s="7084"/>
      <c r="N268" s="7084"/>
    </row>
    <row r="269" spans="3:14" s="7083" customFormat="1" hidden="1">
      <c r="C269" s="7082"/>
      <c r="M269" s="7084"/>
      <c r="N269" s="7084"/>
    </row>
    <row r="270" spans="3:14" s="7083" customFormat="1" hidden="1">
      <c r="C270" s="7082"/>
      <c r="M270" s="7084"/>
      <c r="N270" s="7084"/>
    </row>
    <row r="271" spans="3:14" s="7083" customFormat="1" hidden="1">
      <c r="C271" s="7082"/>
      <c r="M271" s="7084"/>
      <c r="N271" s="7084"/>
    </row>
    <row r="272" spans="3:14" s="7083" customFormat="1" hidden="1">
      <c r="C272" s="7082"/>
      <c r="M272" s="7084"/>
      <c r="N272" s="7084"/>
    </row>
    <row r="273" spans="3:14" s="7083" customFormat="1" hidden="1">
      <c r="C273" s="7082"/>
      <c r="M273" s="7084"/>
      <c r="N273" s="7084"/>
    </row>
    <row r="274" spans="3:14" s="7083" customFormat="1" hidden="1">
      <c r="C274" s="7082"/>
      <c r="M274" s="7084"/>
      <c r="N274" s="7084"/>
    </row>
    <row r="275" spans="3:14" s="7083" customFormat="1" hidden="1">
      <c r="C275" s="7082"/>
      <c r="M275" s="7084"/>
      <c r="N275" s="7084"/>
    </row>
    <row r="276" spans="3:14" s="7083" customFormat="1" hidden="1">
      <c r="C276" s="7082"/>
      <c r="M276" s="7084"/>
      <c r="N276" s="7084"/>
    </row>
    <row r="277" spans="3:14" s="7083" customFormat="1" hidden="1">
      <c r="C277" s="7082"/>
      <c r="M277" s="7084"/>
      <c r="N277" s="7084"/>
    </row>
    <row r="278" spans="3:14" s="7083" customFormat="1" hidden="1">
      <c r="C278" s="7082"/>
      <c r="M278" s="7084"/>
      <c r="N278" s="7084"/>
    </row>
    <row r="279" spans="3:14" s="7083" customFormat="1" hidden="1">
      <c r="C279" s="7082"/>
      <c r="M279" s="7084"/>
      <c r="N279" s="7084"/>
    </row>
    <row r="280" spans="3:14" s="7083" customFormat="1" hidden="1">
      <c r="C280" s="7082"/>
      <c r="M280" s="7084"/>
      <c r="N280" s="7084"/>
    </row>
    <row r="281" spans="3:14" s="7083" customFormat="1" hidden="1">
      <c r="C281" s="7082"/>
      <c r="M281" s="7084"/>
      <c r="N281" s="7084"/>
    </row>
    <row r="282" spans="3:14" s="7083" customFormat="1" hidden="1">
      <c r="C282" s="7082"/>
      <c r="M282" s="7084"/>
      <c r="N282" s="7084"/>
    </row>
    <row r="283" spans="3:14" s="7083" customFormat="1" hidden="1">
      <c r="C283" s="7082"/>
      <c r="M283" s="7084"/>
      <c r="N283" s="7084"/>
    </row>
    <row r="284" spans="3:14" s="7083" customFormat="1" hidden="1">
      <c r="C284" s="7082"/>
      <c r="M284" s="7084"/>
      <c r="N284" s="7084"/>
    </row>
    <row r="285" spans="3:14" s="7083" customFormat="1" hidden="1">
      <c r="C285" s="7082"/>
      <c r="M285" s="7084"/>
      <c r="N285" s="7084"/>
    </row>
    <row r="286" spans="3:14" s="7083" customFormat="1" hidden="1">
      <c r="C286" s="7082"/>
      <c r="M286" s="7084"/>
      <c r="N286" s="7084"/>
    </row>
    <row r="287" spans="3:14" s="7083" customFormat="1" hidden="1">
      <c r="C287" s="7082"/>
      <c r="M287" s="7084"/>
      <c r="N287" s="7084"/>
    </row>
    <row r="288" spans="3:14" s="7083" customFormat="1" hidden="1">
      <c r="C288" s="7082"/>
      <c r="M288" s="7084"/>
      <c r="N288" s="7084"/>
    </row>
    <row r="289" spans="3:14" s="7083" customFormat="1" hidden="1">
      <c r="C289" s="7082"/>
      <c r="M289" s="7084"/>
      <c r="N289" s="7084"/>
    </row>
    <row r="290" spans="3:14" s="7083" customFormat="1" hidden="1">
      <c r="C290" s="7082"/>
      <c r="M290" s="7084"/>
      <c r="N290" s="7084"/>
    </row>
    <row r="291" spans="3:14" s="7083" customFormat="1" hidden="1">
      <c r="C291" s="7082"/>
      <c r="M291" s="7084"/>
      <c r="N291" s="7084"/>
    </row>
    <row r="292" spans="3:14" s="7083" customFormat="1" hidden="1">
      <c r="C292" s="7082"/>
      <c r="M292" s="7084"/>
      <c r="N292" s="7084"/>
    </row>
    <row r="293" spans="3:14" s="7083" customFormat="1" hidden="1">
      <c r="C293" s="7082"/>
      <c r="M293" s="7084"/>
      <c r="N293" s="7084"/>
    </row>
    <row r="294" spans="3:14" s="7083" customFormat="1" hidden="1">
      <c r="C294" s="7082"/>
      <c r="M294" s="7084"/>
      <c r="N294" s="7084"/>
    </row>
  </sheetData>
  <sheetProtection formatCells="0" formatColumns="0" formatRows="0"/>
  <customSheetViews>
    <customSheetView guid="{CC70D5D3-3A1F-46AA-BDCE-F692C2C36BEE}" fitToPage="1" hiddenRows="1">
      <selection activeCell="P3" sqref="P3"/>
      <pageMargins left="0.25" right="0.25" top="0.75" bottom="0.75" header="0.3" footer="0.3"/>
      <pageSetup paperSize="9" scale="58" fitToHeight="0" orientation="landscape" r:id="rId1"/>
    </customSheetView>
    <customSheetView guid="{41E394DC-1FDD-4D1F-8620-137B7012DC10}" showGridLines="0" fitToPage="1" hiddenRows="1">
      <pane xSplit="7" ySplit="9" topLeftCell="H28" activePane="bottomRight" state="frozen"/>
      <selection pane="bottomRight" activeCell="I31" sqref="I31"/>
      <pageMargins left="0.25" right="0.25" top="0.75" bottom="0.75" header="0.3" footer="0.3"/>
      <pageSetup paperSize="9" scale="68" fitToHeight="0" orientation="landscape" r:id="rId2"/>
    </customSheetView>
    <customSheetView guid="{DD364770-73A1-4C6D-9516-629A57F0EB18}" showGridLines="0" fitToPage="1" hiddenRows="1">
      <pane xSplit="7" ySplit="8" topLeftCell="J9" activePane="bottomRight" state="frozen"/>
      <selection pane="bottomRight" activeCell="R11" sqref="R11"/>
      <pageMargins left="0.25" right="0.25" top="0.75" bottom="0.75" header="0.3" footer="0.3"/>
      <pageSetup paperSize="9" scale="68" fitToHeight="0" orientation="landscape" r:id="rId3"/>
    </customSheetView>
    <customSheetView guid="{E14211BF-3959-45CF-A937-AD36AACCEFAC}" showGridLines="0" fitToPage="1" hiddenRows="1">
      <pane xSplit="7" ySplit="9" topLeftCell="H13" activePane="bottomRight" state="frozen"/>
      <selection pane="bottomRight" activeCell="I31" sqref="I31"/>
      <pageMargins left="0.25" right="0.25" top="0.75" bottom="0.75" header="0.3" footer="0.3"/>
      <pageSetup paperSize="9" scale="68" fitToHeight="0" orientation="landscape" r:id="rId4"/>
    </customSheetView>
    <customSheetView guid="{F416BD5B-C3AD-4F61-AAB2-55950A9B7E72}" fitToPage="1" hiddenRows="1">
      <pane xSplit="8" ySplit="9" topLeftCell="I34" activePane="bottomRight" state="frozen"/>
      <selection pane="bottomRight" activeCell="I38" sqref="I38"/>
      <pageMargins left="0.25" right="0.25" top="0.75" bottom="0.75" header="0.3" footer="0.3"/>
      <pageSetup paperSize="9" scale="68" fitToHeight="0" orientation="landscape" r:id="rId5"/>
    </customSheetView>
  </customSheetViews>
  <mergeCells count="8">
    <mergeCell ref="I7:L7"/>
    <mergeCell ref="O7:P7"/>
    <mergeCell ref="C8:H8"/>
    <mergeCell ref="C9:H9"/>
    <mergeCell ref="C5:E5"/>
    <mergeCell ref="F5:H5"/>
    <mergeCell ref="C6:E6"/>
    <mergeCell ref="F6:H6"/>
  </mergeCells>
  <pageMargins left="0.25" right="0.25" top="0.75" bottom="0.75" header="0.3" footer="0.3"/>
  <pageSetup paperSize="9" scale="58" fitToHeight="0" orientation="landscape" r:id="rId6"/>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45">
    <tabColor rgb="FFFF0000"/>
  </sheetPr>
  <dimension ref="A1:AN66"/>
  <sheetViews>
    <sheetView workbookViewId="0"/>
  </sheetViews>
  <sheetFormatPr defaultColWidth="0" defaultRowHeight="12.75" zeroHeight="1"/>
  <cols>
    <col min="1" max="2" width="9.140625" style="149" customWidth="1"/>
    <col min="3" max="3" width="37.7109375" style="149" customWidth="1"/>
    <col min="4" max="4" width="8.85546875" style="149" bestFit="1" customWidth="1"/>
    <col min="5" max="5" width="17.7109375" style="149" customWidth="1"/>
    <col min="6" max="6" width="6.85546875" style="149" bestFit="1" customWidth="1"/>
    <col min="7" max="7" width="9.140625" style="149" customWidth="1"/>
    <col min="8" max="8" width="7.28515625" style="149" customWidth="1"/>
    <col min="9" max="9" width="11.42578125" style="149" customWidth="1"/>
    <col min="10" max="10" width="9.42578125" style="149" customWidth="1"/>
    <col min="11" max="11" width="10.7109375" style="149" customWidth="1"/>
    <col min="12" max="13" width="9.140625" style="149" customWidth="1"/>
    <col min="14" max="14" width="9.140625" style="7001" customWidth="1"/>
    <col min="15" max="15" width="12.42578125" style="149" customWidth="1"/>
    <col min="16" max="16" width="9.140625" style="149" customWidth="1"/>
    <col min="17" max="23" width="11" style="149" bestFit="1" customWidth="1"/>
    <col min="24" max="24" width="16.28515625" style="149" bestFit="1" customWidth="1"/>
    <col min="25" max="25" width="9.140625" style="149" customWidth="1"/>
    <col min="26" max="37" width="18.7109375" style="149" customWidth="1"/>
    <col min="38" max="38" width="12.42578125" style="149" customWidth="1"/>
    <col min="39" max="40" width="9.140625" style="149" customWidth="1"/>
    <col min="41" max="16384" width="9.140625" style="149" hidden="1"/>
  </cols>
  <sheetData>
    <row r="1" spans="1:40">
      <c r="A1" s="738"/>
      <c r="B1" s="738"/>
      <c r="C1" s="738"/>
      <c r="D1" s="738"/>
      <c r="E1" s="738"/>
      <c r="F1" s="738"/>
      <c r="G1" s="738"/>
      <c r="H1" s="738"/>
      <c r="I1" s="738"/>
      <c r="J1" s="738"/>
      <c r="K1" s="738"/>
      <c r="L1" s="738"/>
      <c r="M1" s="738"/>
      <c r="N1" s="4109"/>
      <c r="O1" s="738"/>
      <c r="P1" s="738"/>
      <c r="Q1" s="738"/>
      <c r="R1" s="738"/>
      <c r="S1" s="738"/>
      <c r="T1" s="738"/>
      <c r="U1" s="738"/>
      <c r="V1" s="738"/>
      <c r="W1" s="738"/>
      <c r="X1" s="738"/>
      <c r="Y1" s="738"/>
      <c r="Z1" s="738"/>
      <c r="AA1" s="738"/>
      <c r="AB1" s="738"/>
      <c r="AC1" s="738"/>
      <c r="AD1" s="738"/>
      <c r="AE1" s="738"/>
      <c r="AF1" s="738"/>
      <c r="AG1" s="738"/>
      <c r="AH1" s="738"/>
      <c r="AI1" s="738"/>
      <c r="AJ1" s="738"/>
      <c r="AK1" s="738"/>
      <c r="AL1" s="6178"/>
      <c r="AM1" s="738"/>
      <c r="AN1" s="738"/>
    </row>
    <row r="2" spans="1:40" ht="13.5" thickBot="1">
      <c r="A2" s="738"/>
      <c r="B2" s="661"/>
      <c r="C2" s="661"/>
      <c r="D2" s="661"/>
      <c r="E2" s="661"/>
      <c r="F2" s="661"/>
      <c r="G2" s="661"/>
      <c r="H2" s="661"/>
      <c r="I2" s="661"/>
      <c r="J2" s="661"/>
      <c r="K2" s="661"/>
      <c r="L2" s="661"/>
      <c r="M2" s="661"/>
      <c r="N2" s="4105"/>
      <c r="O2" s="661"/>
      <c r="P2" s="661"/>
      <c r="Q2" s="661"/>
      <c r="R2" s="661"/>
      <c r="S2" s="661"/>
      <c r="T2" s="661"/>
      <c r="U2" s="661"/>
      <c r="V2" s="661"/>
      <c r="W2" s="661"/>
      <c r="X2" s="661"/>
      <c r="Y2" s="661"/>
      <c r="Z2" s="661"/>
      <c r="AA2" s="661"/>
      <c r="AB2" s="661"/>
      <c r="AC2" s="661"/>
      <c r="AD2" s="661"/>
      <c r="AE2" s="661"/>
      <c r="AF2" s="661"/>
      <c r="AG2" s="661"/>
      <c r="AH2" s="661"/>
      <c r="AI2" s="661"/>
      <c r="AJ2" s="661"/>
      <c r="AK2" s="661"/>
      <c r="AL2" s="6177"/>
      <c r="AM2" s="661"/>
      <c r="AN2" s="738"/>
    </row>
    <row r="3" spans="1:40" ht="16.5" thickBot="1">
      <c r="A3" s="738"/>
      <c r="B3" s="661"/>
      <c r="C3" s="2858" t="s">
        <v>2995</v>
      </c>
      <c r="D3" s="2856"/>
      <c r="E3" s="2856"/>
      <c r="F3" s="2857"/>
      <c r="G3" s="896"/>
      <c r="H3" s="896"/>
      <c r="I3" s="896"/>
      <c r="J3" s="896"/>
      <c r="K3" s="896"/>
      <c r="L3" s="896"/>
      <c r="M3" s="896"/>
      <c r="N3" s="4106"/>
      <c r="O3" s="896"/>
      <c r="P3" s="896"/>
      <c r="Q3" s="896"/>
      <c r="R3" s="896"/>
      <c r="S3" s="896"/>
      <c r="T3" s="896"/>
      <c r="U3" s="896"/>
      <c r="V3" s="896"/>
      <c r="W3" s="896"/>
      <c r="X3" s="896"/>
      <c r="Y3" s="661"/>
      <c r="Z3" s="661"/>
      <c r="AA3" s="661"/>
      <c r="AB3" s="661"/>
      <c r="AC3" s="661"/>
      <c r="AD3" s="661"/>
      <c r="AE3" s="661"/>
      <c r="AF3" s="661"/>
      <c r="AG3" s="661"/>
      <c r="AH3" s="661"/>
      <c r="AI3" s="62"/>
      <c r="AJ3" s="661"/>
      <c r="AK3" s="62"/>
      <c r="AL3" s="6111" t="s">
        <v>2845</v>
      </c>
      <c r="AM3" s="661"/>
      <c r="AN3" s="738"/>
    </row>
    <row r="4" spans="1:40" ht="15.75">
      <c r="A4" s="738"/>
      <c r="B4" s="661"/>
      <c r="C4" s="2853" t="s">
        <v>57</v>
      </c>
      <c r="D4" s="8622" t="str">
        <f>J!E4</f>
        <v>ABC Company</v>
      </c>
      <c r="E4" s="8623"/>
      <c r="F4" s="8624"/>
      <c r="G4" s="896"/>
      <c r="H4" s="896"/>
      <c r="I4" s="896"/>
      <c r="J4" s="896"/>
      <c r="K4" s="896"/>
      <c r="L4" s="896"/>
      <c r="M4" s="896"/>
      <c r="N4" s="4106"/>
      <c r="O4" s="896"/>
      <c r="P4" s="896"/>
      <c r="Q4" s="896"/>
      <c r="R4" s="896"/>
      <c r="S4" s="896"/>
      <c r="T4" s="896"/>
      <c r="U4" s="896"/>
      <c r="V4" s="896"/>
      <c r="W4" s="896"/>
      <c r="X4" s="896"/>
      <c r="Y4" s="661"/>
      <c r="Z4" s="661"/>
      <c r="AA4" s="661"/>
      <c r="AB4" s="661"/>
      <c r="AC4" s="661"/>
      <c r="AD4" s="661"/>
      <c r="AE4" s="661"/>
      <c r="AF4" s="661"/>
      <c r="AG4" s="661"/>
      <c r="AH4" s="661"/>
      <c r="AI4" s="661"/>
      <c r="AJ4" s="661"/>
      <c r="AK4" s="661"/>
      <c r="AL4" s="6177"/>
      <c r="AM4" s="661"/>
      <c r="AN4" s="738"/>
    </row>
    <row r="5" spans="1:40" ht="16.5" thickBot="1">
      <c r="A5" s="738"/>
      <c r="B5" s="661"/>
      <c r="C5" s="2836" t="s">
        <v>2719</v>
      </c>
      <c r="D5" s="8625">
        <f>J!E5</f>
        <v>44196</v>
      </c>
      <c r="E5" s="8626"/>
      <c r="F5" s="8627"/>
      <c r="G5" s="896"/>
      <c r="H5" s="896"/>
      <c r="I5" s="896"/>
      <c r="J5" s="896"/>
      <c r="K5" s="896"/>
      <c r="L5" s="896"/>
      <c r="M5" s="896"/>
      <c r="N5" s="4106"/>
      <c r="O5" s="896"/>
      <c r="P5" s="896"/>
      <c r="Q5" s="896"/>
      <c r="R5" s="896"/>
      <c r="S5" s="896"/>
      <c r="T5" s="896"/>
      <c r="U5" s="896"/>
      <c r="V5" s="896"/>
      <c r="W5" s="896"/>
      <c r="X5" s="896"/>
      <c r="Y5" s="661"/>
      <c r="Z5" s="661"/>
      <c r="AA5" s="661"/>
      <c r="AB5" s="661"/>
      <c r="AC5" s="661"/>
      <c r="AD5" s="661"/>
      <c r="AE5" s="661"/>
      <c r="AF5" s="661"/>
      <c r="AG5" s="661"/>
      <c r="AH5" s="661"/>
      <c r="AI5" s="661"/>
      <c r="AJ5" s="661"/>
      <c r="AK5" s="661"/>
      <c r="AL5" s="6177"/>
      <c r="AM5" s="661"/>
      <c r="AN5" s="738"/>
    </row>
    <row r="6" spans="1:40" ht="12.75" customHeight="1" thickBot="1">
      <c r="A6" s="738"/>
      <c r="B6" s="661"/>
      <c r="C6" s="661"/>
      <c r="D6" s="661"/>
      <c r="E6" s="661"/>
      <c r="F6" s="661"/>
      <c r="G6" s="661"/>
      <c r="H6" s="661"/>
      <c r="I6" s="661"/>
      <c r="J6" s="661"/>
      <c r="K6" s="661"/>
      <c r="L6" s="661"/>
      <c r="M6" s="661"/>
      <c r="N6" s="4105"/>
      <c r="O6" s="661"/>
      <c r="P6" s="661"/>
      <c r="Q6" s="661"/>
      <c r="R6" s="661"/>
      <c r="S6" s="661"/>
      <c r="T6" s="661"/>
      <c r="U6" s="661"/>
      <c r="V6" s="661"/>
      <c r="W6" s="661"/>
      <c r="X6" s="661"/>
      <c r="Y6" s="661"/>
      <c r="Z6" s="661"/>
      <c r="AA6" s="661"/>
      <c r="AB6" s="661"/>
      <c r="AC6" s="661"/>
      <c r="AD6" s="661"/>
      <c r="AE6" s="661"/>
      <c r="AF6" s="661"/>
      <c r="AG6" s="661"/>
      <c r="AH6" s="661"/>
      <c r="AI6" s="661"/>
      <c r="AJ6" s="661"/>
      <c r="AK6" s="661"/>
      <c r="AL6" s="6177"/>
      <c r="AM6" s="661"/>
      <c r="AN6" s="738"/>
    </row>
    <row r="7" spans="1:40" ht="12.75" customHeight="1">
      <c r="A7" s="738"/>
      <c r="B7" s="661"/>
      <c r="C7" s="8944" t="s">
        <v>4813</v>
      </c>
      <c r="D7" s="4693"/>
      <c r="E7" s="4951"/>
      <c r="F7" s="4952"/>
      <c r="G7" s="4953"/>
      <c r="H7" s="8975" t="s">
        <v>1353</v>
      </c>
      <c r="I7" s="8975"/>
      <c r="J7" s="8975"/>
      <c r="K7" s="8975"/>
      <c r="L7" s="8976" t="s">
        <v>1272</v>
      </c>
      <c r="M7" s="8975"/>
      <c r="N7" s="8977" t="s">
        <v>1227</v>
      </c>
      <c r="O7" s="4698"/>
      <c r="P7" s="4698"/>
      <c r="Q7" s="4764"/>
      <c r="R7" s="4764"/>
      <c r="S7" s="4764"/>
      <c r="T7" s="4764"/>
      <c r="U7" s="4700"/>
      <c r="V7" s="4700"/>
      <c r="W7" s="4700"/>
      <c r="X7" s="3881"/>
      <c r="Y7" s="661"/>
      <c r="Z7" s="8958" t="s">
        <v>1148</v>
      </c>
      <c r="AA7" s="8979"/>
      <c r="AB7" s="8979"/>
      <c r="AC7" s="8979"/>
      <c r="AD7" s="8979"/>
      <c r="AE7" s="8828"/>
      <c r="AF7" s="8828"/>
      <c r="AG7" s="8979"/>
      <c r="AH7" s="8979"/>
      <c r="AI7" s="8931"/>
      <c r="AJ7" s="661"/>
      <c r="AK7" s="4016" t="s">
        <v>1522</v>
      </c>
      <c r="AL7" s="8924" t="s">
        <v>4185</v>
      </c>
      <c r="AM7" s="661"/>
      <c r="AN7" s="738"/>
    </row>
    <row r="8" spans="1:40">
      <c r="A8" s="738"/>
      <c r="B8" s="661"/>
      <c r="C8" s="8945"/>
      <c r="D8" s="4701" t="s">
        <v>1273</v>
      </c>
      <c r="E8" s="4101" t="s">
        <v>1347</v>
      </c>
      <c r="F8" s="2498"/>
      <c r="G8" s="3824" t="s">
        <v>615</v>
      </c>
      <c r="H8" s="3824"/>
      <c r="I8" s="3824"/>
      <c r="J8" s="3824"/>
      <c r="K8" s="3824"/>
      <c r="L8" s="3824"/>
      <c r="M8" s="3824"/>
      <c r="N8" s="8978"/>
      <c r="O8" s="3824" t="s">
        <v>644</v>
      </c>
      <c r="P8" s="8980" t="s">
        <v>1229</v>
      </c>
      <c r="Q8" s="3824" t="s">
        <v>644</v>
      </c>
      <c r="R8" s="3824" t="s">
        <v>644</v>
      </c>
      <c r="S8" s="3824" t="s">
        <v>644</v>
      </c>
      <c r="T8" s="3824" t="s">
        <v>644</v>
      </c>
      <c r="U8" s="3822"/>
      <c r="V8" s="3822"/>
      <c r="W8" s="3822"/>
      <c r="X8" s="3857"/>
      <c r="Y8" s="661"/>
      <c r="Z8" s="4012" t="s">
        <v>1238</v>
      </c>
      <c r="AA8" s="4013" t="s">
        <v>1239</v>
      </c>
      <c r="AB8" s="4013" t="s">
        <v>1240</v>
      </c>
      <c r="AC8" s="4013" t="s">
        <v>1239</v>
      </c>
      <c r="AD8" s="4014" t="s">
        <v>1241</v>
      </c>
      <c r="AE8" s="5942"/>
      <c r="AF8" s="5950"/>
      <c r="AG8" s="4014"/>
      <c r="AH8" s="4014"/>
      <c r="AI8" s="4941" t="s">
        <v>1242</v>
      </c>
      <c r="AJ8" s="661"/>
      <c r="AK8" s="394" t="s">
        <v>1524</v>
      </c>
      <c r="AL8" s="8925"/>
      <c r="AM8" s="661"/>
      <c r="AN8" s="738"/>
    </row>
    <row r="9" spans="1:40">
      <c r="A9" s="738"/>
      <c r="B9" s="661"/>
      <c r="C9" s="8945"/>
      <c r="D9" s="4206" t="s">
        <v>1279</v>
      </c>
      <c r="E9" s="4101" t="s">
        <v>1348</v>
      </c>
      <c r="F9" s="2498" t="s">
        <v>1246</v>
      </c>
      <c r="G9" s="3824" t="s">
        <v>403</v>
      </c>
      <c r="H9" s="3824" t="s">
        <v>1354</v>
      </c>
      <c r="I9" s="3824" t="s">
        <v>1354</v>
      </c>
      <c r="J9" s="3824" t="s">
        <v>1355</v>
      </c>
      <c r="K9" s="3824" t="s">
        <v>1355</v>
      </c>
      <c r="L9" s="3824" t="s">
        <v>1281</v>
      </c>
      <c r="M9" s="3824" t="s">
        <v>1321</v>
      </c>
      <c r="N9" s="8978"/>
      <c r="O9" s="3824" t="s">
        <v>1282</v>
      </c>
      <c r="P9" s="8981"/>
      <c r="Q9" s="3824" t="s">
        <v>1284</v>
      </c>
      <c r="R9" s="3824" t="s">
        <v>1285</v>
      </c>
      <c r="S9" s="3824" t="s">
        <v>1286</v>
      </c>
      <c r="T9" s="3824" t="s">
        <v>1284</v>
      </c>
      <c r="U9" s="3822" t="s">
        <v>1249</v>
      </c>
      <c r="V9" s="3822" t="s">
        <v>1250</v>
      </c>
      <c r="W9" s="3822" t="s">
        <v>4162</v>
      </c>
      <c r="X9" s="3857" t="s">
        <v>1262</v>
      </c>
      <c r="Y9" s="661"/>
      <c r="Z9" s="365" t="s">
        <v>1251</v>
      </c>
      <c r="AA9" s="350" t="s">
        <v>1252</v>
      </c>
      <c r="AB9" s="350" t="s">
        <v>1253</v>
      </c>
      <c r="AC9" s="350" t="s">
        <v>1254</v>
      </c>
      <c r="AD9" s="351" t="s">
        <v>1255</v>
      </c>
      <c r="AE9" s="3822" t="s">
        <v>1249</v>
      </c>
      <c r="AF9" s="3822" t="s">
        <v>1250</v>
      </c>
      <c r="AG9" s="3822" t="s">
        <v>4162</v>
      </c>
      <c r="AH9" s="3857" t="s">
        <v>1262</v>
      </c>
      <c r="AI9" s="366" t="s">
        <v>1256</v>
      </c>
      <c r="AJ9" s="661"/>
      <c r="AK9" s="394" t="s">
        <v>1462</v>
      </c>
      <c r="AL9" s="8925"/>
      <c r="AM9" s="661"/>
      <c r="AN9" s="738"/>
    </row>
    <row r="10" spans="1:40">
      <c r="A10" s="738"/>
      <c r="B10" s="661"/>
      <c r="C10" s="8945"/>
      <c r="D10" s="4206" t="s">
        <v>826</v>
      </c>
      <c r="E10" s="4101" t="s">
        <v>1351</v>
      </c>
      <c r="F10" s="2498" t="s">
        <v>1259</v>
      </c>
      <c r="G10" s="3824" t="s">
        <v>1260</v>
      </c>
      <c r="H10" s="3824" t="s">
        <v>826</v>
      </c>
      <c r="I10" s="3824" t="s">
        <v>1281</v>
      </c>
      <c r="J10" s="3824" t="s">
        <v>826</v>
      </c>
      <c r="K10" s="3824" t="s">
        <v>1281</v>
      </c>
      <c r="L10" s="3824" t="s">
        <v>1319</v>
      </c>
      <c r="M10" s="3824" t="s">
        <v>1319</v>
      </c>
      <c r="N10" s="8978"/>
      <c r="O10" s="3824" t="s">
        <v>1293</v>
      </c>
      <c r="P10" s="8981"/>
      <c r="Q10" s="4702" t="s">
        <v>1295</v>
      </c>
      <c r="R10" s="3824" t="s">
        <v>1296</v>
      </c>
      <c r="S10" s="3824" t="s">
        <v>1297</v>
      </c>
      <c r="T10" s="4702" t="s">
        <v>1295</v>
      </c>
      <c r="U10" s="2837" t="s">
        <v>1261</v>
      </c>
      <c r="V10" s="2837" t="s">
        <v>1261</v>
      </c>
      <c r="W10" s="2837" t="s">
        <v>1261</v>
      </c>
      <c r="X10" s="3857" t="s">
        <v>1261</v>
      </c>
      <c r="Y10" s="661"/>
      <c r="Z10" s="365" t="s">
        <v>1263</v>
      </c>
      <c r="AA10" s="350" t="s">
        <v>1264</v>
      </c>
      <c r="AB10" s="350" t="s">
        <v>1264</v>
      </c>
      <c r="AC10" s="351" t="s">
        <v>1265</v>
      </c>
      <c r="AD10" s="351" t="s">
        <v>1265</v>
      </c>
      <c r="AE10" s="2837" t="s">
        <v>1261</v>
      </c>
      <c r="AF10" s="2837" t="s">
        <v>1261</v>
      </c>
      <c r="AG10" s="2837" t="s">
        <v>1261</v>
      </c>
      <c r="AH10" s="3857" t="s">
        <v>1261</v>
      </c>
      <c r="AI10" s="366" t="s">
        <v>1263</v>
      </c>
      <c r="AJ10" s="661"/>
      <c r="AK10" s="395">
        <v>43100</v>
      </c>
      <c r="AL10" s="8925"/>
      <c r="AM10" s="661"/>
      <c r="AN10" s="738"/>
    </row>
    <row r="11" spans="1:40">
      <c r="A11" s="738"/>
      <c r="B11" s="661"/>
      <c r="C11" s="8945"/>
      <c r="D11" s="415"/>
      <c r="E11" s="706"/>
      <c r="F11" s="2498"/>
      <c r="G11" s="3824"/>
      <c r="H11" s="3824"/>
      <c r="I11" s="3824"/>
      <c r="J11" s="3824"/>
      <c r="K11" s="3824"/>
      <c r="L11" s="3824" t="s">
        <v>1302</v>
      </c>
      <c r="M11" s="3824" t="s">
        <v>853</v>
      </c>
      <c r="N11" s="8978"/>
      <c r="O11" s="3824" t="s">
        <v>1302</v>
      </c>
      <c r="P11" s="8981"/>
      <c r="Q11" s="3824" t="s">
        <v>1304</v>
      </c>
      <c r="R11" s="3824" t="s">
        <v>1305</v>
      </c>
      <c r="S11" s="3824" t="s">
        <v>1306</v>
      </c>
      <c r="T11" s="3824" t="s">
        <v>1307</v>
      </c>
      <c r="U11" s="2837"/>
      <c r="V11" s="2837"/>
      <c r="W11" s="2837"/>
      <c r="X11" s="3801"/>
      <c r="Y11" s="661"/>
      <c r="Z11" s="594"/>
      <c r="AA11" s="415"/>
      <c r="AB11" s="415"/>
      <c r="AC11" s="415"/>
      <c r="AD11" s="415"/>
      <c r="AE11" s="5896"/>
      <c r="AF11" s="351"/>
      <c r="AG11" s="415"/>
      <c r="AH11" s="415"/>
      <c r="AI11" s="416"/>
      <c r="AJ11" s="661"/>
      <c r="AK11" s="8926" t="s">
        <v>1309</v>
      </c>
      <c r="AL11" s="8925"/>
      <c r="AM11" s="661"/>
      <c r="AN11" s="738"/>
    </row>
    <row r="12" spans="1:40">
      <c r="A12" s="738"/>
      <c r="B12" s="661"/>
      <c r="C12" s="8982"/>
      <c r="D12" s="4954" t="s">
        <v>344</v>
      </c>
      <c r="E12" s="4955" t="s">
        <v>1352</v>
      </c>
      <c r="F12" s="4956"/>
      <c r="G12" s="4954" t="s">
        <v>390</v>
      </c>
      <c r="H12" s="4957"/>
      <c r="I12" s="4957"/>
      <c r="J12" s="4957"/>
      <c r="K12" s="4957"/>
      <c r="L12" s="4957" t="s">
        <v>8</v>
      </c>
      <c r="M12" s="4957"/>
      <c r="N12" s="4958"/>
      <c r="O12" s="4957"/>
      <c r="P12" s="4957"/>
      <c r="Q12" s="4957" t="s">
        <v>1305</v>
      </c>
      <c r="R12" s="4957"/>
      <c r="S12" s="4957"/>
      <c r="T12" s="4957" t="s">
        <v>1305</v>
      </c>
      <c r="U12" s="4959"/>
      <c r="V12" s="4959"/>
      <c r="W12" s="4959"/>
      <c r="X12" s="4960" t="s">
        <v>1356</v>
      </c>
      <c r="Y12" s="661"/>
      <c r="Z12" s="2499" t="s">
        <v>1357</v>
      </c>
      <c r="AA12" s="4887"/>
      <c r="AB12" s="4887"/>
      <c r="AC12" s="4888"/>
      <c r="AD12" s="4887"/>
      <c r="AE12" s="4887"/>
      <c r="AF12" s="4887"/>
      <c r="AG12" s="4887"/>
      <c r="AH12" s="4887" t="s">
        <v>4005</v>
      </c>
      <c r="AI12" s="4558" t="s">
        <v>4006</v>
      </c>
      <c r="AJ12" s="661"/>
      <c r="AK12" s="8927"/>
      <c r="AL12" s="7452" t="s">
        <v>792</v>
      </c>
      <c r="AM12" s="661"/>
      <c r="AN12" s="738"/>
    </row>
    <row r="13" spans="1:40">
      <c r="A13" s="738"/>
      <c r="B13" s="661"/>
      <c r="C13" s="4961" t="s">
        <v>392</v>
      </c>
      <c r="D13" s="4962" t="s">
        <v>409</v>
      </c>
      <c r="E13" s="4909" t="s">
        <v>410</v>
      </c>
      <c r="F13" s="4962" t="s">
        <v>411</v>
      </c>
      <c r="G13" s="4963" t="s">
        <v>412</v>
      </c>
      <c r="H13" s="4963" t="s">
        <v>413</v>
      </c>
      <c r="I13" s="4962" t="s">
        <v>414</v>
      </c>
      <c r="J13" s="4962" t="s">
        <v>415</v>
      </c>
      <c r="K13" s="4962" t="s">
        <v>416</v>
      </c>
      <c r="L13" s="4962" t="s">
        <v>417</v>
      </c>
      <c r="M13" s="4963" t="s">
        <v>418</v>
      </c>
      <c r="N13" s="4964" t="s">
        <v>419</v>
      </c>
      <c r="O13" s="4963" t="s">
        <v>420</v>
      </c>
      <c r="P13" s="4963" t="s">
        <v>421</v>
      </c>
      <c r="Q13" s="4963" t="s">
        <v>422</v>
      </c>
      <c r="R13" s="4963" t="s">
        <v>1093</v>
      </c>
      <c r="S13" s="4963" t="s">
        <v>1094</v>
      </c>
      <c r="T13" s="4963" t="s">
        <v>1095</v>
      </c>
      <c r="U13" s="4963" t="s">
        <v>1096</v>
      </c>
      <c r="V13" s="4963" t="s">
        <v>1097</v>
      </c>
      <c r="W13" s="4714" t="s">
        <v>1098</v>
      </c>
      <c r="X13" s="4965" t="s">
        <v>1155</v>
      </c>
      <c r="Y13" s="661"/>
      <c r="Z13" s="4889" t="s">
        <v>1156</v>
      </c>
      <c r="AA13" s="4890" t="s">
        <v>1157</v>
      </c>
      <c r="AB13" s="4890" t="s">
        <v>1158</v>
      </c>
      <c r="AC13" s="4890" t="s">
        <v>1159</v>
      </c>
      <c r="AD13" s="4890" t="s">
        <v>1160</v>
      </c>
      <c r="AE13" s="4890" t="s">
        <v>1161</v>
      </c>
      <c r="AF13" s="4890" t="s">
        <v>1162</v>
      </c>
      <c r="AG13" s="4891" t="s">
        <v>1163</v>
      </c>
      <c r="AH13" s="4890" t="s">
        <v>1164</v>
      </c>
      <c r="AI13" s="4891" t="s">
        <v>1209</v>
      </c>
      <c r="AJ13" s="661"/>
      <c r="AK13" s="4937" t="s">
        <v>1210</v>
      </c>
      <c r="AL13" s="7439" t="s">
        <v>1211</v>
      </c>
      <c r="AM13" s="661"/>
      <c r="AN13" s="738"/>
    </row>
    <row r="14" spans="1:40">
      <c r="A14" s="738"/>
      <c r="B14" s="661"/>
      <c r="C14" s="4966"/>
      <c r="D14" s="4967"/>
      <c r="E14" s="3694"/>
      <c r="F14" s="3694"/>
      <c r="G14" s="4968"/>
      <c r="H14" s="4969"/>
      <c r="I14" s="4970"/>
      <c r="J14" s="4970"/>
      <c r="K14" s="4970"/>
      <c r="L14" s="4971"/>
      <c r="M14" s="181" t="s">
        <v>8</v>
      </c>
      <c r="N14" s="4931"/>
      <c r="O14" s="4970"/>
      <c r="P14" s="4971"/>
      <c r="Q14" s="3027"/>
      <c r="R14" s="3027"/>
      <c r="S14" s="3027"/>
      <c r="T14" s="3027"/>
      <c r="U14" s="183"/>
      <c r="V14" s="4970"/>
      <c r="W14" s="4725"/>
      <c r="X14" s="3028"/>
      <c r="Y14" s="661"/>
      <c r="Z14" s="4942"/>
      <c r="AA14" s="4943"/>
      <c r="AB14" s="4943"/>
      <c r="AC14" s="4943"/>
      <c r="AD14" s="4943"/>
      <c r="AE14" s="5952"/>
      <c r="AF14" s="5952"/>
      <c r="AG14" s="4943"/>
      <c r="AH14" s="4943"/>
      <c r="AI14" s="4944"/>
      <c r="AJ14" s="661"/>
      <c r="AK14" s="4938"/>
      <c r="AL14" s="3031"/>
      <c r="AM14" s="661"/>
      <c r="AN14" s="738"/>
    </row>
    <row r="15" spans="1:40">
      <c r="A15" s="738"/>
      <c r="B15" s="661"/>
      <c r="C15" s="3634" t="s">
        <v>1268</v>
      </c>
      <c r="D15" s="3996"/>
      <c r="E15" s="4972"/>
      <c r="F15" s="4972"/>
      <c r="G15" s="4973" t="b">
        <v>1</v>
      </c>
      <c r="H15" s="4974"/>
      <c r="I15" s="4674"/>
      <c r="J15" s="3996"/>
      <c r="K15" s="4674"/>
      <c r="L15" s="4674"/>
      <c r="M15" s="4674"/>
      <c r="N15" s="4935">
        <v>0</v>
      </c>
      <c r="O15" s="4975"/>
      <c r="P15" s="4976"/>
      <c r="Q15" s="4975"/>
      <c r="R15" s="4975"/>
      <c r="S15" s="4975"/>
      <c r="T15" s="4975"/>
      <c r="U15" s="4975"/>
      <c r="V15" s="4975"/>
      <c r="W15" s="4975"/>
      <c r="X15" s="4977">
        <f>+U15+V15-W15</f>
        <v>0</v>
      </c>
      <c r="Y15" s="661"/>
      <c r="Z15" s="4936">
        <f>AA15+AB15</f>
        <v>0</v>
      </c>
      <c r="AA15" s="4102"/>
      <c r="AB15" s="4102"/>
      <c r="AC15" s="4102"/>
      <c r="AD15" s="4102"/>
      <c r="AE15" s="4102"/>
      <c r="AF15" s="4102"/>
      <c r="AG15" s="4102"/>
      <c r="AH15" s="4463">
        <f>AE15+AF15-AG15</f>
        <v>0</v>
      </c>
      <c r="AI15" s="4484">
        <f>AB15+AD15</f>
        <v>0</v>
      </c>
      <c r="AJ15" s="661"/>
      <c r="AK15" s="4678"/>
      <c r="AL15" s="4678"/>
      <c r="AM15" s="661"/>
      <c r="AN15" s="738"/>
    </row>
    <row r="16" spans="1:40">
      <c r="A16" s="738"/>
      <c r="B16" s="661"/>
      <c r="C16" s="3634" t="s">
        <v>1268</v>
      </c>
      <c r="D16" s="3996"/>
      <c r="E16" s="4972"/>
      <c r="F16" s="4972"/>
      <c r="G16" s="4973" t="b">
        <v>0</v>
      </c>
      <c r="H16" s="4974"/>
      <c r="I16" s="4674"/>
      <c r="J16" s="3996"/>
      <c r="K16" s="4674"/>
      <c r="L16" s="4674"/>
      <c r="M16" s="4674"/>
      <c r="N16" s="4935">
        <v>0</v>
      </c>
      <c r="O16" s="4975"/>
      <c r="P16" s="4976"/>
      <c r="Q16" s="4975"/>
      <c r="R16" s="4975"/>
      <c r="S16" s="4975"/>
      <c r="T16" s="4975"/>
      <c r="U16" s="4975"/>
      <c r="V16" s="4975"/>
      <c r="W16" s="4975"/>
      <c r="X16" s="4977">
        <f>+U16+V16-W16</f>
        <v>0</v>
      </c>
      <c r="Y16" s="661"/>
      <c r="Z16" s="4936">
        <f>AA16+AB16</f>
        <v>0</v>
      </c>
      <c r="AA16" s="4102"/>
      <c r="AB16" s="4102"/>
      <c r="AC16" s="4102"/>
      <c r="AD16" s="4102"/>
      <c r="AE16" s="4102"/>
      <c r="AF16" s="4102"/>
      <c r="AG16" s="4102"/>
      <c r="AH16" s="4463">
        <f t="shared" ref="AH16:AH46" si="0">AE16+AF16-AG16</f>
        <v>0</v>
      </c>
      <c r="AI16" s="4484">
        <f>AB16+AD16</f>
        <v>0</v>
      </c>
      <c r="AJ16" s="661"/>
      <c r="AK16" s="4678"/>
      <c r="AL16" s="4678"/>
      <c r="AM16" s="661"/>
      <c r="AN16" s="738"/>
    </row>
    <row r="17" spans="1:40">
      <c r="A17" s="738"/>
      <c r="B17" s="661"/>
      <c r="C17" s="3634" t="s">
        <v>1268</v>
      </c>
      <c r="D17" s="3996"/>
      <c r="E17" s="4972"/>
      <c r="F17" s="4972"/>
      <c r="G17" s="4973" t="b">
        <v>1</v>
      </c>
      <c r="H17" s="4974"/>
      <c r="I17" s="4674"/>
      <c r="J17" s="3996"/>
      <c r="K17" s="4674"/>
      <c r="L17" s="4674"/>
      <c r="M17" s="4674"/>
      <c r="N17" s="4935">
        <v>0</v>
      </c>
      <c r="O17" s="4975"/>
      <c r="P17" s="4976"/>
      <c r="Q17" s="4975"/>
      <c r="R17" s="4975"/>
      <c r="S17" s="4975"/>
      <c r="T17" s="4975"/>
      <c r="U17" s="4975"/>
      <c r="V17" s="4975"/>
      <c r="W17" s="4975"/>
      <c r="X17" s="4977">
        <f>+U17+V17-W17</f>
        <v>0</v>
      </c>
      <c r="Y17" s="661"/>
      <c r="Z17" s="4936">
        <f>AA17+AB17</f>
        <v>0</v>
      </c>
      <c r="AA17" s="4102"/>
      <c r="AB17" s="4102"/>
      <c r="AC17" s="4102"/>
      <c r="AD17" s="4102"/>
      <c r="AE17" s="4102"/>
      <c r="AF17" s="4102"/>
      <c r="AG17" s="4102"/>
      <c r="AH17" s="4463">
        <f t="shared" si="0"/>
        <v>0</v>
      </c>
      <c r="AI17" s="4484">
        <f>AB17+AD17</f>
        <v>0</v>
      </c>
      <c r="AJ17" s="661"/>
      <c r="AK17" s="4678"/>
      <c r="AL17" s="4678"/>
      <c r="AM17" s="661"/>
      <c r="AN17" s="738"/>
    </row>
    <row r="18" spans="1:40">
      <c r="A18" s="738"/>
      <c r="B18" s="661"/>
      <c r="C18" s="3634" t="s">
        <v>1268</v>
      </c>
      <c r="D18" s="3996"/>
      <c r="E18" s="4972"/>
      <c r="F18" s="4972"/>
      <c r="G18" s="4973" t="b">
        <v>1</v>
      </c>
      <c r="H18" s="4974"/>
      <c r="I18" s="4674"/>
      <c r="J18" s="3996"/>
      <c r="K18" s="4674"/>
      <c r="L18" s="4674"/>
      <c r="M18" s="4674"/>
      <c r="N18" s="4935">
        <v>0</v>
      </c>
      <c r="O18" s="4975"/>
      <c r="P18" s="4976"/>
      <c r="Q18" s="4975"/>
      <c r="R18" s="4975"/>
      <c r="S18" s="4975"/>
      <c r="T18" s="4975"/>
      <c r="U18" s="4975"/>
      <c r="V18" s="4975"/>
      <c r="W18" s="4975"/>
      <c r="X18" s="4977">
        <f t="shared" ref="X18:X47" si="1">+U18+V18-W18</f>
        <v>0</v>
      </c>
      <c r="Y18" s="661"/>
      <c r="Z18" s="4936">
        <f t="shared" ref="Z18:Z47" si="2">AA18+AB18</f>
        <v>0</v>
      </c>
      <c r="AA18" s="4102"/>
      <c r="AB18" s="4102"/>
      <c r="AC18" s="4102"/>
      <c r="AD18" s="4102"/>
      <c r="AE18" s="4102"/>
      <c r="AF18" s="4102"/>
      <c r="AG18" s="4102"/>
      <c r="AH18" s="4463">
        <f t="shared" si="0"/>
        <v>0</v>
      </c>
      <c r="AI18" s="4484">
        <f t="shared" ref="AI18:AI47" si="3">AB18+AD18</f>
        <v>0</v>
      </c>
      <c r="AJ18" s="661"/>
      <c r="AK18" s="4678"/>
      <c r="AL18" s="4678"/>
      <c r="AM18" s="661"/>
      <c r="AN18" s="738"/>
    </row>
    <row r="19" spans="1:40">
      <c r="A19" s="738"/>
      <c r="B19" s="661"/>
      <c r="C19" s="3634" t="s">
        <v>1268</v>
      </c>
      <c r="D19" s="3996"/>
      <c r="E19" s="4972"/>
      <c r="F19" s="4972"/>
      <c r="G19" s="4973" t="b">
        <v>1</v>
      </c>
      <c r="H19" s="4974"/>
      <c r="I19" s="4674"/>
      <c r="J19" s="3996"/>
      <c r="K19" s="4674"/>
      <c r="L19" s="4674"/>
      <c r="M19" s="4674"/>
      <c r="N19" s="4935">
        <v>0</v>
      </c>
      <c r="O19" s="4975"/>
      <c r="P19" s="4976"/>
      <c r="Q19" s="4975"/>
      <c r="R19" s="4975"/>
      <c r="S19" s="4975"/>
      <c r="T19" s="4975"/>
      <c r="U19" s="4975"/>
      <c r="V19" s="4975"/>
      <c r="W19" s="4975"/>
      <c r="X19" s="4977">
        <f t="shared" si="1"/>
        <v>0</v>
      </c>
      <c r="Y19" s="661"/>
      <c r="Z19" s="4936">
        <f t="shared" si="2"/>
        <v>0</v>
      </c>
      <c r="AA19" s="4102"/>
      <c r="AB19" s="4102"/>
      <c r="AC19" s="4102"/>
      <c r="AD19" s="4102"/>
      <c r="AE19" s="4102"/>
      <c r="AF19" s="4102"/>
      <c r="AG19" s="4102"/>
      <c r="AH19" s="4463">
        <f t="shared" si="0"/>
        <v>0</v>
      </c>
      <c r="AI19" s="4484">
        <f t="shared" si="3"/>
        <v>0</v>
      </c>
      <c r="AJ19" s="661"/>
      <c r="AK19" s="4678"/>
      <c r="AL19" s="4678"/>
      <c r="AM19" s="661"/>
      <c r="AN19" s="738"/>
    </row>
    <row r="20" spans="1:40">
      <c r="A20" s="738"/>
      <c r="B20" s="661"/>
      <c r="C20" s="3634" t="s">
        <v>1268</v>
      </c>
      <c r="D20" s="3996"/>
      <c r="E20" s="4972"/>
      <c r="F20" s="4972"/>
      <c r="G20" s="4973" t="b">
        <v>1</v>
      </c>
      <c r="H20" s="4974"/>
      <c r="I20" s="4674"/>
      <c r="J20" s="3996"/>
      <c r="K20" s="4674"/>
      <c r="L20" s="4674"/>
      <c r="M20" s="4674"/>
      <c r="N20" s="4935">
        <v>0</v>
      </c>
      <c r="O20" s="4975"/>
      <c r="P20" s="4976"/>
      <c r="Q20" s="4975"/>
      <c r="R20" s="4975"/>
      <c r="S20" s="4975"/>
      <c r="T20" s="4975"/>
      <c r="U20" s="4975"/>
      <c r="V20" s="4975"/>
      <c r="W20" s="4975"/>
      <c r="X20" s="4977">
        <f t="shared" si="1"/>
        <v>0</v>
      </c>
      <c r="Y20" s="661"/>
      <c r="Z20" s="4936">
        <f t="shared" si="2"/>
        <v>0</v>
      </c>
      <c r="AA20" s="4102"/>
      <c r="AB20" s="4102"/>
      <c r="AC20" s="4102"/>
      <c r="AD20" s="4102"/>
      <c r="AE20" s="4102"/>
      <c r="AF20" s="4102"/>
      <c r="AG20" s="4102"/>
      <c r="AH20" s="4463">
        <f t="shared" si="0"/>
        <v>0</v>
      </c>
      <c r="AI20" s="4484">
        <f t="shared" si="3"/>
        <v>0</v>
      </c>
      <c r="AJ20" s="661"/>
      <c r="AK20" s="4678"/>
      <c r="AL20" s="4678"/>
      <c r="AM20" s="661"/>
      <c r="AN20" s="738"/>
    </row>
    <row r="21" spans="1:40">
      <c r="A21" s="738"/>
      <c r="B21" s="661"/>
      <c r="C21" s="3634" t="s">
        <v>1268</v>
      </c>
      <c r="D21" s="3996"/>
      <c r="E21" s="4972"/>
      <c r="F21" s="4972"/>
      <c r="G21" s="4973" t="b">
        <v>1</v>
      </c>
      <c r="H21" s="4974"/>
      <c r="I21" s="4674"/>
      <c r="J21" s="3996"/>
      <c r="K21" s="4674"/>
      <c r="L21" s="4674"/>
      <c r="M21" s="4674"/>
      <c r="N21" s="4935">
        <v>0</v>
      </c>
      <c r="O21" s="4975"/>
      <c r="P21" s="4976"/>
      <c r="Q21" s="4975"/>
      <c r="R21" s="4975"/>
      <c r="S21" s="4975"/>
      <c r="T21" s="4975"/>
      <c r="U21" s="4975"/>
      <c r="V21" s="4975"/>
      <c r="W21" s="4975"/>
      <c r="X21" s="4977">
        <f t="shared" si="1"/>
        <v>0</v>
      </c>
      <c r="Y21" s="661"/>
      <c r="Z21" s="4936">
        <f t="shared" si="2"/>
        <v>0</v>
      </c>
      <c r="AA21" s="4102"/>
      <c r="AB21" s="4102"/>
      <c r="AC21" s="4102"/>
      <c r="AD21" s="4102"/>
      <c r="AE21" s="4102"/>
      <c r="AF21" s="4102"/>
      <c r="AG21" s="4102"/>
      <c r="AH21" s="4463">
        <f t="shared" si="0"/>
        <v>0</v>
      </c>
      <c r="AI21" s="4484">
        <f t="shared" si="3"/>
        <v>0</v>
      </c>
      <c r="AJ21" s="661"/>
      <c r="AK21" s="4678"/>
      <c r="AL21" s="4678"/>
      <c r="AM21" s="661"/>
      <c r="AN21" s="738"/>
    </row>
    <row r="22" spans="1:40">
      <c r="A22" s="738"/>
      <c r="B22" s="661"/>
      <c r="C22" s="3634" t="s">
        <v>1268</v>
      </c>
      <c r="D22" s="3996"/>
      <c r="E22" s="4972"/>
      <c r="F22" s="4972"/>
      <c r="G22" s="4973" t="b">
        <v>1</v>
      </c>
      <c r="H22" s="4974"/>
      <c r="I22" s="4674"/>
      <c r="J22" s="3996"/>
      <c r="K22" s="4674"/>
      <c r="L22" s="4674"/>
      <c r="M22" s="4674"/>
      <c r="N22" s="4935">
        <v>0</v>
      </c>
      <c r="O22" s="4975"/>
      <c r="P22" s="4976"/>
      <c r="Q22" s="4975"/>
      <c r="R22" s="4975"/>
      <c r="S22" s="4975"/>
      <c r="T22" s="4975"/>
      <c r="U22" s="4975"/>
      <c r="V22" s="4975"/>
      <c r="W22" s="4975"/>
      <c r="X22" s="4977">
        <f t="shared" si="1"/>
        <v>0</v>
      </c>
      <c r="Y22" s="661"/>
      <c r="Z22" s="4936">
        <f t="shared" si="2"/>
        <v>0</v>
      </c>
      <c r="AA22" s="4102"/>
      <c r="AB22" s="4102"/>
      <c r="AC22" s="4102"/>
      <c r="AD22" s="4102"/>
      <c r="AE22" s="4102"/>
      <c r="AF22" s="4102"/>
      <c r="AG22" s="4102"/>
      <c r="AH22" s="4463">
        <f t="shared" si="0"/>
        <v>0</v>
      </c>
      <c r="AI22" s="4484">
        <f t="shared" si="3"/>
        <v>0</v>
      </c>
      <c r="AJ22" s="661"/>
      <c r="AK22" s="4678"/>
      <c r="AL22" s="4678"/>
      <c r="AM22" s="661"/>
      <c r="AN22" s="738"/>
    </row>
    <row r="23" spans="1:40">
      <c r="A23" s="738"/>
      <c r="B23" s="661"/>
      <c r="C23" s="3634" t="s">
        <v>1268</v>
      </c>
      <c r="D23" s="3996"/>
      <c r="E23" s="4972"/>
      <c r="F23" s="4972"/>
      <c r="G23" s="4973" t="b">
        <v>1</v>
      </c>
      <c r="H23" s="4974"/>
      <c r="I23" s="4674"/>
      <c r="J23" s="3996"/>
      <c r="K23" s="4674"/>
      <c r="L23" s="4674"/>
      <c r="M23" s="4674"/>
      <c r="N23" s="4935">
        <v>0</v>
      </c>
      <c r="O23" s="4975"/>
      <c r="P23" s="4976"/>
      <c r="Q23" s="4975"/>
      <c r="R23" s="4975"/>
      <c r="S23" s="4975"/>
      <c r="T23" s="4975"/>
      <c r="U23" s="4975"/>
      <c r="V23" s="4975"/>
      <c r="W23" s="4975"/>
      <c r="X23" s="4977">
        <f t="shared" si="1"/>
        <v>0</v>
      </c>
      <c r="Y23" s="661"/>
      <c r="Z23" s="4936">
        <f t="shared" si="2"/>
        <v>0</v>
      </c>
      <c r="AA23" s="4102"/>
      <c r="AB23" s="4102"/>
      <c r="AC23" s="4102"/>
      <c r="AD23" s="4102"/>
      <c r="AE23" s="4102"/>
      <c r="AF23" s="4102"/>
      <c r="AG23" s="4102"/>
      <c r="AH23" s="4463">
        <f t="shared" si="0"/>
        <v>0</v>
      </c>
      <c r="AI23" s="4484">
        <f t="shared" si="3"/>
        <v>0</v>
      </c>
      <c r="AJ23" s="661"/>
      <c r="AK23" s="4678"/>
      <c r="AL23" s="4678"/>
      <c r="AM23" s="661"/>
      <c r="AN23" s="738"/>
    </row>
    <row r="24" spans="1:40">
      <c r="A24" s="738"/>
      <c r="B24" s="661"/>
      <c r="C24" s="3634" t="s">
        <v>1268</v>
      </c>
      <c r="D24" s="3996"/>
      <c r="E24" s="4972"/>
      <c r="F24" s="4972"/>
      <c r="G24" s="4973" t="b">
        <v>1</v>
      </c>
      <c r="H24" s="4974"/>
      <c r="I24" s="4674"/>
      <c r="J24" s="3996"/>
      <c r="K24" s="4674"/>
      <c r="L24" s="4674"/>
      <c r="M24" s="4674"/>
      <c r="N24" s="4935">
        <v>0</v>
      </c>
      <c r="O24" s="4975"/>
      <c r="P24" s="4976"/>
      <c r="Q24" s="4975"/>
      <c r="R24" s="4975"/>
      <c r="S24" s="4975"/>
      <c r="T24" s="4975"/>
      <c r="U24" s="4975"/>
      <c r="V24" s="4975"/>
      <c r="W24" s="4975"/>
      <c r="X24" s="4977">
        <f t="shared" si="1"/>
        <v>0</v>
      </c>
      <c r="Y24" s="661"/>
      <c r="Z24" s="4936">
        <f t="shared" si="2"/>
        <v>0</v>
      </c>
      <c r="AA24" s="4102"/>
      <c r="AB24" s="4102"/>
      <c r="AC24" s="4102"/>
      <c r="AD24" s="4102"/>
      <c r="AE24" s="4102"/>
      <c r="AF24" s="4102"/>
      <c r="AG24" s="4102"/>
      <c r="AH24" s="4463">
        <f t="shared" si="0"/>
        <v>0</v>
      </c>
      <c r="AI24" s="4484">
        <f t="shared" si="3"/>
        <v>0</v>
      </c>
      <c r="AJ24" s="661"/>
      <c r="AK24" s="4678"/>
      <c r="AL24" s="4678"/>
      <c r="AM24" s="661"/>
      <c r="AN24" s="738"/>
    </row>
    <row r="25" spans="1:40">
      <c r="A25" s="738"/>
      <c r="B25" s="661"/>
      <c r="C25" s="3634" t="s">
        <v>1268</v>
      </c>
      <c r="D25" s="3996"/>
      <c r="E25" s="4972"/>
      <c r="F25" s="4972"/>
      <c r="G25" s="4973" t="b">
        <v>1</v>
      </c>
      <c r="H25" s="4974"/>
      <c r="I25" s="4674"/>
      <c r="J25" s="3996"/>
      <c r="K25" s="4674"/>
      <c r="L25" s="4674"/>
      <c r="M25" s="4674"/>
      <c r="N25" s="4935">
        <v>0</v>
      </c>
      <c r="O25" s="4975"/>
      <c r="P25" s="4976"/>
      <c r="Q25" s="4975"/>
      <c r="R25" s="4975"/>
      <c r="S25" s="4975"/>
      <c r="T25" s="4975"/>
      <c r="U25" s="4975"/>
      <c r="V25" s="4975"/>
      <c r="W25" s="4975"/>
      <c r="X25" s="4977">
        <f t="shared" si="1"/>
        <v>0</v>
      </c>
      <c r="Y25" s="661"/>
      <c r="Z25" s="4936">
        <f t="shared" si="2"/>
        <v>0</v>
      </c>
      <c r="AA25" s="4102"/>
      <c r="AB25" s="4102"/>
      <c r="AC25" s="4102"/>
      <c r="AD25" s="4102"/>
      <c r="AE25" s="4102"/>
      <c r="AF25" s="4102"/>
      <c r="AG25" s="4102"/>
      <c r="AH25" s="4463">
        <f t="shared" si="0"/>
        <v>0</v>
      </c>
      <c r="AI25" s="4484">
        <f t="shared" si="3"/>
        <v>0</v>
      </c>
      <c r="AJ25" s="661"/>
      <c r="AK25" s="4678"/>
      <c r="AL25" s="4678"/>
      <c r="AM25" s="661"/>
      <c r="AN25" s="738"/>
    </row>
    <row r="26" spans="1:40">
      <c r="A26" s="738"/>
      <c r="B26" s="661"/>
      <c r="C26" s="3634" t="s">
        <v>1268</v>
      </c>
      <c r="D26" s="3996"/>
      <c r="E26" s="4972"/>
      <c r="F26" s="4972"/>
      <c r="G26" s="4973" t="b">
        <v>1</v>
      </c>
      <c r="H26" s="4974"/>
      <c r="I26" s="4674"/>
      <c r="J26" s="3996"/>
      <c r="K26" s="4674"/>
      <c r="L26" s="4674"/>
      <c r="M26" s="4674"/>
      <c r="N26" s="4935">
        <v>0</v>
      </c>
      <c r="O26" s="4975"/>
      <c r="P26" s="4976"/>
      <c r="Q26" s="4975"/>
      <c r="R26" s="4975"/>
      <c r="S26" s="4975"/>
      <c r="T26" s="4975"/>
      <c r="U26" s="4975"/>
      <c r="V26" s="4975"/>
      <c r="W26" s="4975"/>
      <c r="X26" s="4977">
        <f t="shared" si="1"/>
        <v>0</v>
      </c>
      <c r="Y26" s="661"/>
      <c r="Z26" s="4936">
        <f t="shared" si="2"/>
        <v>0</v>
      </c>
      <c r="AA26" s="4102"/>
      <c r="AB26" s="4102"/>
      <c r="AC26" s="4102"/>
      <c r="AD26" s="4102"/>
      <c r="AE26" s="4102"/>
      <c r="AF26" s="4102"/>
      <c r="AG26" s="4102"/>
      <c r="AH26" s="4463">
        <f t="shared" si="0"/>
        <v>0</v>
      </c>
      <c r="AI26" s="4484">
        <f t="shared" si="3"/>
        <v>0</v>
      </c>
      <c r="AJ26" s="661"/>
      <c r="AK26" s="4678"/>
      <c r="AL26" s="4678"/>
      <c r="AM26" s="661"/>
      <c r="AN26" s="738"/>
    </row>
    <row r="27" spans="1:40">
      <c r="A27" s="738"/>
      <c r="B27" s="661"/>
      <c r="C27" s="3634" t="s">
        <v>1268</v>
      </c>
      <c r="D27" s="3996"/>
      <c r="E27" s="4972"/>
      <c r="F27" s="4972"/>
      <c r="G27" s="4973" t="b">
        <v>1</v>
      </c>
      <c r="H27" s="4974"/>
      <c r="I27" s="4674"/>
      <c r="J27" s="3996"/>
      <c r="K27" s="4674"/>
      <c r="L27" s="4674"/>
      <c r="M27" s="4674"/>
      <c r="N27" s="4935">
        <v>0</v>
      </c>
      <c r="O27" s="4975"/>
      <c r="P27" s="4976"/>
      <c r="Q27" s="4975"/>
      <c r="R27" s="4975"/>
      <c r="S27" s="4975"/>
      <c r="T27" s="4975"/>
      <c r="U27" s="4975"/>
      <c r="V27" s="4975"/>
      <c r="W27" s="4975"/>
      <c r="X27" s="4977">
        <f t="shared" si="1"/>
        <v>0</v>
      </c>
      <c r="Y27" s="661"/>
      <c r="Z27" s="4936">
        <f t="shared" si="2"/>
        <v>0</v>
      </c>
      <c r="AA27" s="4102"/>
      <c r="AB27" s="4102"/>
      <c r="AC27" s="4102"/>
      <c r="AD27" s="4102"/>
      <c r="AE27" s="4102"/>
      <c r="AF27" s="4102"/>
      <c r="AG27" s="4102"/>
      <c r="AH27" s="4463">
        <f t="shared" si="0"/>
        <v>0</v>
      </c>
      <c r="AI27" s="4484">
        <f t="shared" si="3"/>
        <v>0</v>
      </c>
      <c r="AJ27" s="661"/>
      <c r="AK27" s="4678"/>
      <c r="AL27" s="4678"/>
      <c r="AM27" s="661"/>
      <c r="AN27" s="738"/>
    </row>
    <row r="28" spans="1:40">
      <c r="A28" s="738"/>
      <c r="B28" s="661"/>
      <c r="C28" s="3634" t="s">
        <v>1268</v>
      </c>
      <c r="D28" s="3996"/>
      <c r="E28" s="4972"/>
      <c r="F28" s="4972"/>
      <c r="G28" s="4973" t="b">
        <v>1</v>
      </c>
      <c r="H28" s="4974"/>
      <c r="I28" s="4674"/>
      <c r="J28" s="3996"/>
      <c r="K28" s="4674"/>
      <c r="L28" s="4674"/>
      <c r="M28" s="4674"/>
      <c r="N28" s="4935">
        <v>0</v>
      </c>
      <c r="O28" s="4975"/>
      <c r="P28" s="4976"/>
      <c r="Q28" s="4975"/>
      <c r="R28" s="4975"/>
      <c r="S28" s="4975"/>
      <c r="T28" s="4975"/>
      <c r="U28" s="4975"/>
      <c r="V28" s="4975"/>
      <c r="W28" s="4975"/>
      <c r="X28" s="4977">
        <f t="shared" si="1"/>
        <v>0</v>
      </c>
      <c r="Y28" s="661"/>
      <c r="Z28" s="4936">
        <f t="shared" si="2"/>
        <v>0</v>
      </c>
      <c r="AA28" s="4102"/>
      <c r="AB28" s="4102"/>
      <c r="AC28" s="4102"/>
      <c r="AD28" s="4102"/>
      <c r="AE28" s="4102"/>
      <c r="AF28" s="4102"/>
      <c r="AG28" s="4102"/>
      <c r="AH28" s="4463">
        <f t="shared" si="0"/>
        <v>0</v>
      </c>
      <c r="AI28" s="4484">
        <f t="shared" si="3"/>
        <v>0</v>
      </c>
      <c r="AJ28" s="661"/>
      <c r="AK28" s="4678"/>
      <c r="AL28" s="4678"/>
      <c r="AM28" s="661"/>
      <c r="AN28" s="738"/>
    </row>
    <row r="29" spans="1:40">
      <c r="A29" s="738"/>
      <c r="B29" s="661"/>
      <c r="C29" s="3634" t="s">
        <v>1268</v>
      </c>
      <c r="D29" s="3996"/>
      <c r="E29" s="4972"/>
      <c r="F29" s="4972"/>
      <c r="G29" s="4973" t="b">
        <v>1</v>
      </c>
      <c r="H29" s="4974"/>
      <c r="I29" s="4674"/>
      <c r="J29" s="3996"/>
      <c r="K29" s="4674"/>
      <c r="L29" s="4674"/>
      <c r="M29" s="4674"/>
      <c r="N29" s="4935">
        <v>0</v>
      </c>
      <c r="O29" s="4975"/>
      <c r="P29" s="4976"/>
      <c r="Q29" s="4975"/>
      <c r="R29" s="4975"/>
      <c r="S29" s="4975"/>
      <c r="T29" s="4975"/>
      <c r="U29" s="4975"/>
      <c r="V29" s="4975"/>
      <c r="W29" s="4975"/>
      <c r="X29" s="4977">
        <f t="shared" si="1"/>
        <v>0</v>
      </c>
      <c r="Y29" s="661"/>
      <c r="Z29" s="4936">
        <f t="shared" si="2"/>
        <v>0</v>
      </c>
      <c r="AA29" s="4102"/>
      <c r="AB29" s="4102"/>
      <c r="AC29" s="4102"/>
      <c r="AD29" s="4102"/>
      <c r="AE29" s="4102"/>
      <c r="AF29" s="4102"/>
      <c r="AG29" s="4102"/>
      <c r="AH29" s="4463">
        <f t="shared" si="0"/>
        <v>0</v>
      </c>
      <c r="AI29" s="4484">
        <f t="shared" si="3"/>
        <v>0</v>
      </c>
      <c r="AJ29" s="661"/>
      <c r="AK29" s="4678"/>
      <c r="AL29" s="4678"/>
      <c r="AM29" s="661"/>
      <c r="AN29" s="738"/>
    </row>
    <row r="30" spans="1:40">
      <c r="A30" s="738"/>
      <c r="B30" s="661"/>
      <c r="C30" s="3634" t="s">
        <v>1268</v>
      </c>
      <c r="D30" s="3996"/>
      <c r="E30" s="4972"/>
      <c r="F30" s="4972"/>
      <c r="G30" s="4973" t="b">
        <v>1</v>
      </c>
      <c r="H30" s="4974"/>
      <c r="I30" s="4674"/>
      <c r="J30" s="3996"/>
      <c r="K30" s="4674"/>
      <c r="L30" s="4674"/>
      <c r="M30" s="4674"/>
      <c r="N30" s="4935">
        <v>0</v>
      </c>
      <c r="O30" s="4975"/>
      <c r="P30" s="4976"/>
      <c r="Q30" s="4975"/>
      <c r="R30" s="4975"/>
      <c r="S30" s="4975"/>
      <c r="T30" s="4975"/>
      <c r="U30" s="4975"/>
      <c r="V30" s="4975"/>
      <c r="W30" s="4975"/>
      <c r="X30" s="4977">
        <f t="shared" si="1"/>
        <v>0</v>
      </c>
      <c r="Y30" s="661"/>
      <c r="Z30" s="4936">
        <f t="shared" si="2"/>
        <v>0</v>
      </c>
      <c r="AA30" s="4102"/>
      <c r="AB30" s="4102"/>
      <c r="AC30" s="4102"/>
      <c r="AD30" s="4102"/>
      <c r="AE30" s="4102"/>
      <c r="AF30" s="4102"/>
      <c r="AG30" s="4102"/>
      <c r="AH30" s="4463">
        <f t="shared" si="0"/>
        <v>0</v>
      </c>
      <c r="AI30" s="4484">
        <f t="shared" si="3"/>
        <v>0</v>
      </c>
      <c r="AJ30" s="661"/>
      <c r="AK30" s="4678"/>
      <c r="AL30" s="4678"/>
      <c r="AM30" s="661"/>
      <c r="AN30" s="738"/>
    </row>
    <row r="31" spans="1:40">
      <c r="A31" s="738"/>
      <c r="B31" s="661"/>
      <c r="C31" s="3634" t="s">
        <v>1268</v>
      </c>
      <c r="D31" s="3996"/>
      <c r="E31" s="4972"/>
      <c r="F31" s="4972"/>
      <c r="G31" s="4973" t="b">
        <v>1</v>
      </c>
      <c r="H31" s="4974"/>
      <c r="I31" s="4674"/>
      <c r="J31" s="3996"/>
      <c r="K31" s="4674"/>
      <c r="L31" s="4674"/>
      <c r="M31" s="4674"/>
      <c r="N31" s="4935">
        <v>0</v>
      </c>
      <c r="O31" s="4975"/>
      <c r="P31" s="4976"/>
      <c r="Q31" s="4975"/>
      <c r="R31" s="4975"/>
      <c r="S31" s="4975"/>
      <c r="T31" s="4975"/>
      <c r="U31" s="4975"/>
      <c r="V31" s="4975"/>
      <c r="W31" s="4975"/>
      <c r="X31" s="4977">
        <f t="shared" si="1"/>
        <v>0</v>
      </c>
      <c r="Y31" s="661"/>
      <c r="Z31" s="4936">
        <f t="shared" si="2"/>
        <v>0</v>
      </c>
      <c r="AA31" s="4102"/>
      <c r="AB31" s="4102"/>
      <c r="AC31" s="4102"/>
      <c r="AD31" s="4102"/>
      <c r="AE31" s="4102"/>
      <c r="AF31" s="4102"/>
      <c r="AG31" s="4102"/>
      <c r="AH31" s="4463">
        <f t="shared" si="0"/>
        <v>0</v>
      </c>
      <c r="AI31" s="4484">
        <f t="shared" si="3"/>
        <v>0</v>
      </c>
      <c r="AJ31" s="661"/>
      <c r="AK31" s="4678"/>
      <c r="AL31" s="4678"/>
      <c r="AM31" s="661"/>
      <c r="AN31" s="738"/>
    </row>
    <row r="32" spans="1:40">
      <c r="A32" s="738"/>
      <c r="B32" s="661"/>
      <c r="C32" s="3634" t="s">
        <v>1268</v>
      </c>
      <c r="D32" s="3996"/>
      <c r="E32" s="4972"/>
      <c r="F32" s="4972"/>
      <c r="G32" s="4973" t="b">
        <v>1</v>
      </c>
      <c r="H32" s="4974"/>
      <c r="I32" s="4674"/>
      <c r="J32" s="3996"/>
      <c r="K32" s="4674"/>
      <c r="L32" s="4674"/>
      <c r="M32" s="4674"/>
      <c r="N32" s="4935">
        <v>0</v>
      </c>
      <c r="O32" s="4975"/>
      <c r="P32" s="4976"/>
      <c r="Q32" s="4975"/>
      <c r="R32" s="4975"/>
      <c r="S32" s="4975"/>
      <c r="T32" s="4975"/>
      <c r="U32" s="4975"/>
      <c r="V32" s="4975"/>
      <c r="W32" s="4975"/>
      <c r="X32" s="4977">
        <f t="shared" si="1"/>
        <v>0</v>
      </c>
      <c r="Y32" s="661"/>
      <c r="Z32" s="4936">
        <f t="shared" si="2"/>
        <v>0</v>
      </c>
      <c r="AA32" s="4102"/>
      <c r="AB32" s="4102"/>
      <c r="AC32" s="4102"/>
      <c r="AD32" s="4102"/>
      <c r="AE32" s="4102"/>
      <c r="AF32" s="4102"/>
      <c r="AG32" s="4102"/>
      <c r="AH32" s="4463">
        <f t="shared" si="0"/>
        <v>0</v>
      </c>
      <c r="AI32" s="4484">
        <f t="shared" si="3"/>
        <v>0</v>
      </c>
      <c r="AJ32" s="661"/>
      <c r="AK32" s="4678"/>
      <c r="AL32" s="4678"/>
      <c r="AM32" s="661"/>
      <c r="AN32" s="738"/>
    </row>
    <row r="33" spans="1:40">
      <c r="A33" s="738"/>
      <c r="B33" s="661"/>
      <c r="C33" s="3634" t="s">
        <v>1268</v>
      </c>
      <c r="D33" s="3996"/>
      <c r="E33" s="4972"/>
      <c r="F33" s="4972"/>
      <c r="G33" s="4973" t="b">
        <v>1</v>
      </c>
      <c r="H33" s="4974"/>
      <c r="I33" s="4674"/>
      <c r="J33" s="3996"/>
      <c r="K33" s="4674"/>
      <c r="L33" s="4674"/>
      <c r="M33" s="4674"/>
      <c r="N33" s="4935">
        <v>0</v>
      </c>
      <c r="O33" s="4975"/>
      <c r="P33" s="4976"/>
      <c r="Q33" s="4975"/>
      <c r="R33" s="4975"/>
      <c r="S33" s="4975"/>
      <c r="T33" s="4975"/>
      <c r="U33" s="4975"/>
      <c r="V33" s="4975"/>
      <c r="W33" s="4975"/>
      <c r="X33" s="4977">
        <f t="shared" si="1"/>
        <v>0</v>
      </c>
      <c r="Y33" s="661"/>
      <c r="Z33" s="4936">
        <f t="shared" si="2"/>
        <v>0</v>
      </c>
      <c r="AA33" s="4102"/>
      <c r="AB33" s="4102"/>
      <c r="AC33" s="4102"/>
      <c r="AD33" s="4102"/>
      <c r="AE33" s="4102"/>
      <c r="AF33" s="4102"/>
      <c r="AG33" s="4102"/>
      <c r="AH33" s="4463">
        <f t="shared" si="0"/>
        <v>0</v>
      </c>
      <c r="AI33" s="4484">
        <f t="shared" si="3"/>
        <v>0</v>
      </c>
      <c r="AJ33" s="661"/>
      <c r="AK33" s="4678"/>
      <c r="AL33" s="4678"/>
      <c r="AM33" s="661"/>
      <c r="AN33" s="738"/>
    </row>
    <row r="34" spans="1:40">
      <c r="A34" s="738"/>
      <c r="B34" s="661"/>
      <c r="C34" s="3634" t="s">
        <v>1268</v>
      </c>
      <c r="D34" s="3996"/>
      <c r="E34" s="4972"/>
      <c r="F34" s="4972"/>
      <c r="G34" s="4973" t="b">
        <v>1</v>
      </c>
      <c r="H34" s="4974"/>
      <c r="I34" s="4674"/>
      <c r="J34" s="3996"/>
      <c r="K34" s="4674"/>
      <c r="L34" s="4674"/>
      <c r="M34" s="4674"/>
      <c r="N34" s="4935">
        <v>0</v>
      </c>
      <c r="O34" s="4975"/>
      <c r="P34" s="4976"/>
      <c r="Q34" s="4975"/>
      <c r="R34" s="4975"/>
      <c r="S34" s="4975"/>
      <c r="T34" s="4975"/>
      <c r="U34" s="4975"/>
      <c r="V34" s="4975"/>
      <c r="W34" s="4975"/>
      <c r="X34" s="4977">
        <f t="shared" si="1"/>
        <v>0</v>
      </c>
      <c r="Y34" s="661"/>
      <c r="Z34" s="4936">
        <f t="shared" si="2"/>
        <v>0</v>
      </c>
      <c r="AA34" s="4102"/>
      <c r="AB34" s="4102"/>
      <c r="AC34" s="4102"/>
      <c r="AD34" s="4102"/>
      <c r="AE34" s="4102"/>
      <c r="AF34" s="4102"/>
      <c r="AG34" s="4102"/>
      <c r="AH34" s="4463">
        <f t="shared" si="0"/>
        <v>0</v>
      </c>
      <c r="AI34" s="4484">
        <f t="shared" si="3"/>
        <v>0</v>
      </c>
      <c r="AJ34" s="661"/>
      <c r="AK34" s="4678"/>
      <c r="AL34" s="4678"/>
      <c r="AM34" s="661"/>
      <c r="AN34" s="738"/>
    </row>
    <row r="35" spans="1:40">
      <c r="A35" s="738"/>
      <c r="B35" s="661"/>
      <c r="C35" s="3634" t="s">
        <v>1268</v>
      </c>
      <c r="D35" s="3996"/>
      <c r="E35" s="4972"/>
      <c r="F35" s="4972"/>
      <c r="G35" s="4973" t="b">
        <v>1</v>
      </c>
      <c r="H35" s="4974"/>
      <c r="I35" s="4674"/>
      <c r="J35" s="3996"/>
      <c r="K35" s="4674"/>
      <c r="L35" s="4674"/>
      <c r="M35" s="4674"/>
      <c r="N35" s="4935">
        <v>0</v>
      </c>
      <c r="O35" s="4975"/>
      <c r="P35" s="4976"/>
      <c r="Q35" s="4975"/>
      <c r="R35" s="4975"/>
      <c r="S35" s="4975"/>
      <c r="T35" s="4975"/>
      <c r="U35" s="4975"/>
      <c r="V35" s="4975"/>
      <c r="W35" s="4975"/>
      <c r="X35" s="4977">
        <f t="shared" si="1"/>
        <v>0</v>
      </c>
      <c r="Y35" s="661"/>
      <c r="Z35" s="4936">
        <f t="shared" si="2"/>
        <v>0</v>
      </c>
      <c r="AA35" s="4102"/>
      <c r="AB35" s="4102"/>
      <c r="AC35" s="4102"/>
      <c r="AD35" s="4102"/>
      <c r="AE35" s="4102"/>
      <c r="AF35" s="4102"/>
      <c r="AG35" s="4102"/>
      <c r="AH35" s="4463">
        <f t="shared" si="0"/>
        <v>0</v>
      </c>
      <c r="AI35" s="4484">
        <f t="shared" si="3"/>
        <v>0</v>
      </c>
      <c r="AJ35" s="661"/>
      <c r="AK35" s="4678"/>
      <c r="AL35" s="4678"/>
      <c r="AM35" s="661"/>
      <c r="AN35" s="738"/>
    </row>
    <row r="36" spans="1:40">
      <c r="A36" s="738"/>
      <c r="B36" s="661"/>
      <c r="C36" s="3634" t="s">
        <v>1268</v>
      </c>
      <c r="D36" s="3996"/>
      <c r="E36" s="4972"/>
      <c r="F36" s="4972"/>
      <c r="G36" s="4973" t="b">
        <v>1</v>
      </c>
      <c r="H36" s="4974"/>
      <c r="I36" s="4674"/>
      <c r="J36" s="3996"/>
      <c r="K36" s="4674"/>
      <c r="L36" s="4674"/>
      <c r="M36" s="4674"/>
      <c r="N36" s="4935">
        <v>0</v>
      </c>
      <c r="O36" s="4975"/>
      <c r="P36" s="4976"/>
      <c r="Q36" s="4975"/>
      <c r="R36" s="4975"/>
      <c r="S36" s="4975"/>
      <c r="T36" s="4975"/>
      <c r="U36" s="4975"/>
      <c r="V36" s="4975"/>
      <c r="W36" s="4975"/>
      <c r="X36" s="4977">
        <f t="shared" si="1"/>
        <v>0</v>
      </c>
      <c r="Y36" s="661"/>
      <c r="Z36" s="4936">
        <f t="shared" si="2"/>
        <v>0</v>
      </c>
      <c r="AA36" s="4102"/>
      <c r="AB36" s="4102"/>
      <c r="AC36" s="4102"/>
      <c r="AD36" s="4102"/>
      <c r="AE36" s="4102"/>
      <c r="AF36" s="4102"/>
      <c r="AG36" s="4102"/>
      <c r="AH36" s="4463">
        <f t="shared" si="0"/>
        <v>0</v>
      </c>
      <c r="AI36" s="4484">
        <f t="shared" si="3"/>
        <v>0</v>
      </c>
      <c r="AJ36" s="661"/>
      <c r="AK36" s="4678"/>
      <c r="AL36" s="4678"/>
      <c r="AM36" s="661"/>
      <c r="AN36" s="738"/>
    </row>
    <row r="37" spans="1:40">
      <c r="A37" s="738"/>
      <c r="B37" s="661"/>
      <c r="C37" s="3634" t="s">
        <v>1268</v>
      </c>
      <c r="D37" s="3996"/>
      <c r="E37" s="4972"/>
      <c r="F37" s="4972"/>
      <c r="G37" s="4973" t="b">
        <v>1</v>
      </c>
      <c r="H37" s="4974"/>
      <c r="I37" s="4674"/>
      <c r="J37" s="3996"/>
      <c r="K37" s="4674"/>
      <c r="L37" s="4674"/>
      <c r="M37" s="4674"/>
      <c r="N37" s="4935">
        <v>0</v>
      </c>
      <c r="O37" s="4975"/>
      <c r="P37" s="4976"/>
      <c r="Q37" s="4975"/>
      <c r="R37" s="4975"/>
      <c r="S37" s="4975"/>
      <c r="T37" s="4975"/>
      <c r="U37" s="4975"/>
      <c r="V37" s="4975"/>
      <c r="W37" s="4975"/>
      <c r="X37" s="4977">
        <f t="shared" si="1"/>
        <v>0</v>
      </c>
      <c r="Y37" s="661"/>
      <c r="Z37" s="4936">
        <f t="shared" si="2"/>
        <v>0</v>
      </c>
      <c r="AA37" s="4102"/>
      <c r="AB37" s="4102"/>
      <c r="AC37" s="4102"/>
      <c r="AD37" s="4102"/>
      <c r="AE37" s="4102"/>
      <c r="AF37" s="4102"/>
      <c r="AG37" s="4102"/>
      <c r="AH37" s="4463">
        <f t="shared" si="0"/>
        <v>0</v>
      </c>
      <c r="AI37" s="4484">
        <f t="shared" si="3"/>
        <v>0</v>
      </c>
      <c r="AJ37" s="661"/>
      <c r="AK37" s="4678"/>
      <c r="AL37" s="4678"/>
      <c r="AM37" s="661"/>
      <c r="AN37" s="738"/>
    </row>
    <row r="38" spans="1:40">
      <c r="A38" s="738"/>
      <c r="B38" s="661"/>
      <c r="C38" s="3634" t="s">
        <v>1268</v>
      </c>
      <c r="D38" s="3996"/>
      <c r="E38" s="4972"/>
      <c r="F38" s="4972"/>
      <c r="G38" s="4973" t="b">
        <v>1</v>
      </c>
      <c r="H38" s="4974"/>
      <c r="I38" s="4674"/>
      <c r="J38" s="3996"/>
      <c r="K38" s="4674"/>
      <c r="L38" s="4674"/>
      <c r="M38" s="4674"/>
      <c r="N38" s="4935">
        <v>0</v>
      </c>
      <c r="O38" s="4975"/>
      <c r="P38" s="4976"/>
      <c r="Q38" s="4975"/>
      <c r="R38" s="4975"/>
      <c r="S38" s="4975"/>
      <c r="T38" s="4975"/>
      <c r="U38" s="4975"/>
      <c r="V38" s="4975"/>
      <c r="W38" s="4975"/>
      <c r="X38" s="4977">
        <f t="shared" si="1"/>
        <v>0</v>
      </c>
      <c r="Y38" s="661"/>
      <c r="Z38" s="4936">
        <f t="shared" si="2"/>
        <v>0</v>
      </c>
      <c r="AA38" s="4102"/>
      <c r="AB38" s="4102"/>
      <c r="AC38" s="4102"/>
      <c r="AD38" s="4102"/>
      <c r="AE38" s="4102"/>
      <c r="AF38" s="4102"/>
      <c r="AG38" s="4102"/>
      <c r="AH38" s="4463">
        <f t="shared" si="0"/>
        <v>0</v>
      </c>
      <c r="AI38" s="4484">
        <f t="shared" si="3"/>
        <v>0</v>
      </c>
      <c r="AJ38" s="661"/>
      <c r="AK38" s="4678"/>
      <c r="AL38" s="4678"/>
      <c r="AM38" s="661"/>
      <c r="AN38" s="738"/>
    </row>
    <row r="39" spans="1:40">
      <c r="A39" s="738"/>
      <c r="B39" s="661"/>
      <c r="C39" s="3634" t="s">
        <v>1268</v>
      </c>
      <c r="D39" s="3996"/>
      <c r="E39" s="4972"/>
      <c r="F39" s="4972"/>
      <c r="G39" s="4973" t="b">
        <v>1</v>
      </c>
      <c r="H39" s="4974"/>
      <c r="I39" s="4674"/>
      <c r="J39" s="3996"/>
      <c r="K39" s="4674"/>
      <c r="L39" s="4674"/>
      <c r="M39" s="4674"/>
      <c r="N39" s="4935">
        <v>0</v>
      </c>
      <c r="O39" s="4975"/>
      <c r="P39" s="4976"/>
      <c r="Q39" s="4975"/>
      <c r="R39" s="4975"/>
      <c r="S39" s="4975"/>
      <c r="T39" s="4975"/>
      <c r="U39" s="4975"/>
      <c r="V39" s="4975"/>
      <c r="W39" s="4975"/>
      <c r="X39" s="4977">
        <f t="shared" si="1"/>
        <v>0</v>
      </c>
      <c r="Y39" s="661"/>
      <c r="Z39" s="4936">
        <f t="shared" si="2"/>
        <v>0</v>
      </c>
      <c r="AA39" s="4102"/>
      <c r="AB39" s="4102"/>
      <c r="AC39" s="4102"/>
      <c r="AD39" s="4102"/>
      <c r="AE39" s="4102"/>
      <c r="AF39" s="4102"/>
      <c r="AG39" s="4102"/>
      <c r="AH39" s="4463">
        <f t="shared" si="0"/>
        <v>0</v>
      </c>
      <c r="AI39" s="4484">
        <f t="shared" si="3"/>
        <v>0</v>
      </c>
      <c r="AJ39" s="661"/>
      <c r="AK39" s="4678"/>
      <c r="AL39" s="4678"/>
      <c r="AM39" s="661"/>
      <c r="AN39" s="738"/>
    </row>
    <row r="40" spans="1:40">
      <c r="A40" s="738"/>
      <c r="B40" s="661"/>
      <c r="C40" s="3634" t="s">
        <v>1268</v>
      </c>
      <c r="D40" s="3996"/>
      <c r="E40" s="4972"/>
      <c r="F40" s="4972"/>
      <c r="G40" s="4973" t="b">
        <v>1</v>
      </c>
      <c r="H40" s="4974"/>
      <c r="I40" s="4674"/>
      <c r="J40" s="3996"/>
      <c r="K40" s="4674"/>
      <c r="L40" s="4674"/>
      <c r="M40" s="4674"/>
      <c r="N40" s="4935">
        <v>0</v>
      </c>
      <c r="O40" s="4975"/>
      <c r="P40" s="4976"/>
      <c r="Q40" s="4975"/>
      <c r="R40" s="4975"/>
      <c r="S40" s="4975"/>
      <c r="T40" s="4975"/>
      <c r="U40" s="4975"/>
      <c r="V40" s="4975"/>
      <c r="W40" s="4975"/>
      <c r="X40" s="4977">
        <f t="shared" si="1"/>
        <v>0</v>
      </c>
      <c r="Y40" s="661"/>
      <c r="Z40" s="4936">
        <f t="shared" si="2"/>
        <v>0</v>
      </c>
      <c r="AA40" s="4102"/>
      <c r="AB40" s="4102"/>
      <c r="AC40" s="4102"/>
      <c r="AD40" s="4102"/>
      <c r="AE40" s="4102"/>
      <c r="AF40" s="4102"/>
      <c r="AG40" s="4102"/>
      <c r="AH40" s="4463">
        <f t="shared" si="0"/>
        <v>0</v>
      </c>
      <c r="AI40" s="4484">
        <f t="shared" si="3"/>
        <v>0</v>
      </c>
      <c r="AJ40" s="661"/>
      <c r="AK40" s="4678"/>
      <c r="AL40" s="4678"/>
      <c r="AM40" s="661"/>
      <c r="AN40" s="738"/>
    </row>
    <row r="41" spans="1:40">
      <c r="A41" s="738"/>
      <c r="B41" s="661"/>
      <c r="C41" s="3634" t="s">
        <v>1268</v>
      </c>
      <c r="D41" s="3996"/>
      <c r="E41" s="4972"/>
      <c r="F41" s="4972"/>
      <c r="G41" s="4973" t="b">
        <v>1</v>
      </c>
      <c r="H41" s="4974"/>
      <c r="I41" s="4674"/>
      <c r="J41" s="3996"/>
      <c r="K41" s="4674"/>
      <c r="L41" s="4674"/>
      <c r="M41" s="4674"/>
      <c r="N41" s="4935">
        <v>0</v>
      </c>
      <c r="O41" s="4975"/>
      <c r="P41" s="4976"/>
      <c r="Q41" s="4975"/>
      <c r="R41" s="4975"/>
      <c r="S41" s="4975"/>
      <c r="T41" s="4975"/>
      <c r="U41" s="4975"/>
      <c r="V41" s="4975"/>
      <c r="W41" s="4975"/>
      <c r="X41" s="4977">
        <f t="shared" si="1"/>
        <v>0</v>
      </c>
      <c r="Y41" s="661"/>
      <c r="Z41" s="4936">
        <f t="shared" si="2"/>
        <v>0</v>
      </c>
      <c r="AA41" s="4102"/>
      <c r="AB41" s="4102"/>
      <c r="AC41" s="4102"/>
      <c r="AD41" s="4102"/>
      <c r="AE41" s="4102"/>
      <c r="AF41" s="4102"/>
      <c r="AG41" s="4102"/>
      <c r="AH41" s="4463">
        <f t="shared" si="0"/>
        <v>0</v>
      </c>
      <c r="AI41" s="4484">
        <f t="shared" si="3"/>
        <v>0</v>
      </c>
      <c r="AJ41" s="661"/>
      <c r="AK41" s="4678"/>
      <c r="AL41" s="4678"/>
      <c r="AM41" s="661"/>
      <c r="AN41" s="738"/>
    </row>
    <row r="42" spans="1:40">
      <c r="A42" s="738"/>
      <c r="B42" s="661"/>
      <c r="C42" s="3634" t="s">
        <v>1268</v>
      </c>
      <c r="D42" s="3996"/>
      <c r="E42" s="4972"/>
      <c r="F42" s="4972"/>
      <c r="G42" s="4973" t="b">
        <v>1</v>
      </c>
      <c r="H42" s="4974"/>
      <c r="I42" s="4674"/>
      <c r="J42" s="3996"/>
      <c r="K42" s="4674"/>
      <c r="L42" s="4674"/>
      <c r="M42" s="4674"/>
      <c r="N42" s="4935">
        <v>0</v>
      </c>
      <c r="O42" s="4975"/>
      <c r="P42" s="4976"/>
      <c r="Q42" s="4975"/>
      <c r="R42" s="4975"/>
      <c r="S42" s="4975"/>
      <c r="T42" s="4975"/>
      <c r="U42" s="4975"/>
      <c r="V42" s="4975"/>
      <c r="W42" s="4975"/>
      <c r="X42" s="4977">
        <f t="shared" si="1"/>
        <v>0</v>
      </c>
      <c r="Y42" s="661"/>
      <c r="Z42" s="4936">
        <f t="shared" si="2"/>
        <v>0</v>
      </c>
      <c r="AA42" s="4102"/>
      <c r="AB42" s="4102"/>
      <c r="AC42" s="4102"/>
      <c r="AD42" s="4102"/>
      <c r="AE42" s="4102"/>
      <c r="AF42" s="4102"/>
      <c r="AG42" s="4102"/>
      <c r="AH42" s="4463">
        <f t="shared" si="0"/>
        <v>0</v>
      </c>
      <c r="AI42" s="4484">
        <f t="shared" si="3"/>
        <v>0</v>
      </c>
      <c r="AJ42" s="661"/>
      <c r="AK42" s="4678"/>
      <c r="AL42" s="4678"/>
      <c r="AM42" s="661"/>
      <c r="AN42" s="738"/>
    </row>
    <row r="43" spans="1:40">
      <c r="A43" s="738"/>
      <c r="B43" s="661"/>
      <c r="C43" s="3634" t="s">
        <v>1268</v>
      </c>
      <c r="D43" s="3996"/>
      <c r="E43" s="4972"/>
      <c r="F43" s="4972"/>
      <c r="G43" s="4973" t="b">
        <v>1</v>
      </c>
      <c r="H43" s="4974"/>
      <c r="I43" s="4674"/>
      <c r="J43" s="3996"/>
      <c r="K43" s="4674"/>
      <c r="L43" s="4674"/>
      <c r="M43" s="4674"/>
      <c r="N43" s="4935">
        <v>0</v>
      </c>
      <c r="O43" s="4975"/>
      <c r="P43" s="4976"/>
      <c r="Q43" s="4975"/>
      <c r="R43" s="4975"/>
      <c r="S43" s="4975"/>
      <c r="T43" s="4975"/>
      <c r="U43" s="4975"/>
      <c r="V43" s="4975"/>
      <c r="W43" s="4975"/>
      <c r="X43" s="4977">
        <f t="shared" si="1"/>
        <v>0</v>
      </c>
      <c r="Y43" s="661"/>
      <c r="Z43" s="4936">
        <f t="shared" si="2"/>
        <v>0</v>
      </c>
      <c r="AA43" s="4102"/>
      <c r="AB43" s="4102"/>
      <c r="AC43" s="4102"/>
      <c r="AD43" s="4102"/>
      <c r="AE43" s="4102"/>
      <c r="AF43" s="4102"/>
      <c r="AG43" s="4102"/>
      <c r="AH43" s="4463">
        <f t="shared" si="0"/>
        <v>0</v>
      </c>
      <c r="AI43" s="4484">
        <f t="shared" si="3"/>
        <v>0</v>
      </c>
      <c r="AJ43" s="661"/>
      <c r="AK43" s="4678"/>
      <c r="AL43" s="4678"/>
      <c r="AM43" s="661"/>
      <c r="AN43" s="738"/>
    </row>
    <row r="44" spans="1:40">
      <c r="A44" s="738"/>
      <c r="B44" s="661"/>
      <c r="C44" s="3634" t="s">
        <v>1268</v>
      </c>
      <c r="D44" s="3996"/>
      <c r="E44" s="4972"/>
      <c r="F44" s="4972"/>
      <c r="G44" s="4973" t="b">
        <v>1</v>
      </c>
      <c r="H44" s="4974"/>
      <c r="I44" s="4674"/>
      <c r="J44" s="3996"/>
      <c r="K44" s="4674"/>
      <c r="L44" s="4674"/>
      <c r="M44" s="4674"/>
      <c r="N44" s="4935">
        <v>0</v>
      </c>
      <c r="O44" s="4975"/>
      <c r="P44" s="4976"/>
      <c r="Q44" s="4975"/>
      <c r="R44" s="4975"/>
      <c r="S44" s="4975"/>
      <c r="T44" s="4975"/>
      <c r="U44" s="4975"/>
      <c r="V44" s="4975"/>
      <c r="W44" s="4975"/>
      <c r="X44" s="4977">
        <f t="shared" si="1"/>
        <v>0</v>
      </c>
      <c r="Y44" s="661"/>
      <c r="Z44" s="4936">
        <f t="shared" si="2"/>
        <v>0</v>
      </c>
      <c r="AA44" s="4102"/>
      <c r="AB44" s="4102"/>
      <c r="AC44" s="4102"/>
      <c r="AD44" s="4102"/>
      <c r="AE44" s="4102"/>
      <c r="AF44" s="4102"/>
      <c r="AG44" s="4102"/>
      <c r="AH44" s="4463">
        <f t="shared" si="0"/>
        <v>0</v>
      </c>
      <c r="AI44" s="4484">
        <f t="shared" si="3"/>
        <v>0</v>
      </c>
      <c r="AJ44" s="661"/>
      <c r="AK44" s="4678"/>
      <c r="AL44" s="4678"/>
      <c r="AM44" s="661"/>
      <c r="AN44" s="738"/>
    </row>
    <row r="45" spans="1:40">
      <c r="A45" s="738"/>
      <c r="B45" s="661"/>
      <c r="C45" s="3634" t="s">
        <v>1268</v>
      </c>
      <c r="D45" s="3996"/>
      <c r="E45" s="4972"/>
      <c r="F45" s="4972"/>
      <c r="G45" s="4973" t="b">
        <v>1</v>
      </c>
      <c r="H45" s="4974"/>
      <c r="I45" s="4674"/>
      <c r="J45" s="3996"/>
      <c r="K45" s="4674"/>
      <c r="L45" s="4674"/>
      <c r="M45" s="4674"/>
      <c r="N45" s="4935">
        <v>0</v>
      </c>
      <c r="O45" s="4975"/>
      <c r="P45" s="4976"/>
      <c r="Q45" s="4975"/>
      <c r="R45" s="4975"/>
      <c r="S45" s="4975"/>
      <c r="T45" s="4975"/>
      <c r="U45" s="4975"/>
      <c r="V45" s="4975"/>
      <c r="W45" s="4975"/>
      <c r="X45" s="4977">
        <f t="shared" si="1"/>
        <v>0</v>
      </c>
      <c r="Y45" s="661"/>
      <c r="Z45" s="4936">
        <f t="shared" si="2"/>
        <v>0</v>
      </c>
      <c r="AA45" s="4102"/>
      <c r="AB45" s="4102"/>
      <c r="AC45" s="4102"/>
      <c r="AD45" s="4102"/>
      <c r="AE45" s="4102"/>
      <c r="AF45" s="4102"/>
      <c r="AG45" s="4102"/>
      <c r="AH45" s="4463">
        <f t="shared" si="0"/>
        <v>0</v>
      </c>
      <c r="AI45" s="4484">
        <f t="shared" si="3"/>
        <v>0</v>
      </c>
      <c r="AJ45" s="661"/>
      <c r="AK45" s="4678"/>
      <c r="AL45" s="4678"/>
      <c r="AM45" s="661"/>
      <c r="AN45" s="738"/>
    </row>
    <row r="46" spans="1:40">
      <c r="A46" s="738"/>
      <c r="B46" s="661"/>
      <c r="C46" s="3634" t="s">
        <v>1268</v>
      </c>
      <c r="D46" s="3996"/>
      <c r="E46" s="4972"/>
      <c r="F46" s="4972"/>
      <c r="G46" s="4973" t="b">
        <v>1</v>
      </c>
      <c r="H46" s="4974"/>
      <c r="I46" s="4674"/>
      <c r="J46" s="3996"/>
      <c r="K46" s="4674"/>
      <c r="L46" s="4674"/>
      <c r="M46" s="4674"/>
      <c r="N46" s="4935">
        <v>0</v>
      </c>
      <c r="O46" s="4975"/>
      <c r="P46" s="4976"/>
      <c r="Q46" s="4975"/>
      <c r="R46" s="4975"/>
      <c r="S46" s="4975"/>
      <c r="T46" s="4975"/>
      <c r="U46" s="4975"/>
      <c r="V46" s="4975"/>
      <c r="W46" s="4975"/>
      <c r="X46" s="4977">
        <f t="shared" si="1"/>
        <v>0</v>
      </c>
      <c r="Y46" s="661"/>
      <c r="Z46" s="4936">
        <f t="shared" si="2"/>
        <v>0</v>
      </c>
      <c r="AA46" s="4102"/>
      <c r="AB46" s="4102"/>
      <c r="AC46" s="4102"/>
      <c r="AD46" s="4102"/>
      <c r="AE46" s="4102"/>
      <c r="AF46" s="4102"/>
      <c r="AG46" s="4102"/>
      <c r="AH46" s="4463">
        <f t="shared" si="0"/>
        <v>0</v>
      </c>
      <c r="AI46" s="4484">
        <f t="shared" si="3"/>
        <v>0</v>
      </c>
      <c r="AJ46" s="661"/>
      <c r="AK46" s="4678"/>
      <c r="AL46" s="4678"/>
      <c r="AM46" s="661"/>
      <c r="AN46" s="738"/>
    </row>
    <row r="47" spans="1:40">
      <c r="A47" s="738"/>
      <c r="B47" s="661"/>
      <c r="C47" s="3634" t="s">
        <v>1268</v>
      </c>
      <c r="D47" s="3996"/>
      <c r="E47" s="4972"/>
      <c r="F47" s="4972"/>
      <c r="G47" s="4973" t="b">
        <v>1</v>
      </c>
      <c r="H47" s="4974"/>
      <c r="I47" s="4674"/>
      <c r="J47" s="3996"/>
      <c r="K47" s="4674"/>
      <c r="L47" s="4674"/>
      <c r="M47" s="4674"/>
      <c r="N47" s="4935">
        <v>0</v>
      </c>
      <c r="O47" s="4975"/>
      <c r="P47" s="4976"/>
      <c r="Q47" s="4975"/>
      <c r="R47" s="4975"/>
      <c r="S47" s="4975"/>
      <c r="T47" s="4975"/>
      <c r="U47" s="4975"/>
      <c r="V47" s="4975"/>
      <c r="W47" s="4975"/>
      <c r="X47" s="4977">
        <f t="shared" si="1"/>
        <v>0</v>
      </c>
      <c r="Y47" s="661"/>
      <c r="Z47" s="4936">
        <f t="shared" si="2"/>
        <v>0</v>
      </c>
      <c r="AA47" s="4102"/>
      <c r="AB47" s="4102"/>
      <c r="AC47" s="4102"/>
      <c r="AD47" s="4102"/>
      <c r="AE47" s="4102"/>
      <c r="AF47" s="4102"/>
      <c r="AG47" s="4102"/>
      <c r="AH47" s="4463">
        <f>AE47+AF47-AG47</f>
        <v>0</v>
      </c>
      <c r="AI47" s="4484">
        <f t="shared" si="3"/>
        <v>0</v>
      </c>
      <c r="AJ47" s="661"/>
      <c r="AK47" s="4678"/>
      <c r="AL47" s="4678"/>
      <c r="AM47" s="661"/>
      <c r="AN47" s="738"/>
    </row>
    <row r="48" spans="1:40">
      <c r="A48" s="738"/>
      <c r="B48" s="661"/>
      <c r="C48" s="4978" t="s">
        <v>1269</v>
      </c>
      <c r="D48" s="4979"/>
      <c r="E48" s="4979"/>
      <c r="F48" s="4979"/>
      <c r="G48" s="4980"/>
      <c r="H48" s="4981"/>
      <c r="I48" s="4982"/>
      <c r="J48" s="4982"/>
      <c r="K48" s="4982"/>
      <c r="L48" s="4983"/>
      <c r="M48" s="4981"/>
      <c r="N48" s="4984"/>
      <c r="O48" s="4946">
        <f>SUMIF($G$15:$G$47,"TRUE",O15:O47)</f>
        <v>0</v>
      </c>
      <c r="P48" s="4985"/>
      <c r="Q48" s="4946">
        <f t="shared" ref="Q48:X48" si="4">SUMIF($G$15:$G$47,"TRUE",Q15:Q47)</f>
        <v>0</v>
      </c>
      <c r="R48" s="4946">
        <f t="shared" si="4"/>
        <v>0</v>
      </c>
      <c r="S48" s="4946">
        <f t="shared" si="4"/>
        <v>0</v>
      </c>
      <c r="T48" s="4946">
        <f t="shared" si="4"/>
        <v>0</v>
      </c>
      <c r="U48" s="4946">
        <f t="shared" si="4"/>
        <v>0</v>
      </c>
      <c r="V48" s="4946">
        <f t="shared" si="4"/>
        <v>0</v>
      </c>
      <c r="W48" s="4946">
        <f t="shared" si="4"/>
        <v>0</v>
      </c>
      <c r="X48" s="4986">
        <f t="shared" si="4"/>
        <v>0</v>
      </c>
      <c r="Y48" s="661"/>
      <c r="Z48" s="4945">
        <f t="shared" ref="Z48:AI48" si="5">SUMIF($G$15:$G$47,"TRUE",Z15:Z47)</f>
        <v>0</v>
      </c>
      <c r="AA48" s="4946">
        <f t="shared" si="5"/>
        <v>0</v>
      </c>
      <c r="AB48" s="4946">
        <f t="shared" si="5"/>
        <v>0</v>
      </c>
      <c r="AC48" s="4946">
        <f t="shared" si="5"/>
        <v>0</v>
      </c>
      <c r="AD48" s="4946">
        <f t="shared" si="5"/>
        <v>0</v>
      </c>
      <c r="AE48" s="4946">
        <f t="shared" si="5"/>
        <v>0</v>
      </c>
      <c r="AF48" s="4946">
        <f t="shared" si="5"/>
        <v>0</v>
      </c>
      <c r="AG48" s="4946">
        <f t="shared" si="5"/>
        <v>0</v>
      </c>
      <c r="AH48" s="4946">
        <f t="shared" si="5"/>
        <v>0</v>
      </c>
      <c r="AI48" s="4947">
        <f t="shared" si="5"/>
        <v>0</v>
      </c>
      <c r="AJ48" s="661"/>
      <c r="AK48" s="4939">
        <f>SUMIF($G$15:$G$47,"TRUE",AK15:AK47)</f>
        <v>0</v>
      </c>
      <c r="AL48" s="7449"/>
      <c r="AM48" s="661"/>
      <c r="AN48" s="738"/>
    </row>
    <row r="49" spans="1:40" ht="13.5" thickBot="1">
      <c r="A49" s="738"/>
      <c r="B49" s="661"/>
      <c r="C49" s="4987" t="s">
        <v>1270</v>
      </c>
      <c r="D49" s="4988"/>
      <c r="E49" s="4988"/>
      <c r="F49" s="4988"/>
      <c r="G49" s="4989"/>
      <c r="H49" s="4990"/>
      <c r="I49" s="4989"/>
      <c r="J49" s="4989"/>
      <c r="K49" s="4989"/>
      <c r="L49" s="4991"/>
      <c r="M49" s="4989"/>
      <c r="N49" s="4992"/>
      <c r="O49" s="4949">
        <f>SUM(O15:O47)</f>
        <v>0</v>
      </c>
      <c r="P49" s="4993"/>
      <c r="Q49" s="4949">
        <f t="shared" ref="Q49:X49" si="6">SUM(Q15:Q47)</f>
        <v>0</v>
      </c>
      <c r="R49" s="4949">
        <f t="shared" si="6"/>
        <v>0</v>
      </c>
      <c r="S49" s="4949">
        <f t="shared" si="6"/>
        <v>0</v>
      </c>
      <c r="T49" s="4949">
        <f t="shared" si="6"/>
        <v>0</v>
      </c>
      <c r="U49" s="4949">
        <f t="shared" si="6"/>
        <v>0</v>
      </c>
      <c r="V49" s="4949">
        <f t="shared" si="6"/>
        <v>0</v>
      </c>
      <c r="W49" s="4949">
        <f t="shared" si="6"/>
        <v>0</v>
      </c>
      <c r="X49" s="4950">
        <f t="shared" si="6"/>
        <v>0</v>
      </c>
      <c r="Y49" s="661"/>
      <c r="Z49" s="4948">
        <f t="shared" ref="Z49:AI49" si="7">SUM(Z15:Z47)</f>
        <v>0</v>
      </c>
      <c r="AA49" s="4949">
        <f t="shared" si="7"/>
        <v>0</v>
      </c>
      <c r="AB49" s="4949">
        <f t="shared" si="7"/>
        <v>0</v>
      </c>
      <c r="AC49" s="4949">
        <f t="shared" si="7"/>
        <v>0</v>
      </c>
      <c r="AD49" s="4949">
        <f t="shared" si="7"/>
        <v>0</v>
      </c>
      <c r="AE49" s="4949">
        <f>SUM(AE15:AE47)</f>
        <v>0</v>
      </c>
      <c r="AF49" s="4949">
        <f>SUM(AF15:AF47)</f>
        <v>0</v>
      </c>
      <c r="AG49" s="4949">
        <f t="shared" si="7"/>
        <v>0</v>
      </c>
      <c r="AH49" s="4949">
        <f t="shared" si="7"/>
        <v>0</v>
      </c>
      <c r="AI49" s="4950">
        <f t="shared" si="7"/>
        <v>0</v>
      </c>
      <c r="AJ49" s="661"/>
      <c r="AK49" s="4940">
        <f>SUM(AK15:AK47)</f>
        <v>0</v>
      </c>
      <c r="AL49" s="7457"/>
      <c r="AM49" s="661"/>
      <c r="AN49" s="738"/>
    </row>
    <row r="50" spans="1:40">
      <c r="A50" s="738"/>
      <c r="B50" s="661"/>
      <c r="C50" s="976"/>
      <c r="D50" s="976"/>
      <c r="E50" s="976"/>
      <c r="F50" s="976"/>
      <c r="G50" s="988"/>
      <c r="H50" s="988"/>
      <c r="I50" s="988"/>
      <c r="J50" s="988"/>
      <c r="K50" s="988"/>
      <c r="L50" s="661"/>
      <c r="M50" s="977"/>
      <c r="N50" s="4667"/>
      <c r="O50" s="977"/>
      <c r="P50" s="977"/>
      <c r="Q50" s="976"/>
      <c r="R50" s="976"/>
      <c r="S50" s="976"/>
      <c r="T50" s="976"/>
      <c r="U50" s="976"/>
      <c r="V50" s="976"/>
      <c r="W50" s="976"/>
      <c r="X50" s="976"/>
      <c r="Y50" s="661"/>
      <c r="Z50" s="661"/>
      <c r="AA50" s="661"/>
      <c r="AB50" s="661"/>
      <c r="AC50" s="661"/>
      <c r="AD50" s="661"/>
      <c r="AE50" s="661"/>
      <c r="AF50" s="661"/>
      <c r="AG50" s="661"/>
      <c r="AH50" s="661"/>
      <c r="AI50" s="661"/>
      <c r="AJ50" s="661"/>
      <c r="AK50" s="661"/>
      <c r="AL50" s="6177"/>
      <c r="AM50" s="661"/>
      <c r="AN50" s="738"/>
    </row>
    <row r="51" spans="1:40" ht="13.5" thickBot="1">
      <c r="A51" s="738"/>
      <c r="B51" s="661"/>
      <c r="C51" s="976"/>
      <c r="D51" s="976"/>
      <c r="E51" s="976"/>
      <c r="F51" s="976"/>
      <c r="G51" s="1005"/>
      <c r="H51" s="1005"/>
      <c r="I51" s="1005"/>
      <c r="J51" s="1005"/>
      <c r="K51" s="1005"/>
      <c r="L51" s="661"/>
      <c r="M51" s="976"/>
      <c r="N51" s="4664"/>
      <c r="O51" s="976"/>
      <c r="P51" s="976"/>
      <c r="Q51" s="976"/>
      <c r="R51" s="976"/>
      <c r="S51" s="976"/>
      <c r="T51" s="976"/>
      <c r="U51" s="978"/>
      <c r="V51" s="978"/>
      <c r="W51" s="978"/>
      <c r="X51" s="978"/>
      <c r="Y51" s="219"/>
      <c r="Z51" s="219"/>
      <c r="AA51" s="219"/>
      <c r="AB51" s="219"/>
      <c r="AC51" s="219"/>
      <c r="AD51" s="661"/>
      <c r="AE51" s="661"/>
      <c r="AF51" s="661"/>
      <c r="AG51" s="661"/>
      <c r="AH51" s="661"/>
      <c r="AI51" s="661"/>
      <c r="AJ51" s="661"/>
      <c r="AK51" s="661"/>
      <c r="AL51" s="6177"/>
      <c r="AM51" s="661"/>
      <c r="AN51" s="738"/>
    </row>
    <row r="52" spans="1:40">
      <c r="A52" s="738"/>
      <c r="B52" s="661"/>
      <c r="C52" s="976"/>
      <c r="D52" s="976"/>
      <c r="E52" s="976"/>
      <c r="F52" s="976"/>
      <c r="G52" s="237" t="s">
        <v>56</v>
      </c>
      <c r="H52" s="872" t="s">
        <v>3243</v>
      </c>
      <c r="I52" s="976"/>
      <c r="J52" s="976"/>
      <c r="K52" s="976"/>
      <c r="L52" s="661"/>
      <c r="M52" s="976"/>
      <c r="N52" s="4664"/>
      <c r="O52" s="976"/>
      <c r="P52" s="976"/>
      <c r="Q52" s="976"/>
      <c r="R52" s="976"/>
      <c r="S52" s="976"/>
      <c r="T52" s="976"/>
      <c r="U52" s="978"/>
      <c r="V52" s="979"/>
      <c r="W52" s="978"/>
      <c r="X52" s="978"/>
      <c r="Y52" s="219"/>
      <c r="Z52" s="219"/>
      <c r="AA52" s="219"/>
      <c r="AB52" s="8937" t="s">
        <v>4185</v>
      </c>
      <c r="AC52" s="8939" t="s">
        <v>4163</v>
      </c>
      <c r="AD52" s="8922" t="s">
        <v>1367</v>
      </c>
      <c r="AE52" s="8922"/>
      <c r="AF52" s="8922" t="s">
        <v>4161</v>
      </c>
      <c r="AG52" s="8923"/>
      <c r="AH52" s="661"/>
      <c r="AI52" s="661"/>
      <c r="AJ52" s="661"/>
      <c r="AK52" s="661"/>
      <c r="AL52" s="6177"/>
      <c r="AM52" s="661"/>
      <c r="AN52" s="738"/>
    </row>
    <row r="53" spans="1:40" ht="13.5" thickBot="1">
      <c r="A53" s="738"/>
      <c r="B53" s="661"/>
      <c r="C53" s="976"/>
      <c r="D53" s="976"/>
      <c r="E53" s="976"/>
      <c r="F53" s="976"/>
      <c r="G53" s="287"/>
      <c r="H53" s="100" t="s">
        <v>1271</v>
      </c>
      <c r="I53" s="976"/>
      <c r="J53" s="976"/>
      <c r="K53" s="976"/>
      <c r="L53" s="1029"/>
      <c r="M53" s="976"/>
      <c r="N53" s="4664"/>
      <c r="O53" s="976"/>
      <c r="P53" s="976"/>
      <c r="Q53" s="976"/>
      <c r="R53" s="976"/>
      <c r="S53" s="976"/>
      <c r="T53" s="976"/>
      <c r="U53" s="978"/>
      <c r="V53" s="979"/>
      <c r="W53" s="978"/>
      <c r="X53" s="978"/>
      <c r="Y53" s="219"/>
      <c r="Z53" s="219"/>
      <c r="AA53" s="219"/>
      <c r="AB53" s="8938"/>
      <c r="AC53" s="8940"/>
      <c r="AD53" s="7442" t="s">
        <v>1262</v>
      </c>
      <c r="AE53" s="7442" t="s">
        <v>4162</v>
      </c>
      <c r="AF53" s="7442" t="s">
        <v>1262</v>
      </c>
      <c r="AG53" s="7443" t="s">
        <v>4162</v>
      </c>
      <c r="AH53" s="661"/>
      <c r="AI53" s="661"/>
      <c r="AJ53" s="661"/>
      <c r="AK53" s="661"/>
      <c r="AL53" s="6177"/>
      <c r="AM53" s="661"/>
      <c r="AN53" s="738"/>
    </row>
    <row r="54" spans="1:40">
      <c r="A54" s="738"/>
      <c r="B54" s="661"/>
      <c r="C54" s="978"/>
      <c r="D54" s="978"/>
      <c r="E54" s="978"/>
      <c r="F54" s="978"/>
      <c r="G54" s="287"/>
      <c r="H54" s="6174" t="s">
        <v>4165</v>
      </c>
      <c r="I54" s="978"/>
      <c r="J54" s="978"/>
      <c r="K54" s="978"/>
      <c r="L54" s="1004"/>
      <c r="M54" s="978"/>
      <c r="N54" s="4932"/>
      <c r="O54" s="978"/>
      <c r="P54" s="978"/>
      <c r="Q54" s="978"/>
      <c r="R54" s="978"/>
      <c r="S54" s="985"/>
      <c r="T54" s="985"/>
      <c r="U54" s="978"/>
      <c r="V54" s="979"/>
      <c r="W54" s="978"/>
      <c r="X54" s="978"/>
      <c r="Y54" s="219"/>
      <c r="Z54" s="219"/>
      <c r="AA54" s="219"/>
      <c r="AB54" s="7336" t="s">
        <v>4152</v>
      </c>
      <c r="AC54" s="7655">
        <v>1.4999999999999999E-2</v>
      </c>
      <c r="AD54" s="7335"/>
      <c r="AE54" s="7335"/>
      <c r="AF54" s="7335"/>
      <c r="AG54" s="7337"/>
      <c r="AH54" s="661"/>
      <c r="AI54" s="661"/>
      <c r="AJ54" s="661"/>
      <c r="AK54" s="6177"/>
      <c r="AL54" s="3428"/>
      <c r="AM54" s="661"/>
      <c r="AN54" s="738"/>
    </row>
    <row r="55" spans="1:40">
      <c r="A55" s="738"/>
      <c r="B55" s="661"/>
      <c r="C55" s="978"/>
      <c r="D55" s="978"/>
      <c r="E55" s="978"/>
      <c r="F55" s="978"/>
      <c r="G55" s="978"/>
      <c r="H55" s="978"/>
      <c r="I55" s="978"/>
      <c r="J55" s="978"/>
      <c r="K55" s="978"/>
      <c r="L55" s="976"/>
      <c r="M55" s="989"/>
      <c r="N55" s="4933"/>
      <c r="O55" s="989"/>
      <c r="P55" s="989"/>
      <c r="Q55" s="978"/>
      <c r="R55" s="978"/>
      <c r="S55" s="978"/>
      <c r="T55" s="978"/>
      <c r="U55" s="978"/>
      <c r="V55" s="978"/>
      <c r="W55" s="978"/>
      <c r="X55" s="978"/>
      <c r="Y55" s="219"/>
      <c r="Z55" s="661"/>
      <c r="AA55" s="661"/>
      <c r="AB55" s="7422" t="s">
        <v>4154</v>
      </c>
      <c r="AC55" s="7661">
        <v>0.04</v>
      </c>
      <c r="AD55" s="7423"/>
      <c r="AE55" s="7423"/>
      <c r="AF55" s="7423"/>
      <c r="AG55" s="7300"/>
      <c r="AH55" s="661"/>
      <c r="AI55" s="661"/>
      <c r="AJ55" s="661"/>
      <c r="AK55" s="661"/>
      <c r="AL55" s="6177"/>
      <c r="AM55" s="661"/>
      <c r="AN55" s="738"/>
    </row>
    <row r="56" spans="1:40">
      <c r="A56" s="738"/>
      <c r="B56" s="6177"/>
      <c r="C56" s="978"/>
      <c r="D56" s="978"/>
      <c r="E56" s="978"/>
      <c r="F56" s="978"/>
      <c r="G56" s="978"/>
      <c r="H56" s="978"/>
      <c r="I56" s="978"/>
      <c r="J56" s="978"/>
      <c r="K56" s="978"/>
      <c r="L56" s="976"/>
      <c r="M56" s="989"/>
      <c r="N56" s="4933"/>
      <c r="O56" s="989"/>
      <c r="P56" s="989"/>
      <c r="Q56" s="978"/>
      <c r="R56" s="978"/>
      <c r="S56" s="978"/>
      <c r="T56" s="978"/>
      <c r="U56" s="978"/>
      <c r="V56" s="978"/>
      <c r="W56" s="978"/>
      <c r="X56" s="978"/>
      <c r="Y56" s="6351"/>
      <c r="Z56" s="6177"/>
      <c r="AA56" s="6177"/>
      <c r="AB56" s="7422" t="s">
        <v>4155</v>
      </c>
      <c r="AC56" s="7661">
        <v>0.06</v>
      </c>
      <c r="AD56" s="7423"/>
      <c r="AE56" s="7423"/>
      <c r="AF56" s="7423"/>
      <c r="AG56" s="7300"/>
      <c r="AH56" s="6177"/>
      <c r="AI56" s="6177"/>
      <c r="AJ56" s="6177"/>
      <c r="AK56" s="6177"/>
      <c r="AL56" s="6177"/>
      <c r="AM56" s="6177"/>
      <c r="AN56" s="738"/>
    </row>
    <row r="57" spans="1:40">
      <c r="A57" s="738"/>
      <c r="B57" s="6177"/>
      <c r="C57" s="978"/>
      <c r="D57" s="978"/>
      <c r="E57" s="978"/>
      <c r="F57" s="978"/>
      <c r="G57" s="978"/>
      <c r="H57" s="978"/>
      <c r="I57" s="978"/>
      <c r="J57" s="978"/>
      <c r="K57" s="978"/>
      <c r="L57" s="976"/>
      <c r="M57" s="989"/>
      <c r="N57" s="4933"/>
      <c r="O57" s="989"/>
      <c r="P57" s="989"/>
      <c r="Q57" s="978"/>
      <c r="R57" s="978"/>
      <c r="S57" s="978"/>
      <c r="T57" s="978"/>
      <c r="U57" s="978"/>
      <c r="V57" s="978"/>
      <c r="W57" s="978"/>
      <c r="X57" s="978"/>
      <c r="Y57" s="6351"/>
      <c r="Z57" s="6177"/>
      <c r="AA57" s="6177"/>
      <c r="AB57" s="7422" t="s">
        <v>4156</v>
      </c>
      <c r="AC57" s="7661">
        <v>0.12</v>
      </c>
      <c r="AD57" s="7423"/>
      <c r="AE57" s="7423"/>
      <c r="AF57" s="7423"/>
      <c r="AG57" s="7300"/>
      <c r="AH57" s="6177"/>
      <c r="AI57" s="6177"/>
      <c r="AJ57" s="6177"/>
      <c r="AK57" s="6177"/>
      <c r="AL57" s="6177"/>
      <c r="AM57" s="6177"/>
      <c r="AN57" s="738"/>
    </row>
    <row r="58" spans="1:40">
      <c r="A58" s="738"/>
      <c r="B58" s="6177"/>
      <c r="C58" s="978"/>
      <c r="D58" s="978"/>
      <c r="E58" s="978"/>
      <c r="F58" s="978"/>
      <c r="G58" s="978"/>
      <c r="H58" s="978"/>
      <c r="I58" s="978"/>
      <c r="J58" s="978"/>
      <c r="K58" s="978"/>
      <c r="L58" s="976"/>
      <c r="M58" s="989"/>
      <c r="N58" s="4933"/>
      <c r="O58" s="989"/>
      <c r="P58" s="989"/>
      <c r="Q58" s="978"/>
      <c r="R58" s="978"/>
      <c r="S58" s="978"/>
      <c r="T58" s="978"/>
      <c r="U58" s="978"/>
      <c r="V58" s="978"/>
      <c r="W58" s="978"/>
      <c r="X58" s="978"/>
      <c r="Y58" s="6351"/>
      <c r="Z58" s="6177"/>
      <c r="AA58" s="6177"/>
      <c r="AB58" s="7422" t="s">
        <v>4157</v>
      </c>
      <c r="AC58" s="7661">
        <v>0.25</v>
      </c>
      <c r="AD58" s="7423"/>
      <c r="AE58" s="7423"/>
      <c r="AF58" s="7423"/>
      <c r="AG58" s="7300"/>
      <c r="AH58" s="6177"/>
      <c r="AI58" s="6177"/>
      <c r="AJ58" s="6177"/>
      <c r="AK58" s="6177"/>
      <c r="AL58" s="6177"/>
      <c r="AM58" s="6177"/>
      <c r="AN58" s="738"/>
    </row>
    <row r="59" spans="1:40">
      <c r="A59" s="738"/>
      <c r="B59" s="6177"/>
      <c r="C59" s="978"/>
      <c r="D59" s="978"/>
      <c r="E59" s="978"/>
      <c r="F59" s="978"/>
      <c r="G59" s="978"/>
      <c r="H59" s="978"/>
      <c r="I59" s="978"/>
      <c r="J59" s="978"/>
      <c r="K59" s="978"/>
      <c r="L59" s="976"/>
      <c r="M59" s="989"/>
      <c r="N59" s="4933"/>
      <c r="O59" s="989"/>
      <c r="P59" s="989"/>
      <c r="Q59" s="978"/>
      <c r="R59" s="978"/>
      <c r="S59" s="978"/>
      <c r="T59" s="978"/>
      <c r="U59" s="978"/>
      <c r="V59" s="978"/>
      <c r="W59" s="978"/>
      <c r="X59" s="978"/>
      <c r="Y59" s="6351"/>
      <c r="Z59" s="6177"/>
      <c r="AA59" s="6177"/>
      <c r="AB59" s="7424" t="s">
        <v>4158</v>
      </c>
      <c r="AC59" s="7661"/>
      <c r="AD59" s="7302"/>
      <c r="AE59" s="7302"/>
      <c r="AF59" s="7302"/>
      <c r="AG59" s="7425"/>
      <c r="AH59" s="6177"/>
      <c r="AI59" s="6177"/>
      <c r="AJ59" s="6177"/>
      <c r="AK59" s="6177"/>
      <c r="AL59" s="6177"/>
      <c r="AM59" s="6177"/>
      <c r="AN59" s="738"/>
    </row>
    <row r="60" spans="1:40">
      <c r="A60" s="738"/>
      <c r="B60" s="6177"/>
      <c r="C60" s="978"/>
      <c r="D60" s="978"/>
      <c r="E60" s="978"/>
      <c r="F60" s="978"/>
      <c r="G60" s="978"/>
      <c r="H60" s="978"/>
      <c r="I60" s="978"/>
      <c r="J60" s="978"/>
      <c r="K60" s="978"/>
      <c r="L60" s="976"/>
      <c r="M60" s="989"/>
      <c r="N60" s="4933"/>
      <c r="O60" s="989"/>
      <c r="P60" s="989"/>
      <c r="Q60" s="978"/>
      <c r="R60" s="978"/>
      <c r="S60" s="978"/>
      <c r="T60" s="978"/>
      <c r="U60" s="978"/>
      <c r="V60" s="978"/>
      <c r="W60" s="978"/>
      <c r="X60" s="978"/>
      <c r="Y60" s="6351"/>
      <c r="Z60" s="6177"/>
      <c r="AA60" s="6177"/>
      <c r="AB60" s="7422" t="s">
        <v>4159</v>
      </c>
      <c r="AC60" s="7661">
        <v>0.15</v>
      </c>
      <c r="AD60" s="7423"/>
      <c r="AE60" s="7423"/>
      <c r="AF60" s="7423"/>
      <c r="AG60" s="7300"/>
      <c r="AH60" s="6177"/>
      <c r="AI60" s="6177"/>
      <c r="AJ60" s="6177"/>
      <c r="AK60" s="6177"/>
      <c r="AL60" s="6177"/>
      <c r="AM60" s="6177"/>
      <c r="AN60" s="738"/>
    </row>
    <row r="61" spans="1:40">
      <c r="A61" s="738"/>
      <c r="B61" s="6177"/>
      <c r="C61" s="978"/>
      <c r="D61" s="978"/>
      <c r="E61" s="978"/>
      <c r="F61" s="978"/>
      <c r="G61" s="978"/>
      <c r="H61" s="978"/>
      <c r="I61" s="978"/>
      <c r="J61" s="978"/>
      <c r="K61" s="978"/>
      <c r="L61" s="976"/>
      <c r="M61" s="989"/>
      <c r="N61" s="4933"/>
      <c r="O61" s="989"/>
      <c r="P61" s="989"/>
      <c r="Q61" s="978"/>
      <c r="R61" s="978"/>
      <c r="S61" s="978"/>
      <c r="T61" s="978"/>
      <c r="U61" s="978"/>
      <c r="V61" s="978"/>
      <c r="W61" s="978"/>
      <c r="X61" s="978"/>
      <c r="Y61" s="6351"/>
      <c r="Z61" s="6177"/>
      <c r="AA61" s="6177"/>
      <c r="AB61" s="7422" t="s">
        <v>4160</v>
      </c>
      <c r="AC61" s="7661">
        <v>0.25</v>
      </c>
      <c r="AD61" s="7423"/>
      <c r="AE61" s="7423"/>
      <c r="AF61" s="7423"/>
      <c r="AG61" s="7300"/>
      <c r="AH61" s="6177"/>
      <c r="AI61" s="6177"/>
      <c r="AJ61" s="6177"/>
      <c r="AK61" s="6177"/>
      <c r="AL61" s="6177"/>
      <c r="AM61" s="6177"/>
      <c r="AN61" s="738"/>
    </row>
    <row r="62" spans="1:40" ht="13.5" thickBot="1">
      <c r="A62" s="738"/>
      <c r="B62" s="6177"/>
      <c r="C62" s="978"/>
      <c r="D62" s="978"/>
      <c r="E62" s="978"/>
      <c r="F62" s="978"/>
      <c r="G62" s="978"/>
      <c r="H62" s="978"/>
      <c r="I62" s="978"/>
      <c r="J62" s="978"/>
      <c r="K62" s="978"/>
      <c r="L62" s="976"/>
      <c r="M62" s="989"/>
      <c r="N62" s="4933"/>
      <c r="O62" s="989"/>
      <c r="P62" s="989"/>
      <c r="Q62" s="978"/>
      <c r="R62" s="978"/>
      <c r="S62" s="978"/>
      <c r="T62" s="978"/>
      <c r="U62" s="978"/>
      <c r="V62" s="978"/>
      <c r="W62" s="978"/>
      <c r="X62" s="978"/>
      <c r="Y62" s="6351"/>
      <c r="Z62" s="6177"/>
      <c r="AA62" s="6177"/>
      <c r="AB62" s="7304" t="s">
        <v>44</v>
      </c>
      <c r="AC62" s="7305"/>
      <c r="AD62" s="7426">
        <f>SUM(AD54:AD61)</f>
        <v>0</v>
      </c>
      <c r="AE62" s="7426">
        <f>SUM(AE54:AE61)</f>
        <v>0</v>
      </c>
      <c r="AF62" s="7426">
        <f>SUM(AF54:AF61)</f>
        <v>0</v>
      </c>
      <c r="AG62" s="7427">
        <f>SUM(AG54:AG61)</f>
        <v>0</v>
      </c>
      <c r="AH62" s="6177"/>
      <c r="AI62" s="6177"/>
      <c r="AJ62" s="6177"/>
      <c r="AK62" s="6177"/>
      <c r="AL62" s="6177"/>
      <c r="AM62" s="6177"/>
      <c r="AN62" s="738"/>
    </row>
    <row r="63" spans="1:40">
      <c r="A63" s="738"/>
      <c r="B63" s="6177"/>
      <c r="C63" s="978"/>
      <c r="D63" s="978"/>
      <c r="E63" s="978"/>
      <c r="F63" s="978"/>
      <c r="G63" s="978"/>
      <c r="H63" s="978"/>
      <c r="I63" s="978"/>
      <c r="J63" s="978"/>
      <c r="K63" s="978"/>
      <c r="L63" s="976"/>
      <c r="M63" s="989"/>
      <c r="N63" s="4933"/>
      <c r="O63" s="989"/>
      <c r="P63" s="989"/>
      <c r="Q63" s="978"/>
      <c r="R63" s="978"/>
      <c r="S63" s="978"/>
      <c r="T63" s="978"/>
      <c r="U63" s="978"/>
      <c r="V63" s="978"/>
      <c r="W63" s="978"/>
      <c r="X63" s="978"/>
      <c r="Y63" s="6351"/>
      <c r="Z63" s="6177"/>
      <c r="AA63" s="6177"/>
      <c r="AB63" s="6177"/>
      <c r="AC63" s="6177"/>
      <c r="AD63" s="6177"/>
      <c r="AE63" s="6177"/>
      <c r="AF63" s="6177"/>
      <c r="AG63" s="6177"/>
      <c r="AH63" s="6177"/>
      <c r="AI63" s="6177"/>
      <c r="AJ63" s="6177"/>
      <c r="AK63" s="6177"/>
      <c r="AL63" s="3428" t="s">
        <v>1279</v>
      </c>
      <c r="AM63" s="6177"/>
      <c r="AN63" s="738"/>
    </row>
    <row r="64" spans="1:40">
      <c r="A64" s="738"/>
      <c r="B64" s="6177"/>
      <c r="C64" s="978"/>
      <c r="D64" s="978"/>
      <c r="E64" s="978"/>
      <c r="F64" s="978"/>
      <c r="G64" s="978"/>
      <c r="H64" s="978"/>
      <c r="I64" s="978"/>
      <c r="J64" s="978"/>
      <c r="K64" s="978"/>
      <c r="L64" s="976"/>
      <c r="M64" s="989"/>
      <c r="N64" s="4933"/>
      <c r="O64" s="989"/>
      <c r="P64" s="989"/>
      <c r="Q64" s="978"/>
      <c r="R64" s="978"/>
      <c r="S64" s="978"/>
      <c r="T64" s="978"/>
      <c r="U64" s="978"/>
      <c r="V64" s="978"/>
      <c r="W64" s="978"/>
      <c r="X64" s="978"/>
      <c r="Y64" s="6351"/>
      <c r="Z64" s="6177"/>
      <c r="AA64" s="6177"/>
      <c r="AB64" s="6177"/>
      <c r="AC64" s="6177"/>
      <c r="AD64" s="6177"/>
      <c r="AE64" s="6177"/>
      <c r="AF64" s="6177"/>
      <c r="AG64" s="6177"/>
      <c r="AH64" s="6177"/>
      <c r="AI64" s="6177"/>
      <c r="AJ64" s="6177"/>
      <c r="AK64" s="6177"/>
      <c r="AL64" s="6177"/>
      <c r="AM64" s="6177"/>
      <c r="AN64" s="738"/>
    </row>
    <row r="65" spans="1:40">
      <c r="A65" s="738"/>
      <c r="B65" s="738"/>
      <c r="C65" s="703"/>
      <c r="D65" s="703"/>
      <c r="E65" s="703"/>
      <c r="F65" s="703"/>
      <c r="G65" s="703"/>
      <c r="H65" s="703"/>
      <c r="I65" s="703"/>
      <c r="J65" s="703"/>
      <c r="K65" s="703"/>
      <c r="L65" s="703"/>
      <c r="M65" s="703"/>
      <c r="N65" s="4934"/>
      <c r="O65" s="703"/>
      <c r="P65" s="703"/>
      <c r="Q65" s="703"/>
      <c r="R65" s="703"/>
      <c r="S65" s="703"/>
      <c r="T65" s="703"/>
      <c r="U65" s="703"/>
      <c r="V65" s="703"/>
      <c r="W65" s="703"/>
      <c r="X65" s="703"/>
      <c r="Y65" s="703"/>
      <c r="Z65" s="738"/>
      <c r="AA65" s="738"/>
      <c r="AB65" s="738"/>
      <c r="AC65" s="738"/>
      <c r="AD65" s="738"/>
      <c r="AE65" s="738"/>
      <c r="AF65" s="738"/>
      <c r="AG65" s="738"/>
      <c r="AH65" s="738"/>
      <c r="AI65" s="738"/>
      <c r="AJ65" s="738"/>
      <c r="AK65" s="738"/>
      <c r="AL65" s="6178"/>
      <c r="AM65" s="738"/>
      <c r="AN65" s="738"/>
    </row>
    <row r="66" spans="1:40">
      <c r="A66" s="738"/>
      <c r="B66" s="738"/>
      <c r="C66" s="703"/>
      <c r="D66" s="703"/>
      <c r="E66" s="703"/>
      <c r="F66" s="703"/>
      <c r="G66" s="703"/>
      <c r="H66" s="703"/>
      <c r="I66" s="703"/>
      <c r="J66" s="703"/>
      <c r="K66" s="703"/>
      <c r="L66" s="703"/>
      <c r="M66" s="703"/>
      <c r="N66" s="4934"/>
      <c r="O66" s="703"/>
      <c r="P66" s="703"/>
      <c r="Q66" s="703"/>
      <c r="R66" s="703"/>
      <c r="S66" s="703"/>
      <c r="T66" s="703"/>
      <c r="U66" s="703"/>
      <c r="V66" s="703"/>
      <c r="W66" s="703"/>
      <c r="X66" s="703"/>
      <c r="Y66" s="703"/>
      <c r="Z66" s="738"/>
      <c r="AA66" s="738"/>
      <c r="AB66" s="738"/>
      <c r="AC66" s="738"/>
      <c r="AD66" s="738"/>
      <c r="AE66" s="738"/>
      <c r="AF66" s="738"/>
      <c r="AG66" s="738"/>
      <c r="AH66" s="738"/>
      <c r="AI66" s="738"/>
      <c r="AJ66" s="738"/>
      <c r="AK66" s="738"/>
      <c r="AL66" s="6178"/>
      <c r="AM66" s="738"/>
      <c r="AN66" s="738"/>
    </row>
  </sheetData>
  <sheetProtection formatCells="0" formatColumns="0" formatRows="0"/>
  <customSheetViews>
    <customSheetView guid="{CC70D5D3-3A1F-46AA-BDCE-F692C2C36BEE}">
      <pane xSplit="3" ySplit="13" topLeftCell="U17" activePane="bottomRight" state="frozen"/>
      <selection pane="bottomRight" activeCell="AI24" sqref="AI24"/>
      <pageMargins left="0.7" right="0.7" top="0.75" bottom="0.75" header="0.3" footer="0.3"/>
    </customSheetView>
    <customSheetView guid="{41E394DC-1FDD-4D1F-8620-137B7012DC10}" showGridLines="0">
      <pane xSplit="3" ySplit="13" topLeftCell="D14" activePane="bottomRight" state="frozen"/>
      <selection pane="bottomRight" activeCell="D14" sqref="D14"/>
      <pageMargins left="0.7" right="0.7" top="0.75" bottom="0.75" header="0.3" footer="0.3"/>
    </customSheetView>
    <customSheetView guid="{DD364770-73A1-4C6D-9516-629A57F0EB18}" showGridLines="0">
      <selection activeCell="M13" sqref="M13"/>
      <pageMargins left="0.7" right="0.7" top="0.75" bottom="0.75" header="0.3" footer="0.3"/>
    </customSheetView>
    <customSheetView guid="{E14211BF-3959-45CF-A937-AD36AACCEFAC}" showGridLines="0">
      <pane xSplit="3" ySplit="13" topLeftCell="D14" activePane="bottomRight" state="frozen"/>
      <selection pane="bottomRight" activeCell="D14" sqref="D14"/>
      <pageMargins left="0.7" right="0.7" top="0.75" bottom="0.75" header="0.3" footer="0.3"/>
    </customSheetView>
    <customSheetView guid="{F416BD5B-C3AD-4F61-AAB2-55950A9B7E72}">
      <selection activeCell="AC23" sqref="AC23"/>
      <pageMargins left="0.7" right="0.7" top="0.75" bottom="0.75" header="0.3" footer="0.3"/>
    </customSheetView>
  </customSheetViews>
  <mergeCells count="14">
    <mergeCell ref="C7:C12"/>
    <mergeCell ref="AB52:AB53"/>
    <mergeCell ref="AC52:AC53"/>
    <mergeCell ref="AD52:AE52"/>
    <mergeCell ref="AF52:AG52"/>
    <mergeCell ref="AL7:AL11"/>
    <mergeCell ref="D4:F4"/>
    <mergeCell ref="D5:F5"/>
    <mergeCell ref="AK11:AK12"/>
    <mergeCell ref="H7:K7"/>
    <mergeCell ref="L7:M7"/>
    <mergeCell ref="N7:N11"/>
    <mergeCell ref="Z7:AI7"/>
    <mergeCell ref="P8:P11"/>
  </mergeCells>
  <hyperlinks>
    <hyperlink ref="AL63" location="Index!A1" display="Index" xr:uid="{00000000-0004-0000-3100-000000000000}"/>
  </hyperlinks>
  <pageMargins left="0.7" right="0.7" top="0.75" bottom="0.75" header="0.3" footer="0.3"/>
  <pageSetup orientation="portrait" horizontalDpi="4294967294" verticalDpi="4294967294"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46">
    <tabColor rgb="FFFF0000"/>
    <pageSetUpPr fitToPage="1"/>
  </sheetPr>
  <dimension ref="A1:AK65"/>
  <sheetViews>
    <sheetView workbookViewId="0"/>
  </sheetViews>
  <sheetFormatPr defaultColWidth="0" defaultRowHeight="12.75" zeroHeight="1"/>
  <cols>
    <col min="1" max="1" width="9.140625" style="149" customWidth="1"/>
    <col min="2" max="2" width="9.140625" style="6993" customWidth="1"/>
    <col min="3" max="3" width="36.7109375" style="149" customWidth="1"/>
    <col min="4" max="4" width="15.140625" style="149" customWidth="1"/>
    <col min="5" max="5" width="17.42578125" style="149" customWidth="1"/>
    <col min="6" max="6" width="14" style="149" customWidth="1"/>
    <col min="7" max="7" width="7.42578125" style="149" bestFit="1" customWidth="1"/>
    <col min="8" max="8" width="13.7109375" style="149" bestFit="1" customWidth="1"/>
    <col min="9" max="9" width="12.7109375" style="7011" customWidth="1"/>
    <col min="10" max="10" width="14.140625" style="7011" customWidth="1"/>
    <col min="11" max="11" width="12.7109375" style="7001" customWidth="1"/>
    <col min="12" max="13" width="14.7109375" style="149" customWidth="1"/>
    <col min="14" max="14" width="12.85546875" style="149" bestFit="1" customWidth="1"/>
    <col min="15" max="15" width="15.42578125" style="149" customWidth="1"/>
    <col min="16" max="18" width="13.140625" style="149" bestFit="1" customWidth="1"/>
    <col min="19" max="19" width="11.42578125" style="149" bestFit="1" customWidth="1"/>
    <col min="20" max="20" width="11.7109375" style="149" bestFit="1" customWidth="1"/>
    <col min="21" max="21" width="17.28515625" style="149" bestFit="1" customWidth="1"/>
    <col min="22" max="22" width="9.140625" style="149" customWidth="1"/>
    <col min="23" max="32" width="18.7109375" style="149" customWidth="1"/>
    <col min="33" max="33" width="7.140625" style="149" customWidth="1"/>
    <col min="34" max="35" width="13.28515625" style="149" customWidth="1"/>
    <col min="36" max="37" width="9.140625" style="149" customWidth="1"/>
    <col min="38" max="16384" width="9.140625" style="149" hidden="1"/>
  </cols>
  <sheetData>
    <row r="1" spans="1:37">
      <c r="A1" s="738"/>
      <c r="B1" s="741"/>
      <c r="C1" s="738"/>
      <c r="D1" s="738"/>
      <c r="E1" s="738"/>
      <c r="F1" s="738"/>
      <c r="G1" s="738"/>
      <c r="H1" s="738"/>
      <c r="I1" s="5000"/>
      <c r="J1" s="5000"/>
      <c r="K1" s="4109"/>
      <c r="L1" s="738"/>
      <c r="M1" s="738"/>
      <c r="N1" s="738"/>
      <c r="O1" s="738"/>
      <c r="P1" s="738"/>
      <c r="Q1" s="738"/>
      <c r="R1" s="738"/>
      <c r="S1" s="738"/>
      <c r="T1" s="738"/>
      <c r="U1" s="738"/>
      <c r="V1" s="738"/>
      <c r="W1" s="738"/>
      <c r="X1" s="738"/>
      <c r="Y1" s="738"/>
      <c r="Z1" s="738"/>
      <c r="AA1" s="738"/>
      <c r="AB1" s="738"/>
      <c r="AC1" s="738"/>
      <c r="AD1" s="738"/>
      <c r="AE1" s="738"/>
      <c r="AF1" s="738"/>
      <c r="AG1" s="738"/>
      <c r="AH1" s="738"/>
      <c r="AI1" s="6178"/>
      <c r="AJ1" s="738"/>
      <c r="AK1" s="738"/>
    </row>
    <row r="2" spans="1:37" ht="13.5" thickBot="1">
      <c r="A2" s="738"/>
      <c r="B2" s="816"/>
      <c r="C2" s="661"/>
      <c r="D2" s="661"/>
      <c r="E2" s="661"/>
      <c r="F2" s="661"/>
      <c r="G2" s="661"/>
      <c r="H2" s="661"/>
      <c r="I2" s="4994"/>
      <c r="J2" s="4994"/>
      <c r="K2" s="4105"/>
      <c r="L2" s="661"/>
      <c r="M2" s="661"/>
      <c r="N2" s="661"/>
      <c r="O2" s="661"/>
      <c r="P2" s="661"/>
      <c r="Q2" s="661"/>
      <c r="R2" s="661"/>
      <c r="S2" s="661"/>
      <c r="T2" s="661"/>
      <c r="U2" s="661"/>
      <c r="V2" s="661"/>
      <c r="W2" s="661"/>
      <c r="X2" s="661"/>
      <c r="Y2" s="661"/>
      <c r="Z2" s="661"/>
      <c r="AA2" s="661"/>
      <c r="AB2" s="661"/>
      <c r="AC2" s="661"/>
      <c r="AD2" s="661"/>
      <c r="AE2" s="661"/>
      <c r="AF2" s="661"/>
      <c r="AG2" s="661"/>
      <c r="AH2" s="661"/>
      <c r="AI2" s="6177"/>
      <c r="AJ2" s="661"/>
      <c r="AK2" s="738"/>
    </row>
    <row r="3" spans="1:37" s="6954" customFormat="1" ht="16.5" thickBot="1">
      <c r="A3" s="739"/>
      <c r="B3" s="896"/>
      <c r="C3" s="2858" t="s">
        <v>2996</v>
      </c>
      <c r="D3" s="2856"/>
      <c r="E3" s="2856"/>
      <c r="F3" s="2857"/>
      <c r="G3" s="896"/>
      <c r="H3" s="896"/>
      <c r="I3" s="4995"/>
      <c r="J3" s="4995"/>
      <c r="K3" s="4106"/>
      <c r="L3" s="896"/>
      <c r="M3" s="896"/>
      <c r="N3" s="896"/>
      <c r="O3" s="896"/>
      <c r="P3" s="896"/>
      <c r="Q3" s="896"/>
      <c r="R3" s="896"/>
      <c r="S3" s="896"/>
      <c r="T3" s="896"/>
      <c r="U3" s="896"/>
      <c r="V3" s="896"/>
      <c r="W3" s="896"/>
      <c r="X3" s="896"/>
      <c r="Y3" s="896"/>
      <c r="Z3" s="896"/>
      <c r="AA3" s="896"/>
      <c r="AB3" s="896"/>
      <c r="AC3" s="896"/>
      <c r="AD3" s="896"/>
      <c r="AE3" s="896"/>
      <c r="AF3" s="62"/>
      <c r="AG3" s="882"/>
      <c r="AH3" s="62"/>
      <c r="AI3" s="6111" t="s">
        <v>2846</v>
      </c>
      <c r="AJ3" s="882"/>
      <c r="AK3" s="739"/>
    </row>
    <row r="4" spans="1:37" s="6954" customFormat="1" ht="15.75">
      <c r="A4" s="739"/>
      <c r="B4" s="896"/>
      <c r="C4" s="2853" t="s">
        <v>57</v>
      </c>
      <c r="D4" s="8622" t="str">
        <f>J!E4</f>
        <v>ABC Company</v>
      </c>
      <c r="E4" s="8623"/>
      <c r="F4" s="8624"/>
      <c r="G4" s="896"/>
      <c r="H4" s="896"/>
      <c r="I4" s="4995"/>
      <c r="J4" s="4995"/>
      <c r="K4" s="4106"/>
      <c r="L4" s="896"/>
      <c r="M4" s="896"/>
      <c r="N4" s="896"/>
      <c r="O4" s="896"/>
      <c r="P4" s="896"/>
      <c r="Q4" s="896"/>
      <c r="R4" s="896"/>
      <c r="S4" s="896"/>
      <c r="T4" s="896"/>
      <c r="U4" s="896"/>
      <c r="V4" s="896"/>
      <c r="W4" s="896"/>
      <c r="X4" s="896"/>
      <c r="Y4" s="896"/>
      <c r="Z4" s="896"/>
      <c r="AA4" s="896"/>
      <c r="AB4" s="896"/>
      <c r="AC4" s="896"/>
      <c r="AD4" s="896"/>
      <c r="AE4" s="896"/>
      <c r="AF4" s="896"/>
      <c r="AG4" s="882"/>
      <c r="AH4" s="882"/>
      <c r="AI4" s="882"/>
      <c r="AJ4" s="882"/>
      <c r="AK4" s="739"/>
    </row>
    <row r="5" spans="1:37" s="6954" customFormat="1" ht="16.5" thickBot="1">
      <c r="A5" s="739"/>
      <c r="B5" s="896"/>
      <c r="C5" s="2836" t="s">
        <v>2719</v>
      </c>
      <c r="D5" s="8625">
        <f>J!E5</f>
        <v>44196</v>
      </c>
      <c r="E5" s="8626"/>
      <c r="F5" s="8627"/>
      <c r="G5" s="896"/>
      <c r="H5" s="896"/>
      <c r="I5" s="4995"/>
      <c r="J5" s="4995"/>
      <c r="K5" s="4106"/>
      <c r="L5" s="896"/>
      <c r="M5" s="896"/>
      <c r="N5" s="896"/>
      <c r="O5" s="896"/>
      <c r="P5" s="896"/>
      <c r="Q5" s="896"/>
      <c r="R5" s="896"/>
      <c r="S5" s="896"/>
      <c r="T5" s="896"/>
      <c r="U5" s="896"/>
      <c r="V5" s="896"/>
      <c r="W5" s="896"/>
      <c r="X5" s="896"/>
      <c r="Y5" s="896"/>
      <c r="Z5" s="896"/>
      <c r="AA5" s="896"/>
      <c r="AB5" s="896"/>
      <c r="AC5" s="896"/>
      <c r="AD5" s="896"/>
      <c r="AE5" s="896"/>
      <c r="AF5" s="896"/>
      <c r="AG5" s="882"/>
      <c r="AH5" s="882"/>
      <c r="AI5" s="882"/>
      <c r="AJ5" s="882"/>
      <c r="AK5" s="739"/>
    </row>
    <row r="6" spans="1:37" s="6954" customFormat="1" ht="15.75">
      <c r="A6" s="739"/>
      <c r="B6" s="900"/>
      <c r="C6" s="882"/>
      <c r="D6" s="882"/>
      <c r="E6" s="882"/>
      <c r="F6" s="882"/>
      <c r="G6" s="882"/>
      <c r="H6" s="882"/>
      <c r="I6" s="4996"/>
      <c r="J6" s="4996"/>
      <c r="K6" s="4604"/>
      <c r="L6" s="882"/>
      <c r="M6" s="882"/>
      <c r="N6" s="882"/>
      <c r="O6" s="882"/>
      <c r="P6" s="882"/>
      <c r="Q6" s="882"/>
      <c r="R6" s="882"/>
      <c r="S6" s="882"/>
      <c r="T6" s="882"/>
      <c r="U6" s="882"/>
      <c r="V6" s="882"/>
      <c r="W6" s="882"/>
      <c r="X6" s="882"/>
      <c r="Y6" s="882"/>
      <c r="Z6" s="882"/>
      <c r="AA6" s="882"/>
      <c r="AB6" s="882"/>
      <c r="AC6" s="882"/>
      <c r="AD6" s="882"/>
      <c r="AE6" s="882"/>
      <c r="AF6" s="882"/>
      <c r="AG6" s="882"/>
      <c r="AH6" s="882"/>
      <c r="AI6" s="882"/>
      <c r="AJ6" s="882"/>
      <c r="AK6" s="739"/>
    </row>
    <row r="7" spans="1:37" s="6954" customFormat="1" ht="16.5" thickBot="1">
      <c r="A7" s="739"/>
      <c r="B7" s="897"/>
      <c r="C7" s="898"/>
      <c r="D7" s="898"/>
      <c r="E7" s="898"/>
      <c r="F7" s="898"/>
      <c r="G7" s="898"/>
      <c r="H7" s="898"/>
      <c r="I7" s="4997"/>
      <c r="J7" s="4997"/>
      <c r="K7" s="4874"/>
      <c r="L7" s="898"/>
      <c r="M7" s="898"/>
      <c r="N7" s="898"/>
      <c r="O7" s="898"/>
      <c r="P7" s="898"/>
      <c r="Q7" s="898"/>
      <c r="R7" s="898"/>
      <c r="S7" s="898"/>
      <c r="T7" s="898"/>
      <c r="U7" s="898"/>
      <c r="V7" s="882"/>
      <c r="W7" s="898"/>
      <c r="X7" s="898"/>
      <c r="Y7" s="898"/>
      <c r="Z7" s="898"/>
      <c r="AA7" s="898"/>
      <c r="AB7" s="898"/>
      <c r="AC7" s="898"/>
      <c r="AD7" s="898"/>
      <c r="AE7" s="898"/>
      <c r="AF7" s="898"/>
      <c r="AG7" s="882"/>
      <c r="AH7" s="882"/>
      <c r="AI7" s="882"/>
      <c r="AJ7" s="882"/>
      <c r="AK7" s="739"/>
    </row>
    <row r="8" spans="1:37" ht="15" customHeight="1">
      <c r="A8" s="738"/>
      <c r="B8" s="816"/>
      <c r="C8" s="8999" t="s">
        <v>4814</v>
      </c>
      <c r="D8" s="8968" t="s">
        <v>1224</v>
      </c>
      <c r="E8" s="5033"/>
      <c r="F8" s="8968" t="s">
        <v>1225</v>
      </c>
      <c r="G8" s="5034"/>
      <c r="H8" s="4555"/>
      <c r="I8" s="8989" t="s">
        <v>1226</v>
      </c>
      <c r="J8" s="8989"/>
      <c r="K8" s="8991" t="s">
        <v>1227</v>
      </c>
      <c r="L8" s="8993" t="s">
        <v>1228</v>
      </c>
      <c r="M8" s="8949" t="s">
        <v>1229</v>
      </c>
      <c r="N8" s="8983" t="s">
        <v>1232</v>
      </c>
      <c r="O8" s="8985" t="s">
        <v>1233</v>
      </c>
      <c r="P8" s="8983" t="s">
        <v>1234</v>
      </c>
      <c r="Q8" s="8985" t="s">
        <v>1235</v>
      </c>
      <c r="R8" s="4904"/>
      <c r="S8" s="4903"/>
      <c r="T8" s="4904"/>
      <c r="U8" s="5091"/>
      <c r="V8" s="661"/>
      <c r="W8" s="8986" t="s">
        <v>1148</v>
      </c>
      <c r="X8" s="8987"/>
      <c r="Y8" s="8987"/>
      <c r="Z8" s="8987"/>
      <c r="AA8" s="8987"/>
      <c r="AB8" s="8987"/>
      <c r="AC8" s="8987"/>
      <c r="AD8" s="8987"/>
      <c r="AE8" s="8987"/>
      <c r="AF8" s="8988"/>
      <c r="AG8" s="908"/>
      <c r="AH8" s="4016" t="s">
        <v>1522</v>
      </c>
      <c r="AI8" s="8924" t="s">
        <v>4185</v>
      </c>
      <c r="AJ8" s="661"/>
      <c r="AK8" s="738"/>
    </row>
    <row r="9" spans="1:37">
      <c r="A9" s="738"/>
      <c r="B9" s="816"/>
      <c r="C9" s="9000"/>
      <c r="D9" s="8969"/>
      <c r="E9" s="3228" t="s">
        <v>1347</v>
      </c>
      <c r="F9" s="8969"/>
      <c r="G9" s="4100"/>
      <c r="H9" s="351"/>
      <c r="I9" s="8990"/>
      <c r="J9" s="8990"/>
      <c r="K9" s="8992"/>
      <c r="L9" s="8994"/>
      <c r="M9" s="8950"/>
      <c r="N9" s="8984"/>
      <c r="O9" s="8833"/>
      <c r="P9" s="8984"/>
      <c r="Q9" s="8833"/>
      <c r="R9" s="4100"/>
      <c r="S9" s="351"/>
      <c r="T9" s="4100"/>
      <c r="U9" s="593"/>
      <c r="V9" s="661"/>
      <c r="W9" s="5009" t="s">
        <v>1238</v>
      </c>
      <c r="X9" s="5055" t="s">
        <v>1239</v>
      </c>
      <c r="Y9" s="5010" t="s">
        <v>1240</v>
      </c>
      <c r="Z9" s="5055" t="s">
        <v>1239</v>
      </c>
      <c r="AA9" s="5011" t="s">
        <v>1241</v>
      </c>
      <c r="AB9" s="5942"/>
      <c r="AC9" s="5950"/>
      <c r="AD9" s="5059"/>
      <c r="AE9" s="5059"/>
      <c r="AF9" s="5012" t="s">
        <v>1242</v>
      </c>
      <c r="AG9" s="908"/>
      <c r="AH9" s="394" t="s">
        <v>1524</v>
      </c>
      <c r="AI9" s="8925"/>
      <c r="AJ9" s="661"/>
      <c r="AK9" s="738"/>
    </row>
    <row r="10" spans="1:37">
      <c r="A10" s="738"/>
      <c r="B10" s="816"/>
      <c r="C10" s="9000"/>
      <c r="D10" s="8969"/>
      <c r="E10" s="3228" t="s">
        <v>1348</v>
      </c>
      <c r="F10" s="8969"/>
      <c r="G10" s="4100" t="s">
        <v>1246</v>
      </c>
      <c r="H10" s="351" t="s">
        <v>580</v>
      </c>
      <c r="I10" s="8995" t="s">
        <v>1349</v>
      </c>
      <c r="J10" s="8997" t="s">
        <v>1350</v>
      </c>
      <c r="K10" s="8992"/>
      <c r="L10" s="8994"/>
      <c r="M10" s="8950"/>
      <c r="N10" s="8984"/>
      <c r="O10" s="8833"/>
      <c r="P10" s="8984"/>
      <c r="Q10" s="8833"/>
      <c r="R10" s="4100" t="s">
        <v>1249</v>
      </c>
      <c r="S10" s="351" t="s">
        <v>1250</v>
      </c>
      <c r="T10" s="3822" t="s">
        <v>4162</v>
      </c>
      <c r="U10" s="3857" t="s">
        <v>1262</v>
      </c>
      <c r="V10" s="661"/>
      <c r="W10" s="5013" t="s">
        <v>1251</v>
      </c>
      <c r="X10" s="350" t="s">
        <v>1252</v>
      </c>
      <c r="Y10" s="4093" t="s">
        <v>1253</v>
      </c>
      <c r="Z10" s="350" t="s">
        <v>1254</v>
      </c>
      <c r="AA10" s="4100" t="s">
        <v>1255</v>
      </c>
      <c r="AB10" s="3822" t="s">
        <v>1249</v>
      </c>
      <c r="AC10" s="3822" t="s">
        <v>1250</v>
      </c>
      <c r="AD10" s="3822" t="s">
        <v>4162</v>
      </c>
      <c r="AE10" s="3857" t="s">
        <v>1262</v>
      </c>
      <c r="AF10" s="3239" t="s">
        <v>1256</v>
      </c>
      <c r="AG10" s="661"/>
      <c r="AH10" s="394" t="s">
        <v>1462</v>
      </c>
      <c r="AI10" s="8925"/>
      <c r="AJ10" s="661"/>
      <c r="AK10" s="738"/>
    </row>
    <row r="11" spans="1:37" ht="22.5" customHeight="1">
      <c r="A11" s="738"/>
      <c r="B11" s="816"/>
      <c r="C11" s="9000"/>
      <c r="D11" s="8969"/>
      <c r="E11" s="3228" t="s">
        <v>1351</v>
      </c>
      <c r="F11" s="8969"/>
      <c r="G11" s="4100" t="s">
        <v>1259</v>
      </c>
      <c r="H11" s="351" t="s">
        <v>1260</v>
      </c>
      <c r="I11" s="8996"/>
      <c r="J11" s="8998"/>
      <c r="K11" s="8992"/>
      <c r="L11" s="8994"/>
      <c r="M11" s="8950"/>
      <c r="N11" s="8984"/>
      <c r="O11" s="8833"/>
      <c r="P11" s="8984"/>
      <c r="Q11" s="8833"/>
      <c r="R11" s="4100" t="s">
        <v>1261</v>
      </c>
      <c r="S11" s="351" t="s">
        <v>1261</v>
      </c>
      <c r="T11" s="2837" t="s">
        <v>1261</v>
      </c>
      <c r="U11" s="3857" t="s">
        <v>1261</v>
      </c>
      <c r="V11" s="661"/>
      <c r="W11" s="5013" t="s">
        <v>1263</v>
      </c>
      <c r="X11" s="350" t="s">
        <v>1264</v>
      </c>
      <c r="Y11" s="4093" t="s">
        <v>1264</v>
      </c>
      <c r="Z11" s="351" t="s">
        <v>1299</v>
      </c>
      <c r="AA11" s="4100" t="s">
        <v>1265</v>
      </c>
      <c r="AB11" s="2837" t="s">
        <v>1261</v>
      </c>
      <c r="AC11" s="2837" t="s">
        <v>1261</v>
      </c>
      <c r="AD11" s="2837" t="s">
        <v>1261</v>
      </c>
      <c r="AE11" s="3857" t="s">
        <v>1261</v>
      </c>
      <c r="AF11" s="3239" t="s">
        <v>1263</v>
      </c>
      <c r="AG11" s="661"/>
      <c r="AH11" s="395">
        <v>43465</v>
      </c>
      <c r="AI11" s="8925"/>
      <c r="AJ11" s="661"/>
      <c r="AK11" s="738"/>
    </row>
    <row r="12" spans="1:37">
      <c r="A12" s="738"/>
      <c r="B12" s="816"/>
      <c r="C12" s="9001"/>
      <c r="D12" s="5061" t="s">
        <v>344</v>
      </c>
      <c r="E12" s="5036" t="s">
        <v>1352</v>
      </c>
      <c r="F12" s="4906"/>
      <c r="G12" s="5036"/>
      <c r="H12" s="5061" t="s">
        <v>390</v>
      </c>
      <c r="I12" s="5038"/>
      <c r="J12" s="5070"/>
      <c r="K12" s="5076"/>
      <c r="L12" s="5037"/>
      <c r="M12" s="4906"/>
      <c r="N12" s="5037"/>
      <c r="O12" s="4907"/>
      <c r="P12" s="5037"/>
      <c r="Q12" s="5087"/>
      <c r="R12" s="5036"/>
      <c r="S12" s="4907"/>
      <c r="T12" s="5036"/>
      <c r="U12" s="5092" t="s">
        <v>1266</v>
      </c>
      <c r="V12" s="661"/>
      <c r="W12" s="5014" t="s">
        <v>3923</v>
      </c>
      <c r="X12" s="4887"/>
      <c r="Y12" s="5015"/>
      <c r="Z12" s="4888"/>
      <c r="AA12" s="5015"/>
      <c r="AB12" s="5896"/>
      <c r="AC12" s="351"/>
      <c r="AD12" s="4887"/>
      <c r="AE12" s="4887" t="s">
        <v>3999</v>
      </c>
      <c r="AF12" s="5016" t="s">
        <v>4007</v>
      </c>
      <c r="AG12" s="661"/>
      <c r="AH12" s="4097" t="s">
        <v>1309</v>
      </c>
      <c r="AI12" s="7437" t="s">
        <v>792</v>
      </c>
      <c r="AJ12" s="661"/>
      <c r="AK12" s="738"/>
    </row>
    <row r="13" spans="1:37">
      <c r="A13" s="738"/>
      <c r="B13" s="816"/>
      <c r="C13" s="5039" t="s">
        <v>392</v>
      </c>
      <c r="D13" s="5062" t="s">
        <v>409</v>
      </c>
      <c r="E13" s="5040" t="s">
        <v>410</v>
      </c>
      <c r="F13" s="5062" t="s">
        <v>410</v>
      </c>
      <c r="G13" s="5040" t="s">
        <v>414</v>
      </c>
      <c r="H13" s="5062" t="s">
        <v>415</v>
      </c>
      <c r="I13" s="5041" t="s">
        <v>416</v>
      </c>
      <c r="J13" s="5071" t="s">
        <v>417</v>
      </c>
      <c r="K13" s="5077" t="s">
        <v>418</v>
      </c>
      <c r="L13" s="5040" t="s">
        <v>419</v>
      </c>
      <c r="M13" s="5062" t="s">
        <v>420</v>
      </c>
      <c r="N13" s="5040" t="s">
        <v>1094</v>
      </c>
      <c r="O13" s="5062" t="s">
        <v>1095</v>
      </c>
      <c r="P13" s="5040" t="s">
        <v>1096</v>
      </c>
      <c r="Q13" s="5088" t="s">
        <v>1097</v>
      </c>
      <c r="R13" s="5042" t="s">
        <v>1098</v>
      </c>
      <c r="S13" s="5088" t="s">
        <v>1155</v>
      </c>
      <c r="T13" s="5042" t="s">
        <v>1156</v>
      </c>
      <c r="U13" s="5093" t="s">
        <v>1157</v>
      </c>
      <c r="V13" s="661"/>
      <c r="W13" s="5017" t="s">
        <v>1158</v>
      </c>
      <c r="X13" s="4890" t="s">
        <v>1159</v>
      </c>
      <c r="Y13" s="4890" t="s">
        <v>1160</v>
      </c>
      <c r="Z13" s="5018" t="s">
        <v>1161</v>
      </c>
      <c r="AA13" s="4890" t="s">
        <v>1162</v>
      </c>
      <c r="AB13" s="5018" t="s">
        <v>1163</v>
      </c>
      <c r="AC13" s="4890" t="s">
        <v>1164</v>
      </c>
      <c r="AD13" s="5019" t="s">
        <v>1209</v>
      </c>
      <c r="AE13" s="4890" t="s">
        <v>1210</v>
      </c>
      <c r="AF13" s="5019" t="s">
        <v>1211</v>
      </c>
      <c r="AG13" s="661"/>
      <c r="AH13" s="5005" t="s">
        <v>1360</v>
      </c>
      <c r="AI13" s="7439" t="s">
        <v>1359</v>
      </c>
      <c r="AJ13" s="661"/>
      <c r="AK13" s="738"/>
    </row>
    <row r="14" spans="1:37">
      <c r="A14" s="738"/>
      <c r="B14" s="816"/>
      <c r="C14" s="2526"/>
      <c r="D14" s="5063"/>
      <c r="E14" s="3272"/>
      <c r="F14" s="5063"/>
      <c r="G14" s="5094"/>
      <c r="H14" s="5067"/>
      <c r="I14" s="5095"/>
      <c r="J14" s="5072"/>
      <c r="K14" s="5078"/>
      <c r="L14" s="5094"/>
      <c r="M14" s="5067"/>
      <c r="N14" s="5096"/>
      <c r="O14" s="5084"/>
      <c r="P14" s="5094"/>
      <c r="Q14" s="5089"/>
      <c r="R14" s="5097"/>
      <c r="S14" s="5090"/>
      <c r="T14" s="5097"/>
      <c r="U14" s="5098"/>
      <c r="V14" s="661"/>
      <c r="W14" s="5020"/>
      <c r="X14" s="5056"/>
      <c r="Y14" s="5021"/>
      <c r="Z14" s="5056"/>
      <c r="AA14" s="5953"/>
      <c r="AB14" s="5951"/>
      <c r="AC14" s="5951"/>
      <c r="AD14" s="5961"/>
      <c r="AE14" s="5056"/>
      <c r="AF14" s="5022"/>
      <c r="AG14" s="661"/>
      <c r="AH14" s="5006"/>
      <c r="AI14" s="3015"/>
      <c r="AJ14" s="661"/>
      <c r="AK14" s="738"/>
    </row>
    <row r="15" spans="1:37">
      <c r="A15" s="738"/>
      <c r="B15" s="816"/>
      <c r="C15" s="2166"/>
      <c r="D15" s="437"/>
      <c r="E15" s="5043"/>
      <c r="F15" s="437"/>
      <c r="G15" s="5044"/>
      <c r="H15" s="5063"/>
      <c r="I15" s="5045"/>
      <c r="J15" s="5073"/>
      <c r="K15" s="5079"/>
      <c r="L15" s="3272"/>
      <c r="M15" s="5063"/>
      <c r="N15" s="2492"/>
      <c r="O15" s="5068"/>
      <c r="P15" s="3272"/>
      <c r="Q15" s="167"/>
      <c r="R15" s="3717"/>
      <c r="S15" s="3716"/>
      <c r="T15" s="3717"/>
      <c r="U15" s="5099"/>
      <c r="V15" s="661"/>
      <c r="W15" s="2167"/>
      <c r="X15" s="167"/>
      <c r="Y15" s="2168"/>
      <c r="Z15" s="167"/>
      <c r="AA15" s="2168"/>
      <c r="AB15" s="167"/>
      <c r="AC15" s="167"/>
      <c r="AD15" s="5962"/>
      <c r="AE15" s="167"/>
      <c r="AF15" s="2169"/>
      <c r="AG15" s="661"/>
      <c r="AH15" s="3015"/>
      <c r="AI15" s="3015"/>
      <c r="AJ15" s="661"/>
      <c r="AK15" s="738"/>
    </row>
    <row r="16" spans="1:37">
      <c r="A16" s="738"/>
      <c r="B16" s="816"/>
      <c r="C16" s="3634" t="s">
        <v>3920</v>
      </c>
      <c r="D16" s="5064"/>
      <c r="E16" s="5046"/>
      <c r="F16" s="5066"/>
      <c r="G16" s="5047"/>
      <c r="H16" s="5116" t="b">
        <v>1</v>
      </c>
      <c r="I16" s="5048"/>
      <c r="J16" s="5074"/>
      <c r="K16" s="5080">
        <v>0</v>
      </c>
      <c r="L16" s="5024"/>
      <c r="M16" s="5082"/>
      <c r="N16" s="5024"/>
      <c r="O16" s="5057"/>
      <c r="P16" s="5024"/>
      <c r="Q16" s="5057"/>
      <c r="R16" s="5024"/>
      <c r="S16" s="5057"/>
      <c r="T16" s="5024"/>
      <c r="U16" s="5100">
        <f>R16+S16-T16</f>
        <v>0</v>
      </c>
      <c r="V16" s="661"/>
      <c r="W16" s="5023">
        <f>X16+Y16</f>
        <v>0</v>
      </c>
      <c r="X16" s="5057"/>
      <c r="Y16" s="5024"/>
      <c r="Z16" s="5057"/>
      <c r="AA16" s="5024"/>
      <c r="AB16" s="5057"/>
      <c r="AC16" s="5057"/>
      <c r="AD16" s="5963"/>
      <c r="AE16" s="4463">
        <f>AB16+AC16-AD16</f>
        <v>0</v>
      </c>
      <c r="AF16" s="5025">
        <f>Y16+AA16</f>
        <v>0</v>
      </c>
      <c r="AG16" s="661"/>
      <c r="AH16" s="4618"/>
      <c r="AI16" s="4618"/>
      <c r="AJ16" s="661"/>
      <c r="AK16" s="738"/>
    </row>
    <row r="17" spans="1:37">
      <c r="A17" s="738"/>
      <c r="B17" s="816"/>
      <c r="C17" s="3634" t="s">
        <v>3920</v>
      </c>
      <c r="D17" s="5064"/>
      <c r="E17" s="5046"/>
      <c r="F17" s="5066"/>
      <c r="G17" s="5047"/>
      <c r="H17" s="5116" t="b">
        <v>0</v>
      </c>
      <c r="I17" s="5048"/>
      <c r="J17" s="5074"/>
      <c r="K17" s="5080">
        <v>0</v>
      </c>
      <c r="L17" s="5024"/>
      <c r="M17" s="5082"/>
      <c r="N17" s="5024"/>
      <c r="O17" s="5057"/>
      <c r="P17" s="5024"/>
      <c r="Q17" s="5057"/>
      <c r="R17" s="5024"/>
      <c r="S17" s="5057"/>
      <c r="T17" s="5024"/>
      <c r="U17" s="5100">
        <f>R17+S17-T17</f>
        <v>0</v>
      </c>
      <c r="V17" s="661"/>
      <c r="W17" s="5023">
        <f>X17+Y17</f>
        <v>0</v>
      </c>
      <c r="X17" s="5057"/>
      <c r="Y17" s="5024"/>
      <c r="Z17" s="5057"/>
      <c r="AA17" s="5024"/>
      <c r="AB17" s="5057"/>
      <c r="AC17" s="5057"/>
      <c r="AD17" s="5963"/>
      <c r="AE17" s="4463">
        <f t="shared" ref="AE17:AE48" si="0">AB17+AC17-AD17</f>
        <v>0</v>
      </c>
      <c r="AF17" s="5025">
        <f>Y17+AA17</f>
        <v>0</v>
      </c>
      <c r="AG17" s="661"/>
      <c r="AH17" s="4618"/>
      <c r="AI17" s="4618"/>
      <c r="AJ17" s="661"/>
      <c r="AK17" s="738"/>
    </row>
    <row r="18" spans="1:37">
      <c r="A18" s="738"/>
      <c r="B18" s="816"/>
      <c r="C18" s="3634" t="s">
        <v>3920</v>
      </c>
      <c r="D18" s="5064"/>
      <c r="E18" s="5046"/>
      <c r="F18" s="5066"/>
      <c r="G18" s="5047"/>
      <c r="H18" s="5116" t="b">
        <v>1</v>
      </c>
      <c r="I18" s="5048"/>
      <c r="J18" s="5074"/>
      <c r="K18" s="5080">
        <v>0</v>
      </c>
      <c r="L18" s="5024"/>
      <c r="M18" s="5082"/>
      <c r="N18" s="5024"/>
      <c r="O18" s="5057"/>
      <c r="P18" s="5024"/>
      <c r="Q18" s="5057"/>
      <c r="R18" s="5024"/>
      <c r="S18" s="5057"/>
      <c r="T18" s="5024"/>
      <c r="U18" s="5100">
        <f>R18+S18-T18</f>
        <v>0</v>
      </c>
      <c r="V18" s="661"/>
      <c r="W18" s="5023">
        <f>X18+Y18</f>
        <v>0</v>
      </c>
      <c r="X18" s="5057"/>
      <c r="Y18" s="5024"/>
      <c r="Z18" s="5057"/>
      <c r="AA18" s="5024"/>
      <c r="AB18" s="5057"/>
      <c r="AC18" s="5057"/>
      <c r="AD18" s="5963"/>
      <c r="AE18" s="4463">
        <f t="shared" si="0"/>
        <v>0</v>
      </c>
      <c r="AF18" s="5025">
        <f>Y18+AA18</f>
        <v>0</v>
      </c>
      <c r="AG18" s="661"/>
      <c r="AH18" s="4618"/>
      <c r="AI18" s="4618"/>
      <c r="AJ18" s="661"/>
      <c r="AK18" s="738"/>
    </row>
    <row r="19" spans="1:37">
      <c r="A19" s="738"/>
      <c r="B19" s="816"/>
      <c r="C19" s="3634" t="s">
        <v>3920</v>
      </c>
      <c r="D19" s="5064"/>
      <c r="E19" s="5046"/>
      <c r="F19" s="5066"/>
      <c r="G19" s="5047"/>
      <c r="H19" s="5116" t="b">
        <v>1</v>
      </c>
      <c r="I19" s="5048"/>
      <c r="J19" s="5074"/>
      <c r="K19" s="5080">
        <v>0</v>
      </c>
      <c r="L19" s="5024"/>
      <c r="M19" s="5082"/>
      <c r="N19" s="5024"/>
      <c r="O19" s="5057"/>
      <c r="P19" s="5024"/>
      <c r="Q19" s="5057"/>
      <c r="R19" s="5024"/>
      <c r="S19" s="5057"/>
      <c r="T19" s="5024"/>
      <c r="U19" s="5100">
        <f>R19+S19-T19</f>
        <v>0</v>
      </c>
      <c r="V19" s="661"/>
      <c r="W19" s="5023">
        <f t="shared" ref="W19:W48" si="1">X19+Y19</f>
        <v>0</v>
      </c>
      <c r="X19" s="5057"/>
      <c r="Y19" s="5024"/>
      <c r="Z19" s="5057"/>
      <c r="AA19" s="5024"/>
      <c r="AB19" s="5057"/>
      <c r="AC19" s="5057"/>
      <c r="AD19" s="5963"/>
      <c r="AE19" s="4463">
        <f t="shared" si="0"/>
        <v>0</v>
      </c>
      <c r="AF19" s="5025">
        <f t="shared" ref="AF19:AF48" si="2">Y19+AA19</f>
        <v>0</v>
      </c>
      <c r="AG19" s="661"/>
      <c r="AH19" s="4618"/>
      <c r="AI19" s="4618"/>
      <c r="AJ19" s="661"/>
      <c r="AK19" s="738"/>
    </row>
    <row r="20" spans="1:37">
      <c r="A20" s="738"/>
      <c r="B20" s="816"/>
      <c r="C20" s="3634" t="s">
        <v>3920</v>
      </c>
      <c r="D20" s="5064"/>
      <c r="E20" s="5046"/>
      <c r="F20" s="5066"/>
      <c r="G20" s="5047"/>
      <c r="H20" s="5116" t="b">
        <v>1</v>
      </c>
      <c r="I20" s="5048"/>
      <c r="J20" s="5074"/>
      <c r="K20" s="5080">
        <v>0</v>
      </c>
      <c r="L20" s="5024"/>
      <c r="M20" s="5082"/>
      <c r="N20" s="5024"/>
      <c r="O20" s="5057"/>
      <c r="P20" s="5024"/>
      <c r="Q20" s="5057"/>
      <c r="R20" s="5024"/>
      <c r="S20" s="5057"/>
      <c r="T20" s="5024"/>
      <c r="U20" s="5100">
        <f t="shared" ref="U20:U48" si="3">R20+S20-T20</f>
        <v>0</v>
      </c>
      <c r="V20" s="661"/>
      <c r="W20" s="5023">
        <f t="shared" si="1"/>
        <v>0</v>
      </c>
      <c r="X20" s="5057"/>
      <c r="Y20" s="5024"/>
      <c r="Z20" s="5057"/>
      <c r="AA20" s="5024"/>
      <c r="AB20" s="5057"/>
      <c r="AC20" s="5057"/>
      <c r="AD20" s="5963"/>
      <c r="AE20" s="4463">
        <f t="shared" si="0"/>
        <v>0</v>
      </c>
      <c r="AF20" s="5025">
        <f t="shared" si="2"/>
        <v>0</v>
      </c>
      <c r="AG20" s="661"/>
      <c r="AH20" s="4618"/>
      <c r="AI20" s="4618"/>
      <c r="AJ20" s="661"/>
      <c r="AK20" s="738"/>
    </row>
    <row r="21" spans="1:37">
      <c r="A21" s="738"/>
      <c r="B21" s="816"/>
      <c r="C21" s="3634" t="s">
        <v>3920</v>
      </c>
      <c r="D21" s="5064"/>
      <c r="E21" s="5046"/>
      <c r="F21" s="5066"/>
      <c r="G21" s="5047"/>
      <c r="H21" s="5116" t="b">
        <v>1</v>
      </c>
      <c r="I21" s="5048"/>
      <c r="J21" s="5074"/>
      <c r="K21" s="5080">
        <v>0</v>
      </c>
      <c r="L21" s="5024"/>
      <c r="M21" s="5082"/>
      <c r="N21" s="5024"/>
      <c r="O21" s="5057"/>
      <c r="P21" s="5024"/>
      <c r="Q21" s="5057"/>
      <c r="R21" s="5024"/>
      <c r="S21" s="5057"/>
      <c r="T21" s="5024"/>
      <c r="U21" s="5100">
        <f t="shared" si="3"/>
        <v>0</v>
      </c>
      <c r="V21" s="661"/>
      <c r="W21" s="5023">
        <f t="shared" si="1"/>
        <v>0</v>
      </c>
      <c r="X21" s="5057"/>
      <c r="Y21" s="5024"/>
      <c r="Z21" s="5057"/>
      <c r="AA21" s="5024"/>
      <c r="AB21" s="5057"/>
      <c r="AC21" s="5057"/>
      <c r="AD21" s="5963"/>
      <c r="AE21" s="4463">
        <f t="shared" si="0"/>
        <v>0</v>
      </c>
      <c r="AF21" s="5025">
        <f t="shared" si="2"/>
        <v>0</v>
      </c>
      <c r="AG21" s="661"/>
      <c r="AH21" s="4618"/>
      <c r="AI21" s="4618"/>
      <c r="AJ21" s="661"/>
      <c r="AK21" s="738"/>
    </row>
    <row r="22" spans="1:37">
      <c r="A22" s="738"/>
      <c r="B22" s="816"/>
      <c r="C22" s="3634" t="s">
        <v>3920</v>
      </c>
      <c r="D22" s="5064"/>
      <c r="E22" s="5046"/>
      <c r="F22" s="5066"/>
      <c r="G22" s="5047"/>
      <c r="H22" s="5116" t="b">
        <v>1</v>
      </c>
      <c r="I22" s="5048"/>
      <c r="J22" s="5074"/>
      <c r="K22" s="5080">
        <v>0</v>
      </c>
      <c r="L22" s="5024"/>
      <c r="M22" s="5082"/>
      <c r="N22" s="5024"/>
      <c r="O22" s="5057"/>
      <c r="P22" s="5024"/>
      <c r="Q22" s="5057"/>
      <c r="R22" s="5024"/>
      <c r="S22" s="5057"/>
      <c r="T22" s="5024"/>
      <c r="U22" s="5100">
        <f t="shared" si="3"/>
        <v>0</v>
      </c>
      <c r="V22" s="661"/>
      <c r="W22" s="5023">
        <f t="shared" si="1"/>
        <v>0</v>
      </c>
      <c r="X22" s="5057"/>
      <c r="Y22" s="5024"/>
      <c r="Z22" s="5057"/>
      <c r="AA22" s="5024"/>
      <c r="AB22" s="5057"/>
      <c r="AC22" s="5057"/>
      <c r="AD22" s="5963"/>
      <c r="AE22" s="4463">
        <f t="shared" si="0"/>
        <v>0</v>
      </c>
      <c r="AF22" s="5025">
        <f t="shared" si="2"/>
        <v>0</v>
      </c>
      <c r="AG22" s="661"/>
      <c r="AH22" s="4618"/>
      <c r="AI22" s="4618"/>
      <c r="AJ22" s="661"/>
      <c r="AK22" s="738"/>
    </row>
    <row r="23" spans="1:37">
      <c r="A23" s="738"/>
      <c r="B23" s="816"/>
      <c r="C23" s="3634" t="s">
        <v>3920</v>
      </c>
      <c r="D23" s="5064"/>
      <c r="E23" s="5046"/>
      <c r="F23" s="5066"/>
      <c r="G23" s="5047"/>
      <c r="H23" s="5116" t="b">
        <v>1</v>
      </c>
      <c r="I23" s="5048"/>
      <c r="J23" s="5074"/>
      <c r="K23" s="5080">
        <v>0</v>
      </c>
      <c r="L23" s="5024"/>
      <c r="M23" s="5082"/>
      <c r="N23" s="5024"/>
      <c r="O23" s="5057"/>
      <c r="P23" s="5024"/>
      <c r="Q23" s="5057"/>
      <c r="R23" s="5024"/>
      <c r="S23" s="5057"/>
      <c r="T23" s="5024"/>
      <c r="U23" s="5100">
        <f t="shared" si="3"/>
        <v>0</v>
      </c>
      <c r="V23" s="661"/>
      <c r="W23" s="5023">
        <f t="shared" si="1"/>
        <v>0</v>
      </c>
      <c r="X23" s="5057"/>
      <c r="Y23" s="5024"/>
      <c r="Z23" s="5057"/>
      <c r="AA23" s="5024"/>
      <c r="AB23" s="5057"/>
      <c r="AC23" s="5057"/>
      <c r="AD23" s="5963"/>
      <c r="AE23" s="4463">
        <f t="shared" si="0"/>
        <v>0</v>
      </c>
      <c r="AF23" s="5025">
        <f t="shared" si="2"/>
        <v>0</v>
      </c>
      <c r="AG23" s="661"/>
      <c r="AH23" s="4618"/>
      <c r="AI23" s="4618"/>
      <c r="AJ23" s="661"/>
      <c r="AK23" s="738"/>
    </row>
    <row r="24" spans="1:37">
      <c r="A24" s="738"/>
      <c r="B24" s="816"/>
      <c r="C24" s="3634" t="s">
        <v>3920</v>
      </c>
      <c r="D24" s="5064"/>
      <c r="E24" s="5046"/>
      <c r="F24" s="5066"/>
      <c r="G24" s="5047"/>
      <c r="H24" s="5116" t="b">
        <v>1</v>
      </c>
      <c r="I24" s="5048"/>
      <c r="J24" s="5074"/>
      <c r="K24" s="5080">
        <v>0</v>
      </c>
      <c r="L24" s="5024"/>
      <c r="M24" s="5082"/>
      <c r="N24" s="5024"/>
      <c r="O24" s="5057"/>
      <c r="P24" s="5024"/>
      <c r="Q24" s="5057"/>
      <c r="R24" s="5024"/>
      <c r="S24" s="5057"/>
      <c r="T24" s="5024"/>
      <c r="U24" s="5100">
        <f t="shared" si="3"/>
        <v>0</v>
      </c>
      <c r="V24" s="661"/>
      <c r="W24" s="5023">
        <f t="shared" si="1"/>
        <v>0</v>
      </c>
      <c r="X24" s="5057"/>
      <c r="Y24" s="5024"/>
      <c r="Z24" s="5057"/>
      <c r="AA24" s="5024"/>
      <c r="AB24" s="5057"/>
      <c r="AC24" s="5057"/>
      <c r="AD24" s="5963"/>
      <c r="AE24" s="4463">
        <f t="shared" si="0"/>
        <v>0</v>
      </c>
      <c r="AF24" s="5025">
        <f t="shared" si="2"/>
        <v>0</v>
      </c>
      <c r="AG24" s="661"/>
      <c r="AH24" s="4618"/>
      <c r="AI24" s="4618"/>
      <c r="AJ24" s="661"/>
      <c r="AK24" s="738"/>
    </row>
    <row r="25" spans="1:37">
      <c r="A25" s="738"/>
      <c r="B25" s="816"/>
      <c r="C25" s="3634" t="s">
        <v>3920</v>
      </c>
      <c r="D25" s="5064"/>
      <c r="E25" s="5046"/>
      <c r="F25" s="5066"/>
      <c r="G25" s="5047"/>
      <c r="H25" s="5116" t="b">
        <v>1</v>
      </c>
      <c r="I25" s="5048"/>
      <c r="J25" s="5074"/>
      <c r="K25" s="5080">
        <v>0</v>
      </c>
      <c r="L25" s="5024"/>
      <c r="M25" s="5082"/>
      <c r="N25" s="5024"/>
      <c r="O25" s="5057"/>
      <c r="P25" s="5024"/>
      <c r="Q25" s="5057"/>
      <c r="R25" s="5024"/>
      <c r="S25" s="5057"/>
      <c r="T25" s="5024"/>
      <c r="U25" s="5100">
        <f t="shared" si="3"/>
        <v>0</v>
      </c>
      <c r="V25" s="661"/>
      <c r="W25" s="5023">
        <f t="shared" si="1"/>
        <v>0</v>
      </c>
      <c r="X25" s="5057"/>
      <c r="Y25" s="5024"/>
      <c r="Z25" s="5057"/>
      <c r="AA25" s="5024"/>
      <c r="AB25" s="5057"/>
      <c r="AC25" s="5057"/>
      <c r="AD25" s="5963"/>
      <c r="AE25" s="4463">
        <f t="shared" si="0"/>
        <v>0</v>
      </c>
      <c r="AF25" s="5025">
        <f t="shared" si="2"/>
        <v>0</v>
      </c>
      <c r="AG25" s="661"/>
      <c r="AH25" s="4618"/>
      <c r="AI25" s="4618"/>
      <c r="AJ25" s="661"/>
      <c r="AK25" s="738"/>
    </row>
    <row r="26" spans="1:37">
      <c r="A26" s="738"/>
      <c r="B26" s="816"/>
      <c r="C26" s="3634" t="s">
        <v>3920</v>
      </c>
      <c r="D26" s="5064"/>
      <c r="E26" s="5046"/>
      <c r="F26" s="5066"/>
      <c r="G26" s="5047"/>
      <c r="H26" s="5116" t="b">
        <v>1</v>
      </c>
      <c r="I26" s="5048"/>
      <c r="J26" s="5074"/>
      <c r="K26" s="5080">
        <v>0</v>
      </c>
      <c r="L26" s="5024"/>
      <c r="M26" s="5082"/>
      <c r="N26" s="5024"/>
      <c r="O26" s="5057"/>
      <c r="P26" s="5024"/>
      <c r="Q26" s="5057"/>
      <c r="R26" s="5024"/>
      <c r="S26" s="5057"/>
      <c r="T26" s="5024"/>
      <c r="U26" s="5100">
        <f t="shared" si="3"/>
        <v>0</v>
      </c>
      <c r="V26" s="661"/>
      <c r="W26" s="5023">
        <f t="shared" si="1"/>
        <v>0</v>
      </c>
      <c r="X26" s="5057"/>
      <c r="Y26" s="5024"/>
      <c r="Z26" s="5057"/>
      <c r="AA26" s="5024"/>
      <c r="AB26" s="5057"/>
      <c r="AC26" s="5057"/>
      <c r="AD26" s="5963"/>
      <c r="AE26" s="4463">
        <f t="shared" si="0"/>
        <v>0</v>
      </c>
      <c r="AF26" s="5025">
        <f t="shared" si="2"/>
        <v>0</v>
      </c>
      <c r="AG26" s="661"/>
      <c r="AH26" s="4618"/>
      <c r="AI26" s="4618"/>
      <c r="AJ26" s="661"/>
      <c r="AK26" s="738"/>
    </row>
    <row r="27" spans="1:37">
      <c r="A27" s="738"/>
      <c r="B27" s="816"/>
      <c r="C27" s="3634" t="s">
        <v>3920</v>
      </c>
      <c r="D27" s="5064"/>
      <c r="E27" s="5046"/>
      <c r="F27" s="5066"/>
      <c r="G27" s="5047"/>
      <c r="H27" s="5116" t="b">
        <v>1</v>
      </c>
      <c r="I27" s="5048"/>
      <c r="J27" s="5074"/>
      <c r="K27" s="5080">
        <v>0</v>
      </c>
      <c r="L27" s="5024"/>
      <c r="M27" s="5082"/>
      <c r="N27" s="5024"/>
      <c r="O27" s="5057"/>
      <c r="P27" s="5024"/>
      <c r="Q27" s="5057"/>
      <c r="R27" s="5024"/>
      <c r="S27" s="5057"/>
      <c r="T27" s="5024"/>
      <c r="U27" s="5100">
        <f t="shared" si="3"/>
        <v>0</v>
      </c>
      <c r="V27" s="661"/>
      <c r="W27" s="5023">
        <f t="shared" si="1"/>
        <v>0</v>
      </c>
      <c r="X27" s="5057"/>
      <c r="Y27" s="5024"/>
      <c r="Z27" s="5057"/>
      <c r="AA27" s="5024"/>
      <c r="AB27" s="5057"/>
      <c r="AC27" s="5057"/>
      <c r="AD27" s="5963"/>
      <c r="AE27" s="4463">
        <f t="shared" si="0"/>
        <v>0</v>
      </c>
      <c r="AF27" s="5025">
        <f t="shared" si="2"/>
        <v>0</v>
      </c>
      <c r="AG27" s="661"/>
      <c r="AH27" s="4618"/>
      <c r="AI27" s="4618"/>
      <c r="AJ27" s="661"/>
      <c r="AK27" s="738"/>
    </row>
    <row r="28" spans="1:37">
      <c r="A28" s="738"/>
      <c r="B28" s="816"/>
      <c r="C28" s="3634" t="s">
        <v>3920</v>
      </c>
      <c r="D28" s="5064"/>
      <c r="E28" s="5046"/>
      <c r="F28" s="5066"/>
      <c r="G28" s="5047"/>
      <c r="H28" s="5116" t="b">
        <v>1</v>
      </c>
      <c r="I28" s="5048"/>
      <c r="J28" s="5074"/>
      <c r="K28" s="5080">
        <v>0</v>
      </c>
      <c r="L28" s="5024"/>
      <c r="M28" s="5082"/>
      <c r="N28" s="5024"/>
      <c r="O28" s="5057"/>
      <c r="P28" s="5024"/>
      <c r="Q28" s="5057"/>
      <c r="R28" s="5024"/>
      <c r="S28" s="5057"/>
      <c r="T28" s="5024"/>
      <c r="U28" s="5100">
        <f t="shared" si="3"/>
        <v>0</v>
      </c>
      <c r="V28" s="661"/>
      <c r="W28" s="5023">
        <f t="shared" si="1"/>
        <v>0</v>
      </c>
      <c r="X28" s="5057"/>
      <c r="Y28" s="5024"/>
      <c r="Z28" s="5057"/>
      <c r="AA28" s="5024"/>
      <c r="AB28" s="5057"/>
      <c r="AC28" s="5057"/>
      <c r="AD28" s="5963"/>
      <c r="AE28" s="4463">
        <f t="shared" si="0"/>
        <v>0</v>
      </c>
      <c r="AF28" s="5025">
        <f t="shared" si="2"/>
        <v>0</v>
      </c>
      <c r="AG28" s="661"/>
      <c r="AH28" s="4618"/>
      <c r="AI28" s="4618"/>
      <c r="AJ28" s="661"/>
      <c r="AK28" s="738"/>
    </row>
    <row r="29" spans="1:37">
      <c r="A29" s="738"/>
      <c r="B29" s="816"/>
      <c r="C29" s="3634" t="s">
        <v>3920</v>
      </c>
      <c r="D29" s="5064"/>
      <c r="E29" s="5046"/>
      <c r="F29" s="5066"/>
      <c r="G29" s="5047"/>
      <c r="H29" s="5116" t="b">
        <v>1</v>
      </c>
      <c r="I29" s="5048"/>
      <c r="J29" s="5074"/>
      <c r="K29" s="5080">
        <v>0</v>
      </c>
      <c r="L29" s="5024"/>
      <c r="M29" s="5082"/>
      <c r="N29" s="5024"/>
      <c r="O29" s="5057"/>
      <c r="P29" s="5024"/>
      <c r="Q29" s="5057"/>
      <c r="R29" s="5024"/>
      <c r="S29" s="5057"/>
      <c r="T29" s="5024"/>
      <c r="U29" s="5100">
        <f t="shared" si="3"/>
        <v>0</v>
      </c>
      <c r="V29" s="661"/>
      <c r="W29" s="5023">
        <f t="shared" si="1"/>
        <v>0</v>
      </c>
      <c r="X29" s="5057"/>
      <c r="Y29" s="5024"/>
      <c r="Z29" s="5057"/>
      <c r="AA29" s="5024"/>
      <c r="AB29" s="5057"/>
      <c r="AC29" s="5057"/>
      <c r="AD29" s="5963"/>
      <c r="AE29" s="4463">
        <f t="shared" si="0"/>
        <v>0</v>
      </c>
      <c r="AF29" s="5025">
        <f t="shared" si="2"/>
        <v>0</v>
      </c>
      <c r="AG29" s="661"/>
      <c r="AH29" s="4618"/>
      <c r="AI29" s="4618"/>
      <c r="AJ29" s="661"/>
      <c r="AK29" s="738"/>
    </row>
    <row r="30" spans="1:37">
      <c r="A30" s="738"/>
      <c r="B30" s="816"/>
      <c r="C30" s="3634" t="s">
        <v>3920</v>
      </c>
      <c r="D30" s="5064"/>
      <c r="E30" s="5046"/>
      <c r="F30" s="5066"/>
      <c r="G30" s="5047"/>
      <c r="H30" s="5116" t="b">
        <v>1</v>
      </c>
      <c r="I30" s="5048"/>
      <c r="J30" s="5074"/>
      <c r="K30" s="5080">
        <v>0</v>
      </c>
      <c r="L30" s="5024"/>
      <c r="M30" s="5082"/>
      <c r="N30" s="5024"/>
      <c r="O30" s="5057"/>
      <c r="P30" s="5024"/>
      <c r="Q30" s="5057"/>
      <c r="R30" s="5024"/>
      <c r="S30" s="5057"/>
      <c r="T30" s="5024"/>
      <c r="U30" s="5100">
        <f t="shared" si="3"/>
        <v>0</v>
      </c>
      <c r="V30" s="661"/>
      <c r="W30" s="5023">
        <f t="shared" si="1"/>
        <v>0</v>
      </c>
      <c r="X30" s="5057"/>
      <c r="Y30" s="5024"/>
      <c r="Z30" s="5057"/>
      <c r="AA30" s="5024"/>
      <c r="AB30" s="5057"/>
      <c r="AC30" s="5057"/>
      <c r="AD30" s="5963"/>
      <c r="AE30" s="4463">
        <f t="shared" si="0"/>
        <v>0</v>
      </c>
      <c r="AF30" s="5025">
        <f t="shared" si="2"/>
        <v>0</v>
      </c>
      <c r="AG30" s="661"/>
      <c r="AH30" s="4618"/>
      <c r="AI30" s="4618"/>
      <c r="AJ30" s="661"/>
      <c r="AK30" s="738"/>
    </row>
    <row r="31" spans="1:37">
      <c r="A31" s="738"/>
      <c r="B31" s="816"/>
      <c r="C31" s="3634" t="s">
        <v>3920</v>
      </c>
      <c r="D31" s="5064"/>
      <c r="E31" s="5046"/>
      <c r="F31" s="5066"/>
      <c r="G31" s="5047"/>
      <c r="H31" s="5116" t="b">
        <v>1</v>
      </c>
      <c r="I31" s="5048"/>
      <c r="J31" s="5074"/>
      <c r="K31" s="5080">
        <v>0</v>
      </c>
      <c r="L31" s="5024"/>
      <c r="M31" s="5082"/>
      <c r="N31" s="5024"/>
      <c r="O31" s="5057"/>
      <c r="P31" s="5024"/>
      <c r="Q31" s="5057"/>
      <c r="R31" s="5024"/>
      <c r="S31" s="5057"/>
      <c r="T31" s="5024"/>
      <c r="U31" s="5100">
        <f t="shared" si="3"/>
        <v>0</v>
      </c>
      <c r="V31" s="661"/>
      <c r="W31" s="5023">
        <f t="shared" si="1"/>
        <v>0</v>
      </c>
      <c r="X31" s="5057"/>
      <c r="Y31" s="5024"/>
      <c r="Z31" s="5057"/>
      <c r="AA31" s="5024"/>
      <c r="AB31" s="5057"/>
      <c r="AC31" s="5057"/>
      <c r="AD31" s="5963"/>
      <c r="AE31" s="4463">
        <f t="shared" si="0"/>
        <v>0</v>
      </c>
      <c r="AF31" s="5025">
        <f t="shared" si="2"/>
        <v>0</v>
      </c>
      <c r="AG31" s="661"/>
      <c r="AH31" s="4618"/>
      <c r="AI31" s="4618"/>
      <c r="AJ31" s="661"/>
      <c r="AK31" s="738"/>
    </row>
    <row r="32" spans="1:37">
      <c r="A32" s="738"/>
      <c r="B32" s="816"/>
      <c r="C32" s="3634" t="s">
        <v>3920</v>
      </c>
      <c r="D32" s="5064"/>
      <c r="E32" s="5046"/>
      <c r="F32" s="5066"/>
      <c r="G32" s="5047"/>
      <c r="H32" s="5116" t="b">
        <v>1</v>
      </c>
      <c r="I32" s="5048"/>
      <c r="J32" s="5074"/>
      <c r="K32" s="5080">
        <v>0</v>
      </c>
      <c r="L32" s="5024"/>
      <c r="M32" s="5082"/>
      <c r="N32" s="5024"/>
      <c r="O32" s="5057"/>
      <c r="P32" s="5024"/>
      <c r="Q32" s="5057"/>
      <c r="R32" s="5024"/>
      <c r="S32" s="5057"/>
      <c r="T32" s="5024"/>
      <c r="U32" s="5100">
        <f t="shared" si="3"/>
        <v>0</v>
      </c>
      <c r="V32" s="661"/>
      <c r="W32" s="5023">
        <f t="shared" si="1"/>
        <v>0</v>
      </c>
      <c r="X32" s="5057"/>
      <c r="Y32" s="5024"/>
      <c r="Z32" s="5057"/>
      <c r="AA32" s="5024"/>
      <c r="AB32" s="5057"/>
      <c r="AC32" s="5057"/>
      <c r="AD32" s="5963"/>
      <c r="AE32" s="4463">
        <f t="shared" si="0"/>
        <v>0</v>
      </c>
      <c r="AF32" s="5025">
        <f t="shared" si="2"/>
        <v>0</v>
      </c>
      <c r="AG32" s="661"/>
      <c r="AH32" s="4618"/>
      <c r="AI32" s="4618"/>
      <c r="AJ32" s="661"/>
      <c r="AK32" s="738"/>
    </row>
    <row r="33" spans="1:37">
      <c r="A33" s="738"/>
      <c r="B33" s="816"/>
      <c r="C33" s="3634" t="s">
        <v>3920</v>
      </c>
      <c r="D33" s="5064"/>
      <c r="E33" s="5046"/>
      <c r="F33" s="5066"/>
      <c r="G33" s="5047"/>
      <c r="H33" s="5116" t="b">
        <v>1</v>
      </c>
      <c r="I33" s="5048"/>
      <c r="J33" s="5074"/>
      <c r="K33" s="5080">
        <v>0</v>
      </c>
      <c r="L33" s="5024"/>
      <c r="M33" s="5082"/>
      <c r="N33" s="5024"/>
      <c r="O33" s="5057"/>
      <c r="P33" s="5024"/>
      <c r="Q33" s="5057"/>
      <c r="R33" s="5024"/>
      <c r="S33" s="5057"/>
      <c r="T33" s="5024"/>
      <c r="U33" s="5100">
        <f t="shared" si="3"/>
        <v>0</v>
      </c>
      <c r="V33" s="661"/>
      <c r="W33" s="5023">
        <f t="shared" si="1"/>
        <v>0</v>
      </c>
      <c r="X33" s="5057"/>
      <c r="Y33" s="5024"/>
      <c r="Z33" s="5057"/>
      <c r="AA33" s="5024"/>
      <c r="AB33" s="5057"/>
      <c r="AC33" s="5057"/>
      <c r="AD33" s="5963"/>
      <c r="AE33" s="4463">
        <f t="shared" si="0"/>
        <v>0</v>
      </c>
      <c r="AF33" s="5025">
        <f t="shared" si="2"/>
        <v>0</v>
      </c>
      <c r="AG33" s="661"/>
      <c r="AH33" s="4618"/>
      <c r="AI33" s="4618"/>
      <c r="AJ33" s="661"/>
      <c r="AK33" s="738"/>
    </row>
    <row r="34" spans="1:37">
      <c r="A34" s="738"/>
      <c r="B34" s="816"/>
      <c r="C34" s="3634" t="s">
        <v>3920</v>
      </c>
      <c r="D34" s="5064"/>
      <c r="E34" s="5046"/>
      <c r="F34" s="5066"/>
      <c r="G34" s="5047"/>
      <c r="H34" s="5116" t="b">
        <v>1</v>
      </c>
      <c r="I34" s="5048"/>
      <c r="J34" s="5074"/>
      <c r="K34" s="5080">
        <v>0</v>
      </c>
      <c r="L34" s="5024"/>
      <c r="M34" s="5082"/>
      <c r="N34" s="5024"/>
      <c r="O34" s="5057"/>
      <c r="P34" s="5024"/>
      <c r="Q34" s="5057"/>
      <c r="R34" s="5024"/>
      <c r="S34" s="5057"/>
      <c r="T34" s="5024"/>
      <c r="U34" s="5100">
        <f t="shared" si="3"/>
        <v>0</v>
      </c>
      <c r="V34" s="661"/>
      <c r="W34" s="5023">
        <f t="shared" si="1"/>
        <v>0</v>
      </c>
      <c r="X34" s="5057"/>
      <c r="Y34" s="5024"/>
      <c r="Z34" s="5057"/>
      <c r="AA34" s="5024"/>
      <c r="AB34" s="5057"/>
      <c r="AC34" s="5057"/>
      <c r="AD34" s="5963"/>
      <c r="AE34" s="4463">
        <f t="shared" si="0"/>
        <v>0</v>
      </c>
      <c r="AF34" s="5025">
        <f t="shared" si="2"/>
        <v>0</v>
      </c>
      <c r="AG34" s="661"/>
      <c r="AH34" s="4618"/>
      <c r="AI34" s="4618"/>
      <c r="AJ34" s="661"/>
      <c r="AK34" s="738"/>
    </row>
    <row r="35" spans="1:37">
      <c r="A35" s="738"/>
      <c r="B35" s="816"/>
      <c r="C35" s="3634" t="s">
        <v>3920</v>
      </c>
      <c r="D35" s="5064"/>
      <c r="E35" s="5046"/>
      <c r="F35" s="5066"/>
      <c r="G35" s="5047"/>
      <c r="H35" s="5116" t="b">
        <v>1</v>
      </c>
      <c r="I35" s="5048"/>
      <c r="J35" s="5074"/>
      <c r="K35" s="5080">
        <v>0</v>
      </c>
      <c r="L35" s="5024"/>
      <c r="M35" s="5082"/>
      <c r="N35" s="5024"/>
      <c r="O35" s="5057"/>
      <c r="P35" s="5024"/>
      <c r="Q35" s="5057"/>
      <c r="R35" s="5024"/>
      <c r="S35" s="5057"/>
      <c r="T35" s="5024"/>
      <c r="U35" s="5100">
        <f t="shared" si="3"/>
        <v>0</v>
      </c>
      <c r="V35" s="661"/>
      <c r="W35" s="5023">
        <f t="shared" si="1"/>
        <v>0</v>
      </c>
      <c r="X35" s="5057"/>
      <c r="Y35" s="5024"/>
      <c r="Z35" s="5057"/>
      <c r="AA35" s="5024"/>
      <c r="AB35" s="5057"/>
      <c r="AC35" s="5057"/>
      <c r="AD35" s="5963"/>
      <c r="AE35" s="4463">
        <f t="shared" si="0"/>
        <v>0</v>
      </c>
      <c r="AF35" s="5025">
        <f t="shared" si="2"/>
        <v>0</v>
      </c>
      <c r="AG35" s="661"/>
      <c r="AH35" s="4618"/>
      <c r="AI35" s="4618"/>
      <c r="AJ35" s="661"/>
      <c r="AK35" s="738"/>
    </row>
    <row r="36" spans="1:37">
      <c r="A36" s="738"/>
      <c r="B36" s="816"/>
      <c r="C36" s="3634" t="s">
        <v>3920</v>
      </c>
      <c r="D36" s="5064"/>
      <c r="E36" s="5046"/>
      <c r="F36" s="5066"/>
      <c r="G36" s="5047"/>
      <c r="H36" s="5116" t="b">
        <v>1</v>
      </c>
      <c r="I36" s="5048"/>
      <c r="J36" s="5074"/>
      <c r="K36" s="5080">
        <v>0</v>
      </c>
      <c r="L36" s="5024"/>
      <c r="M36" s="5082"/>
      <c r="N36" s="5024"/>
      <c r="O36" s="5057"/>
      <c r="P36" s="5024"/>
      <c r="Q36" s="5057"/>
      <c r="R36" s="5024"/>
      <c r="S36" s="5057"/>
      <c r="T36" s="5024"/>
      <c r="U36" s="5100">
        <f t="shared" si="3"/>
        <v>0</v>
      </c>
      <c r="V36" s="661"/>
      <c r="W36" s="5023">
        <f t="shared" si="1"/>
        <v>0</v>
      </c>
      <c r="X36" s="5057"/>
      <c r="Y36" s="5024"/>
      <c r="Z36" s="5057"/>
      <c r="AA36" s="5024"/>
      <c r="AB36" s="5057"/>
      <c r="AC36" s="5057"/>
      <c r="AD36" s="5963"/>
      <c r="AE36" s="4463">
        <f t="shared" si="0"/>
        <v>0</v>
      </c>
      <c r="AF36" s="5025">
        <f t="shared" si="2"/>
        <v>0</v>
      </c>
      <c r="AG36" s="661"/>
      <c r="AH36" s="4618"/>
      <c r="AI36" s="4618"/>
      <c r="AJ36" s="661"/>
      <c r="AK36" s="738"/>
    </row>
    <row r="37" spans="1:37">
      <c r="A37" s="738"/>
      <c r="B37" s="816"/>
      <c r="C37" s="3634" t="s">
        <v>3920</v>
      </c>
      <c r="D37" s="5064"/>
      <c r="E37" s="5046"/>
      <c r="F37" s="5066"/>
      <c r="G37" s="5047"/>
      <c r="H37" s="5116" t="b">
        <v>1</v>
      </c>
      <c r="I37" s="5048"/>
      <c r="J37" s="5074"/>
      <c r="K37" s="5080">
        <v>0</v>
      </c>
      <c r="L37" s="5024"/>
      <c r="M37" s="5082"/>
      <c r="N37" s="5024"/>
      <c r="O37" s="5057"/>
      <c r="P37" s="5024"/>
      <c r="Q37" s="5057"/>
      <c r="R37" s="5024"/>
      <c r="S37" s="5057"/>
      <c r="T37" s="5024"/>
      <c r="U37" s="5100">
        <f t="shared" si="3"/>
        <v>0</v>
      </c>
      <c r="V37" s="661"/>
      <c r="W37" s="5023">
        <f t="shared" si="1"/>
        <v>0</v>
      </c>
      <c r="X37" s="5057"/>
      <c r="Y37" s="5024"/>
      <c r="Z37" s="5057"/>
      <c r="AA37" s="5024"/>
      <c r="AB37" s="5057"/>
      <c r="AC37" s="5057"/>
      <c r="AD37" s="5963"/>
      <c r="AE37" s="4463">
        <f t="shared" si="0"/>
        <v>0</v>
      </c>
      <c r="AF37" s="5025">
        <f t="shared" si="2"/>
        <v>0</v>
      </c>
      <c r="AG37" s="661"/>
      <c r="AH37" s="4618"/>
      <c r="AI37" s="4618"/>
      <c r="AJ37" s="661"/>
      <c r="AK37" s="738"/>
    </row>
    <row r="38" spans="1:37">
      <c r="A38" s="738"/>
      <c r="B38" s="816"/>
      <c r="C38" s="3634" t="s">
        <v>3920</v>
      </c>
      <c r="D38" s="5064"/>
      <c r="E38" s="5046"/>
      <c r="F38" s="5066"/>
      <c r="G38" s="5047"/>
      <c r="H38" s="5116" t="b">
        <v>1</v>
      </c>
      <c r="I38" s="5048"/>
      <c r="J38" s="5074"/>
      <c r="K38" s="5080">
        <v>0</v>
      </c>
      <c r="L38" s="5024"/>
      <c r="M38" s="5082"/>
      <c r="N38" s="5024"/>
      <c r="O38" s="5057"/>
      <c r="P38" s="5024"/>
      <c r="Q38" s="5057"/>
      <c r="R38" s="5024"/>
      <c r="S38" s="5057"/>
      <c r="T38" s="5024"/>
      <c r="U38" s="5100">
        <f t="shared" si="3"/>
        <v>0</v>
      </c>
      <c r="V38" s="661"/>
      <c r="W38" s="5023">
        <f t="shared" si="1"/>
        <v>0</v>
      </c>
      <c r="X38" s="5057"/>
      <c r="Y38" s="5024"/>
      <c r="Z38" s="5057"/>
      <c r="AA38" s="5024"/>
      <c r="AB38" s="5057"/>
      <c r="AC38" s="5057"/>
      <c r="AD38" s="5963"/>
      <c r="AE38" s="4463">
        <f t="shared" si="0"/>
        <v>0</v>
      </c>
      <c r="AF38" s="5025">
        <f t="shared" si="2"/>
        <v>0</v>
      </c>
      <c r="AG38" s="661"/>
      <c r="AH38" s="4618"/>
      <c r="AI38" s="4618"/>
      <c r="AJ38" s="661"/>
      <c r="AK38" s="738"/>
    </row>
    <row r="39" spans="1:37">
      <c r="A39" s="738"/>
      <c r="B39" s="816"/>
      <c r="C39" s="3634" t="s">
        <v>3920</v>
      </c>
      <c r="D39" s="5064"/>
      <c r="E39" s="5046"/>
      <c r="F39" s="5066"/>
      <c r="G39" s="5047"/>
      <c r="H39" s="5116" t="b">
        <v>1</v>
      </c>
      <c r="I39" s="5048"/>
      <c r="J39" s="5074"/>
      <c r="K39" s="5080">
        <v>0</v>
      </c>
      <c r="L39" s="5024"/>
      <c r="M39" s="5082"/>
      <c r="N39" s="5024"/>
      <c r="O39" s="5057"/>
      <c r="P39" s="5024"/>
      <c r="Q39" s="5057"/>
      <c r="R39" s="5024"/>
      <c r="S39" s="5057"/>
      <c r="T39" s="5024"/>
      <c r="U39" s="5100">
        <f t="shared" si="3"/>
        <v>0</v>
      </c>
      <c r="V39" s="661"/>
      <c r="W39" s="5023">
        <f t="shared" si="1"/>
        <v>0</v>
      </c>
      <c r="X39" s="5057"/>
      <c r="Y39" s="5024"/>
      <c r="Z39" s="5057"/>
      <c r="AA39" s="5024"/>
      <c r="AB39" s="5057"/>
      <c r="AC39" s="5057"/>
      <c r="AD39" s="5963"/>
      <c r="AE39" s="4463">
        <f t="shared" si="0"/>
        <v>0</v>
      </c>
      <c r="AF39" s="5025">
        <f t="shared" si="2"/>
        <v>0</v>
      </c>
      <c r="AG39" s="661"/>
      <c r="AH39" s="4618"/>
      <c r="AI39" s="4618"/>
      <c r="AJ39" s="661"/>
      <c r="AK39" s="738"/>
    </row>
    <row r="40" spans="1:37">
      <c r="A40" s="738"/>
      <c r="B40" s="816"/>
      <c r="C40" s="3634" t="s">
        <v>3920</v>
      </c>
      <c r="D40" s="5064"/>
      <c r="E40" s="5046"/>
      <c r="F40" s="5066"/>
      <c r="G40" s="5047"/>
      <c r="H40" s="5116" t="b">
        <v>1</v>
      </c>
      <c r="I40" s="5048"/>
      <c r="J40" s="5074"/>
      <c r="K40" s="5080">
        <v>0</v>
      </c>
      <c r="L40" s="5024"/>
      <c r="M40" s="5082"/>
      <c r="N40" s="5024"/>
      <c r="O40" s="5057"/>
      <c r="P40" s="5024"/>
      <c r="Q40" s="5057"/>
      <c r="R40" s="5024"/>
      <c r="S40" s="5057"/>
      <c r="T40" s="5024"/>
      <c r="U40" s="5100">
        <f t="shared" si="3"/>
        <v>0</v>
      </c>
      <c r="V40" s="661"/>
      <c r="W40" s="5023">
        <f t="shared" si="1"/>
        <v>0</v>
      </c>
      <c r="X40" s="5057"/>
      <c r="Y40" s="5024"/>
      <c r="Z40" s="5057"/>
      <c r="AA40" s="5024"/>
      <c r="AB40" s="5057"/>
      <c r="AC40" s="5057"/>
      <c r="AD40" s="5963"/>
      <c r="AE40" s="4463">
        <f t="shared" si="0"/>
        <v>0</v>
      </c>
      <c r="AF40" s="5025">
        <f t="shared" si="2"/>
        <v>0</v>
      </c>
      <c r="AG40" s="661"/>
      <c r="AH40" s="4618"/>
      <c r="AI40" s="4618"/>
      <c r="AJ40" s="661"/>
      <c r="AK40" s="738"/>
    </row>
    <row r="41" spans="1:37">
      <c r="A41" s="738"/>
      <c r="B41" s="816"/>
      <c r="C41" s="3634" t="s">
        <v>3920</v>
      </c>
      <c r="D41" s="5064"/>
      <c r="E41" s="5046"/>
      <c r="F41" s="5066"/>
      <c r="G41" s="5047"/>
      <c r="H41" s="5116" t="b">
        <v>1</v>
      </c>
      <c r="I41" s="5048"/>
      <c r="J41" s="5074"/>
      <c r="K41" s="5080">
        <v>0</v>
      </c>
      <c r="L41" s="5024"/>
      <c r="M41" s="5082"/>
      <c r="N41" s="5024"/>
      <c r="O41" s="5057"/>
      <c r="P41" s="5024"/>
      <c r="Q41" s="5057"/>
      <c r="R41" s="5024"/>
      <c r="S41" s="5057"/>
      <c r="T41" s="5024"/>
      <c r="U41" s="5100">
        <f t="shared" si="3"/>
        <v>0</v>
      </c>
      <c r="V41" s="661"/>
      <c r="W41" s="5023">
        <f t="shared" si="1"/>
        <v>0</v>
      </c>
      <c r="X41" s="5057"/>
      <c r="Y41" s="5024"/>
      <c r="Z41" s="5057"/>
      <c r="AA41" s="5024"/>
      <c r="AB41" s="5057"/>
      <c r="AC41" s="5057"/>
      <c r="AD41" s="5963"/>
      <c r="AE41" s="4463">
        <f t="shared" si="0"/>
        <v>0</v>
      </c>
      <c r="AF41" s="5025">
        <f t="shared" si="2"/>
        <v>0</v>
      </c>
      <c r="AG41" s="661"/>
      <c r="AH41" s="4618"/>
      <c r="AI41" s="4618"/>
      <c r="AJ41" s="661"/>
      <c r="AK41" s="738"/>
    </row>
    <row r="42" spans="1:37">
      <c r="A42" s="738"/>
      <c r="B42" s="816"/>
      <c r="C42" s="3634" t="s">
        <v>3920</v>
      </c>
      <c r="D42" s="5064"/>
      <c r="E42" s="5046"/>
      <c r="F42" s="5066"/>
      <c r="G42" s="5047"/>
      <c r="H42" s="5116" t="b">
        <v>1</v>
      </c>
      <c r="I42" s="5048"/>
      <c r="J42" s="5074"/>
      <c r="K42" s="5080">
        <v>0</v>
      </c>
      <c r="L42" s="5024"/>
      <c r="M42" s="5082"/>
      <c r="N42" s="5024"/>
      <c r="O42" s="5057"/>
      <c r="P42" s="5024"/>
      <c r="Q42" s="5057"/>
      <c r="R42" s="5024"/>
      <c r="S42" s="5057"/>
      <c r="T42" s="5024"/>
      <c r="U42" s="5100">
        <f t="shared" si="3"/>
        <v>0</v>
      </c>
      <c r="V42" s="661"/>
      <c r="W42" s="5023">
        <f t="shared" si="1"/>
        <v>0</v>
      </c>
      <c r="X42" s="5057"/>
      <c r="Y42" s="5024"/>
      <c r="Z42" s="5057"/>
      <c r="AA42" s="5024"/>
      <c r="AB42" s="5057"/>
      <c r="AC42" s="5057"/>
      <c r="AD42" s="5963"/>
      <c r="AE42" s="4463">
        <f t="shared" si="0"/>
        <v>0</v>
      </c>
      <c r="AF42" s="5025">
        <f t="shared" si="2"/>
        <v>0</v>
      </c>
      <c r="AG42" s="661"/>
      <c r="AH42" s="4618"/>
      <c r="AI42" s="4618"/>
      <c r="AJ42" s="661"/>
      <c r="AK42" s="738"/>
    </row>
    <row r="43" spans="1:37">
      <c r="A43" s="738"/>
      <c r="B43" s="816"/>
      <c r="C43" s="3634" t="s">
        <v>3920</v>
      </c>
      <c r="D43" s="5064"/>
      <c r="E43" s="5046"/>
      <c r="F43" s="5066"/>
      <c r="G43" s="5047"/>
      <c r="H43" s="5116" t="b">
        <v>1</v>
      </c>
      <c r="I43" s="5048"/>
      <c r="J43" s="5074"/>
      <c r="K43" s="5080">
        <v>0</v>
      </c>
      <c r="L43" s="5024"/>
      <c r="M43" s="5082"/>
      <c r="N43" s="5024"/>
      <c r="O43" s="5057"/>
      <c r="P43" s="5024"/>
      <c r="Q43" s="5057"/>
      <c r="R43" s="5024"/>
      <c r="S43" s="5057"/>
      <c r="T43" s="5024"/>
      <c r="U43" s="5100">
        <f t="shared" si="3"/>
        <v>0</v>
      </c>
      <c r="V43" s="661"/>
      <c r="W43" s="5023">
        <f t="shared" si="1"/>
        <v>0</v>
      </c>
      <c r="X43" s="5057"/>
      <c r="Y43" s="5024"/>
      <c r="Z43" s="5057"/>
      <c r="AA43" s="5024"/>
      <c r="AB43" s="5057"/>
      <c r="AC43" s="5057"/>
      <c r="AD43" s="5963"/>
      <c r="AE43" s="4463">
        <f t="shared" si="0"/>
        <v>0</v>
      </c>
      <c r="AF43" s="5025">
        <f t="shared" si="2"/>
        <v>0</v>
      </c>
      <c r="AG43" s="661"/>
      <c r="AH43" s="4618"/>
      <c r="AI43" s="4618"/>
      <c r="AJ43" s="661"/>
      <c r="AK43" s="738"/>
    </row>
    <row r="44" spans="1:37">
      <c r="A44" s="738"/>
      <c r="B44" s="816"/>
      <c r="C44" s="3634" t="s">
        <v>3920</v>
      </c>
      <c r="D44" s="5064"/>
      <c r="E44" s="5046"/>
      <c r="F44" s="5066"/>
      <c r="G44" s="5047"/>
      <c r="H44" s="5116" t="b">
        <v>1</v>
      </c>
      <c r="I44" s="5048"/>
      <c r="J44" s="5074"/>
      <c r="K44" s="5080">
        <v>0</v>
      </c>
      <c r="L44" s="5024"/>
      <c r="M44" s="5082"/>
      <c r="N44" s="5024"/>
      <c r="O44" s="5057"/>
      <c r="P44" s="5024"/>
      <c r="Q44" s="5057"/>
      <c r="R44" s="5024"/>
      <c r="S44" s="5057"/>
      <c r="T44" s="5024"/>
      <c r="U44" s="5100">
        <f t="shared" si="3"/>
        <v>0</v>
      </c>
      <c r="V44" s="661"/>
      <c r="W44" s="5023">
        <f t="shared" si="1"/>
        <v>0</v>
      </c>
      <c r="X44" s="5057"/>
      <c r="Y44" s="5024"/>
      <c r="Z44" s="5057"/>
      <c r="AA44" s="5024"/>
      <c r="AB44" s="5057"/>
      <c r="AC44" s="5057"/>
      <c r="AD44" s="5963"/>
      <c r="AE44" s="4463">
        <f t="shared" si="0"/>
        <v>0</v>
      </c>
      <c r="AF44" s="5025">
        <f t="shared" si="2"/>
        <v>0</v>
      </c>
      <c r="AG44" s="661"/>
      <c r="AH44" s="4618"/>
      <c r="AI44" s="4618"/>
      <c r="AJ44" s="661"/>
      <c r="AK44" s="738"/>
    </row>
    <row r="45" spans="1:37">
      <c r="A45" s="738"/>
      <c r="B45" s="816"/>
      <c r="C45" s="3634" t="s">
        <v>3920</v>
      </c>
      <c r="D45" s="5064"/>
      <c r="E45" s="5046"/>
      <c r="F45" s="5066"/>
      <c r="G45" s="5047"/>
      <c r="H45" s="5116" t="b">
        <v>1</v>
      </c>
      <c r="I45" s="5048"/>
      <c r="J45" s="5074"/>
      <c r="K45" s="5080">
        <v>0</v>
      </c>
      <c r="L45" s="5024"/>
      <c r="M45" s="5082"/>
      <c r="N45" s="5024"/>
      <c r="O45" s="5057"/>
      <c r="P45" s="5024"/>
      <c r="Q45" s="5057"/>
      <c r="R45" s="5024"/>
      <c r="S45" s="5057"/>
      <c r="T45" s="5024"/>
      <c r="U45" s="5100">
        <f t="shared" si="3"/>
        <v>0</v>
      </c>
      <c r="V45" s="661"/>
      <c r="W45" s="5023">
        <f t="shared" si="1"/>
        <v>0</v>
      </c>
      <c r="X45" s="5057"/>
      <c r="Y45" s="5024"/>
      <c r="Z45" s="5057"/>
      <c r="AA45" s="5024"/>
      <c r="AB45" s="5057"/>
      <c r="AC45" s="5057"/>
      <c r="AD45" s="5963"/>
      <c r="AE45" s="4463">
        <f t="shared" si="0"/>
        <v>0</v>
      </c>
      <c r="AF45" s="5025">
        <f t="shared" si="2"/>
        <v>0</v>
      </c>
      <c r="AG45" s="661"/>
      <c r="AH45" s="4618"/>
      <c r="AI45" s="4618"/>
      <c r="AJ45" s="661"/>
      <c r="AK45" s="738"/>
    </row>
    <row r="46" spans="1:37">
      <c r="A46" s="738"/>
      <c r="B46" s="816"/>
      <c r="C46" s="3634" t="s">
        <v>3920</v>
      </c>
      <c r="D46" s="5064"/>
      <c r="E46" s="5046"/>
      <c r="F46" s="5066"/>
      <c r="G46" s="5047"/>
      <c r="H46" s="5116" t="b">
        <v>1</v>
      </c>
      <c r="I46" s="5048"/>
      <c r="J46" s="5074"/>
      <c r="K46" s="5080">
        <v>0</v>
      </c>
      <c r="L46" s="5024"/>
      <c r="M46" s="5082"/>
      <c r="N46" s="5024"/>
      <c r="O46" s="5057"/>
      <c r="P46" s="5024"/>
      <c r="Q46" s="5057"/>
      <c r="R46" s="5024"/>
      <c r="S46" s="5057"/>
      <c r="T46" s="5024"/>
      <c r="U46" s="5100">
        <f t="shared" si="3"/>
        <v>0</v>
      </c>
      <c r="V46" s="661"/>
      <c r="W46" s="5023">
        <f t="shared" si="1"/>
        <v>0</v>
      </c>
      <c r="X46" s="5057"/>
      <c r="Y46" s="5024"/>
      <c r="Z46" s="5057"/>
      <c r="AA46" s="5024"/>
      <c r="AB46" s="5057"/>
      <c r="AC46" s="5057"/>
      <c r="AD46" s="5963"/>
      <c r="AE46" s="4463">
        <f t="shared" si="0"/>
        <v>0</v>
      </c>
      <c r="AF46" s="5025">
        <f t="shared" si="2"/>
        <v>0</v>
      </c>
      <c r="AG46" s="661"/>
      <c r="AH46" s="4618"/>
      <c r="AI46" s="4618"/>
      <c r="AJ46" s="661"/>
      <c r="AK46" s="738"/>
    </row>
    <row r="47" spans="1:37">
      <c r="A47" s="738"/>
      <c r="B47" s="816"/>
      <c r="C47" s="3634" t="s">
        <v>3920</v>
      </c>
      <c r="D47" s="5064"/>
      <c r="E47" s="5046"/>
      <c r="F47" s="5066"/>
      <c r="G47" s="5047"/>
      <c r="H47" s="5116" t="b">
        <v>1</v>
      </c>
      <c r="I47" s="5048"/>
      <c r="J47" s="5074"/>
      <c r="K47" s="5080">
        <v>0</v>
      </c>
      <c r="L47" s="5024"/>
      <c r="M47" s="5082"/>
      <c r="N47" s="5024"/>
      <c r="O47" s="5057"/>
      <c r="P47" s="5024"/>
      <c r="Q47" s="5057"/>
      <c r="R47" s="5024"/>
      <c r="S47" s="5057"/>
      <c r="T47" s="5024"/>
      <c r="U47" s="5100">
        <f t="shared" si="3"/>
        <v>0</v>
      </c>
      <c r="V47" s="661"/>
      <c r="W47" s="5023">
        <f t="shared" si="1"/>
        <v>0</v>
      </c>
      <c r="X47" s="5057"/>
      <c r="Y47" s="5024"/>
      <c r="Z47" s="5057"/>
      <c r="AA47" s="5024"/>
      <c r="AB47" s="5057"/>
      <c r="AC47" s="5057"/>
      <c r="AD47" s="5963"/>
      <c r="AE47" s="4463">
        <f t="shared" si="0"/>
        <v>0</v>
      </c>
      <c r="AF47" s="5025">
        <f t="shared" si="2"/>
        <v>0</v>
      </c>
      <c r="AG47" s="661"/>
      <c r="AH47" s="4618"/>
      <c r="AI47" s="4618"/>
      <c r="AJ47" s="661"/>
      <c r="AK47" s="738"/>
    </row>
    <row r="48" spans="1:37">
      <c r="A48" s="738"/>
      <c r="B48" s="816"/>
      <c r="C48" s="3634" t="s">
        <v>3920</v>
      </c>
      <c r="D48" s="5064"/>
      <c r="E48" s="5046"/>
      <c r="F48" s="5066"/>
      <c r="G48" s="5047"/>
      <c r="H48" s="5116" t="b">
        <v>1</v>
      </c>
      <c r="I48" s="5048"/>
      <c r="J48" s="5074"/>
      <c r="K48" s="5080">
        <v>0</v>
      </c>
      <c r="L48" s="5024"/>
      <c r="M48" s="5082"/>
      <c r="N48" s="5024"/>
      <c r="O48" s="5057"/>
      <c r="P48" s="5024"/>
      <c r="Q48" s="5057"/>
      <c r="R48" s="5024"/>
      <c r="S48" s="5057"/>
      <c r="T48" s="5024"/>
      <c r="U48" s="5100">
        <f t="shared" si="3"/>
        <v>0</v>
      </c>
      <c r="V48" s="661"/>
      <c r="W48" s="5023">
        <f t="shared" si="1"/>
        <v>0</v>
      </c>
      <c r="X48" s="5058"/>
      <c r="Y48" s="5024"/>
      <c r="Z48" s="5058"/>
      <c r="AA48" s="5024"/>
      <c r="AB48" s="5057"/>
      <c r="AC48" s="5057"/>
      <c r="AD48" s="5964"/>
      <c r="AE48" s="4463">
        <f t="shared" si="0"/>
        <v>0</v>
      </c>
      <c r="AF48" s="5025">
        <f t="shared" si="2"/>
        <v>0</v>
      </c>
      <c r="AG48" s="661"/>
      <c r="AH48" s="4618"/>
      <c r="AI48" s="4618"/>
      <c r="AJ48" s="661"/>
      <c r="AK48" s="738"/>
    </row>
    <row r="49" spans="1:37">
      <c r="A49" s="738"/>
      <c r="B49" s="816"/>
      <c r="C49" s="5101" t="s">
        <v>1269</v>
      </c>
      <c r="D49" s="5065"/>
      <c r="E49" s="5102"/>
      <c r="F49" s="5065"/>
      <c r="G49" s="5103"/>
      <c r="H49" s="5069"/>
      <c r="I49" s="5104"/>
      <c r="J49" s="5075"/>
      <c r="K49" s="5081"/>
      <c r="L49" s="5027">
        <f>SUMIF($H$16:$H$48,"TRUE",L16:L48)</f>
        <v>0</v>
      </c>
      <c r="M49" s="5083"/>
      <c r="N49" s="5105"/>
      <c r="O49" s="5085">
        <f t="shared" ref="O49:U49" si="4">SUMIF($H$16:$H$48,"TRUE",O16:O48)</f>
        <v>0</v>
      </c>
      <c r="P49" s="5027">
        <f t="shared" si="4"/>
        <v>0</v>
      </c>
      <c r="Q49" s="5085">
        <f t="shared" si="4"/>
        <v>0</v>
      </c>
      <c r="R49" s="5027">
        <f t="shared" si="4"/>
        <v>0</v>
      </c>
      <c r="S49" s="5085">
        <f t="shared" si="4"/>
        <v>0</v>
      </c>
      <c r="T49" s="5027">
        <f t="shared" si="4"/>
        <v>0</v>
      </c>
      <c r="U49" s="5106">
        <f t="shared" si="4"/>
        <v>0</v>
      </c>
      <c r="V49" s="661"/>
      <c r="W49" s="5026">
        <f t="shared" ref="W49:AF49" si="5">SUMIF($H$16:$H$48,"TRUE",W16:W48)</f>
        <v>0</v>
      </c>
      <c r="X49" s="5086">
        <f t="shared" si="5"/>
        <v>0</v>
      </c>
      <c r="Y49" s="5086">
        <f t="shared" si="5"/>
        <v>0</v>
      </c>
      <c r="Z49" s="5054">
        <f t="shared" si="5"/>
        <v>0</v>
      </c>
      <c r="AA49" s="5959">
        <f t="shared" si="5"/>
        <v>0</v>
      </c>
      <c r="AB49" s="5965">
        <f>SUMIF($H$16:$H$48,"TRUE",AB16:AB48)</f>
        <v>0</v>
      </c>
      <c r="AC49" s="5965">
        <f>SUMIF($H$16:$H$48,"TRUE",AC16:AC48)</f>
        <v>0</v>
      </c>
      <c r="AD49" s="5054">
        <f t="shared" si="5"/>
        <v>0</v>
      </c>
      <c r="AE49" s="5086">
        <f t="shared" si="5"/>
        <v>0</v>
      </c>
      <c r="AF49" s="5028">
        <f t="shared" si="5"/>
        <v>0</v>
      </c>
      <c r="AG49" s="661"/>
      <c r="AH49" s="5007">
        <f>SUMIF($H$16:$H$48,"TRUE",AH16:AH48)</f>
        <v>0</v>
      </c>
      <c r="AI49" s="7440"/>
      <c r="AJ49" s="661"/>
      <c r="AK49" s="738"/>
    </row>
    <row r="50" spans="1:37" s="179" customFormat="1" ht="13.5" thickBot="1">
      <c r="A50" s="740"/>
      <c r="B50" s="822"/>
      <c r="C50" s="5049" t="s">
        <v>1270</v>
      </c>
      <c r="D50" s="5107"/>
      <c r="E50" s="5050"/>
      <c r="F50" s="5107"/>
      <c r="G50" s="5051"/>
      <c r="H50" s="5108"/>
      <c r="I50" s="5052"/>
      <c r="J50" s="5109"/>
      <c r="K50" s="5110"/>
      <c r="L50" s="5030">
        <f>SUM(L16:L48)</f>
        <v>0</v>
      </c>
      <c r="M50" s="5111"/>
      <c r="N50" s="5053"/>
      <c r="O50" s="5112">
        <f t="shared" ref="O50:U50" si="6">SUM(O16:O48)</f>
        <v>0</v>
      </c>
      <c r="P50" s="5030">
        <f t="shared" si="6"/>
        <v>0</v>
      </c>
      <c r="Q50" s="5112">
        <f t="shared" si="6"/>
        <v>0</v>
      </c>
      <c r="R50" s="5030">
        <f t="shared" si="6"/>
        <v>0</v>
      </c>
      <c r="S50" s="5112">
        <f t="shared" si="6"/>
        <v>0</v>
      </c>
      <c r="T50" s="5030">
        <f t="shared" si="6"/>
        <v>0</v>
      </c>
      <c r="U50" s="5113">
        <f t="shared" si="6"/>
        <v>0</v>
      </c>
      <c r="V50" s="662"/>
      <c r="W50" s="5029">
        <f t="shared" ref="W50:AF50" si="7">SUM(W16:W48)</f>
        <v>0</v>
      </c>
      <c r="X50" s="5112">
        <f t="shared" si="7"/>
        <v>0</v>
      </c>
      <c r="Y50" s="5112">
        <f t="shared" si="7"/>
        <v>0</v>
      </c>
      <c r="Z50" s="5030">
        <f t="shared" si="7"/>
        <v>0</v>
      </c>
      <c r="AA50" s="5960">
        <f t="shared" si="7"/>
        <v>0</v>
      </c>
      <c r="AB50" s="5002">
        <f>SUM(AB16:AB48)</f>
        <v>0</v>
      </c>
      <c r="AC50" s="5002">
        <f>SUM(AC16:AC48)</f>
        <v>0</v>
      </c>
      <c r="AD50" s="5944">
        <f t="shared" si="7"/>
        <v>0</v>
      </c>
      <c r="AE50" s="5112">
        <f t="shared" si="7"/>
        <v>0</v>
      </c>
      <c r="AF50" s="5031">
        <f t="shared" si="7"/>
        <v>0</v>
      </c>
      <c r="AG50" s="662"/>
      <c r="AH50" s="5008">
        <f>SUM(AH16:AH48)</f>
        <v>0</v>
      </c>
      <c r="AI50" s="7441"/>
      <c r="AJ50" s="662"/>
      <c r="AK50" s="740"/>
    </row>
    <row r="51" spans="1:37">
      <c r="A51" s="738"/>
      <c r="B51" s="816"/>
      <c r="C51" s="820"/>
      <c r="D51" s="820"/>
      <c r="E51" s="820"/>
      <c r="F51" s="820"/>
      <c r="G51" s="870"/>
      <c r="H51" s="870"/>
      <c r="I51" s="4998"/>
      <c r="J51" s="4998"/>
      <c r="K51" s="4612"/>
      <c r="L51" s="870"/>
      <c r="M51" s="870"/>
      <c r="N51" s="871"/>
      <c r="O51" s="871"/>
      <c r="P51" s="871"/>
      <c r="Q51" s="871"/>
      <c r="R51" s="871"/>
      <c r="S51" s="871"/>
      <c r="T51" s="871"/>
      <c r="U51" s="871"/>
      <c r="V51" s="662"/>
      <c r="W51" s="871"/>
      <c r="X51" s="871"/>
      <c r="Y51" s="871"/>
      <c r="Z51" s="871"/>
      <c r="AA51" s="871"/>
      <c r="AB51" s="871"/>
      <c r="AC51" s="871"/>
      <c r="AD51" s="871"/>
      <c r="AE51" s="871"/>
      <c r="AF51" s="871"/>
      <c r="AG51" s="661"/>
      <c r="AH51" s="661"/>
      <c r="AI51" s="6177"/>
      <c r="AJ51" s="661"/>
      <c r="AK51" s="738"/>
    </row>
    <row r="52" spans="1:37" ht="13.5" thickBot="1">
      <c r="A52" s="738"/>
      <c r="B52" s="816"/>
      <c r="C52" s="237" t="s">
        <v>56</v>
      </c>
      <c r="D52" s="872" t="s">
        <v>3243</v>
      </c>
      <c r="E52" s="811"/>
      <c r="F52" s="69"/>
      <c r="G52" s="69"/>
      <c r="H52" s="661"/>
      <c r="I52" s="4994"/>
      <c r="J52" s="4994"/>
      <c r="K52" s="4105"/>
      <c r="L52" s="661"/>
      <c r="M52" s="661"/>
      <c r="N52" s="876"/>
      <c r="O52" s="876"/>
      <c r="P52" s="69"/>
      <c r="Q52" s="122"/>
      <c r="R52" s="69"/>
      <c r="S52" s="871"/>
      <c r="T52" s="871"/>
      <c r="U52" s="871"/>
      <c r="V52" s="662"/>
      <c r="W52" s="871"/>
      <c r="X52" s="871"/>
      <c r="Y52" s="871"/>
      <c r="Z52" s="871"/>
      <c r="AA52" s="871"/>
      <c r="AB52" s="871"/>
      <c r="AC52" s="871"/>
      <c r="AD52" s="871"/>
      <c r="AE52" s="871"/>
      <c r="AF52" s="871"/>
      <c r="AG52" s="661"/>
      <c r="AH52" s="661"/>
      <c r="AI52" s="6177"/>
      <c r="AJ52" s="661"/>
      <c r="AK52" s="738"/>
    </row>
    <row r="53" spans="1:37">
      <c r="A53" s="738"/>
      <c r="B53" s="816"/>
      <c r="C53" s="287"/>
      <c r="D53" s="100" t="s">
        <v>1271</v>
      </c>
      <c r="E53" s="60"/>
      <c r="F53" s="69"/>
      <c r="G53" s="69"/>
      <c r="H53" s="661"/>
      <c r="I53" s="4994"/>
      <c r="J53" s="4994"/>
      <c r="K53" s="4105"/>
      <c r="L53" s="661"/>
      <c r="M53" s="661"/>
      <c r="N53" s="876"/>
      <c r="O53" s="876"/>
      <c r="P53" s="69"/>
      <c r="Q53" s="122"/>
      <c r="R53" s="65"/>
      <c r="S53" s="871"/>
      <c r="T53" s="871"/>
      <c r="U53" s="871"/>
      <c r="V53" s="662"/>
      <c r="W53" s="871"/>
      <c r="X53" s="871"/>
      <c r="Y53" s="8937" t="s">
        <v>4185</v>
      </c>
      <c r="Z53" s="8939" t="s">
        <v>4163</v>
      </c>
      <c r="AA53" s="8922" t="s">
        <v>1367</v>
      </c>
      <c r="AB53" s="8922"/>
      <c r="AC53" s="8922" t="s">
        <v>4161</v>
      </c>
      <c r="AD53" s="8923"/>
      <c r="AE53" s="871"/>
      <c r="AF53" s="871"/>
      <c r="AG53" s="661"/>
      <c r="AH53" s="661"/>
      <c r="AI53" s="6177"/>
      <c r="AJ53" s="661"/>
      <c r="AK53" s="738"/>
    </row>
    <row r="54" spans="1:37" ht="13.5" thickBot="1">
      <c r="A54" s="738"/>
      <c r="B54" s="816"/>
      <c r="C54" s="287"/>
      <c r="D54" s="6174" t="s">
        <v>4165</v>
      </c>
      <c r="E54" s="60"/>
      <c r="F54" s="69"/>
      <c r="G54" s="60"/>
      <c r="H54" s="661"/>
      <c r="I54" s="4994"/>
      <c r="J54" s="4994"/>
      <c r="K54" s="4105"/>
      <c r="L54" s="661"/>
      <c r="M54" s="661"/>
      <c r="N54" s="876"/>
      <c r="O54" s="877"/>
      <c r="P54" s="877"/>
      <c r="Q54" s="877"/>
      <c r="R54" s="877"/>
      <c r="S54" s="877"/>
      <c r="T54" s="877"/>
      <c r="U54" s="877"/>
      <c r="V54" s="662"/>
      <c r="W54" s="877"/>
      <c r="X54" s="877"/>
      <c r="Y54" s="8938"/>
      <c r="Z54" s="8940"/>
      <c r="AA54" s="7442" t="s">
        <v>1262</v>
      </c>
      <c r="AB54" s="7442" t="s">
        <v>4162</v>
      </c>
      <c r="AC54" s="7442" t="s">
        <v>1262</v>
      </c>
      <c r="AD54" s="7443" t="s">
        <v>4162</v>
      </c>
      <c r="AE54" s="877"/>
      <c r="AF54" s="877"/>
      <c r="AG54" s="661"/>
      <c r="AH54" s="6177"/>
      <c r="AI54" s="3428"/>
      <c r="AJ54" s="661"/>
      <c r="AK54" s="738"/>
    </row>
    <row r="55" spans="1:37">
      <c r="A55" s="738"/>
      <c r="B55" s="816"/>
      <c r="C55" s="661"/>
      <c r="D55" s="661"/>
      <c r="E55" s="661"/>
      <c r="F55" s="661"/>
      <c r="G55" s="60"/>
      <c r="H55" s="69"/>
      <c r="I55" s="4795"/>
      <c r="J55" s="4999"/>
      <c r="K55" s="4108"/>
      <c r="L55" s="69"/>
      <c r="M55" s="69"/>
      <c r="N55" s="876"/>
      <c r="O55" s="877"/>
      <c r="P55" s="877"/>
      <c r="Q55" s="877"/>
      <c r="R55" s="877"/>
      <c r="S55" s="877"/>
      <c r="T55" s="877"/>
      <c r="U55" s="877"/>
      <c r="V55" s="662"/>
      <c r="W55" s="877"/>
      <c r="X55" s="877"/>
      <c r="Y55" s="7444" t="s">
        <v>4152</v>
      </c>
      <c r="Z55" s="7655">
        <v>1.4999999999999999E-2</v>
      </c>
      <c r="AA55" s="7445"/>
      <c r="AB55" s="7445"/>
      <c r="AC55" s="7445"/>
      <c r="AD55" s="7446"/>
      <c r="AE55" s="877"/>
      <c r="AF55" s="877"/>
      <c r="AG55" s="661"/>
      <c r="AH55" s="661"/>
      <c r="AI55" s="6177"/>
      <c r="AJ55" s="661"/>
      <c r="AK55" s="738"/>
    </row>
    <row r="56" spans="1:37">
      <c r="A56" s="738"/>
      <c r="B56" s="6346"/>
      <c r="C56" s="6177"/>
      <c r="D56" s="6177"/>
      <c r="E56" s="6177"/>
      <c r="F56" s="6177"/>
      <c r="G56" s="6211"/>
      <c r="H56" s="6116"/>
      <c r="I56" s="4795"/>
      <c r="J56" s="4999"/>
      <c r="K56" s="4108"/>
      <c r="L56" s="6116"/>
      <c r="M56" s="6116"/>
      <c r="N56" s="876"/>
      <c r="O56" s="877"/>
      <c r="P56" s="877"/>
      <c r="Q56" s="877"/>
      <c r="R56" s="877"/>
      <c r="S56" s="877"/>
      <c r="T56" s="877"/>
      <c r="U56" s="877"/>
      <c r="V56" s="662"/>
      <c r="W56" s="877"/>
      <c r="X56" s="877"/>
      <c r="Y56" s="7422" t="s">
        <v>4154</v>
      </c>
      <c r="Z56" s="7661">
        <v>0.04</v>
      </c>
      <c r="AA56" s="7423"/>
      <c r="AB56" s="7423"/>
      <c r="AC56" s="7423"/>
      <c r="AD56" s="7300"/>
      <c r="AE56" s="877"/>
      <c r="AF56" s="877"/>
      <c r="AG56" s="6177"/>
      <c r="AH56" s="6177"/>
      <c r="AI56" s="6177"/>
      <c r="AJ56" s="6177"/>
      <c r="AK56" s="738"/>
    </row>
    <row r="57" spans="1:37">
      <c r="A57" s="738"/>
      <c r="B57" s="6346"/>
      <c r="C57" s="6177"/>
      <c r="D57" s="6177"/>
      <c r="E57" s="6177"/>
      <c r="F57" s="6177"/>
      <c r="G57" s="6211"/>
      <c r="H57" s="6116"/>
      <c r="I57" s="4795"/>
      <c r="J57" s="4999"/>
      <c r="K57" s="4108"/>
      <c r="L57" s="6116"/>
      <c r="M57" s="6116"/>
      <c r="N57" s="876"/>
      <c r="O57" s="877"/>
      <c r="P57" s="877"/>
      <c r="Q57" s="877"/>
      <c r="R57" s="877"/>
      <c r="S57" s="877"/>
      <c r="T57" s="877"/>
      <c r="U57" s="877"/>
      <c r="V57" s="662"/>
      <c r="W57" s="877"/>
      <c r="X57" s="877"/>
      <c r="Y57" s="7422" t="s">
        <v>4155</v>
      </c>
      <c r="Z57" s="7661">
        <v>0.06</v>
      </c>
      <c r="AA57" s="7423"/>
      <c r="AB57" s="7423"/>
      <c r="AC57" s="7423"/>
      <c r="AD57" s="7300"/>
      <c r="AE57" s="877"/>
      <c r="AF57" s="877"/>
      <c r="AG57" s="6177"/>
      <c r="AH57" s="6177"/>
      <c r="AI57" s="6177"/>
      <c r="AJ57" s="6177"/>
      <c r="AK57" s="738"/>
    </row>
    <row r="58" spans="1:37">
      <c r="A58" s="738"/>
      <c r="B58" s="6346"/>
      <c r="C58" s="6177"/>
      <c r="D58" s="6177"/>
      <c r="E58" s="6177"/>
      <c r="F58" s="6177"/>
      <c r="G58" s="6211"/>
      <c r="H58" s="6116"/>
      <c r="I58" s="4795"/>
      <c r="J58" s="4999"/>
      <c r="K58" s="4108"/>
      <c r="L58" s="6116"/>
      <c r="M58" s="6116"/>
      <c r="N58" s="876"/>
      <c r="O58" s="877"/>
      <c r="P58" s="877"/>
      <c r="Q58" s="877"/>
      <c r="R58" s="877"/>
      <c r="S58" s="877"/>
      <c r="T58" s="877"/>
      <c r="U58" s="877"/>
      <c r="V58" s="662"/>
      <c r="W58" s="877"/>
      <c r="X58" s="877"/>
      <c r="Y58" s="7422" t="s">
        <v>4156</v>
      </c>
      <c r="Z58" s="7661">
        <v>0.12</v>
      </c>
      <c r="AA58" s="7423"/>
      <c r="AB58" s="7423"/>
      <c r="AC58" s="7423"/>
      <c r="AD58" s="7300"/>
      <c r="AE58" s="877"/>
      <c r="AF58" s="877"/>
      <c r="AG58" s="6177"/>
      <c r="AH58" s="6177"/>
      <c r="AI58" s="6177"/>
      <c r="AJ58" s="6177"/>
      <c r="AK58" s="738"/>
    </row>
    <row r="59" spans="1:37">
      <c r="A59" s="738"/>
      <c r="B59" s="6346"/>
      <c r="C59" s="6177"/>
      <c r="D59" s="6177"/>
      <c r="E59" s="6177"/>
      <c r="F59" s="6177"/>
      <c r="G59" s="6211"/>
      <c r="H59" s="6116"/>
      <c r="I59" s="4795"/>
      <c r="J59" s="4999"/>
      <c r="K59" s="4108"/>
      <c r="L59" s="6116"/>
      <c r="M59" s="6116"/>
      <c r="N59" s="876"/>
      <c r="O59" s="877"/>
      <c r="P59" s="877"/>
      <c r="Q59" s="877"/>
      <c r="R59" s="877"/>
      <c r="S59" s="877"/>
      <c r="T59" s="877"/>
      <c r="U59" s="877"/>
      <c r="V59" s="662"/>
      <c r="W59" s="877"/>
      <c r="X59" s="877"/>
      <c r="Y59" s="7422" t="s">
        <v>4157</v>
      </c>
      <c r="Z59" s="7661">
        <v>0.25</v>
      </c>
      <c r="AA59" s="7423"/>
      <c r="AB59" s="7423"/>
      <c r="AC59" s="7423"/>
      <c r="AD59" s="7300"/>
      <c r="AE59" s="877"/>
      <c r="AF59" s="877"/>
      <c r="AG59" s="6177"/>
      <c r="AH59" s="6177"/>
      <c r="AI59" s="6177"/>
      <c r="AJ59" s="6177"/>
      <c r="AK59" s="738"/>
    </row>
    <row r="60" spans="1:37">
      <c r="A60" s="738"/>
      <c r="B60" s="6346"/>
      <c r="C60" s="6177"/>
      <c r="D60" s="6177"/>
      <c r="E60" s="6177"/>
      <c r="F60" s="6177"/>
      <c r="G60" s="6211"/>
      <c r="H60" s="6116"/>
      <c r="I60" s="4795"/>
      <c r="J60" s="4999"/>
      <c r="K60" s="4108"/>
      <c r="L60" s="6116"/>
      <c r="M60" s="6116"/>
      <c r="N60" s="876"/>
      <c r="O60" s="877"/>
      <c r="P60" s="877"/>
      <c r="Q60" s="877"/>
      <c r="R60" s="877"/>
      <c r="S60" s="877"/>
      <c r="T60" s="877"/>
      <c r="U60" s="877"/>
      <c r="V60" s="662"/>
      <c r="W60" s="877"/>
      <c r="X60" s="877"/>
      <c r="Y60" s="7424" t="s">
        <v>4158</v>
      </c>
      <c r="Z60" s="7661"/>
      <c r="AA60" s="7302"/>
      <c r="AB60" s="7302"/>
      <c r="AC60" s="7302"/>
      <c r="AD60" s="7425"/>
      <c r="AE60" s="877"/>
      <c r="AF60" s="877"/>
      <c r="AG60" s="6177"/>
      <c r="AH60" s="6177"/>
      <c r="AI60" s="6177"/>
      <c r="AJ60" s="6177"/>
      <c r="AK60" s="738"/>
    </row>
    <row r="61" spans="1:37">
      <c r="A61" s="738"/>
      <c r="B61" s="6346"/>
      <c r="C61" s="6177"/>
      <c r="D61" s="6177"/>
      <c r="E61" s="6177"/>
      <c r="F61" s="6177"/>
      <c r="G61" s="6211"/>
      <c r="H61" s="6116"/>
      <c r="I61" s="4795"/>
      <c r="J61" s="4999"/>
      <c r="K61" s="4108"/>
      <c r="L61" s="6116"/>
      <c r="M61" s="6116"/>
      <c r="N61" s="876"/>
      <c r="O61" s="877"/>
      <c r="P61" s="877"/>
      <c r="Q61" s="877"/>
      <c r="R61" s="877"/>
      <c r="S61" s="877"/>
      <c r="T61" s="877"/>
      <c r="U61" s="877"/>
      <c r="V61" s="662"/>
      <c r="W61" s="877"/>
      <c r="X61" s="877"/>
      <c r="Y61" s="7422" t="s">
        <v>4159</v>
      </c>
      <c r="Z61" s="7661">
        <v>0.15</v>
      </c>
      <c r="AA61" s="7423"/>
      <c r="AB61" s="7423"/>
      <c r="AC61" s="7423"/>
      <c r="AD61" s="7300"/>
      <c r="AE61" s="877"/>
      <c r="AF61" s="877"/>
      <c r="AG61" s="6177"/>
      <c r="AH61" s="6177"/>
      <c r="AI61" s="6177"/>
      <c r="AJ61" s="6177"/>
      <c r="AK61" s="738"/>
    </row>
    <row r="62" spans="1:37">
      <c r="A62" s="738"/>
      <c r="B62" s="6346"/>
      <c r="C62" s="6177"/>
      <c r="D62" s="6177"/>
      <c r="E62" s="6177"/>
      <c r="F62" s="6177"/>
      <c r="G62" s="6211"/>
      <c r="H62" s="6116"/>
      <c r="I62" s="4795"/>
      <c r="J62" s="4999"/>
      <c r="K62" s="4108"/>
      <c r="L62" s="6116"/>
      <c r="M62" s="6116"/>
      <c r="N62" s="876"/>
      <c r="O62" s="877"/>
      <c r="P62" s="877"/>
      <c r="Q62" s="877"/>
      <c r="R62" s="877"/>
      <c r="S62" s="877"/>
      <c r="T62" s="877"/>
      <c r="U62" s="877"/>
      <c r="V62" s="662"/>
      <c r="W62" s="877"/>
      <c r="X62" s="877"/>
      <c r="Y62" s="7422" t="s">
        <v>4160</v>
      </c>
      <c r="Z62" s="7661">
        <v>0.25</v>
      </c>
      <c r="AA62" s="7423"/>
      <c r="AB62" s="7423"/>
      <c r="AC62" s="7423"/>
      <c r="AD62" s="7300"/>
      <c r="AE62" s="877"/>
      <c r="AF62" s="877"/>
      <c r="AG62" s="6177"/>
      <c r="AH62" s="6177"/>
      <c r="AI62" s="3428" t="s">
        <v>1279</v>
      </c>
      <c r="AJ62" s="6177"/>
      <c r="AK62" s="738"/>
    </row>
    <row r="63" spans="1:37" ht="13.5" thickBot="1">
      <c r="A63" s="738"/>
      <c r="B63" s="6346"/>
      <c r="C63" s="6177"/>
      <c r="D63" s="6177"/>
      <c r="E63" s="6177"/>
      <c r="F63" s="6177"/>
      <c r="G63" s="6211"/>
      <c r="H63" s="6116"/>
      <c r="I63" s="4795"/>
      <c r="J63" s="4999"/>
      <c r="K63" s="4108"/>
      <c r="L63" s="6116"/>
      <c r="M63" s="6116"/>
      <c r="N63" s="876"/>
      <c r="O63" s="877"/>
      <c r="P63" s="877"/>
      <c r="Q63" s="877"/>
      <c r="R63" s="877"/>
      <c r="S63" s="877"/>
      <c r="T63" s="877"/>
      <c r="U63" s="877"/>
      <c r="V63" s="662"/>
      <c r="W63" s="877"/>
      <c r="X63" s="877"/>
      <c r="Y63" s="7304" t="s">
        <v>44</v>
      </c>
      <c r="Z63" s="7305"/>
      <c r="AA63" s="7426">
        <f>SUM(AA55:AA62)</f>
        <v>0</v>
      </c>
      <c r="AB63" s="7426">
        <f>SUM(AB55:AB62)</f>
        <v>0</v>
      </c>
      <c r="AC63" s="7426">
        <f>SUM(AC55:AC62)</f>
        <v>0</v>
      </c>
      <c r="AD63" s="7427">
        <f>SUM(AD55:AD62)</f>
        <v>0</v>
      </c>
      <c r="AE63" s="877"/>
      <c r="AF63" s="877"/>
      <c r="AG63" s="6177"/>
      <c r="AH63" s="6177"/>
      <c r="AI63" s="6177"/>
      <c r="AJ63" s="6177"/>
      <c r="AK63" s="738"/>
    </row>
    <row r="64" spans="1:37">
      <c r="A64" s="738"/>
      <c r="B64" s="741"/>
      <c r="C64" s="738"/>
      <c r="D64" s="738"/>
      <c r="E64" s="738"/>
      <c r="F64" s="738"/>
      <c r="G64" s="738"/>
      <c r="H64" s="738"/>
      <c r="I64" s="5000"/>
      <c r="J64" s="5000"/>
      <c r="K64" s="4109"/>
      <c r="L64" s="738"/>
      <c r="M64" s="738"/>
      <c r="N64" s="738"/>
      <c r="O64" s="738"/>
      <c r="P64" s="738"/>
      <c r="Q64" s="738"/>
      <c r="R64" s="738"/>
      <c r="S64" s="738"/>
      <c r="T64" s="738"/>
      <c r="U64" s="738"/>
      <c r="V64" s="738"/>
      <c r="W64" s="738"/>
      <c r="X64" s="738"/>
      <c r="Y64" s="738"/>
      <c r="Z64" s="738"/>
      <c r="AA64" s="738"/>
      <c r="AB64" s="738"/>
      <c r="AC64" s="738"/>
      <c r="AD64" s="738"/>
      <c r="AE64" s="738"/>
      <c r="AF64" s="738"/>
      <c r="AG64" s="738"/>
      <c r="AH64" s="738"/>
      <c r="AI64" s="6178"/>
      <c r="AJ64" s="738"/>
      <c r="AK64" s="738"/>
    </row>
    <row r="65" spans="1:37">
      <c r="A65" s="738"/>
      <c r="B65" s="741"/>
      <c r="C65" s="738"/>
      <c r="D65" s="738"/>
      <c r="E65" s="738"/>
      <c r="F65" s="738"/>
      <c r="G65" s="738"/>
      <c r="H65" s="738"/>
      <c r="I65" s="5000"/>
      <c r="J65" s="5000"/>
      <c r="K65" s="4109"/>
      <c r="L65" s="738"/>
      <c r="M65" s="738"/>
      <c r="N65" s="738"/>
      <c r="O65" s="738"/>
      <c r="P65" s="738"/>
      <c r="Q65" s="738"/>
      <c r="R65" s="738"/>
      <c r="S65" s="738"/>
      <c r="T65" s="738"/>
      <c r="U65" s="738"/>
      <c r="V65" s="738"/>
      <c r="W65" s="738"/>
      <c r="X65" s="738"/>
      <c r="Y65" s="738"/>
      <c r="Z65" s="738"/>
      <c r="AA65" s="738"/>
      <c r="AB65" s="738"/>
      <c r="AC65" s="738"/>
      <c r="AD65" s="738"/>
      <c r="AE65" s="738"/>
      <c r="AF65" s="738"/>
      <c r="AG65" s="738"/>
      <c r="AH65" s="738"/>
      <c r="AI65" s="6178"/>
      <c r="AJ65" s="738"/>
      <c r="AK65" s="738"/>
    </row>
  </sheetData>
  <sheetProtection formatCells="0" formatColumns="0" formatRows="0"/>
  <customSheetViews>
    <customSheetView guid="{CC70D5D3-3A1F-46AA-BDCE-F692C2C36BEE}" fitToPage="1">
      <pane xSplit="3" ySplit="13" topLeftCell="X14" activePane="bottomRight" state="frozen"/>
      <selection pane="bottomRight" activeCell="AF24" sqref="AF24"/>
      <pageMargins left="0.7" right="0.7" top="0.75" bottom="0.75" header="0.3" footer="0.3"/>
      <pageSetup paperSize="5" scale="35" fitToHeight="0" orientation="landscape" r:id="rId1"/>
    </customSheetView>
    <customSheetView guid="{41E394DC-1FDD-4D1F-8620-137B7012DC10}" showGridLines="0" fitToPage="1">
      <pane xSplit="3" ySplit="13" topLeftCell="D14" activePane="bottomRight" state="frozen"/>
      <selection pane="bottomRight" activeCell="D14" sqref="D14"/>
      <pageMargins left="0.7" right="0.7" top="0.75" bottom="0.75" header="0.3" footer="0.3"/>
      <pageSetup paperSize="5" scale="35" fitToHeight="0" orientation="landscape" r:id="rId2"/>
    </customSheetView>
    <customSheetView guid="{DD364770-73A1-4C6D-9516-629A57F0EB18}" showGridLines="0" fitToPage="1">
      <pane xSplit="2" ySplit="11" topLeftCell="C12" activePane="bottomRight" state="frozen"/>
      <selection pane="bottomRight" sqref="A1:A3"/>
      <pageMargins left="0.7" right="0.7" top="0.75" bottom="0.75" header="0.3" footer="0.3"/>
      <pageSetup paperSize="5" scale="35" fitToHeight="0" orientation="landscape" r:id="rId3"/>
    </customSheetView>
    <customSheetView guid="{E14211BF-3959-45CF-A937-AD36AACCEFAC}" showGridLines="0" fitToPage="1">
      <pane xSplit="3" ySplit="13" topLeftCell="D14" activePane="bottomRight" state="frozen"/>
      <selection pane="bottomRight" activeCell="D14" sqref="D14"/>
      <pageMargins left="0.7" right="0.7" top="0.75" bottom="0.75" header="0.3" footer="0.3"/>
      <pageSetup paperSize="5" scale="35" fitToHeight="0" orientation="landscape" r:id="rId4"/>
    </customSheetView>
    <customSheetView guid="{F416BD5B-C3AD-4F61-AAB2-55950A9B7E72}" fitToPage="1">
      <selection activeCell="I20" sqref="I20"/>
      <pageMargins left="0.7" right="0.7" top="0.75" bottom="0.75" header="0.3" footer="0.3"/>
      <pageSetup paperSize="5" scale="35" fitToHeight="0" orientation="landscape" r:id="rId5"/>
    </customSheetView>
  </customSheetViews>
  <mergeCells count="21">
    <mergeCell ref="C8:C12"/>
    <mergeCell ref="AI8:AI11"/>
    <mergeCell ref="Y53:Y54"/>
    <mergeCell ref="Z53:Z54"/>
    <mergeCell ref="AA53:AB53"/>
    <mergeCell ref="AC53:AD53"/>
    <mergeCell ref="D4:F4"/>
    <mergeCell ref="D5:F5"/>
    <mergeCell ref="P8:P11"/>
    <mergeCell ref="Q8:Q11"/>
    <mergeCell ref="W8:AF8"/>
    <mergeCell ref="D8:D11"/>
    <mergeCell ref="F8:F11"/>
    <mergeCell ref="I8:J9"/>
    <mergeCell ref="N8:N11"/>
    <mergeCell ref="O8:O11"/>
    <mergeCell ref="K8:K11"/>
    <mergeCell ref="L8:L11"/>
    <mergeCell ref="M8:M11"/>
    <mergeCell ref="I10:I11"/>
    <mergeCell ref="J10:J11"/>
  </mergeCells>
  <hyperlinks>
    <hyperlink ref="AI62" location="Index!A1" display="Index" xr:uid="{00000000-0004-0000-3200-000000000000}"/>
  </hyperlinks>
  <pageMargins left="0.7" right="0.7" top="0.75" bottom="0.75" header="0.3" footer="0.3"/>
  <pageSetup paperSize="5" scale="35" fitToHeight="0" orientation="landscape" r:id="rId6"/>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47">
    <tabColor rgb="FFFF0000"/>
  </sheetPr>
  <dimension ref="A1:AV67"/>
  <sheetViews>
    <sheetView workbookViewId="0"/>
  </sheetViews>
  <sheetFormatPr defaultColWidth="0" defaultRowHeight="12.75" zeroHeight="1"/>
  <cols>
    <col min="1" max="2" width="11.42578125" style="149" customWidth="1"/>
    <col min="3" max="3" width="30.28515625" style="149" customWidth="1"/>
    <col min="4" max="4" width="13.28515625" style="149" customWidth="1"/>
    <col min="5" max="5" width="13.28515625" style="6994" customWidth="1"/>
    <col min="6" max="6" width="12.42578125" style="149" customWidth="1"/>
    <col min="7" max="7" width="25.42578125" style="149" customWidth="1"/>
    <col min="8" max="8" width="10.42578125" style="149" customWidth="1"/>
    <col min="9" max="9" width="10.140625" style="149" customWidth="1"/>
    <col min="10" max="10" width="12.42578125" style="149" customWidth="1"/>
    <col min="11" max="11" width="14.85546875" style="149" customWidth="1"/>
    <col min="12" max="12" width="9.42578125" style="149" customWidth="1"/>
    <col min="13" max="13" width="10.140625" style="149" customWidth="1"/>
    <col min="14" max="14" width="11" style="149" bestFit="1" customWidth="1"/>
    <col min="15" max="15" width="11.140625" style="149" customWidth="1"/>
    <col min="16" max="16" width="9.28515625" style="149" customWidth="1"/>
    <col min="17" max="17" width="23.140625" style="149" customWidth="1"/>
    <col min="18" max="18" width="17.7109375" style="149" customWidth="1"/>
    <col min="19" max="21" width="11" style="149" bestFit="1" customWidth="1"/>
    <col min="22" max="28" width="14.7109375" style="149" customWidth="1"/>
    <col min="29" max="29" width="18.140625" style="149" customWidth="1"/>
    <col min="30" max="30" width="5" style="149" customWidth="1"/>
    <col min="31" max="31" width="14.28515625" style="149" bestFit="1" customWidth="1"/>
    <col min="32" max="40" width="18.7109375" style="149" customWidth="1"/>
    <col min="41" max="41" width="4.42578125" style="149" customWidth="1"/>
    <col min="42" max="43" width="15.7109375" style="149" customWidth="1"/>
    <col min="44" max="45" width="9.140625" style="149" customWidth="1"/>
    <col min="46" max="48" width="0" style="149" hidden="1" customWidth="1"/>
    <col min="49" max="16384" width="9.140625" style="149" hidden="1"/>
  </cols>
  <sheetData>
    <row r="1" spans="1:45">
      <c r="A1" s="738"/>
      <c r="B1" s="738"/>
      <c r="C1" s="738"/>
      <c r="D1" s="738"/>
      <c r="E1" s="746"/>
      <c r="F1" s="738"/>
      <c r="G1" s="738"/>
      <c r="H1" s="738"/>
      <c r="I1" s="738"/>
      <c r="J1" s="738"/>
      <c r="K1" s="738"/>
      <c r="L1" s="738"/>
      <c r="M1" s="738"/>
      <c r="N1" s="738"/>
      <c r="O1" s="738"/>
      <c r="P1" s="738"/>
      <c r="Q1" s="738"/>
      <c r="R1" s="738"/>
      <c r="S1" s="738"/>
      <c r="T1" s="738"/>
      <c r="U1" s="738"/>
      <c r="V1" s="738"/>
      <c r="W1" s="738"/>
      <c r="X1" s="738"/>
      <c r="Y1" s="738"/>
      <c r="Z1" s="738"/>
      <c r="AA1" s="738"/>
      <c r="AB1" s="738"/>
      <c r="AC1" s="738"/>
      <c r="AD1" s="738"/>
      <c r="AE1" s="738"/>
      <c r="AF1" s="738"/>
      <c r="AG1" s="738"/>
      <c r="AH1" s="738"/>
      <c r="AI1" s="738"/>
      <c r="AJ1" s="738"/>
      <c r="AK1" s="738"/>
      <c r="AL1" s="738"/>
      <c r="AM1" s="738"/>
      <c r="AN1" s="738"/>
      <c r="AO1" s="738"/>
      <c r="AP1" s="738"/>
      <c r="AQ1" s="6178"/>
      <c r="AR1" s="738"/>
      <c r="AS1" s="738"/>
    </row>
    <row r="2" spans="1:45" ht="13.5" thickBot="1">
      <c r="A2" s="738"/>
      <c r="B2" s="661"/>
      <c r="C2" s="661"/>
      <c r="D2" s="661"/>
      <c r="E2" s="817"/>
      <c r="F2" s="661"/>
      <c r="G2" s="661"/>
      <c r="H2" s="661"/>
      <c r="I2" s="661"/>
      <c r="J2" s="661"/>
      <c r="K2" s="661"/>
      <c r="L2" s="661"/>
      <c r="M2" s="661"/>
      <c r="N2" s="661"/>
      <c r="O2" s="661"/>
      <c r="P2" s="661"/>
      <c r="Q2" s="661"/>
      <c r="R2" s="661"/>
      <c r="S2" s="661"/>
      <c r="T2" s="661"/>
      <c r="U2" s="661"/>
      <c r="V2" s="661"/>
      <c r="W2" s="661"/>
      <c r="X2" s="661"/>
      <c r="Y2" s="661"/>
      <c r="Z2" s="661"/>
      <c r="AA2" s="661"/>
      <c r="AB2" s="661"/>
      <c r="AC2" s="661"/>
      <c r="AD2" s="661"/>
      <c r="AE2" s="661"/>
      <c r="AF2" s="661"/>
      <c r="AG2" s="661"/>
      <c r="AH2" s="661"/>
      <c r="AI2" s="661"/>
      <c r="AJ2" s="661"/>
      <c r="AK2" s="661"/>
      <c r="AL2" s="661"/>
      <c r="AM2" s="661"/>
      <c r="AN2" s="661"/>
      <c r="AO2" s="661"/>
      <c r="AP2" s="661"/>
      <c r="AQ2" s="6177"/>
      <c r="AR2" s="661"/>
      <c r="AS2" s="738"/>
    </row>
    <row r="3" spans="1:45" ht="16.5" thickBot="1">
      <c r="A3" s="937"/>
      <c r="B3" s="1011"/>
      <c r="C3" s="2858" t="s">
        <v>2997</v>
      </c>
      <c r="D3" s="2856"/>
      <c r="E3" s="2856"/>
      <c r="F3" s="2857"/>
      <c r="G3" s="986"/>
      <c r="H3" s="986"/>
      <c r="I3" s="986"/>
      <c r="J3" s="986"/>
      <c r="K3" s="986"/>
      <c r="L3" s="986"/>
      <c r="M3" s="986"/>
      <c r="N3" s="986"/>
      <c r="O3" s="986"/>
      <c r="P3" s="986"/>
      <c r="Q3" s="986"/>
      <c r="R3" s="986"/>
      <c r="S3" s="986"/>
      <c r="T3" s="986"/>
      <c r="U3" s="986"/>
      <c r="V3" s="986"/>
      <c r="W3" s="986"/>
      <c r="X3" s="986"/>
      <c r="Y3" s="986"/>
      <c r="Z3" s="986"/>
      <c r="AA3" s="1012"/>
      <c r="AB3" s="1012"/>
      <c r="AC3" s="1012"/>
      <c r="AD3" s="1013"/>
      <c r="AE3" s="1013"/>
      <c r="AF3" s="1012"/>
      <c r="AG3" s="1014"/>
      <c r="AH3" s="1014"/>
      <c r="AI3" s="661"/>
      <c r="AJ3" s="661"/>
      <c r="AK3" s="661"/>
      <c r="AL3" s="661"/>
      <c r="AM3" s="661"/>
      <c r="AN3" s="62"/>
      <c r="AO3" s="661"/>
      <c r="AP3" s="62"/>
      <c r="AQ3" s="6111" t="s">
        <v>2847</v>
      </c>
      <c r="AR3" s="661"/>
      <c r="AS3" s="738"/>
    </row>
    <row r="4" spans="1:45" ht="15.75">
      <c r="A4" s="937"/>
      <c r="B4" s="1011"/>
      <c r="C4" s="2853" t="s">
        <v>57</v>
      </c>
      <c r="D4" s="8622" t="str">
        <f>J!E4</f>
        <v>ABC Company</v>
      </c>
      <c r="E4" s="8623"/>
      <c r="F4" s="8624"/>
      <c r="G4" s="986"/>
      <c r="H4" s="986"/>
      <c r="I4" s="986"/>
      <c r="J4" s="986"/>
      <c r="K4" s="986"/>
      <c r="L4" s="986"/>
      <c r="M4" s="986"/>
      <c r="N4" s="986"/>
      <c r="O4" s="986"/>
      <c r="P4" s="986"/>
      <c r="Q4" s="986"/>
      <c r="R4" s="986"/>
      <c r="S4" s="986"/>
      <c r="T4" s="986"/>
      <c r="U4" s="986"/>
      <c r="V4" s="986"/>
      <c r="W4" s="986"/>
      <c r="X4" s="986"/>
      <c r="Y4" s="986"/>
      <c r="Z4" s="986"/>
      <c r="AA4" s="1012"/>
      <c r="AB4" s="1012"/>
      <c r="AC4" s="1012"/>
      <c r="AD4" s="1013"/>
      <c r="AE4" s="1013"/>
      <c r="AF4" s="1012"/>
      <c r="AG4" s="1014"/>
      <c r="AH4" s="1014"/>
      <c r="AI4" s="661"/>
      <c r="AJ4" s="661"/>
      <c r="AK4" s="661"/>
      <c r="AL4" s="661"/>
      <c r="AM4" s="661"/>
      <c r="AN4" s="661"/>
      <c r="AO4" s="661"/>
      <c r="AP4" s="661"/>
      <c r="AQ4" s="6177"/>
      <c r="AR4" s="661"/>
      <c r="AS4" s="738"/>
    </row>
    <row r="5" spans="1:45" ht="16.5" thickBot="1">
      <c r="A5" s="937"/>
      <c r="B5" s="1011"/>
      <c r="C5" s="2836" t="s">
        <v>2719</v>
      </c>
      <c r="D5" s="8625">
        <f>J!E5</f>
        <v>44196</v>
      </c>
      <c r="E5" s="8626"/>
      <c r="F5" s="8627"/>
      <c r="G5" s="986"/>
      <c r="H5" s="986"/>
      <c r="I5" s="986"/>
      <c r="J5" s="986"/>
      <c r="K5" s="986"/>
      <c r="L5" s="986"/>
      <c r="M5" s="986"/>
      <c r="N5" s="986"/>
      <c r="O5" s="986"/>
      <c r="P5" s="986"/>
      <c r="Q5" s="986"/>
      <c r="R5" s="986"/>
      <c r="S5" s="986"/>
      <c r="T5" s="986"/>
      <c r="U5" s="986"/>
      <c r="V5" s="986"/>
      <c r="W5" s="986"/>
      <c r="X5" s="986"/>
      <c r="Y5" s="986"/>
      <c r="Z5" s="986"/>
      <c r="AA5" s="1012"/>
      <c r="AB5" s="1012"/>
      <c r="AC5" s="1012"/>
      <c r="AD5" s="1013"/>
      <c r="AE5" s="1013"/>
      <c r="AF5" s="1012"/>
      <c r="AG5" s="1014"/>
      <c r="AH5" s="1014"/>
      <c r="AI5" s="661"/>
      <c r="AJ5" s="661"/>
      <c r="AK5" s="661"/>
      <c r="AL5" s="661"/>
      <c r="AM5" s="661"/>
      <c r="AN5" s="661"/>
      <c r="AO5" s="661"/>
      <c r="AP5" s="661"/>
      <c r="AQ5" s="6177"/>
      <c r="AR5" s="661"/>
      <c r="AS5" s="738"/>
    </row>
    <row r="6" spans="1:45" ht="13.5" thickBot="1">
      <c r="A6" s="937"/>
      <c r="B6" s="1011"/>
      <c r="C6" s="1015"/>
      <c r="D6" s="1015"/>
      <c r="E6" s="1016"/>
      <c r="F6" s="1015"/>
      <c r="G6" s="1012"/>
      <c r="H6" s="1012"/>
      <c r="I6" s="1012"/>
      <c r="J6" s="1012"/>
      <c r="K6" s="1012"/>
      <c r="L6" s="1012"/>
      <c r="M6" s="1012"/>
      <c r="N6" s="1012"/>
      <c r="O6" s="1012"/>
      <c r="P6" s="1012"/>
      <c r="Q6" s="1012"/>
      <c r="R6" s="1012"/>
      <c r="S6" s="1012"/>
      <c r="T6" s="1012"/>
      <c r="U6" s="1012"/>
      <c r="V6" s="1012"/>
      <c r="W6" s="1012"/>
      <c r="X6" s="1012"/>
      <c r="Y6" s="1013"/>
      <c r="Z6" s="1015"/>
      <c r="AA6" s="1012"/>
      <c r="AB6" s="1012"/>
      <c r="AC6" s="1012"/>
      <c r="AD6" s="1013"/>
      <c r="AE6" s="1013"/>
      <c r="AF6" s="1012"/>
      <c r="AG6" s="1014"/>
      <c r="AH6" s="1014"/>
      <c r="AI6" s="661"/>
      <c r="AJ6" s="661"/>
      <c r="AK6" s="661"/>
      <c r="AL6" s="661"/>
      <c r="AM6" s="661"/>
      <c r="AN6" s="661"/>
      <c r="AO6" s="661"/>
      <c r="AP6" s="661"/>
      <c r="AQ6" s="6177"/>
      <c r="AR6" s="661"/>
      <c r="AS6" s="738"/>
    </row>
    <row r="7" spans="1:45" ht="15" customHeight="1">
      <c r="A7" s="938"/>
      <c r="B7" s="1017"/>
      <c r="C7" s="9008" t="s">
        <v>4814</v>
      </c>
      <c r="D7" s="5134"/>
      <c r="E7" s="5135"/>
      <c r="F7" s="5134"/>
      <c r="G7" s="5136"/>
      <c r="H7" s="9003" t="s">
        <v>1237</v>
      </c>
      <c r="I7" s="9004"/>
      <c r="J7" s="9004"/>
      <c r="K7" s="9005"/>
      <c r="L7" s="9003" t="s">
        <v>1386</v>
      </c>
      <c r="M7" s="9004"/>
      <c r="N7" s="9004"/>
      <c r="O7" s="9004"/>
      <c r="P7" s="9004"/>
      <c r="Q7" s="9005"/>
      <c r="R7" s="5137"/>
      <c r="S7" s="5138"/>
      <c r="T7" s="5138"/>
      <c r="U7" s="5138"/>
      <c r="V7" s="9006" t="s">
        <v>1187</v>
      </c>
      <c r="W7" s="9007"/>
      <c r="X7" s="9007"/>
      <c r="Y7" s="9007"/>
      <c r="Z7" s="5139"/>
      <c r="AA7" s="5139"/>
      <c r="AB7" s="5139"/>
      <c r="AC7" s="5140"/>
      <c r="AD7" s="203"/>
      <c r="AE7" s="8885" t="s">
        <v>1148</v>
      </c>
      <c r="AF7" s="8930"/>
      <c r="AG7" s="8930"/>
      <c r="AH7" s="8930"/>
      <c r="AI7" s="8930"/>
      <c r="AJ7" s="8828"/>
      <c r="AK7" s="8828"/>
      <c r="AL7" s="8930"/>
      <c r="AM7" s="8930"/>
      <c r="AN7" s="8931"/>
      <c r="AP7" s="4016" t="s">
        <v>1522</v>
      </c>
      <c r="AQ7" s="8924" t="s">
        <v>4185</v>
      </c>
      <c r="AR7" s="661"/>
      <c r="AS7" s="738"/>
    </row>
    <row r="8" spans="1:45" ht="15" customHeight="1">
      <c r="A8" s="939"/>
      <c r="B8" s="1018"/>
      <c r="C8" s="9009"/>
      <c r="D8" s="5141"/>
      <c r="E8" s="3230"/>
      <c r="F8" s="5142" t="s">
        <v>615</v>
      </c>
      <c r="G8" s="9002" t="s">
        <v>1385</v>
      </c>
      <c r="H8" s="3236" t="s">
        <v>1384</v>
      </c>
      <c r="I8" s="5143" t="s">
        <v>1383</v>
      </c>
      <c r="J8" s="5143" t="s">
        <v>1382</v>
      </c>
      <c r="K8" s="5144" t="s">
        <v>1381</v>
      </c>
      <c r="L8" s="5142" t="s">
        <v>1281</v>
      </c>
      <c r="M8" s="3230" t="s">
        <v>1380</v>
      </c>
      <c r="N8" s="606" t="s">
        <v>1379</v>
      </c>
      <c r="O8" s="606" t="s">
        <v>1378</v>
      </c>
      <c r="P8" s="606" t="s">
        <v>832</v>
      </c>
      <c r="Q8" s="606" t="s">
        <v>1377</v>
      </c>
      <c r="R8" s="606" t="s">
        <v>1376</v>
      </c>
      <c r="S8" s="606" t="s">
        <v>1375</v>
      </c>
      <c r="T8" s="606" t="s">
        <v>1374</v>
      </c>
      <c r="U8" s="606" t="s">
        <v>1373</v>
      </c>
      <c r="V8" s="5145" t="s">
        <v>644</v>
      </c>
      <c r="W8" s="5142" t="s">
        <v>644</v>
      </c>
      <c r="X8" s="5142" t="s">
        <v>644</v>
      </c>
      <c r="Y8" s="5146" t="s">
        <v>644</v>
      </c>
      <c r="Z8" s="5147"/>
      <c r="AA8" s="5147"/>
      <c r="AB8" s="5147"/>
      <c r="AC8" s="5148"/>
      <c r="AD8" s="1024"/>
      <c r="AE8" s="5121" t="s">
        <v>1238</v>
      </c>
      <c r="AF8" s="5055" t="s">
        <v>1239</v>
      </c>
      <c r="AG8" s="5055" t="s">
        <v>1240</v>
      </c>
      <c r="AH8" s="5055" t="s">
        <v>1239</v>
      </c>
      <c r="AI8" s="5059" t="s">
        <v>1241</v>
      </c>
      <c r="AJ8" s="5950"/>
      <c r="AK8" s="5950"/>
      <c r="AL8" s="5059"/>
      <c r="AM8" s="5059"/>
      <c r="AN8" s="5122" t="s">
        <v>1242</v>
      </c>
      <c r="AO8" s="661"/>
      <c r="AP8" s="394" t="s">
        <v>1524</v>
      </c>
      <c r="AQ8" s="8925"/>
      <c r="AR8" s="661"/>
      <c r="AS8" s="738"/>
    </row>
    <row r="9" spans="1:45" ht="17.25" customHeight="1">
      <c r="A9" s="939"/>
      <c r="B9" s="1018"/>
      <c r="C9" s="9009"/>
      <c r="D9" s="3230" t="s">
        <v>1273</v>
      </c>
      <c r="E9" s="3230" t="s">
        <v>1372</v>
      </c>
      <c r="F9" s="5142" t="s">
        <v>403</v>
      </c>
      <c r="G9" s="9002"/>
      <c r="H9" s="3236" t="s">
        <v>1281</v>
      </c>
      <c r="I9" s="608" t="s">
        <v>826</v>
      </c>
      <c r="J9" s="608" t="s">
        <v>40</v>
      </c>
      <c r="K9" s="606" t="s">
        <v>644</v>
      </c>
      <c r="L9" s="5142" t="s">
        <v>1319</v>
      </c>
      <c r="M9" s="3230" t="s">
        <v>853</v>
      </c>
      <c r="N9" s="606" t="s">
        <v>1282</v>
      </c>
      <c r="O9" s="606" t="s">
        <v>1347</v>
      </c>
      <c r="P9" s="606" t="s">
        <v>1292</v>
      </c>
      <c r="Q9" s="606" t="s">
        <v>1371</v>
      </c>
      <c r="R9" s="606" t="s">
        <v>1371</v>
      </c>
      <c r="S9" s="606" t="s">
        <v>1370</v>
      </c>
      <c r="T9" s="606" t="s">
        <v>1370</v>
      </c>
      <c r="U9" s="606" t="s">
        <v>618</v>
      </c>
      <c r="V9" s="5145" t="s">
        <v>1284</v>
      </c>
      <c r="W9" s="5142" t="s">
        <v>1285</v>
      </c>
      <c r="X9" s="5142" t="s">
        <v>1286</v>
      </c>
      <c r="Y9" s="5149" t="s">
        <v>1284</v>
      </c>
      <c r="Z9" s="5147" t="s">
        <v>1249</v>
      </c>
      <c r="AA9" s="5147" t="s">
        <v>1250</v>
      </c>
      <c r="AB9" s="3822" t="s">
        <v>4162</v>
      </c>
      <c r="AC9" s="3857" t="s">
        <v>1262</v>
      </c>
      <c r="AD9" s="1024"/>
      <c r="AE9" s="365" t="s">
        <v>1251</v>
      </c>
      <c r="AF9" s="350" t="s">
        <v>1252</v>
      </c>
      <c r="AG9" s="350" t="s">
        <v>1253</v>
      </c>
      <c r="AH9" s="350" t="s">
        <v>1254</v>
      </c>
      <c r="AI9" s="351" t="s">
        <v>1255</v>
      </c>
      <c r="AJ9" s="3822" t="s">
        <v>1249</v>
      </c>
      <c r="AK9" s="3822" t="s">
        <v>1250</v>
      </c>
      <c r="AL9" s="3822" t="s">
        <v>4162</v>
      </c>
      <c r="AM9" s="3857" t="s">
        <v>1262</v>
      </c>
      <c r="AN9" s="366" t="s">
        <v>1256</v>
      </c>
      <c r="AO9" s="661"/>
      <c r="AP9" s="394" t="s">
        <v>1462</v>
      </c>
      <c r="AQ9" s="8925"/>
      <c r="AR9" s="661"/>
      <c r="AS9" s="738"/>
    </row>
    <row r="10" spans="1:45" ht="21.75" customHeight="1">
      <c r="A10" s="939"/>
      <c r="B10" s="1018"/>
      <c r="C10" s="9009"/>
      <c r="D10" s="5147" t="s">
        <v>1369</v>
      </c>
      <c r="E10" s="5147" t="s">
        <v>1259</v>
      </c>
      <c r="F10" s="5150" t="s">
        <v>1260</v>
      </c>
      <c r="G10" s="9002"/>
      <c r="H10" s="3237"/>
      <c r="I10" s="609"/>
      <c r="J10" s="609"/>
      <c r="K10" s="610" t="s">
        <v>1368</v>
      </c>
      <c r="L10" s="5142" t="s">
        <v>1302</v>
      </c>
      <c r="M10" s="611"/>
      <c r="N10" s="606" t="s">
        <v>1367</v>
      </c>
      <c r="O10" s="606"/>
      <c r="P10" s="606" t="s">
        <v>1319</v>
      </c>
      <c r="Q10" s="606" t="s">
        <v>1347</v>
      </c>
      <c r="R10" s="606" t="s">
        <v>1347</v>
      </c>
      <c r="S10" s="606" t="s">
        <v>1319</v>
      </c>
      <c r="T10" s="606" t="s">
        <v>1282</v>
      </c>
      <c r="U10" s="606" t="s">
        <v>18</v>
      </c>
      <c r="V10" s="5151" t="s">
        <v>1295</v>
      </c>
      <c r="W10" s="5142" t="s">
        <v>1296</v>
      </c>
      <c r="X10" s="5142" t="s">
        <v>1297</v>
      </c>
      <c r="Y10" s="5152" t="s">
        <v>1295</v>
      </c>
      <c r="Z10" s="5153" t="s">
        <v>1261</v>
      </c>
      <c r="AA10" s="5153" t="s">
        <v>1261</v>
      </c>
      <c r="AB10" s="2837" t="s">
        <v>1261</v>
      </c>
      <c r="AC10" s="3857" t="s">
        <v>1261</v>
      </c>
      <c r="AD10" s="1024"/>
      <c r="AE10" s="365" t="s">
        <v>1263</v>
      </c>
      <c r="AF10" s="350" t="s">
        <v>1264</v>
      </c>
      <c r="AG10" s="350" t="s">
        <v>1264</v>
      </c>
      <c r="AH10" s="351" t="s">
        <v>1299</v>
      </c>
      <c r="AI10" s="351" t="s">
        <v>1265</v>
      </c>
      <c r="AJ10" s="2837" t="s">
        <v>1261</v>
      </c>
      <c r="AK10" s="2837" t="s">
        <v>1261</v>
      </c>
      <c r="AL10" s="2837" t="s">
        <v>1261</v>
      </c>
      <c r="AM10" s="3857" t="s">
        <v>1261</v>
      </c>
      <c r="AN10" s="366" t="s">
        <v>1263</v>
      </c>
      <c r="AO10" s="661"/>
      <c r="AP10" s="395">
        <v>43100</v>
      </c>
      <c r="AQ10" s="8925"/>
      <c r="AR10" s="661"/>
      <c r="AS10" s="738"/>
    </row>
    <row r="11" spans="1:45" ht="22.5" customHeight="1">
      <c r="A11" s="939"/>
      <c r="B11" s="1018"/>
      <c r="C11" s="9009"/>
      <c r="D11" s="5150"/>
      <c r="E11" s="5147"/>
      <c r="F11" s="5150"/>
      <c r="G11" s="9002"/>
      <c r="H11" s="3237"/>
      <c r="I11" s="609"/>
      <c r="J11" s="609"/>
      <c r="K11" s="611"/>
      <c r="L11" s="611"/>
      <c r="M11" s="611"/>
      <c r="N11" s="611"/>
      <c r="O11" s="611"/>
      <c r="P11" s="606" t="s">
        <v>1366</v>
      </c>
      <c r="Q11" s="606" t="s">
        <v>1365</v>
      </c>
      <c r="R11" s="606"/>
      <c r="S11" s="606" t="s">
        <v>1364</v>
      </c>
      <c r="T11" s="606" t="s">
        <v>1363</v>
      </c>
      <c r="U11" s="606" t="s">
        <v>1362</v>
      </c>
      <c r="V11" s="5145" t="s">
        <v>1304</v>
      </c>
      <c r="W11" s="5142" t="s">
        <v>1305</v>
      </c>
      <c r="X11" s="5142" t="s">
        <v>1306</v>
      </c>
      <c r="Y11" s="5149" t="s">
        <v>1307</v>
      </c>
      <c r="Z11" s="5153"/>
      <c r="AA11" s="5153"/>
      <c r="AB11" s="5153"/>
      <c r="AC11" s="5154"/>
      <c r="AD11" s="1025"/>
      <c r="AE11" s="594"/>
      <c r="AF11" s="415"/>
      <c r="AG11" s="415"/>
      <c r="AH11" s="415"/>
      <c r="AI11" s="415"/>
      <c r="AJ11" s="415"/>
      <c r="AK11" s="415"/>
      <c r="AL11" s="415"/>
      <c r="AM11" s="415"/>
      <c r="AN11" s="416"/>
      <c r="AO11" s="661"/>
      <c r="AP11" s="8942" t="s">
        <v>1309</v>
      </c>
      <c r="AQ11" s="8925"/>
      <c r="AR11" s="661"/>
      <c r="AS11" s="738"/>
    </row>
    <row r="12" spans="1:45">
      <c r="A12" s="939"/>
      <c r="B12" s="1018"/>
      <c r="C12" s="9010"/>
      <c r="D12" s="5155" t="s">
        <v>344</v>
      </c>
      <c r="E12" s="5155"/>
      <c r="F12" s="5156" t="s">
        <v>390</v>
      </c>
      <c r="G12" s="5157"/>
      <c r="H12" s="5158"/>
      <c r="I12" s="5157"/>
      <c r="J12" s="5157"/>
      <c r="K12" s="5159"/>
      <c r="L12" s="5159"/>
      <c r="M12" s="5159"/>
      <c r="N12" s="5159"/>
      <c r="O12" s="5159"/>
      <c r="P12" s="5159"/>
      <c r="Q12" s="5159" t="s">
        <v>1310</v>
      </c>
      <c r="R12" s="5159"/>
      <c r="S12" s="5159"/>
      <c r="T12" s="5159"/>
      <c r="U12" s="5159"/>
      <c r="V12" s="5160" t="s">
        <v>1305</v>
      </c>
      <c r="W12" s="5161"/>
      <c r="X12" s="5161"/>
      <c r="Y12" s="5162" t="s">
        <v>1305</v>
      </c>
      <c r="Z12" s="5163"/>
      <c r="AA12" s="5163"/>
      <c r="AB12" s="5163"/>
      <c r="AC12" s="5164" t="s">
        <v>1361</v>
      </c>
      <c r="AD12" s="1025"/>
      <c r="AE12" s="2499" t="s">
        <v>3930</v>
      </c>
      <c r="AF12" s="4887"/>
      <c r="AG12" s="4887"/>
      <c r="AH12" s="4888"/>
      <c r="AI12" s="4887"/>
      <c r="AJ12" s="4887"/>
      <c r="AK12" s="4887"/>
      <c r="AL12" s="4887"/>
      <c r="AM12" s="4887" t="s">
        <v>4010</v>
      </c>
      <c r="AN12" s="4558" t="s">
        <v>4011</v>
      </c>
      <c r="AO12" s="661"/>
      <c r="AP12" s="8943"/>
      <c r="AQ12" s="7459" t="s">
        <v>792</v>
      </c>
      <c r="AR12" s="661"/>
      <c r="AS12" s="738"/>
    </row>
    <row r="13" spans="1:45">
      <c r="A13" s="940"/>
      <c r="B13" s="1012"/>
      <c r="C13" s="612" t="s">
        <v>392</v>
      </c>
      <c r="D13" s="5165" t="s">
        <v>409</v>
      </c>
      <c r="E13" s="5165" t="s">
        <v>410</v>
      </c>
      <c r="F13" s="5165" t="s">
        <v>411</v>
      </c>
      <c r="G13" s="202" t="s">
        <v>412</v>
      </c>
      <c r="H13" s="5166" t="s">
        <v>413</v>
      </c>
      <c r="I13" s="5167" t="s">
        <v>414</v>
      </c>
      <c r="J13" s="202" t="s">
        <v>415</v>
      </c>
      <c r="K13" s="201" t="s">
        <v>416</v>
      </c>
      <c r="L13" s="201" t="s">
        <v>417</v>
      </c>
      <c r="M13" s="201" t="s">
        <v>418</v>
      </c>
      <c r="N13" s="5168" t="s">
        <v>419</v>
      </c>
      <c r="O13" s="201" t="s">
        <v>420</v>
      </c>
      <c r="P13" s="201" t="s">
        <v>421</v>
      </c>
      <c r="Q13" s="201" t="s">
        <v>422</v>
      </c>
      <c r="R13" s="201" t="s">
        <v>1093</v>
      </c>
      <c r="S13" s="201" t="s">
        <v>1094</v>
      </c>
      <c r="T13" s="5169" t="s">
        <v>1095</v>
      </c>
      <c r="U13" s="5165" t="s">
        <v>1096</v>
      </c>
      <c r="V13" s="5165" t="s">
        <v>1097</v>
      </c>
      <c r="W13" s="5123" t="s">
        <v>1098</v>
      </c>
      <c r="X13" s="5123" t="s">
        <v>1155</v>
      </c>
      <c r="Y13" s="5123" t="s">
        <v>1156</v>
      </c>
      <c r="Z13" s="5123" t="s">
        <v>1157</v>
      </c>
      <c r="AA13" s="5123" t="s">
        <v>1158</v>
      </c>
      <c r="AB13" s="5123" t="s">
        <v>1159</v>
      </c>
      <c r="AC13" s="5170" t="s">
        <v>1160</v>
      </c>
      <c r="AD13" s="1026"/>
      <c r="AE13" s="615" t="s">
        <v>1161</v>
      </c>
      <c r="AF13" s="5123" t="s">
        <v>1162</v>
      </c>
      <c r="AG13" s="5123" t="s">
        <v>1163</v>
      </c>
      <c r="AH13" s="4890" t="s">
        <v>1164</v>
      </c>
      <c r="AI13" s="4890" t="s">
        <v>1209</v>
      </c>
      <c r="AJ13" s="4890" t="s">
        <v>1210</v>
      </c>
      <c r="AK13" s="4890" t="s">
        <v>1211</v>
      </c>
      <c r="AL13" s="4891" t="s">
        <v>1360</v>
      </c>
      <c r="AM13" s="4890" t="s">
        <v>1359</v>
      </c>
      <c r="AN13" s="4891" t="s">
        <v>4008</v>
      </c>
      <c r="AO13" s="661"/>
      <c r="AP13" s="5005" t="s">
        <v>4009</v>
      </c>
      <c r="AQ13" s="5005" t="s">
        <v>4151</v>
      </c>
      <c r="AR13" s="661"/>
      <c r="AS13" s="738"/>
    </row>
    <row r="14" spans="1:45">
      <c r="A14" s="941"/>
      <c r="B14" s="1019"/>
      <c r="C14" s="613"/>
      <c r="D14" s="5171"/>
      <c r="E14" s="5172"/>
      <c r="F14" s="5173"/>
      <c r="G14" s="5174"/>
      <c r="H14" s="5174"/>
      <c r="I14" s="5174"/>
      <c r="J14" s="5174"/>
      <c r="K14" s="5196"/>
      <c r="L14" s="5174"/>
      <c r="M14" s="5174"/>
      <c r="N14" s="5174"/>
      <c r="O14" s="5174"/>
      <c r="P14" s="614"/>
      <c r="Q14" s="5174"/>
      <c r="R14" s="5174"/>
      <c r="S14" s="5174"/>
      <c r="T14" s="5174"/>
      <c r="U14" s="5174"/>
      <c r="V14" s="5175"/>
      <c r="W14" s="5175"/>
      <c r="X14" s="5175"/>
      <c r="Y14" s="5174"/>
      <c r="Z14" s="5176"/>
      <c r="AA14" s="5176"/>
      <c r="AB14" s="5176"/>
      <c r="AC14" s="5177"/>
      <c r="AD14" s="1027"/>
      <c r="AE14" s="5124"/>
      <c r="AF14" s="5125"/>
      <c r="AG14" s="5126"/>
      <c r="AH14" s="5127"/>
      <c r="AI14" s="5128"/>
      <c r="AJ14" s="5954"/>
      <c r="AK14" s="5954"/>
      <c r="AL14" s="5128"/>
      <c r="AM14" s="5128"/>
      <c r="AN14" s="616"/>
      <c r="AO14" s="661"/>
      <c r="AP14" s="3031"/>
      <c r="AQ14" s="3031"/>
      <c r="AR14" s="661"/>
      <c r="AS14" s="738"/>
    </row>
    <row r="15" spans="1:45">
      <c r="A15" s="941"/>
      <c r="B15" s="1019"/>
      <c r="C15" s="613" t="s">
        <v>3920</v>
      </c>
      <c r="D15" s="5172"/>
      <c r="E15" s="5172"/>
      <c r="F15" s="5178" t="b">
        <v>1</v>
      </c>
      <c r="G15" s="5179"/>
      <c r="H15" s="5180"/>
      <c r="I15" s="5195"/>
      <c r="J15" s="5196"/>
      <c r="K15" s="5197"/>
      <c r="L15" s="5180"/>
      <c r="M15" s="5180"/>
      <c r="N15" s="5197"/>
      <c r="O15" s="5197"/>
      <c r="P15" s="5182">
        <v>0</v>
      </c>
      <c r="Q15" s="5181"/>
      <c r="R15" s="5197"/>
      <c r="S15" s="5197"/>
      <c r="T15" s="5197"/>
      <c r="U15" s="5197"/>
      <c r="V15" s="5197"/>
      <c r="W15" s="5197"/>
      <c r="X15" s="5197"/>
      <c r="Y15" s="5197"/>
      <c r="Z15" s="5197"/>
      <c r="AA15" s="5197"/>
      <c r="AB15" s="5197"/>
      <c r="AC15" s="5198">
        <f>Z15+AA15-AB15</f>
        <v>0</v>
      </c>
      <c r="AD15" s="1028"/>
      <c r="AE15" s="5118">
        <f>AF15+AG15</f>
        <v>0</v>
      </c>
      <c r="AF15" s="5129"/>
      <c r="AG15" s="5129"/>
      <c r="AH15" s="5129"/>
      <c r="AI15" s="5129"/>
      <c r="AJ15" s="5955"/>
      <c r="AK15" s="5955"/>
      <c r="AL15" s="5129"/>
      <c r="AM15" s="4463">
        <f>AJ15+AK15-AL15</f>
        <v>0</v>
      </c>
      <c r="AN15" s="4484">
        <f>AG15+AI15</f>
        <v>0</v>
      </c>
      <c r="AO15" s="661"/>
      <c r="AP15" s="5117"/>
      <c r="AQ15" s="5117"/>
      <c r="AR15" s="661"/>
      <c r="AS15" s="738"/>
    </row>
    <row r="16" spans="1:45">
      <c r="A16" s="941"/>
      <c r="B16" s="1019"/>
      <c r="C16" s="613" t="s">
        <v>3920</v>
      </c>
      <c r="D16" s="5172"/>
      <c r="E16" s="5172"/>
      <c r="F16" s="5183" t="b">
        <v>0</v>
      </c>
      <c r="G16" s="5179"/>
      <c r="H16" s="5180"/>
      <c r="I16" s="5195"/>
      <c r="J16" s="5196"/>
      <c r="K16" s="5197"/>
      <c r="L16" s="5180"/>
      <c r="M16" s="5180"/>
      <c r="N16" s="5197"/>
      <c r="O16" s="5197"/>
      <c r="P16" s="5182">
        <v>0</v>
      </c>
      <c r="Q16" s="5181"/>
      <c r="R16" s="5197"/>
      <c r="S16" s="5197"/>
      <c r="T16" s="5197"/>
      <c r="U16" s="5197"/>
      <c r="V16" s="5197"/>
      <c r="W16" s="5197"/>
      <c r="X16" s="5197"/>
      <c r="Y16" s="5197"/>
      <c r="Z16" s="5197"/>
      <c r="AA16" s="5197"/>
      <c r="AB16" s="5197"/>
      <c r="AC16" s="5198">
        <f t="shared" ref="AC16:AC47" si="0">Z16+AA16-AB16</f>
        <v>0</v>
      </c>
      <c r="AD16" s="1027"/>
      <c r="AE16" s="5118">
        <f>AF16+AG16</f>
        <v>0</v>
      </c>
      <c r="AF16" s="5129"/>
      <c r="AG16" s="5129"/>
      <c r="AH16" s="5129"/>
      <c r="AI16" s="5129"/>
      <c r="AJ16" s="5955"/>
      <c r="AK16" s="5955"/>
      <c r="AL16" s="5129"/>
      <c r="AM16" s="4463">
        <f t="shared" ref="AM16:AM45" si="1">AJ16+AK16-AL16</f>
        <v>0</v>
      </c>
      <c r="AN16" s="4484">
        <f>AG16+AI16</f>
        <v>0</v>
      </c>
      <c r="AO16" s="661"/>
      <c r="AP16" s="5117"/>
      <c r="AQ16" s="5117"/>
      <c r="AR16" s="661"/>
      <c r="AS16" s="738"/>
    </row>
    <row r="17" spans="1:45">
      <c r="A17" s="941"/>
      <c r="B17" s="1019"/>
      <c r="C17" s="613" t="s">
        <v>3920</v>
      </c>
      <c r="D17" s="5172"/>
      <c r="E17" s="5172"/>
      <c r="F17" s="5183" t="b">
        <v>1</v>
      </c>
      <c r="G17" s="5179"/>
      <c r="H17" s="5180"/>
      <c r="I17" s="5195"/>
      <c r="J17" s="5196"/>
      <c r="K17" s="5197"/>
      <c r="L17" s="5180"/>
      <c r="M17" s="5180"/>
      <c r="N17" s="5197"/>
      <c r="O17" s="5197"/>
      <c r="P17" s="5182">
        <v>0</v>
      </c>
      <c r="Q17" s="5181"/>
      <c r="R17" s="5197"/>
      <c r="S17" s="5197"/>
      <c r="T17" s="5197"/>
      <c r="U17" s="5197"/>
      <c r="V17" s="5197"/>
      <c r="W17" s="5197"/>
      <c r="X17" s="5197"/>
      <c r="Y17" s="5197"/>
      <c r="Z17" s="5197"/>
      <c r="AA17" s="5197"/>
      <c r="AB17" s="5197"/>
      <c r="AC17" s="5198">
        <f t="shared" si="0"/>
        <v>0</v>
      </c>
      <c r="AD17" s="1027"/>
      <c r="AE17" s="5118">
        <f>AF17+AG17</f>
        <v>0</v>
      </c>
      <c r="AF17" s="5129"/>
      <c r="AG17" s="5129"/>
      <c r="AH17" s="5129"/>
      <c r="AI17" s="5129"/>
      <c r="AJ17" s="5955"/>
      <c r="AK17" s="5955"/>
      <c r="AL17" s="5129"/>
      <c r="AM17" s="4463">
        <f t="shared" si="1"/>
        <v>0</v>
      </c>
      <c r="AN17" s="4484">
        <f>AG17+AI17</f>
        <v>0</v>
      </c>
      <c r="AO17" s="661"/>
      <c r="AP17" s="5117"/>
      <c r="AQ17" s="5117"/>
      <c r="AR17" s="661"/>
      <c r="AS17" s="738"/>
    </row>
    <row r="18" spans="1:45">
      <c r="A18" s="941"/>
      <c r="B18" s="1019"/>
      <c r="C18" s="613" t="s">
        <v>3920</v>
      </c>
      <c r="D18" s="5172"/>
      <c r="E18" s="5172"/>
      <c r="F18" s="5183" t="b">
        <v>1</v>
      </c>
      <c r="G18" s="5179"/>
      <c r="H18" s="5180"/>
      <c r="I18" s="5195"/>
      <c r="J18" s="5196"/>
      <c r="K18" s="5197"/>
      <c r="L18" s="5180"/>
      <c r="M18" s="5180"/>
      <c r="N18" s="5197"/>
      <c r="O18" s="5197"/>
      <c r="P18" s="5182">
        <v>0</v>
      </c>
      <c r="Q18" s="5181"/>
      <c r="R18" s="5197"/>
      <c r="S18" s="5197"/>
      <c r="T18" s="5197"/>
      <c r="U18" s="5197"/>
      <c r="V18" s="5197"/>
      <c r="W18" s="5197"/>
      <c r="X18" s="5197"/>
      <c r="Y18" s="5197"/>
      <c r="Z18" s="5197"/>
      <c r="AA18" s="5197"/>
      <c r="AB18" s="5197"/>
      <c r="AC18" s="5198">
        <f t="shared" si="0"/>
        <v>0</v>
      </c>
      <c r="AD18" s="1027"/>
      <c r="AE18" s="5118">
        <f t="shared" ref="AE18:AE47" si="2">AF18+AG18</f>
        <v>0</v>
      </c>
      <c r="AF18" s="5129"/>
      <c r="AG18" s="5129"/>
      <c r="AH18" s="5129"/>
      <c r="AI18" s="5129"/>
      <c r="AJ18" s="5955"/>
      <c r="AK18" s="5955"/>
      <c r="AL18" s="5129"/>
      <c r="AM18" s="4463">
        <f t="shared" si="1"/>
        <v>0</v>
      </c>
      <c r="AN18" s="4484">
        <f t="shared" ref="AN18:AN47" si="3">AG18+AI18</f>
        <v>0</v>
      </c>
      <c r="AO18" s="661"/>
      <c r="AP18" s="5117"/>
      <c r="AQ18" s="5117"/>
      <c r="AR18" s="661"/>
      <c r="AS18" s="738"/>
    </row>
    <row r="19" spans="1:45">
      <c r="A19" s="941"/>
      <c r="B19" s="1019"/>
      <c r="C19" s="613" t="s">
        <v>3920</v>
      </c>
      <c r="D19" s="5172"/>
      <c r="E19" s="5172"/>
      <c r="F19" s="5183" t="b">
        <v>1</v>
      </c>
      <c r="G19" s="5179"/>
      <c r="H19" s="5180"/>
      <c r="I19" s="5195"/>
      <c r="J19" s="5196"/>
      <c r="K19" s="5197"/>
      <c r="L19" s="5180"/>
      <c r="M19" s="5180"/>
      <c r="N19" s="5197"/>
      <c r="O19" s="5197"/>
      <c r="P19" s="5182">
        <v>0</v>
      </c>
      <c r="Q19" s="5181"/>
      <c r="R19" s="5197"/>
      <c r="S19" s="5197"/>
      <c r="T19" s="5197"/>
      <c r="U19" s="5197"/>
      <c r="V19" s="5197"/>
      <c r="W19" s="5197"/>
      <c r="X19" s="5197"/>
      <c r="Y19" s="5197"/>
      <c r="Z19" s="5197"/>
      <c r="AA19" s="5197"/>
      <c r="AB19" s="5197"/>
      <c r="AC19" s="5198">
        <f t="shared" si="0"/>
        <v>0</v>
      </c>
      <c r="AD19" s="1027"/>
      <c r="AE19" s="5118">
        <f t="shared" si="2"/>
        <v>0</v>
      </c>
      <c r="AF19" s="5129"/>
      <c r="AG19" s="5129"/>
      <c r="AH19" s="5129"/>
      <c r="AI19" s="5129"/>
      <c r="AJ19" s="5955"/>
      <c r="AK19" s="5955"/>
      <c r="AL19" s="5129"/>
      <c r="AM19" s="4463">
        <f t="shared" si="1"/>
        <v>0</v>
      </c>
      <c r="AN19" s="4484">
        <f t="shared" si="3"/>
        <v>0</v>
      </c>
      <c r="AO19" s="661"/>
      <c r="AP19" s="5117"/>
      <c r="AQ19" s="5117"/>
      <c r="AR19" s="661"/>
      <c r="AS19" s="738"/>
    </row>
    <row r="20" spans="1:45">
      <c r="A20" s="941"/>
      <c r="B20" s="1019"/>
      <c r="C20" s="613" t="s">
        <v>3920</v>
      </c>
      <c r="D20" s="5172"/>
      <c r="E20" s="5172"/>
      <c r="F20" s="5183" t="b">
        <v>1</v>
      </c>
      <c r="G20" s="5179"/>
      <c r="H20" s="5180"/>
      <c r="I20" s="5195"/>
      <c r="J20" s="5196"/>
      <c r="K20" s="5197"/>
      <c r="L20" s="5180"/>
      <c r="M20" s="5180"/>
      <c r="N20" s="5197"/>
      <c r="O20" s="5197"/>
      <c r="P20" s="5182">
        <v>0</v>
      </c>
      <c r="Q20" s="5181"/>
      <c r="R20" s="5197"/>
      <c r="S20" s="5197"/>
      <c r="T20" s="5197"/>
      <c r="U20" s="5197"/>
      <c r="V20" s="5197"/>
      <c r="W20" s="5197"/>
      <c r="X20" s="5197"/>
      <c r="Y20" s="5197"/>
      <c r="Z20" s="5197"/>
      <c r="AA20" s="5197"/>
      <c r="AB20" s="5197"/>
      <c r="AC20" s="5198">
        <f t="shared" si="0"/>
        <v>0</v>
      </c>
      <c r="AD20" s="1027"/>
      <c r="AE20" s="5118">
        <f t="shared" si="2"/>
        <v>0</v>
      </c>
      <c r="AF20" s="5129"/>
      <c r="AG20" s="5129"/>
      <c r="AH20" s="5129"/>
      <c r="AI20" s="5129"/>
      <c r="AJ20" s="5955"/>
      <c r="AK20" s="5955"/>
      <c r="AL20" s="5129"/>
      <c r="AM20" s="4463">
        <f t="shared" si="1"/>
        <v>0</v>
      </c>
      <c r="AN20" s="4484">
        <f t="shared" si="3"/>
        <v>0</v>
      </c>
      <c r="AO20" s="661"/>
      <c r="AP20" s="5117"/>
      <c r="AQ20" s="5117"/>
      <c r="AR20" s="661"/>
      <c r="AS20" s="738"/>
    </row>
    <row r="21" spans="1:45">
      <c r="A21" s="941"/>
      <c r="B21" s="1019"/>
      <c r="C21" s="613" t="s">
        <v>3920</v>
      </c>
      <c r="D21" s="5172"/>
      <c r="E21" s="5172"/>
      <c r="F21" s="5183" t="b">
        <v>1</v>
      </c>
      <c r="G21" s="5179"/>
      <c r="H21" s="5180"/>
      <c r="I21" s="5195"/>
      <c r="J21" s="5196"/>
      <c r="K21" s="5197"/>
      <c r="L21" s="5180"/>
      <c r="M21" s="5180"/>
      <c r="N21" s="5197"/>
      <c r="O21" s="5197"/>
      <c r="P21" s="5182">
        <v>0</v>
      </c>
      <c r="Q21" s="5181"/>
      <c r="R21" s="5197"/>
      <c r="S21" s="5197"/>
      <c r="T21" s="5197"/>
      <c r="U21" s="5197"/>
      <c r="V21" s="5197"/>
      <c r="W21" s="5197"/>
      <c r="X21" s="5197"/>
      <c r="Y21" s="5197"/>
      <c r="Z21" s="5197"/>
      <c r="AA21" s="5197"/>
      <c r="AB21" s="5197"/>
      <c r="AC21" s="5198">
        <f t="shared" si="0"/>
        <v>0</v>
      </c>
      <c r="AD21" s="1027"/>
      <c r="AE21" s="5118">
        <f t="shared" si="2"/>
        <v>0</v>
      </c>
      <c r="AF21" s="5129"/>
      <c r="AG21" s="5129"/>
      <c r="AH21" s="5129"/>
      <c r="AI21" s="5129"/>
      <c r="AJ21" s="5955"/>
      <c r="AK21" s="5955"/>
      <c r="AL21" s="5129"/>
      <c r="AM21" s="4463">
        <f t="shared" si="1"/>
        <v>0</v>
      </c>
      <c r="AN21" s="4484">
        <f t="shared" si="3"/>
        <v>0</v>
      </c>
      <c r="AO21" s="661"/>
      <c r="AP21" s="5117"/>
      <c r="AQ21" s="5117"/>
      <c r="AR21" s="661"/>
      <c r="AS21" s="738"/>
    </row>
    <row r="22" spans="1:45">
      <c r="A22" s="941"/>
      <c r="B22" s="1019"/>
      <c r="C22" s="613" t="s">
        <v>3920</v>
      </c>
      <c r="D22" s="5172"/>
      <c r="E22" s="5172"/>
      <c r="F22" s="5183" t="b">
        <v>1</v>
      </c>
      <c r="G22" s="5179"/>
      <c r="H22" s="5180"/>
      <c r="I22" s="5195"/>
      <c r="J22" s="5196"/>
      <c r="K22" s="5197"/>
      <c r="L22" s="5180"/>
      <c r="M22" s="5180"/>
      <c r="N22" s="5197"/>
      <c r="O22" s="5197"/>
      <c r="P22" s="5182">
        <v>0</v>
      </c>
      <c r="Q22" s="5181"/>
      <c r="R22" s="5197"/>
      <c r="S22" s="5197"/>
      <c r="T22" s="5197"/>
      <c r="U22" s="5197"/>
      <c r="V22" s="5197"/>
      <c r="W22" s="5197"/>
      <c r="X22" s="5197"/>
      <c r="Y22" s="5197"/>
      <c r="Z22" s="5197"/>
      <c r="AA22" s="5197"/>
      <c r="AB22" s="5197"/>
      <c r="AC22" s="5198">
        <f t="shared" si="0"/>
        <v>0</v>
      </c>
      <c r="AD22" s="1027"/>
      <c r="AE22" s="5118">
        <f t="shared" si="2"/>
        <v>0</v>
      </c>
      <c r="AF22" s="5129"/>
      <c r="AG22" s="5129"/>
      <c r="AH22" s="5129"/>
      <c r="AI22" s="5129"/>
      <c r="AJ22" s="5955"/>
      <c r="AK22" s="5955"/>
      <c r="AL22" s="5129"/>
      <c r="AM22" s="4463">
        <f t="shared" si="1"/>
        <v>0</v>
      </c>
      <c r="AN22" s="4484">
        <f t="shared" si="3"/>
        <v>0</v>
      </c>
      <c r="AO22" s="661"/>
      <c r="AP22" s="5117"/>
      <c r="AQ22" s="5117"/>
      <c r="AR22" s="661"/>
      <c r="AS22" s="738"/>
    </row>
    <row r="23" spans="1:45">
      <c r="A23" s="941"/>
      <c r="B23" s="1019"/>
      <c r="C23" s="613" t="s">
        <v>3920</v>
      </c>
      <c r="D23" s="5172"/>
      <c r="E23" s="5172"/>
      <c r="F23" s="5183" t="b">
        <v>1</v>
      </c>
      <c r="G23" s="5179"/>
      <c r="H23" s="5180"/>
      <c r="I23" s="5195"/>
      <c r="J23" s="5196"/>
      <c r="K23" s="5197"/>
      <c r="L23" s="5180"/>
      <c r="M23" s="5180"/>
      <c r="N23" s="5197"/>
      <c r="O23" s="5197"/>
      <c r="P23" s="5182">
        <v>0</v>
      </c>
      <c r="Q23" s="5181"/>
      <c r="R23" s="5197"/>
      <c r="S23" s="5197"/>
      <c r="T23" s="5197"/>
      <c r="U23" s="5197"/>
      <c r="V23" s="5197"/>
      <c r="W23" s="5197"/>
      <c r="X23" s="5197"/>
      <c r="Y23" s="5197"/>
      <c r="Z23" s="5197"/>
      <c r="AA23" s="5197"/>
      <c r="AB23" s="5197"/>
      <c r="AC23" s="5198">
        <f t="shared" si="0"/>
        <v>0</v>
      </c>
      <c r="AD23" s="1027"/>
      <c r="AE23" s="5118">
        <f t="shared" si="2"/>
        <v>0</v>
      </c>
      <c r="AF23" s="5129"/>
      <c r="AG23" s="5129"/>
      <c r="AH23" s="5129"/>
      <c r="AI23" s="5129"/>
      <c r="AJ23" s="5955"/>
      <c r="AK23" s="5955"/>
      <c r="AL23" s="5129"/>
      <c r="AM23" s="4463">
        <f t="shared" si="1"/>
        <v>0</v>
      </c>
      <c r="AN23" s="4484">
        <f t="shared" si="3"/>
        <v>0</v>
      </c>
      <c r="AO23" s="661"/>
      <c r="AP23" s="5117"/>
      <c r="AQ23" s="5117"/>
      <c r="AR23" s="661"/>
      <c r="AS23" s="738"/>
    </row>
    <row r="24" spans="1:45">
      <c r="A24" s="941"/>
      <c r="B24" s="1019"/>
      <c r="C24" s="613" t="s">
        <v>3920</v>
      </c>
      <c r="D24" s="5172"/>
      <c r="E24" s="5172"/>
      <c r="F24" s="5183" t="b">
        <v>1</v>
      </c>
      <c r="G24" s="5179"/>
      <c r="H24" s="5180"/>
      <c r="I24" s="5195"/>
      <c r="J24" s="5196"/>
      <c r="K24" s="5197"/>
      <c r="L24" s="5180"/>
      <c r="M24" s="5180"/>
      <c r="N24" s="5197"/>
      <c r="O24" s="5197"/>
      <c r="P24" s="5182">
        <v>0</v>
      </c>
      <c r="Q24" s="5181"/>
      <c r="R24" s="5197"/>
      <c r="S24" s="5197"/>
      <c r="T24" s="5197"/>
      <c r="U24" s="5197"/>
      <c r="V24" s="5197"/>
      <c r="W24" s="5197"/>
      <c r="X24" s="5197"/>
      <c r="Y24" s="5197"/>
      <c r="Z24" s="5197"/>
      <c r="AA24" s="5197"/>
      <c r="AB24" s="5197"/>
      <c r="AC24" s="5198">
        <f t="shared" si="0"/>
        <v>0</v>
      </c>
      <c r="AD24" s="1027"/>
      <c r="AE24" s="5118">
        <f t="shared" si="2"/>
        <v>0</v>
      </c>
      <c r="AF24" s="5129"/>
      <c r="AG24" s="5129"/>
      <c r="AH24" s="5129"/>
      <c r="AI24" s="5129"/>
      <c r="AJ24" s="5955"/>
      <c r="AK24" s="5955"/>
      <c r="AL24" s="5129"/>
      <c r="AM24" s="4463">
        <f t="shared" si="1"/>
        <v>0</v>
      </c>
      <c r="AN24" s="4484">
        <f t="shared" si="3"/>
        <v>0</v>
      </c>
      <c r="AO24" s="661"/>
      <c r="AP24" s="5117"/>
      <c r="AQ24" s="5117"/>
      <c r="AR24" s="661"/>
      <c r="AS24" s="738"/>
    </row>
    <row r="25" spans="1:45">
      <c r="A25" s="941"/>
      <c r="B25" s="1019"/>
      <c r="C25" s="613" t="s">
        <v>3920</v>
      </c>
      <c r="D25" s="5172"/>
      <c r="E25" s="5172"/>
      <c r="F25" s="5183" t="b">
        <v>1</v>
      </c>
      <c r="G25" s="5179"/>
      <c r="H25" s="5180"/>
      <c r="I25" s="5195"/>
      <c r="J25" s="5196"/>
      <c r="K25" s="5197"/>
      <c r="L25" s="5180"/>
      <c r="M25" s="5180"/>
      <c r="N25" s="5197"/>
      <c r="O25" s="5197"/>
      <c r="P25" s="5182">
        <v>0</v>
      </c>
      <c r="Q25" s="5181"/>
      <c r="R25" s="5197"/>
      <c r="S25" s="5197"/>
      <c r="T25" s="5197"/>
      <c r="U25" s="5197"/>
      <c r="V25" s="5197"/>
      <c r="W25" s="5197"/>
      <c r="X25" s="5197"/>
      <c r="Y25" s="5197"/>
      <c r="Z25" s="5197"/>
      <c r="AA25" s="5197"/>
      <c r="AB25" s="5197"/>
      <c r="AC25" s="5198">
        <f t="shared" si="0"/>
        <v>0</v>
      </c>
      <c r="AD25" s="1027"/>
      <c r="AE25" s="5118">
        <f t="shared" si="2"/>
        <v>0</v>
      </c>
      <c r="AF25" s="5129"/>
      <c r="AG25" s="5129"/>
      <c r="AH25" s="5129"/>
      <c r="AI25" s="5129"/>
      <c r="AJ25" s="5955"/>
      <c r="AK25" s="5955"/>
      <c r="AL25" s="5129"/>
      <c r="AM25" s="4463">
        <f t="shared" si="1"/>
        <v>0</v>
      </c>
      <c r="AN25" s="4484">
        <f t="shared" si="3"/>
        <v>0</v>
      </c>
      <c r="AO25" s="661"/>
      <c r="AP25" s="5117"/>
      <c r="AQ25" s="5117"/>
      <c r="AR25" s="661"/>
      <c r="AS25" s="738"/>
    </row>
    <row r="26" spans="1:45">
      <c r="A26" s="941"/>
      <c r="B26" s="1019"/>
      <c r="C26" s="613" t="s">
        <v>3920</v>
      </c>
      <c r="D26" s="5172"/>
      <c r="E26" s="5172"/>
      <c r="F26" s="5183" t="b">
        <v>0</v>
      </c>
      <c r="G26" s="5179"/>
      <c r="H26" s="5180"/>
      <c r="I26" s="5195"/>
      <c r="J26" s="5196"/>
      <c r="K26" s="5197"/>
      <c r="L26" s="5180"/>
      <c r="M26" s="5180"/>
      <c r="N26" s="5197"/>
      <c r="O26" s="5197"/>
      <c r="P26" s="5182">
        <v>0</v>
      </c>
      <c r="Q26" s="5181"/>
      <c r="R26" s="5197"/>
      <c r="S26" s="5197"/>
      <c r="T26" s="5197"/>
      <c r="U26" s="5197"/>
      <c r="V26" s="5197"/>
      <c r="W26" s="5197"/>
      <c r="X26" s="5197"/>
      <c r="Y26" s="5197"/>
      <c r="Z26" s="5197"/>
      <c r="AA26" s="5197"/>
      <c r="AB26" s="5197"/>
      <c r="AC26" s="5198">
        <f t="shared" si="0"/>
        <v>0</v>
      </c>
      <c r="AD26" s="1027"/>
      <c r="AE26" s="5118">
        <f t="shared" si="2"/>
        <v>0</v>
      </c>
      <c r="AF26" s="5129"/>
      <c r="AG26" s="5129"/>
      <c r="AH26" s="5129"/>
      <c r="AI26" s="5129"/>
      <c r="AJ26" s="5955"/>
      <c r="AK26" s="5955"/>
      <c r="AL26" s="5129"/>
      <c r="AM26" s="4463">
        <f t="shared" si="1"/>
        <v>0</v>
      </c>
      <c r="AN26" s="4484">
        <f t="shared" si="3"/>
        <v>0</v>
      </c>
      <c r="AO26" s="661"/>
      <c r="AP26" s="5117"/>
      <c r="AQ26" s="5117"/>
      <c r="AR26" s="661"/>
      <c r="AS26" s="738"/>
    </row>
    <row r="27" spans="1:45">
      <c r="A27" s="941"/>
      <c r="B27" s="1019"/>
      <c r="C27" s="613" t="s">
        <v>3920</v>
      </c>
      <c r="D27" s="5172"/>
      <c r="E27" s="5172"/>
      <c r="F27" s="5183" t="b">
        <v>1</v>
      </c>
      <c r="G27" s="5179"/>
      <c r="H27" s="5180"/>
      <c r="I27" s="5195"/>
      <c r="J27" s="5196"/>
      <c r="K27" s="5197"/>
      <c r="L27" s="5180"/>
      <c r="M27" s="5180"/>
      <c r="N27" s="5197"/>
      <c r="O27" s="5197"/>
      <c r="P27" s="5182">
        <v>0</v>
      </c>
      <c r="Q27" s="5181"/>
      <c r="R27" s="5197"/>
      <c r="S27" s="5197"/>
      <c r="T27" s="5197"/>
      <c r="U27" s="5197"/>
      <c r="V27" s="5197"/>
      <c r="W27" s="5197"/>
      <c r="X27" s="5197"/>
      <c r="Y27" s="5197"/>
      <c r="Z27" s="5197"/>
      <c r="AA27" s="5197"/>
      <c r="AB27" s="5197"/>
      <c r="AC27" s="5198">
        <f t="shared" si="0"/>
        <v>0</v>
      </c>
      <c r="AD27" s="1027"/>
      <c r="AE27" s="5118">
        <f t="shared" si="2"/>
        <v>0</v>
      </c>
      <c r="AF27" s="5129"/>
      <c r="AG27" s="5129"/>
      <c r="AH27" s="5129"/>
      <c r="AI27" s="5129"/>
      <c r="AJ27" s="5955"/>
      <c r="AK27" s="5955"/>
      <c r="AL27" s="5129"/>
      <c r="AM27" s="4463">
        <f t="shared" si="1"/>
        <v>0</v>
      </c>
      <c r="AN27" s="4484">
        <f t="shared" si="3"/>
        <v>0</v>
      </c>
      <c r="AO27" s="661"/>
      <c r="AP27" s="5117"/>
      <c r="AQ27" s="5117"/>
      <c r="AR27" s="661"/>
      <c r="AS27" s="738"/>
    </row>
    <row r="28" spans="1:45">
      <c r="A28" s="941"/>
      <c r="B28" s="1019"/>
      <c r="C28" s="613" t="s">
        <v>3920</v>
      </c>
      <c r="D28" s="5172"/>
      <c r="E28" s="5172"/>
      <c r="F28" s="5183" t="b">
        <v>1</v>
      </c>
      <c r="G28" s="5179"/>
      <c r="H28" s="5180"/>
      <c r="I28" s="5195"/>
      <c r="J28" s="5196"/>
      <c r="K28" s="5197"/>
      <c r="L28" s="5180"/>
      <c r="M28" s="5180"/>
      <c r="N28" s="5197"/>
      <c r="O28" s="5197"/>
      <c r="P28" s="5182">
        <v>0</v>
      </c>
      <c r="Q28" s="5181"/>
      <c r="R28" s="5197"/>
      <c r="S28" s="5197"/>
      <c r="T28" s="5197"/>
      <c r="U28" s="5197"/>
      <c r="V28" s="5197"/>
      <c r="W28" s="5197"/>
      <c r="X28" s="5197"/>
      <c r="Y28" s="5197"/>
      <c r="Z28" s="5197"/>
      <c r="AA28" s="5197"/>
      <c r="AB28" s="5197"/>
      <c r="AC28" s="5198">
        <f t="shared" si="0"/>
        <v>0</v>
      </c>
      <c r="AD28" s="1027"/>
      <c r="AE28" s="5118">
        <f t="shared" si="2"/>
        <v>0</v>
      </c>
      <c r="AF28" s="5129"/>
      <c r="AG28" s="5129"/>
      <c r="AH28" s="5129"/>
      <c r="AI28" s="5129"/>
      <c r="AJ28" s="5955"/>
      <c r="AK28" s="5955"/>
      <c r="AL28" s="5129"/>
      <c r="AM28" s="4463">
        <f t="shared" si="1"/>
        <v>0</v>
      </c>
      <c r="AN28" s="4484">
        <f t="shared" si="3"/>
        <v>0</v>
      </c>
      <c r="AO28" s="661"/>
      <c r="AP28" s="5117"/>
      <c r="AQ28" s="5117"/>
      <c r="AR28" s="661"/>
      <c r="AS28" s="738"/>
    </row>
    <row r="29" spans="1:45">
      <c r="A29" s="941"/>
      <c r="B29" s="1019"/>
      <c r="C29" s="613" t="s">
        <v>3920</v>
      </c>
      <c r="D29" s="5172"/>
      <c r="E29" s="5172"/>
      <c r="F29" s="5183" t="b">
        <v>1</v>
      </c>
      <c r="G29" s="5179"/>
      <c r="H29" s="5180"/>
      <c r="I29" s="5195"/>
      <c r="J29" s="5196"/>
      <c r="K29" s="5197"/>
      <c r="L29" s="5180"/>
      <c r="M29" s="5180"/>
      <c r="N29" s="5197"/>
      <c r="O29" s="5197"/>
      <c r="P29" s="5182">
        <v>0</v>
      </c>
      <c r="Q29" s="5181"/>
      <c r="R29" s="5197"/>
      <c r="S29" s="5197"/>
      <c r="T29" s="5197"/>
      <c r="U29" s="5197"/>
      <c r="V29" s="5197"/>
      <c r="W29" s="5197"/>
      <c r="X29" s="5197"/>
      <c r="Y29" s="5197"/>
      <c r="Z29" s="5197"/>
      <c r="AA29" s="5197"/>
      <c r="AB29" s="5197"/>
      <c r="AC29" s="5198">
        <f t="shared" si="0"/>
        <v>0</v>
      </c>
      <c r="AD29" s="1027"/>
      <c r="AE29" s="5118">
        <f t="shared" si="2"/>
        <v>0</v>
      </c>
      <c r="AF29" s="5129"/>
      <c r="AG29" s="5129"/>
      <c r="AH29" s="5129"/>
      <c r="AI29" s="5129"/>
      <c r="AJ29" s="5955"/>
      <c r="AK29" s="5955"/>
      <c r="AL29" s="5129"/>
      <c r="AM29" s="4463">
        <f t="shared" si="1"/>
        <v>0</v>
      </c>
      <c r="AN29" s="4484">
        <f t="shared" si="3"/>
        <v>0</v>
      </c>
      <c r="AO29" s="661"/>
      <c r="AP29" s="5117"/>
      <c r="AQ29" s="5117"/>
      <c r="AR29" s="661"/>
      <c r="AS29" s="738"/>
    </row>
    <row r="30" spans="1:45">
      <c r="A30" s="941"/>
      <c r="B30" s="1019"/>
      <c r="C30" s="613" t="s">
        <v>3920</v>
      </c>
      <c r="D30" s="5172"/>
      <c r="E30" s="5172"/>
      <c r="F30" s="5183" t="b">
        <v>1</v>
      </c>
      <c r="G30" s="5179"/>
      <c r="H30" s="5180"/>
      <c r="I30" s="5195"/>
      <c r="J30" s="5196"/>
      <c r="K30" s="5197"/>
      <c r="L30" s="5180"/>
      <c r="M30" s="5180"/>
      <c r="N30" s="5197"/>
      <c r="O30" s="5197"/>
      <c r="P30" s="5182">
        <v>0</v>
      </c>
      <c r="Q30" s="5181"/>
      <c r="R30" s="5197"/>
      <c r="S30" s="5197"/>
      <c r="T30" s="5197"/>
      <c r="U30" s="5197"/>
      <c r="V30" s="5197"/>
      <c r="W30" s="5197"/>
      <c r="X30" s="5197"/>
      <c r="Y30" s="5197"/>
      <c r="Z30" s="5197"/>
      <c r="AA30" s="5197"/>
      <c r="AB30" s="5197"/>
      <c r="AC30" s="5198">
        <f t="shared" si="0"/>
        <v>0</v>
      </c>
      <c r="AD30" s="1027"/>
      <c r="AE30" s="5118">
        <f t="shared" si="2"/>
        <v>0</v>
      </c>
      <c r="AF30" s="5129"/>
      <c r="AG30" s="5129"/>
      <c r="AH30" s="5129"/>
      <c r="AI30" s="5129"/>
      <c r="AJ30" s="5955"/>
      <c r="AK30" s="5955"/>
      <c r="AL30" s="5129"/>
      <c r="AM30" s="4463">
        <f t="shared" si="1"/>
        <v>0</v>
      </c>
      <c r="AN30" s="4484">
        <f t="shared" si="3"/>
        <v>0</v>
      </c>
      <c r="AO30" s="661"/>
      <c r="AP30" s="5117"/>
      <c r="AQ30" s="5117"/>
      <c r="AR30" s="661"/>
      <c r="AS30" s="738"/>
    </row>
    <row r="31" spans="1:45">
      <c r="A31" s="941"/>
      <c r="B31" s="1019"/>
      <c r="C31" s="613" t="s">
        <v>3920</v>
      </c>
      <c r="D31" s="5172"/>
      <c r="E31" s="5172"/>
      <c r="F31" s="5183" t="b">
        <v>1</v>
      </c>
      <c r="G31" s="5179"/>
      <c r="H31" s="5180"/>
      <c r="I31" s="5195"/>
      <c r="J31" s="5196"/>
      <c r="K31" s="5197"/>
      <c r="L31" s="5180"/>
      <c r="M31" s="5180"/>
      <c r="N31" s="5197"/>
      <c r="O31" s="5197"/>
      <c r="P31" s="5182">
        <v>0</v>
      </c>
      <c r="Q31" s="5181"/>
      <c r="R31" s="5197"/>
      <c r="S31" s="5197"/>
      <c r="T31" s="5197"/>
      <c r="U31" s="5197"/>
      <c r="V31" s="5197"/>
      <c r="W31" s="5197"/>
      <c r="X31" s="5197"/>
      <c r="Y31" s="5197"/>
      <c r="Z31" s="5197"/>
      <c r="AA31" s="5197"/>
      <c r="AB31" s="5197"/>
      <c r="AC31" s="5198">
        <f t="shared" si="0"/>
        <v>0</v>
      </c>
      <c r="AD31" s="1027"/>
      <c r="AE31" s="5118">
        <f t="shared" si="2"/>
        <v>0</v>
      </c>
      <c r="AF31" s="5129"/>
      <c r="AG31" s="5129"/>
      <c r="AH31" s="5129"/>
      <c r="AI31" s="5129"/>
      <c r="AJ31" s="5955"/>
      <c r="AK31" s="5955"/>
      <c r="AL31" s="5129"/>
      <c r="AM31" s="4463">
        <f t="shared" si="1"/>
        <v>0</v>
      </c>
      <c r="AN31" s="4484">
        <f t="shared" si="3"/>
        <v>0</v>
      </c>
      <c r="AO31" s="661"/>
      <c r="AP31" s="5117"/>
      <c r="AQ31" s="5117"/>
      <c r="AR31" s="661"/>
      <c r="AS31" s="738"/>
    </row>
    <row r="32" spans="1:45">
      <c r="A32" s="941"/>
      <c r="B32" s="1019"/>
      <c r="C32" s="613" t="s">
        <v>3920</v>
      </c>
      <c r="D32" s="5172"/>
      <c r="E32" s="5172"/>
      <c r="F32" s="5183" t="b">
        <v>1</v>
      </c>
      <c r="G32" s="5179"/>
      <c r="H32" s="5180"/>
      <c r="I32" s="5195"/>
      <c r="J32" s="5196"/>
      <c r="K32" s="5197"/>
      <c r="L32" s="5180"/>
      <c r="M32" s="5180"/>
      <c r="N32" s="5197"/>
      <c r="O32" s="5197"/>
      <c r="P32" s="5182">
        <v>0</v>
      </c>
      <c r="Q32" s="5181"/>
      <c r="R32" s="5197"/>
      <c r="S32" s="5197"/>
      <c r="T32" s="5197"/>
      <c r="U32" s="5197"/>
      <c r="V32" s="5197"/>
      <c r="W32" s="5197"/>
      <c r="X32" s="5197"/>
      <c r="Y32" s="5197"/>
      <c r="Z32" s="5197"/>
      <c r="AA32" s="5197"/>
      <c r="AB32" s="5197"/>
      <c r="AC32" s="5198">
        <f t="shared" si="0"/>
        <v>0</v>
      </c>
      <c r="AD32" s="1027"/>
      <c r="AE32" s="5118">
        <f t="shared" si="2"/>
        <v>0</v>
      </c>
      <c r="AF32" s="5129"/>
      <c r="AG32" s="5129"/>
      <c r="AH32" s="5129"/>
      <c r="AI32" s="5129"/>
      <c r="AJ32" s="5955"/>
      <c r="AK32" s="5955"/>
      <c r="AL32" s="5129"/>
      <c r="AM32" s="4463">
        <f t="shared" si="1"/>
        <v>0</v>
      </c>
      <c r="AN32" s="4484">
        <f t="shared" si="3"/>
        <v>0</v>
      </c>
      <c r="AO32" s="661"/>
      <c r="AP32" s="5117"/>
      <c r="AQ32" s="5117"/>
      <c r="AR32" s="661"/>
      <c r="AS32" s="738"/>
    </row>
    <row r="33" spans="1:48">
      <c r="A33" s="941"/>
      <c r="B33" s="1019"/>
      <c r="C33" s="613" t="s">
        <v>3920</v>
      </c>
      <c r="D33" s="5172"/>
      <c r="E33" s="5172"/>
      <c r="F33" s="5183" t="b">
        <v>1</v>
      </c>
      <c r="G33" s="5179"/>
      <c r="H33" s="5180"/>
      <c r="I33" s="5195"/>
      <c r="J33" s="5196"/>
      <c r="K33" s="5197"/>
      <c r="L33" s="5180"/>
      <c r="M33" s="5180"/>
      <c r="N33" s="5197"/>
      <c r="O33" s="5197"/>
      <c r="P33" s="5182">
        <v>0</v>
      </c>
      <c r="Q33" s="5181"/>
      <c r="R33" s="5197"/>
      <c r="S33" s="5197"/>
      <c r="T33" s="5197"/>
      <c r="U33" s="5197"/>
      <c r="V33" s="5197"/>
      <c r="W33" s="5197"/>
      <c r="X33" s="5197"/>
      <c r="Y33" s="5197"/>
      <c r="Z33" s="5197"/>
      <c r="AA33" s="5197"/>
      <c r="AB33" s="5197"/>
      <c r="AC33" s="5198">
        <f t="shared" si="0"/>
        <v>0</v>
      </c>
      <c r="AD33" s="1027"/>
      <c r="AE33" s="5118">
        <f t="shared" si="2"/>
        <v>0</v>
      </c>
      <c r="AF33" s="5129"/>
      <c r="AG33" s="5129"/>
      <c r="AH33" s="5129"/>
      <c r="AI33" s="5129"/>
      <c r="AJ33" s="5955"/>
      <c r="AK33" s="5955"/>
      <c r="AL33" s="5129"/>
      <c r="AM33" s="4463">
        <f t="shared" si="1"/>
        <v>0</v>
      </c>
      <c r="AN33" s="4484">
        <f t="shared" si="3"/>
        <v>0</v>
      </c>
      <c r="AO33" s="661"/>
      <c r="AP33" s="5117"/>
      <c r="AQ33" s="5117"/>
      <c r="AR33" s="661"/>
      <c r="AS33" s="738"/>
    </row>
    <row r="34" spans="1:48">
      <c r="A34" s="941"/>
      <c r="B34" s="1019"/>
      <c r="C34" s="613" t="s">
        <v>3920</v>
      </c>
      <c r="D34" s="5172"/>
      <c r="E34" s="5172"/>
      <c r="F34" s="5183" t="b">
        <v>1</v>
      </c>
      <c r="G34" s="5179"/>
      <c r="H34" s="5180"/>
      <c r="I34" s="5195"/>
      <c r="J34" s="5196"/>
      <c r="K34" s="5197"/>
      <c r="L34" s="5180"/>
      <c r="M34" s="5180"/>
      <c r="N34" s="5197"/>
      <c r="O34" s="5197"/>
      <c r="P34" s="5182">
        <v>0</v>
      </c>
      <c r="Q34" s="5181"/>
      <c r="R34" s="5197"/>
      <c r="S34" s="5197"/>
      <c r="T34" s="5197"/>
      <c r="U34" s="5197"/>
      <c r="V34" s="5197"/>
      <c r="W34" s="5197"/>
      <c r="X34" s="5197"/>
      <c r="Y34" s="5197"/>
      <c r="Z34" s="5197"/>
      <c r="AA34" s="5197"/>
      <c r="AB34" s="5197"/>
      <c r="AC34" s="5198">
        <f t="shared" si="0"/>
        <v>0</v>
      </c>
      <c r="AD34" s="1027"/>
      <c r="AE34" s="5118">
        <f t="shared" si="2"/>
        <v>0</v>
      </c>
      <c r="AF34" s="5129"/>
      <c r="AG34" s="5129"/>
      <c r="AH34" s="5129"/>
      <c r="AI34" s="5129"/>
      <c r="AJ34" s="5955"/>
      <c r="AK34" s="5955"/>
      <c r="AL34" s="5129"/>
      <c r="AM34" s="4463">
        <f t="shared" si="1"/>
        <v>0</v>
      </c>
      <c r="AN34" s="4484">
        <f t="shared" si="3"/>
        <v>0</v>
      </c>
      <c r="AO34" s="661"/>
      <c r="AP34" s="5117"/>
      <c r="AQ34" s="5117"/>
      <c r="AR34" s="661"/>
      <c r="AS34" s="738"/>
    </row>
    <row r="35" spans="1:48">
      <c r="A35" s="941"/>
      <c r="B35" s="1019"/>
      <c r="C35" s="613" t="s">
        <v>3920</v>
      </c>
      <c r="D35" s="5172"/>
      <c r="E35" s="5172"/>
      <c r="F35" s="5183" t="b">
        <v>1</v>
      </c>
      <c r="G35" s="5179"/>
      <c r="H35" s="5180"/>
      <c r="I35" s="5195"/>
      <c r="J35" s="5196"/>
      <c r="K35" s="5197"/>
      <c r="L35" s="5180"/>
      <c r="M35" s="5180"/>
      <c r="N35" s="5197"/>
      <c r="O35" s="5197"/>
      <c r="P35" s="5182">
        <v>0</v>
      </c>
      <c r="Q35" s="5181"/>
      <c r="R35" s="5197"/>
      <c r="S35" s="5197"/>
      <c r="T35" s="5197"/>
      <c r="U35" s="5197"/>
      <c r="V35" s="5197"/>
      <c r="W35" s="5197"/>
      <c r="X35" s="5197"/>
      <c r="Y35" s="5197"/>
      <c r="Z35" s="5197"/>
      <c r="AA35" s="5197"/>
      <c r="AB35" s="5197"/>
      <c r="AC35" s="5198">
        <f t="shared" si="0"/>
        <v>0</v>
      </c>
      <c r="AD35" s="1027"/>
      <c r="AE35" s="5118">
        <f t="shared" si="2"/>
        <v>0</v>
      </c>
      <c r="AF35" s="5129"/>
      <c r="AG35" s="5129"/>
      <c r="AH35" s="5129"/>
      <c r="AI35" s="5129"/>
      <c r="AJ35" s="5955"/>
      <c r="AK35" s="5955"/>
      <c r="AL35" s="5129"/>
      <c r="AM35" s="4463">
        <f t="shared" si="1"/>
        <v>0</v>
      </c>
      <c r="AN35" s="4484">
        <f t="shared" si="3"/>
        <v>0</v>
      </c>
      <c r="AO35" s="661"/>
      <c r="AP35" s="5117"/>
      <c r="AQ35" s="5117"/>
      <c r="AR35" s="661"/>
      <c r="AS35" s="738"/>
    </row>
    <row r="36" spans="1:48">
      <c r="A36" s="941"/>
      <c r="B36" s="1019"/>
      <c r="C36" s="613" t="s">
        <v>3920</v>
      </c>
      <c r="D36" s="5172"/>
      <c r="E36" s="5172"/>
      <c r="F36" s="5183" t="b">
        <v>1</v>
      </c>
      <c r="G36" s="5179"/>
      <c r="H36" s="5180"/>
      <c r="I36" s="5195"/>
      <c r="J36" s="5196"/>
      <c r="K36" s="5197"/>
      <c r="L36" s="5180"/>
      <c r="M36" s="5180"/>
      <c r="N36" s="5197"/>
      <c r="O36" s="5197"/>
      <c r="P36" s="5182">
        <v>0</v>
      </c>
      <c r="Q36" s="5181"/>
      <c r="R36" s="5197"/>
      <c r="S36" s="5197"/>
      <c r="T36" s="5197"/>
      <c r="U36" s="5197"/>
      <c r="V36" s="5197"/>
      <c r="W36" s="5197"/>
      <c r="X36" s="5197"/>
      <c r="Y36" s="5197"/>
      <c r="Z36" s="5197"/>
      <c r="AA36" s="5197"/>
      <c r="AB36" s="5197"/>
      <c r="AC36" s="5198">
        <f t="shared" si="0"/>
        <v>0</v>
      </c>
      <c r="AD36" s="1027"/>
      <c r="AE36" s="5118">
        <f t="shared" si="2"/>
        <v>0</v>
      </c>
      <c r="AF36" s="5129"/>
      <c r="AG36" s="5129"/>
      <c r="AH36" s="5129"/>
      <c r="AI36" s="5129"/>
      <c r="AJ36" s="5955"/>
      <c r="AK36" s="5955"/>
      <c r="AL36" s="5129"/>
      <c r="AM36" s="4463">
        <f t="shared" si="1"/>
        <v>0</v>
      </c>
      <c r="AN36" s="4484">
        <f t="shared" si="3"/>
        <v>0</v>
      </c>
      <c r="AO36" s="661"/>
      <c r="AP36" s="5117"/>
      <c r="AQ36" s="5117"/>
      <c r="AR36" s="661"/>
      <c r="AS36" s="738"/>
    </row>
    <row r="37" spans="1:48">
      <c r="A37" s="941"/>
      <c r="B37" s="1019"/>
      <c r="C37" s="613" t="s">
        <v>3920</v>
      </c>
      <c r="D37" s="5172"/>
      <c r="E37" s="5172"/>
      <c r="F37" s="5183" t="b">
        <v>1</v>
      </c>
      <c r="G37" s="5179"/>
      <c r="H37" s="5180"/>
      <c r="I37" s="5195"/>
      <c r="J37" s="5196"/>
      <c r="K37" s="5197"/>
      <c r="L37" s="5180"/>
      <c r="M37" s="5180"/>
      <c r="N37" s="5197"/>
      <c r="O37" s="5197"/>
      <c r="P37" s="5182">
        <v>0</v>
      </c>
      <c r="Q37" s="5181"/>
      <c r="R37" s="5197"/>
      <c r="S37" s="5197"/>
      <c r="T37" s="5197"/>
      <c r="U37" s="5197"/>
      <c r="V37" s="5197"/>
      <c r="W37" s="5197"/>
      <c r="X37" s="5197"/>
      <c r="Y37" s="5197"/>
      <c r="Z37" s="5197"/>
      <c r="AA37" s="5197"/>
      <c r="AB37" s="5197"/>
      <c r="AC37" s="5198">
        <f t="shared" si="0"/>
        <v>0</v>
      </c>
      <c r="AD37" s="1027"/>
      <c r="AE37" s="5118">
        <f t="shared" si="2"/>
        <v>0</v>
      </c>
      <c r="AF37" s="5129"/>
      <c r="AG37" s="5129"/>
      <c r="AH37" s="5129"/>
      <c r="AI37" s="5129"/>
      <c r="AJ37" s="5955"/>
      <c r="AK37" s="5955"/>
      <c r="AL37" s="5129"/>
      <c r="AM37" s="4463">
        <f t="shared" si="1"/>
        <v>0</v>
      </c>
      <c r="AN37" s="4484">
        <f t="shared" si="3"/>
        <v>0</v>
      </c>
      <c r="AO37" s="661"/>
      <c r="AP37" s="5117"/>
      <c r="AQ37" s="5117"/>
      <c r="AR37" s="661"/>
      <c r="AS37" s="738"/>
    </row>
    <row r="38" spans="1:48">
      <c r="A38" s="941"/>
      <c r="B38" s="1019"/>
      <c r="C38" s="613" t="s">
        <v>3920</v>
      </c>
      <c r="D38" s="5172"/>
      <c r="E38" s="5172"/>
      <c r="F38" s="5183" t="b">
        <v>1</v>
      </c>
      <c r="G38" s="5179"/>
      <c r="H38" s="5180"/>
      <c r="I38" s="5195"/>
      <c r="J38" s="5196"/>
      <c r="K38" s="5197"/>
      <c r="L38" s="5180"/>
      <c r="M38" s="5180"/>
      <c r="N38" s="5197"/>
      <c r="O38" s="5197"/>
      <c r="P38" s="5182">
        <v>0</v>
      </c>
      <c r="Q38" s="5181"/>
      <c r="R38" s="5197"/>
      <c r="S38" s="5197"/>
      <c r="T38" s="5197"/>
      <c r="U38" s="5197"/>
      <c r="V38" s="5197"/>
      <c r="W38" s="5197"/>
      <c r="X38" s="5197"/>
      <c r="Y38" s="5197"/>
      <c r="Z38" s="5197"/>
      <c r="AA38" s="5197"/>
      <c r="AB38" s="5197"/>
      <c r="AC38" s="5198">
        <f t="shared" si="0"/>
        <v>0</v>
      </c>
      <c r="AD38" s="1027"/>
      <c r="AE38" s="5118">
        <f t="shared" si="2"/>
        <v>0</v>
      </c>
      <c r="AF38" s="5129"/>
      <c r="AG38" s="5129"/>
      <c r="AH38" s="5129"/>
      <c r="AI38" s="5129"/>
      <c r="AJ38" s="5955"/>
      <c r="AK38" s="5955"/>
      <c r="AL38" s="5129"/>
      <c r="AM38" s="4463">
        <f t="shared" si="1"/>
        <v>0</v>
      </c>
      <c r="AN38" s="4484">
        <f t="shared" si="3"/>
        <v>0</v>
      </c>
      <c r="AO38" s="661"/>
      <c r="AP38" s="5117"/>
      <c r="AQ38" s="5117"/>
      <c r="AR38" s="661"/>
      <c r="AS38" s="738"/>
    </row>
    <row r="39" spans="1:48">
      <c r="A39" s="941"/>
      <c r="B39" s="1019"/>
      <c r="C39" s="613" t="s">
        <v>3920</v>
      </c>
      <c r="D39" s="5172"/>
      <c r="E39" s="5172"/>
      <c r="F39" s="5183" t="b">
        <v>1</v>
      </c>
      <c r="G39" s="5179"/>
      <c r="H39" s="5180"/>
      <c r="I39" s="5195"/>
      <c r="J39" s="5196"/>
      <c r="K39" s="5197"/>
      <c r="L39" s="5180"/>
      <c r="M39" s="5180"/>
      <c r="N39" s="5197"/>
      <c r="O39" s="5197"/>
      <c r="P39" s="5182">
        <v>0</v>
      </c>
      <c r="Q39" s="5181"/>
      <c r="R39" s="5197"/>
      <c r="S39" s="5197"/>
      <c r="T39" s="5197"/>
      <c r="U39" s="5197"/>
      <c r="V39" s="5197"/>
      <c r="W39" s="5197"/>
      <c r="X39" s="5197"/>
      <c r="Y39" s="5197"/>
      <c r="Z39" s="5197"/>
      <c r="AA39" s="5197"/>
      <c r="AB39" s="5197"/>
      <c r="AC39" s="5198">
        <f t="shared" si="0"/>
        <v>0</v>
      </c>
      <c r="AD39" s="1027"/>
      <c r="AE39" s="5118">
        <f t="shared" si="2"/>
        <v>0</v>
      </c>
      <c r="AF39" s="5129"/>
      <c r="AG39" s="5129"/>
      <c r="AH39" s="5129"/>
      <c r="AI39" s="5129"/>
      <c r="AJ39" s="5955"/>
      <c r="AK39" s="5955"/>
      <c r="AL39" s="5129"/>
      <c r="AM39" s="4463">
        <f t="shared" si="1"/>
        <v>0</v>
      </c>
      <c r="AN39" s="4484">
        <f t="shared" si="3"/>
        <v>0</v>
      </c>
      <c r="AO39" s="661"/>
      <c r="AP39" s="5117"/>
      <c r="AQ39" s="5117"/>
      <c r="AR39" s="661"/>
      <c r="AS39" s="738"/>
    </row>
    <row r="40" spans="1:48">
      <c r="A40" s="941"/>
      <c r="B40" s="1019"/>
      <c r="C40" s="613" t="s">
        <v>3920</v>
      </c>
      <c r="D40" s="5172"/>
      <c r="E40" s="5172"/>
      <c r="F40" s="5183" t="b">
        <v>1</v>
      </c>
      <c r="G40" s="5179"/>
      <c r="H40" s="5180"/>
      <c r="I40" s="5195"/>
      <c r="J40" s="5196"/>
      <c r="K40" s="5197"/>
      <c r="L40" s="5180"/>
      <c r="M40" s="5180"/>
      <c r="N40" s="5197"/>
      <c r="O40" s="5197"/>
      <c r="P40" s="5182">
        <v>0</v>
      </c>
      <c r="Q40" s="5181"/>
      <c r="R40" s="5197"/>
      <c r="S40" s="5197"/>
      <c r="T40" s="5197"/>
      <c r="U40" s="5197"/>
      <c r="V40" s="5197"/>
      <c r="W40" s="5197"/>
      <c r="X40" s="5197"/>
      <c r="Y40" s="5197"/>
      <c r="Z40" s="5197"/>
      <c r="AA40" s="5197"/>
      <c r="AB40" s="5197"/>
      <c r="AC40" s="5198">
        <f t="shared" si="0"/>
        <v>0</v>
      </c>
      <c r="AD40" s="1027"/>
      <c r="AE40" s="5118">
        <f t="shared" si="2"/>
        <v>0</v>
      </c>
      <c r="AF40" s="5129"/>
      <c r="AG40" s="5129"/>
      <c r="AH40" s="5129"/>
      <c r="AI40" s="5129"/>
      <c r="AJ40" s="5955"/>
      <c r="AK40" s="5955"/>
      <c r="AL40" s="5129"/>
      <c r="AM40" s="4463">
        <f t="shared" si="1"/>
        <v>0</v>
      </c>
      <c r="AN40" s="4484">
        <f t="shared" si="3"/>
        <v>0</v>
      </c>
      <c r="AO40" s="661"/>
      <c r="AP40" s="5117"/>
      <c r="AQ40" s="5117"/>
      <c r="AR40" s="661"/>
      <c r="AS40" s="738"/>
    </row>
    <row r="41" spans="1:48">
      <c r="A41" s="941"/>
      <c r="B41" s="1019"/>
      <c r="C41" s="613" t="s">
        <v>3920</v>
      </c>
      <c r="D41" s="5172"/>
      <c r="E41" s="5172"/>
      <c r="F41" s="5183" t="b">
        <v>1</v>
      </c>
      <c r="G41" s="5179"/>
      <c r="H41" s="5180"/>
      <c r="I41" s="5195"/>
      <c r="J41" s="5196"/>
      <c r="K41" s="5197"/>
      <c r="L41" s="5180"/>
      <c r="M41" s="5180"/>
      <c r="N41" s="5197"/>
      <c r="O41" s="5197"/>
      <c r="P41" s="5182">
        <v>0</v>
      </c>
      <c r="Q41" s="5181"/>
      <c r="R41" s="5197"/>
      <c r="S41" s="5197"/>
      <c r="T41" s="5197"/>
      <c r="U41" s="5197"/>
      <c r="V41" s="5197"/>
      <c r="W41" s="5197"/>
      <c r="X41" s="5197"/>
      <c r="Y41" s="5197"/>
      <c r="Z41" s="5197"/>
      <c r="AA41" s="5197"/>
      <c r="AB41" s="5197"/>
      <c r="AC41" s="5198">
        <f t="shared" si="0"/>
        <v>0</v>
      </c>
      <c r="AD41" s="1027"/>
      <c r="AE41" s="5118">
        <f t="shared" si="2"/>
        <v>0</v>
      </c>
      <c r="AF41" s="5129"/>
      <c r="AG41" s="5129"/>
      <c r="AH41" s="5129"/>
      <c r="AI41" s="5129"/>
      <c r="AJ41" s="5955"/>
      <c r="AK41" s="5955"/>
      <c r="AL41" s="5129"/>
      <c r="AM41" s="4463">
        <f t="shared" si="1"/>
        <v>0</v>
      </c>
      <c r="AN41" s="4484">
        <f t="shared" si="3"/>
        <v>0</v>
      </c>
      <c r="AO41" s="661"/>
      <c r="AP41" s="5117"/>
      <c r="AQ41" s="5117"/>
      <c r="AR41" s="661"/>
      <c r="AS41" s="738"/>
    </row>
    <row r="42" spans="1:48">
      <c r="A42" s="941"/>
      <c r="B42" s="1019"/>
      <c r="C42" s="613" t="s">
        <v>3920</v>
      </c>
      <c r="D42" s="5172"/>
      <c r="E42" s="5172"/>
      <c r="F42" s="5183" t="b">
        <v>1</v>
      </c>
      <c r="G42" s="5179"/>
      <c r="H42" s="5180"/>
      <c r="I42" s="5195"/>
      <c r="J42" s="5196"/>
      <c r="K42" s="5197"/>
      <c r="L42" s="5180"/>
      <c r="M42" s="5180"/>
      <c r="N42" s="5197"/>
      <c r="O42" s="5197"/>
      <c r="P42" s="5182">
        <v>0</v>
      </c>
      <c r="Q42" s="5181"/>
      <c r="R42" s="5197"/>
      <c r="S42" s="5197"/>
      <c r="T42" s="5197"/>
      <c r="U42" s="5197"/>
      <c r="V42" s="5197"/>
      <c r="W42" s="5197"/>
      <c r="X42" s="5197"/>
      <c r="Y42" s="5197"/>
      <c r="Z42" s="5197"/>
      <c r="AA42" s="5197"/>
      <c r="AB42" s="5197"/>
      <c r="AC42" s="5198">
        <f t="shared" si="0"/>
        <v>0</v>
      </c>
      <c r="AD42" s="1027"/>
      <c r="AE42" s="5118">
        <f t="shared" si="2"/>
        <v>0</v>
      </c>
      <c r="AF42" s="5129"/>
      <c r="AG42" s="5129"/>
      <c r="AH42" s="5129"/>
      <c r="AI42" s="5129"/>
      <c r="AJ42" s="5955"/>
      <c r="AK42" s="5955"/>
      <c r="AL42" s="5129"/>
      <c r="AM42" s="4463">
        <f t="shared" si="1"/>
        <v>0</v>
      </c>
      <c r="AN42" s="4484">
        <f t="shared" si="3"/>
        <v>0</v>
      </c>
      <c r="AO42" s="661"/>
      <c r="AP42" s="5117"/>
      <c r="AQ42" s="5117"/>
      <c r="AR42" s="661"/>
      <c r="AS42" s="738"/>
    </row>
    <row r="43" spans="1:48">
      <c r="A43" s="941"/>
      <c r="B43" s="1019"/>
      <c r="C43" s="613" t="s">
        <v>3920</v>
      </c>
      <c r="D43" s="5172"/>
      <c r="E43" s="5172"/>
      <c r="F43" s="5183" t="b">
        <v>1</v>
      </c>
      <c r="G43" s="5179"/>
      <c r="H43" s="5180"/>
      <c r="I43" s="5195"/>
      <c r="J43" s="5196"/>
      <c r="K43" s="5197"/>
      <c r="L43" s="5180"/>
      <c r="M43" s="5180"/>
      <c r="N43" s="5197"/>
      <c r="O43" s="5197"/>
      <c r="P43" s="5182">
        <v>0</v>
      </c>
      <c r="Q43" s="5181"/>
      <c r="R43" s="5197"/>
      <c r="S43" s="5197"/>
      <c r="T43" s="5197"/>
      <c r="U43" s="5197"/>
      <c r="V43" s="5197"/>
      <c r="W43" s="5197"/>
      <c r="X43" s="5197"/>
      <c r="Y43" s="5197"/>
      <c r="Z43" s="5197"/>
      <c r="AA43" s="5197"/>
      <c r="AB43" s="5197"/>
      <c r="AC43" s="5198">
        <f t="shared" si="0"/>
        <v>0</v>
      </c>
      <c r="AD43" s="1027"/>
      <c r="AE43" s="5118">
        <f t="shared" si="2"/>
        <v>0</v>
      </c>
      <c r="AF43" s="5129"/>
      <c r="AG43" s="5129"/>
      <c r="AH43" s="5129"/>
      <c r="AI43" s="5129"/>
      <c r="AJ43" s="5955"/>
      <c r="AK43" s="5955"/>
      <c r="AL43" s="5129"/>
      <c r="AM43" s="4463">
        <f t="shared" si="1"/>
        <v>0</v>
      </c>
      <c r="AN43" s="4484">
        <f t="shared" si="3"/>
        <v>0</v>
      </c>
      <c r="AO43" s="661"/>
      <c r="AP43" s="5117"/>
      <c r="AQ43" s="5117"/>
      <c r="AR43" s="661"/>
      <c r="AS43" s="738"/>
    </row>
    <row r="44" spans="1:48">
      <c r="A44" s="941"/>
      <c r="B44" s="1019"/>
      <c r="C44" s="613" t="s">
        <v>3920</v>
      </c>
      <c r="D44" s="5172"/>
      <c r="E44" s="5172"/>
      <c r="F44" s="5183" t="b">
        <v>1</v>
      </c>
      <c r="G44" s="5179"/>
      <c r="H44" s="5180"/>
      <c r="I44" s="5195"/>
      <c r="J44" s="5196"/>
      <c r="K44" s="5197"/>
      <c r="L44" s="5180"/>
      <c r="M44" s="5180"/>
      <c r="N44" s="5197"/>
      <c r="O44" s="5197"/>
      <c r="P44" s="5182">
        <v>0</v>
      </c>
      <c r="Q44" s="5181"/>
      <c r="R44" s="5197"/>
      <c r="S44" s="5197"/>
      <c r="T44" s="5197"/>
      <c r="U44" s="5197"/>
      <c r="V44" s="5197"/>
      <c r="W44" s="5197"/>
      <c r="X44" s="5197"/>
      <c r="Y44" s="5197"/>
      <c r="Z44" s="5197"/>
      <c r="AA44" s="5197"/>
      <c r="AB44" s="5197"/>
      <c r="AC44" s="5198">
        <f t="shared" si="0"/>
        <v>0</v>
      </c>
      <c r="AD44" s="1027"/>
      <c r="AE44" s="5118">
        <f t="shared" si="2"/>
        <v>0</v>
      </c>
      <c r="AF44" s="5129"/>
      <c r="AG44" s="5129"/>
      <c r="AH44" s="5129"/>
      <c r="AI44" s="5129"/>
      <c r="AJ44" s="5955"/>
      <c r="AK44" s="5955"/>
      <c r="AL44" s="5129"/>
      <c r="AM44" s="4463">
        <f t="shared" si="1"/>
        <v>0</v>
      </c>
      <c r="AN44" s="4484">
        <f t="shared" si="3"/>
        <v>0</v>
      </c>
      <c r="AO44" s="661"/>
      <c r="AP44" s="5117"/>
      <c r="AQ44" s="5117"/>
      <c r="AR44" s="661"/>
      <c r="AS44" s="738"/>
    </row>
    <row r="45" spans="1:48">
      <c r="A45" s="941"/>
      <c r="B45" s="1019"/>
      <c r="C45" s="613" t="s">
        <v>3920</v>
      </c>
      <c r="D45" s="5172"/>
      <c r="E45" s="5172"/>
      <c r="F45" s="5183" t="b">
        <v>1</v>
      </c>
      <c r="G45" s="5179"/>
      <c r="H45" s="5180"/>
      <c r="I45" s="5195"/>
      <c r="J45" s="5196"/>
      <c r="K45" s="5197"/>
      <c r="L45" s="5180"/>
      <c r="M45" s="5180"/>
      <c r="N45" s="5197"/>
      <c r="O45" s="5197"/>
      <c r="P45" s="5182">
        <v>0</v>
      </c>
      <c r="Q45" s="5181"/>
      <c r="R45" s="5197"/>
      <c r="S45" s="5197"/>
      <c r="T45" s="5197"/>
      <c r="U45" s="5197"/>
      <c r="V45" s="5197"/>
      <c r="W45" s="5197"/>
      <c r="X45" s="5197"/>
      <c r="Y45" s="5197"/>
      <c r="Z45" s="5197"/>
      <c r="AA45" s="5197"/>
      <c r="AB45" s="5197"/>
      <c r="AC45" s="5198">
        <f t="shared" si="0"/>
        <v>0</v>
      </c>
      <c r="AD45" s="1027"/>
      <c r="AE45" s="5118">
        <f t="shared" si="2"/>
        <v>0</v>
      </c>
      <c r="AF45" s="5129"/>
      <c r="AG45" s="5129"/>
      <c r="AH45" s="5129"/>
      <c r="AI45" s="5129"/>
      <c r="AJ45" s="5955"/>
      <c r="AK45" s="5955"/>
      <c r="AL45" s="5129"/>
      <c r="AM45" s="4463">
        <f t="shared" si="1"/>
        <v>0</v>
      </c>
      <c r="AN45" s="4484">
        <f t="shared" si="3"/>
        <v>0</v>
      </c>
      <c r="AO45" s="661"/>
      <c r="AP45" s="5117"/>
      <c r="AQ45" s="5117"/>
      <c r="AR45" s="661"/>
      <c r="AS45" s="738"/>
    </row>
    <row r="46" spans="1:48">
      <c r="A46" s="941"/>
      <c r="B46" s="1019"/>
      <c r="C46" s="613" t="s">
        <v>3920</v>
      </c>
      <c r="D46" s="5172"/>
      <c r="E46" s="5172"/>
      <c r="F46" s="5183" t="b">
        <v>1</v>
      </c>
      <c r="G46" s="5179"/>
      <c r="H46" s="5180"/>
      <c r="I46" s="5195"/>
      <c r="J46" s="5196"/>
      <c r="K46" s="5197"/>
      <c r="L46" s="5180"/>
      <c r="M46" s="5180"/>
      <c r="N46" s="5197"/>
      <c r="O46" s="5197"/>
      <c r="P46" s="5182">
        <v>0</v>
      </c>
      <c r="Q46" s="5181"/>
      <c r="R46" s="5197"/>
      <c r="S46" s="5197"/>
      <c r="T46" s="5197"/>
      <c r="U46" s="5197"/>
      <c r="V46" s="5197"/>
      <c r="W46" s="5197"/>
      <c r="X46" s="5197"/>
      <c r="Y46" s="5197"/>
      <c r="Z46" s="5197"/>
      <c r="AA46" s="5197"/>
      <c r="AB46" s="5197"/>
      <c r="AC46" s="5198">
        <f t="shared" si="0"/>
        <v>0</v>
      </c>
      <c r="AD46" s="1027"/>
      <c r="AE46" s="5118">
        <f t="shared" si="2"/>
        <v>0</v>
      </c>
      <c r="AF46" s="5129"/>
      <c r="AG46" s="5129"/>
      <c r="AH46" s="5129"/>
      <c r="AI46" s="5129"/>
      <c r="AJ46" s="5955"/>
      <c r="AK46" s="5955"/>
      <c r="AL46" s="5129"/>
      <c r="AM46" s="4463">
        <f>AJ46+AK46-AL46</f>
        <v>0</v>
      </c>
      <c r="AN46" s="4484">
        <f t="shared" si="3"/>
        <v>0</v>
      </c>
      <c r="AO46" s="661"/>
      <c r="AP46" s="5117"/>
      <c r="AQ46" s="5117"/>
      <c r="AR46" s="661"/>
      <c r="AS46" s="738"/>
    </row>
    <row r="47" spans="1:48">
      <c r="A47" s="941"/>
      <c r="B47" s="1019"/>
      <c r="C47" s="613" t="s">
        <v>3920</v>
      </c>
      <c r="D47" s="5172"/>
      <c r="E47" s="5172"/>
      <c r="F47" s="5183" t="b">
        <v>1</v>
      </c>
      <c r="G47" s="5179"/>
      <c r="H47" s="5180"/>
      <c r="I47" s="5195"/>
      <c r="J47" s="5196"/>
      <c r="K47" s="5197"/>
      <c r="L47" s="5180"/>
      <c r="M47" s="5180"/>
      <c r="N47" s="5197"/>
      <c r="O47" s="5197"/>
      <c r="P47" s="5182">
        <v>0</v>
      </c>
      <c r="Q47" s="5181"/>
      <c r="R47" s="5197"/>
      <c r="S47" s="5197"/>
      <c r="T47" s="5197"/>
      <c r="U47" s="5197"/>
      <c r="V47" s="5197"/>
      <c r="W47" s="5197"/>
      <c r="X47" s="5197"/>
      <c r="Y47" s="5197"/>
      <c r="Z47" s="5197"/>
      <c r="AA47" s="5197"/>
      <c r="AB47" s="5197"/>
      <c r="AC47" s="5198">
        <f t="shared" si="0"/>
        <v>0</v>
      </c>
      <c r="AD47" s="1027"/>
      <c r="AE47" s="5118">
        <f t="shared" si="2"/>
        <v>0</v>
      </c>
      <c r="AF47" s="5129"/>
      <c r="AG47" s="5129"/>
      <c r="AH47" s="5129"/>
      <c r="AI47" s="5129"/>
      <c r="AJ47" s="5955"/>
      <c r="AK47" s="5955"/>
      <c r="AL47" s="5129"/>
      <c r="AM47" s="4463">
        <f>AJ47+AK47-AL47</f>
        <v>0</v>
      </c>
      <c r="AN47" s="4484">
        <f t="shared" si="3"/>
        <v>0</v>
      </c>
      <c r="AO47" s="661"/>
      <c r="AP47" s="5117"/>
      <c r="AQ47" s="5117"/>
      <c r="AR47" s="661"/>
      <c r="AS47" s="738"/>
    </row>
    <row r="48" spans="1:48">
      <c r="A48" s="941"/>
      <c r="B48" s="1019"/>
      <c r="C48" s="5184" t="s">
        <v>1358</v>
      </c>
      <c r="D48" s="5185"/>
      <c r="E48" s="5186"/>
      <c r="F48" s="4980"/>
      <c r="G48" s="5187"/>
      <c r="H48" s="5187"/>
      <c r="I48" s="5187"/>
      <c r="J48" s="5187"/>
      <c r="K48" s="4946">
        <f>SUMIF($F$15:$F$47,"TRUE",K15:K47)</f>
        <v>0</v>
      </c>
      <c r="L48" s="5188"/>
      <c r="M48" s="5188"/>
      <c r="N48" s="4946">
        <f>SUMIF($F$15:$F$47,"TRUE",N15:N47)</f>
        <v>0</v>
      </c>
      <c r="O48" s="4946">
        <f>SUMIF($F$15:$F$47,"TRUE",O15:O47)</f>
        <v>0</v>
      </c>
      <c r="P48" s="5188"/>
      <c r="Q48" s="5188"/>
      <c r="R48" s="4946">
        <f t="shared" ref="R48:AC48" si="4">SUMIF($F$15:$F$47,"TRUE",R15:R47)</f>
        <v>0</v>
      </c>
      <c r="S48" s="4946">
        <f>SUMIF($F$15:$F$47,"TRUE",S15:S47)</f>
        <v>0</v>
      </c>
      <c r="T48" s="4946">
        <f t="shared" si="4"/>
        <v>0</v>
      </c>
      <c r="U48" s="4946">
        <f t="shared" si="4"/>
        <v>0</v>
      </c>
      <c r="V48" s="4946">
        <f t="shared" si="4"/>
        <v>0</v>
      </c>
      <c r="W48" s="4946">
        <f t="shared" si="4"/>
        <v>0</v>
      </c>
      <c r="X48" s="4946">
        <f t="shared" si="4"/>
        <v>0</v>
      </c>
      <c r="Y48" s="4946">
        <f t="shared" si="4"/>
        <v>0</v>
      </c>
      <c r="Z48" s="4946">
        <f t="shared" si="4"/>
        <v>0</v>
      </c>
      <c r="AA48" s="4946">
        <f t="shared" si="4"/>
        <v>0</v>
      </c>
      <c r="AB48" s="4946">
        <f t="shared" si="4"/>
        <v>0</v>
      </c>
      <c r="AC48" s="4986">
        <f t="shared" si="4"/>
        <v>0</v>
      </c>
      <c r="AD48" s="5114"/>
      <c r="AE48" s="5130">
        <f t="shared" ref="AE48:AN48" si="5">SUMIF($F$15:$F$47,"TRUE",AE15:AE47)</f>
        <v>0</v>
      </c>
      <c r="AF48" s="4946">
        <f t="shared" si="5"/>
        <v>0</v>
      </c>
      <c r="AG48" s="4946">
        <f t="shared" si="5"/>
        <v>0</v>
      </c>
      <c r="AH48" s="4946">
        <f t="shared" si="5"/>
        <v>0</v>
      </c>
      <c r="AI48" s="4946">
        <f t="shared" si="5"/>
        <v>0</v>
      </c>
      <c r="AJ48" s="4946">
        <f t="shared" si="5"/>
        <v>0</v>
      </c>
      <c r="AK48" s="4946">
        <f t="shared" si="5"/>
        <v>0</v>
      </c>
      <c r="AL48" s="4946">
        <f t="shared" si="5"/>
        <v>0</v>
      </c>
      <c r="AM48" s="4946">
        <f t="shared" si="5"/>
        <v>0</v>
      </c>
      <c r="AN48" s="4986">
        <f t="shared" si="5"/>
        <v>0</v>
      </c>
      <c r="AO48" s="662"/>
      <c r="AP48" s="5119">
        <f>SUMIF($F$15:$F$47,"TRUE",AP15:AP47)</f>
        <v>0</v>
      </c>
      <c r="AQ48" s="7449"/>
      <c r="AR48" s="662"/>
      <c r="AS48" s="740"/>
      <c r="AT48" s="179"/>
      <c r="AU48" s="179"/>
      <c r="AV48" s="179"/>
    </row>
    <row r="49" spans="1:48" ht="13.5" thickBot="1">
      <c r="A49" s="941"/>
      <c r="B49" s="1019"/>
      <c r="C49" s="5189" t="s">
        <v>44</v>
      </c>
      <c r="D49" s="5190"/>
      <c r="E49" s="5191"/>
      <c r="F49" s="5192"/>
      <c r="G49" s="5193"/>
      <c r="H49" s="5193"/>
      <c r="I49" s="5193"/>
      <c r="J49" s="5193"/>
      <c r="K49" s="5132">
        <f>SUM(K15:K47)</f>
        <v>0</v>
      </c>
      <c r="L49" s="5194"/>
      <c r="M49" s="5194"/>
      <c r="N49" s="5132">
        <f>SUM(N15:N47)</f>
        <v>0</v>
      </c>
      <c r="O49" s="5132">
        <f>SUM(O15:O47)</f>
        <v>0</v>
      </c>
      <c r="P49" s="5194"/>
      <c r="Q49" s="5194"/>
      <c r="R49" s="5132">
        <f t="shared" ref="R49:AC49" si="6">SUM(R15:R47)</f>
        <v>0</v>
      </c>
      <c r="S49" s="5132">
        <f>SUM(S15:S47)</f>
        <v>0</v>
      </c>
      <c r="T49" s="5132">
        <f t="shared" si="6"/>
        <v>0</v>
      </c>
      <c r="U49" s="5132">
        <f t="shared" si="6"/>
        <v>0</v>
      </c>
      <c r="V49" s="5132">
        <f t="shared" si="6"/>
        <v>0</v>
      </c>
      <c r="W49" s="5132">
        <f t="shared" si="6"/>
        <v>0</v>
      </c>
      <c r="X49" s="5132">
        <f t="shared" si="6"/>
        <v>0</v>
      </c>
      <c r="Y49" s="5132">
        <f t="shared" si="6"/>
        <v>0</v>
      </c>
      <c r="Z49" s="5132">
        <f t="shared" si="6"/>
        <v>0</v>
      </c>
      <c r="AA49" s="5132">
        <f t="shared" si="6"/>
        <v>0</v>
      </c>
      <c r="AB49" s="5132">
        <f t="shared" si="6"/>
        <v>0</v>
      </c>
      <c r="AC49" s="5133">
        <f t="shared" si="6"/>
        <v>0</v>
      </c>
      <c r="AD49" s="5115"/>
      <c r="AE49" s="5131">
        <f t="shared" ref="AE49:AN49" si="7">SUM(AE15:AE47)</f>
        <v>0</v>
      </c>
      <c r="AF49" s="5132">
        <f t="shared" si="7"/>
        <v>0</v>
      </c>
      <c r="AG49" s="5132">
        <f t="shared" si="7"/>
        <v>0</v>
      </c>
      <c r="AH49" s="5132">
        <f t="shared" si="7"/>
        <v>0</v>
      </c>
      <c r="AI49" s="5132">
        <f t="shared" si="7"/>
        <v>0</v>
      </c>
      <c r="AJ49" s="5132">
        <f>SUM(AJ15:AJ47)</f>
        <v>0</v>
      </c>
      <c r="AK49" s="5132">
        <f>SUM(AK15:AK47)</f>
        <v>0</v>
      </c>
      <c r="AL49" s="5132">
        <f t="shared" si="7"/>
        <v>0</v>
      </c>
      <c r="AM49" s="5132">
        <f t="shared" si="7"/>
        <v>0</v>
      </c>
      <c r="AN49" s="5133">
        <f t="shared" si="7"/>
        <v>0</v>
      </c>
      <c r="AO49" s="662"/>
      <c r="AP49" s="5120">
        <f>SUM(AP15:AP47)</f>
        <v>0</v>
      </c>
      <c r="AQ49" s="7460"/>
      <c r="AR49" s="662"/>
      <c r="AS49" s="740"/>
      <c r="AT49" s="179"/>
      <c r="AU49" s="179"/>
      <c r="AV49" s="179"/>
    </row>
    <row r="50" spans="1:48" ht="13.5" thickBot="1">
      <c r="A50" s="942"/>
      <c r="B50" s="1020"/>
      <c r="C50" s="1012"/>
      <c r="D50" s="1012"/>
      <c r="E50" s="1020"/>
      <c r="F50" s="1012"/>
      <c r="G50" s="1012"/>
      <c r="H50" s="1012"/>
      <c r="I50" s="1012"/>
      <c r="J50" s="1012"/>
      <c r="K50" s="1012"/>
      <c r="L50" s="1012"/>
      <c r="M50" s="1012"/>
      <c r="N50" s="1012"/>
      <c r="O50" s="1012"/>
      <c r="P50" s="1012"/>
      <c r="Q50" s="1012"/>
      <c r="R50" s="1012"/>
      <c r="S50" s="1012"/>
      <c r="T50" s="1012"/>
      <c r="U50" s="1012"/>
      <c r="V50" s="1012"/>
      <c r="W50" s="1012"/>
      <c r="X50" s="1012"/>
      <c r="Y50" s="1012"/>
      <c r="Z50" s="1012"/>
      <c r="AA50" s="1012"/>
      <c r="AB50" s="1012"/>
      <c r="AC50" s="1012"/>
      <c r="AD50" s="1016"/>
      <c r="AE50" s="1016"/>
      <c r="AF50" s="1012"/>
      <c r="AG50" s="1021"/>
      <c r="AH50" s="1014"/>
      <c r="AI50" s="661"/>
      <c r="AJ50" s="661"/>
      <c r="AK50" s="661"/>
      <c r="AL50" s="661"/>
      <c r="AM50" s="661"/>
      <c r="AN50" s="661"/>
      <c r="AO50" s="661"/>
      <c r="AP50" s="661"/>
      <c r="AQ50" s="6177"/>
      <c r="AR50" s="661"/>
      <c r="AS50" s="738"/>
    </row>
    <row r="51" spans="1:48">
      <c r="A51" s="940"/>
      <c r="B51" s="1012"/>
      <c r="C51" s="1012"/>
      <c r="D51" s="237" t="s">
        <v>56</v>
      </c>
      <c r="E51" s="872" t="s">
        <v>3243</v>
      </c>
      <c r="F51" s="1012"/>
      <c r="G51" s="1012"/>
      <c r="H51" s="1012"/>
      <c r="I51" s="1012"/>
      <c r="J51" s="1012"/>
      <c r="K51" s="1012"/>
      <c r="L51" s="1012"/>
      <c r="M51" s="1012"/>
      <c r="N51" s="1012"/>
      <c r="O51" s="1012"/>
      <c r="P51" s="1012"/>
      <c r="Q51" s="1012"/>
      <c r="R51" s="1012"/>
      <c r="S51" s="1012"/>
      <c r="T51" s="1012"/>
      <c r="U51" s="1012"/>
      <c r="V51" s="1012"/>
      <c r="W51" s="1012"/>
      <c r="X51" s="1012"/>
      <c r="Y51" s="1012"/>
      <c r="Z51" s="1012"/>
      <c r="AA51" s="1012"/>
      <c r="AB51" s="1012"/>
      <c r="AC51" s="1012"/>
      <c r="AD51" s="1016"/>
      <c r="AE51" s="1016"/>
      <c r="AF51" s="1012"/>
      <c r="AG51" s="1021"/>
      <c r="AH51" s="8937" t="s">
        <v>4185</v>
      </c>
      <c r="AI51" s="8939" t="s">
        <v>4163</v>
      </c>
      <c r="AJ51" s="8922" t="s">
        <v>1367</v>
      </c>
      <c r="AK51" s="8922"/>
      <c r="AL51" s="8922" t="s">
        <v>4161</v>
      </c>
      <c r="AM51" s="8923"/>
      <c r="AN51" s="661"/>
      <c r="AO51" s="661"/>
      <c r="AP51" s="661"/>
      <c r="AQ51" s="6177"/>
      <c r="AR51" s="661"/>
      <c r="AS51" s="738"/>
    </row>
    <row r="52" spans="1:48" ht="13.5" thickBot="1">
      <c r="A52" s="940"/>
      <c r="B52" s="1012"/>
      <c r="C52" s="1012"/>
      <c r="D52" s="3280"/>
      <c r="E52" s="100" t="s">
        <v>1271</v>
      </c>
      <c r="F52" s="1012"/>
      <c r="G52" s="1012"/>
      <c r="H52" s="1012"/>
      <c r="I52" s="1012"/>
      <c r="J52" s="1012"/>
      <c r="K52" s="1012"/>
      <c r="L52" s="1012"/>
      <c r="M52" s="1012"/>
      <c r="N52" s="1012"/>
      <c r="O52" s="1012"/>
      <c r="P52" s="1012"/>
      <c r="Q52" s="1012"/>
      <c r="R52" s="1012"/>
      <c r="S52" s="1012"/>
      <c r="T52" s="1012"/>
      <c r="U52" s="1012"/>
      <c r="V52" s="1012"/>
      <c r="W52" s="1012"/>
      <c r="X52" s="1022"/>
      <c r="Y52" s="1012"/>
      <c r="Z52" s="1012"/>
      <c r="AA52" s="1023"/>
      <c r="AB52" s="1012"/>
      <c r="AC52" s="1012"/>
      <c r="AD52" s="1012"/>
      <c r="AE52" s="1012"/>
      <c r="AF52" s="1012"/>
      <c r="AG52" s="1021"/>
      <c r="AH52" s="8938"/>
      <c r="AI52" s="8940"/>
      <c r="AJ52" s="7442" t="s">
        <v>1262</v>
      </c>
      <c r="AK52" s="7442" t="s">
        <v>4162</v>
      </c>
      <c r="AL52" s="7442" t="s">
        <v>1262</v>
      </c>
      <c r="AM52" s="7443" t="s">
        <v>4162</v>
      </c>
      <c r="AN52" s="661"/>
      <c r="AO52" s="661"/>
      <c r="AP52" s="661"/>
      <c r="AQ52" s="6177"/>
      <c r="AR52" s="661"/>
      <c r="AS52" s="738"/>
    </row>
    <row r="53" spans="1:48">
      <c r="A53" s="940"/>
      <c r="B53" s="1012"/>
      <c r="C53" s="1012"/>
      <c r="D53" s="3280"/>
      <c r="E53" s="6174" t="s">
        <v>4165</v>
      </c>
      <c r="F53" s="1012"/>
      <c r="G53" s="1012"/>
      <c r="H53" s="1012"/>
      <c r="I53" s="1012"/>
      <c r="J53" s="1012"/>
      <c r="K53" s="1012"/>
      <c r="L53" s="1012"/>
      <c r="M53" s="1012"/>
      <c r="N53" s="1012"/>
      <c r="O53" s="1012"/>
      <c r="P53" s="1012"/>
      <c r="Q53" s="1012"/>
      <c r="R53" s="1012"/>
      <c r="S53" s="1012"/>
      <c r="T53" s="1012"/>
      <c r="U53" s="1012"/>
      <c r="V53" s="1012"/>
      <c r="W53" s="1012"/>
      <c r="X53" s="1022"/>
      <c r="Y53" s="1022"/>
      <c r="Z53" s="1012"/>
      <c r="AA53" s="1023"/>
      <c r="AB53" s="1012"/>
      <c r="AC53" s="1012"/>
      <c r="AD53" s="1012"/>
      <c r="AE53" s="1012"/>
      <c r="AF53" s="1012"/>
      <c r="AG53" s="1021"/>
      <c r="AH53" s="7444" t="s">
        <v>4152</v>
      </c>
      <c r="AI53" s="7655">
        <v>1.4999999999999999E-2</v>
      </c>
      <c r="AJ53" s="7445"/>
      <c r="AK53" s="7445"/>
      <c r="AL53" s="7445"/>
      <c r="AM53" s="7446"/>
      <c r="AN53" s="661"/>
      <c r="AO53" s="661"/>
      <c r="AP53" s="6177"/>
      <c r="AQ53" s="3428"/>
      <c r="AR53" s="661"/>
      <c r="AS53" s="738"/>
    </row>
    <row r="54" spans="1:48">
      <c r="A54" s="738"/>
      <c r="B54" s="661"/>
      <c r="C54" s="661"/>
      <c r="D54" s="661"/>
      <c r="E54" s="817"/>
      <c r="F54" s="661"/>
      <c r="G54" s="661"/>
      <c r="H54" s="661"/>
      <c r="I54" s="661"/>
      <c r="J54" s="661"/>
      <c r="K54" s="661"/>
      <c r="L54" s="661"/>
      <c r="M54" s="661"/>
      <c r="N54" s="661"/>
      <c r="O54" s="661"/>
      <c r="P54" s="661"/>
      <c r="Q54" s="661"/>
      <c r="R54" s="661"/>
      <c r="S54" s="661"/>
      <c r="T54" s="661"/>
      <c r="U54" s="661"/>
      <c r="V54" s="661"/>
      <c r="W54" s="661"/>
      <c r="X54" s="661"/>
      <c r="Y54" s="661"/>
      <c r="Z54" s="661"/>
      <c r="AA54" s="661"/>
      <c r="AB54" s="661"/>
      <c r="AC54" s="661"/>
      <c r="AD54" s="661"/>
      <c r="AE54" s="661"/>
      <c r="AF54" s="661"/>
      <c r="AG54" s="661"/>
      <c r="AH54" s="7422" t="s">
        <v>4154</v>
      </c>
      <c r="AI54" s="7661">
        <v>0.04</v>
      </c>
      <c r="AJ54" s="7423"/>
      <c r="AK54" s="7423"/>
      <c r="AL54" s="7423"/>
      <c r="AM54" s="7300"/>
      <c r="AN54" s="661"/>
      <c r="AO54" s="661"/>
      <c r="AP54" s="661"/>
      <c r="AQ54" s="6177"/>
      <c r="AR54" s="661"/>
      <c r="AS54" s="738"/>
    </row>
    <row r="55" spans="1:48">
      <c r="A55" s="738"/>
      <c r="B55" s="6177"/>
      <c r="C55" s="6177"/>
      <c r="D55" s="6177"/>
      <c r="E55" s="6332"/>
      <c r="F55" s="6177"/>
      <c r="G55" s="6177"/>
      <c r="H55" s="6177"/>
      <c r="I55" s="6177"/>
      <c r="J55" s="6177"/>
      <c r="K55" s="6177"/>
      <c r="L55" s="6177"/>
      <c r="M55" s="6177"/>
      <c r="N55" s="6177"/>
      <c r="O55" s="6177"/>
      <c r="P55" s="6177"/>
      <c r="Q55" s="6177"/>
      <c r="R55" s="6177"/>
      <c r="S55" s="6177"/>
      <c r="T55" s="6177"/>
      <c r="U55" s="6177"/>
      <c r="V55" s="6177"/>
      <c r="W55" s="6177"/>
      <c r="X55" s="6177"/>
      <c r="Y55" s="6177"/>
      <c r="Z55" s="6177"/>
      <c r="AA55" s="6177"/>
      <c r="AB55" s="6177"/>
      <c r="AC55" s="6177"/>
      <c r="AD55" s="6177"/>
      <c r="AE55" s="6177"/>
      <c r="AF55" s="6177"/>
      <c r="AG55" s="6177"/>
      <c r="AH55" s="7422" t="s">
        <v>4155</v>
      </c>
      <c r="AI55" s="7661">
        <v>0.06</v>
      </c>
      <c r="AJ55" s="7423"/>
      <c r="AK55" s="7423"/>
      <c r="AL55" s="7423"/>
      <c r="AM55" s="7300"/>
      <c r="AN55" s="6177"/>
      <c r="AO55" s="6177"/>
      <c r="AP55" s="6177"/>
      <c r="AQ55" s="6177"/>
      <c r="AR55" s="6177"/>
      <c r="AS55" s="738"/>
    </row>
    <row r="56" spans="1:48">
      <c r="A56" s="738"/>
      <c r="B56" s="6177"/>
      <c r="C56" s="6177"/>
      <c r="D56" s="6177"/>
      <c r="E56" s="6332"/>
      <c r="F56" s="6177"/>
      <c r="G56" s="6177"/>
      <c r="H56" s="6177"/>
      <c r="I56" s="6177"/>
      <c r="J56" s="6177"/>
      <c r="K56" s="6177"/>
      <c r="L56" s="6177"/>
      <c r="M56" s="6177"/>
      <c r="N56" s="6177"/>
      <c r="O56" s="6177"/>
      <c r="P56" s="6177"/>
      <c r="Q56" s="6177"/>
      <c r="R56" s="6177"/>
      <c r="S56" s="6177"/>
      <c r="T56" s="6177"/>
      <c r="U56" s="6177"/>
      <c r="V56" s="6177"/>
      <c r="W56" s="6177"/>
      <c r="X56" s="6177"/>
      <c r="Y56" s="6177"/>
      <c r="Z56" s="6177"/>
      <c r="AA56" s="6177"/>
      <c r="AB56" s="6177"/>
      <c r="AC56" s="6177"/>
      <c r="AD56" s="6177"/>
      <c r="AE56" s="6177"/>
      <c r="AF56" s="6177"/>
      <c r="AG56" s="6177"/>
      <c r="AH56" s="7422" t="s">
        <v>4156</v>
      </c>
      <c r="AI56" s="7661">
        <v>0.12</v>
      </c>
      <c r="AJ56" s="7423"/>
      <c r="AK56" s="7423"/>
      <c r="AL56" s="7423"/>
      <c r="AM56" s="7300"/>
      <c r="AN56" s="6177"/>
      <c r="AO56" s="6177"/>
      <c r="AP56" s="6177"/>
      <c r="AQ56" s="6177"/>
      <c r="AR56" s="6177"/>
      <c r="AS56" s="738"/>
    </row>
    <row r="57" spans="1:48">
      <c r="A57" s="738"/>
      <c r="B57" s="6177"/>
      <c r="C57" s="6177"/>
      <c r="D57" s="6177"/>
      <c r="E57" s="6332"/>
      <c r="F57" s="6177"/>
      <c r="G57" s="6177"/>
      <c r="H57" s="6177"/>
      <c r="I57" s="6177"/>
      <c r="J57" s="6177"/>
      <c r="K57" s="6177"/>
      <c r="L57" s="6177"/>
      <c r="M57" s="6177"/>
      <c r="N57" s="6177"/>
      <c r="O57" s="6177"/>
      <c r="P57" s="6177"/>
      <c r="Q57" s="6177"/>
      <c r="R57" s="6177"/>
      <c r="S57" s="6177"/>
      <c r="T57" s="6177"/>
      <c r="U57" s="6177"/>
      <c r="V57" s="6177"/>
      <c r="W57" s="6177"/>
      <c r="X57" s="6177"/>
      <c r="Y57" s="6177"/>
      <c r="Z57" s="6177"/>
      <c r="AA57" s="6177"/>
      <c r="AB57" s="6177"/>
      <c r="AC57" s="6177"/>
      <c r="AD57" s="6177"/>
      <c r="AE57" s="6177"/>
      <c r="AF57" s="6177"/>
      <c r="AG57" s="6177"/>
      <c r="AH57" s="7422" t="s">
        <v>4157</v>
      </c>
      <c r="AI57" s="7661">
        <v>0.25</v>
      </c>
      <c r="AJ57" s="7423"/>
      <c r="AK57" s="7423"/>
      <c r="AL57" s="7423"/>
      <c r="AM57" s="7300"/>
      <c r="AN57" s="6177"/>
      <c r="AO57" s="6177"/>
      <c r="AP57" s="6177"/>
      <c r="AQ57" s="6177"/>
      <c r="AR57" s="6177"/>
      <c r="AS57" s="738"/>
    </row>
    <row r="58" spans="1:48">
      <c r="A58" s="738"/>
      <c r="B58" s="6177"/>
      <c r="C58" s="6177"/>
      <c r="D58" s="6177"/>
      <c r="E58" s="6332"/>
      <c r="F58" s="6177"/>
      <c r="G58" s="6177"/>
      <c r="H58" s="6177"/>
      <c r="I58" s="6177"/>
      <c r="J58" s="6177"/>
      <c r="K58" s="6177"/>
      <c r="L58" s="6177"/>
      <c r="M58" s="6177"/>
      <c r="N58" s="6177"/>
      <c r="O58" s="6177"/>
      <c r="P58" s="6177"/>
      <c r="Q58" s="6177"/>
      <c r="R58" s="6177"/>
      <c r="S58" s="6177"/>
      <c r="T58" s="6177"/>
      <c r="U58" s="6177"/>
      <c r="V58" s="6177"/>
      <c r="W58" s="6177"/>
      <c r="X58" s="6177"/>
      <c r="Y58" s="6177"/>
      <c r="Z58" s="6177"/>
      <c r="AA58" s="6177"/>
      <c r="AB58" s="6177"/>
      <c r="AC58" s="6177"/>
      <c r="AD58" s="6177"/>
      <c r="AE58" s="6177"/>
      <c r="AF58" s="6177"/>
      <c r="AG58" s="6177"/>
      <c r="AH58" s="7424" t="s">
        <v>4158</v>
      </c>
      <c r="AI58" s="7661"/>
      <c r="AJ58" s="7302"/>
      <c r="AK58" s="7302"/>
      <c r="AL58" s="7302"/>
      <c r="AM58" s="7425"/>
      <c r="AN58" s="6177"/>
      <c r="AO58" s="6177"/>
      <c r="AP58" s="6177"/>
      <c r="AQ58" s="6177"/>
      <c r="AR58" s="6177"/>
      <c r="AS58" s="738"/>
    </row>
    <row r="59" spans="1:48">
      <c r="A59" s="738"/>
      <c r="B59" s="6177"/>
      <c r="C59" s="6177"/>
      <c r="D59" s="6177"/>
      <c r="E59" s="6332"/>
      <c r="F59" s="6177"/>
      <c r="G59" s="6177"/>
      <c r="H59" s="6177"/>
      <c r="I59" s="6177"/>
      <c r="J59" s="6177"/>
      <c r="K59" s="6177"/>
      <c r="L59" s="6177"/>
      <c r="M59" s="6177"/>
      <c r="N59" s="6177"/>
      <c r="O59" s="6177"/>
      <c r="P59" s="6177"/>
      <c r="Q59" s="6177"/>
      <c r="R59" s="6177"/>
      <c r="S59" s="6177"/>
      <c r="T59" s="6177"/>
      <c r="U59" s="6177"/>
      <c r="V59" s="6177"/>
      <c r="W59" s="6177"/>
      <c r="X59" s="6177"/>
      <c r="Y59" s="6177"/>
      <c r="Z59" s="6177"/>
      <c r="AA59" s="6177"/>
      <c r="AB59" s="6177"/>
      <c r="AC59" s="6177"/>
      <c r="AD59" s="6177"/>
      <c r="AE59" s="6177"/>
      <c r="AF59" s="6177"/>
      <c r="AG59" s="6177"/>
      <c r="AH59" s="7422" t="s">
        <v>4159</v>
      </c>
      <c r="AI59" s="7661">
        <v>0.15</v>
      </c>
      <c r="AJ59" s="7423"/>
      <c r="AK59" s="7423"/>
      <c r="AL59" s="7423"/>
      <c r="AM59" s="7300"/>
      <c r="AN59" s="6177"/>
      <c r="AO59" s="6177"/>
      <c r="AP59" s="6177"/>
      <c r="AQ59" s="6177"/>
      <c r="AR59" s="6177"/>
      <c r="AS59" s="738"/>
    </row>
    <row r="60" spans="1:48">
      <c r="A60" s="738"/>
      <c r="B60" s="6177"/>
      <c r="C60" s="6177"/>
      <c r="D60" s="6177"/>
      <c r="E60" s="6332"/>
      <c r="F60" s="6177"/>
      <c r="G60" s="6177"/>
      <c r="H60" s="6177"/>
      <c r="I60" s="6177"/>
      <c r="J60" s="6177"/>
      <c r="K60" s="6177"/>
      <c r="L60" s="6177"/>
      <c r="M60" s="6177"/>
      <c r="N60" s="6177"/>
      <c r="O60" s="6177"/>
      <c r="P60" s="6177"/>
      <c r="Q60" s="6177"/>
      <c r="R60" s="6177"/>
      <c r="S60" s="6177"/>
      <c r="T60" s="6177"/>
      <c r="U60" s="6177"/>
      <c r="V60" s="6177"/>
      <c r="W60" s="6177"/>
      <c r="X60" s="6177"/>
      <c r="Y60" s="6177"/>
      <c r="Z60" s="6177"/>
      <c r="AA60" s="6177"/>
      <c r="AB60" s="6177"/>
      <c r="AC60" s="6177"/>
      <c r="AD60" s="6177"/>
      <c r="AE60" s="6177"/>
      <c r="AF60" s="6177"/>
      <c r="AG60" s="6177"/>
      <c r="AH60" s="7422" t="s">
        <v>4160</v>
      </c>
      <c r="AI60" s="7661">
        <v>0.25</v>
      </c>
      <c r="AJ60" s="7423"/>
      <c r="AK60" s="7423"/>
      <c r="AL60" s="7423"/>
      <c r="AM60" s="7300"/>
      <c r="AN60" s="6177"/>
      <c r="AO60" s="6177"/>
      <c r="AP60" s="6177"/>
      <c r="AQ60" s="6177"/>
      <c r="AR60" s="6177"/>
      <c r="AS60" s="738"/>
    </row>
    <row r="61" spans="1:48" ht="13.5" thickBot="1">
      <c r="A61" s="738"/>
      <c r="B61" s="6177"/>
      <c r="C61" s="6177"/>
      <c r="D61" s="6177"/>
      <c r="E61" s="6332"/>
      <c r="F61" s="6177"/>
      <c r="G61" s="6177"/>
      <c r="H61" s="6177"/>
      <c r="I61" s="6177"/>
      <c r="J61" s="6177"/>
      <c r="K61" s="6177"/>
      <c r="L61" s="6177"/>
      <c r="M61" s="6177"/>
      <c r="N61" s="6177"/>
      <c r="O61" s="6177"/>
      <c r="P61" s="6177"/>
      <c r="Q61" s="6177"/>
      <c r="R61" s="6177"/>
      <c r="S61" s="6177"/>
      <c r="T61" s="6177"/>
      <c r="U61" s="6177"/>
      <c r="V61" s="6177"/>
      <c r="W61" s="6177"/>
      <c r="X61" s="6177"/>
      <c r="Y61" s="6177"/>
      <c r="Z61" s="6177"/>
      <c r="AA61" s="6177"/>
      <c r="AB61" s="6177"/>
      <c r="AC61" s="6177"/>
      <c r="AD61" s="6177"/>
      <c r="AE61" s="6177"/>
      <c r="AF61" s="6177"/>
      <c r="AG61" s="6177"/>
      <c r="AH61" s="7304" t="s">
        <v>44</v>
      </c>
      <c r="AI61" s="7305"/>
      <c r="AJ61" s="7426">
        <f>SUM(AJ53:AJ60)</f>
        <v>0</v>
      </c>
      <c r="AK61" s="7426">
        <f>SUM(AK53:AK60)</f>
        <v>0</v>
      </c>
      <c r="AL61" s="7426">
        <f>SUM(AL53:AL60)</f>
        <v>0</v>
      </c>
      <c r="AM61" s="7427">
        <f>SUM(AM53:AM60)</f>
        <v>0</v>
      </c>
      <c r="AN61" s="6177"/>
      <c r="AO61" s="6177"/>
      <c r="AP61" s="6177"/>
      <c r="AQ61" s="6177"/>
      <c r="AR61" s="6177"/>
      <c r="AS61" s="738"/>
    </row>
    <row r="62" spans="1:48">
      <c r="A62" s="738"/>
      <c r="B62" s="6177"/>
      <c r="C62" s="6177"/>
      <c r="D62" s="6177"/>
      <c r="E62" s="6332"/>
      <c r="F62" s="6177"/>
      <c r="G62" s="6177"/>
      <c r="H62" s="6177"/>
      <c r="I62" s="6177"/>
      <c r="J62" s="6177"/>
      <c r="K62" s="6177"/>
      <c r="L62" s="6177"/>
      <c r="M62" s="6177"/>
      <c r="N62" s="6177"/>
      <c r="O62" s="6177"/>
      <c r="P62" s="6177"/>
      <c r="Q62" s="6177"/>
      <c r="R62" s="6177"/>
      <c r="S62" s="6177"/>
      <c r="T62" s="6177"/>
      <c r="U62" s="6177"/>
      <c r="V62" s="6177"/>
      <c r="W62" s="6177"/>
      <c r="X62" s="6177"/>
      <c r="Y62" s="6177"/>
      <c r="Z62" s="6177"/>
      <c r="AA62" s="6177"/>
      <c r="AB62" s="6177"/>
      <c r="AC62" s="6177"/>
      <c r="AD62" s="6177"/>
      <c r="AE62" s="6177"/>
      <c r="AF62" s="6177"/>
      <c r="AG62" s="6177"/>
      <c r="AH62" s="6177"/>
      <c r="AI62" s="6177"/>
      <c r="AJ62" s="6177"/>
      <c r="AK62" s="6177"/>
      <c r="AL62" s="6177"/>
      <c r="AM62" s="6177"/>
      <c r="AN62" s="6177"/>
      <c r="AO62" s="6177"/>
      <c r="AP62" s="6177"/>
      <c r="AQ62" s="6177"/>
      <c r="AR62" s="6177"/>
      <c r="AS62" s="738"/>
    </row>
    <row r="63" spans="1:48">
      <c r="A63" s="738"/>
      <c r="B63" s="6177"/>
      <c r="C63" s="6177"/>
      <c r="D63" s="6177"/>
      <c r="E63" s="6332"/>
      <c r="F63" s="6177"/>
      <c r="G63" s="6177"/>
      <c r="H63" s="6177"/>
      <c r="I63" s="6177"/>
      <c r="J63" s="6177"/>
      <c r="K63" s="6177"/>
      <c r="L63" s="6177"/>
      <c r="M63" s="6177"/>
      <c r="N63" s="6177"/>
      <c r="O63" s="6177"/>
      <c r="P63" s="6177"/>
      <c r="Q63" s="6177"/>
      <c r="R63" s="6177"/>
      <c r="S63" s="6177"/>
      <c r="T63" s="6177"/>
      <c r="U63" s="6177"/>
      <c r="V63" s="6177"/>
      <c r="W63" s="6177"/>
      <c r="X63" s="6177"/>
      <c r="Y63" s="6177"/>
      <c r="Z63" s="6177"/>
      <c r="AA63" s="6177"/>
      <c r="AB63" s="6177"/>
      <c r="AC63" s="6177"/>
      <c r="AD63" s="6177"/>
      <c r="AE63" s="6177"/>
      <c r="AF63" s="6177"/>
      <c r="AG63" s="6177"/>
      <c r="AH63" s="6177"/>
      <c r="AI63" s="6177"/>
      <c r="AJ63" s="6177"/>
      <c r="AK63" s="6177"/>
      <c r="AL63" s="6177"/>
      <c r="AM63" s="6177"/>
      <c r="AN63" s="6177"/>
      <c r="AO63" s="6177"/>
      <c r="AP63" s="3428" t="s">
        <v>1279</v>
      </c>
      <c r="AQ63" s="6177"/>
      <c r="AR63" s="6177"/>
      <c r="AS63" s="738"/>
    </row>
    <row r="64" spans="1:48">
      <c r="A64" s="738"/>
      <c r="B64" s="6177"/>
      <c r="C64" s="6177"/>
      <c r="D64" s="6177"/>
      <c r="E64" s="6332"/>
      <c r="F64" s="6177"/>
      <c r="G64" s="6177"/>
      <c r="H64" s="6177"/>
      <c r="I64" s="6177"/>
      <c r="J64" s="6177"/>
      <c r="K64" s="6177"/>
      <c r="L64" s="6177"/>
      <c r="M64" s="6177"/>
      <c r="N64" s="6177"/>
      <c r="O64" s="6177"/>
      <c r="P64" s="6177"/>
      <c r="Q64" s="6177"/>
      <c r="R64" s="6177"/>
      <c r="S64" s="6177"/>
      <c r="T64" s="6177"/>
      <c r="U64" s="6177"/>
      <c r="V64" s="6177"/>
      <c r="W64" s="6177"/>
      <c r="X64" s="6177"/>
      <c r="Y64" s="6177"/>
      <c r="Z64" s="6177"/>
      <c r="AA64" s="6177"/>
      <c r="AB64" s="6177"/>
      <c r="AC64" s="6177"/>
      <c r="AD64" s="6177"/>
      <c r="AE64" s="6177"/>
      <c r="AF64" s="6177"/>
      <c r="AG64" s="6177"/>
      <c r="AH64" s="6177"/>
      <c r="AI64" s="6177"/>
      <c r="AJ64" s="6177"/>
      <c r="AK64" s="6177"/>
      <c r="AL64" s="6177"/>
      <c r="AM64" s="6177"/>
      <c r="AN64" s="6177"/>
      <c r="AO64" s="6177"/>
      <c r="AP64" s="6177"/>
      <c r="AQ64" s="6177"/>
      <c r="AR64" s="6177"/>
      <c r="AS64" s="738"/>
    </row>
    <row r="65" spans="1:45">
      <c r="A65" s="738"/>
      <c r="B65" s="738"/>
      <c r="C65" s="738"/>
      <c r="D65" s="738"/>
      <c r="E65" s="746"/>
      <c r="F65" s="738"/>
      <c r="G65" s="738"/>
      <c r="H65" s="738"/>
      <c r="I65" s="738"/>
      <c r="J65" s="738"/>
      <c r="K65" s="738"/>
      <c r="L65" s="738"/>
      <c r="M65" s="738"/>
      <c r="N65" s="738"/>
      <c r="O65" s="738"/>
      <c r="P65" s="738"/>
      <c r="Q65" s="738"/>
      <c r="R65" s="738"/>
      <c r="S65" s="738"/>
      <c r="T65" s="738"/>
      <c r="U65" s="738"/>
      <c r="V65" s="738"/>
      <c r="W65" s="738"/>
      <c r="X65" s="738"/>
      <c r="Y65" s="738"/>
      <c r="Z65" s="738"/>
      <c r="AA65" s="738"/>
      <c r="AB65" s="738"/>
      <c r="AC65" s="738"/>
      <c r="AD65" s="738"/>
      <c r="AE65" s="738"/>
      <c r="AF65" s="738"/>
      <c r="AG65" s="738"/>
      <c r="AH65" s="738"/>
      <c r="AI65" s="738"/>
      <c r="AJ65" s="738"/>
      <c r="AK65" s="738"/>
      <c r="AL65" s="738"/>
      <c r="AM65" s="738"/>
      <c r="AN65" s="738"/>
      <c r="AO65" s="738"/>
      <c r="AP65" s="738"/>
      <c r="AQ65" s="6178"/>
      <c r="AR65" s="738"/>
      <c r="AS65" s="738"/>
    </row>
    <row r="66" spans="1:45">
      <c r="A66" s="738"/>
      <c r="B66" s="738"/>
      <c r="C66" s="738"/>
      <c r="D66" s="738"/>
      <c r="E66" s="746"/>
      <c r="F66" s="738"/>
      <c r="G66" s="738"/>
      <c r="H66" s="738"/>
      <c r="I66" s="738"/>
      <c r="J66" s="738"/>
      <c r="K66" s="738"/>
      <c r="L66" s="738"/>
      <c r="M66" s="738"/>
      <c r="N66" s="738"/>
      <c r="O66" s="738"/>
      <c r="P66" s="738"/>
      <c r="Q66" s="738"/>
      <c r="R66" s="738"/>
      <c r="S66" s="738"/>
      <c r="T66" s="738"/>
      <c r="U66" s="738"/>
      <c r="V66" s="738"/>
      <c r="W66" s="738"/>
      <c r="X66" s="738"/>
      <c r="Y66" s="738"/>
      <c r="Z66" s="738"/>
      <c r="AA66" s="738"/>
      <c r="AB66" s="738"/>
      <c r="AC66" s="738"/>
      <c r="AD66" s="738"/>
      <c r="AE66" s="738"/>
      <c r="AF66" s="738"/>
      <c r="AG66" s="738"/>
      <c r="AH66" s="738"/>
      <c r="AI66" s="738"/>
      <c r="AJ66" s="738"/>
      <c r="AK66" s="738"/>
      <c r="AL66" s="738"/>
      <c r="AM66" s="738"/>
      <c r="AN66" s="738"/>
      <c r="AO66" s="738"/>
      <c r="AP66" s="738"/>
      <c r="AQ66" s="6178"/>
      <c r="AR66" s="738"/>
      <c r="AS66" s="738"/>
    </row>
    <row r="67" spans="1:45">
      <c r="A67" s="738"/>
      <c r="B67" s="738"/>
      <c r="C67" s="738"/>
      <c r="D67" s="738"/>
      <c r="E67" s="746"/>
      <c r="F67" s="738"/>
      <c r="G67" s="738"/>
      <c r="H67" s="738"/>
      <c r="I67" s="738"/>
      <c r="J67" s="738"/>
      <c r="K67" s="738"/>
      <c r="L67" s="738"/>
      <c r="M67" s="738"/>
      <c r="N67" s="738"/>
      <c r="O67" s="738"/>
      <c r="P67" s="738"/>
      <c r="Q67" s="738"/>
      <c r="R67" s="738"/>
      <c r="S67" s="738"/>
      <c r="T67" s="738"/>
      <c r="U67" s="738"/>
      <c r="V67" s="738"/>
      <c r="W67" s="738"/>
      <c r="X67" s="738"/>
      <c r="Y67" s="738"/>
      <c r="Z67" s="738"/>
      <c r="AA67" s="738"/>
      <c r="AB67" s="738"/>
      <c r="AC67" s="738"/>
      <c r="AD67" s="738"/>
      <c r="AE67" s="738"/>
      <c r="AF67" s="738"/>
      <c r="AG67" s="738"/>
      <c r="AH67" s="738"/>
      <c r="AI67" s="738"/>
      <c r="AJ67" s="738"/>
      <c r="AK67" s="738"/>
      <c r="AL67" s="738"/>
      <c r="AM67" s="738"/>
      <c r="AN67" s="738"/>
      <c r="AO67" s="738"/>
      <c r="AP67" s="738"/>
      <c r="AQ67" s="6178"/>
      <c r="AR67" s="738"/>
      <c r="AS67" s="738"/>
    </row>
  </sheetData>
  <sheetProtection formatCells="0" formatColumns="0" formatRows="0"/>
  <customSheetViews>
    <customSheetView guid="{CC70D5D3-3A1F-46AA-BDCE-F692C2C36BEE}">
      <pane xSplit="3" ySplit="13" topLeftCell="AC14" activePane="bottomRight" state="frozen"/>
      <selection pane="bottomRight" activeCell="AN24" sqref="AN24"/>
      <colBreaks count="1" manualBreakCount="1">
        <brk id="21" max="1048575" man="1"/>
      </colBreaks>
      <pageMargins left="0.3" right="0" top="1" bottom="0.5" header="0.3" footer="0.3"/>
      <pageSetup paperSize="9" scale="70" orientation="landscape" horizontalDpi="4294967294" verticalDpi="4294967294" r:id="rId1"/>
      <headerFooter>
        <oddFooter>Page &amp;P of &amp;N</oddFooter>
      </headerFooter>
    </customSheetView>
    <customSheetView guid="{41E394DC-1FDD-4D1F-8620-137B7012DC10}" scale="89" showPageBreaks="1" showGridLines="0" printArea="1" hiddenColumns="1" topLeftCell="B1">
      <pane xSplit="3" ySplit="14" topLeftCell="E15" activePane="bottomRight" state="frozen"/>
      <selection pane="bottomRight" activeCell="E15" sqref="E15"/>
      <colBreaks count="1" manualBreakCount="1">
        <brk id="20" max="1048575" man="1"/>
      </colBreaks>
      <pageMargins left="0.3" right="0" top="1" bottom="0.5" header="0.3" footer="0.3"/>
      <pageSetup paperSize="9" scale="70" orientation="landscape" horizontalDpi="4294967294" verticalDpi="4294967294" r:id="rId2"/>
      <headerFooter>
        <oddFooter>Page &amp;P of &amp;N</oddFooter>
      </headerFooter>
    </customSheetView>
    <customSheetView guid="{DD364770-73A1-4C6D-9516-629A57F0EB18}" scale="89" showPageBreaks="1" showGridLines="0" printArea="1" hiddenColumns="1" topLeftCell="B1">
      <pane xSplit="2" ySplit="11" topLeftCell="D12" activePane="bottomRight" state="frozen"/>
      <selection pane="bottomRight" activeCell="K12" sqref="K12"/>
      <colBreaks count="1" manualBreakCount="1">
        <brk id="20" max="1048575" man="1"/>
      </colBreaks>
      <pageMargins left="0.3" right="0" top="1" bottom="0.5" header="0.3" footer="0.3"/>
      <pageSetup paperSize="9" scale="70" orientation="landscape" horizontalDpi="4294967294" verticalDpi="4294967294" r:id="rId3"/>
      <headerFooter>
        <oddFooter>Page &amp;P of &amp;N</oddFooter>
      </headerFooter>
    </customSheetView>
    <customSheetView guid="{E14211BF-3959-45CF-A937-AD36AACCEFAC}" scale="89" showPageBreaks="1" showGridLines="0" printArea="1" hiddenColumns="1" topLeftCell="B1">
      <pane xSplit="3" ySplit="14" topLeftCell="E15" activePane="bottomRight" state="frozen"/>
      <selection pane="bottomRight" activeCell="E15" sqref="E15"/>
      <colBreaks count="1" manualBreakCount="1">
        <brk id="20" max="1048575" man="1"/>
      </colBreaks>
      <pageMargins left="0.3" right="0" top="1" bottom="0.5" header="0.3" footer="0.3"/>
      <pageSetup paperSize="9" scale="70" orientation="landscape" horizontalDpi="4294967294" verticalDpi="4294967294" r:id="rId4"/>
      <headerFooter>
        <oddFooter>Page &amp;P of &amp;N</oddFooter>
      </headerFooter>
    </customSheetView>
    <customSheetView guid="{F416BD5B-C3AD-4F61-AAB2-55950A9B7E72}">
      <selection activeCell="D30" sqref="D30"/>
      <colBreaks count="1" manualBreakCount="1">
        <brk id="21" max="1048575" man="1"/>
      </colBreaks>
      <pageMargins left="0.3" right="0" top="1" bottom="0.5" header="0.3" footer="0.3"/>
      <pageSetup paperSize="9" scale="70" orientation="landscape" horizontalDpi="4294967294" verticalDpi="4294967294" r:id="rId5"/>
      <headerFooter>
        <oddFooter>Page &amp;P of &amp;N</oddFooter>
      </headerFooter>
    </customSheetView>
  </customSheetViews>
  <mergeCells count="14">
    <mergeCell ref="C7:C12"/>
    <mergeCell ref="AH51:AH52"/>
    <mergeCell ref="AI51:AI52"/>
    <mergeCell ref="AJ51:AK51"/>
    <mergeCell ref="AL51:AM51"/>
    <mergeCell ref="AQ7:AQ11"/>
    <mergeCell ref="D4:F4"/>
    <mergeCell ref="D5:F5"/>
    <mergeCell ref="AP11:AP12"/>
    <mergeCell ref="AE7:AN7"/>
    <mergeCell ref="G8:G11"/>
    <mergeCell ref="H7:K7"/>
    <mergeCell ref="L7:Q7"/>
    <mergeCell ref="V7:Y7"/>
  </mergeCells>
  <hyperlinks>
    <hyperlink ref="AP63" location="Index!A1" display="Index" xr:uid="{00000000-0004-0000-3300-000000000000}"/>
  </hyperlinks>
  <pageMargins left="0.3" right="0" top="1" bottom="0.5" header="0.3" footer="0.3"/>
  <pageSetup paperSize="9" scale="70" orientation="landscape" horizontalDpi="4294967294" verticalDpi="4294967294" r:id="rId6"/>
  <headerFooter>
    <oddFooter>Page &amp;P of &amp;N</oddFooter>
  </headerFooter>
  <colBreaks count="1" manualBreakCount="1">
    <brk id="21" max="1048575" man="1"/>
  </col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43">
    <tabColor rgb="FFFF0000"/>
  </sheetPr>
  <dimension ref="A1:AI67"/>
  <sheetViews>
    <sheetView workbookViewId="0"/>
  </sheetViews>
  <sheetFormatPr defaultColWidth="0" defaultRowHeight="15" zeroHeight="1"/>
  <cols>
    <col min="1" max="2" width="9.140625" style="184" customWidth="1"/>
    <col min="3" max="3" width="37.7109375" style="184" customWidth="1"/>
    <col min="4" max="4" width="8.85546875" style="184" bestFit="1" customWidth="1"/>
    <col min="5" max="5" width="6.85546875" style="184" bestFit="1" customWidth="1"/>
    <col min="6" max="6" width="9.140625" style="184" customWidth="1"/>
    <col min="7" max="7" width="15.85546875" style="184" customWidth="1"/>
    <col min="8" max="11" width="9.140625" style="184" customWidth="1"/>
    <col min="12" max="12" width="20.7109375" style="184" customWidth="1"/>
    <col min="13" max="15" width="9.140625" style="184" customWidth="1"/>
    <col min="16" max="16" width="12.7109375" style="184" customWidth="1"/>
    <col min="17" max="17" width="9.7109375" style="184" customWidth="1"/>
    <col min="18" max="18" width="12.85546875" style="184" customWidth="1"/>
    <col min="19" max="19" width="10.140625" style="184" customWidth="1"/>
    <col min="20" max="20" width="17" style="184" customWidth="1"/>
    <col min="21" max="21" width="9.140625" style="184" customWidth="1"/>
    <col min="22" max="22" width="12.42578125" style="184" bestFit="1" customWidth="1"/>
    <col min="23" max="24" width="14.140625" style="184" bestFit="1" customWidth="1"/>
    <col min="25" max="25" width="12.42578125" style="184" bestFit="1" customWidth="1"/>
    <col min="26" max="26" width="14" style="184" bestFit="1" customWidth="1"/>
    <col min="27" max="28" width="14" style="184" customWidth="1"/>
    <col min="29" max="29" width="11.7109375" style="184" bestFit="1" customWidth="1"/>
    <col min="30" max="30" width="15.42578125" style="184" customWidth="1"/>
    <col min="31" max="31" width="12.42578125" style="184" bestFit="1" customWidth="1"/>
    <col min="32" max="32" width="5.28515625" style="184" customWidth="1"/>
    <col min="33" max="33" width="16.28515625" style="184" customWidth="1"/>
    <col min="34" max="35" width="9.140625" style="184" customWidth="1"/>
    <col min="36" max="16384" width="9.140625" style="184" hidden="1"/>
  </cols>
  <sheetData>
    <row r="1" spans="1:35">
      <c r="A1" s="927"/>
      <c r="B1" s="927"/>
      <c r="C1" s="927"/>
      <c r="D1" s="927"/>
      <c r="E1" s="927"/>
      <c r="F1" s="927"/>
      <c r="G1" s="927"/>
      <c r="H1" s="927"/>
      <c r="I1" s="927"/>
      <c r="J1" s="927"/>
      <c r="K1" s="927"/>
      <c r="L1" s="927"/>
      <c r="M1" s="927"/>
      <c r="N1" s="927"/>
      <c r="O1" s="927"/>
      <c r="P1" s="927"/>
      <c r="Q1" s="927"/>
      <c r="R1" s="927"/>
      <c r="S1" s="927"/>
      <c r="T1" s="927"/>
      <c r="U1" s="927"/>
      <c r="V1" s="927"/>
      <c r="W1" s="927"/>
      <c r="X1" s="927"/>
      <c r="Y1" s="927"/>
      <c r="Z1" s="927"/>
      <c r="AA1" s="927"/>
      <c r="AB1" s="927"/>
      <c r="AC1" s="927"/>
      <c r="AD1" s="927"/>
      <c r="AE1" s="927"/>
      <c r="AF1" s="927"/>
      <c r="AG1" s="927"/>
      <c r="AH1" s="927"/>
      <c r="AI1" s="927"/>
    </row>
    <row r="2" spans="1:35" ht="15.75" thickBot="1">
      <c r="A2" s="927"/>
      <c r="B2" s="2"/>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927"/>
    </row>
    <row r="3" spans="1:35" s="7006" customFormat="1" ht="16.5" thickBot="1">
      <c r="A3" s="930"/>
      <c r="B3" s="1000"/>
      <c r="C3" s="2858" t="s">
        <v>2998</v>
      </c>
      <c r="D3" s="2856"/>
      <c r="E3" s="2856"/>
      <c r="F3" s="2857"/>
      <c r="G3" s="896"/>
      <c r="H3" s="896"/>
      <c r="I3" s="896"/>
      <c r="J3" s="896"/>
      <c r="K3" s="896"/>
      <c r="L3" s="896"/>
      <c r="M3" s="896"/>
      <c r="N3" s="896"/>
      <c r="O3" s="896"/>
      <c r="P3" s="896"/>
      <c r="Q3" s="896"/>
      <c r="R3" s="896"/>
      <c r="S3" s="896"/>
      <c r="T3" s="896"/>
      <c r="U3" s="896"/>
      <c r="V3" s="896"/>
      <c r="W3" s="896"/>
      <c r="X3" s="896"/>
      <c r="Y3" s="896"/>
      <c r="Z3" s="896"/>
      <c r="AA3" s="896"/>
      <c r="AB3" s="896"/>
      <c r="AC3" s="896"/>
      <c r="AD3" s="896"/>
      <c r="AE3" s="62"/>
      <c r="AF3" s="1000"/>
      <c r="AG3" s="62" t="s">
        <v>2848</v>
      </c>
      <c r="AH3" s="1000"/>
      <c r="AI3" s="930"/>
    </row>
    <row r="4" spans="1:35" s="7006" customFormat="1" ht="15.75">
      <c r="A4" s="930"/>
      <c r="B4" s="1000"/>
      <c r="C4" s="2853" t="s">
        <v>57</v>
      </c>
      <c r="D4" s="8622" t="str">
        <f>J!E4</f>
        <v>ABC Company</v>
      </c>
      <c r="E4" s="8623"/>
      <c r="F4" s="8624"/>
      <c r="G4" s="896"/>
      <c r="H4" s="896"/>
      <c r="I4" s="896"/>
      <c r="J4" s="896"/>
      <c r="K4" s="896"/>
      <c r="L4" s="896"/>
      <c r="M4" s="896"/>
      <c r="N4" s="896"/>
      <c r="O4" s="896"/>
      <c r="P4" s="896"/>
      <c r="Q4" s="896"/>
      <c r="R4" s="896"/>
      <c r="S4" s="896"/>
      <c r="T4" s="896"/>
      <c r="U4" s="896"/>
      <c r="V4" s="896"/>
      <c r="W4" s="896"/>
      <c r="X4" s="896"/>
      <c r="Y4" s="896"/>
      <c r="Z4" s="896"/>
      <c r="AA4" s="896"/>
      <c r="AB4" s="896"/>
      <c r="AC4" s="896"/>
      <c r="AD4" s="896"/>
      <c r="AE4" s="896"/>
      <c r="AF4" s="1000"/>
      <c r="AG4" s="1000"/>
      <c r="AH4" s="1000"/>
      <c r="AI4" s="930"/>
    </row>
    <row r="5" spans="1:35" s="7006" customFormat="1" ht="16.5" thickBot="1">
      <c r="A5" s="930"/>
      <c r="B5" s="1000"/>
      <c r="C5" s="2836" t="s">
        <v>2719</v>
      </c>
      <c r="D5" s="8625">
        <f>J!E5</f>
        <v>44196</v>
      </c>
      <c r="E5" s="8626"/>
      <c r="F5" s="8627"/>
      <c r="G5" s="896"/>
      <c r="H5" s="896"/>
      <c r="I5" s="896"/>
      <c r="J5" s="896"/>
      <c r="K5" s="896"/>
      <c r="L5" s="896"/>
      <c r="M5" s="896"/>
      <c r="N5" s="896"/>
      <c r="O5" s="896"/>
      <c r="P5" s="896"/>
      <c r="Q5" s="896"/>
      <c r="R5" s="896"/>
      <c r="S5" s="896"/>
      <c r="T5" s="896"/>
      <c r="U5" s="896"/>
      <c r="V5" s="896"/>
      <c r="W5" s="896"/>
      <c r="X5" s="896"/>
      <c r="Y5" s="896"/>
      <c r="Z5" s="896"/>
      <c r="AA5" s="896"/>
      <c r="AB5" s="896"/>
      <c r="AC5" s="896"/>
      <c r="AD5" s="896"/>
      <c r="AE5" s="896"/>
      <c r="AF5" s="1000"/>
      <c r="AG5" s="1000"/>
      <c r="AH5" s="1000"/>
      <c r="AI5" s="930"/>
    </row>
    <row r="6" spans="1:35" s="7006" customFormat="1" ht="18.75">
      <c r="A6" s="930"/>
      <c r="B6" s="1000"/>
      <c r="C6" s="1001"/>
      <c r="D6" s="1001"/>
      <c r="E6" s="1001"/>
      <c r="F6" s="1000"/>
      <c r="G6" s="1000"/>
      <c r="H6" s="1000"/>
      <c r="I6" s="1002"/>
      <c r="J6" s="1002"/>
      <c r="K6" s="1000"/>
      <c r="L6" s="1000"/>
      <c r="M6" s="1002"/>
      <c r="N6" s="1002"/>
      <c r="O6" s="1002"/>
      <c r="P6" s="1002"/>
      <c r="Q6" s="1001"/>
      <c r="R6" s="1001"/>
      <c r="S6" s="1002"/>
      <c r="T6" s="1002"/>
      <c r="U6" s="1000"/>
      <c r="V6" s="1000"/>
      <c r="W6" s="1000"/>
      <c r="X6" s="1000"/>
      <c r="Y6" s="1000"/>
      <c r="Z6" s="1000"/>
      <c r="AA6" s="1000"/>
      <c r="AB6" s="1000"/>
      <c r="AC6" s="1000"/>
      <c r="AD6" s="1000"/>
      <c r="AE6" s="1000"/>
      <c r="AF6" s="1000"/>
      <c r="AG6" s="1000"/>
      <c r="AH6" s="1000"/>
      <c r="AI6" s="930"/>
    </row>
    <row r="7" spans="1:35" ht="15.75" thickBot="1">
      <c r="A7" s="927"/>
      <c r="B7" s="2"/>
      <c r="C7" s="976"/>
      <c r="D7" s="976"/>
      <c r="E7" s="976"/>
      <c r="F7" s="976"/>
      <c r="G7" s="976"/>
      <c r="H7" s="987"/>
      <c r="I7" s="976"/>
      <c r="J7" s="976"/>
      <c r="K7" s="976"/>
      <c r="L7" s="976"/>
      <c r="M7" s="976"/>
      <c r="N7" s="976"/>
      <c r="O7" s="976"/>
      <c r="P7" s="976"/>
      <c r="Q7" s="976"/>
      <c r="R7" s="976"/>
      <c r="S7" s="976"/>
      <c r="T7" s="976"/>
      <c r="U7" s="2"/>
      <c r="V7" s="2"/>
      <c r="W7" s="2"/>
      <c r="X7" s="2"/>
      <c r="Y7" s="2"/>
      <c r="Z7" s="2"/>
      <c r="AA7" s="2"/>
      <c r="AB7" s="2"/>
      <c r="AC7" s="2"/>
      <c r="AD7" s="2"/>
      <c r="AE7" s="2"/>
      <c r="AF7" s="2"/>
      <c r="AG7" s="2"/>
      <c r="AH7" s="2"/>
      <c r="AI7" s="927"/>
    </row>
    <row r="8" spans="1:35" s="180" customFormat="1" ht="18.75">
      <c r="A8" s="756"/>
      <c r="B8" s="974"/>
      <c r="C8" s="8944" t="s">
        <v>4814</v>
      </c>
      <c r="D8" s="4693"/>
      <c r="E8" s="4094"/>
      <c r="F8" s="4694"/>
      <c r="G8" s="4698"/>
      <c r="H8" s="9011" t="s">
        <v>1272</v>
      </c>
      <c r="I8" s="9011"/>
      <c r="J8" s="5328"/>
      <c r="K8" s="4698"/>
      <c r="L8" s="4698"/>
      <c r="M8" s="4699"/>
      <c r="N8" s="4699"/>
      <c r="O8" s="4699"/>
      <c r="P8" s="4699"/>
      <c r="Q8" s="4700"/>
      <c r="R8" s="4700"/>
      <c r="S8" s="4700"/>
      <c r="T8" s="3881"/>
      <c r="U8" s="974"/>
      <c r="V8" s="8885" t="s">
        <v>1148</v>
      </c>
      <c r="W8" s="9012"/>
      <c r="X8" s="9012"/>
      <c r="Y8" s="9012"/>
      <c r="Z8" s="9012"/>
      <c r="AA8" s="8828"/>
      <c r="AB8" s="8828"/>
      <c r="AC8" s="9012"/>
      <c r="AD8" s="9012"/>
      <c r="AE8" s="8931"/>
      <c r="AF8" s="974"/>
      <c r="AG8" s="4016" t="s">
        <v>1522</v>
      </c>
      <c r="AH8" s="974"/>
      <c r="AI8" s="756"/>
    </row>
    <row r="9" spans="1:35" s="180" customFormat="1">
      <c r="A9" s="756"/>
      <c r="B9" s="974"/>
      <c r="C9" s="8945"/>
      <c r="D9" s="4701" t="s">
        <v>1273</v>
      </c>
      <c r="E9" s="3821"/>
      <c r="F9" s="3824" t="s">
        <v>615</v>
      </c>
      <c r="G9" s="3824" t="s">
        <v>1325</v>
      </c>
      <c r="H9" s="3824"/>
      <c r="I9" s="3824"/>
      <c r="J9" s="4095"/>
      <c r="K9" s="3824" t="s">
        <v>644</v>
      </c>
      <c r="L9" s="3824" t="s">
        <v>1275</v>
      </c>
      <c r="M9" s="3824" t="s">
        <v>644</v>
      </c>
      <c r="N9" s="3824" t="s">
        <v>644</v>
      </c>
      <c r="O9" s="3824" t="s">
        <v>644</v>
      </c>
      <c r="P9" s="3824" t="s">
        <v>644</v>
      </c>
      <c r="Q9" s="3822"/>
      <c r="R9" s="3822"/>
      <c r="S9" s="3822"/>
      <c r="T9" s="3857"/>
      <c r="U9" s="974"/>
      <c r="V9" s="5121" t="s">
        <v>1238</v>
      </c>
      <c r="W9" s="5055" t="s">
        <v>1276</v>
      </c>
      <c r="X9" s="5055" t="s">
        <v>1277</v>
      </c>
      <c r="Y9" s="5055" t="s">
        <v>1276</v>
      </c>
      <c r="Z9" s="5059" t="s">
        <v>1278</v>
      </c>
      <c r="AA9" s="5950"/>
      <c r="AB9" s="5950"/>
      <c r="AC9" s="5059"/>
      <c r="AD9" s="5059"/>
      <c r="AE9" s="5122" t="s">
        <v>1242</v>
      </c>
      <c r="AF9" s="974"/>
      <c r="AG9" s="394" t="s">
        <v>1524</v>
      </c>
      <c r="AH9" s="974"/>
      <c r="AI9" s="756"/>
    </row>
    <row r="10" spans="1:35" s="180" customFormat="1">
      <c r="A10" s="756"/>
      <c r="B10" s="974"/>
      <c r="C10" s="8945"/>
      <c r="D10" s="4206" t="s">
        <v>1279</v>
      </c>
      <c r="E10" s="4206"/>
      <c r="F10" s="3824" t="s">
        <v>403</v>
      </c>
      <c r="G10" s="3824" t="s">
        <v>1326</v>
      </c>
      <c r="H10" s="3824" t="s">
        <v>1281</v>
      </c>
      <c r="I10" s="3824" t="s">
        <v>1321</v>
      </c>
      <c r="J10" s="269" t="s">
        <v>832</v>
      </c>
      <c r="K10" s="3824" t="s">
        <v>1282</v>
      </c>
      <c r="L10" s="3824" t="s">
        <v>1283</v>
      </c>
      <c r="M10" s="3824" t="s">
        <v>1284</v>
      </c>
      <c r="N10" s="3824" t="s">
        <v>1285</v>
      </c>
      <c r="O10" s="3824" t="s">
        <v>1286</v>
      </c>
      <c r="P10" s="3824" t="s">
        <v>1284</v>
      </c>
      <c r="Q10" s="3822" t="s">
        <v>1249</v>
      </c>
      <c r="R10" s="3822" t="s">
        <v>1250</v>
      </c>
      <c r="S10" s="3822" t="s">
        <v>4162</v>
      </c>
      <c r="T10" s="3857" t="s">
        <v>1262</v>
      </c>
      <c r="U10" s="974"/>
      <c r="V10" s="365" t="s">
        <v>1251</v>
      </c>
      <c r="W10" s="350" t="s">
        <v>1287</v>
      </c>
      <c r="X10" s="350" t="s">
        <v>1288</v>
      </c>
      <c r="Y10" s="350" t="s">
        <v>1289</v>
      </c>
      <c r="Z10" s="351" t="s">
        <v>1290</v>
      </c>
      <c r="AA10" s="3822" t="s">
        <v>1249</v>
      </c>
      <c r="AB10" s="3822" t="s">
        <v>1250</v>
      </c>
      <c r="AC10" s="3822" t="s">
        <v>4162</v>
      </c>
      <c r="AD10" s="3857" t="s">
        <v>1262</v>
      </c>
      <c r="AE10" s="366" t="s">
        <v>1256</v>
      </c>
      <c r="AF10" s="974"/>
      <c r="AG10" s="394" t="s">
        <v>1462</v>
      </c>
      <c r="AH10" s="974"/>
      <c r="AI10" s="756"/>
    </row>
    <row r="11" spans="1:35" s="180" customFormat="1">
      <c r="A11" s="756"/>
      <c r="B11" s="974"/>
      <c r="C11" s="8945"/>
      <c r="D11" s="4206" t="s">
        <v>826</v>
      </c>
      <c r="E11" s="3821" t="s">
        <v>1246</v>
      </c>
      <c r="F11" s="3824" t="s">
        <v>1260</v>
      </c>
      <c r="G11" s="3824" t="s">
        <v>1327</v>
      </c>
      <c r="H11" s="3824" t="s">
        <v>1319</v>
      </c>
      <c r="I11" s="3824" t="s">
        <v>1319</v>
      </c>
      <c r="J11" s="269" t="s">
        <v>1292</v>
      </c>
      <c r="K11" s="3824" t="s">
        <v>1293</v>
      </c>
      <c r="L11" s="3824" t="s">
        <v>1294</v>
      </c>
      <c r="M11" s="4702" t="s">
        <v>1295</v>
      </c>
      <c r="N11" s="3824" t="s">
        <v>1296</v>
      </c>
      <c r="O11" s="3824" t="s">
        <v>1297</v>
      </c>
      <c r="P11" s="4702" t="s">
        <v>1295</v>
      </c>
      <c r="Q11" s="2837" t="s">
        <v>1261</v>
      </c>
      <c r="R11" s="2837" t="s">
        <v>1261</v>
      </c>
      <c r="S11" s="2837" t="s">
        <v>1261</v>
      </c>
      <c r="T11" s="3857" t="s">
        <v>1261</v>
      </c>
      <c r="U11" s="974"/>
      <c r="V11" s="365" t="s">
        <v>1263</v>
      </c>
      <c r="W11" s="350" t="s">
        <v>1298</v>
      </c>
      <c r="X11" s="350" t="s">
        <v>1298</v>
      </c>
      <c r="Y11" s="351" t="s">
        <v>1299</v>
      </c>
      <c r="Z11" s="351" t="s">
        <v>1300</v>
      </c>
      <c r="AA11" s="2837" t="s">
        <v>1261</v>
      </c>
      <c r="AB11" s="2837" t="s">
        <v>1261</v>
      </c>
      <c r="AC11" s="2837" t="s">
        <v>1261</v>
      </c>
      <c r="AD11" s="3857" t="s">
        <v>1261</v>
      </c>
      <c r="AE11" s="366" t="s">
        <v>1263</v>
      </c>
      <c r="AF11" s="974"/>
      <c r="AG11" s="395">
        <v>43100</v>
      </c>
      <c r="AH11" s="974"/>
      <c r="AI11" s="756"/>
    </row>
    <row r="12" spans="1:35" s="180" customFormat="1">
      <c r="A12" s="756"/>
      <c r="B12" s="974"/>
      <c r="C12" s="8945"/>
      <c r="D12" s="573"/>
      <c r="E12" s="4206" t="s">
        <v>1259</v>
      </c>
      <c r="F12" s="3824"/>
      <c r="G12" s="3824" t="s">
        <v>1328</v>
      </c>
      <c r="H12" s="3824" t="s">
        <v>1302</v>
      </c>
      <c r="I12" s="3824" t="s">
        <v>853</v>
      </c>
      <c r="J12" s="4095"/>
      <c r="K12" s="3824" t="s">
        <v>1302</v>
      </c>
      <c r="L12" s="3824" t="s">
        <v>1303</v>
      </c>
      <c r="M12" s="3824" t="s">
        <v>1304</v>
      </c>
      <c r="N12" s="3824" t="s">
        <v>1305</v>
      </c>
      <c r="O12" s="3824" t="s">
        <v>1306</v>
      </c>
      <c r="P12" s="3824" t="s">
        <v>1307</v>
      </c>
      <c r="Q12" s="2837"/>
      <c r="R12" s="2837"/>
      <c r="S12" s="2837"/>
      <c r="T12" s="3801"/>
      <c r="U12" s="974"/>
      <c r="V12" s="578"/>
      <c r="W12" s="350" t="s">
        <v>1263</v>
      </c>
      <c r="X12" s="350" t="s">
        <v>1263</v>
      </c>
      <c r="Y12" s="351"/>
      <c r="Z12" s="351" t="s">
        <v>1308</v>
      </c>
      <c r="AA12" s="415"/>
      <c r="AB12" s="415"/>
      <c r="AC12" s="570"/>
      <c r="AD12" s="570"/>
      <c r="AE12" s="579"/>
      <c r="AF12" s="974"/>
      <c r="AG12" s="8942" t="s">
        <v>1309</v>
      </c>
      <c r="AH12" s="974"/>
      <c r="AI12" s="756"/>
    </row>
    <row r="13" spans="1:35" s="180" customFormat="1">
      <c r="A13" s="756"/>
      <c r="B13" s="974"/>
      <c r="C13" s="2277" t="s">
        <v>344</v>
      </c>
      <c r="D13" s="4954" t="s">
        <v>390</v>
      </c>
      <c r="E13" s="5329"/>
      <c r="F13" s="4954" t="s">
        <v>792</v>
      </c>
      <c r="G13" s="4957" t="s">
        <v>1329</v>
      </c>
      <c r="H13" s="4957" t="s">
        <v>8</v>
      </c>
      <c r="I13" s="4957"/>
      <c r="J13" s="5330"/>
      <c r="K13" s="4957"/>
      <c r="L13" s="4957" t="s">
        <v>1310</v>
      </c>
      <c r="M13" s="4957" t="s">
        <v>1305</v>
      </c>
      <c r="N13" s="4957"/>
      <c r="O13" s="4957"/>
      <c r="P13" s="4957" t="s">
        <v>1305</v>
      </c>
      <c r="Q13" s="4959"/>
      <c r="R13" s="4959"/>
      <c r="S13" s="4959"/>
      <c r="T13" s="4960" t="s">
        <v>1311</v>
      </c>
      <c r="U13" s="974"/>
      <c r="V13" s="2499" t="s">
        <v>3925</v>
      </c>
      <c r="W13" s="4887"/>
      <c r="X13" s="4887"/>
      <c r="Y13" s="4888"/>
      <c r="Z13" s="4887"/>
      <c r="AA13" s="4887"/>
      <c r="AB13" s="4887"/>
      <c r="AC13" s="4887"/>
      <c r="AD13" s="4887" t="s">
        <v>1361</v>
      </c>
      <c r="AE13" s="4558" t="s">
        <v>4001</v>
      </c>
      <c r="AF13" s="974"/>
      <c r="AG13" s="8943"/>
      <c r="AH13" s="974"/>
      <c r="AI13" s="756"/>
    </row>
    <row r="14" spans="1:35" s="180" customFormat="1">
      <c r="A14" s="756"/>
      <c r="B14" s="974"/>
      <c r="C14" s="4961" t="s">
        <v>392</v>
      </c>
      <c r="D14" s="4962" t="s">
        <v>409</v>
      </c>
      <c r="E14" s="4712" t="s">
        <v>410</v>
      </c>
      <c r="F14" s="4962" t="s">
        <v>411</v>
      </c>
      <c r="G14" s="4963" t="s">
        <v>412</v>
      </c>
      <c r="H14" s="4963" t="s">
        <v>413</v>
      </c>
      <c r="I14" s="4962" t="s">
        <v>414</v>
      </c>
      <c r="J14" s="4962" t="s">
        <v>415</v>
      </c>
      <c r="K14" s="4962" t="s">
        <v>416</v>
      </c>
      <c r="L14" s="4962" t="s">
        <v>417</v>
      </c>
      <c r="M14" s="4963" t="s">
        <v>418</v>
      </c>
      <c r="N14" s="4963" t="s">
        <v>419</v>
      </c>
      <c r="O14" s="4963" t="s">
        <v>420</v>
      </c>
      <c r="P14" s="4963" t="s">
        <v>421</v>
      </c>
      <c r="Q14" s="4714" t="s">
        <v>422</v>
      </c>
      <c r="R14" s="4963" t="s">
        <v>1093</v>
      </c>
      <c r="S14" s="4714" t="s">
        <v>1094</v>
      </c>
      <c r="T14" s="4965" t="s">
        <v>1095</v>
      </c>
      <c r="U14" s="1010"/>
      <c r="V14" s="5316" t="s">
        <v>1096</v>
      </c>
      <c r="W14" s="5317" t="s">
        <v>1097</v>
      </c>
      <c r="X14" s="5317" t="s">
        <v>1098</v>
      </c>
      <c r="Y14" s="5317" t="s">
        <v>1155</v>
      </c>
      <c r="Z14" s="5317" t="s">
        <v>1156</v>
      </c>
      <c r="AA14" s="5317" t="s">
        <v>1157</v>
      </c>
      <c r="AB14" s="5317" t="s">
        <v>1158</v>
      </c>
      <c r="AC14" s="4748" t="s">
        <v>1159</v>
      </c>
      <c r="AD14" s="5317" t="s">
        <v>1160</v>
      </c>
      <c r="AE14" s="4748" t="s">
        <v>1161</v>
      </c>
      <c r="AF14" s="974"/>
      <c r="AG14" s="5005" t="s">
        <v>1162</v>
      </c>
      <c r="AH14" s="974"/>
      <c r="AI14" s="756"/>
    </row>
    <row r="15" spans="1:35" s="180" customFormat="1">
      <c r="A15" s="756"/>
      <c r="B15" s="974"/>
      <c r="C15" s="4966"/>
      <c r="D15" s="4967"/>
      <c r="E15" s="4967"/>
      <c r="F15" s="5331"/>
      <c r="G15" s="4970"/>
      <c r="H15" s="4970"/>
      <c r="I15" s="5332" t="s">
        <v>8</v>
      </c>
      <c r="J15" s="5332"/>
      <c r="K15" s="4970"/>
      <c r="L15" s="4970"/>
      <c r="M15" s="4970"/>
      <c r="N15" s="4970"/>
      <c r="O15" s="4970"/>
      <c r="P15" s="4970"/>
      <c r="Q15" s="5333"/>
      <c r="R15" s="4970"/>
      <c r="S15" s="5333"/>
      <c r="T15" s="5334"/>
      <c r="U15" s="974"/>
      <c r="V15" s="5318"/>
      <c r="W15" s="5319"/>
      <c r="X15" s="5319"/>
      <c r="Y15" s="5319"/>
      <c r="Z15" s="5319"/>
      <c r="AA15" s="5956"/>
      <c r="AB15" s="5956"/>
      <c r="AC15" s="5319"/>
      <c r="AD15" s="5320"/>
      <c r="AE15" s="5321"/>
      <c r="AF15" s="974"/>
      <c r="AG15" s="5313"/>
      <c r="AH15" s="974"/>
      <c r="AI15" s="756"/>
    </row>
    <row r="16" spans="1:35" s="180" customFormat="1">
      <c r="A16" s="756"/>
      <c r="B16" s="974"/>
      <c r="C16" s="4966" t="s">
        <v>1313</v>
      </c>
      <c r="D16" s="3996"/>
      <c r="E16" s="3996"/>
      <c r="F16" s="3995" t="b">
        <v>1</v>
      </c>
      <c r="G16" s="3996"/>
      <c r="H16" s="4674"/>
      <c r="I16" s="4674"/>
      <c r="J16" s="5312"/>
      <c r="K16" s="4676"/>
      <c r="L16" s="3998"/>
      <c r="M16" s="4676"/>
      <c r="N16" s="4676"/>
      <c r="O16" s="4676"/>
      <c r="P16" s="4676"/>
      <c r="Q16" s="4676"/>
      <c r="R16" s="4676"/>
      <c r="S16" s="4676"/>
      <c r="T16" s="4757">
        <f>+Q16+R16-S16</f>
        <v>0</v>
      </c>
      <c r="U16" s="974"/>
      <c r="V16" s="4754">
        <f>W16+X16</f>
        <v>0</v>
      </c>
      <c r="W16" s="4755"/>
      <c r="X16" s="4755"/>
      <c r="Y16" s="4755"/>
      <c r="Z16" s="4755"/>
      <c r="AA16" s="4755"/>
      <c r="AB16" s="4755"/>
      <c r="AC16" s="4755"/>
      <c r="AD16" s="4463">
        <f>AA16+AB16-AC16</f>
        <v>0</v>
      </c>
      <c r="AE16" s="4756">
        <f>X16+Z16</f>
        <v>0</v>
      </c>
      <c r="AF16" s="974"/>
      <c r="AG16" s="4753"/>
      <c r="AH16" s="974"/>
      <c r="AI16" s="756"/>
    </row>
    <row r="17" spans="1:35" s="180" customFormat="1">
      <c r="A17" s="756"/>
      <c r="B17" s="974"/>
      <c r="C17" s="4966" t="s">
        <v>1313</v>
      </c>
      <c r="D17" s="3996"/>
      <c r="E17" s="3996"/>
      <c r="F17" s="3995" t="b">
        <v>0</v>
      </c>
      <c r="G17" s="3996"/>
      <c r="H17" s="4674"/>
      <c r="I17" s="4674"/>
      <c r="J17" s="5312"/>
      <c r="K17" s="4676"/>
      <c r="L17" s="3998"/>
      <c r="M17" s="4676"/>
      <c r="N17" s="4676"/>
      <c r="O17" s="4676"/>
      <c r="P17" s="4676"/>
      <c r="Q17" s="4676"/>
      <c r="R17" s="4676"/>
      <c r="S17" s="4676"/>
      <c r="T17" s="4757">
        <f>+Q17+R17-S17</f>
        <v>0</v>
      </c>
      <c r="U17" s="974"/>
      <c r="V17" s="4754">
        <f>W17+X17</f>
        <v>0</v>
      </c>
      <c r="W17" s="4755"/>
      <c r="X17" s="4755"/>
      <c r="Y17" s="4755"/>
      <c r="Z17" s="4755"/>
      <c r="AA17" s="4755"/>
      <c r="AB17" s="4755"/>
      <c r="AC17" s="4755"/>
      <c r="AD17" s="4463">
        <f t="shared" ref="AD17:AD47" si="0">AA17+AB17-AC17</f>
        <v>0</v>
      </c>
      <c r="AE17" s="4756">
        <f>X17+Z17</f>
        <v>0</v>
      </c>
      <c r="AF17" s="974"/>
      <c r="AG17" s="4753"/>
      <c r="AH17" s="974"/>
      <c r="AI17" s="756"/>
    </row>
    <row r="18" spans="1:35" s="180" customFormat="1">
      <c r="A18" s="756"/>
      <c r="B18" s="974"/>
      <c r="C18" s="4966" t="s">
        <v>1313</v>
      </c>
      <c r="D18" s="3996"/>
      <c r="E18" s="3996"/>
      <c r="F18" s="3995" t="b">
        <v>1</v>
      </c>
      <c r="G18" s="3996"/>
      <c r="H18" s="4674"/>
      <c r="I18" s="4674"/>
      <c r="J18" s="5312"/>
      <c r="K18" s="4676"/>
      <c r="L18" s="3998"/>
      <c r="M18" s="4676"/>
      <c r="N18" s="4676"/>
      <c r="O18" s="4676"/>
      <c r="P18" s="4676"/>
      <c r="Q18" s="4676"/>
      <c r="R18" s="4676"/>
      <c r="S18" s="4676"/>
      <c r="T18" s="4757">
        <f>+Q18+R18-S18</f>
        <v>0</v>
      </c>
      <c r="U18" s="974"/>
      <c r="V18" s="4754">
        <f>W18+X18</f>
        <v>0</v>
      </c>
      <c r="W18" s="4755"/>
      <c r="X18" s="4755"/>
      <c r="Y18" s="4755"/>
      <c r="Z18" s="4755"/>
      <c r="AA18" s="4755"/>
      <c r="AB18" s="4755"/>
      <c r="AC18" s="4755"/>
      <c r="AD18" s="4463">
        <f t="shared" si="0"/>
        <v>0</v>
      </c>
      <c r="AE18" s="4756">
        <f>X18+Z18</f>
        <v>0</v>
      </c>
      <c r="AF18" s="974"/>
      <c r="AG18" s="4753"/>
      <c r="AH18" s="974"/>
      <c r="AI18" s="756"/>
    </row>
    <row r="19" spans="1:35" s="180" customFormat="1">
      <c r="A19" s="756"/>
      <c r="B19" s="974"/>
      <c r="C19" s="4966" t="s">
        <v>1313</v>
      </c>
      <c r="D19" s="3996"/>
      <c r="E19" s="3996"/>
      <c r="F19" s="3995" t="b">
        <v>1</v>
      </c>
      <c r="G19" s="3996"/>
      <c r="H19" s="4674"/>
      <c r="I19" s="4674"/>
      <c r="J19" s="5312"/>
      <c r="K19" s="4676"/>
      <c r="L19" s="3998"/>
      <c r="M19" s="4676"/>
      <c r="N19" s="4676"/>
      <c r="O19" s="4676"/>
      <c r="P19" s="4676"/>
      <c r="Q19" s="4676"/>
      <c r="R19" s="4676"/>
      <c r="S19" s="4676"/>
      <c r="T19" s="4757">
        <f t="shared" ref="T19:T48" si="1">+Q19+R19-S19</f>
        <v>0</v>
      </c>
      <c r="U19" s="974"/>
      <c r="V19" s="4754">
        <f t="shared" ref="V19:V48" si="2">W19+X19</f>
        <v>0</v>
      </c>
      <c r="W19" s="4755"/>
      <c r="X19" s="4755"/>
      <c r="Y19" s="4755"/>
      <c r="Z19" s="4755"/>
      <c r="AA19" s="4755"/>
      <c r="AB19" s="4755"/>
      <c r="AC19" s="4755"/>
      <c r="AD19" s="4463">
        <f t="shared" si="0"/>
        <v>0</v>
      </c>
      <c r="AE19" s="4756">
        <f t="shared" ref="AE19:AE48" si="3">X19+Z19</f>
        <v>0</v>
      </c>
      <c r="AF19" s="974"/>
      <c r="AG19" s="4753"/>
      <c r="AH19" s="974"/>
      <c r="AI19" s="756"/>
    </row>
    <row r="20" spans="1:35" s="180" customFormat="1">
      <c r="A20" s="756"/>
      <c r="B20" s="974"/>
      <c r="C20" s="4966" t="s">
        <v>1313</v>
      </c>
      <c r="D20" s="3996"/>
      <c r="E20" s="3996"/>
      <c r="F20" s="3995" t="b">
        <v>1</v>
      </c>
      <c r="G20" s="3996"/>
      <c r="H20" s="4674"/>
      <c r="I20" s="4674"/>
      <c r="J20" s="5312"/>
      <c r="K20" s="4676"/>
      <c r="L20" s="3998"/>
      <c r="M20" s="4676"/>
      <c r="N20" s="4676"/>
      <c r="O20" s="4676"/>
      <c r="P20" s="4676"/>
      <c r="Q20" s="4676"/>
      <c r="R20" s="4676"/>
      <c r="S20" s="4676"/>
      <c r="T20" s="4757">
        <f t="shared" si="1"/>
        <v>0</v>
      </c>
      <c r="U20" s="974"/>
      <c r="V20" s="4754">
        <f t="shared" si="2"/>
        <v>0</v>
      </c>
      <c r="W20" s="4755"/>
      <c r="X20" s="4755"/>
      <c r="Y20" s="4755"/>
      <c r="Z20" s="4755"/>
      <c r="AA20" s="4755"/>
      <c r="AB20" s="4755"/>
      <c r="AC20" s="4755"/>
      <c r="AD20" s="4463">
        <f t="shared" si="0"/>
        <v>0</v>
      </c>
      <c r="AE20" s="4756">
        <f t="shared" si="3"/>
        <v>0</v>
      </c>
      <c r="AF20" s="974"/>
      <c r="AG20" s="4753"/>
      <c r="AH20" s="974"/>
      <c r="AI20" s="756"/>
    </row>
    <row r="21" spans="1:35" s="180" customFormat="1">
      <c r="A21" s="756"/>
      <c r="B21" s="974"/>
      <c r="C21" s="4966" t="s">
        <v>1313</v>
      </c>
      <c r="D21" s="3996"/>
      <c r="E21" s="3996"/>
      <c r="F21" s="3995" t="b">
        <v>1</v>
      </c>
      <c r="G21" s="3996"/>
      <c r="H21" s="4674"/>
      <c r="I21" s="4674"/>
      <c r="J21" s="5312"/>
      <c r="K21" s="4676"/>
      <c r="L21" s="3998"/>
      <c r="M21" s="4676"/>
      <c r="N21" s="4676"/>
      <c r="O21" s="4676"/>
      <c r="P21" s="4676"/>
      <c r="Q21" s="4676"/>
      <c r="R21" s="4676"/>
      <c r="S21" s="4676"/>
      <c r="T21" s="4757">
        <f t="shared" si="1"/>
        <v>0</v>
      </c>
      <c r="U21" s="974"/>
      <c r="V21" s="4754">
        <f t="shared" si="2"/>
        <v>0</v>
      </c>
      <c r="W21" s="4755"/>
      <c r="X21" s="4755"/>
      <c r="Y21" s="4755"/>
      <c r="Z21" s="4755"/>
      <c r="AA21" s="4755"/>
      <c r="AB21" s="4755"/>
      <c r="AC21" s="4755"/>
      <c r="AD21" s="4463">
        <f t="shared" si="0"/>
        <v>0</v>
      </c>
      <c r="AE21" s="4756">
        <f t="shared" si="3"/>
        <v>0</v>
      </c>
      <c r="AF21" s="974"/>
      <c r="AG21" s="4753"/>
      <c r="AH21" s="974"/>
      <c r="AI21" s="756"/>
    </row>
    <row r="22" spans="1:35" s="180" customFormat="1">
      <c r="A22" s="756"/>
      <c r="B22" s="974"/>
      <c r="C22" s="4966" t="s">
        <v>1313</v>
      </c>
      <c r="D22" s="3996"/>
      <c r="E22" s="3996"/>
      <c r="F22" s="3995" t="b">
        <v>1</v>
      </c>
      <c r="G22" s="3996"/>
      <c r="H22" s="4674"/>
      <c r="I22" s="4674"/>
      <c r="J22" s="5312"/>
      <c r="K22" s="4676"/>
      <c r="L22" s="3998"/>
      <c r="M22" s="4676"/>
      <c r="N22" s="4676"/>
      <c r="O22" s="4676"/>
      <c r="P22" s="4676"/>
      <c r="Q22" s="4676"/>
      <c r="R22" s="4676"/>
      <c r="S22" s="4676"/>
      <c r="T22" s="4757">
        <f t="shared" si="1"/>
        <v>0</v>
      </c>
      <c r="U22" s="974"/>
      <c r="V22" s="4754">
        <f t="shared" si="2"/>
        <v>0</v>
      </c>
      <c r="W22" s="4755"/>
      <c r="X22" s="4755"/>
      <c r="Y22" s="4755"/>
      <c r="Z22" s="4755"/>
      <c r="AA22" s="4755"/>
      <c r="AB22" s="4755"/>
      <c r="AC22" s="4755"/>
      <c r="AD22" s="4463">
        <f t="shared" si="0"/>
        <v>0</v>
      </c>
      <c r="AE22" s="4756">
        <f t="shared" si="3"/>
        <v>0</v>
      </c>
      <c r="AF22" s="974"/>
      <c r="AG22" s="4753"/>
      <c r="AH22" s="974"/>
      <c r="AI22" s="756"/>
    </row>
    <row r="23" spans="1:35" s="180" customFormat="1">
      <c r="A23" s="756"/>
      <c r="B23" s="974"/>
      <c r="C23" s="4966" t="s">
        <v>1313</v>
      </c>
      <c r="D23" s="3996"/>
      <c r="E23" s="3996"/>
      <c r="F23" s="3995" t="b">
        <v>1</v>
      </c>
      <c r="G23" s="3996"/>
      <c r="H23" s="4674"/>
      <c r="I23" s="4674"/>
      <c r="J23" s="5312"/>
      <c r="K23" s="4676"/>
      <c r="L23" s="3998"/>
      <c r="M23" s="4676"/>
      <c r="N23" s="4676"/>
      <c r="O23" s="4676"/>
      <c r="P23" s="4676"/>
      <c r="Q23" s="4676"/>
      <c r="R23" s="4676"/>
      <c r="S23" s="4676"/>
      <c r="T23" s="4757">
        <f t="shared" si="1"/>
        <v>0</v>
      </c>
      <c r="U23" s="974"/>
      <c r="V23" s="4754">
        <f t="shared" si="2"/>
        <v>0</v>
      </c>
      <c r="W23" s="4755"/>
      <c r="X23" s="4755"/>
      <c r="Y23" s="4755"/>
      <c r="Z23" s="4755"/>
      <c r="AA23" s="4755"/>
      <c r="AB23" s="4755"/>
      <c r="AC23" s="4755"/>
      <c r="AD23" s="4463">
        <f t="shared" si="0"/>
        <v>0</v>
      </c>
      <c r="AE23" s="4756">
        <f t="shared" si="3"/>
        <v>0</v>
      </c>
      <c r="AF23" s="974"/>
      <c r="AG23" s="4753"/>
      <c r="AH23" s="974"/>
      <c r="AI23" s="756"/>
    </row>
    <row r="24" spans="1:35" s="180" customFormat="1">
      <c r="A24" s="756"/>
      <c r="B24" s="974"/>
      <c r="C24" s="4966" t="s">
        <v>1313</v>
      </c>
      <c r="D24" s="3996"/>
      <c r="E24" s="3996"/>
      <c r="F24" s="3995" t="b">
        <v>1</v>
      </c>
      <c r="G24" s="3996"/>
      <c r="H24" s="4674"/>
      <c r="I24" s="4674"/>
      <c r="J24" s="5312"/>
      <c r="K24" s="4676"/>
      <c r="L24" s="3998"/>
      <c r="M24" s="4676"/>
      <c r="N24" s="4676"/>
      <c r="O24" s="4676"/>
      <c r="P24" s="4676"/>
      <c r="Q24" s="4676"/>
      <c r="R24" s="4676"/>
      <c r="S24" s="4676"/>
      <c r="T24" s="4757">
        <f t="shared" si="1"/>
        <v>0</v>
      </c>
      <c r="U24" s="974"/>
      <c r="V24" s="4754">
        <f t="shared" si="2"/>
        <v>0</v>
      </c>
      <c r="W24" s="4755"/>
      <c r="X24" s="4755"/>
      <c r="Y24" s="4755"/>
      <c r="Z24" s="4755"/>
      <c r="AA24" s="4755"/>
      <c r="AB24" s="4755"/>
      <c r="AC24" s="4755"/>
      <c r="AD24" s="4463">
        <f t="shared" si="0"/>
        <v>0</v>
      </c>
      <c r="AE24" s="4756">
        <f t="shared" si="3"/>
        <v>0</v>
      </c>
      <c r="AF24" s="974"/>
      <c r="AG24" s="4753"/>
      <c r="AH24" s="974"/>
      <c r="AI24" s="756"/>
    </row>
    <row r="25" spans="1:35" s="180" customFormat="1">
      <c r="A25" s="756"/>
      <c r="B25" s="974"/>
      <c r="C25" s="4966" t="s">
        <v>1313</v>
      </c>
      <c r="D25" s="3996"/>
      <c r="E25" s="3996"/>
      <c r="F25" s="3995" t="b">
        <v>1</v>
      </c>
      <c r="G25" s="3996"/>
      <c r="H25" s="4674"/>
      <c r="I25" s="4674"/>
      <c r="J25" s="5312"/>
      <c r="K25" s="4676"/>
      <c r="L25" s="3998"/>
      <c r="M25" s="4676"/>
      <c r="N25" s="4676"/>
      <c r="O25" s="4676"/>
      <c r="P25" s="4676"/>
      <c r="Q25" s="4676"/>
      <c r="R25" s="4676"/>
      <c r="S25" s="4676"/>
      <c r="T25" s="4757">
        <f t="shared" si="1"/>
        <v>0</v>
      </c>
      <c r="U25" s="974"/>
      <c r="V25" s="4754">
        <f t="shared" si="2"/>
        <v>0</v>
      </c>
      <c r="W25" s="4755"/>
      <c r="X25" s="4755"/>
      <c r="Y25" s="4755"/>
      <c r="Z25" s="4755"/>
      <c r="AA25" s="4755"/>
      <c r="AB25" s="4755"/>
      <c r="AC25" s="4755"/>
      <c r="AD25" s="4463">
        <f t="shared" si="0"/>
        <v>0</v>
      </c>
      <c r="AE25" s="4756">
        <f t="shared" si="3"/>
        <v>0</v>
      </c>
      <c r="AF25" s="974"/>
      <c r="AG25" s="4753"/>
      <c r="AH25" s="974"/>
      <c r="AI25" s="756"/>
    </row>
    <row r="26" spans="1:35" s="180" customFormat="1">
      <c r="A26" s="756"/>
      <c r="B26" s="974"/>
      <c r="C26" s="4966" t="s">
        <v>1313</v>
      </c>
      <c r="D26" s="3996"/>
      <c r="E26" s="3996"/>
      <c r="F26" s="3995" t="b">
        <v>1</v>
      </c>
      <c r="G26" s="3996"/>
      <c r="H26" s="4674"/>
      <c r="I26" s="4674"/>
      <c r="J26" s="5312"/>
      <c r="K26" s="4676"/>
      <c r="L26" s="3998"/>
      <c r="M26" s="4676"/>
      <c r="N26" s="4676"/>
      <c r="O26" s="4676"/>
      <c r="P26" s="4676"/>
      <c r="Q26" s="4676"/>
      <c r="R26" s="4676"/>
      <c r="S26" s="4676"/>
      <c r="T26" s="4757">
        <f t="shared" si="1"/>
        <v>0</v>
      </c>
      <c r="U26" s="974"/>
      <c r="V26" s="4754">
        <f t="shared" si="2"/>
        <v>0</v>
      </c>
      <c r="W26" s="4755"/>
      <c r="X26" s="4755"/>
      <c r="Y26" s="4755"/>
      <c r="Z26" s="4755"/>
      <c r="AA26" s="4755"/>
      <c r="AB26" s="4755"/>
      <c r="AC26" s="4755"/>
      <c r="AD26" s="4463">
        <f t="shared" si="0"/>
        <v>0</v>
      </c>
      <c r="AE26" s="4756">
        <f t="shared" si="3"/>
        <v>0</v>
      </c>
      <c r="AF26" s="974"/>
      <c r="AG26" s="4753"/>
      <c r="AH26" s="974"/>
      <c r="AI26" s="756"/>
    </row>
    <row r="27" spans="1:35" s="180" customFormat="1">
      <c r="A27" s="756"/>
      <c r="B27" s="974"/>
      <c r="C27" s="4966" t="s">
        <v>1313</v>
      </c>
      <c r="D27" s="3996"/>
      <c r="E27" s="3996"/>
      <c r="F27" s="3995" t="b">
        <v>1</v>
      </c>
      <c r="G27" s="3996"/>
      <c r="H27" s="4674"/>
      <c r="I27" s="4674"/>
      <c r="J27" s="5312"/>
      <c r="K27" s="4676"/>
      <c r="L27" s="3998"/>
      <c r="M27" s="4676"/>
      <c r="N27" s="4676"/>
      <c r="O27" s="4676"/>
      <c r="P27" s="4676"/>
      <c r="Q27" s="4676"/>
      <c r="R27" s="4676"/>
      <c r="S27" s="4676"/>
      <c r="T27" s="4757">
        <f t="shared" si="1"/>
        <v>0</v>
      </c>
      <c r="U27" s="974"/>
      <c r="V27" s="4754">
        <f t="shared" si="2"/>
        <v>0</v>
      </c>
      <c r="W27" s="4755"/>
      <c r="X27" s="4755"/>
      <c r="Y27" s="4755"/>
      <c r="Z27" s="4755"/>
      <c r="AA27" s="4755"/>
      <c r="AB27" s="4755"/>
      <c r="AC27" s="4755"/>
      <c r="AD27" s="4463">
        <f t="shared" si="0"/>
        <v>0</v>
      </c>
      <c r="AE27" s="4756">
        <f t="shared" si="3"/>
        <v>0</v>
      </c>
      <c r="AF27" s="974"/>
      <c r="AG27" s="4753"/>
      <c r="AH27" s="974"/>
      <c r="AI27" s="756"/>
    </row>
    <row r="28" spans="1:35" s="180" customFormat="1">
      <c r="A28" s="756"/>
      <c r="B28" s="974"/>
      <c r="C28" s="4966" t="s">
        <v>1313</v>
      </c>
      <c r="D28" s="3996"/>
      <c r="E28" s="3996"/>
      <c r="F28" s="3995" t="b">
        <v>1</v>
      </c>
      <c r="G28" s="3996"/>
      <c r="H28" s="4674"/>
      <c r="I28" s="4674"/>
      <c r="J28" s="5312"/>
      <c r="K28" s="4676"/>
      <c r="L28" s="3998"/>
      <c r="M28" s="4676"/>
      <c r="N28" s="4676"/>
      <c r="O28" s="4676"/>
      <c r="P28" s="4676"/>
      <c r="Q28" s="4676"/>
      <c r="R28" s="4676"/>
      <c r="S28" s="4676"/>
      <c r="T28" s="4757">
        <f t="shared" si="1"/>
        <v>0</v>
      </c>
      <c r="U28" s="974"/>
      <c r="V28" s="4754">
        <f t="shared" si="2"/>
        <v>0</v>
      </c>
      <c r="W28" s="4755"/>
      <c r="X28" s="4755"/>
      <c r="Y28" s="4755"/>
      <c r="Z28" s="4755"/>
      <c r="AA28" s="4755"/>
      <c r="AB28" s="4755"/>
      <c r="AC28" s="4755"/>
      <c r="AD28" s="4463">
        <f t="shared" si="0"/>
        <v>0</v>
      </c>
      <c r="AE28" s="4756">
        <f t="shared" si="3"/>
        <v>0</v>
      </c>
      <c r="AF28" s="974"/>
      <c r="AG28" s="4753"/>
      <c r="AH28" s="974"/>
      <c r="AI28" s="756"/>
    </row>
    <row r="29" spans="1:35" s="180" customFormat="1">
      <c r="A29" s="756"/>
      <c r="B29" s="974"/>
      <c r="C29" s="4966" t="s">
        <v>1313</v>
      </c>
      <c r="D29" s="3996"/>
      <c r="E29" s="3996"/>
      <c r="F29" s="3995" t="b">
        <v>1</v>
      </c>
      <c r="G29" s="3996"/>
      <c r="H29" s="4674"/>
      <c r="I29" s="4674"/>
      <c r="J29" s="5312"/>
      <c r="K29" s="4676"/>
      <c r="L29" s="3998"/>
      <c r="M29" s="4676"/>
      <c r="N29" s="4676"/>
      <c r="O29" s="4676"/>
      <c r="P29" s="4676"/>
      <c r="Q29" s="4676"/>
      <c r="R29" s="4676"/>
      <c r="S29" s="4676"/>
      <c r="T29" s="4757">
        <f t="shared" si="1"/>
        <v>0</v>
      </c>
      <c r="U29" s="974"/>
      <c r="V29" s="4754">
        <f t="shared" si="2"/>
        <v>0</v>
      </c>
      <c r="W29" s="4755"/>
      <c r="X29" s="4755"/>
      <c r="Y29" s="4755"/>
      <c r="Z29" s="4755"/>
      <c r="AA29" s="4755"/>
      <c r="AB29" s="4755"/>
      <c r="AC29" s="4755"/>
      <c r="AD29" s="4463">
        <f t="shared" si="0"/>
        <v>0</v>
      </c>
      <c r="AE29" s="4756">
        <f t="shared" si="3"/>
        <v>0</v>
      </c>
      <c r="AF29" s="974"/>
      <c r="AG29" s="4753"/>
      <c r="AH29" s="974"/>
      <c r="AI29" s="756"/>
    </row>
    <row r="30" spans="1:35" s="180" customFormat="1">
      <c r="A30" s="756"/>
      <c r="B30" s="974"/>
      <c r="C30" s="4966" t="s">
        <v>1313</v>
      </c>
      <c r="D30" s="3996"/>
      <c r="E30" s="3996"/>
      <c r="F30" s="3995" t="b">
        <v>1</v>
      </c>
      <c r="G30" s="3996"/>
      <c r="H30" s="4674"/>
      <c r="I30" s="4674"/>
      <c r="J30" s="5312"/>
      <c r="K30" s="4676"/>
      <c r="L30" s="3998"/>
      <c r="M30" s="4676"/>
      <c r="N30" s="4676"/>
      <c r="O30" s="4676"/>
      <c r="P30" s="4676"/>
      <c r="Q30" s="4676"/>
      <c r="R30" s="4676"/>
      <c r="S30" s="4676"/>
      <c r="T30" s="4757">
        <f t="shared" si="1"/>
        <v>0</v>
      </c>
      <c r="U30" s="974"/>
      <c r="V30" s="4754">
        <f t="shared" si="2"/>
        <v>0</v>
      </c>
      <c r="W30" s="4755"/>
      <c r="X30" s="4755"/>
      <c r="Y30" s="4755"/>
      <c r="Z30" s="4755"/>
      <c r="AA30" s="4755"/>
      <c r="AB30" s="4755"/>
      <c r="AC30" s="4755"/>
      <c r="AD30" s="4463">
        <f t="shared" si="0"/>
        <v>0</v>
      </c>
      <c r="AE30" s="4756">
        <f t="shared" si="3"/>
        <v>0</v>
      </c>
      <c r="AF30" s="974"/>
      <c r="AG30" s="4753"/>
      <c r="AH30" s="974"/>
      <c r="AI30" s="756"/>
    </row>
    <row r="31" spans="1:35" s="180" customFormat="1">
      <c r="A31" s="756"/>
      <c r="B31" s="974"/>
      <c r="C31" s="4966" t="s">
        <v>1313</v>
      </c>
      <c r="D31" s="3996"/>
      <c r="E31" s="3996"/>
      <c r="F31" s="3995" t="b">
        <v>1</v>
      </c>
      <c r="G31" s="3996"/>
      <c r="H31" s="4674"/>
      <c r="I31" s="4674"/>
      <c r="J31" s="5312"/>
      <c r="K31" s="4676"/>
      <c r="L31" s="3998"/>
      <c r="M31" s="4676"/>
      <c r="N31" s="4676"/>
      <c r="O31" s="4676"/>
      <c r="P31" s="4676"/>
      <c r="Q31" s="4676"/>
      <c r="R31" s="4676"/>
      <c r="S31" s="4676"/>
      <c r="T31" s="4757">
        <f t="shared" si="1"/>
        <v>0</v>
      </c>
      <c r="U31" s="974"/>
      <c r="V31" s="4754">
        <f t="shared" si="2"/>
        <v>0</v>
      </c>
      <c r="W31" s="4755"/>
      <c r="X31" s="4755"/>
      <c r="Y31" s="4755"/>
      <c r="Z31" s="4755"/>
      <c r="AA31" s="4755"/>
      <c r="AB31" s="4755"/>
      <c r="AC31" s="4755"/>
      <c r="AD31" s="4463">
        <f t="shared" si="0"/>
        <v>0</v>
      </c>
      <c r="AE31" s="4756">
        <f t="shared" si="3"/>
        <v>0</v>
      </c>
      <c r="AF31" s="974"/>
      <c r="AG31" s="4753"/>
      <c r="AH31" s="974"/>
      <c r="AI31" s="756"/>
    </row>
    <row r="32" spans="1:35" s="180" customFormat="1">
      <c r="A32" s="756"/>
      <c r="B32" s="974"/>
      <c r="C32" s="4966" t="s">
        <v>1313</v>
      </c>
      <c r="D32" s="3996"/>
      <c r="E32" s="3996"/>
      <c r="F32" s="3995" t="b">
        <v>1</v>
      </c>
      <c r="G32" s="3996"/>
      <c r="H32" s="4674"/>
      <c r="I32" s="4674"/>
      <c r="J32" s="5312"/>
      <c r="K32" s="4676"/>
      <c r="L32" s="3998"/>
      <c r="M32" s="4676"/>
      <c r="N32" s="4676"/>
      <c r="O32" s="4676"/>
      <c r="P32" s="4676"/>
      <c r="Q32" s="4676"/>
      <c r="R32" s="4676"/>
      <c r="S32" s="4676"/>
      <c r="T32" s="4757">
        <f t="shared" si="1"/>
        <v>0</v>
      </c>
      <c r="U32" s="974"/>
      <c r="V32" s="4754">
        <f t="shared" si="2"/>
        <v>0</v>
      </c>
      <c r="W32" s="4755"/>
      <c r="X32" s="4755"/>
      <c r="Y32" s="4755"/>
      <c r="Z32" s="4755"/>
      <c r="AA32" s="4755"/>
      <c r="AB32" s="4755"/>
      <c r="AC32" s="4755"/>
      <c r="AD32" s="4463">
        <f t="shared" si="0"/>
        <v>0</v>
      </c>
      <c r="AE32" s="4756">
        <f t="shared" si="3"/>
        <v>0</v>
      </c>
      <c r="AF32" s="974"/>
      <c r="AG32" s="4753"/>
      <c r="AH32" s="974"/>
      <c r="AI32" s="756"/>
    </row>
    <row r="33" spans="1:35" s="180" customFormat="1">
      <c r="A33" s="756"/>
      <c r="B33" s="974"/>
      <c r="C33" s="4966" t="s">
        <v>1313</v>
      </c>
      <c r="D33" s="3996"/>
      <c r="E33" s="3996"/>
      <c r="F33" s="3995" t="b">
        <v>1</v>
      </c>
      <c r="G33" s="3996"/>
      <c r="H33" s="4674"/>
      <c r="I33" s="4674"/>
      <c r="J33" s="5312"/>
      <c r="K33" s="4676"/>
      <c r="L33" s="3998"/>
      <c r="M33" s="4676"/>
      <c r="N33" s="4676"/>
      <c r="O33" s="4676"/>
      <c r="P33" s="4676"/>
      <c r="Q33" s="4676"/>
      <c r="R33" s="4676"/>
      <c r="S33" s="4676"/>
      <c r="T33" s="4757">
        <f t="shared" si="1"/>
        <v>0</v>
      </c>
      <c r="U33" s="974"/>
      <c r="V33" s="4754">
        <f t="shared" si="2"/>
        <v>0</v>
      </c>
      <c r="W33" s="4755"/>
      <c r="X33" s="4755"/>
      <c r="Y33" s="4755"/>
      <c r="Z33" s="4755"/>
      <c r="AA33" s="4755"/>
      <c r="AB33" s="4755"/>
      <c r="AC33" s="4755"/>
      <c r="AD33" s="4463">
        <f t="shared" si="0"/>
        <v>0</v>
      </c>
      <c r="AE33" s="4756">
        <f t="shared" si="3"/>
        <v>0</v>
      </c>
      <c r="AF33" s="974"/>
      <c r="AG33" s="4753"/>
      <c r="AH33" s="974"/>
      <c r="AI33" s="756"/>
    </row>
    <row r="34" spans="1:35" s="180" customFormat="1">
      <c r="A34" s="756"/>
      <c r="B34" s="974"/>
      <c r="C34" s="4966" t="s">
        <v>1313</v>
      </c>
      <c r="D34" s="3996"/>
      <c r="E34" s="3996"/>
      <c r="F34" s="3995" t="b">
        <v>1</v>
      </c>
      <c r="G34" s="3996"/>
      <c r="H34" s="4674"/>
      <c r="I34" s="4674"/>
      <c r="J34" s="5312"/>
      <c r="K34" s="4676"/>
      <c r="L34" s="3998"/>
      <c r="M34" s="4676"/>
      <c r="N34" s="4676"/>
      <c r="O34" s="4676"/>
      <c r="P34" s="4676"/>
      <c r="Q34" s="4676"/>
      <c r="R34" s="4676"/>
      <c r="S34" s="4676"/>
      <c r="T34" s="4757">
        <f t="shared" si="1"/>
        <v>0</v>
      </c>
      <c r="U34" s="974"/>
      <c r="V34" s="4754">
        <f t="shared" si="2"/>
        <v>0</v>
      </c>
      <c r="W34" s="4755"/>
      <c r="X34" s="4755"/>
      <c r="Y34" s="4755"/>
      <c r="Z34" s="4755"/>
      <c r="AA34" s="4755"/>
      <c r="AB34" s="4755"/>
      <c r="AC34" s="4755"/>
      <c r="AD34" s="4463">
        <f t="shared" si="0"/>
        <v>0</v>
      </c>
      <c r="AE34" s="4756">
        <f t="shared" si="3"/>
        <v>0</v>
      </c>
      <c r="AF34" s="974"/>
      <c r="AG34" s="4753"/>
      <c r="AH34" s="974"/>
      <c r="AI34" s="756"/>
    </row>
    <row r="35" spans="1:35" s="180" customFormat="1">
      <c r="A35" s="756"/>
      <c r="B35" s="974"/>
      <c r="C35" s="4966" t="s">
        <v>1313</v>
      </c>
      <c r="D35" s="3996"/>
      <c r="E35" s="3996"/>
      <c r="F35" s="3995" t="b">
        <v>1</v>
      </c>
      <c r="G35" s="3996"/>
      <c r="H35" s="4674"/>
      <c r="I35" s="4674"/>
      <c r="J35" s="5312"/>
      <c r="K35" s="4676"/>
      <c r="L35" s="3998"/>
      <c r="M35" s="4676"/>
      <c r="N35" s="4676"/>
      <c r="O35" s="4676"/>
      <c r="P35" s="4676"/>
      <c r="Q35" s="4676"/>
      <c r="R35" s="4676"/>
      <c r="S35" s="4676"/>
      <c r="T35" s="4757">
        <f t="shared" si="1"/>
        <v>0</v>
      </c>
      <c r="U35" s="974"/>
      <c r="V35" s="4754">
        <f t="shared" si="2"/>
        <v>0</v>
      </c>
      <c r="W35" s="4755"/>
      <c r="X35" s="4755"/>
      <c r="Y35" s="4755"/>
      <c r="Z35" s="4755"/>
      <c r="AA35" s="4755"/>
      <c r="AB35" s="4755"/>
      <c r="AC35" s="4755"/>
      <c r="AD35" s="4463">
        <f t="shared" si="0"/>
        <v>0</v>
      </c>
      <c r="AE35" s="4756">
        <f t="shared" si="3"/>
        <v>0</v>
      </c>
      <c r="AF35" s="974"/>
      <c r="AG35" s="4753"/>
      <c r="AH35" s="974"/>
      <c r="AI35" s="756"/>
    </row>
    <row r="36" spans="1:35" s="180" customFormat="1">
      <c r="A36" s="756"/>
      <c r="B36" s="974"/>
      <c r="C36" s="4966" t="s">
        <v>1313</v>
      </c>
      <c r="D36" s="3996"/>
      <c r="E36" s="3996"/>
      <c r="F36" s="3995" t="b">
        <v>1</v>
      </c>
      <c r="G36" s="3996"/>
      <c r="H36" s="4674"/>
      <c r="I36" s="4674"/>
      <c r="J36" s="5312"/>
      <c r="K36" s="4676"/>
      <c r="L36" s="3998"/>
      <c r="M36" s="4676"/>
      <c r="N36" s="4676"/>
      <c r="O36" s="4676"/>
      <c r="P36" s="4676"/>
      <c r="Q36" s="4676"/>
      <c r="R36" s="4676"/>
      <c r="S36" s="4676"/>
      <c r="T36" s="4757">
        <f t="shared" si="1"/>
        <v>0</v>
      </c>
      <c r="U36" s="974"/>
      <c r="V36" s="4754">
        <f t="shared" si="2"/>
        <v>0</v>
      </c>
      <c r="W36" s="4755"/>
      <c r="X36" s="4755"/>
      <c r="Y36" s="4755"/>
      <c r="Z36" s="4755"/>
      <c r="AA36" s="4755"/>
      <c r="AB36" s="4755"/>
      <c r="AC36" s="4755"/>
      <c r="AD36" s="4463">
        <f t="shared" si="0"/>
        <v>0</v>
      </c>
      <c r="AE36" s="4756">
        <f t="shared" si="3"/>
        <v>0</v>
      </c>
      <c r="AF36" s="974"/>
      <c r="AG36" s="4753"/>
      <c r="AH36" s="974"/>
      <c r="AI36" s="756"/>
    </row>
    <row r="37" spans="1:35" s="180" customFormat="1">
      <c r="A37" s="756"/>
      <c r="B37" s="974"/>
      <c r="C37" s="4966" t="s">
        <v>1313</v>
      </c>
      <c r="D37" s="3996"/>
      <c r="E37" s="3996"/>
      <c r="F37" s="3995" t="b">
        <v>1</v>
      </c>
      <c r="G37" s="3996"/>
      <c r="H37" s="4674"/>
      <c r="I37" s="4674"/>
      <c r="J37" s="5312"/>
      <c r="K37" s="4676"/>
      <c r="L37" s="3998"/>
      <c r="M37" s="4676"/>
      <c r="N37" s="4676"/>
      <c r="O37" s="4676"/>
      <c r="P37" s="4676"/>
      <c r="Q37" s="4676"/>
      <c r="R37" s="4676"/>
      <c r="S37" s="4676"/>
      <c r="T37" s="4757">
        <f t="shared" si="1"/>
        <v>0</v>
      </c>
      <c r="U37" s="974"/>
      <c r="V37" s="4754">
        <f t="shared" si="2"/>
        <v>0</v>
      </c>
      <c r="W37" s="4755"/>
      <c r="X37" s="4755"/>
      <c r="Y37" s="4755"/>
      <c r="Z37" s="4755"/>
      <c r="AA37" s="4755"/>
      <c r="AB37" s="4755"/>
      <c r="AC37" s="4755"/>
      <c r="AD37" s="4463">
        <f t="shared" si="0"/>
        <v>0</v>
      </c>
      <c r="AE37" s="4756">
        <f t="shared" si="3"/>
        <v>0</v>
      </c>
      <c r="AF37" s="974"/>
      <c r="AG37" s="4753"/>
      <c r="AH37" s="974"/>
      <c r="AI37" s="756"/>
    </row>
    <row r="38" spans="1:35" s="180" customFormat="1">
      <c r="A38" s="756"/>
      <c r="B38" s="974"/>
      <c r="C38" s="4966" t="s">
        <v>1313</v>
      </c>
      <c r="D38" s="3996"/>
      <c r="E38" s="3996"/>
      <c r="F38" s="3995" t="b">
        <v>1</v>
      </c>
      <c r="G38" s="3996"/>
      <c r="H38" s="4674"/>
      <c r="I38" s="4674"/>
      <c r="J38" s="5312"/>
      <c r="K38" s="4676"/>
      <c r="L38" s="3998"/>
      <c r="M38" s="4676"/>
      <c r="N38" s="4676"/>
      <c r="O38" s="4676"/>
      <c r="P38" s="4676"/>
      <c r="Q38" s="4676"/>
      <c r="R38" s="4676"/>
      <c r="S38" s="4676"/>
      <c r="T38" s="4757">
        <f t="shared" si="1"/>
        <v>0</v>
      </c>
      <c r="U38" s="974"/>
      <c r="V38" s="4754">
        <f t="shared" si="2"/>
        <v>0</v>
      </c>
      <c r="W38" s="4755"/>
      <c r="X38" s="4755"/>
      <c r="Y38" s="4755"/>
      <c r="Z38" s="4755"/>
      <c r="AA38" s="4755"/>
      <c r="AB38" s="4755"/>
      <c r="AC38" s="4755"/>
      <c r="AD38" s="4463">
        <f t="shared" si="0"/>
        <v>0</v>
      </c>
      <c r="AE38" s="4756">
        <f t="shared" si="3"/>
        <v>0</v>
      </c>
      <c r="AF38" s="974"/>
      <c r="AG38" s="4753"/>
      <c r="AH38" s="974"/>
      <c r="AI38" s="756"/>
    </row>
    <row r="39" spans="1:35" s="180" customFormat="1">
      <c r="A39" s="756"/>
      <c r="B39" s="974"/>
      <c r="C39" s="4966" t="s">
        <v>1313</v>
      </c>
      <c r="D39" s="3996"/>
      <c r="E39" s="3996"/>
      <c r="F39" s="3995" t="b">
        <v>1</v>
      </c>
      <c r="G39" s="3996"/>
      <c r="H39" s="4674"/>
      <c r="I39" s="4674"/>
      <c r="J39" s="5312"/>
      <c r="K39" s="4676"/>
      <c r="L39" s="3998"/>
      <c r="M39" s="4676"/>
      <c r="N39" s="4676"/>
      <c r="O39" s="4676"/>
      <c r="P39" s="4676"/>
      <c r="Q39" s="4676"/>
      <c r="R39" s="4676"/>
      <c r="S39" s="4676"/>
      <c r="T39" s="4757">
        <f t="shared" si="1"/>
        <v>0</v>
      </c>
      <c r="U39" s="974"/>
      <c r="V39" s="4754">
        <f t="shared" si="2"/>
        <v>0</v>
      </c>
      <c r="W39" s="4755"/>
      <c r="X39" s="4755"/>
      <c r="Y39" s="4755"/>
      <c r="Z39" s="4755"/>
      <c r="AA39" s="4755"/>
      <c r="AB39" s="4755"/>
      <c r="AC39" s="4755"/>
      <c r="AD39" s="4463">
        <f t="shared" si="0"/>
        <v>0</v>
      </c>
      <c r="AE39" s="4756">
        <f t="shared" si="3"/>
        <v>0</v>
      </c>
      <c r="AF39" s="974"/>
      <c r="AG39" s="4753"/>
      <c r="AH39" s="974"/>
      <c r="AI39" s="756"/>
    </row>
    <row r="40" spans="1:35" s="180" customFormat="1">
      <c r="A40" s="756"/>
      <c r="B40" s="974"/>
      <c r="C40" s="4966" t="s">
        <v>1313</v>
      </c>
      <c r="D40" s="3996"/>
      <c r="E40" s="3996"/>
      <c r="F40" s="3995" t="b">
        <v>1</v>
      </c>
      <c r="G40" s="3996"/>
      <c r="H40" s="4674"/>
      <c r="I40" s="4674"/>
      <c r="J40" s="5312"/>
      <c r="K40" s="4676"/>
      <c r="L40" s="3998"/>
      <c r="M40" s="4676"/>
      <c r="N40" s="4676"/>
      <c r="O40" s="4676"/>
      <c r="P40" s="4676"/>
      <c r="Q40" s="4676"/>
      <c r="R40" s="4676"/>
      <c r="S40" s="4676"/>
      <c r="T40" s="4757">
        <f t="shared" si="1"/>
        <v>0</v>
      </c>
      <c r="U40" s="974"/>
      <c r="V40" s="4754">
        <f t="shared" si="2"/>
        <v>0</v>
      </c>
      <c r="W40" s="4755"/>
      <c r="X40" s="4755"/>
      <c r="Y40" s="4755"/>
      <c r="Z40" s="4755"/>
      <c r="AA40" s="4755"/>
      <c r="AB40" s="4755"/>
      <c r="AC40" s="4755"/>
      <c r="AD40" s="4463">
        <f t="shared" si="0"/>
        <v>0</v>
      </c>
      <c r="AE40" s="4756">
        <f t="shared" si="3"/>
        <v>0</v>
      </c>
      <c r="AF40" s="974"/>
      <c r="AG40" s="4753"/>
      <c r="AH40" s="974"/>
      <c r="AI40" s="756"/>
    </row>
    <row r="41" spans="1:35" s="180" customFormat="1">
      <c r="A41" s="756"/>
      <c r="B41" s="974"/>
      <c r="C41" s="4966" t="s">
        <v>1313</v>
      </c>
      <c r="D41" s="3996"/>
      <c r="E41" s="3996"/>
      <c r="F41" s="3995" t="b">
        <v>1</v>
      </c>
      <c r="G41" s="3996"/>
      <c r="H41" s="4674"/>
      <c r="I41" s="4674"/>
      <c r="J41" s="5312"/>
      <c r="K41" s="4676"/>
      <c r="L41" s="3998"/>
      <c r="M41" s="4676"/>
      <c r="N41" s="4676"/>
      <c r="O41" s="4676"/>
      <c r="P41" s="4676"/>
      <c r="Q41" s="4676"/>
      <c r="R41" s="4676"/>
      <c r="S41" s="4676"/>
      <c r="T41" s="4757">
        <f t="shared" si="1"/>
        <v>0</v>
      </c>
      <c r="U41" s="974"/>
      <c r="V41" s="4754">
        <f t="shared" si="2"/>
        <v>0</v>
      </c>
      <c r="W41" s="4755"/>
      <c r="X41" s="4755"/>
      <c r="Y41" s="4755"/>
      <c r="Z41" s="4755"/>
      <c r="AA41" s="4755"/>
      <c r="AB41" s="4755"/>
      <c r="AC41" s="4755"/>
      <c r="AD41" s="4463">
        <f t="shared" si="0"/>
        <v>0</v>
      </c>
      <c r="AE41" s="4756">
        <f t="shared" si="3"/>
        <v>0</v>
      </c>
      <c r="AF41" s="974"/>
      <c r="AG41" s="4753"/>
      <c r="AH41" s="974"/>
      <c r="AI41" s="756"/>
    </row>
    <row r="42" spans="1:35" s="180" customFormat="1">
      <c r="A42" s="756"/>
      <c r="B42" s="974"/>
      <c r="C42" s="4966" t="s">
        <v>1313</v>
      </c>
      <c r="D42" s="3996"/>
      <c r="E42" s="3996"/>
      <c r="F42" s="3995" t="b">
        <v>1</v>
      </c>
      <c r="G42" s="3996"/>
      <c r="H42" s="4674"/>
      <c r="I42" s="4674"/>
      <c r="J42" s="5312"/>
      <c r="K42" s="4676"/>
      <c r="L42" s="3998"/>
      <c r="M42" s="4676"/>
      <c r="N42" s="4676"/>
      <c r="O42" s="4676"/>
      <c r="P42" s="4676"/>
      <c r="Q42" s="4676"/>
      <c r="R42" s="4676"/>
      <c r="S42" s="4676"/>
      <c r="T42" s="4757">
        <f t="shared" si="1"/>
        <v>0</v>
      </c>
      <c r="U42" s="974"/>
      <c r="V42" s="4754">
        <f t="shared" si="2"/>
        <v>0</v>
      </c>
      <c r="W42" s="4755"/>
      <c r="X42" s="4755"/>
      <c r="Y42" s="4755"/>
      <c r="Z42" s="4755"/>
      <c r="AA42" s="4755"/>
      <c r="AB42" s="4755"/>
      <c r="AC42" s="4755"/>
      <c r="AD42" s="4463">
        <f t="shared" si="0"/>
        <v>0</v>
      </c>
      <c r="AE42" s="4756">
        <f t="shared" si="3"/>
        <v>0</v>
      </c>
      <c r="AF42" s="974"/>
      <c r="AG42" s="4753"/>
      <c r="AH42" s="974"/>
      <c r="AI42" s="756"/>
    </row>
    <row r="43" spans="1:35" s="180" customFormat="1">
      <c r="A43" s="756"/>
      <c r="B43" s="974"/>
      <c r="C43" s="4966" t="s">
        <v>1313</v>
      </c>
      <c r="D43" s="3996"/>
      <c r="E43" s="3996"/>
      <c r="F43" s="3995" t="b">
        <v>1</v>
      </c>
      <c r="G43" s="3996"/>
      <c r="H43" s="4674"/>
      <c r="I43" s="4674"/>
      <c r="J43" s="5312"/>
      <c r="K43" s="4676"/>
      <c r="L43" s="3998"/>
      <c r="M43" s="4676"/>
      <c r="N43" s="4676"/>
      <c r="O43" s="4676"/>
      <c r="P43" s="4676"/>
      <c r="Q43" s="4676"/>
      <c r="R43" s="4676"/>
      <c r="S43" s="4676"/>
      <c r="T43" s="4757">
        <f t="shared" si="1"/>
        <v>0</v>
      </c>
      <c r="U43" s="974"/>
      <c r="V43" s="4754">
        <f t="shared" si="2"/>
        <v>0</v>
      </c>
      <c r="W43" s="4755"/>
      <c r="X43" s="4755"/>
      <c r="Y43" s="4755"/>
      <c r="Z43" s="4755"/>
      <c r="AA43" s="4755"/>
      <c r="AB43" s="4755"/>
      <c r="AC43" s="4755"/>
      <c r="AD43" s="4463">
        <f t="shared" si="0"/>
        <v>0</v>
      </c>
      <c r="AE43" s="4756">
        <f t="shared" si="3"/>
        <v>0</v>
      </c>
      <c r="AF43" s="974"/>
      <c r="AG43" s="4753"/>
      <c r="AH43" s="974"/>
      <c r="AI43" s="756"/>
    </row>
    <row r="44" spans="1:35" s="180" customFormat="1">
      <c r="A44" s="756"/>
      <c r="B44" s="974"/>
      <c r="C44" s="4966" t="s">
        <v>1313</v>
      </c>
      <c r="D44" s="3996"/>
      <c r="E44" s="3996"/>
      <c r="F44" s="3995" t="b">
        <v>1</v>
      </c>
      <c r="G44" s="3996"/>
      <c r="H44" s="4674"/>
      <c r="I44" s="4674"/>
      <c r="J44" s="5312"/>
      <c r="K44" s="4676"/>
      <c r="L44" s="3998"/>
      <c r="M44" s="4676"/>
      <c r="N44" s="4676"/>
      <c r="O44" s="4676"/>
      <c r="P44" s="4676"/>
      <c r="Q44" s="4676"/>
      <c r="R44" s="4676"/>
      <c r="S44" s="4676"/>
      <c r="T44" s="4757">
        <f t="shared" si="1"/>
        <v>0</v>
      </c>
      <c r="U44" s="974"/>
      <c r="V44" s="4754">
        <f t="shared" si="2"/>
        <v>0</v>
      </c>
      <c r="W44" s="4755"/>
      <c r="X44" s="4755"/>
      <c r="Y44" s="4755"/>
      <c r="Z44" s="4755"/>
      <c r="AA44" s="4755"/>
      <c r="AB44" s="4755"/>
      <c r="AC44" s="4755"/>
      <c r="AD44" s="4463">
        <f t="shared" si="0"/>
        <v>0</v>
      </c>
      <c r="AE44" s="4756">
        <f t="shared" si="3"/>
        <v>0</v>
      </c>
      <c r="AF44" s="974"/>
      <c r="AG44" s="4753"/>
      <c r="AH44" s="974"/>
      <c r="AI44" s="756"/>
    </row>
    <row r="45" spans="1:35" s="180" customFormat="1">
      <c r="A45" s="756"/>
      <c r="B45" s="974"/>
      <c r="C45" s="4966" t="s">
        <v>1313</v>
      </c>
      <c r="D45" s="3996"/>
      <c r="E45" s="3996"/>
      <c r="F45" s="3995" t="b">
        <v>1</v>
      </c>
      <c r="G45" s="3996"/>
      <c r="H45" s="4674"/>
      <c r="I45" s="4674"/>
      <c r="J45" s="5312"/>
      <c r="K45" s="4676"/>
      <c r="L45" s="3998"/>
      <c r="M45" s="4676"/>
      <c r="N45" s="4676"/>
      <c r="O45" s="4676"/>
      <c r="P45" s="4676"/>
      <c r="Q45" s="4676"/>
      <c r="R45" s="4676"/>
      <c r="S45" s="4676"/>
      <c r="T45" s="4757">
        <f t="shared" si="1"/>
        <v>0</v>
      </c>
      <c r="U45" s="974"/>
      <c r="V45" s="4754">
        <f t="shared" si="2"/>
        <v>0</v>
      </c>
      <c r="W45" s="4755"/>
      <c r="X45" s="4755"/>
      <c r="Y45" s="4755"/>
      <c r="Z45" s="4755"/>
      <c r="AA45" s="4755"/>
      <c r="AB45" s="4755"/>
      <c r="AC45" s="4755"/>
      <c r="AD45" s="4463">
        <f t="shared" si="0"/>
        <v>0</v>
      </c>
      <c r="AE45" s="4756">
        <f t="shared" si="3"/>
        <v>0</v>
      </c>
      <c r="AF45" s="974"/>
      <c r="AG45" s="4753"/>
      <c r="AH45" s="974"/>
      <c r="AI45" s="756"/>
    </row>
    <row r="46" spans="1:35" s="180" customFormat="1">
      <c r="A46" s="756"/>
      <c r="B46" s="974"/>
      <c r="C46" s="4966" t="s">
        <v>1313</v>
      </c>
      <c r="D46" s="3996"/>
      <c r="E46" s="3996"/>
      <c r="F46" s="3995" t="b">
        <v>1</v>
      </c>
      <c r="G46" s="3996"/>
      <c r="H46" s="4674"/>
      <c r="I46" s="4674"/>
      <c r="J46" s="5312"/>
      <c r="K46" s="4676"/>
      <c r="L46" s="3998"/>
      <c r="M46" s="4676"/>
      <c r="N46" s="4676"/>
      <c r="O46" s="4676"/>
      <c r="P46" s="4676"/>
      <c r="Q46" s="4676"/>
      <c r="R46" s="4676"/>
      <c r="S46" s="4676"/>
      <c r="T46" s="4757">
        <f t="shared" si="1"/>
        <v>0</v>
      </c>
      <c r="U46" s="974"/>
      <c r="V46" s="4754">
        <f t="shared" si="2"/>
        <v>0</v>
      </c>
      <c r="W46" s="4755"/>
      <c r="X46" s="4755"/>
      <c r="Y46" s="4755"/>
      <c r="Z46" s="4755"/>
      <c r="AA46" s="4755"/>
      <c r="AB46" s="4755"/>
      <c r="AC46" s="4755"/>
      <c r="AD46" s="4463">
        <f t="shared" si="0"/>
        <v>0</v>
      </c>
      <c r="AE46" s="4756">
        <f t="shared" si="3"/>
        <v>0</v>
      </c>
      <c r="AF46" s="974"/>
      <c r="AG46" s="4753"/>
      <c r="AH46" s="974"/>
      <c r="AI46" s="756"/>
    </row>
    <row r="47" spans="1:35" s="180" customFormat="1">
      <c r="A47" s="756"/>
      <c r="B47" s="974"/>
      <c r="C47" s="4966" t="s">
        <v>1313</v>
      </c>
      <c r="D47" s="3996"/>
      <c r="E47" s="3996"/>
      <c r="F47" s="3995" t="b">
        <v>1</v>
      </c>
      <c r="G47" s="3996"/>
      <c r="H47" s="4674"/>
      <c r="I47" s="4674"/>
      <c r="J47" s="5312"/>
      <c r="K47" s="4676"/>
      <c r="L47" s="3998"/>
      <c r="M47" s="4676"/>
      <c r="N47" s="4676"/>
      <c r="O47" s="4676"/>
      <c r="P47" s="4676"/>
      <c r="Q47" s="4676"/>
      <c r="R47" s="4676"/>
      <c r="S47" s="4676"/>
      <c r="T47" s="4757">
        <f t="shared" si="1"/>
        <v>0</v>
      </c>
      <c r="U47" s="974"/>
      <c r="V47" s="4754">
        <f t="shared" si="2"/>
        <v>0</v>
      </c>
      <c r="W47" s="4755"/>
      <c r="X47" s="4755"/>
      <c r="Y47" s="4755"/>
      <c r="Z47" s="4755"/>
      <c r="AA47" s="4755"/>
      <c r="AB47" s="4755"/>
      <c r="AC47" s="4755"/>
      <c r="AD47" s="4463">
        <f t="shared" si="0"/>
        <v>0</v>
      </c>
      <c r="AE47" s="4756">
        <f t="shared" si="3"/>
        <v>0</v>
      </c>
      <c r="AF47" s="974"/>
      <c r="AG47" s="4753"/>
      <c r="AH47" s="974"/>
      <c r="AI47" s="756"/>
    </row>
    <row r="48" spans="1:35" s="180" customFormat="1">
      <c r="A48" s="756"/>
      <c r="B48" s="974"/>
      <c r="C48" s="4966" t="s">
        <v>1313</v>
      </c>
      <c r="D48" s="3996"/>
      <c r="E48" s="3996"/>
      <c r="F48" s="3995" t="b">
        <v>1</v>
      </c>
      <c r="G48" s="3996"/>
      <c r="H48" s="4674"/>
      <c r="I48" s="4674"/>
      <c r="J48" s="5312"/>
      <c r="K48" s="4676"/>
      <c r="L48" s="3998"/>
      <c r="M48" s="4676"/>
      <c r="N48" s="4676"/>
      <c r="O48" s="4676"/>
      <c r="P48" s="4676"/>
      <c r="Q48" s="4676"/>
      <c r="R48" s="4676"/>
      <c r="S48" s="4676"/>
      <c r="T48" s="4757">
        <f t="shared" si="1"/>
        <v>0</v>
      </c>
      <c r="U48" s="974"/>
      <c r="V48" s="4754">
        <f t="shared" si="2"/>
        <v>0</v>
      </c>
      <c r="W48" s="4755"/>
      <c r="X48" s="4755"/>
      <c r="Y48" s="4755"/>
      <c r="Z48" s="4755"/>
      <c r="AA48" s="4755"/>
      <c r="AB48" s="4755"/>
      <c r="AC48" s="4755"/>
      <c r="AD48" s="4463">
        <f>AA48+AB48-AC48</f>
        <v>0</v>
      </c>
      <c r="AE48" s="4756">
        <f t="shared" si="3"/>
        <v>0</v>
      </c>
      <c r="AF48" s="974"/>
      <c r="AG48" s="4753"/>
      <c r="AH48" s="974"/>
      <c r="AI48" s="756"/>
    </row>
    <row r="49" spans="1:35" s="7002" customFormat="1" ht="14.25">
      <c r="A49" s="926"/>
      <c r="B49" s="1003"/>
      <c r="C49" s="5335" t="s">
        <v>1314</v>
      </c>
      <c r="D49" s="5336"/>
      <c r="E49" s="5336"/>
      <c r="F49" s="4980"/>
      <c r="G49" s="5337"/>
      <c r="H49" s="5337"/>
      <c r="I49" s="5337"/>
      <c r="J49" s="5337"/>
      <c r="K49" s="5323">
        <f>SUMIF($F$16:$F$48,TRUE,K16:K48)</f>
        <v>0</v>
      </c>
      <c r="L49" s="5338"/>
      <c r="M49" s="5323">
        <f t="shared" ref="M49:T49" si="4">SUMIF($F$16:$F$48,TRUE,M16:M48)</f>
        <v>0</v>
      </c>
      <c r="N49" s="5323">
        <f>SUMIF($F$16:$F$48,TRUE,N16:N48)</f>
        <v>0</v>
      </c>
      <c r="O49" s="5323">
        <f t="shared" si="4"/>
        <v>0</v>
      </c>
      <c r="P49" s="5323">
        <f t="shared" si="4"/>
        <v>0</v>
      </c>
      <c r="Q49" s="5323">
        <f t="shared" si="4"/>
        <v>0</v>
      </c>
      <c r="R49" s="5323">
        <f t="shared" si="4"/>
        <v>0</v>
      </c>
      <c r="S49" s="5323">
        <f t="shared" si="4"/>
        <v>0</v>
      </c>
      <c r="T49" s="5324">
        <f t="shared" si="4"/>
        <v>0</v>
      </c>
      <c r="U49" s="1003"/>
      <c r="V49" s="5322">
        <f t="shared" ref="V49:AE49" si="5">SUMIF($F$16:$F$48,TRUE,V16:V48)</f>
        <v>0</v>
      </c>
      <c r="W49" s="5323">
        <f t="shared" si="5"/>
        <v>0</v>
      </c>
      <c r="X49" s="5323">
        <f t="shared" si="5"/>
        <v>0</v>
      </c>
      <c r="Y49" s="5323">
        <f t="shared" si="5"/>
        <v>0</v>
      </c>
      <c r="Z49" s="5323">
        <f t="shared" si="5"/>
        <v>0</v>
      </c>
      <c r="AA49" s="5323">
        <f>SUMIF($F$16:$F$48,TRUE,AA16:AA48)</f>
        <v>0</v>
      </c>
      <c r="AB49" s="5323">
        <f>SUMIF($F$16:$F$48,TRUE,AB16:AB48)</f>
        <v>0</v>
      </c>
      <c r="AC49" s="5323">
        <f t="shared" si="5"/>
        <v>0</v>
      </c>
      <c r="AD49" s="5323">
        <f t="shared" si="5"/>
        <v>0</v>
      </c>
      <c r="AE49" s="5324">
        <f t="shared" si="5"/>
        <v>0</v>
      </c>
      <c r="AF49" s="1003"/>
      <c r="AG49" s="5314">
        <f>SUMIF($F$16:$F$48,TRUE,AG16:AG48)</f>
        <v>0</v>
      </c>
      <c r="AH49" s="1003"/>
      <c r="AI49" s="926"/>
    </row>
    <row r="50" spans="1:35" s="7002" customFormat="1" thickBot="1">
      <c r="A50" s="926"/>
      <c r="B50" s="1003"/>
      <c r="C50" s="5339" t="s">
        <v>1315</v>
      </c>
      <c r="D50" s="5340"/>
      <c r="E50" s="5340"/>
      <c r="F50" s="5341"/>
      <c r="G50" s="5341"/>
      <c r="H50" s="5341"/>
      <c r="I50" s="5341"/>
      <c r="J50" s="5341"/>
      <c r="K50" s="5326">
        <f>SUM(K16:K48)</f>
        <v>0</v>
      </c>
      <c r="L50" s="5342"/>
      <c r="M50" s="5326">
        <f t="shared" ref="M50:T50" si="6">SUM(M16:M48)</f>
        <v>0</v>
      </c>
      <c r="N50" s="5326">
        <f>SUM(N16:N48)</f>
        <v>0</v>
      </c>
      <c r="O50" s="5326">
        <f t="shared" si="6"/>
        <v>0</v>
      </c>
      <c r="P50" s="5326">
        <f t="shared" si="6"/>
        <v>0</v>
      </c>
      <c r="Q50" s="5326">
        <f t="shared" si="6"/>
        <v>0</v>
      </c>
      <c r="R50" s="5326">
        <f t="shared" si="6"/>
        <v>0</v>
      </c>
      <c r="S50" s="5326">
        <f t="shared" si="6"/>
        <v>0</v>
      </c>
      <c r="T50" s="5327">
        <f t="shared" si="6"/>
        <v>0</v>
      </c>
      <c r="U50" s="1003"/>
      <c r="V50" s="5325">
        <f t="shared" ref="V50:AE50" si="7">SUM(V16:V48)</f>
        <v>0</v>
      </c>
      <c r="W50" s="5326">
        <f t="shared" si="7"/>
        <v>0</v>
      </c>
      <c r="X50" s="5326">
        <f t="shared" si="7"/>
        <v>0</v>
      </c>
      <c r="Y50" s="5326">
        <f t="shared" si="7"/>
        <v>0</v>
      </c>
      <c r="Z50" s="5326">
        <f t="shared" si="7"/>
        <v>0</v>
      </c>
      <c r="AA50" s="5326">
        <f>SUM(AA16:AA48)</f>
        <v>0</v>
      </c>
      <c r="AB50" s="5326">
        <f>SUM(AB16:AB48)</f>
        <v>0</v>
      </c>
      <c r="AC50" s="5326">
        <f t="shared" si="7"/>
        <v>0</v>
      </c>
      <c r="AD50" s="5326">
        <f t="shared" si="7"/>
        <v>0</v>
      </c>
      <c r="AE50" s="5327">
        <f t="shared" si="7"/>
        <v>0</v>
      </c>
      <c r="AF50" s="1003"/>
      <c r="AG50" s="5315">
        <f>SUM(AG16:AG48)</f>
        <v>0</v>
      </c>
      <c r="AH50" s="1003"/>
      <c r="AI50" s="926"/>
    </row>
    <row r="51" spans="1:35" s="180" customFormat="1">
      <c r="A51" s="756"/>
      <c r="B51" s="974"/>
      <c r="C51" s="976"/>
      <c r="D51" s="976"/>
      <c r="E51" s="976"/>
      <c r="F51" s="988"/>
      <c r="G51" s="988"/>
      <c r="H51" s="1004"/>
      <c r="I51" s="977"/>
      <c r="J51" s="977"/>
      <c r="K51" s="977"/>
      <c r="L51" s="977"/>
      <c r="M51" s="976"/>
      <c r="N51" s="976"/>
      <c r="O51" s="976"/>
      <c r="P51" s="976"/>
      <c r="Q51" s="803"/>
      <c r="R51" s="803"/>
      <c r="S51" s="803"/>
      <c r="T51" s="803"/>
      <c r="U51" s="974"/>
      <c r="V51" s="974"/>
      <c r="W51" s="974"/>
      <c r="X51" s="974"/>
      <c r="Y51" s="974"/>
      <c r="Z51" s="974"/>
      <c r="AA51" s="974"/>
      <c r="AB51" s="974"/>
      <c r="AC51" s="974"/>
      <c r="AD51" s="974"/>
      <c r="AE51" s="974"/>
      <c r="AF51" s="974"/>
      <c r="AG51" s="974"/>
      <c r="AH51" s="974"/>
      <c r="AI51" s="756"/>
    </row>
    <row r="52" spans="1:35" s="180" customFormat="1">
      <c r="A52" s="756"/>
      <c r="B52" s="974"/>
      <c r="C52" s="803"/>
      <c r="D52" s="803"/>
      <c r="E52" s="803"/>
      <c r="F52" s="1005"/>
      <c r="G52" s="1005"/>
      <c r="H52" s="2"/>
      <c r="I52" s="803"/>
      <c r="J52" s="803"/>
      <c r="K52" s="803"/>
      <c r="L52" s="803"/>
      <c r="M52" s="3"/>
      <c r="N52" s="1006"/>
      <c r="O52" s="803"/>
      <c r="P52" s="803"/>
      <c r="Q52" s="978"/>
      <c r="R52" s="978"/>
      <c r="S52" s="980"/>
      <c r="T52" s="980"/>
      <c r="U52" s="981"/>
      <c r="V52" s="981"/>
      <c r="W52" s="981"/>
      <c r="X52" s="981"/>
      <c r="Y52" s="981"/>
      <c r="Z52" s="974"/>
      <c r="AA52" s="974"/>
      <c r="AB52" s="974"/>
      <c r="AC52" s="974"/>
      <c r="AD52" s="974"/>
      <c r="AE52" s="974"/>
      <c r="AF52" s="974"/>
      <c r="AG52" s="974"/>
      <c r="AH52" s="974"/>
      <c r="AI52" s="756"/>
    </row>
    <row r="53" spans="1:35" s="180" customFormat="1" ht="15.75">
      <c r="A53" s="756"/>
      <c r="B53" s="974"/>
      <c r="C53" s="976"/>
      <c r="D53" s="976"/>
      <c r="E53" s="976"/>
      <c r="F53" s="976"/>
      <c r="G53" s="1007" t="s">
        <v>56</v>
      </c>
      <c r="H53" s="100" t="s">
        <v>1316</v>
      </c>
      <c r="I53" s="991"/>
      <c r="J53" s="991"/>
      <c r="K53" s="991"/>
      <c r="L53" s="991"/>
      <c r="M53" s="1008"/>
      <c r="N53" s="1008"/>
      <c r="O53" s="976"/>
      <c r="P53" s="976"/>
      <c r="Q53" s="978"/>
      <c r="R53" s="979"/>
      <c r="S53" s="980"/>
      <c r="T53" s="980"/>
      <c r="U53" s="981"/>
      <c r="V53" s="981"/>
      <c r="W53" s="981"/>
      <c r="X53" s="981"/>
      <c r="Y53" s="981"/>
      <c r="Z53" s="974"/>
      <c r="AA53" s="974"/>
      <c r="AB53" s="974"/>
      <c r="AC53" s="974"/>
      <c r="AD53" s="974"/>
      <c r="AE53" s="974"/>
      <c r="AF53" s="974"/>
      <c r="AG53" s="974"/>
      <c r="AH53" s="974"/>
      <c r="AI53" s="756"/>
    </row>
    <row r="54" spans="1:35" s="180" customFormat="1">
      <c r="A54" s="756"/>
      <c r="B54" s="974"/>
      <c r="C54" s="976"/>
      <c r="D54" s="976"/>
      <c r="E54" s="976"/>
      <c r="F54" s="976"/>
      <c r="G54" s="1268"/>
      <c r="H54" s="872" t="s">
        <v>3246</v>
      </c>
      <c r="I54" s="803"/>
      <c r="J54" s="803"/>
      <c r="K54" s="803"/>
      <c r="L54" s="803"/>
      <c r="M54" s="1008"/>
      <c r="N54" s="1008"/>
      <c r="O54" s="976"/>
      <c r="P54" s="976"/>
      <c r="Q54" s="978"/>
      <c r="R54" s="979"/>
      <c r="S54" s="978"/>
      <c r="T54" s="978"/>
      <c r="U54" s="981"/>
      <c r="V54" s="981"/>
      <c r="W54" s="981"/>
      <c r="X54" s="981"/>
      <c r="Y54" s="981"/>
      <c r="Z54" s="974"/>
      <c r="AA54" s="974"/>
      <c r="AB54" s="974"/>
      <c r="AC54" s="974"/>
      <c r="AD54" s="974"/>
      <c r="AE54" s="974"/>
      <c r="AF54" s="974"/>
      <c r="AG54" s="974"/>
      <c r="AH54" s="974"/>
      <c r="AI54" s="756"/>
    </row>
    <row r="55" spans="1:35">
      <c r="A55" s="927"/>
      <c r="B55" s="2"/>
      <c r="C55" s="1009"/>
      <c r="D55" s="1009"/>
      <c r="E55" s="1009"/>
      <c r="F55" s="978"/>
      <c r="G55" s="1268"/>
      <c r="H55" s="100" t="s">
        <v>1317</v>
      </c>
      <c r="I55" s="980"/>
      <c r="J55" s="980"/>
      <c r="K55" s="980"/>
      <c r="L55" s="980"/>
      <c r="M55" s="980"/>
      <c r="N55" s="980"/>
      <c r="O55" s="985"/>
      <c r="P55" s="985"/>
      <c r="Q55" s="16"/>
      <c r="R55" s="979"/>
      <c r="S55" s="16"/>
      <c r="T55" s="16"/>
      <c r="U55" s="1000"/>
      <c r="V55" s="1000"/>
      <c r="W55" s="1000"/>
      <c r="X55" s="1000"/>
      <c r="Y55" s="1000"/>
      <c r="Z55" s="2"/>
      <c r="AA55" s="2"/>
      <c r="AB55" s="2"/>
      <c r="AC55" s="2"/>
      <c r="AD55" s="2"/>
      <c r="AE55" s="2"/>
      <c r="AF55" s="2"/>
      <c r="AG55" s="2"/>
      <c r="AH55" s="2"/>
      <c r="AI55" s="927"/>
    </row>
    <row r="56" spans="1:35">
      <c r="A56" s="927"/>
      <c r="B56" s="2"/>
      <c r="C56" s="16"/>
      <c r="D56" s="16"/>
      <c r="E56" s="16"/>
      <c r="F56" s="980"/>
      <c r="G56" s="3279"/>
      <c r="H56" s="100"/>
      <c r="I56" s="990"/>
      <c r="J56" s="990"/>
      <c r="K56" s="990"/>
      <c r="L56" s="990"/>
      <c r="M56" s="980"/>
      <c r="N56" s="980"/>
      <c r="O56" s="980"/>
      <c r="P56" s="980"/>
      <c r="Q56" s="16"/>
      <c r="R56" s="16"/>
      <c r="S56" s="16"/>
      <c r="T56" s="16"/>
      <c r="U56" s="1000"/>
      <c r="V56" s="2"/>
      <c r="W56" s="2"/>
      <c r="X56" s="2"/>
      <c r="Y56" s="2"/>
      <c r="Z56" s="2"/>
      <c r="AA56" s="2"/>
      <c r="AB56" s="2"/>
      <c r="AC56" s="2"/>
      <c r="AD56" s="2"/>
      <c r="AE56" s="2"/>
      <c r="AF56" s="2"/>
      <c r="AG56" s="3428" t="s">
        <v>1279</v>
      </c>
      <c r="AH56" s="2"/>
      <c r="AI56" s="927"/>
    </row>
    <row r="57" spans="1:35">
      <c r="A57" s="927"/>
      <c r="B57" s="2"/>
      <c r="C57" s="981"/>
      <c r="D57" s="981"/>
      <c r="E57" s="981"/>
      <c r="F57" s="981"/>
      <c r="G57" s="981"/>
      <c r="H57" s="978"/>
      <c r="I57" s="992"/>
      <c r="J57" s="992"/>
      <c r="K57" s="992"/>
      <c r="L57" s="992"/>
      <c r="M57" s="981"/>
      <c r="N57" s="981"/>
      <c r="O57" s="981"/>
      <c r="P57" s="981"/>
      <c r="Q57" s="16"/>
      <c r="R57" s="1000"/>
      <c r="S57" s="1000"/>
      <c r="T57" s="1000"/>
      <c r="U57" s="1000"/>
      <c r="V57" s="2"/>
      <c r="W57" s="2"/>
      <c r="X57" s="2"/>
      <c r="Y57" s="2"/>
      <c r="Z57" s="2"/>
      <c r="AA57" s="2"/>
      <c r="AB57" s="2"/>
      <c r="AC57" s="2"/>
      <c r="AD57" s="2"/>
      <c r="AE57" s="2"/>
      <c r="AF57" s="2"/>
      <c r="AG57" s="2"/>
      <c r="AH57" s="2"/>
      <c r="AI57" s="927"/>
    </row>
    <row r="58" spans="1:35">
      <c r="A58" s="927"/>
      <c r="B58" s="927"/>
      <c r="C58" s="929"/>
      <c r="D58" s="929"/>
      <c r="E58" s="929"/>
      <c r="F58" s="929"/>
      <c r="G58" s="929"/>
      <c r="H58" s="929"/>
      <c r="I58" s="929"/>
      <c r="J58" s="929"/>
      <c r="K58" s="929"/>
      <c r="L58" s="929"/>
      <c r="M58" s="929"/>
      <c r="N58" s="929"/>
      <c r="O58" s="929"/>
      <c r="P58" s="929"/>
      <c r="Q58" s="929"/>
      <c r="R58" s="929"/>
      <c r="S58" s="929"/>
      <c r="T58" s="929"/>
      <c r="U58" s="930"/>
      <c r="V58" s="927"/>
      <c r="W58" s="927"/>
      <c r="X58" s="927"/>
      <c r="Y58" s="927"/>
      <c r="Z58" s="927"/>
      <c r="AA58" s="927"/>
      <c r="AB58" s="927"/>
      <c r="AC58" s="927"/>
      <c r="AD58" s="927"/>
      <c r="AE58" s="927"/>
      <c r="AF58" s="927"/>
      <c r="AG58" s="927"/>
      <c r="AH58" s="927"/>
      <c r="AI58" s="927"/>
    </row>
    <row r="59" spans="1:35">
      <c r="A59" s="927"/>
      <c r="B59" s="927"/>
      <c r="C59" s="931"/>
      <c r="D59" s="931"/>
      <c r="E59" s="931"/>
      <c r="F59" s="931"/>
      <c r="G59" s="931"/>
      <c r="H59" s="931"/>
      <c r="I59" s="931"/>
      <c r="J59" s="931"/>
      <c r="K59" s="931"/>
      <c r="L59" s="931"/>
      <c r="M59" s="931"/>
      <c r="N59" s="931"/>
      <c r="O59" s="931"/>
      <c r="P59" s="931"/>
      <c r="Q59" s="931"/>
      <c r="R59" s="931"/>
      <c r="S59" s="931"/>
      <c r="T59" s="931"/>
      <c r="U59" s="930"/>
      <c r="V59" s="927"/>
      <c r="W59" s="927"/>
      <c r="X59" s="927"/>
      <c r="Y59" s="927"/>
      <c r="Z59" s="927"/>
      <c r="AA59" s="927"/>
      <c r="AB59" s="927"/>
      <c r="AC59" s="927"/>
      <c r="AD59" s="927"/>
      <c r="AE59" s="927"/>
      <c r="AF59" s="927"/>
      <c r="AG59" s="927"/>
      <c r="AH59" s="927"/>
      <c r="AI59" s="927"/>
    </row>
    <row r="60" spans="1:35">
      <c r="A60" s="927"/>
      <c r="B60" s="927"/>
      <c r="C60" s="786"/>
      <c r="D60" s="786"/>
      <c r="E60" s="786"/>
      <c r="F60" s="786"/>
      <c r="G60" s="786"/>
      <c r="H60" s="786"/>
      <c r="I60" s="786"/>
      <c r="J60" s="786"/>
      <c r="K60" s="786"/>
      <c r="L60" s="786"/>
      <c r="M60" s="786"/>
      <c r="N60" s="786"/>
      <c r="O60" s="786"/>
      <c r="P60" s="786"/>
      <c r="Q60" s="786"/>
      <c r="R60" s="786"/>
      <c r="S60" s="786"/>
      <c r="T60" s="786"/>
      <c r="U60" s="930"/>
      <c r="V60" s="927"/>
      <c r="W60" s="927"/>
      <c r="X60" s="927"/>
      <c r="Y60" s="927"/>
      <c r="Z60" s="927"/>
      <c r="AA60" s="927"/>
      <c r="AB60" s="927"/>
      <c r="AC60" s="927"/>
      <c r="AD60" s="927"/>
      <c r="AE60" s="927"/>
      <c r="AF60" s="927"/>
      <c r="AG60" s="927"/>
      <c r="AH60" s="927"/>
      <c r="AI60" s="927"/>
    </row>
    <row r="61" spans="1:35" hidden="1">
      <c r="C61" s="7006"/>
      <c r="D61" s="7006"/>
      <c r="E61" s="7006"/>
      <c r="F61" s="7006"/>
      <c r="G61" s="7006"/>
      <c r="H61" s="7006"/>
      <c r="I61" s="7006"/>
      <c r="J61" s="7006"/>
      <c r="K61" s="7006"/>
      <c r="L61" s="7006"/>
      <c r="M61" s="7006"/>
      <c r="N61" s="7006"/>
      <c r="O61" s="7006"/>
      <c r="P61" s="7006"/>
      <c r="Q61" s="7006"/>
      <c r="R61" s="7006"/>
      <c r="S61" s="7006"/>
      <c r="T61" s="7006"/>
      <c r="U61" s="7006"/>
    </row>
    <row r="62" spans="1:35" hidden="1">
      <c r="C62" s="7006"/>
      <c r="D62" s="7006"/>
      <c r="E62" s="7006"/>
      <c r="F62" s="7006"/>
      <c r="G62" s="7006"/>
      <c r="H62" s="7006"/>
      <c r="I62" s="7006"/>
      <c r="J62" s="7006"/>
      <c r="K62" s="7006"/>
      <c r="L62" s="7006"/>
      <c r="M62" s="7006"/>
      <c r="N62" s="7006"/>
      <c r="O62" s="7006"/>
      <c r="P62" s="7006"/>
      <c r="Q62" s="7006"/>
      <c r="R62" s="7006"/>
      <c r="S62" s="7006"/>
      <c r="T62" s="7006"/>
      <c r="U62" s="7006"/>
    </row>
    <row r="63" spans="1:35" hidden="1">
      <c r="C63" s="7006"/>
      <c r="D63" s="7006"/>
      <c r="E63" s="7006"/>
      <c r="F63" s="7006"/>
      <c r="G63" s="7006"/>
      <c r="H63" s="7006"/>
      <c r="I63" s="7006"/>
      <c r="J63" s="7006"/>
      <c r="K63" s="7006"/>
      <c r="L63" s="7006"/>
      <c r="M63" s="7006"/>
      <c r="N63" s="7006"/>
      <c r="O63" s="7006"/>
      <c r="P63" s="7006"/>
      <c r="Q63" s="7006"/>
      <c r="R63" s="7006"/>
      <c r="S63" s="7006"/>
      <c r="T63" s="7006"/>
      <c r="U63" s="7006"/>
    </row>
    <row r="64" spans="1:35" hidden="1">
      <c r="C64" s="7006"/>
      <c r="D64" s="7006"/>
      <c r="E64" s="7006"/>
      <c r="F64" s="7006"/>
      <c r="G64" s="7006"/>
      <c r="H64" s="7006"/>
      <c r="I64" s="7006"/>
      <c r="J64" s="7006"/>
      <c r="K64" s="7006"/>
      <c r="L64" s="7006"/>
      <c r="M64" s="7006"/>
      <c r="N64" s="7006"/>
      <c r="O64" s="7006"/>
      <c r="P64" s="7006"/>
      <c r="Q64" s="7006"/>
      <c r="R64" s="7006"/>
      <c r="S64" s="7006"/>
      <c r="T64" s="7006"/>
      <c r="U64" s="7006"/>
    </row>
    <row r="65" spans="3:21" hidden="1">
      <c r="C65" s="7006"/>
      <c r="D65" s="7006"/>
      <c r="E65" s="7006"/>
      <c r="F65" s="7006"/>
      <c r="G65" s="7006"/>
      <c r="H65" s="7006"/>
      <c r="I65" s="7006"/>
      <c r="J65" s="7006"/>
      <c r="K65" s="7006"/>
      <c r="L65" s="7006"/>
      <c r="M65" s="7006"/>
      <c r="N65" s="7006"/>
      <c r="O65" s="7006"/>
      <c r="P65" s="7006"/>
      <c r="Q65" s="7006"/>
      <c r="R65" s="7006"/>
      <c r="S65" s="7006"/>
      <c r="T65" s="7006"/>
      <c r="U65" s="7006"/>
    </row>
    <row r="66" spans="3:21" hidden="1">
      <c r="C66" s="7006"/>
      <c r="D66" s="7006"/>
      <c r="E66" s="7006"/>
      <c r="F66" s="7006"/>
      <c r="G66" s="7006"/>
      <c r="H66" s="7006"/>
      <c r="I66" s="7006"/>
      <c r="J66" s="7006"/>
      <c r="K66" s="7006"/>
      <c r="L66" s="7006"/>
      <c r="M66" s="7006"/>
      <c r="N66" s="7006"/>
      <c r="O66" s="7006"/>
      <c r="P66" s="7006"/>
      <c r="Q66" s="7006"/>
      <c r="R66" s="7006"/>
      <c r="S66" s="7006"/>
      <c r="T66" s="7006"/>
      <c r="U66" s="7006"/>
    </row>
    <row r="67" spans="3:21" hidden="1">
      <c r="C67" s="7006"/>
      <c r="D67" s="7006"/>
      <c r="E67" s="7006"/>
      <c r="F67" s="7006"/>
      <c r="G67" s="7006"/>
      <c r="H67" s="7006"/>
      <c r="I67" s="7006"/>
      <c r="J67" s="7006"/>
      <c r="K67" s="7006"/>
      <c r="L67" s="7006"/>
      <c r="M67" s="7006"/>
      <c r="N67" s="7006"/>
      <c r="O67" s="7006"/>
      <c r="P67" s="7006"/>
      <c r="Q67" s="7006"/>
      <c r="R67" s="7006"/>
      <c r="S67" s="7006"/>
      <c r="T67" s="7006"/>
      <c r="U67" s="7006"/>
    </row>
  </sheetData>
  <sheetProtection formatCells="0" formatColumns="0" formatRows="0"/>
  <customSheetViews>
    <customSheetView guid="{CC70D5D3-3A1F-46AA-BDCE-F692C2C36BEE}">
      <pane xSplit="3" ySplit="14" topLeftCell="R15" activePane="bottomRight" state="frozen"/>
      <selection pane="bottomRight" activeCell="AE26" sqref="AE26"/>
      <pageMargins left="0.7" right="0.7" top="0.75" bottom="0.75" header="0.3" footer="0.3"/>
    </customSheetView>
    <customSheetView guid="{41E394DC-1FDD-4D1F-8620-137B7012DC10}" showGridLines="0">
      <pane xSplit="3" ySplit="14" topLeftCell="D15" activePane="bottomRight" state="frozen"/>
      <selection pane="bottomRight" activeCell="D15" sqref="D15"/>
      <pageMargins left="0.7" right="0.7" top="0.75" bottom="0.75" header="0.3" footer="0.3"/>
    </customSheetView>
    <customSheetView guid="{DD364770-73A1-4C6D-9516-629A57F0EB18}" showGridLines="0">
      <selection activeCell="A28" sqref="A28"/>
      <pageMargins left="0.7" right="0.7" top="0.75" bottom="0.75" header="0.3" footer="0.3"/>
    </customSheetView>
    <customSheetView guid="{E14211BF-3959-45CF-A937-AD36AACCEFAC}" showGridLines="0">
      <pane xSplit="3" ySplit="14" topLeftCell="D15" activePane="bottomRight" state="frozen"/>
      <selection pane="bottomRight" activeCell="D15" sqref="D15"/>
      <pageMargins left="0.7" right="0.7" top="0.75" bottom="0.75" header="0.3" footer="0.3"/>
    </customSheetView>
    <customSheetView guid="{F416BD5B-C3AD-4F61-AAB2-55950A9B7E72}">
      <selection activeCell="C1" sqref="C1"/>
      <pageMargins left="0.7" right="0.7" top="0.75" bottom="0.75" header="0.3" footer="0.3"/>
    </customSheetView>
  </customSheetViews>
  <mergeCells count="6">
    <mergeCell ref="AG12:AG13"/>
    <mergeCell ref="C8:C12"/>
    <mergeCell ref="H8:I8"/>
    <mergeCell ref="V8:AE8"/>
    <mergeCell ref="D4:F4"/>
    <mergeCell ref="D5:F5"/>
  </mergeCells>
  <hyperlinks>
    <hyperlink ref="AG56" location="Index!A1" display="Index" xr:uid="{00000000-0004-0000-3400-000000000000}"/>
  </hyperlinks>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48">
    <tabColor rgb="FFFF0000"/>
    <pageSetUpPr fitToPage="1"/>
  </sheetPr>
  <dimension ref="A1:AL61"/>
  <sheetViews>
    <sheetView workbookViewId="0"/>
  </sheetViews>
  <sheetFormatPr defaultColWidth="0" defaultRowHeight="12.75" zeroHeight="1"/>
  <cols>
    <col min="1" max="1" width="9.140625" style="149" customWidth="1"/>
    <col min="2" max="2" width="9.140625" style="6993" customWidth="1"/>
    <col min="3" max="3" width="40.42578125" style="149" customWidth="1"/>
    <col min="4" max="5" width="14" style="149" customWidth="1"/>
    <col min="6" max="7" width="17.140625" style="149" customWidth="1"/>
    <col min="8" max="8" width="21.7109375" style="149" customWidth="1"/>
    <col min="9" max="9" width="7.42578125" style="149" bestFit="1" customWidth="1"/>
    <col min="10" max="10" width="15" style="149" bestFit="1" customWidth="1"/>
    <col min="11" max="13" width="12.7109375" style="149" customWidth="1"/>
    <col min="14" max="15" width="14.7109375" style="149" customWidth="1"/>
    <col min="16" max="16" width="12.85546875" style="149" bestFit="1" customWidth="1"/>
    <col min="17" max="17" width="15.42578125" style="149" customWidth="1"/>
    <col min="18" max="20" width="13.140625" style="149" bestFit="1" customWidth="1"/>
    <col min="21" max="21" width="11.42578125" style="149" bestFit="1" customWidth="1"/>
    <col min="22" max="22" width="11.7109375" style="149" bestFit="1" customWidth="1"/>
    <col min="23" max="23" width="17.28515625" style="149" bestFit="1" customWidth="1"/>
    <col min="24" max="24" width="9.140625" style="149" customWidth="1"/>
    <col min="25" max="25" width="12.42578125" style="149" customWidth="1"/>
    <col min="26" max="26" width="19.28515625" style="149" customWidth="1"/>
    <col min="27" max="27" width="18.85546875" style="149" customWidth="1"/>
    <col min="28" max="28" width="21.28515625" style="149" customWidth="1"/>
    <col min="29" max="31" width="17" style="149" customWidth="1"/>
    <col min="32" max="32" width="12.28515625" style="149" customWidth="1"/>
    <col min="33" max="33" width="17.42578125" style="149" customWidth="1"/>
    <col min="34" max="34" width="13.7109375" style="149" customWidth="1"/>
    <col min="35" max="35" width="7.42578125" style="149" customWidth="1"/>
    <col min="36" max="36" width="13.28515625" style="149" customWidth="1"/>
    <col min="37" max="38" width="9.140625" style="149" customWidth="1"/>
    <col min="39" max="16384" width="9.140625" style="149" hidden="1"/>
  </cols>
  <sheetData>
    <row r="1" spans="1:38">
      <c r="A1" s="738"/>
      <c r="B1" s="741"/>
      <c r="C1" s="738"/>
      <c r="D1" s="738"/>
      <c r="E1" s="738"/>
      <c r="F1" s="738"/>
      <c r="G1" s="738"/>
      <c r="H1" s="738"/>
      <c r="I1" s="738"/>
      <c r="J1" s="738"/>
      <c r="K1" s="738"/>
      <c r="L1" s="738"/>
      <c r="M1" s="738"/>
      <c r="N1" s="738"/>
      <c r="O1" s="738"/>
      <c r="P1" s="738"/>
      <c r="Q1" s="738"/>
      <c r="R1" s="738"/>
      <c r="S1" s="738"/>
      <c r="T1" s="738"/>
      <c r="U1" s="738"/>
      <c r="V1" s="738"/>
      <c r="W1" s="738"/>
      <c r="X1" s="738"/>
      <c r="Y1" s="738"/>
      <c r="Z1" s="738"/>
      <c r="AA1" s="738"/>
      <c r="AB1" s="738"/>
      <c r="AC1" s="738"/>
      <c r="AD1" s="738"/>
      <c r="AE1" s="738"/>
      <c r="AF1" s="738"/>
      <c r="AG1" s="738"/>
      <c r="AH1" s="738"/>
      <c r="AI1" s="738"/>
      <c r="AJ1" s="738"/>
      <c r="AK1" s="738"/>
      <c r="AL1" s="738"/>
    </row>
    <row r="2" spans="1:38" ht="13.5" thickBot="1">
      <c r="A2" s="738"/>
      <c r="B2" s="816"/>
      <c r="C2" s="661"/>
      <c r="D2" s="661"/>
      <c r="E2" s="661"/>
      <c r="F2" s="661"/>
      <c r="G2" s="661"/>
      <c r="H2" s="661"/>
      <c r="I2" s="661"/>
      <c r="J2" s="661"/>
      <c r="K2" s="661"/>
      <c r="L2" s="661"/>
      <c r="M2" s="661"/>
      <c r="N2" s="661"/>
      <c r="O2" s="661"/>
      <c r="P2" s="661"/>
      <c r="Q2" s="661"/>
      <c r="R2" s="661"/>
      <c r="S2" s="661"/>
      <c r="T2" s="661"/>
      <c r="U2" s="661"/>
      <c r="V2" s="661"/>
      <c r="W2" s="661"/>
      <c r="X2" s="661"/>
      <c r="Y2" s="661"/>
      <c r="Z2" s="661"/>
      <c r="AA2" s="661"/>
      <c r="AB2" s="661"/>
      <c r="AC2" s="661"/>
      <c r="AD2" s="661"/>
      <c r="AE2" s="661"/>
      <c r="AF2" s="661"/>
      <c r="AG2" s="661"/>
      <c r="AH2" s="661"/>
      <c r="AI2" s="661"/>
      <c r="AJ2" s="661"/>
      <c r="AK2" s="661"/>
      <c r="AL2" s="738"/>
    </row>
    <row r="3" spans="1:38" s="6954" customFormat="1" ht="16.5" thickBot="1">
      <c r="A3" s="739"/>
      <c r="B3" s="896"/>
      <c r="C3" s="2858" t="s">
        <v>2999</v>
      </c>
      <c r="D3" s="2856"/>
      <c r="E3" s="2856"/>
      <c r="F3" s="2857"/>
      <c r="G3" s="896"/>
      <c r="H3" s="896"/>
      <c r="I3" s="896"/>
      <c r="J3" s="896"/>
      <c r="K3" s="896"/>
      <c r="L3" s="896"/>
      <c r="M3" s="896"/>
      <c r="N3" s="896"/>
      <c r="O3" s="896"/>
      <c r="P3" s="896"/>
      <c r="Q3" s="896"/>
      <c r="R3" s="896"/>
      <c r="S3" s="896"/>
      <c r="T3" s="896"/>
      <c r="U3" s="896"/>
      <c r="V3" s="896"/>
      <c r="W3" s="896"/>
      <c r="X3" s="896"/>
      <c r="Y3" s="896"/>
      <c r="Z3" s="896"/>
      <c r="AA3" s="896"/>
      <c r="AB3" s="896"/>
      <c r="AC3" s="896"/>
      <c r="AD3" s="896"/>
      <c r="AE3" s="896"/>
      <c r="AF3" s="896"/>
      <c r="AG3" s="896"/>
      <c r="AH3" s="62"/>
      <c r="AI3" s="882"/>
      <c r="AJ3" s="62" t="s">
        <v>2849</v>
      </c>
      <c r="AK3" s="882"/>
      <c r="AL3" s="739"/>
    </row>
    <row r="4" spans="1:38" s="6954" customFormat="1" ht="15.75">
      <c r="A4" s="739"/>
      <c r="B4" s="896"/>
      <c r="C4" s="2853" t="s">
        <v>57</v>
      </c>
      <c r="D4" s="8622" t="str">
        <f>J!E4</f>
        <v>ABC Company</v>
      </c>
      <c r="E4" s="8623"/>
      <c r="F4" s="8624"/>
      <c r="G4" s="896"/>
      <c r="H4" s="896"/>
      <c r="I4" s="896"/>
      <c r="J4" s="896"/>
      <c r="K4" s="896"/>
      <c r="L4" s="896"/>
      <c r="M4" s="896"/>
      <c r="N4" s="896"/>
      <c r="O4" s="896"/>
      <c r="P4" s="896"/>
      <c r="Q4" s="896"/>
      <c r="R4" s="896"/>
      <c r="S4" s="896"/>
      <c r="T4" s="896"/>
      <c r="U4" s="896"/>
      <c r="V4" s="896"/>
      <c r="W4" s="896"/>
      <c r="X4" s="896"/>
      <c r="Y4" s="896"/>
      <c r="Z4" s="896"/>
      <c r="AA4" s="896"/>
      <c r="AB4" s="896"/>
      <c r="AC4" s="896"/>
      <c r="AD4" s="896"/>
      <c r="AE4" s="896"/>
      <c r="AF4" s="896"/>
      <c r="AG4" s="896"/>
      <c r="AH4" s="896"/>
      <c r="AI4" s="882"/>
      <c r="AJ4" s="882"/>
      <c r="AK4" s="882"/>
      <c r="AL4" s="739"/>
    </row>
    <row r="5" spans="1:38" s="6954" customFormat="1" ht="16.5" thickBot="1">
      <c r="A5" s="739"/>
      <c r="B5" s="896"/>
      <c r="C5" s="2836" t="s">
        <v>2719</v>
      </c>
      <c r="D5" s="8625">
        <f>J!E5</f>
        <v>44196</v>
      </c>
      <c r="E5" s="8626"/>
      <c r="F5" s="8627"/>
      <c r="G5" s="896"/>
      <c r="H5" s="896"/>
      <c r="I5" s="896"/>
      <c r="J5" s="896"/>
      <c r="K5" s="896"/>
      <c r="L5" s="896"/>
      <c r="M5" s="896"/>
      <c r="N5" s="896"/>
      <c r="O5" s="896"/>
      <c r="P5" s="896"/>
      <c r="Q5" s="896"/>
      <c r="R5" s="896"/>
      <c r="S5" s="896"/>
      <c r="T5" s="896"/>
      <c r="U5" s="896"/>
      <c r="V5" s="896"/>
      <c r="W5" s="896"/>
      <c r="X5" s="896"/>
      <c r="Y5" s="896"/>
      <c r="Z5" s="896"/>
      <c r="AA5" s="896"/>
      <c r="AB5" s="896"/>
      <c r="AC5" s="896"/>
      <c r="AD5" s="896"/>
      <c r="AE5" s="896"/>
      <c r="AF5" s="896"/>
      <c r="AG5" s="896"/>
      <c r="AH5" s="896"/>
      <c r="AI5" s="882"/>
      <c r="AJ5" s="882"/>
      <c r="AK5" s="882"/>
      <c r="AL5" s="739"/>
    </row>
    <row r="6" spans="1:38" s="6954" customFormat="1" ht="15.75">
      <c r="A6" s="739"/>
      <c r="B6" s="900"/>
      <c r="C6" s="882"/>
      <c r="D6" s="882"/>
      <c r="E6" s="882"/>
      <c r="F6" s="882"/>
      <c r="G6" s="882"/>
      <c r="H6" s="882"/>
      <c r="I6" s="882"/>
      <c r="J6" s="882"/>
      <c r="K6" s="882"/>
      <c r="L6" s="882"/>
      <c r="M6" s="882"/>
      <c r="N6" s="882"/>
      <c r="O6" s="882"/>
      <c r="P6" s="882"/>
      <c r="Q6" s="882"/>
      <c r="R6" s="882"/>
      <c r="S6" s="882"/>
      <c r="T6" s="882"/>
      <c r="U6" s="882"/>
      <c r="V6" s="882"/>
      <c r="W6" s="882"/>
      <c r="X6" s="882"/>
      <c r="Y6" s="882"/>
      <c r="Z6" s="882"/>
      <c r="AA6" s="882"/>
      <c r="AB6" s="882"/>
      <c r="AC6" s="882"/>
      <c r="AD6" s="882"/>
      <c r="AE6" s="882"/>
      <c r="AF6" s="882"/>
      <c r="AG6" s="882"/>
      <c r="AH6" s="882"/>
      <c r="AI6" s="882"/>
      <c r="AJ6" s="882"/>
      <c r="AK6" s="882"/>
      <c r="AL6" s="739"/>
    </row>
    <row r="7" spans="1:38" s="6954" customFormat="1" ht="16.5" thickBot="1">
      <c r="A7" s="739"/>
      <c r="B7" s="897"/>
      <c r="C7" s="898"/>
      <c r="D7" s="898"/>
      <c r="E7" s="898"/>
      <c r="F7" s="993"/>
      <c r="G7" s="993"/>
      <c r="H7" s="993"/>
      <c r="I7" s="898"/>
      <c r="J7" s="898"/>
      <c r="K7" s="898"/>
      <c r="L7" s="898"/>
      <c r="M7" s="898"/>
      <c r="N7" s="898"/>
      <c r="O7" s="898"/>
      <c r="P7" s="898"/>
      <c r="Q7" s="898"/>
      <c r="R7" s="898"/>
      <c r="S7" s="898"/>
      <c r="T7" s="898"/>
      <c r="U7" s="898"/>
      <c r="V7" s="898"/>
      <c r="W7" s="898"/>
      <c r="X7" s="882"/>
      <c r="Y7" s="898"/>
      <c r="Z7" s="898"/>
      <c r="AA7" s="898"/>
      <c r="AB7" s="898"/>
      <c r="AC7" s="898"/>
      <c r="AD7" s="898"/>
      <c r="AE7" s="898"/>
      <c r="AF7" s="898"/>
      <c r="AG7" s="898"/>
      <c r="AH7" s="898"/>
      <c r="AI7" s="882"/>
      <c r="AJ7" s="882"/>
      <c r="AK7" s="882"/>
      <c r="AL7" s="739"/>
    </row>
    <row r="8" spans="1:38" ht="15" customHeight="1">
      <c r="A8" s="738"/>
      <c r="B8" s="816"/>
      <c r="C8" s="8912" t="s">
        <v>4814</v>
      </c>
      <c r="D8" s="8895" t="s">
        <v>1224</v>
      </c>
      <c r="E8" s="8895" t="s">
        <v>1225</v>
      </c>
      <c r="F8" s="5358"/>
      <c r="G8" s="5358"/>
      <c r="H8" s="5358"/>
      <c r="I8" s="4952"/>
      <c r="J8" s="5359"/>
      <c r="K8" s="9013" t="s">
        <v>1226</v>
      </c>
      <c r="L8" s="8993"/>
      <c r="M8" s="8949" t="s">
        <v>1227</v>
      </c>
      <c r="N8" s="8949" t="s">
        <v>1228</v>
      </c>
      <c r="O8" s="8949" t="s">
        <v>1229</v>
      </c>
      <c r="P8" s="8918" t="s">
        <v>1232</v>
      </c>
      <c r="Q8" s="8918" t="s">
        <v>1233</v>
      </c>
      <c r="R8" s="8918" t="s">
        <v>1234</v>
      </c>
      <c r="S8" s="9020" t="s">
        <v>1235</v>
      </c>
      <c r="T8" s="5360"/>
      <c r="U8" s="5360"/>
      <c r="V8" s="5360"/>
      <c r="W8" s="5361"/>
      <c r="X8" s="661"/>
      <c r="Y8" s="8885" t="s">
        <v>1148</v>
      </c>
      <c r="Z8" s="8930"/>
      <c r="AA8" s="8930"/>
      <c r="AB8" s="8930"/>
      <c r="AC8" s="8930"/>
      <c r="AD8" s="8828"/>
      <c r="AE8" s="8828"/>
      <c r="AF8" s="8930"/>
      <c r="AG8" s="8930"/>
      <c r="AH8" s="8931"/>
      <c r="AI8" s="908"/>
      <c r="AJ8" s="4016" t="s">
        <v>1522</v>
      </c>
      <c r="AK8" s="661"/>
      <c r="AL8" s="738"/>
    </row>
    <row r="9" spans="1:38">
      <c r="A9" s="738"/>
      <c r="B9" s="816"/>
      <c r="C9" s="8913"/>
      <c r="D9" s="8896"/>
      <c r="E9" s="8896"/>
      <c r="F9" s="2498" t="s">
        <v>1236</v>
      </c>
      <c r="G9" s="2498" t="s">
        <v>1236</v>
      </c>
      <c r="H9" s="2498" t="s">
        <v>1237</v>
      </c>
      <c r="I9" s="2498"/>
      <c r="J9" s="2498"/>
      <c r="K9" s="9014"/>
      <c r="L9" s="9015"/>
      <c r="M9" s="8950"/>
      <c r="N9" s="8950"/>
      <c r="O9" s="8950"/>
      <c r="P9" s="8919"/>
      <c r="Q9" s="8919"/>
      <c r="R9" s="8919"/>
      <c r="S9" s="9021"/>
      <c r="T9" s="2498"/>
      <c r="U9" s="2498"/>
      <c r="V9" s="2498"/>
      <c r="W9" s="2512"/>
      <c r="X9" s="661"/>
      <c r="Y9" s="5121" t="s">
        <v>1238</v>
      </c>
      <c r="Z9" s="5055" t="s">
        <v>1239</v>
      </c>
      <c r="AA9" s="5055" t="s">
        <v>1240</v>
      </c>
      <c r="AB9" s="5055" t="s">
        <v>1239</v>
      </c>
      <c r="AC9" s="5059" t="s">
        <v>1241</v>
      </c>
      <c r="AD9" s="5950"/>
      <c r="AE9" s="5950"/>
      <c r="AF9" s="5059"/>
      <c r="AG9" s="5059"/>
      <c r="AH9" s="5122" t="s">
        <v>1242</v>
      </c>
      <c r="AI9" s="908"/>
      <c r="AJ9" s="394" t="s">
        <v>1524</v>
      </c>
      <c r="AK9" s="661"/>
      <c r="AL9" s="738"/>
    </row>
    <row r="10" spans="1:38" ht="25.5">
      <c r="A10" s="738"/>
      <c r="B10" s="816"/>
      <c r="C10" s="8913"/>
      <c r="D10" s="8896"/>
      <c r="E10" s="8896"/>
      <c r="F10" s="5362" t="s">
        <v>1243</v>
      </c>
      <c r="G10" s="5363" t="s">
        <v>1244</v>
      </c>
      <c r="H10" s="5364" t="s">
        <v>1245</v>
      </c>
      <c r="I10" s="2498" t="s">
        <v>1246</v>
      </c>
      <c r="J10" s="2498" t="s">
        <v>580</v>
      </c>
      <c r="K10" s="9016" t="s">
        <v>1247</v>
      </c>
      <c r="L10" s="9018" t="s">
        <v>1248</v>
      </c>
      <c r="M10" s="8950"/>
      <c r="N10" s="8950"/>
      <c r="O10" s="8950"/>
      <c r="P10" s="8919"/>
      <c r="Q10" s="8919"/>
      <c r="R10" s="8919"/>
      <c r="S10" s="9021"/>
      <c r="T10" s="2498" t="s">
        <v>1249</v>
      </c>
      <c r="U10" s="2498" t="s">
        <v>1250</v>
      </c>
      <c r="V10" s="3822" t="s">
        <v>4162</v>
      </c>
      <c r="W10" s="3857" t="s">
        <v>1262</v>
      </c>
      <c r="X10" s="661"/>
      <c r="Y10" s="365" t="s">
        <v>1251</v>
      </c>
      <c r="Z10" s="350" t="s">
        <v>1252</v>
      </c>
      <c r="AA10" s="350" t="s">
        <v>1253</v>
      </c>
      <c r="AB10" s="350" t="s">
        <v>1254</v>
      </c>
      <c r="AC10" s="351" t="s">
        <v>1255</v>
      </c>
      <c r="AD10" s="3822" t="s">
        <v>1249</v>
      </c>
      <c r="AE10" s="3822" t="s">
        <v>1250</v>
      </c>
      <c r="AF10" s="3822" t="s">
        <v>4162</v>
      </c>
      <c r="AG10" s="3857" t="s">
        <v>1262</v>
      </c>
      <c r="AH10" s="366" t="s">
        <v>1256</v>
      </c>
      <c r="AI10" s="661"/>
      <c r="AJ10" s="394" t="s">
        <v>1462</v>
      </c>
      <c r="AK10" s="661"/>
      <c r="AL10" s="738"/>
    </row>
    <row r="11" spans="1:38">
      <c r="A11" s="738"/>
      <c r="B11" s="816"/>
      <c r="C11" s="8913"/>
      <c r="D11" s="8896"/>
      <c r="E11" s="8896"/>
      <c r="F11" s="5362" t="s">
        <v>1257</v>
      </c>
      <c r="G11" s="5363"/>
      <c r="H11" s="5362"/>
      <c r="I11" s="2498" t="s">
        <v>1259</v>
      </c>
      <c r="J11" s="2498" t="s">
        <v>1260</v>
      </c>
      <c r="K11" s="9017"/>
      <c r="L11" s="9019"/>
      <c r="M11" s="8950"/>
      <c r="N11" s="8950"/>
      <c r="O11" s="8950"/>
      <c r="P11" s="8919"/>
      <c r="Q11" s="8919"/>
      <c r="R11" s="8919"/>
      <c r="S11" s="9021"/>
      <c r="T11" s="2498" t="s">
        <v>1261</v>
      </c>
      <c r="U11" s="2498" t="s">
        <v>1261</v>
      </c>
      <c r="V11" s="2837" t="s">
        <v>1261</v>
      </c>
      <c r="W11" s="3857" t="s">
        <v>1261</v>
      </c>
      <c r="X11" s="661"/>
      <c r="Y11" s="365" t="s">
        <v>1263</v>
      </c>
      <c r="Z11" s="350" t="s">
        <v>1264</v>
      </c>
      <c r="AA11" s="350" t="s">
        <v>1264</v>
      </c>
      <c r="AB11" s="351" t="s">
        <v>1265</v>
      </c>
      <c r="AC11" s="351" t="s">
        <v>1265</v>
      </c>
      <c r="AD11" s="2837" t="s">
        <v>1261</v>
      </c>
      <c r="AE11" s="2837" t="s">
        <v>1261</v>
      </c>
      <c r="AF11" s="2837" t="s">
        <v>1261</v>
      </c>
      <c r="AG11" s="3857" t="s">
        <v>1261</v>
      </c>
      <c r="AH11" s="366" t="s">
        <v>1263</v>
      </c>
      <c r="AI11" s="661"/>
      <c r="AJ11" s="395">
        <v>43465</v>
      </c>
      <c r="AK11" s="661"/>
      <c r="AL11" s="738"/>
    </row>
    <row r="12" spans="1:38">
      <c r="A12" s="738"/>
      <c r="B12" s="816"/>
      <c r="C12" s="8914"/>
      <c r="D12" s="5365" t="s">
        <v>344</v>
      </c>
      <c r="E12" s="5366"/>
      <c r="F12" s="4955"/>
      <c r="G12" s="5367"/>
      <c r="H12" s="4955"/>
      <c r="I12" s="4955"/>
      <c r="J12" s="5365" t="s">
        <v>390</v>
      </c>
      <c r="K12" s="5368"/>
      <c r="L12" s="5368"/>
      <c r="M12" s="5369"/>
      <c r="N12" s="5370"/>
      <c r="O12" s="5370"/>
      <c r="P12" s="5366"/>
      <c r="Q12" s="4955"/>
      <c r="R12" s="5366"/>
      <c r="S12" s="5371"/>
      <c r="T12" s="4955"/>
      <c r="U12" s="4955"/>
      <c r="V12" s="4955"/>
      <c r="W12" s="5372" t="s">
        <v>1387</v>
      </c>
      <c r="X12" s="661"/>
      <c r="Y12" s="2499" t="s">
        <v>1357</v>
      </c>
      <c r="Z12" s="4887"/>
      <c r="AA12" s="4887"/>
      <c r="AB12" s="4888"/>
      <c r="AC12" s="4887"/>
      <c r="AD12" s="415"/>
      <c r="AE12" s="415"/>
      <c r="AF12" s="4887"/>
      <c r="AG12" s="4887" t="s">
        <v>4005</v>
      </c>
      <c r="AH12" s="4558" t="s">
        <v>4006</v>
      </c>
      <c r="AI12" s="661"/>
      <c r="AJ12" s="4097" t="s">
        <v>1309</v>
      </c>
      <c r="AK12" s="661"/>
      <c r="AL12" s="738"/>
    </row>
    <row r="13" spans="1:38">
      <c r="A13" s="738"/>
      <c r="B13" s="816"/>
      <c r="C13" s="4908" t="s">
        <v>392</v>
      </c>
      <c r="D13" s="4909" t="s">
        <v>409</v>
      </c>
      <c r="E13" s="4909" t="s">
        <v>410</v>
      </c>
      <c r="F13" s="4909" t="s">
        <v>411</v>
      </c>
      <c r="G13" s="4909" t="s">
        <v>412</v>
      </c>
      <c r="H13" s="4909" t="s">
        <v>413</v>
      </c>
      <c r="I13" s="4909" t="s">
        <v>414</v>
      </c>
      <c r="J13" s="4909" t="s">
        <v>415</v>
      </c>
      <c r="K13" s="4909" t="s">
        <v>416</v>
      </c>
      <c r="L13" s="4909" t="s">
        <v>417</v>
      </c>
      <c r="M13" s="4909" t="s">
        <v>418</v>
      </c>
      <c r="N13" s="4909" t="s">
        <v>419</v>
      </c>
      <c r="O13" s="4909" t="s">
        <v>420</v>
      </c>
      <c r="P13" s="4909" t="s">
        <v>421</v>
      </c>
      <c r="Q13" s="4909" t="s">
        <v>422</v>
      </c>
      <c r="R13" s="4909" t="s">
        <v>1093</v>
      </c>
      <c r="S13" s="4911" t="s">
        <v>1094</v>
      </c>
      <c r="T13" s="4911" t="s">
        <v>1095</v>
      </c>
      <c r="U13" s="4911" t="s">
        <v>1096</v>
      </c>
      <c r="V13" s="4911" t="s">
        <v>1097</v>
      </c>
      <c r="W13" s="4912" t="s">
        <v>1098</v>
      </c>
      <c r="X13" s="661"/>
      <c r="Y13" s="4889" t="s">
        <v>1156</v>
      </c>
      <c r="Z13" s="4890" t="s">
        <v>1157</v>
      </c>
      <c r="AA13" s="4890" t="s">
        <v>1158</v>
      </c>
      <c r="AB13" s="4890" t="s">
        <v>1159</v>
      </c>
      <c r="AC13" s="4890" t="s">
        <v>1160</v>
      </c>
      <c r="AD13" s="4890" t="s">
        <v>1161</v>
      </c>
      <c r="AE13" s="4890" t="s">
        <v>1162</v>
      </c>
      <c r="AF13" s="4891" t="s">
        <v>1163</v>
      </c>
      <c r="AG13" s="4890" t="s">
        <v>1164</v>
      </c>
      <c r="AH13" s="4891" t="s">
        <v>1209</v>
      </c>
      <c r="AI13" s="661"/>
      <c r="AJ13" s="5005" t="s">
        <v>1210</v>
      </c>
      <c r="AK13" s="661"/>
      <c r="AL13" s="738"/>
    </row>
    <row r="14" spans="1:38">
      <c r="A14" s="738"/>
      <c r="B14" s="816"/>
      <c r="C14" s="2526"/>
      <c r="D14" s="2527"/>
      <c r="E14" s="2527"/>
      <c r="F14" s="5373"/>
      <c r="G14" s="5373"/>
      <c r="H14" s="5373"/>
      <c r="I14" s="5373"/>
      <c r="J14" s="5373"/>
      <c r="K14" s="5374"/>
      <c r="L14" s="5374"/>
      <c r="M14" s="5374"/>
      <c r="N14" s="5373"/>
      <c r="O14" s="5373"/>
      <c r="P14" s="5374"/>
      <c r="Q14" s="5374"/>
      <c r="R14" s="5373"/>
      <c r="S14" s="5375"/>
      <c r="T14" s="5376"/>
      <c r="U14" s="5376"/>
      <c r="V14" s="5376"/>
      <c r="W14" s="5377"/>
      <c r="X14" s="661"/>
      <c r="Y14" s="5387"/>
      <c r="Z14" s="5056"/>
      <c r="AA14" s="5056"/>
      <c r="AB14" s="5056"/>
      <c r="AC14" s="5056"/>
      <c r="AD14" s="5951"/>
      <c r="AE14" s="5951"/>
      <c r="AF14" s="5056"/>
      <c r="AG14" s="5056"/>
      <c r="AH14" s="5388"/>
      <c r="AI14" s="661"/>
      <c r="AJ14" s="5006"/>
      <c r="AK14" s="661"/>
      <c r="AL14" s="738"/>
    </row>
    <row r="15" spans="1:38">
      <c r="A15" s="738"/>
      <c r="B15" s="816"/>
      <c r="C15" s="2166"/>
      <c r="D15" s="2462"/>
      <c r="E15" s="2462"/>
      <c r="F15" s="2534"/>
      <c r="G15" s="2534"/>
      <c r="H15" s="2534"/>
      <c r="I15" s="2534"/>
      <c r="J15" s="2464"/>
      <c r="K15" s="2474"/>
      <c r="L15" s="2474"/>
      <c r="M15" s="2474"/>
      <c r="N15" s="2464"/>
      <c r="O15" s="2464"/>
      <c r="P15" s="2474"/>
      <c r="Q15" s="2474"/>
      <c r="R15" s="2464"/>
      <c r="S15" s="2535"/>
      <c r="T15" s="3330"/>
      <c r="U15" s="3330"/>
      <c r="V15" s="3330"/>
      <c r="W15" s="3331"/>
      <c r="X15" s="661"/>
      <c r="Y15" s="548"/>
      <c r="Z15" s="167"/>
      <c r="AA15" s="167"/>
      <c r="AB15" s="167"/>
      <c r="AC15" s="167"/>
      <c r="AD15" s="167"/>
      <c r="AE15" s="167"/>
      <c r="AF15" s="167"/>
      <c r="AG15" s="167"/>
      <c r="AH15" s="553"/>
      <c r="AI15" s="661"/>
      <c r="AJ15" s="3015"/>
      <c r="AK15" s="661"/>
      <c r="AL15" s="738"/>
    </row>
    <row r="16" spans="1:38">
      <c r="A16" s="738"/>
      <c r="B16" s="816"/>
      <c r="C16" s="3634" t="s">
        <v>1268</v>
      </c>
      <c r="D16" s="5378"/>
      <c r="E16" s="4871"/>
      <c r="F16" s="4872"/>
      <c r="G16" s="4872"/>
      <c r="H16" s="5379"/>
      <c r="I16" s="4872"/>
      <c r="J16" s="3579" t="b">
        <v>1</v>
      </c>
      <c r="K16" s="4873"/>
      <c r="L16" s="4873"/>
      <c r="M16" s="4877"/>
      <c r="N16" s="4878"/>
      <c r="O16" s="3578"/>
      <c r="P16" s="4878"/>
      <c r="Q16" s="4878"/>
      <c r="R16" s="4878"/>
      <c r="S16" s="4878"/>
      <c r="T16" s="4878"/>
      <c r="U16" s="4878"/>
      <c r="V16" s="4878"/>
      <c r="W16" s="4879">
        <f>T16+U16-V16</f>
        <v>0</v>
      </c>
      <c r="X16" s="661"/>
      <c r="Y16" s="5357">
        <f>Z16+AA16</f>
        <v>0</v>
      </c>
      <c r="Z16" s="4878"/>
      <c r="AA16" s="4878"/>
      <c r="AB16" s="4878"/>
      <c r="AC16" s="4878"/>
      <c r="AD16" s="4878"/>
      <c r="AE16" s="4878"/>
      <c r="AF16" s="4878"/>
      <c r="AG16" s="4463">
        <f>AD16+AE16-AF16</f>
        <v>0</v>
      </c>
      <c r="AH16" s="5389">
        <f>AA16+AC16</f>
        <v>0</v>
      </c>
      <c r="AI16" s="661"/>
      <c r="AJ16" s="4618"/>
      <c r="AK16" s="661"/>
      <c r="AL16" s="738"/>
    </row>
    <row r="17" spans="1:38">
      <c r="A17" s="738"/>
      <c r="B17" s="816"/>
      <c r="C17" s="3634" t="s">
        <v>1268</v>
      </c>
      <c r="D17" s="5378"/>
      <c r="E17" s="4871"/>
      <c r="F17" s="4872"/>
      <c r="G17" s="4872"/>
      <c r="H17" s="5379"/>
      <c r="I17" s="4872"/>
      <c r="J17" s="3579" t="b">
        <v>0</v>
      </c>
      <c r="K17" s="4873"/>
      <c r="L17" s="4873"/>
      <c r="M17" s="4877"/>
      <c r="N17" s="4878"/>
      <c r="O17" s="3578"/>
      <c r="P17" s="4878"/>
      <c r="Q17" s="4878"/>
      <c r="R17" s="4878"/>
      <c r="S17" s="4878"/>
      <c r="T17" s="4878"/>
      <c r="U17" s="4878"/>
      <c r="V17" s="4878"/>
      <c r="W17" s="4879">
        <f>T17+U17-V17</f>
        <v>0</v>
      </c>
      <c r="X17" s="661"/>
      <c r="Y17" s="5357">
        <f>Z17+AA17</f>
        <v>0</v>
      </c>
      <c r="Z17" s="4878"/>
      <c r="AA17" s="4878"/>
      <c r="AB17" s="4878"/>
      <c r="AC17" s="4878"/>
      <c r="AD17" s="4878"/>
      <c r="AE17" s="4878"/>
      <c r="AF17" s="4878"/>
      <c r="AG17" s="4463">
        <f t="shared" ref="AG17:AG47" si="0">AD17+AE17-AF17</f>
        <v>0</v>
      </c>
      <c r="AH17" s="5389">
        <f>AA17+AC17</f>
        <v>0</v>
      </c>
      <c r="AI17" s="661"/>
      <c r="AJ17" s="4618"/>
      <c r="AK17" s="661"/>
      <c r="AL17" s="738"/>
    </row>
    <row r="18" spans="1:38">
      <c r="A18" s="738"/>
      <c r="B18" s="816"/>
      <c r="C18" s="3634" t="s">
        <v>1268</v>
      </c>
      <c r="D18" s="5378"/>
      <c r="E18" s="4871"/>
      <c r="F18" s="4872"/>
      <c r="G18" s="4872"/>
      <c r="H18" s="5379"/>
      <c r="I18" s="4872"/>
      <c r="J18" s="3579" t="b">
        <v>1</v>
      </c>
      <c r="K18" s="4873"/>
      <c r="L18" s="4873"/>
      <c r="M18" s="4877"/>
      <c r="N18" s="4878"/>
      <c r="O18" s="3578"/>
      <c r="P18" s="4878"/>
      <c r="Q18" s="4878"/>
      <c r="R18" s="4878"/>
      <c r="S18" s="4878"/>
      <c r="T18" s="4878"/>
      <c r="U18" s="4878"/>
      <c r="V18" s="4878"/>
      <c r="W18" s="4879">
        <f>T18+U18-V18</f>
        <v>0</v>
      </c>
      <c r="X18" s="661"/>
      <c r="Y18" s="5357">
        <f>Z18+AA18</f>
        <v>0</v>
      </c>
      <c r="Z18" s="4878"/>
      <c r="AA18" s="4878"/>
      <c r="AB18" s="4878"/>
      <c r="AC18" s="4878"/>
      <c r="AD18" s="4878"/>
      <c r="AE18" s="4878"/>
      <c r="AF18" s="4878"/>
      <c r="AG18" s="4463">
        <f t="shared" si="0"/>
        <v>0</v>
      </c>
      <c r="AH18" s="5389">
        <f>AA18+AC18</f>
        <v>0</v>
      </c>
      <c r="AI18" s="661"/>
      <c r="AJ18" s="4618"/>
      <c r="AK18" s="661"/>
      <c r="AL18" s="738"/>
    </row>
    <row r="19" spans="1:38">
      <c r="A19" s="738"/>
      <c r="B19" s="816"/>
      <c r="C19" s="3634" t="s">
        <v>1268</v>
      </c>
      <c r="D19" s="5378"/>
      <c r="E19" s="4871"/>
      <c r="F19" s="4872"/>
      <c r="G19" s="4872"/>
      <c r="H19" s="5379"/>
      <c r="I19" s="4872"/>
      <c r="J19" s="3579" t="b">
        <v>1</v>
      </c>
      <c r="K19" s="4873"/>
      <c r="L19" s="4873"/>
      <c r="M19" s="4877"/>
      <c r="N19" s="4878"/>
      <c r="O19" s="3578"/>
      <c r="P19" s="4878"/>
      <c r="Q19" s="4878"/>
      <c r="R19" s="4878"/>
      <c r="S19" s="4878"/>
      <c r="T19" s="4878"/>
      <c r="U19" s="4878"/>
      <c r="V19" s="4878"/>
      <c r="W19" s="4879">
        <f t="shared" ref="W19:W48" si="1">T19+U19-V19</f>
        <v>0</v>
      </c>
      <c r="X19" s="661"/>
      <c r="Y19" s="5357">
        <f t="shared" ref="Y19:Y48" si="2">Z19+AA19</f>
        <v>0</v>
      </c>
      <c r="Z19" s="4878"/>
      <c r="AA19" s="4878"/>
      <c r="AB19" s="4878"/>
      <c r="AC19" s="4878"/>
      <c r="AD19" s="4878"/>
      <c r="AE19" s="4878"/>
      <c r="AF19" s="4878"/>
      <c r="AG19" s="4463">
        <f t="shared" si="0"/>
        <v>0</v>
      </c>
      <c r="AH19" s="5389">
        <f t="shared" ref="AH19:AH48" si="3">AA19+AC19</f>
        <v>0</v>
      </c>
      <c r="AI19" s="661"/>
      <c r="AJ19" s="4618"/>
      <c r="AK19" s="661"/>
      <c r="AL19" s="738"/>
    </row>
    <row r="20" spans="1:38">
      <c r="A20" s="738"/>
      <c r="B20" s="816"/>
      <c r="C20" s="3634" t="s">
        <v>1268</v>
      </c>
      <c r="D20" s="5378"/>
      <c r="E20" s="4871"/>
      <c r="F20" s="4872"/>
      <c r="G20" s="4872"/>
      <c r="H20" s="5379"/>
      <c r="I20" s="4872"/>
      <c r="J20" s="3579" t="b">
        <v>1</v>
      </c>
      <c r="K20" s="4873"/>
      <c r="L20" s="4873"/>
      <c r="M20" s="4877"/>
      <c r="N20" s="4878"/>
      <c r="O20" s="3578"/>
      <c r="P20" s="4878"/>
      <c r="Q20" s="4878"/>
      <c r="R20" s="4878"/>
      <c r="S20" s="4878"/>
      <c r="T20" s="4878"/>
      <c r="U20" s="4878"/>
      <c r="V20" s="4878"/>
      <c r="W20" s="4879">
        <f t="shared" si="1"/>
        <v>0</v>
      </c>
      <c r="X20" s="661"/>
      <c r="Y20" s="5357">
        <f t="shared" si="2"/>
        <v>0</v>
      </c>
      <c r="Z20" s="4878"/>
      <c r="AA20" s="4878"/>
      <c r="AB20" s="4878"/>
      <c r="AC20" s="4878"/>
      <c r="AD20" s="4878"/>
      <c r="AE20" s="4878"/>
      <c r="AF20" s="4878"/>
      <c r="AG20" s="4463">
        <f t="shared" si="0"/>
        <v>0</v>
      </c>
      <c r="AH20" s="5389">
        <f t="shared" si="3"/>
        <v>0</v>
      </c>
      <c r="AI20" s="661"/>
      <c r="AJ20" s="4618"/>
      <c r="AK20" s="661"/>
      <c r="AL20" s="738"/>
    </row>
    <row r="21" spans="1:38">
      <c r="A21" s="738"/>
      <c r="B21" s="816"/>
      <c r="C21" s="3634" t="s">
        <v>1268</v>
      </c>
      <c r="D21" s="5378"/>
      <c r="E21" s="4871"/>
      <c r="F21" s="4872"/>
      <c r="G21" s="4872"/>
      <c r="H21" s="5379"/>
      <c r="I21" s="4872"/>
      <c r="J21" s="3579" t="b">
        <v>1</v>
      </c>
      <c r="K21" s="4873"/>
      <c r="L21" s="4873"/>
      <c r="M21" s="4877"/>
      <c r="N21" s="4878"/>
      <c r="O21" s="3578"/>
      <c r="P21" s="4878"/>
      <c r="Q21" s="4878"/>
      <c r="R21" s="4878"/>
      <c r="S21" s="4878"/>
      <c r="T21" s="4878"/>
      <c r="U21" s="4878"/>
      <c r="V21" s="4878"/>
      <c r="W21" s="4879">
        <f t="shared" si="1"/>
        <v>0</v>
      </c>
      <c r="X21" s="661"/>
      <c r="Y21" s="5357">
        <f t="shared" si="2"/>
        <v>0</v>
      </c>
      <c r="Z21" s="4878"/>
      <c r="AA21" s="4878"/>
      <c r="AB21" s="4878"/>
      <c r="AC21" s="4878"/>
      <c r="AD21" s="4878"/>
      <c r="AE21" s="4878"/>
      <c r="AF21" s="4878"/>
      <c r="AG21" s="4463">
        <f t="shared" si="0"/>
        <v>0</v>
      </c>
      <c r="AH21" s="5389">
        <f t="shared" si="3"/>
        <v>0</v>
      </c>
      <c r="AI21" s="661"/>
      <c r="AJ21" s="4618"/>
      <c r="AK21" s="661"/>
      <c r="AL21" s="738"/>
    </row>
    <row r="22" spans="1:38">
      <c r="A22" s="738"/>
      <c r="B22" s="816"/>
      <c r="C22" s="3634" t="s">
        <v>1268</v>
      </c>
      <c r="D22" s="5378"/>
      <c r="E22" s="4871"/>
      <c r="F22" s="4872"/>
      <c r="G22" s="4872"/>
      <c r="H22" s="5379"/>
      <c r="I22" s="4872"/>
      <c r="J22" s="3579" t="b">
        <v>1</v>
      </c>
      <c r="K22" s="4873"/>
      <c r="L22" s="4873"/>
      <c r="M22" s="4877"/>
      <c r="N22" s="4878"/>
      <c r="O22" s="3578"/>
      <c r="P22" s="4878"/>
      <c r="Q22" s="4878"/>
      <c r="R22" s="4878"/>
      <c r="S22" s="4878"/>
      <c r="T22" s="4878"/>
      <c r="U22" s="4878"/>
      <c r="V22" s="4878"/>
      <c r="W22" s="4879">
        <f t="shared" si="1"/>
        <v>0</v>
      </c>
      <c r="X22" s="661"/>
      <c r="Y22" s="5357">
        <f t="shared" si="2"/>
        <v>0</v>
      </c>
      <c r="Z22" s="4878"/>
      <c r="AA22" s="4878"/>
      <c r="AB22" s="4878"/>
      <c r="AC22" s="4878"/>
      <c r="AD22" s="4878"/>
      <c r="AE22" s="4878"/>
      <c r="AF22" s="4878"/>
      <c r="AG22" s="4463">
        <f t="shared" si="0"/>
        <v>0</v>
      </c>
      <c r="AH22" s="5389">
        <f t="shared" si="3"/>
        <v>0</v>
      </c>
      <c r="AI22" s="661"/>
      <c r="AJ22" s="4618"/>
      <c r="AK22" s="661"/>
      <c r="AL22" s="738"/>
    </row>
    <row r="23" spans="1:38">
      <c r="A23" s="738"/>
      <c r="B23" s="816"/>
      <c r="C23" s="3634" t="s">
        <v>1268</v>
      </c>
      <c r="D23" s="5378"/>
      <c r="E23" s="4871"/>
      <c r="F23" s="4872"/>
      <c r="G23" s="4872"/>
      <c r="H23" s="5379"/>
      <c r="I23" s="4872"/>
      <c r="J23" s="3579" t="b">
        <v>1</v>
      </c>
      <c r="K23" s="4873"/>
      <c r="L23" s="4873"/>
      <c r="M23" s="4877"/>
      <c r="N23" s="4878"/>
      <c r="O23" s="3578"/>
      <c r="P23" s="4878"/>
      <c r="Q23" s="4878"/>
      <c r="R23" s="4878"/>
      <c r="S23" s="4878"/>
      <c r="T23" s="4878"/>
      <c r="U23" s="4878"/>
      <c r="V23" s="4878"/>
      <c r="W23" s="4879">
        <f t="shared" si="1"/>
        <v>0</v>
      </c>
      <c r="X23" s="661"/>
      <c r="Y23" s="5357">
        <f t="shared" si="2"/>
        <v>0</v>
      </c>
      <c r="Z23" s="4878"/>
      <c r="AA23" s="4878"/>
      <c r="AB23" s="4878"/>
      <c r="AC23" s="4878"/>
      <c r="AD23" s="4878"/>
      <c r="AE23" s="4878"/>
      <c r="AF23" s="4878"/>
      <c r="AG23" s="4463">
        <f t="shared" si="0"/>
        <v>0</v>
      </c>
      <c r="AH23" s="5389">
        <f t="shared" si="3"/>
        <v>0</v>
      </c>
      <c r="AI23" s="661"/>
      <c r="AJ23" s="4618"/>
      <c r="AK23" s="661"/>
      <c r="AL23" s="738"/>
    </row>
    <row r="24" spans="1:38">
      <c r="A24" s="738"/>
      <c r="B24" s="816"/>
      <c r="C24" s="3634" t="s">
        <v>1268</v>
      </c>
      <c r="D24" s="5378"/>
      <c r="E24" s="4871"/>
      <c r="F24" s="4872"/>
      <c r="G24" s="4872"/>
      <c r="H24" s="5379"/>
      <c r="I24" s="4872"/>
      <c r="J24" s="3579" t="b">
        <v>1</v>
      </c>
      <c r="K24" s="4873"/>
      <c r="L24" s="4873"/>
      <c r="M24" s="4877"/>
      <c r="N24" s="4878"/>
      <c r="O24" s="3578"/>
      <c r="P24" s="4878"/>
      <c r="Q24" s="4878"/>
      <c r="R24" s="4878"/>
      <c r="S24" s="4878"/>
      <c r="T24" s="4878"/>
      <c r="U24" s="4878"/>
      <c r="V24" s="4878"/>
      <c r="W24" s="4879">
        <f t="shared" si="1"/>
        <v>0</v>
      </c>
      <c r="X24" s="661"/>
      <c r="Y24" s="5357">
        <f t="shared" si="2"/>
        <v>0</v>
      </c>
      <c r="Z24" s="4878"/>
      <c r="AA24" s="4878"/>
      <c r="AB24" s="4878"/>
      <c r="AC24" s="4878"/>
      <c r="AD24" s="4878"/>
      <c r="AE24" s="4878"/>
      <c r="AF24" s="4878"/>
      <c r="AG24" s="4463">
        <f t="shared" si="0"/>
        <v>0</v>
      </c>
      <c r="AH24" s="5389">
        <f t="shared" si="3"/>
        <v>0</v>
      </c>
      <c r="AI24" s="661"/>
      <c r="AJ24" s="4618"/>
      <c r="AK24" s="661"/>
      <c r="AL24" s="738"/>
    </row>
    <row r="25" spans="1:38">
      <c r="A25" s="738"/>
      <c r="B25" s="816"/>
      <c r="C25" s="3634" t="s">
        <v>1268</v>
      </c>
      <c r="D25" s="5378"/>
      <c r="E25" s="4871"/>
      <c r="F25" s="4872"/>
      <c r="G25" s="4872"/>
      <c r="H25" s="5379"/>
      <c r="I25" s="4872"/>
      <c r="J25" s="3579" t="b">
        <v>1</v>
      </c>
      <c r="K25" s="4873"/>
      <c r="L25" s="4873"/>
      <c r="M25" s="4877"/>
      <c r="N25" s="4878"/>
      <c r="O25" s="3578"/>
      <c r="P25" s="4878"/>
      <c r="Q25" s="4878"/>
      <c r="R25" s="4878"/>
      <c r="S25" s="4878"/>
      <c r="T25" s="4878"/>
      <c r="U25" s="4878"/>
      <c r="V25" s="4878"/>
      <c r="W25" s="4879">
        <f t="shared" si="1"/>
        <v>0</v>
      </c>
      <c r="X25" s="661"/>
      <c r="Y25" s="5357">
        <f t="shared" si="2"/>
        <v>0</v>
      </c>
      <c r="Z25" s="4878"/>
      <c r="AA25" s="4878"/>
      <c r="AB25" s="4878"/>
      <c r="AC25" s="4878"/>
      <c r="AD25" s="4878"/>
      <c r="AE25" s="4878"/>
      <c r="AF25" s="4878"/>
      <c r="AG25" s="4463">
        <f t="shared" si="0"/>
        <v>0</v>
      </c>
      <c r="AH25" s="5389">
        <f t="shared" si="3"/>
        <v>0</v>
      </c>
      <c r="AI25" s="661"/>
      <c r="AJ25" s="4618"/>
      <c r="AK25" s="661"/>
      <c r="AL25" s="738"/>
    </row>
    <row r="26" spans="1:38">
      <c r="A26" s="738"/>
      <c r="B26" s="816"/>
      <c r="C26" s="3634" t="s">
        <v>1268</v>
      </c>
      <c r="D26" s="5378"/>
      <c r="E26" s="4871"/>
      <c r="F26" s="4872"/>
      <c r="G26" s="4872"/>
      <c r="H26" s="5379"/>
      <c r="I26" s="4872"/>
      <c r="J26" s="3579" t="b">
        <v>1</v>
      </c>
      <c r="K26" s="4873"/>
      <c r="L26" s="4873"/>
      <c r="M26" s="4877"/>
      <c r="N26" s="4878"/>
      <c r="O26" s="3578"/>
      <c r="P26" s="4878"/>
      <c r="Q26" s="4878"/>
      <c r="R26" s="4878"/>
      <c r="S26" s="4878"/>
      <c r="T26" s="4878"/>
      <c r="U26" s="4878"/>
      <c r="V26" s="4878"/>
      <c r="W26" s="4879">
        <f t="shared" si="1"/>
        <v>0</v>
      </c>
      <c r="X26" s="661"/>
      <c r="Y26" s="5357">
        <f t="shared" si="2"/>
        <v>0</v>
      </c>
      <c r="Z26" s="4878"/>
      <c r="AA26" s="4878"/>
      <c r="AB26" s="4878"/>
      <c r="AC26" s="4878"/>
      <c r="AD26" s="4878"/>
      <c r="AE26" s="4878"/>
      <c r="AF26" s="4878"/>
      <c r="AG26" s="4463">
        <f t="shared" si="0"/>
        <v>0</v>
      </c>
      <c r="AH26" s="5389">
        <f t="shared" si="3"/>
        <v>0</v>
      </c>
      <c r="AI26" s="661"/>
      <c r="AJ26" s="4618"/>
      <c r="AK26" s="661"/>
      <c r="AL26" s="738"/>
    </row>
    <row r="27" spans="1:38">
      <c r="A27" s="738"/>
      <c r="B27" s="816"/>
      <c r="C27" s="3634" t="s">
        <v>1268</v>
      </c>
      <c r="D27" s="5378"/>
      <c r="E27" s="4871"/>
      <c r="F27" s="4872"/>
      <c r="G27" s="4872"/>
      <c r="H27" s="5379"/>
      <c r="I27" s="4872"/>
      <c r="J27" s="3579" t="b">
        <v>1</v>
      </c>
      <c r="K27" s="4873"/>
      <c r="L27" s="4873"/>
      <c r="M27" s="4877"/>
      <c r="N27" s="4878"/>
      <c r="O27" s="3578"/>
      <c r="P27" s="4878"/>
      <c r="Q27" s="4878"/>
      <c r="R27" s="4878"/>
      <c r="S27" s="4878"/>
      <c r="T27" s="4878"/>
      <c r="U27" s="4878"/>
      <c r="V27" s="4878"/>
      <c r="W27" s="4879">
        <f t="shared" si="1"/>
        <v>0</v>
      </c>
      <c r="X27" s="661"/>
      <c r="Y27" s="5357">
        <f t="shared" si="2"/>
        <v>0</v>
      </c>
      <c r="Z27" s="4878"/>
      <c r="AA27" s="4878"/>
      <c r="AB27" s="4878"/>
      <c r="AC27" s="4878"/>
      <c r="AD27" s="4878"/>
      <c r="AE27" s="4878"/>
      <c r="AF27" s="4878"/>
      <c r="AG27" s="4463">
        <f t="shared" si="0"/>
        <v>0</v>
      </c>
      <c r="AH27" s="5389">
        <f t="shared" si="3"/>
        <v>0</v>
      </c>
      <c r="AI27" s="661"/>
      <c r="AJ27" s="4618"/>
      <c r="AK27" s="661"/>
      <c r="AL27" s="738"/>
    </row>
    <row r="28" spans="1:38">
      <c r="A28" s="738"/>
      <c r="B28" s="816"/>
      <c r="C28" s="3634" t="s">
        <v>1268</v>
      </c>
      <c r="D28" s="5378"/>
      <c r="E28" s="4871"/>
      <c r="F28" s="4872"/>
      <c r="G28" s="4872"/>
      <c r="H28" s="5379"/>
      <c r="I28" s="4872"/>
      <c r="J28" s="3579" t="b">
        <v>1</v>
      </c>
      <c r="K28" s="4873"/>
      <c r="L28" s="4873"/>
      <c r="M28" s="4877"/>
      <c r="N28" s="4878"/>
      <c r="O28" s="3578"/>
      <c r="P28" s="4878"/>
      <c r="Q28" s="4878"/>
      <c r="R28" s="4878"/>
      <c r="S28" s="4878"/>
      <c r="T28" s="4878"/>
      <c r="U28" s="4878"/>
      <c r="V28" s="4878"/>
      <c r="W28" s="4879">
        <f t="shared" si="1"/>
        <v>0</v>
      </c>
      <c r="X28" s="661"/>
      <c r="Y28" s="5357">
        <f t="shared" si="2"/>
        <v>0</v>
      </c>
      <c r="Z28" s="4878"/>
      <c r="AA28" s="4878"/>
      <c r="AB28" s="4878"/>
      <c r="AC28" s="4878"/>
      <c r="AD28" s="4878"/>
      <c r="AE28" s="4878"/>
      <c r="AF28" s="4878"/>
      <c r="AG28" s="4463">
        <f t="shared" si="0"/>
        <v>0</v>
      </c>
      <c r="AH28" s="5389">
        <f t="shared" si="3"/>
        <v>0</v>
      </c>
      <c r="AI28" s="661"/>
      <c r="AJ28" s="4618"/>
      <c r="AK28" s="661"/>
      <c r="AL28" s="738"/>
    </row>
    <row r="29" spans="1:38">
      <c r="A29" s="738"/>
      <c r="B29" s="816"/>
      <c r="C29" s="3634" t="s">
        <v>1268</v>
      </c>
      <c r="D29" s="5378"/>
      <c r="E29" s="4871"/>
      <c r="F29" s="4872"/>
      <c r="G29" s="4872"/>
      <c r="H29" s="5379"/>
      <c r="I29" s="4872"/>
      <c r="J29" s="3579" t="b">
        <v>1</v>
      </c>
      <c r="K29" s="4873"/>
      <c r="L29" s="4873"/>
      <c r="M29" s="4877"/>
      <c r="N29" s="4878"/>
      <c r="O29" s="3578"/>
      <c r="P29" s="4878"/>
      <c r="Q29" s="4878"/>
      <c r="R29" s="4878"/>
      <c r="S29" s="4878"/>
      <c r="T29" s="4878"/>
      <c r="U29" s="4878"/>
      <c r="V29" s="4878"/>
      <c r="W29" s="4879">
        <f t="shared" si="1"/>
        <v>0</v>
      </c>
      <c r="X29" s="661"/>
      <c r="Y29" s="5357">
        <f t="shared" si="2"/>
        <v>0</v>
      </c>
      <c r="Z29" s="4878"/>
      <c r="AA29" s="4878"/>
      <c r="AB29" s="4878"/>
      <c r="AC29" s="4878"/>
      <c r="AD29" s="4878"/>
      <c r="AE29" s="4878"/>
      <c r="AF29" s="4878"/>
      <c r="AG29" s="4463">
        <f t="shared" si="0"/>
        <v>0</v>
      </c>
      <c r="AH29" s="5389">
        <f t="shared" si="3"/>
        <v>0</v>
      </c>
      <c r="AI29" s="661"/>
      <c r="AJ29" s="4618"/>
      <c r="AK29" s="661"/>
      <c r="AL29" s="738"/>
    </row>
    <row r="30" spans="1:38">
      <c r="A30" s="738"/>
      <c r="B30" s="816"/>
      <c r="C30" s="3634" t="s">
        <v>1268</v>
      </c>
      <c r="D30" s="5378"/>
      <c r="E30" s="4871"/>
      <c r="F30" s="4872"/>
      <c r="G30" s="4872"/>
      <c r="H30" s="5379"/>
      <c r="I30" s="4872"/>
      <c r="J30" s="3579" t="b">
        <v>1</v>
      </c>
      <c r="K30" s="4873"/>
      <c r="L30" s="4873"/>
      <c r="M30" s="4877"/>
      <c r="N30" s="4878"/>
      <c r="O30" s="3578"/>
      <c r="P30" s="4878"/>
      <c r="Q30" s="4878"/>
      <c r="R30" s="4878"/>
      <c r="S30" s="4878"/>
      <c r="T30" s="4878"/>
      <c r="U30" s="4878"/>
      <c r="V30" s="4878"/>
      <c r="W30" s="4879">
        <f t="shared" si="1"/>
        <v>0</v>
      </c>
      <c r="X30" s="661"/>
      <c r="Y30" s="5357">
        <f t="shared" si="2"/>
        <v>0</v>
      </c>
      <c r="Z30" s="4878"/>
      <c r="AA30" s="4878"/>
      <c r="AB30" s="4878"/>
      <c r="AC30" s="4878"/>
      <c r="AD30" s="4878"/>
      <c r="AE30" s="4878"/>
      <c r="AF30" s="4878"/>
      <c r="AG30" s="4463">
        <f t="shared" si="0"/>
        <v>0</v>
      </c>
      <c r="AH30" s="5389">
        <f t="shared" si="3"/>
        <v>0</v>
      </c>
      <c r="AI30" s="661"/>
      <c r="AJ30" s="4618"/>
      <c r="AK30" s="661"/>
      <c r="AL30" s="738"/>
    </row>
    <row r="31" spans="1:38">
      <c r="A31" s="738"/>
      <c r="B31" s="816"/>
      <c r="C31" s="3634" t="s">
        <v>1268</v>
      </c>
      <c r="D31" s="5378"/>
      <c r="E31" s="4871"/>
      <c r="F31" s="4872"/>
      <c r="G31" s="4872"/>
      <c r="H31" s="5379"/>
      <c r="I31" s="4872"/>
      <c r="J31" s="3579" t="b">
        <v>1</v>
      </c>
      <c r="K31" s="4873"/>
      <c r="L31" s="4873"/>
      <c r="M31" s="4877"/>
      <c r="N31" s="4878"/>
      <c r="O31" s="3578"/>
      <c r="P31" s="4878"/>
      <c r="Q31" s="4878"/>
      <c r="R31" s="4878"/>
      <c r="S31" s="4878"/>
      <c r="T31" s="4878"/>
      <c r="U31" s="4878"/>
      <c r="V31" s="4878"/>
      <c r="W31" s="4879">
        <f t="shared" si="1"/>
        <v>0</v>
      </c>
      <c r="X31" s="661"/>
      <c r="Y31" s="5357">
        <f t="shared" si="2"/>
        <v>0</v>
      </c>
      <c r="Z31" s="4878"/>
      <c r="AA31" s="4878"/>
      <c r="AB31" s="4878"/>
      <c r="AC31" s="4878"/>
      <c r="AD31" s="4878"/>
      <c r="AE31" s="4878"/>
      <c r="AF31" s="4878"/>
      <c r="AG31" s="4463">
        <f t="shared" si="0"/>
        <v>0</v>
      </c>
      <c r="AH31" s="5389">
        <f t="shared" si="3"/>
        <v>0</v>
      </c>
      <c r="AI31" s="661"/>
      <c r="AJ31" s="4618"/>
      <c r="AK31" s="661"/>
      <c r="AL31" s="738"/>
    </row>
    <row r="32" spans="1:38">
      <c r="A32" s="738"/>
      <c r="B32" s="816"/>
      <c r="C32" s="3634" t="s">
        <v>1268</v>
      </c>
      <c r="D32" s="5378"/>
      <c r="E32" s="4871"/>
      <c r="F32" s="4872"/>
      <c r="G32" s="4872"/>
      <c r="H32" s="5379"/>
      <c r="I32" s="4872"/>
      <c r="J32" s="3579" t="b">
        <v>1</v>
      </c>
      <c r="K32" s="4873"/>
      <c r="L32" s="4873"/>
      <c r="M32" s="4877"/>
      <c r="N32" s="4878"/>
      <c r="O32" s="3578"/>
      <c r="P32" s="4878"/>
      <c r="Q32" s="4878"/>
      <c r="R32" s="4878"/>
      <c r="S32" s="4878"/>
      <c r="T32" s="4878"/>
      <c r="U32" s="4878"/>
      <c r="V32" s="4878"/>
      <c r="W32" s="4879">
        <f t="shared" si="1"/>
        <v>0</v>
      </c>
      <c r="X32" s="661"/>
      <c r="Y32" s="5357">
        <f t="shared" si="2"/>
        <v>0</v>
      </c>
      <c r="Z32" s="4878"/>
      <c r="AA32" s="4878"/>
      <c r="AB32" s="4878"/>
      <c r="AC32" s="4878"/>
      <c r="AD32" s="4878"/>
      <c r="AE32" s="4878"/>
      <c r="AF32" s="4878"/>
      <c r="AG32" s="4463">
        <f t="shared" si="0"/>
        <v>0</v>
      </c>
      <c r="AH32" s="5389">
        <f t="shared" si="3"/>
        <v>0</v>
      </c>
      <c r="AI32" s="661"/>
      <c r="AJ32" s="4618"/>
      <c r="AK32" s="661"/>
      <c r="AL32" s="738"/>
    </row>
    <row r="33" spans="1:38">
      <c r="A33" s="738"/>
      <c r="B33" s="816"/>
      <c r="C33" s="3634" t="s">
        <v>1268</v>
      </c>
      <c r="D33" s="5378"/>
      <c r="E33" s="4871"/>
      <c r="F33" s="4872"/>
      <c r="G33" s="4872"/>
      <c r="H33" s="5379"/>
      <c r="I33" s="4872"/>
      <c r="J33" s="3579" t="b">
        <v>1</v>
      </c>
      <c r="K33" s="4873"/>
      <c r="L33" s="4873"/>
      <c r="M33" s="4877"/>
      <c r="N33" s="4878"/>
      <c r="O33" s="3578"/>
      <c r="P33" s="4878"/>
      <c r="Q33" s="4878"/>
      <c r="R33" s="4878"/>
      <c r="S33" s="4878"/>
      <c r="T33" s="4878"/>
      <c r="U33" s="4878"/>
      <c r="V33" s="4878"/>
      <c r="W33" s="4879">
        <f t="shared" si="1"/>
        <v>0</v>
      </c>
      <c r="X33" s="661"/>
      <c r="Y33" s="5357">
        <f t="shared" si="2"/>
        <v>0</v>
      </c>
      <c r="Z33" s="4878"/>
      <c r="AA33" s="4878"/>
      <c r="AB33" s="4878"/>
      <c r="AC33" s="4878"/>
      <c r="AD33" s="4878"/>
      <c r="AE33" s="4878"/>
      <c r="AF33" s="4878"/>
      <c r="AG33" s="4463">
        <f t="shared" si="0"/>
        <v>0</v>
      </c>
      <c r="AH33" s="5389">
        <f t="shared" si="3"/>
        <v>0</v>
      </c>
      <c r="AI33" s="661"/>
      <c r="AJ33" s="4618"/>
      <c r="AK33" s="661"/>
      <c r="AL33" s="738"/>
    </row>
    <row r="34" spans="1:38">
      <c r="A34" s="738"/>
      <c r="B34" s="816"/>
      <c r="C34" s="3634" t="s">
        <v>1268</v>
      </c>
      <c r="D34" s="5378"/>
      <c r="E34" s="4871"/>
      <c r="F34" s="4872"/>
      <c r="G34" s="4872"/>
      <c r="H34" s="5379"/>
      <c r="I34" s="4872"/>
      <c r="J34" s="3579" t="b">
        <v>1</v>
      </c>
      <c r="K34" s="4873"/>
      <c r="L34" s="4873"/>
      <c r="M34" s="4877"/>
      <c r="N34" s="4878"/>
      <c r="O34" s="3578"/>
      <c r="P34" s="4878"/>
      <c r="Q34" s="4878"/>
      <c r="R34" s="4878"/>
      <c r="S34" s="4878"/>
      <c r="T34" s="4878"/>
      <c r="U34" s="4878"/>
      <c r="V34" s="4878"/>
      <c r="W34" s="4879">
        <f t="shared" si="1"/>
        <v>0</v>
      </c>
      <c r="X34" s="661"/>
      <c r="Y34" s="5357">
        <f t="shared" si="2"/>
        <v>0</v>
      </c>
      <c r="Z34" s="4878"/>
      <c r="AA34" s="4878"/>
      <c r="AB34" s="4878"/>
      <c r="AC34" s="4878"/>
      <c r="AD34" s="4878"/>
      <c r="AE34" s="4878"/>
      <c r="AF34" s="4878"/>
      <c r="AG34" s="4463">
        <f t="shared" si="0"/>
        <v>0</v>
      </c>
      <c r="AH34" s="5389">
        <f t="shared" si="3"/>
        <v>0</v>
      </c>
      <c r="AI34" s="661"/>
      <c r="AJ34" s="4618"/>
      <c r="AK34" s="661"/>
      <c r="AL34" s="738"/>
    </row>
    <row r="35" spans="1:38">
      <c r="A35" s="738"/>
      <c r="B35" s="816"/>
      <c r="C35" s="3634" t="s">
        <v>1268</v>
      </c>
      <c r="D35" s="5378"/>
      <c r="E35" s="4871"/>
      <c r="F35" s="4872"/>
      <c r="G35" s="4872"/>
      <c r="H35" s="5379"/>
      <c r="I35" s="4872"/>
      <c r="J35" s="3579" t="b">
        <v>1</v>
      </c>
      <c r="K35" s="4873"/>
      <c r="L35" s="4873"/>
      <c r="M35" s="4877"/>
      <c r="N35" s="4878"/>
      <c r="O35" s="3578"/>
      <c r="P35" s="4878"/>
      <c r="Q35" s="4878"/>
      <c r="R35" s="4878"/>
      <c r="S35" s="4878"/>
      <c r="T35" s="4878"/>
      <c r="U35" s="4878"/>
      <c r="V35" s="4878"/>
      <c r="W35" s="4879">
        <f t="shared" si="1"/>
        <v>0</v>
      </c>
      <c r="X35" s="661"/>
      <c r="Y35" s="5357">
        <f t="shared" si="2"/>
        <v>0</v>
      </c>
      <c r="Z35" s="4878"/>
      <c r="AA35" s="4878"/>
      <c r="AB35" s="4878"/>
      <c r="AC35" s="4878"/>
      <c r="AD35" s="4878"/>
      <c r="AE35" s="4878"/>
      <c r="AF35" s="4878"/>
      <c r="AG35" s="4463">
        <f t="shared" si="0"/>
        <v>0</v>
      </c>
      <c r="AH35" s="5389">
        <f t="shared" si="3"/>
        <v>0</v>
      </c>
      <c r="AI35" s="661"/>
      <c r="AJ35" s="4618"/>
      <c r="AK35" s="661"/>
      <c r="AL35" s="738"/>
    </row>
    <row r="36" spans="1:38">
      <c r="A36" s="738"/>
      <c r="B36" s="816"/>
      <c r="C36" s="3634" t="s">
        <v>1268</v>
      </c>
      <c r="D36" s="5378"/>
      <c r="E36" s="4871"/>
      <c r="F36" s="4872"/>
      <c r="G36" s="4872"/>
      <c r="H36" s="5379"/>
      <c r="I36" s="4872"/>
      <c r="J36" s="3579" t="b">
        <v>1</v>
      </c>
      <c r="K36" s="4873"/>
      <c r="L36" s="4873"/>
      <c r="M36" s="4877"/>
      <c r="N36" s="4878"/>
      <c r="O36" s="3578"/>
      <c r="P36" s="4878"/>
      <c r="Q36" s="4878"/>
      <c r="R36" s="4878"/>
      <c r="S36" s="4878"/>
      <c r="T36" s="4878"/>
      <c r="U36" s="4878"/>
      <c r="V36" s="4878"/>
      <c r="W36" s="4879">
        <f t="shared" si="1"/>
        <v>0</v>
      </c>
      <c r="X36" s="661"/>
      <c r="Y36" s="5357">
        <f t="shared" si="2"/>
        <v>0</v>
      </c>
      <c r="Z36" s="4878"/>
      <c r="AA36" s="4878"/>
      <c r="AB36" s="4878"/>
      <c r="AC36" s="4878"/>
      <c r="AD36" s="4878"/>
      <c r="AE36" s="4878"/>
      <c r="AF36" s="4878"/>
      <c r="AG36" s="4463">
        <f t="shared" si="0"/>
        <v>0</v>
      </c>
      <c r="AH36" s="5389">
        <f t="shared" si="3"/>
        <v>0</v>
      </c>
      <c r="AI36" s="661"/>
      <c r="AJ36" s="4618"/>
      <c r="AK36" s="661"/>
      <c r="AL36" s="738"/>
    </row>
    <row r="37" spans="1:38">
      <c r="A37" s="738"/>
      <c r="B37" s="816"/>
      <c r="C37" s="3634" t="s">
        <v>1268</v>
      </c>
      <c r="D37" s="5378"/>
      <c r="E37" s="4871"/>
      <c r="F37" s="4872"/>
      <c r="G37" s="4872"/>
      <c r="H37" s="5379"/>
      <c r="I37" s="4872"/>
      <c r="J37" s="3579" t="b">
        <v>1</v>
      </c>
      <c r="K37" s="4873"/>
      <c r="L37" s="4873"/>
      <c r="M37" s="4877"/>
      <c r="N37" s="4878"/>
      <c r="O37" s="3578"/>
      <c r="P37" s="4878"/>
      <c r="Q37" s="4878"/>
      <c r="R37" s="4878"/>
      <c r="S37" s="4878"/>
      <c r="T37" s="4878"/>
      <c r="U37" s="4878"/>
      <c r="V37" s="4878"/>
      <c r="W37" s="4879">
        <f t="shared" si="1"/>
        <v>0</v>
      </c>
      <c r="X37" s="661"/>
      <c r="Y37" s="5357">
        <f t="shared" si="2"/>
        <v>0</v>
      </c>
      <c r="Z37" s="4878"/>
      <c r="AA37" s="4878"/>
      <c r="AB37" s="4878"/>
      <c r="AC37" s="4878"/>
      <c r="AD37" s="4878"/>
      <c r="AE37" s="4878"/>
      <c r="AF37" s="4878"/>
      <c r="AG37" s="4463">
        <f t="shared" si="0"/>
        <v>0</v>
      </c>
      <c r="AH37" s="5389">
        <f t="shared" si="3"/>
        <v>0</v>
      </c>
      <c r="AI37" s="661"/>
      <c r="AJ37" s="4618"/>
      <c r="AK37" s="661"/>
      <c r="AL37" s="738"/>
    </row>
    <row r="38" spans="1:38">
      <c r="A38" s="738"/>
      <c r="B38" s="816"/>
      <c r="C38" s="3634" t="s">
        <v>1268</v>
      </c>
      <c r="D38" s="5378"/>
      <c r="E38" s="4871"/>
      <c r="F38" s="4872"/>
      <c r="G38" s="4872"/>
      <c r="H38" s="5379"/>
      <c r="I38" s="4872"/>
      <c r="J38" s="3579" t="b">
        <v>1</v>
      </c>
      <c r="K38" s="4873"/>
      <c r="L38" s="4873"/>
      <c r="M38" s="4877"/>
      <c r="N38" s="4878"/>
      <c r="O38" s="3578"/>
      <c r="P38" s="4878"/>
      <c r="Q38" s="4878"/>
      <c r="R38" s="4878"/>
      <c r="S38" s="4878"/>
      <c r="T38" s="4878"/>
      <c r="U38" s="4878"/>
      <c r="V38" s="4878"/>
      <c r="W38" s="4879">
        <f t="shared" si="1"/>
        <v>0</v>
      </c>
      <c r="X38" s="661"/>
      <c r="Y38" s="5357">
        <f t="shared" si="2"/>
        <v>0</v>
      </c>
      <c r="Z38" s="4878"/>
      <c r="AA38" s="4878"/>
      <c r="AB38" s="4878"/>
      <c r="AC38" s="4878"/>
      <c r="AD38" s="4878"/>
      <c r="AE38" s="4878"/>
      <c r="AF38" s="4878"/>
      <c r="AG38" s="4463">
        <f t="shared" si="0"/>
        <v>0</v>
      </c>
      <c r="AH38" s="5389">
        <f t="shared" si="3"/>
        <v>0</v>
      </c>
      <c r="AI38" s="661"/>
      <c r="AJ38" s="4618"/>
      <c r="AK38" s="661"/>
      <c r="AL38" s="738"/>
    </row>
    <row r="39" spans="1:38">
      <c r="A39" s="738"/>
      <c r="B39" s="816"/>
      <c r="C39" s="3634" t="s">
        <v>1268</v>
      </c>
      <c r="D39" s="5378"/>
      <c r="E39" s="4871"/>
      <c r="F39" s="4872"/>
      <c r="G39" s="4872"/>
      <c r="H39" s="5379"/>
      <c r="I39" s="4872"/>
      <c r="J39" s="3579" t="b">
        <v>1</v>
      </c>
      <c r="K39" s="4873"/>
      <c r="L39" s="4873"/>
      <c r="M39" s="4877"/>
      <c r="N39" s="4878"/>
      <c r="O39" s="3578"/>
      <c r="P39" s="4878"/>
      <c r="Q39" s="4878"/>
      <c r="R39" s="4878"/>
      <c r="S39" s="4878"/>
      <c r="T39" s="4878"/>
      <c r="U39" s="4878"/>
      <c r="V39" s="4878"/>
      <c r="W39" s="4879">
        <f t="shared" si="1"/>
        <v>0</v>
      </c>
      <c r="X39" s="661"/>
      <c r="Y39" s="5357">
        <f t="shared" si="2"/>
        <v>0</v>
      </c>
      <c r="Z39" s="4878"/>
      <c r="AA39" s="4878"/>
      <c r="AB39" s="4878"/>
      <c r="AC39" s="4878"/>
      <c r="AD39" s="4878"/>
      <c r="AE39" s="4878"/>
      <c r="AF39" s="4878"/>
      <c r="AG39" s="4463">
        <f t="shared" si="0"/>
        <v>0</v>
      </c>
      <c r="AH39" s="5389">
        <f t="shared" si="3"/>
        <v>0</v>
      </c>
      <c r="AI39" s="661"/>
      <c r="AJ39" s="4618"/>
      <c r="AK39" s="661"/>
      <c r="AL39" s="738"/>
    </row>
    <row r="40" spans="1:38">
      <c r="A40" s="738"/>
      <c r="B40" s="816"/>
      <c r="C40" s="3634" t="s">
        <v>1268</v>
      </c>
      <c r="D40" s="5378"/>
      <c r="E40" s="4871"/>
      <c r="F40" s="4872"/>
      <c r="G40" s="4872"/>
      <c r="H40" s="5379"/>
      <c r="I40" s="4872"/>
      <c r="J40" s="3579" t="b">
        <v>1</v>
      </c>
      <c r="K40" s="4873"/>
      <c r="L40" s="4873"/>
      <c r="M40" s="4877"/>
      <c r="N40" s="4878"/>
      <c r="O40" s="3578"/>
      <c r="P40" s="4878"/>
      <c r="Q40" s="4878"/>
      <c r="R40" s="4878"/>
      <c r="S40" s="4878"/>
      <c r="T40" s="4878"/>
      <c r="U40" s="4878"/>
      <c r="V40" s="4878"/>
      <c r="W40" s="4879">
        <f t="shared" si="1"/>
        <v>0</v>
      </c>
      <c r="X40" s="661"/>
      <c r="Y40" s="5357">
        <f t="shared" si="2"/>
        <v>0</v>
      </c>
      <c r="Z40" s="4878"/>
      <c r="AA40" s="4878"/>
      <c r="AB40" s="4878"/>
      <c r="AC40" s="4878"/>
      <c r="AD40" s="4878"/>
      <c r="AE40" s="4878"/>
      <c r="AF40" s="4878"/>
      <c r="AG40" s="4463">
        <f t="shared" si="0"/>
        <v>0</v>
      </c>
      <c r="AH40" s="5389">
        <f t="shared" si="3"/>
        <v>0</v>
      </c>
      <c r="AI40" s="661"/>
      <c r="AJ40" s="4618"/>
      <c r="AK40" s="661"/>
      <c r="AL40" s="738"/>
    </row>
    <row r="41" spans="1:38">
      <c r="A41" s="738"/>
      <c r="B41" s="816"/>
      <c r="C41" s="3634" t="s">
        <v>1268</v>
      </c>
      <c r="D41" s="5378"/>
      <c r="E41" s="4871"/>
      <c r="F41" s="4872"/>
      <c r="G41" s="4872"/>
      <c r="H41" s="5379"/>
      <c r="I41" s="4872"/>
      <c r="J41" s="3579" t="b">
        <v>1</v>
      </c>
      <c r="K41" s="4873"/>
      <c r="L41" s="4873"/>
      <c r="M41" s="4877"/>
      <c r="N41" s="4878"/>
      <c r="O41" s="3578"/>
      <c r="P41" s="4878"/>
      <c r="Q41" s="4878"/>
      <c r="R41" s="4878"/>
      <c r="S41" s="4878"/>
      <c r="T41" s="4878"/>
      <c r="U41" s="4878"/>
      <c r="V41" s="4878"/>
      <c r="W41" s="4879">
        <f t="shared" si="1"/>
        <v>0</v>
      </c>
      <c r="X41" s="661"/>
      <c r="Y41" s="5357">
        <f t="shared" si="2"/>
        <v>0</v>
      </c>
      <c r="Z41" s="4878"/>
      <c r="AA41" s="4878"/>
      <c r="AB41" s="4878"/>
      <c r="AC41" s="4878"/>
      <c r="AD41" s="4878"/>
      <c r="AE41" s="4878"/>
      <c r="AF41" s="4878"/>
      <c r="AG41" s="4463">
        <f t="shared" si="0"/>
        <v>0</v>
      </c>
      <c r="AH41" s="5389">
        <f t="shared" si="3"/>
        <v>0</v>
      </c>
      <c r="AI41" s="661"/>
      <c r="AJ41" s="4618"/>
      <c r="AK41" s="661"/>
      <c r="AL41" s="738"/>
    </row>
    <row r="42" spans="1:38">
      <c r="A42" s="738"/>
      <c r="B42" s="816"/>
      <c r="C42" s="3634" t="s">
        <v>1268</v>
      </c>
      <c r="D42" s="5378"/>
      <c r="E42" s="4871"/>
      <c r="F42" s="4872"/>
      <c r="G42" s="4872"/>
      <c r="H42" s="5379"/>
      <c r="I42" s="4872"/>
      <c r="J42" s="3579" t="b">
        <v>1</v>
      </c>
      <c r="K42" s="4873"/>
      <c r="L42" s="4873"/>
      <c r="M42" s="4877"/>
      <c r="N42" s="4878"/>
      <c r="O42" s="3578"/>
      <c r="P42" s="4878"/>
      <c r="Q42" s="4878"/>
      <c r="R42" s="4878"/>
      <c r="S42" s="4878"/>
      <c r="T42" s="4878"/>
      <c r="U42" s="4878"/>
      <c r="V42" s="4878"/>
      <c r="W42" s="4879">
        <f t="shared" si="1"/>
        <v>0</v>
      </c>
      <c r="X42" s="661"/>
      <c r="Y42" s="5357">
        <f t="shared" si="2"/>
        <v>0</v>
      </c>
      <c r="Z42" s="4878"/>
      <c r="AA42" s="4878"/>
      <c r="AB42" s="4878"/>
      <c r="AC42" s="4878"/>
      <c r="AD42" s="4878"/>
      <c r="AE42" s="4878"/>
      <c r="AF42" s="4878"/>
      <c r="AG42" s="4463">
        <f t="shared" si="0"/>
        <v>0</v>
      </c>
      <c r="AH42" s="5389">
        <f t="shared" si="3"/>
        <v>0</v>
      </c>
      <c r="AI42" s="661"/>
      <c r="AJ42" s="4618"/>
      <c r="AK42" s="661"/>
      <c r="AL42" s="738"/>
    </row>
    <row r="43" spans="1:38">
      <c r="A43" s="738"/>
      <c r="B43" s="816"/>
      <c r="C43" s="3634" t="s">
        <v>1268</v>
      </c>
      <c r="D43" s="5378"/>
      <c r="E43" s="4871"/>
      <c r="F43" s="4872"/>
      <c r="G43" s="4872"/>
      <c r="H43" s="5379"/>
      <c r="I43" s="4872"/>
      <c r="J43" s="3579" t="b">
        <v>1</v>
      </c>
      <c r="K43" s="4873"/>
      <c r="L43" s="4873"/>
      <c r="M43" s="4877"/>
      <c r="N43" s="4878"/>
      <c r="O43" s="3578"/>
      <c r="P43" s="4878"/>
      <c r="Q43" s="4878"/>
      <c r="R43" s="4878"/>
      <c r="S43" s="4878"/>
      <c r="T43" s="4878"/>
      <c r="U43" s="4878"/>
      <c r="V43" s="4878"/>
      <c r="W43" s="4879">
        <f t="shared" si="1"/>
        <v>0</v>
      </c>
      <c r="X43" s="661"/>
      <c r="Y43" s="5357">
        <f t="shared" si="2"/>
        <v>0</v>
      </c>
      <c r="Z43" s="4878"/>
      <c r="AA43" s="4878"/>
      <c r="AB43" s="4878"/>
      <c r="AC43" s="4878"/>
      <c r="AD43" s="4878"/>
      <c r="AE43" s="4878"/>
      <c r="AF43" s="4878"/>
      <c r="AG43" s="4463">
        <f t="shared" si="0"/>
        <v>0</v>
      </c>
      <c r="AH43" s="5389">
        <f t="shared" si="3"/>
        <v>0</v>
      </c>
      <c r="AI43" s="661"/>
      <c r="AJ43" s="4618"/>
      <c r="AK43" s="661"/>
      <c r="AL43" s="738"/>
    </row>
    <row r="44" spans="1:38">
      <c r="A44" s="738"/>
      <c r="B44" s="816"/>
      <c r="C44" s="3634" t="s">
        <v>1268</v>
      </c>
      <c r="D44" s="5378"/>
      <c r="E44" s="4871"/>
      <c r="F44" s="4872"/>
      <c r="G44" s="4872"/>
      <c r="H44" s="5379"/>
      <c r="I44" s="4872"/>
      <c r="J44" s="3579" t="b">
        <v>1</v>
      </c>
      <c r="K44" s="4873"/>
      <c r="L44" s="4873"/>
      <c r="M44" s="4877"/>
      <c r="N44" s="4878"/>
      <c r="O44" s="3578"/>
      <c r="P44" s="4878"/>
      <c r="Q44" s="4878"/>
      <c r="R44" s="4878"/>
      <c r="S44" s="4878"/>
      <c r="T44" s="4878"/>
      <c r="U44" s="4878"/>
      <c r="V44" s="4878"/>
      <c r="W44" s="4879">
        <f t="shared" si="1"/>
        <v>0</v>
      </c>
      <c r="X44" s="661"/>
      <c r="Y44" s="5357">
        <f t="shared" si="2"/>
        <v>0</v>
      </c>
      <c r="Z44" s="4878"/>
      <c r="AA44" s="4878"/>
      <c r="AB44" s="4878"/>
      <c r="AC44" s="4878"/>
      <c r="AD44" s="4878"/>
      <c r="AE44" s="4878"/>
      <c r="AF44" s="4878"/>
      <c r="AG44" s="4463">
        <f t="shared" si="0"/>
        <v>0</v>
      </c>
      <c r="AH44" s="5389">
        <f t="shared" si="3"/>
        <v>0</v>
      </c>
      <c r="AI44" s="661"/>
      <c r="AJ44" s="4618"/>
      <c r="AK44" s="661"/>
      <c r="AL44" s="738"/>
    </row>
    <row r="45" spans="1:38">
      <c r="A45" s="738"/>
      <c r="B45" s="816"/>
      <c r="C45" s="3634" t="s">
        <v>1268</v>
      </c>
      <c r="D45" s="5378"/>
      <c r="E45" s="4871"/>
      <c r="F45" s="4872"/>
      <c r="G45" s="4872"/>
      <c r="H45" s="5379"/>
      <c r="I45" s="4872"/>
      <c r="J45" s="3579" t="b">
        <v>1</v>
      </c>
      <c r="K45" s="4873"/>
      <c r="L45" s="4873"/>
      <c r="M45" s="4877"/>
      <c r="N45" s="4878"/>
      <c r="O45" s="3578"/>
      <c r="P45" s="4878"/>
      <c r="Q45" s="4878"/>
      <c r="R45" s="4878"/>
      <c r="S45" s="4878"/>
      <c r="T45" s="4878"/>
      <c r="U45" s="4878"/>
      <c r="V45" s="4878"/>
      <c r="W45" s="4879">
        <f t="shared" si="1"/>
        <v>0</v>
      </c>
      <c r="X45" s="661"/>
      <c r="Y45" s="5357">
        <f t="shared" si="2"/>
        <v>0</v>
      </c>
      <c r="Z45" s="4878"/>
      <c r="AA45" s="4878"/>
      <c r="AB45" s="4878"/>
      <c r="AC45" s="4878"/>
      <c r="AD45" s="4878"/>
      <c r="AE45" s="4878"/>
      <c r="AF45" s="4878"/>
      <c r="AG45" s="4463">
        <f t="shared" si="0"/>
        <v>0</v>
      </c>
      <c r="AH45" s="5389">
        <f t="shared" si="3"/>
        <v>0</v>
      </c>
      <c r="AI45" s="661"/>
      <c r="AJ45" s="4618"/>
      <c r="AK45" s="661"/>
      <c r="AL45" s="738"/>
    </row>
    <row r="46" spans="1:38">
      <c r="A46" s="738"/>
      <c r="B46" s="816"/>
      <c r="C46" s="3634" t="s">
        <v>1268</v>
      </c>
      <c r="D46" s="5378"/>
      <c r="E46" s="4871"/>
      <c r="F46" s="4872"/>
      <c r="G46" s="4872"/>
      <c r="H46" s="5379"/>
      <c r="I46" s="4872"/>
      <c r="J46" s="3579" t="b">
        <v>1</v>
      </c>
      <c r="K46" s="4873"/>
      <c r="L46" s="4873"/>
      <c r="M46" s="4877"/>
      <c r="N46" s="4878"/>
      <c r="O46" s="3578"/>
      <c r="P46" s="4878"/>
      <c r="Q46" s="4878"/>
      <c r="R46" s="4878"/>
      <c r="S46" s="4878"/>
      <c r="T46" s="4878"/>
      <c r="U46" s="4878"/>
      <c r="V46" s="4878"/>
      <c r="W46" s="4879">
        <f t="shared" si="1"/>
        <v>0</v>
      </c>
      <c r="X46" s="661"/>
      <c r="Y46" s="5357">
        <f t="shared" si="2"/>
        <v>0</v>
      </c>
      <c r="Z46" s="4878"/>
      <c r="AA46" s="4878"/>
      <c r="AB46" s="4878"/>
      <c r="AC46" s="4878"/>
      <c r="AD46" s="4878"/>
      <c r="AE46" s="4878"/>
      <c r="AF46" s="4878"/>
      <c r="AG46" s="4463">
        <f t="shared" si="0"/>
        <v>0</v>
      </c>
      <c r="AH46" s="5389">
        <f t="shared" si="3"/>
        <v>0</v>
      </c>
      <c r="AI46" s="661"/>
      <c r="AJ46" s="4618"/>
      <c r="AK46" s="661"/>
      <c r="AL46" s="738"/>
    </row>
    <row r="47" spans="1:38">
      <c r="A47" s="738"/>
      <c r="B47" s="816"/>
      <c r="C47" s="3634" t="s">
        <v>1268</v>
      </c>
      <c r="D47" s="5378"/>
      <c r="E47" s="4871"/>
      <c r="F47" s="4872"/>
      <c r="G47" s="4872"/>
      <c r="H47" s="5379"/>
      <c r="I47" s="4872"/>
      <c r="J47" s="3579" t="b">
        <v>1</v>
      </c>
      <c r="K47" s="4873"/>
      <c r="L47" s="4873"/>
      <c r="M47" s="4877"/>
      <c r="N47" s="4878"/>
      <c r="O47" s="3578"/>
      <c r="P47" s="4878"/>
      <c r="Q47" s="4878"/>
      <c r="R47" s="4878"/>
      <c r="S47" s="4878"/>
      <c r="T47" s="4878"/>
      <c r="U47" s="4878"/>
      <c r="V47" s="4878"/>
      <c r="W47" s="4879">
        <f t="shared" si="1"/>
        <v>0</v>
      </c>
      <c r="X47" s="661"/>
      <c r="Y47" s="5357">
        <f t="shared" si="2"/>
        <v>0</v>
      </c>
      <c r="Z47" s="4878"/>
      <c r="AA47" s="4878"/>
      <c r="AB47" s="4878"/>
      <c r="AC47" s="4878"/>
      <c r="AD47" s="4878"/>
      <c r="AE47" s="4878"/>
      <c r="AF47" s="4878"/>
      <c r="AG47" s="4463">
        <f t="shared" si="0"/>
        <v>0</v>
      </c>
      <c r="AH47" s="5389">
        <f t="shared" si="3"/>
        <v>0</v>
      </c>
      <c r="AI47" s="661"/>
      <c r="AJ47" s="4618"/>
      <c r="AK47" s="661"/>
      <c r="AL47" s="738"/>
    </row>
    <row r="48" spans="1:38">
      <c r="A48" s="738"/>
      <c r="B48" s="816"/>
      <c r="C48" s="3634" t="s">
        <v>1268</v>
      </c>
      <c r="D48" s="5378"/>
      <c r="E48" s="4871"/>
      <c r="F48" s="4872"/>
      <c r="G48" s="4872"/>
      <c r="H48" s="5379"/>
      <c r="I48" s="4872"/>
      <c r="J48" s="3579" t="b">
        <v>1</v>
      </c>
      <c r="K48" s="4873"/>
      <c r="L48" s="4873"/>
      <c r="M48" s="4877"/>
      <c r="N48" s="4878"/>
      <c r="O48" s="3578"/>
      <c r="P48" s="4878"/>
      <c r="Q48" s="4878"/>
      <c r="R48" s="4878"/>
      <c r="S48" s="4878"/>
      <c r="T48" s="4878"/>
      <c r="U48" s="4878"/>
      <c r="V48" s="4878"/>
      <c r="W48" s="4879">
        <f t="shared" si="1"/>
        <v>0</v>
      </c>
      <c r="X48" s="661"/>
      <c r="Y48" s="5357">
        <f t="shared" si="2"/>
        <v>0</v>
      </c>
      <c r="Z48" s="4878"/>
      <c r="AA48" s="4878"/>
      <c r="AB48" s="4878"/>
      <c r="AC48" s="4878"/>
      <c r="AD48" s="4878"/>
      <c r="AE48" s="4878"/>
      <c r="AF48" s="4878"/>
      <c r="AG48" s="4463">
        <f>AD48+AE48-AF48</f>
        <v>0</v>
      </c>
      <c r="AH48" s="5389">
        <f t="shared" si="3"/>
        <v>0</v>
      </c>
      <c r="AI48" s="661"/>
      <c r="AJ48" s="4618"/>
      <c r="AK48" s="661"/>
      <c r="AL48" s="738"/>
    </row>
    <row r="49" spans="1:38">
      <c r="A49" s="738"/>
      <c r="B49" s="816"/>
      <c r="C49" s="4978" t="s">
        <v>1269</v>
      </c>
      <c r="D49" s="5380"/>
      <c r="E49" s="5380"/>
      <c r="F49" s="5381"/>
      <c r="G49" s="5381"/>
      <c r="H49" s="5381"/>
      <c r="I49" s="5381"/>
      <c r="J49" s="5069"/>
      <c r="K49" s="5382"/>
      <c r="L49" s="5382"/>
      <c r="M49" s="5382"/>
      <c r="N49" s="5383">
        <f>SUMIF($J$16:$J$48,"TRUE",N16:N48)</f>
        <v>0</v>
      </c>
      <c r="O49" s="5382"/>
      <c r="P49" s="5384"/>
      <c r="Q49" s="5383">
        <f t="shared" ref="Q49:W49" si="4">SUMIF($J$16:$J$48,"TRUE",Q16:Q48)</f>
        <v>0</v>
      </c>
      <c r="R49" s="5383">
        <f t="shared" si="4"/>
        <v>0</v>
      </c>
      <c r="S49" s="5383">
        <f t="shared" si="4"/>
        <v>0</v>
      </c>
      <c r="T49" s="5383">
        <f t="shared" si="4"/>
        <v>0</v>
      </c>
      <c r="U49" s="5383">
        <f t="shared" si="4"/>
        <v>0</v>
      </c>
      <c r="V49" s="5383">
        <f t="shared" si="4"/>
        <v>0</v>
      </c>
      <c r="W49" s="4922">
        <f t="shared" si="4"/>
        <v>0</v>
      </c>
      <c r="X49" s="661"/>
      <c r="Y49" s="5390">
        <f t="shared" ref="Y49:AH49" si="5">SUMIF($J$16:$J$48,"TRUE",Y16:Y48)</f>
        <v>0</v>
      </c>
      <c r="Z49" s="5383">
        <f t="shared" si="5"/>
        <v>0</v>
      </c>
      <c r="AA49" s="5383">
        <f>SUMIF($J$16:$J$48,"TRUE",AA16:AA48)</f>
        <v>0</v>
      </c>
      <c r="AB49" s="5383">
        <f t="shared" si="5"/>
        <v>0</v>
      </c>
      <c r="AC49" s="5383">
        <f t="shared" si="5"/>
        <v>0</v>
      </c>
      <c r="AD49" s="5383">
        <f>SUMIF($J$16:$J$48,"TRUE",AD16:AD48)</f>
        <v>0</v>
      </c>
      <c r="AE49" s="5383">
        <f>SUMIF($J$16:$J$48,"TRUE",AE16:AE48)</f>
        <v>0</v>
      </c>
      <c r="AF49" s="5383">
        <f t="shared" si="5"/>
        <v>0</v>
      </c>
      <c r="AG49" s="5383">
        <f t="shared" si="5"/>
        <v>0</v>
      </c>
      <c r="AH49" s="4922">
        <f t="shared" si="5"/>
        <v>0</v>
      </c>
      <c r="AI49" s="661"/>
      <c r="AJ49" s="5007">
        <f>SUMIF($J$16:$J$48,"TRUE",AJ16:AJ48)</f>
        <v>0</v>
      </c>
      <c r="AK49" s="661"/>
      <c r="AL49" s="738"/>
    </row>
    <row r="50" spans="1:38" s="179" customFormat="1" ht="13.5" thickBot="1">
      <c r="A50" s="740"/>
      <c r="B50" s="822"/>
      <c r="C50" s="4987" t="s">
        <v>1270</v>
      </c>
      <c r="D50" s="5107"/>
      <c r="E50" s="5107"/>
      <c r="F50" s="5385"/>
      <c r="G50" s="5385"/>
      <c r="H50" s="5385"/>
      <c r="I50" s="5385"/>
      <c r="J50" s="5108"/>
      <c r="K50" s="5111"/>
      <c r="L50" s="5111"/>
      <c r="M50" s="5111"/>
      <c r="N50" s="5112">
        <f>SUM(N16:N48)</f>
        <v>0</v>
      </c>
      <c r="O50" s="5111"/>
      <c r="P50" s="5386"/>
      <c r="Q50" s="5112">
        <f t="shared" ref="Q50:W50" si="6">SUM(Q16:Q48)</f>
        <v>0</v>
      </c>
      <c r="R50" s="5112">
        <f t="shared" si="6"/>
        <v>0</v>
      </c>
      <c r="S50" s="5112">
        <f t="shared" si="6"/>
        <v>0</v>
      </c>
      <c r="T50" s="5112">
        <f t="shared" si="6"/>
        <v>0</v>
      </c>
      <c r="U50" s="5112">
        <f t="shared" si="6"/>
        <v>0</v>
      </c>
      <c r="V50" s="5112">
        <f t="shared" si="6"/>
        <v>0</v>
      </c>
      <c r="W50" s="5113">
        <f t="shared" si="6"/>
        <v>0</v>
      </c>
      <c r="X50" s="662"/>
      <c r="Y50" s="5391">
        <f t="shared" ref="Y50:AH50" si="7">SUM(Y16:Y48)</f>
        <v>0</v>
      </c>
      <c r="Z50" s="5112">
        <f t="shared" si="7"/>
        <v>0</v>
      </c>
      <c r="AA50" s="5112">
        <f>SUM(AA16:AA48)</f>
        <v>0</v>
      </c>
      <c r="AB50" s="5112">
        <f t="shared" si="7"/>
        <v>0</v>
      </c>
      <c r="AC50" s="5112">
        <f t="shared" si="7"/>
        <v>0</v>
      </c>
      <c r="AD50" s="5112">
        <f>SUM(AD16:AD48)</f>
        <v>0</v>
      </c>
      <c r="AE50" s="5112">
        <f>SUM(AE16:AE48)</f>
        <v>0</v>
      </c>
      <c r="AF50" s="5112">
        <f t="shared" si="7"/>
        <v>0</v>
      </c>
      <c r="AG50" s="5112">
        <f t="shared" si="7"/>
        <v>0</v>
      </c>
      <c r="AH50" s="5113">
        <f t="shared" si="7"/>
        <v>0</v>
      </c>
      <c r="AI50" s="662"/>
      <c r="AJ50" s="5008">
        <f>SUM(AJ16:AJ48)</f>
        <v>0</v>
      </c>
      <c r="AK50" s="662"/>
      <c r="AL50" s="740"/>
    </row>
    <row r="51" spans="1:38">
      <c r="A51" s="738"/>
      <c r="B51" s="816"/>
      <c r="C51" s="820"/>
      <c r="D51" s="820"/>
      <c r="E51" s="820"/>
      <c r="F51" s="870"/>
      <c r="G51" s="870"/>
      <c r="H51" s="870"/>
      <c r="I51" s="870"/>
      <c r="J51" s="870"/>
      <c r="K51" s="870"/>
      <c r="L51" s="870"/>
      <c r="M51" s="870"/>
      <c r="N51" s="870"/>
      <c r="O51" s="870"/>
      <c r="P51" s="871"/>
      <c r="Q51" s="871"/>
      <c r="R51" s="871"/>
      <c r="S51" s="871"/>
      <c r="T51" s="871"/>
      <c r="U51" s="871"/>
      <c r="V51" s="871"/>
      <c r="W51" s="871"/>
      <c r="X51" s="662"/>
      <c r="Y51" s="871"/>
      <c r="Z51" s="871"/>
      <c r="AA51" s="871"/>
      <c r="AB51" s="871"/>
      <c r="AC51" s="871"/>
      <c r="AD51" s="871"/>
      <c r="AE51" s="871"/>
      <c r="AF51" s="871"/>
      <c r="AG51" s="871"/>
      <c r="AH51" s="871"/>
      <c r="AI51" s="661"/>
      <c r="AJ51" s="661"/>
      <c r="AK51" s="661"/>
      <c r="AL51" s="738"/>
    </row>
    <row r="52" spans="1:38">
      <c r="A52" s="738"/>
      <c r="B52" s="816"/>
      <c r="C52" s="855"/>
      <c r="D52" s="237" t="s">
        <v>56</v>
      </c>
      <c r="E52" s="872" t="s">
        <v>3243</v>
      </c>
      <c r="F52" s="69"/>
      <c r="G52" s="69"/>
      <c r="H52" s="69"/>
      <c r="I52" s="69"/>
      <c r="J52" s="661"/>
      <c r="K52" s="661"/>
      <c r="L52" s="661"/>
      <c r="M52" s="661"/>
      <c r="N52" s="661"/>
      <c r="O52" s="661"/>
      <c r="P52" s="876"/>
      <c r="Q52" s="876"/>
      <c r="R52" s="69"/>
      <c r="S52" s="122"/>
      <c r="T52" s="69"/>
      <c r="U52" s="871"/>
      <c r="V52" s="871"/>
      <c r="W52" s="871"/>
      <c r="X52" s="662"/>
      <c r="Y52" s="871"/>
      <c r="Z52" s="871"/>
      <c r="AA52" s="871"/>
      <c r="AB52" s="871"/>
      <c r="AC52" s="871"/>
      <c r="AD52" s="871"/>
      <c r="AE52" s="871"/>
      <c r="AF52" s="871"/>
      <c r="AG52" s="871"/>
      <c r="AH52" s="871"/>
      <c r="AI52" s="661"/>
      <c r="AJ52" s="661"/>
      <c r="AK52" s="661"/>
      <c r="AL52" s="738"/>
    </row>
    <row r="53" spans="1:38">
      <c r="A53" s="738"/>
      <c r="B53" s="816"/>
      <c r="C53" s="820"/>
      <c r="D53" s="287"/>
      <c r="E53" s="100" t="s">
        <v>1271</v>
      </c>
      <c r="F53" s="69"/>
      <c r="G53" s="69"/>
      <c r="H53" s="69"/>
      <c r="I53" s="69"/>
      <c r="J53" s="661"/>
      <c r="K53" s="661"/>
      <c r="L53" s="661"/>
      <c r="M53" s="661"/>
      <c r="N53" s="661"/>
      <c r="O53" s="661"/>
      <c r="P53" s="876"/>
      <c r="Q53" s="876"/>
      <c r="R53" s="69"/>
      <c r="S53" s="122"/>
      <c r="T53" s="65"/>
      <c r="U53" s="871"/>
      <c r="V53" s="871"/>
      <c r="W53" s="871"/>
      <c r="X53" s="662"/>
      <c r="Y53" s="871"/>
      <c r="Z53" s="871"/>
      <c r="AA53" s="871"/>
      <c r="AB53" s="871"/>
      <c r="AC53" s="871"/>
      <c r="AD53" s="871"/>
      <c r="AE53" s="871"/>
      <c r="AF53" s="871"/>
      <c r="AG53" s="871"/>
      <c r="AH53" s="871"/>
      <c r="AI53" s="661"/>
      <c r="AJ53" s="661"/>
      <c r="AK53" s="661"/>
      <c r="AL53" s="738"/>
    </row>
    <row r="54" spans="1:38">
      <c r="A54" s="738"/>
      <c r="B54" s="816"/>
      <c r="C54" s="661"/>
      <c r="D54" s="287"/>
      <c r="E54" s="100"/>
      <c r="F54" s="69"/>
      <c r="G54" s="69"/>
      <c r="H54" s="60"/>
      <c r="I54" s="60"/>
      <c r="J54" s="661"/>
      <c r="K54" s="661"/>
      <c r="L54" s="661"/>
      <c r="M54" s="661"/>
      <c r="N54" s="661"/>
      <c r="O54" s="661"/>
      <c r="P54" s="876"/>
      <c r="Q54" s="877"/>
      <c r="R54" s="877"/>
      <c r="S54" s="877"/>
      <c r="T54" s="877"/>
      <c r="U54" s="877"/>
      <c r="V54" s="877"/>
      <c r="W54" s="877"/>
      <c r="X54" s="662"/>
      <c r="Y54" s="877"/>
      <c r="Z54" s="877"/>
      <c r="AA54" s="877"/>
      <c r="AB54" s="877"/>
      <c r="AC54" s="877"/>
      <c r="AD54" s="877"/>
      <c r="AE54" s="877"/>
      <c r="AF54" s="877"/>
      <c r="AG54" s="877"/>
      <c r="AH54" s="877"/>
      <c r="AI54" s="661"/>
      <c r="AJ54" s="3428" t="s">
        <v>1279</v>
      </c>
      <c r="AK54" s="661"/>
      <c r="AL54" s="738"/>
    </row>
    <row r="55" spans="1:38">
      <c r="A55" s="738"/>
      <c r="B55" s="816"/>
      <c r="C55" s="661"/>
      <c r="D55" s="661"/>
      <c r="E55" s="661"/>
      <c r="F55" s="69"/>
      <c r="G55" s="69"/>
      <c r="H55" s="69"/>
      <c r="I55" s="60"/>
      <c r="J55" s="69"/>
      <c r="K55" s="69"/>
      <c r="L55" s="60"/>
      <c r="M55" s="60"/>
      <c r="N55" s="69"/>
      <c r="O55" s="69"/>
      <c r="P55" s="876"/>
      <c r="Q55" s="877"/>
      <c r="R55" s="877"/>
      <c r="S55" s="877"/>
      <c r="T55" s="877"/>
      <c r="U55" s="877"/>
      <c r="V55" s="877"/>
      <c r="W55" s="877"/>
      <c r="X55" s="662"/>
      <c r="Y55" s="877"/>
      <c r="Z55" s="877"/>
      <c r="AA55" s="877"/>
      <c r="AB55" s="877"/>
      <c r="AC55" s="877"/>
      <c r="AD55" s="877"/>
      <c r="AE55" s="877"/>
      <c r="AF55" s="877"/>
      <c r="AG55" s="877"/>
      <c r="AH55" s="877"/>
      <c r="AI55" s="661"/>
      <c r="AJ55" s="661"/>
      <c r="AK55" s="661"/>
      <c r="AL55" s="738"/>
    </row>
    <row r="56" spans="1:38">
      <c r="A56" s="738"/>
      <c r="B56" s="741"/>
      <c r="C56" s="738"/>
      <c r="D56" s="738"/>
      <c r="E56" s="738"/>
      <c r="F56" s="720"/>
      <c r="G56" s="720"/>
      <c r="H56" s="720"/>
      <c r="I56" s="719"/>
      <c r="J56" s="720"/>
      <c r="K56" s="720"/>
      <c r="L56" s="720"/>
      <c r="M56" s="720"/>
      <c r="N56" s="720"/>
      <c r="O56" s="720"/>
      <c r="P56" s="925"/>
      <c r="Q56" s="925"/>
      <c r="R56" s="924"/>
      <c r="S56" s="924"/>
      <c r="T56" s="725"/>
      <c r="U56" s="740"/>
      <c r="V56" s="740"/>
      <c r="W56" s="740"/>
      <c r="X56" s="740"/>
      <c r="Y56" s="740"/>
      <c r="Z56" s="740"/>
      <c r="AA56" s="740"/>
      <c r="AB56" s="740"/>
      <c r="AC56" s="740"/>
      <c r="AD56" s="740"/>
      <c r="AE56" s="740"/>
      <c r="AF56" s="740"/>
      <c r="AG56" s="740"/>
      <c r="AH56" s="740"/>
      <c r="AI56" s="738"/>
      <c r="AJ56" s="738"/>
      <c r="AK56" s="738"/>
      <c r="AL56" s="738"/>
    </row>
    <row r="57" spans="1:38">
      <c r="A57" s="738"/>
      <c r="B57" s="741"/>
      <c r="C57" s="738"/>
      <c r="D57" s="738"/>
      <c r="E57" s="738"/>
      <c r="F57" s="720"/>
      <c r="G57" s="720"/>
      <c r="H57" s="720"/>
      <c r="I57" s="719"/>
      <c r="J57" s="720"/>
      <c r="K57" s="720"/>
      <c r="L57" s="720"/>
      <c r="M57" s="720"/>
      <c r="N57" s="720"/>
      <c r="O57" s="720"/>
      <c r="P57" s="925"/>
      <c r="Q57" s="925"/>
      <c r="R57" s="924"/>
      <c r="S57" s="924"/>
      <c r="T57" s="724"/>
      <c r="U57" s="740"/>
      <c r="V57" s="740"/>
      <c r="W57" s="740"/>
      <c r="X57" s="740"/>
      <c r="Y57" s="740"/>
      <c r="Z57" s="740"/>
      <c r="AA57" s="740"/>
      <c r="AB57" s="740"/>
      <c r="AC57" s="740"/>
      <c r="AD57" s="740"/>
      <c r="AE57" s="740"/>
      <c r="AF57" s="740"/>
      <c r="AG57" s="740"/>
      <c r="AH57" s="740"/>
      <c r="AI57" s="738"/>
      <c r="AJ57" s="738"/>
      <c r="AK57" s="738"/>
      <c r="AL57" s="738"/>
    </row>
    <row r="58" spans="1:38">
      <c r="A58" s="738"/>
      <c r="B58" s="741"/>
      <c r="C58" s="738"/>
      <c r="D58" s="738"/>
      <c r="E58" s="738"/>
      <c r="F58" s="720"/>
      <c r="G58" s="720"/>
      <c r="H58" s="720"/>
      <c r="I58" s="727"/>
      <c r="J58" s="720"/>
      <c r="K58" s="720"/>
      <c r="L58" s="720"/>
      <c r="M58" s="720"/>
      <c r="N58" s="720"/>
      <c r="O58" s="720"/>
      <c r="P58" s="925"/>
      <c r="Q58" s="925"/>
      <c r="R58" s="924"/>
      <c r="S58" s="924"/>
      <c r="T58" s="724"/>
      <c r="U58" s="740"/>
      <c r="V58" s="740"/>
      <c r="W58" s="740"/>
      <c r="X58" s="740"/>
      <c r="Y58" s="740"/>
      <c r="Z58" s="740"/>
      <c r="AA58" s="740"/>
      <c r="AB58" s="740"/>
      <c r="AC58" s="740"/>
      <c r="AD58" s="740"/>
      <c r="AE58" s="740"/>
      <c r="AF58" s="740"/>
      <c r="AG58" s="740"/>
      <c r="AH58" s="740"/>
      <c r="AI58" s="738"/>
      <c r="AJ58" s="738"/>
      <c r="AK58" s="738"/>
      <c r="AL58" s="738"/>
    </row>
    <row r="59" spans="1:38" hidden="1">
      <c r="F59" s="6996"/>
      <c r="G59" s="6996"/>
      <c r="H59" s="6996"/>
      <c r="I59" s="6995"/>
      <c r="J59" s="6996"/>
      <c r="K59" s="6996"/>
      <c r="L59" s="6996"/>
      <c r="M59" s="6996"/>
      <c r="N59" s="6996"/>
      <c r="O59" s="6996"/>
      <c r="P59" s="7012"/>
      <c r="Q59" s="7012"/>
      <c r="R59" s="7013"/>
      <c r="S59" s="7013"/>
      <c r="T59" s="6999"/>
      <c r="U59" s="179"/>
      <c r="V59" s="179"/>
      <c r="W59" s="179"/>
      <c r="X59" s="179"/>
      <c r="Y59" s="179"/>
      <c r="Z59" s="179"/>
      <c r="AA59" s="179"/>
      <c r="AB59" s="179"/>
      <c r="AC59" s="179"/>
      <c r="AD59" s="179"/>
      <c r="AE59" s="179"/>
      <c r="AF59" s="179"/>
      <c r="AG59" s="179"/>
      <c r="AH59" s="179"/>
    </row>
    <row r="60" spans="1:38" hidden="1">
      <c r="P60" s="179"/>
      <c r="Q60" s="179"/>
      <c r="R60" s="179"/>
      <c r="S60" s="179"/>
      <c r="T60" s="179"/>
      <c r="U60" s="179"/>
      <c r="V60" s="179"/>
      <c r="W60" s="179"/>
      <c r="X60" s="179"/>
      <c r="Y60" s="179"/>
      <c r="Z60" s="179"/>
      <c r="AA60" s="179"/>
      <c r="AB60" s="179"/>
      <c r="AC60" s="179"/>
      <c r="AD60" s="179"/>
      <c r="AE60" s="179"/>
      <c r="AF60" s="179"/>
      <c r="AG60" s="179"/>
      <c r="AH60" s="179"/>
    </row>
    <row r="61" spans="1:38" hidden="1">
      <c r="P61" s="179"/>
      <c r="Q61" s="179"/>
      <c r="R61" s="179"/>
      <c r="S61" s="179"/>
      <c r="T61" s="179"/>
      <c r="U61" s="179"/>
      <c r="V61" s="179"/>
      <c r="W61" s="179"/>
      <c r="X61" s="179"/>
      <c r="Y61" s="179"/>
      <c r="Z61" s="179"/>
      <c r="AA61" s="179"/>
      <c r="AB61" s="179"/>
      <c r="AC61" s="179"/>
      <c r="AD61" s="179"/>
      <c r="AE61" s="179"/>
      <c r="AF61" s="179"/>
      <c r="AG61" s="179"/>
      <c r="AH61" s="179"/>
    </row>
  </sheetData>
  <sheetProtection formatCells="0" formatColumns="0" formatRows="0"/>
  <customSheetViews>
    <customSheetView guid="{CC70D5D3-3A1F-46AA-BDCE-F692C2C36BEE}" fitToPage="1">
      <pane xSplit="3" ySplit="13" topLeftCell="AA14" activePane="bottomRight" state="frozen"/>
      <selection pane="bottomRight" activeCell="AH24" sqref="AH24"/>
      <pageMargins left="0.7" right="0.7" top="0.75" bottom="0.75" header="0.3" footer="0.3"/>
      <pageSetup paperSize="5" scale="35" fitToHeight="0" orientation="landscape" r:id="rId1"/>
    </customSheetView>
    <customSheetView guid="{41E394DC-1FDD-4D1F-8620-137B7012DC10}" showGridLines="0" fitToPage="1">
      <pane xSplit="3" ySplit="13" topLeftCell="D14" activePane="bottomRight" state="frozen"/>
      <selection pane="bottomRight" activeCell="D14" sqref="D14"/>
      <pageMargins left="0.7" right="0.7" top="0.75" bottom="0.75" header="0.3" footer="0.3"/>
      <pageSetup paperSize="5" scale="35" fitToHeight="0" orientation="landscape" r:id="rId2"/>
    </customSheetView>
    <customSheetView guid="{DD364770-73A1-4C6D-9516-629A57F0EB18}" showGridLines="0" fitToPage="1">
      <pane xSplit="2" ySplit="11" topLeftCell="C12" activePane="bottomRight" state="frozen"/>
      <selection pane="bottomRight" sqref="A1:A3"/>
      <pageMargins left="0.7" right="0.7" top="0.75" bottom="0.75" header="0.3" footer="0.3"/>
      <pageSetup paperSize="5" scale="35" fitToHeight="0" orientation="landscape" r:id="rId3"/>
    </customSheetView>
    <customSheetView guid="{E14211BF-3959-45CF-A937-AD36AACCEFAC}" showGridLines="0" fitToPage="1">
      <pane xSplit="3" ySplit="13" topLeftCell="D14" activePane="bottomRight" state="frozen"/>
      <selection pane="bottomRight" activeCell="D14" sqref="D14"/>
      <pageMargins left="0.7" right="0.7" top="0.75" bottom="0.75" header="0.3" footer="0.3"/>
      <pageSetup paperSize="5" scale="35" fitToHeight="0" orientation="landscape" r:id="rId4"/>
    </customSheetView>
    <customSheetView guid="{F416BD5B-C3AD-4F61-AAB2-55950A9B7E72}" fitToPage="1">
      <selection activeCell="A17" sqref="A17"/>
      <pageMargins left="0.7" right="0.7" top="0.75" bottom="0.75" header="0.3" footer="0.3"/>
      <pageSetup paperSize="5" scale="35" fitToHeight="0" orientation="landscape" r:id="rId5"/>
    </customSheetView>
  </customSheetViews>
  <mergeCells count="16">
    <mergeCell ref="C8:C12"/>
    <mergeCell ref="D4:F4"/>
    <mergeCell ref="D5:F5"/>
    <mergeCell ref="R8:R11"/>
    <mergeCell ref="S8:S11"/>
    <mergeCell ref="Y8:AH8"/>
    <mergeCell ref="D8:D11"/>
    <mergeCell ref="E8:E11"/>
    <mergeCell ref="K8:L9"/>
    <mergeCell ref="P8:P11"/>
    <mergeCell ref="Q8:Q11"/>
    <mergeCell ref="M8:M11"/>
    <mergeCell ref="N8:N11"/>
    <mergeCell ref="O8:O11"/>
    <mergeCell ref="K10:K11"/>
    <mergeCell ref="L10:L11"/>
  </mergeCells>
  <hyperlinks>
    <hyperlink ref="AJ54" location="Index!A1" display="Index" xr:uid="{00000000-0004-0000-3500-000000000000}"/>
  </hyperlinks>
  <pageMargins left="0.7" right="0.7" top="0.75" bottom="0.75" header="0.3" footer="0.3"/>
  <pageSetup paperSize="5" scale="35" fitToHeight="0" orientation="landscape" r:id="rId6"/>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49">
    <tabColor theme="9" tint="-0.249977111117893"/>
    <pageSetUpPr fitToPage="1"/>
  </sheetPr>
  <dimension ref="A1:AN62"/>
  <sheetViews>
    <sheetView workbookViewId="0"/>
  </sheetViews>
  <sheetFormatPr defaultColWidth="0" defaultRowHeight="15.75" zeroHeight="1"/>
  <cols>
    <col min="1" max="1" width="9.140625" style="6954" customWidth="1"/>
    <col min="2" max="2" width="9.140625" style="7014" customWidth="1"/>
    <col min="3" max="3" width="37.85546875" style="6954" customWidth="1"/>
    <col min="4" max="4" width="17.140625" style="6954" customWidth="1"/>
    <col min="5" max="5" width="16.42578125" style="6954" customWidth="1"/>
    <col min="6" max="6" width="15" style="6954" bestFit="1" customWidth="1"/>
    <col min="7" max="9" width="12.7109375" style="6954" customWidth="1"/>
    <col min="10" max="10" width="14.7109375" style="6954" customWidth="1"/>
    <col min="11" max="11" width="7.42578125" style="6954" bestFit="1" customWidth="1"/>
    <col min="12" max="12" width="21.140625" style="6954" customWidth="1"/>
    <col min="13" max="13" width="17.7109375" style="6954" customWidth="1"/>
    <col min="14" max="14" width="12.85546875" style="6954" bestFit="1" customWidth="1"/>
    <col min="15" max="15" width="15.42578125" style="6954" customWidth="1"/>
    <col min="16" max="17" width="13.140625" style="6954" bestFit="1" customWidth="1"/>
    <col min="18" max="18" width="13.42578125" style="6954" bestFit="1" customWidth="1"/>
    <col min="19" max="19" width="13.140625" style="6954" bestFit="1" customWidth="1"/>
    <col min="20" max="20" width="11.42578125" style="6954" bestFit="1" customWidth="1"/>
    <col min="21" max="21" width="12.85546875" style="6954" customWidth="1"/>
    <col min="22" max="22" width="17.28515625" style="6954" bestFit="1" customWidth="1"/>
    <col min="23" max="24" width="9.28515625" style="6954" bestFit="1" customWidth="1"/>
    <col min="25" max="25" width="9.140625" style="6954" customWidth="1"/>
    <col min="26" max="26" width="12.42578125" style="6954" customWidth="1"/>
    <col min="27" max="27" width="19.28515625" style="6954" customWidth="1"/>
    <col min="28" max="29" width="18.85546875" style="6954" customWidth="1"/>
    <col min="30" max="30" width="18.140625" style="6954" bestFit="1" customWidth="1"/>
    <col min="31" max="32" width="18.140625" style="6954" customWidth="1"/>
    <col min="33" max="33" width="13.42578125" style="6954" customWidth="1"/>
    <col min="34" max="34" width="17.85546875" style="6954" customWidth="1"/>
    <col min="35" max="35" width="13.7109375" style="6954" customWidth="1"/>
    <col min="36" max="36" width="3.42578125" style="6954" customWidth="1"/>
    <col min="37" max="38" width="14.28515625" style="6954" customWidth="1"/>
    <col min="39" max="40" width="9.140625" style="6954" customWidth="1"/>
    <col min="41" max="16384" width="9.140625" style="6954" hidden="1"/>
  </cols>
  <sheetData>
    <row r="1" spans="1:40">
      <c r="A1" s="739"/>
      <c r="B1" s="943"/>
      <c r="C1" s="739"/>
      <c r="D1" s="739"/>
      <c r="E1" s="739"/>
      <c r="F1" s="739"/>
      <c r="G1" s="739"/>
      <c r="H1" s="739"/>
      <c r="I1" s="739"/>
      <c r="J1" s="739"/>
      <c r="K1" s="739"/>
      <c r="L1" s="739"/>
      <c r="M1" s="739"/>
      <c r="N1" s="739"/>
      <c r="O1" s="739"/>
      <c r="P1" s="739"/>
      <c r="Q1" s="739"/>
      <c r="R1" s="739"/>
      <c r="S1" s="739"/>
      <c r="T1" s="739"/>
      <c r="U1" s="739"/>
      <c r="V1" s="739"/>
      <c r="W1" s="739"/>
      <c r="X1" s="739"/>
      <c r="Y1" s="739"/>
      <c r="Z1" s="739"/>
      <c r="AA1" s="739"/>
      <c r="AB1" s="739"/>
      <c r="AC1" s="739"/>
      <c r="AD1" s="739"/>
      <c r="AE1" s="739"/>
      <c r="AF1" s="739"/>
      <c r="AG1" s="739"/>
      <c r="AH1" s="739"/>
      <c r="AI1" s="739"/>
      <c r="AJ1" s="739"/>
      <c r="AK1" s="739"/>
      <c r="AL1" s="739"/>
      <c r="AM1" s="739"/>
      <c r="AN1" s="739"/>
    </row>
    <row r="2" spans="1:40" ht="16.5" thickBot="1">
      <c r="A2" s="739"/>
      <c r="B2" s="897"/>
      <c r="C2" s="882"/>
      <c r="D2" s="882"/>
      <c r="E2" s="882"/>
      <c r="F2" s="882"/>
      <c r="G2" s="882"/>
      <c r="H2" s="882"/>
      <c r="I2" s="882"/>
      <c r="J2" s="882"/>
      <c r="K2" s="882"/>
      <c r="L2" s="882"/>
      <c r="M2" s="882"/>
      <c r="N2" s="882"/>
      <c r="O2" s="882"/>
      <c r="P2" s="882"/>
      <c r="Q2" s="882"/>
      <c r="R2" s="882"/>
      <c r="S2" s="882"/>
      <c r="T2" s="882"/>
      <c r="U2" s="882"/>
      <c r="V2" s="882"/>
      <c r="W2" s="882"/>
      <c r="X2" s="882"/>
      <c r="Y2" s="882"/>
      <c r="Z2" s="882"/>
      <c r="AA2" s="882"/>
      <c r="AB2" s="882"/>
      <c r="AC2" s="882"/>
      <c r="AD2" s="882"/>
      <c r="AE2" s="882"/>
      <c r="AF2" s="882"/>
      <c r="AG2" s="882"/>
      <c r="AH2" s="882"/>
      <c r="AI2" s="882"/>
      <c r="AJ2" s="882"/>
      <c r="AK2" s="882"/>
      <c r="AL2" s="882"/>
      <c r="AM2" s="882"/>
      <c r="AN2" s="739"/>
    </row>
    <row r="3" spans="1:40" ht="16.5" thickBot="1">
      <c r="A3" s="739"/>
      <c r="B3" s="896"/>
      <c r="C3" s="2858" t="s">
        <v>3000</v>
      </c>
      <c r="D3" s="2856"/>
      <c r="E3" s="2856"/>
      <c r="F3" s="2857"/>
      <c r="G3" s="896"/>
      <c r="H3" s="896"/>
      <c r="I3" s="896"/>
      <c r="J3" s="896"/>
      <c r="K3" s="896"/>
      <c r="L3" s="896"/>
      <c r="M3" s="896"/>
      <c r="N3" s="896"/>
      <c r="O3" s="896"/>
      <c r="P3" s="896"/>
      <c r="Q3" s="896"/>
      <c r="R3" s="896"/>
      <c r="S3" s="896"/>
      <c r="T3" s="896"/>
      <c r="U3" s="896"/>
      <c r="V3" s="896"/>
      <c r="W3" s="896"/>
      <c r="X3" s="896"/>
      <c r="Y3" s="896"/>
      <c r="Z3" s="896"/>
      <c r="AA3" s="896"/>
      <c r="AB3" s="896"/>
      <c r="AC3" s="896"/>
      <c r="AD3" s="896"/>
      <c r="AE3" s="896"/>
      <c r="AF3" s="896"/>
      <c r="AG3" s="896"/>
      <c r="AH3" s="896"/>
      <c r="AI3" s="62"/>
      <c r="AJ3" s="882"/>
      <c r="AK3" s="882"/>
      <c r="AL3" s="62" t="s">
        <v>2850</v>
      </c>
      <c r="AM3" s="882"/>
      <c r="AN3" s="739"/>
    </row>
    <row r="4" spans="1:40">
      <c r="A4" s="739"/>
      <c r="B4" s="896"/>
      <c r="C4" s="2853" t="s">
        <v>57</v>
      </c>
      <c r="D4" s="8622" t="str">
        <f>J!E4</f>
        <v>ABC Company</v>
      </c>
      <c r="E4" s="8623"/>
      <c r="F4" s="8624"/>
      <c r="G4" s="896"/>
      <c r="H4" s="896"/>
      <c r="I4" s="896"/>
      <c r="J4" s="896"/>
      <c r="K4" s="896"/>
      <c r="L4" s="896"/>
      <c r="M4" s="896"/>
      <c r="N4" s="896"/>
      <c r="O4" s="896"/>
      <c r="P4" s="896"/>
      <c r="Q4" s="896"/>
      <c r="R4" s="896"/>
      <c r="S4" s="896"/>
      <c r="T4" s="896"/>
      <c r="U4" s="896"/>
      <c r="V4" s="896"/>
      <c r="W4" s="896"/>
      <c r="X4" s="896"/>
      <c r="Y4" s="896"/>
      <c r="Z4" s="896"/>
      <c r="AA4" s="896"/>
      <c r="AB4" s="896"/>
      <c r="AC4" s="896"/>
      <c r="AD4" s="896"/>
      <c r="AE4" s="896"/>
      <c r="AF4" s="896"/>
      <c r="AG4" s="896"/>
      <c r="AH4" s="896"/>
      <c r="AI4" s="896"/>
      <c r="AJ4" s="882"/>
      <c r="AK4" s="882"/>
      <c r="AL4" s="882"/>
      <c r="AM4" s="882"/>
      <c r="AN4" s="739"/>
    </row>
    <row r="5" spans="1:40" ht="16.5" thickBot="1">
      <c r="A5" s="739"/>
      <c r="B5" s="896"/>
      <c r="C5" s="2836" t="s">
        <v>2719</v>
      </c>
      <c r="D5" s="8625">
        <f>J!E5</f>
        <v>44196</v>
      </c>
      <c r="E5" s="8626"/>
      <c r="F5" s="8627"/>
      <c r="G5" s="896"/>
      <c r="H5" s="896"/>
      <c r="I5" s="896"/>
      <c r="J5" s="896"/>
      <c r="K5" s="896"/>
      <c r="L5" s="896"/>
      <c r="M5" s="896"/>
      <c r="N5" s="896"/>
      <c r="O5" s="896"/>
      <c r="P5" s="896"/>
      <c r="Q5" s="896"/>
      <c r="R5" s="896"/>
      <c r="S5" s="896"/>
      <c r="T5" s="896"/>
      <c r="U5" s="896"/>
      <c r="V5" s="896"/>
      <c r="W5" s="896"/>
      <c r="X5" s="896"/>
      <c r="Y5" s="896"/>
      <c r="Z5" s="896"/>
      <c r="AA5" s="896"/>
      <c r="AB5" s="896"/>
      <c r="AC5" s="896"/>
      <c r="AD5" s="896"/>
      <c r="AE5" s="896"/>
      <c r="AF5" s="896"/>
      <c r="AG5" s="896"/>
      <c r="AH5" s="896"/>
      <c r="AI5" s="896"/>
      <c r="AJ5" s="882"/>
      <c r="AK5" s="882"/>
      <c r="AL5" s="882"/>
      <c r="AM5" s="882"/>
      <c r="AN5" s="739"/>
    </row>
    <row r="6" spans="1:40">
      <c r="A6" s="739"/>
      <c r="B6" s="900"/>
      <c r="C6" s="882"/>
      <c r="D6" s="882"/>
      <c r="E6" s="882"/>
      <c r="F6" s="882"/>
      <c r="G6" s="882"/>
      <c r="H6" s="882"/>
      <c r="I6" s="882"/>
      <c r="J6" s="882"/>
      <c r="K6" s="882"/>
      <c r="L6" s="882"/>
      <c r="M6" s="882"/>
      <c r="N6" s="882"/>
      <c r="O6" s="882"/>
      <c r="P6" s="882"/>
      <c r="Q6" s="882"/>
      <c r="R6" s="882"/>
      <c r="S6" s="882"/>
      <c r="T6" s="882"/>
      <c r="U6" s="882"/>
      <c r="V6" s="882"/>
      <c r="W6" s="882"/>
      <c r="X6" s="882"/>
      <c r="Y6" s="882"/>
      <c r="Z6" s="882"/>
      <c r="AA6" s="882"/>
      <c r="AB6" s="882"/>
      <c r="AC6" s="882"/>
      <c r="AD6" s="882"/>
      <c r="AE6" s="882"/>
      <c r="AF6" s="882"/>
      <c r="AG6" s="882"/>
      <c r="AH6" s="882"/>
      <c r="AI6" s="882"/>
      <c r="AJ6" s="882"/>
      <c r="AK6" s="882"/>
      <c r="AL6" s="882"/>
      <c r="AM6" s="882"/>
      <c r="AN6" s="739"/>
    </row>
    <row r="7" spans="1:40" ht="16.5" thickBot="1">
      <c r="A7" s="739"/>
      <c r="B7" s="897"/>
      <c r="C7" s="898"/>
      <c r="D7" s="993"/>
      <c r="E7" s="898"/>
      <c r="F7" s="898"/>
      <c r="G7" s="898"/>
      <c r="H7" s="898"/>
      <c r="I7" s="898"/>
      <c r="J7" s="898"/>
      <c r="K7" s="898"/>
      <c r="L7" s="898"/>
      <c r="M7" s="898"/>
      <c r="N7" s="898"/>
      <c r="O7" s="898"/>
      <c r="P7" s="898"/>
      <c r="Q7" s="898"/>
      <c r="R7" s="898"/>
      <c r="S7" s="898"/>
      <c r="T7" s="898"/>
      <c r="U7" s="898"/>
      <c r="V7" s="898"/>
      <c r="W7" s="898"/>
      <c r="X7" s="898"/>
      <c r="Y7" s="882"/>
      <c r="Z7" s="898"/>
      <c r="AA7" s="898"/>
      <c r="AB7" s="898"/>
      <c r="AC7" s="898"/>
      <c r="AD7" s="898"/>
      <c r="AE7" s="898"/>
      <c r="AF7" s="898"/>
      <c r="AG7" s="898"/>
      <c r="AH7" s="898"/>
      <c r="AI7" s="898"/>
      <c r="AJ7" s="882"/>
      <c r="AK7" s="882"/>
      <c r="AL7" s="882"/>
      <c r="AM7" s="882"/>
      <c r="AN7" s="739"/>
    </row>
    <row r="8" spans="1:40" s="149" customFormat="1" ht="12.75">
      <c r="A8" s="738"/>
      <c r="B8" s="816"/>
      <c r="C8" s="337"/>
      <c r="D8" s="618"/>
      <c r="E8" s="595"/>
      <c r="F8" s="602"/>
      <c r="G8" s="8905" t="s">
        <v>1388</v>
      </c>
      <c r="H8" s="8905"/>
      <c r="I8" s="8905"/>
      <c r="J8" s="9023" t="s">
        <v>899</v>
      </c>
      <c r="K8" s="9023"/>
      <c r="L8" s="9023"/>
      <c r="M8" s="9023"/>
      <c r="N8" s="619"/>
      <c r="O8" s="619"/>
      <c r="P8" s="619"/>
      <c r="Q8" s="619"/>
      <c r="R8" s="619"/>
      <c r="S8" s="603"/>
      <c r="T8" s="603"/>
      <c r="U8" s="603"/>
      <c r="V8" s="603"/>
      <c r="W8" s="603"/>
      <c r="X8" s="604"/>
      <c r="Y8" s="661"/>
      <c r="Z8" s="8885" t="s">
        <v>1148</v>
      </c>
      <c r="AA8" s="8930"/>
      <c r="AB8" s="8930"/>
      <c r="AC8" s="8930"/>
      <c r="AD8" s="8930"/>
      <c r="AE8" s="8828"/>
      <c r="AF8" s="8828"/>
      <c r="AG8" s="8930"/>
      <c r="AH8" s="8930"/>
      <c r="AI8" s="8931"/>
      <c r="AJ8" s="908"/>
      <c r="AK8" s="4016" t="s">
        <v>1522</v>
      </c>
      <c r="AL8" s="8924" t="s">
        <v>4185</v>
      </c>
      <c r="AM8" s="661"/>
      <c r="AN8" s="738"/>
    </row>
    <row r="9" spans="1:40" s="149" customFormat="1" ht="12.75">
      <c r="A9" s="738"/>
      <c r="B9" s="816"/>
      <c r="C9" s="340"/>
      <c r="D9" s="572"/>
      <c r="E9" s="572"/>
      <c r="F9" s="572"/>
      <c r="G9" s="8906"/>
      <c r="H9" s="8906"/>
      <c r="I9" s="8906"/>
      <c r="J9" s="9024"/>
      <c r="K9" s="9024"/>
      <c r="L9" s="9024"/>
      <c r="M9" s="9024"/>
      <c r="N9" s="400"/>
      <c r="O9" s="572"/>
      <c r="P9" s="400"/>
      <c r="Q9" s="410" t="s">
        <v>1389</v>
      </c>
      <c r="R9" s="572" t="s">
        <v>1390</v>
      </c>
      <c r="S9" s="572"/>
      <c r="T9" s="572"/>
      <c r="U9" s="572"/>
      <c r="V9" s="572"/>
      <c r="W9" s="572"/>
      <c r="X9" s="342"/>
      <c r="Y9" s="661"/>
      <c r="Z9" s="5121" t="s">
        <v>1238</v>
      </c>
      <c r="AA9" s="5055" t="s">
        <v>1239</v>
      </c>
      <c r="AB9" s="5055" t="s">
        <v>1240</v>
      </c>
      <c r="AC9" s="5055" t="s">
        <v>1239</v>
      </c>
      <c r="AD9" s="5059" t="s">
        <v>1241</v>
      </c>
      <c r="AE9" s="5950"/>
      <c r="AF9" s="5950"/>
      <c r="AG9" s="5059"/>
      <c r="AH9" s="5059"/>
      <c r="AI9" s="5122" t="s">
        <v>1242</v>
      </c>
      <c r="AJ9" s="908"/>
      <c r="AK9" s="394" t="s">
        <v>1524</v>
      </c>
      <c r="AL9" s="8925"/>
      <c r="AM9" s="661"/>
      <c r="AN9" s="738"/>
    </row>
    <row r="10" spans="1:40" s="149" customFormat="1" ht="12.75">
      <c r="A10" s="738"/>
      <c r="B10" s="816"/>
      <c r="C10" s="340" t="s">
        <v>1391</v>
      </c>
      <c r="D10" s="572" t="s">
        <v>1273</v>
      </c>
      <c r="E10" s="572" t="s">
        <v>1246</v>
      </c>
      <c r="F10" s="572" t="s">
        <v>580</v>
      </c>
      <c r="G10" s="409"/>
      <c r="H10" s="409"/>
      <c r="I10" s="571"/>
      <c r="J10" s="409"/>
      <c r="K10" s="409"/>
      <c r="L10" s="9022" t="s">
        <v>1392</v>
      </c>
      <c r="M10" s="9022"/>
      <c r="N10" s="572" t="s">
        <v>1393</v>
      </c>
      <c r="O10" s="572" t="s">
        <v>1394</v>
      </c>
      <c r="P10" s="572" t="s">
        <v>1395</v>
      </c>
      <c r="Q10" s="410" t="s">
        <v>1396</v>
      </c>
      <c r="R10" s="410" t="s">
        <v>1397</v>
      </c>
      <c r="S10" s="572" t="s">
        <v>1249</v>
      </c>
      <c r="T10" s="572" t="s">
        <v>1250</v>
      </c>
      <c r="U10" s="3822" t="s">
        <v>4162</v>
      </c>
      <c r="V10" s="3857" t="s">
        <v>1262</v>
      </c>
      <c r="W10" s="572" t="s">
        <v>1398</v>
      </c>
      <c r="X10" s="342"/>
      <c r="Y10" s="661"/>
      <c r="Z10" s="365" t="s">
        <v>1251</v>
      </c>
      <c r="AA10" s="350" t="s">
        <v>1252</v>
      </c>
      <c r="AB10" s="350" t="s">
        <v>1253</v>
      </c>
      <c r="AC10" s="350" t="s">
        <v>1254</v>
      </c>
      <c r="AD10" s="351" t="s">
        <v>1255</v>
      </c>
      <c r="AE10" s="3822" t="s">
        <v>1249</v>
      </c>
      <c r="AF10" s="3822" t="s">
        <v>1250</v>
      </c>
      <c r="AG10" s="3822" t="s">
        <v>4162</v>
      </c>
      <c r="AH10" s="3857" t="s">
        <v>1262</v>
      </c>
      <c r="AI10" s="366" t="s">
        <v>1256</v>
      </c>
      <c r="AJ10" s="661"/>
      <c r="AK10" s="394" t="s">
        <v>1462</v>
      </c>
      <c r="AL10" s="8925"/>
      <c r="AM10" s="661"/>
      <c r="AN10" s="738"/>
    </row>
    <row r="11" spans="1:40" s="149" customFormat="1" ht="12.75">
      <c r="A11" s="738"/>
      <c r="B11" s="816"/>
      <c r="C11" s="340"/>
      <c r="D11" s="572" t="s">
        <v>1369</v>
      </c>
      <c r="E11" s="572" t="s">
        <v>1259</v>
      </c>
      <c r="F11" s="572" t="s">
        <v>1260</v>
      </c>
      <c r="G11" s="572" t="s">
        <v>1339</v>
      </c>
      <c r="H11" s="572" t="s">
        <v>1399</v>
      </c>
      <c r="I11" s="572" t="s">
        <v>853</v>
      </c>
      <c r="J11" s="572" t="s">
        <v>1400</v>
      </c>
      <c r="K11" s="572" t="s">
        <v>832</v>
      </c>
      <c r="L11" s="571" t="s">
        <v>1401</v>
      </c>
      <c r="M11" s="571" t="s">
        <v>1402</v>
      </c>
      <c r="N11" s="572" t="s">
        <v>1403</v>
      </c>
      <c r="O11" s="572" t="s">
        <v>1338</v>
      </c>
      <c r="P11" s="572" t="s">
        <v>1404</v>
      </c>
      <c r="Q11" s="410" t="s">
        <v>1405</v>
      </c>
      <c r="R11" s="410" t="s">
        <v>1406</v>
      </c>
      <c r="S11" s="572" t="s">
        <v>1261</v>
      </c>
      <c r="T11" s="572" t="s">
        <v>1261</v>
      </c>
      <c r="U11" s="2837" t="s">
        <v>1261</v>
      </c>
      <c r="V11" s="3857" t="s">
        <v>1261</v>
      </c>
      <c r="W11" s="572" t="s">
        <v>1407</v>
      </c>
      <c r="X11" s="342" t="s">
        <v>1398</v>
      </c>
      <c r="Y11" s="661"/>
      <c r="Z11" s="365" t="s">
        <v>1263</v>
      </c>
      <c r="AA11" s="350" t="s">
        <v>1264</v>
      </c>
      <c r="AB11" s="350" t="s">
        <v>1264</v>
      </c>
      <c r="AC11" s="351" t="s">
        <v>1265</v>
      </c>
      <c r="AD11" s="351" t="s">
        <v>1265</v>
      </c>
      <c r="AE11" s="2837" t="s">
        <v>1261</v>
      </c>
      <c r="AF11" s="2837" t="s">
        <v>1261</v>
      </c>
      <c r="AG11" s="2837" t="s">
        <v>1261</v>
      </c>
      <c r="AH11" s="3857" t="s">
        <v>1261</v>
      </c>
      <c r="AI11" s="366" t="s">
        <v>1263</v>
      </c>
      <c r="AJ11" s="661"/>
      <c r="AK11" s="395">
        <v>43465</v>
      </c>
      <c r="AL11" s="8925"/>
      <c r="AM11" s="661"/>
      <c r="AN11" s="738"/>
    </row>
    <row r="12" spans="1:40" s="149" customFormat="1" ht="12.75">
      <c r="A12" s="738"/>
      <c r="B12" s="816"/>
      <c r="C12" s="352"/>
      <c r="D12" s="468" t="s">
        <v>344</v>
      </c>
      <c r="E12" s="468" t="s">
        <v>390</v>
      </c>
      <c r="F12" s="468" t="s">
        <v>792</v>
      </c>
      <c r="G12" s="465"/>
      <c r="H12" s="465"/>
      <c r="I12" s="463"/>
      <c r="J12" s="463"/>
      <c r="K12" s="464" t="s">
        <v>1292</v>
      </c>
      <c r="L12" s="464" t="s">
        <v>1408</v>
      </c>
      <c r="M12" s="464"/>
      <c r="N12" s="463"/>
      <c r="O12" s="464" t="s">
        <v>1409</v>
      </c>
      <c r="P12" s="463"/>
      <c r="Q12" s="467" t="s">
        <v>1404</v>
      </c>
      <c r="R12" s="467" t="s">
        <v>1410</v>
      </c>
      <c r="S12" s="464"/>
      <c r="T12" s="464"/>
      <c r="U12" s="464"/>
      <c r="V12" s="464" t="s">
        <v>3934</v>
      </c>
      <c r="W12" s="464"/>
      <c r="X12" s="557"/>
      <c r="Y12" s="661"/>
      <c r="Z12" s="2499" t="s">
        <v>1357</v>
      </c>
      <c r="AA12" s="4887"/>
      <c r="AB12" s="4887"/>
      <c r="AC12" s="4888"/>
      <c r="AD12" s="4887"/>
      <c r="AE12" s="4887"/>
      <c r="AF12" s="4887"/>
      <c r="AG12" s="4887"/>
      <c r="AH12" s="4887" t="s">
        <v>4005</v>
      </c>
      <c r="AI12" s="4558" t="s">
        <v>4006</v>
      </c>
      <c r="AJ12" s="661"/>
      <c r="AK12" s="3527" t="s">
        <v>1309</v>
      </c>
      <c r="AL12" s="7459" t="s">
        <v>1927</v>
      </c>
      <c r="AM12" s="661"/>
      <c r="AN12" s="738"/>
    </row>
    <row r="13" spans="1:40" s="149" customFormat="1" ht="12.75">
      <c r="A13" s="738"/>
      <c r="B13" s="816"/>
      <c r="C13" s="601" t="s">
        <v>392</v>
      </c>
      <c r="D13" s="152" t="s">
        <v>409</v>
      </c>
      <c r="E13" s="152" t="s">
        <v>410</v>
      </c>
      <c r="F13" s="152" t="s">
        <v>411</v>
      </c>
      <c r="G13" s="152" t="s">
        <v>412</v>
      </c>
      <c r="H13" s="152" t="s">
        <v>413</v>
      </c>
      <c r="I13" s="152" t="s">
        <v>414</v>
      </c>
      <c r="J13" s="152" t="s">
        <v>415</v>
      </c>
      <c r="K13" s="152" t="s">
        <v>416</v>
      </c>
      <c r="L13" s="152" t="s">
        <v>417</v>
      </c>
      <c r="M13" s="152" t="s">
        <v>418</v>
      </c>
      <c r="N13" s="152" t="s">
        <v>419</v>
      </c>
      <c r="O13" s="152" t="s">
        <v>420</v>
      </c>
      <c r="P13" s="152" t="s">
        <v>421</v>
      </c>
      <c r="Q13" s="152" t="s">
        <v>422</v>
      </c>
      <c r="R13" s="152" t="s">
        <v>1093</v>
      </c>
      <c r="S13" s="153" t="s">
        <v>1094</v>
      </c>
      <c r="T13" s="153" t="s">
        <v>1095</v>
      </c>
      <c r="U13" s="153" t="s">
        <v>1096</v>
      </c>
      <c r="V13" s="153" t="s">
        <v>1097</v>
      </c>
      <c r="W13" s="153" t="s">
        <v>1098</v>
      </c>
      <c r="X13" s="605" t="s">
        <v>1155</v>
      </c>
      <c r="Y13" s="661"/>
      <c r="Z13" s="4889" t="s">
        <v>1156</v>
      </c>
      <c r="AA13" s="4890" t="s">
        <v>1157</v>
      </c>
      <c r="AB13" s="4890" t="s">
        <v>1158</v>
      </c>
      <c r="AC13" s="4890" t="s">
        <v>1159</v>
      </c>
      <c r="AD13" s="4890" t="s">
        <v>1160</v>
      </c>
      <c r="AE13" s="4890" t="s">
        <v>1161</v>
      </c>
      <c r="AF13" s="4890" t="s">
        <v>1162</v>
      </c>
      <c r="AG13" s="4891" t="s">
        <v>1163</v>
      </c>
      <c r="AH13" s="4890" t="s">
        <v>1164</v>
      </c>
      <c r="AI13" s="4891" t="s">
        <v>1209</v>
      </c>
      <c r="AJ13" s="661"/>
      <c r="AK13" s="4017" t="s">
        <v>1210</v>
      </c>
      <c r="AL13" s="7461" t="s">
        <v>1211</v>
      </c>
      <c r="AM13" s="661"/>
      <c r="AN13" s="738"/>
    </row>
    <row r="14" spans="1:40" s="149" customFormat="1" ht="12.75">
      <c r="A14" s="738"/>
      <c r="B14" s="816"/>
      <c r="C14" s="4597" t="s">
        <v>1411</v>
      </c>
      <c r="D14" s="3636"/>
      <c r="E14" s="3636"/>
      <c r="F14" s="3638" t="b">
        <v>1</v>
      </c>
      <c r="G14" s="4603"/>
      <c r="H14" s="4603"/>
      <c r="I14" s="4603"/>
      <c r="J14" s="5392"/>
      <c r="K14" s="4609"/>
      <c r="L14" s="4617"/>
      <c r="M14" s="4617"/>
      <c r="N14" s="4617"/>
      <c r="O14" s="4617"/>
      <c r="P14" s="4617"/>
      <c r="Q14" s="4617"/>
      <c r="R14" s="4617"/>
      <c r="S14" s="4617"/>
      <c r="T14" s="4617"/>
      <c r="U14" s="4617"/>
      <c r="V14" s="4620">
        <f>S14+T14-U14</f>
        <v>0</v>
      </c>
      <c r="W14" s="3637"/>
      <c r="X14" s="3643"/>
      <c r="Y14" s="661"/>
      <c r="Z14" s="5394">
        <f>AA14+AB14</f>
        <v>0</v>
      </c>
      <c r="AA14" s="5395"/>
      <c r="AB14" s="5395"/>
      <c r="AC14" s="5395"/>
      <c r="AD14" s="5395"/>
      <c r="AE14" s="5395"/>
      <c r="AF14" s="5395"/>
      <c r="AG14" s="5395"/>
      <c r="AH14" s="4463">
        <f>AE14+AF14-AG14</f>
        <v>0</v>
      </c>
      <c r="AI14" s="4879">
        <f>AB14+AD14</f>
        <v>0</v>
      </c>
      <c r="AJ14" s="661"/>
      <c r="AK14" s="4618"/>
      <c r="AL14" s="4618"/>
      <c r="AM14" s="661"/>
      <c r="AN14" s="738"/>
    </row>
    <row r="15" spans="1:40" s="149" customFormat="1" ht="12.75">
      <c r="A15" s="738"/>
      <c r="B15" s="816"/>
      <c r="C15" s="4597" t="s">
        <v>1411</v>
      </c>
      <c r="D15" s="3636"/>
      <c r="E15" s="3636"/>
      <c r="F15" s="3638" t="b">
        <v>0</v>
      </c>
      <c r="G15" s="4603"/>
      <c r="H15" s="4603"/>
      <c r="I15" s="4603"/>
      <c r="J15" s="5392"/>
      <c r="K15" s="4609"/>
      <c r="L15" s="4617"/>
      <c r="M15" s="4617"/>
      <c r="N15" s="4617"/>
      <c r="O15" s="4617"/>
      <c r="P15" s="4617"/>
      <c r="Q15" s="4617"/>
      <c r="R15" s="4617"/>
      <c r="S15" s="4617"/>
      <c r="T15" s="4617"/>
      <c r="U15" s="4617"/>
      <c r="V15" s="4620">
        <f>S15+T15-U15</f>
        <v>0</v>
      </c>
      <c r="W15" s="3637"/>
      <c r="X15" s="3643"/>
      <c r="Y15" s="661"/>
      <c r="Z15" s="5396">
        <f t="shared" ref="Z15:Z46" si="0">AA15+AB15</f>
        <v>0</v>
      </c>
      <c r="AA15" s="5395"/>
      <c r="AB15" s="5395"/>
      <c r="AC15" s="5395"/>
      <c r="AD15" s="5395"/>
      <c r="AE15" s="5395"/>
      <c r="AF15" s="5395"/>
      <c r="AG15" s="5395"/>
      <c r="AH15" s="4463">
        <f t="shared" ref="AH15:AH45" si="1">AE15+AF15-AG15</f>
        <v>0</v>
      </c>
      <c r="AI15" s="4879">
        <f>AB15+AD15</f>
        <v>0</v>
      </c>
      <c r="AJ15" s="661"/>
      <c r="AK15" s="4618"/>
      <c r="AL15" s="4618"/>
      <c r="AM15" s="661"/>
      <c r="AN15" s="738"/>
    </row>
    <row r="16" spans="1:40" s="149" customFormat="1" ht="12.75">
      <c r="A16" s="738"/>
      <c r="B16" s="816"/>
      <c r="C16" s="4597" t="s">
        <v>1411</v>
      </c>
      <c r="D16" s="3636"/>
      <c r="E16" s="3636"/>
      <c r="F16" s="3638" t="b">
        <v>1</v>
      </c>
      <c r="G16" s="4603"/>
      <c r="H16" s="4603"/>
      <c r="I16" s="4603"/>
      <c r="J16" s="5392"/>
      <c r="K16" s="4609"/>
      <c r="L16" s="4617"/>
      <c r="M16" s="4617"/>
      <c r="N16" s="4617"/>
      <c r="O16" s="4617"/>
      <c r="P16" s="4617"/>
      <c r="Q16" s="4617"/>
      <c r="R16" s="4617"/>
      <c r="S16" s="4617"/>
      <c r="T16" s="4617"/>
      <c r="U16" s="4617"/>
      <c r="V16" s="4620">
        <f>S16+T16-U16</f>
        <v>0</v>
      </c>
      <c r="W16" s="3637"/>
      <c r="X16" s="3643"/>
      <c r="Y16" s="661"/>
      <c r="Z16" s="5396">
        <f t="shared" si="0"/>
        <v>0</v>
      </c>
      <c r="AA16" s="5395"/>
      <c r="AB16" s="5395"/>
      <c r="AC16" s="5395"/>
      <c r="AD16" s="5395"/>
      <c r="AE16" s="5395"/>
      <c r="AF16" s="5395"/>
      <c r="AG16" s="5395"/>
      <c r="AH16" s="4463">
        <f t="shared" si="1"/>
        <v>0</v>
      </c>
      <c r="AI16" s="4879">
        <f>AB16+AD16</f>
        <v>0</v>
      </c>
      <c r="AJ16" s="661"/>
      <c r="AK16" s="4618"/>
      <c r="AL16" s="4618"/>
      <c r="AM16" s="661"/>
      <c r="AN16" s="738"/>
    </row>
    <row r="17" spans="1:40" s="149" customFormat="1" ht="12.75">
      <c r="A17" s="738"/>
      <c r="B17" s="816"/>
      <c r="C17" s="4597" t="s">
        <v>1411</v>
      </c>
      <c r="D17" s="3636"/>
      <c r="E17" s="3636"/>
      <c r="F17" s="3638" t="b">
        <v>1</v>
      </c>
      <c r="G17" s="4603"/>
      <c r="H17" s="4603"/>
      <c r="I17" s="4603"/>
      <c r="J17" s="5392"/>
      <c r="K17" s="4609"/>
      <c r="L17" s="4617"/>
      <c r="M17" s="4617"/>
      <c r="N17" s="4617"/>
      <c r="O17" s="4617"/>
      <c r="P17" s="4617"/>
      <c r="Q17" s="4617"/>
      <c r="R17" s="4617"/>
      <c r="S17" s="4617"/>
      <c r="T17" s="4617"/>
      <c r="U17" s="4617"/>
      <c r="V17" s="4620">
        <f t="shared" ref="V17:V46" si="2">S17+T17-U17</f>
        <v>0</v>
      </c>
      <c r="W17" s="3637"/>
      <c r="X17" s="3643"/>
      <c r="Y17" s="661"/>
      <c r="Z17" s="5396">
        <f t="shared" si="0"/>
        <v>0</v>
      </c>
      <c r="AA17" s="5395"/>
      <c r="AB17" s="5395"/>
      <c r="AC17" s="5395"/>
      <c r="AD17" s="5395"/>
      <c r="AE17" s="5395"/>
      <c r="AF17" s="5395"/>
      <c r="AG17" s="5395"/>
      <c r="AH17" s="4463">
        <f t="shared" si="1"/>
        <v>0</v>
      </c>
      <c r="AI17" s="4879">
        <f t="shared" ref="AI17:AI46" si="3">AB17+AD17</f>
        <v>0</v>
      </c>
      <c r="AJ17" s="661"/>
      <c r="AK17" s="4618"/>
      <c r="AL17" s="4618"/>
      <c r="AM17" s="661"/>
      <c r="AN17" s="738"/>
    </row>
    <row r="18" spans="1:40" s="149" customFormat="1" ht="12.75">
      <c r="A18" s="738"/>
      <c r="B18" s="816"/>
      <c r="C18" s="4597" t="s">
        <v>1411</v>
      </c>
      <c r="D18" s="3636"/>
      <c r="E18" s="3636"/>
      <c r="F18" s="3638" t="b">
        <v>1</v>
      </c>
      <c r="G18" s="4603"/>
      <c r="H18" s="4603"/>
      <c r="I18" s="4603"/>
      <c r="J18" s="5392"/>
      <c r="K18" s="4609"/>
      <c r="L18" s="4617"/>
      <c r="M18" s="4617"/>
      <c r="N18" s="4617"/>
      <c r="O18" s="4617"/>
      <c r="P18" s="4617"/>
      <c r="Q18" s="4617"/>
      <c r="R18" s="4617"/>
      <c r="S18" s="4617"/>
      <c r="T18" s="4617"/>
      <c r="U18" s="4617"/>
      <c r="V18" s="4620">
        <f t="shared" si="2"/>
        <v>0</v>
      </c>
      <c r="W18" s="3637"/>
      <c r="X18" s="3643"/>
      <c r="Y18" s="661"/>
      <c r="Z18" s="5396">
        <f t="shared" si="0"/>
        <v>0</v>
      </c>
      <c r="AA18" s="5395"/>
      <c r="AB18" s="5395"/>
      <c r="AC18" s="5395"/>
      <c r="AD18" s="5395"/>
      <c r="AE18" s="5395"/>
      <c r="AF18" s="5395"/>
      <c r="AG18" s="5395"/>
      <c r="AH18" s="4463">
        <f t="shared" si="1"/>
        <v>0</v>
      </c>
      <c r="AI18" s="4879">
        <f t="shared" si="3"/>
        <v>0</v>
      </c>
      <c r="AJ18" s="661"/>
      <c r="AK18" s="4618"/>
      <c r="AL18" s="4618"/>
      <c r="AM18" s="661"/>
      <c r="AN18" s="738"/>
    </row>
    <row r="19" spans="1:40" s="149" customFormat="1" ht="12.75">
      <c r="A19" s="738"/>
      <c r="B19" s="816"/>
      <c r="C19" s="4597" t="s">
        <v>1411</v>
      </c>
      <c r="D19" s="3636"/>
      <c r="E19" s="3636"/>
      <c r="F19" s="3638" t="b">
        <v>1</v>
      </c>
      <c r="G19" s="4603"/>
      <c r="H19" s="4603"/>
      <c r="I19" s="4603"/>
      <c r="J19" s="5392"/>
      <c r="K19" s="4609"/>
      <c r="L19" s="4617"/>
      <c r="M19" s="4617"/>
      <c r="N19" s="4617"/>
      <c r="O19" s="4617"/>
      <c r="P19" s="4617"/>
      <c r="Q19" s="4617"/>
      <c r="R19" s="4617"/>
      <c r="S19" s="4617"/>
      <c r="T19" s="4617"/>
      <c r="U19" s="4617"/>
      <c r="V19" s="4620">
        <f t="shared" si="2"/>
        <v>0</v>
      </c>
      <c r="W19" s="3637"/>
      <c r="X19" s="3643"/>
      <c r="Y19" s="661"/>
      <c r="Z19" s="5396">
        <f t="shared" si="0"/>
        <v>0</v>
      </c>
      <c r="AA19" s="5395"/>
      <c r="AB19" s="5395"/>
      <c r="AC19" s="5395"/>
      <c r="AD19" s="5395"/>
      <c r="AE19" s="5395"/>
      <c r="AF19" s="5395"/>
      <c r="AG19" s="5395"/>
      <c r="AH19" s="4463">
        <f t="shared" si="1"/>
        <v>0</v>
      </c>
      <c r="AI19" s="4879">
        <f t="shared" si="3"/>
        <v>0</v>
      </c>
      <c r="AJ19" s="661"/>
      <c r="AK19" s="4618"/>
      <c r="AL19" s="4618"/>
      <c r="AM19" s="661"/>
      <c r="AN19" s="738"/>
    </row>
    <row r="20" spans="1:40" s="149" customFormat="1" ht="12.75">
      <c r="A20" s="738"/>
      <c r="B20" s="816"/>
      <c r="C20" s="4597" t="s">
        <v>1411</v>
      </c>
      <c r="D20" s="3636"/>
      <c r="E20" s="3636"/>
      <c r="F20" s="3638" t="b">
        <v>1</v>
      </c>
      <c r="G20" s="4603"/>
      <c r="H20" s="4603"/>
      <c r="I20" s="4603"/>
      <c r="J20" s="5392"/>
      <c r="K20" s="4609"/>
      <c r="L20" s="4617"/>
      <c r="M20" s="4617"/>
      <c r="N20" s="4617"/>
      <c r="O20" s="4617"/>
      <c r="P20" s="4617"/>
      <c r="Q20" s="4617"/>
      <c r="R20" s="4617"/>
      <c r="S20" s="4617"/>
      <c r="T20" s="4617"/>
      <c r="U20" s="4617"/>
      <c r="V20" s="4620">
        <f t="shared" si="2"/>
        <v>0</v>
      </c>
      <c r="W20" s="3637"/>
      <c r="X20" s="3643"/>
      <c r="Y20" s="661"/>
      <c r="Z20" s="5396">
        <f t="shared" si="0"/>
        <v>0</v>
      </c>
      <c r="AA20" s="5395"/>
      <c r="AB20" s="5395"/>
      <c r="AC20" s="5395"/>
      <c r="AD20" s="5395"/>
      <c r="AE20" s="5395"/>
      <c r="AF20" s="5395"/>
      <c r="AG20" s="5395"/>
      <c r="AH20" s="4463">
        <f t="shared" si="1"/>
        <v>0</v>
      </c>
      <c r="AI20" s="4879">
        <f t="shared" si="3"/>
        <v>0</v>
      </c>
      <c r="AJ20" s="661"/>
      <c r="AK20" s="4618"/>
      <c r="AL20" s="4618"/>
      <c r="AM20" s="661"/>
      <c r="AN20" s="738"/>
    </row>
    <row r="21" spans="1:40" s="149" customFormat="1" ht="12.75">
      <c r="A21" s="738"/>
      <c r="B21" s="816"/>
      <c r="C21" s="4597" t="s">
        <v>1411</v>
      </c>
      <c r="D21" s="3636"/>
      <c r="E21" s="3636"/>
      <c r="F21" s="3638" t="b">
        <v>1</v>
      </c>
      <c r="G21" s="4603"/>
      <c r="H21" s="4603"/>
      <c r="I21" s="4603"/>
      <c r="J21" s="5392"/>
      <c r="K21" s="4609"/>
      <c r="L21" s="4617"/>
      <c r="M21" s="4617"/>
      <c r="N21" s="4617"/>
      <c r="O21" s="4617"/>
      <c r="P21" s="4617"/>
      <c r="Q21" s="4617"/>
      <c r="R21" s="4617"/>
      <c r="S21" s="4617"/>
      <c r="T21" s="4617"/>
      <c r="U21" s="4617"/>
      <c r="V21" s="4620">
        <f t="shared" si="2"/>
        <v>0</v>
      </c>
      <c r="W21" s="3637"/>
      <c r="X21" s="3643"/>
      <c r="Y21" s="661"/>
      <c r="Z21" s="5396">
        <f t="shared" si="0"/>
        <v>0</v>
      </c>
      <c r="AA21" s="5395"/>
      <c r="AB21" s="5395"/>
      <c r="AC21" s="5395"/>
      <c r="AD21" s="5395"/>
      <c r="AE21" s="5395"/>
      <c r="AF21" s="5395"/>
      <c r="AG21" s="5395"/>
      <c r="AH21" s="4463">
        <f t="shared" si="1"/>
        <v>0</v>
      </c>
      <c r="AI21" s="4879">
        <f t="shared" si="3"/>
        <v>0</v>
      </c>
      <c r="AJ21" s="661"/>
      <c r="AK21" s="4618"/>
      <c r="AL21" s="4618"/>
      <c r="AM21" s="661"/>
      <c r="AN21" s="738"/>
    </row>
    <row r="22" spans="1:40" s="149" customFormat="1" ht="12.75">
      <c r="A22" s="738"/>
      <c r="B22" s="816"/>
      <c r="C22" s="4597" t="s">
        <v>1411</v>
      </c>
      <c r="D22" s="3636"/>
      <c r="E22" s="3636"/>
      <c r="F22" s="3638" t="b">
        <v>1</v>
      </c>
      <c r="G22" s="4603"/>
      <c r="H22" s="4603"/>
      <c r="I22" s="4603"/>
      <c r="J22" s="5392"/>
      <c r="K22" s="4609"/>
      <c r="L22" s="4617"/>
      <c r="M22" s="4617"/>
      <c r="N22" s="4617"/>
      <c r="O22" s="4617"/>
      <c r="P22" s="4617"/>
      <c r="Q22" s="4617"/>
      <c r="R22" s="4617"/>
      <c r="S22" s="4617"/>
      <c r="T22" s="4617"/>
      <c r="U22" s="4617"/>
      <c r="V22" s="4620">
        <f t="shared" si="2"/>
        <v>0</v>
      </c>
      <c r="W22" s="3637"/>
      <c r="X22" s="3643"/>
      <c r="Y22" s="661"/>
      <c r="Z22" s="5396">
        <f t="shared" si="0"/>
        <v>0</v>
      </c>
      <c r="AA22" s="5395"/>
      <c r="AB22" s="5395"/>
      <c r="AC22" s="5395"/>
      <c r="AD22" s="5395"/>
      <c r="AE22" s="5395"/>
      <c r="AF22" s="5395"/>
      <c r="AG22" s="5395"/>
      <c r="AH22" s="4463">
        <f t="shared" si="1"/>
        <v>0</v>
      </c>
      <c r="AI22" s="4879">
        <f t="shared" si="3"/>
        <v>0</v>
      </c>
      <c r="AJ22" s="661"/>
      <c r="AK22" s="4618"/>
      <c r="AL22" s="4618"/>
      <c r="AM22" s="661"/>
      <c r="AN22" s="738"/>
    </row>
    <row r="23" spans="1:40" s="149" customFormat="1" ht="12.75">
      <c r="A23" s="738"/>
      <c r="B23" s="816"/>
      <c r="C23" s="4597" t="s">
        <v>1411</v>
      </c>
      <c r="D23" s="3636"/>
      <c r="E23" s="3636"/>
      <c r="F23" s="3638" t="b">
        <v>1</v>
      </c>
      <c r="G23" s="4603"/>
      <c r="H23" s="4603"/>
      <c r="I23" s="4603"/>
      <c r="J23" s="5392"/>
      <c r="K23" s="4609"/>
      <c r="L23" s="4617"/>
      <c r="M23" s="4617"/>
      <c r="N23" s="4617"/>
      <c r="O23" s="4617"/>
      <c r="P23" s="4617"/>
      <c r="Q23" s="4617"/>
      <c r="R23" s="4617"/>
      <c r="S23" s="4617"/>
      <c r="T23" s="4617"/>
      <c r="U23" s="4617"/>
      <c r="V23" s="4620">
        <f t="shared" si="2"/>
        <v>0</v>
      </c>
      <c r="W23" s="3637"/>
      <c r="X23" s="3643"/>
      <c r="Y23" s="661"/>
      <c r="Z23" s="5396">
        <f t="shared" si="0"/>
        <v>0</v>
      </c>
      <c r="AA23" s="5395"/>
      <c r="AB23" s="5395"/>
      <c r="AC23" s="5395"/>
      <c r="AD23" s="5395"/>
      <c r="AE23" s="5395"/>
      <c r="AF23" s="5395"/>
      <c r="AG23" s="5395"/>
      <c r="AH23" s="4463">
        <f t="shared" si="1"/>
        <v>0</v>
      </c>
      <c r="AI23" s="4879">
        <f t="shared" si="3"/>
        <v>0</v>
      </c>
      <c r="AJ23" s="661"/>
      <c r="AK23" s="4618"/>
      <c r="AL23" s="4618"/>
      <c r="AM23" s="661"/>
      <c r="AN23" s="738"/>
    </row>
    <row r="24" spans="1:40" s="149" customFormat="1" ht="12.75">
      <c r="A24" s="738"/>
      <c r="B24" s="816"/>
      <c r="C24" s="4597" t="s">
        <v>1411</v>
      </c>
      <c r="D24" s="3636"/>
      <c r="E24" s="3636"/>
      <c r="F24" s="3638" t="b">
        <v>1</v>
      </c>
      <c r="G24" s="4603"/>
      <c r="H24" s="4603"/>
      <c r="I24" s="4603"/>
      <c r="J24" s="5392"/>
      <c r="K24" s="4609"/>
      <c r="L24" s="4617"/>
      <c r="M24" s="4617"/>
      <c r="N24" s="4617"/>
      <c r="O24" s="4617"/>
      <c r="P24" s="4617"/>
      <c r="Q24" s="4617"/>
      <c r="R24" s="4617"/>
      <c r="S24" s="4617"/>
      <c r="T24" s="4617"/>
      <c r="U24" s="4617"/>
      <c r="V24" s="4620">
        <f t="shared" si="2"/>
        <v>0</v>
      </c>
      <c r="W24" s="3637"/>
      <c r="X24" s="3643"/>
      <c r="Y24" s="661"/>
      <c r="Z24" s="5396">
        <f t="shared" si="0"/>
        <v>0</v>
      </c>
      <c r="AA24" s="5395"/>
      <c r="AB24" s="5395"/>
      <c r="AC24" s="5395"/>
      <c r="AD24" s="5395"/>
      <c r="AE24" s="5395"/>
      <c r="AF24" s="5395"/>
      <c r="AG24" s="5395"/>
      <c r="AH24" s="4463">
        <f t="shared" si="1"/>
        <v>0</v>
      </c>
      <c r="AI24" s="4879">
        <f t="shared" si="3"/>
        <v>0</v>
      </c>
      <c r="AJ24" s="661"/>
      <c r="AK24" s="4618"/>
      <c r="AL24" s="4618"/>
      <c r="AM24" s="661"/>
      <c r="AN24" s="738"/>
    </row>
    <row r="25" spans="1:40" s="149" customFormat="1" ht="12.75">
      <c r="A25" s="738"/>
      <c r="B25" s="816"/>
      <c r="C25" s="4597" t="s">
        <v>1411</v>
      </c>
      <c r="D25" s="3636"/>
      <c r="E25" s="3636"/>
      <c r="F25" s="3638" t="b">
        <v>1</v>
      </c>
      <c r="G25" s="4603"/>
      <c r="H25" s="4603"/>
      <c r="I25" s="4603"/>
      <c r="J25" s="5392"/>
      <c r="K25" s="4609"/>
      <c r="L25" s="4617"/>
      <c r="M25" s="4617"/>
      <c r="N25" s="4617"/>
      <c r="O25" s="4617"/>
      <c r="P25" s="4617"/>
      <c r="Q25" s="4617"/>
      <c r="R25" s="4617"/>
      <c r="S25" s="4617"/>
      <c r="T25" s="4617"/>
      <c r="U25" s="4617"/>
      <c r="V25" s="4620">
        <f t="shared" si="2"/>
        <v>0</v>
      </c>
      <c r="W25" s="3637"/>
      <c r="X25" s="3643"/>
      <c r="Y25" s="661"/>
      <c r="Z25" s="5396">
        <f t="shared" si="0"/>
        <v>0</v>
      </c>
      <c r="AA25" s="5395"/>
      <c r="AB25" s="5395"/>
      <c r="AC25" s="5395"/>
      <c r="AD25" s="5395"/>
      <c r="AE25" s="5395"/>
      <c r="AF25" s="5395"/>
      <c r="AG25" s="5395"/>
      <c r="AH25" s="4463">
        <f t="shared" si="1"/>
        <v>0</v>
      </c>
      <c r="AI25" s="4879">
        <f t="shared" si="3"/>
        <v>0</v>
      </c>
      <c r="AJ25" s="661"/>
      <c r="AK25" s="4618"/>
      <c r="AL25" s="4618"/>
      <c r="AM25" s="661"/>
      <c r="AN25" s="738"/>
    </row>
    <row r="26" spans="1:40" s="149" customFormat="1" ht="12.75">
      <c r="A26" s="738"/>
      <c r="B26" s="816"/>
      <c r="C26" s="4597" t="s">
        <v>1411</v>
      </c>
      <c r="D26" s="3636"/>
      <c r="E26" s="3636"/>
      <c r="F26" s="3638" t="b">
        <v>1</v>
      </c>
      <c r="G26" s="4603"/>
      <c r="H26" s="4603"/>
      <c r="I26" s="4603"/>
      <c r="J26" s="5392"/>
      <c r="K26" s="4609"/>
      <c r="L26" s="4617"/>
      <c r="M26" s="4617"/>
      <c r="N26" s="4617"/>
      <c r="O26" s="4617"/>
      <c r="P26" s="4617"/>
      <c r="Q26" s="4617"/>
      <c r="R26" s="4617"/>
      <c r="S26" s="4617"/>
      <c r="T26" s="4617"/>
      <c r="U26" s="4617"/>
      <c r="V26" s="4620">
        <f t="shared" si="2"/>
        <v>0</v>
      </c>
      <c r="W26" s="3637"/>
      <c r="X26" s="3643"/>
      <c r="Y26" s="661"/>
      <c r="Z26" s="5396">
        <f t="shared" si="0"/>
        <v>0</v>
      </c>
      <c r="AA26" s="5395"/>
      <c r="AB26" s="5395"/>
      <c r="AC26" s="5395"/>
      <c r="AD26" s="5395"/>
      <c r="AE26" s="5395"/>
      <c r="AF26" s="5395"/>
      <c r="AG26" s="5395"/>
      <c r="AH26" s="4463">
        <f t="shared" si="1"/>
        <v>0</v>
      </c>
      <c r="AI26" s="4879">
        <f t="shared" si="3"/>
        <v>0</v>
      </c>
      <c r="AJ26" s="661"/>
      <c r="AK26" s="4618"/>
      <c r="AL26" s="4618"/>
      <c r="AM26" s="661"/>
      <c r="AN26" s="738"/>
    </row>
    <row r="27" spans="1:40" s="149" customFormat="1" ht="12.75">
      <c r="A27" s="738"/>
      <c r="B27" s="816"/>
      <c r="C27" s="4597" t="s">
        <v>1411</v>
      </c>
      <c r="D27" s="3636"/>
      <c r="E27" s="3636"/>
      <c r="F27" s="3638" t="b">
        <v>1</v>
      </c>
      <c r="G27" s="4603"/>
      <c r="H27" s="4603"/>
      <c r="I27" s="4603"/>
      <c r="J27" s="5392"/>
      <c r="K27" s="4609"/>
      <c r="L27" s="4617"/>
      <c r="M27" s="4617"/>
      <c r="N27" s="4617"/>
      <c r="O27" s="4617"/>
      <c r="P27" s="4617"/>
      <c r="Q27" s="4617"/>
      <c r="R27" s="4617"/>
      <c r="S27" s="4617"/>
      <c r="T27" s="4617"/>
      <c r="U27" s="4617"/>
      <c r="V27" s="4620">
        <f t="shared" si="2"/>
        <v>0</v>
      </c>
      <c r="W27" s="3637"/>
      <c r="X27" s="3643"/>
      <c r="Y27" s="661"/>
      <c r="Z27" s="5396">
        <f t="shared" si="0"/>
        <v>0</v>
      </c>
      <c r="AA27" s="5395"/>
      <c r="AB27" s="5395"/>
      <c r="AC27" s="5395"/>
      <c r="AD27" s="5395"/>
      <c r="AE27" s="5395"/>
      <c r="AF27" s="5395"/>
      <c r="AG27" s="5395"/>
      <c r="AH27" s="4463">
        <f t="shared" si="1"/>
        <v>0</v>
      </c>
      <c r="AI27" s="4879">
        <f t="shared" si="3"/>
        <v>0</v>
      </c>
      <c r="AJ27" s="661"/>
      <c r="AK27" s="4618"/>
      <c r="AL27" s="4618"/>
      <c r="AM27" s="661"/>
      <c r="AN27" s="738"/>
    </row>
    <row r="28" spans="1:40" s="149" customFormat="1" ht="12.75">
      <c r="A28" s="738"/>
      <c r="B28" s="816"/>
      <c r="C28" s="4597" t="s">
        <v>1411</v>
      </c>
      <c r="D28" s="3636"/>
      <c r="E28" s="3636"/>
      <c r="F28" s="3638" t="b">
        <v>1</v>
      </c>
      <c r="G28" s="4603"/>
      <c r="H28" s="4603"/>
      <c r="I28" s="4603"/>
      <c r="J28" s="5392"/>
      <c r="K28" s="4609"/>
      <c r="L28" s="4617"/>
      <c r="M28" s="4617"/>
      <c r="N28" s="4617"/>
      <c r="O28" s="4617"/>
      <c r="P28" s="4617"/>
      <c r="Q28" s="4617"/>
      <c r="R28" s="4617"/>
      <c r="S28" s="4617"/>
      <c r="T28" s="4617"/>
      <c r="U28" s="4617"/>
      <c r="V28" s="4620">
        <f t="shared" si="2"/>
        <v>0</v>
      </c>
      <c r="W28" s="3637"/>
      <c r="X28" s="3643"/>
      <c r="Y28" s="661"/>
      <c r="Z28" s="5396">
        <f t="shared" si="0"/>
        <v>0</v>
      </c>
      <c r="AA28" s="5395"/>
      <c r="AB28" s="5395"/>
      <c r="AC28" s="5395"/>
      <c r="AD28" s="5395"/>
      <c r="AE28" s="5395"/>
      <c r="AF28" s="5395"/>
      <c r="AG28" s="5395"/>
      <c r="AH28" s="4463">
        <f t="shared" si="1"/>
        <v>0</v>
      </c>
      <c r="AI28" s="4879">
        <f t="shared" si="3"/>
        <v>0</v>
      </c>
      <c r="AJ28" s="661"/>
      <c r="AK28" s="4618"/>
      <c r="AL28" s="4618"/>
      <c r="AM28" s="661"/>
      <c r="AN28" s="738"/>
    </row>
    <row r="29" spans="1:40" s="149" customFormat="1" ht="12.75">
      <c r="A29" s="738"/>
      <c r="B29" s="816"/>
      <c r="C29" s="4597" t="s">
        <v>1411</v>
      </c>
      <c r="D29" s="3636"/>
      <c r="E29" s="3636"/>
      <c r="F29" s="3638" t="b">
        <v>1</v>
      </c>
      <c r="G29" s="4603"/>
      <c r="H29" s="4603"/>
      <c r="I29" s="4603"/>
      <c r="J29" s="5392"/>
      <c r="K29" s="4609"/>
      <c r="L29" s="4617"/>
      <c r="M29" s="4617"/>
      <c r="N29" s="4617"/>
      <c r="O29" s="4617"/>
      <c r="P29" s="4617"/>
      <c r="Q29" s="4617"/>
      <c r="R29" s="4617"/>
      <c r="S29" s="4617"/>
      <c r="T29" s="4617"/>
      <c r="U29" s="4617"/>
      <c r="V29" s="4620">
        <f t="shared" si="2"/>
        <v>0</v>
      </c>
      <c r="W29" s="3637"/>
      <c r="X29" s="3643"/>
      <c r="Y29" s="661"/>
      <c r="Z29" s="5396">
        <f t="shared" si="0"/>
        <v>0</v>
      </c>
      <c r="AA29" s="5395"/>
      <c r="AB29" s="5395"/>
      <c r="AC29" s="5395"/>
      <c r="AD29" s="5395"/>
      <c r="AE29" s="5395"/>
      <c r="AF29" s="5395"/>
      <c r="AG29" s="5395"/>
      <c r="AH29" s="4463">
        <f t="shared" si="1"/>
        <v>0</v>
      </c>
      <c r="AI29" s="4879">
        <f t="shared" si="3"/>
        <v>0</v>
      </c>
      <c r="AJ29" s="661"/>
      <c r="AK29" s="4618"/>
      <c r="AL29" s="4618"/>
      <c r="AM29" s="661"/>
      <c r="AN29" s="738"/>
    </row>
    <row r="30" spans="1:40" s="149" customFormat="1" ht="12.75">
      <c r="A30" s="738"/>
      <c r="B30" s="816"/>
      <c r="C30" s="4597" t="s">
        <v>1411</v>
      </c>
      <c r="D30" s="3636"/>
      <c r="E30" s="3636"/>
      <c r="F30" s="3638" t="b">
        <v>1</v>
      </c>
      <c r="G30" s="4603"/>
      <c r="H30" s="4603"/>
      <c r="I30" s="4603"/>
      <c r="J30" s="5392"/>
      <c r="K30" s="4609"/>
      <c r="L30" s="4617"/>
      <c r="M30" s="4617"/>
      <c r="N30" s="4617"/>
      <c r="O30" s="4617"/>
      <c r="P30" s="4617"/>
      <c r="Q30" s="4617"/>
      <c r="R30" s="4617"/>
      <c r="S30" s="4617"/>
      <c r="T30" s="4617"/>
      <c r="U30" s="4617"/>
      <c r="V30" s="4620">
        <f t="shared" si="2"/>
        <v>0</v>
      </c>
      <c r="W30" s="3637"/>
      <c r="X30" s="3643"/>
      <c r="Y30" s="661"/>
      <c r="Z30" s="5396">
        <f t="shared" si="0"/>
        <v>0</v>
      </c>
      <c r="AA30" s="5395"/>
      <c r="AB30" s="5395"/>
      <c r="AC30" s="5395"/>
      <c r="AD30" s="5395"/>
      <c r="AE30" s="5395"/>
      <c r="AF30" s="5395"/>
      <c r="AG30" s="5395"/>
      <c r="AH30" s="4463">
        <f t="shared" si="1"/>
        <v>0</v>
      </c>
      <c r="AI30" s="4879">
        <f t="shared" si="3"/>
        <v>0</v>
      </c>
      <c r="AJ30" s="661"/>
      <c r="AK30" s="4618"/>
      <c r="AL30" s="4618"/>
      <c r="AM30" s="661"/>
      <c r="AN30" s="738"/>
    </row>
    <row r="31" spans="1:40" s="149" customFormat="1" ht="12.75">
      <c r="A31" s="738"/>
      <c r="B31" s="816"/>
      <c r="C31" s="4597" t="s">
        <v>1411</v>
      </c>
      <c r="D31" s="3636"/>
      <c r="E31" s="3636"/>
      <c r="F31" s="3638" t="b">
        <v>1</v>
      </c>
      <c r="G31" s="4603"/>
      <c r="H31" s="4603"/>
      <c r="I31" s="4603"/>
      <c r="J31" s="5392"/>
      <c r="K31" s="4609"/>
      <c r="L31" s="4617"/>
      <c r="M31" s="4617"/>
      <c r="N31" s="4617"/>
      <c r="O31" s="4617"/>
      <c r="P31" s="4617"/>
      <c r="Q31" s="4617"/>
      <c r="R31" s="4617"/>
      <c r="S31" s="4617"/>
      <c r="T31" s="4617"/>
      <c r="U31" s="4617"/>
      <c r="V31" s="4620">
        <f t="shared" si="2"/>
        <v>0</v>
      </c>
      <c r="W31" s="3637"/>
      <c r="X31" s="3643"/>
      <c r="Y31" s="661"/>
      <c r="Z31" s="5396">
        <f t="shared" si="0"/>
        <v>0</v>
      </c>
      <c r="AA31" s="5395"/>
      <c r="AB31" s="5395"/>
      <c r="AC31" s="5395"/>
      <c r="AD31" s="5395"/>
      <c r="AE31" s="5395"/>
      <c r="AF31" s="5395"/>
      <c r="AG31" s="5395"/>
      <c r="AH31" s="4463">
        <f t="shared" si="1"/>
        <v>0</v>
      </c>
      <c r="AI31" s="4879">
        <f t="shared" si="3"/>
        <v>0</v>
      </c>
      <c r="AJ31" s="661"/>
      <c r="AK31" s="4618"/>
      <c r="AL31" s="4618"/>
      <c r="AM31" s="661"/>
      <c r="AN31" s="738"/>
    </row>
    <row r="32" spans="1:40" s="149" customFormat="1" ht="12.75">
      <c r="A32" s="738"/>
      <c r="B32" s="816"/>
      <c r="C32" s="4597" t="s">
        <v>1411</v>
      </c>
      <c r="D32" s="3636"/>
      <c r="E32" s="3636"/>
      <c r="F32" s="3638" t="b">
        <v>1</v>
      </c>
      <c r="G32" s="4603"/>
      <c r="H32" s="4603"/>
      <c r="I32" s="4603"/>
      <c r="J32" s="5392"/>
      <c r="K32" s="4609"/>
      <c r="L32" s="4617"/>
      <c r="M32" s="4617"/>
      <c r="N32" s="4617"/>
      <c r="O32" s="4617"/>
      <c r="P32" s="4617"/>
      <c r="Q32" s="4617"/>
      <c r="R32" s="4617"/>
      <c r="S32" s="4617"/>
      <c r="T32" s="4617"/>
      <c r="U32" s="4617"/>
      <c r="V32" s="4620">
        <f t="shared" si="2"/>
        <v>0</v>
      </c>
      <c r="W32" s="3637"/>
      <c r="X32" s="3643"/>
      <c r="Y32" s="661"/>
      <c r="Z32" s="5396">
        <f t="shared" si="0"/>
        <v>0</v>
      </c>
      <c r="AA32" s="5395"/>
      <c r="AB32" s="5395"/>
      <c r="AC32" s="5395"/>
      <c r="AD32" s="5395"/>
      <c r="AE32" s="5395"/>
      <c r="AF32" s="5395"/>
      <c r="AG32" s="5395"/>
      <c r="AH32" s="4463">
        <f t="shared" si="1"/>
        <v>0</v>
      </c>
      <c r="AI32" s="4879">
        <f t="shared" si="3"/>
        <v>0</v>
      </c>
      <c r="AJ32" s="661"/>
      <c r="AK32" s="4618"/>
      <c r="AL32" s="4618"/>
      <c r="AM32" s="661"/>
      <c r="AN32" s="738"/>
    </row>
    <row r="33" spans="1:40" s="149" customFormat="1" ht="12.75">
      <c r="A33" s="738"/>
      <c r="B33" s="816"/>
      <c r="C33" s="4597" t="s">
        <v>1411</v>
      </c>
      <c r="D33" s="3636"/>
      <c r="E33" s="3636"/>
      <c r="F33" s="3638" t="b">
        <v>1</v>
      </c>
      <c r="G33" s="4603"/>
      <c r="H33" s="4603"/>
      <c r="I33" s="4603"/>
      <c r="J33" s="5392"/>
      <c r="K33" s="4609"/>
      <c r="L33" s="4617"/>
      <c r="M33" s="4617"/>
      <c r="N33" s="4617"/>
      <c r="O33" s="4617"/>
      <c r="P33" s="4617"/>
      <c r="Q33" s="4617"/>
      <c r="R33" s="4617"/>
      <c r="S33" s="4617"/>
      <c r="T33" s="4617"/>
      <c r="U33" s="4617"/>
      <c r="V33" s="4620">
        <f t="shared" si="2"/>
        <v>0</v>
      </c>
      <c r="W33" s="3637"/>
      <c r="X33" s="3643"/>
      <c r="Y33" s="661"/>
      <c r="Z33" s="5396">
        <f t="shared" si="0"/>
        <v>0</v>
      </c>
      <c r="AA33" s="5395"/>
      <c r="AB33" s="5395"/>
      <c r="AC33" s="5395"/>
      <c r="AD33" s="5395"/>
      <c r="AE33" s="5395"/>
      <c r="AF33" s="5395"/>
      <c r="AG33" s="5395"/>
      <c r="AH33" s="4463">
        <f t="shared" si="1"/>
        <v>0</v>
      </c>
      <c r="AI33" s="4879">
        <f t="shared" si="3"/>
        <v>0</v>
      </c>
      <c r="AJ33" s="661"/>
      <c r="AK33" s="4618"/>
      <c r="AL33" s="4618"/>
      <c r="AM33" s="661"/>
      <c r="AN33" s="738"/>
    </row>
    <row r="34" spans="1:40" s="149" customFormat="1" ht="12.75">
      <c r="A34" s="738"/>
      <c r="B34" s="816"/>
      <c r="C34" s="4597" t="s">
        <v>1411</v>
      </c>
      <c r="D34" s="3636"/>
      <c r="E34" s="3636"/>
      <c r="F34" s="3638" t="b">
        <v>1</v>
      </c>
      <c r="G34" s="4603"/>
      <c r="H34" s="4603"/>
      <c r="I34" s="4603"/>
      <c r="J34" s="5392"/>
      <c r="K34" s="4609"/>
      <c r="L34" s="4617"/>
      <c r="M34" s="4617"/>
      <c r="N34" s="4617"/>
      <c r="O34" s="4617"/>
      <c r="P34" s="4617"/>
      <c r="Q34" s="4617"/>
      <c r="R34" s="4617"/>
      <c r="S34" s="4617"/>
      <c r="T34" s="4617"/>
      <c r="U34" s="4617"/>
      <c r="V34" s="4620">
        <f t="shared" si="2"/>
        <v>0</v>
      </c>
      <c r="W34" s="3637"/>
      <c r="X34" s="3643"/>
      <c r="Y34" s="661"/>
      <c r="Z34" s="5396">
        <f t="shared" si="0"/>
        <v>0</v>
      </c>
      <c r="AA34" s="5395"/>
      <c r="AB34" s="5395"/>
      <c r="AC34" s="5395"/>
      <c r="AD34" s="5395"/>
      <c r="AE34" s="5395"/>
      <c r="AF34" s="5395"/>
      <c r="AG34" s="5395"/>
      <c r="AH34" s="4463">
        <f t="shared" si="1"/>
        <v>0</v>
      </c>
      <c r="AI34" s="4879">
        <f t="shared" si="3"/>
        <v>0</v>
      </c>
      <c r="AJ34" s="661"/>
      <c r="AK34" s="4618"/>
      <c r="AL34" s="4618"/>
      <c r="AM34" s="661"/>
      <c r="AN34" s="738"/>
    </row>
    <row r="35" spans="1:40" s="149" customFormat="1" ht="12.75">
      <c r="A35" s="738"/>
      <c r="B35" s="816"/>
      <c r="C35" s="4597" t="s">
        <v>1411</v>
      </c>
      <c r="D35" s="3636"/>
      <c r="E35" s="3636"/>
      <c r="F35" s="3638" t="b">
        <v>1</v>
      </c>
      <c r="G35" s="4603"/>
      <c r="H35" s="4603"/>
      <c r="I35" s="4603"/>
      <c r="J35" s="5392"/>
      <c r="K35" s="4609"/>
      <c r="L35" s="4617"/>
      <c r="M35" s="4617"/>
      <c r="N35" s="4617"/>
      <c r="O35" s="4617"/>
      <c r="P35" s="4617"/>
      <c r="Q35" s="4617"/>
      <c r="R35" s="4617"/>
      <c r="S35" s="4617"/>
      <c r="T35" s="4617"/>
      <c r="U35" s="4617"/>
      <c r="V35" s="4620">
        <f t="shared" si="2"/>
        <v>0</v>
      </c>
      <c r="W35" s="3637"/>
      <c r="X35" s="3643"/>
      <c r="Y35" s="661"/>
      <c r="Z35" s="5396">
        <f t="shared" si="0"/>
        <v>0</v>
      </c>
      <c r="AA35" s="5395"/>
      <c r="AB35" s="5395"/>
      <c r="AC35" s="5395"/>
      <c r="AD35" s="5395"/>
      <c r="AE35" s="5395"/>
      <c r="AF35" s="5395"/>
      <c r="AG35" s="5395"/>
      <c r="AH35" s="4463">
        <f t="shared" si="1"/>
        <v>0</v>
      </c>
      <c r="AI35" s="4879">
        <f t="shared" si="3"/>
        <v>0</v>
      </c>
      <c r="AJ35" s="661"/>
      <c r="AK35" s="4618"/>
      <c r="AL35" s="4618"/>
      <c r="AM35" s="661"/>
      <c r="AN35" s="738"/>
    </row>
    <row r="36" spans="1:40" s="149" customFormat="1" ht="12.75">
      <c r="A36" s="738"/>
      <c r="B36" s="816"/>
      <c r="C36" s="4597" t="s">
        <v>1411</v>
      </c>
      <c r="D36" s="3636"/>
      <c r="E36" s="3636"/>
      <c r="F36" s="3638" t="b">
        <v>1</v>
      </c>
      <c r="G36" s="4603"/>
      <c r="H36" s="4603"/>
      <c r="I36" s="4603"/>
      <c r="J36" s="5392"/>
      <c r="K36" s="4609"/>
      <c r="L36" s="4617"/>
      <c r="M36" s="4617"/>
      <c r="N36" s="4617"/>
      <c r="O36" s="4617"/>
      <c r="P36" s="4617"/>
      <c r="Q36" s="4617"/>
      <c r="R36" s="4617"/>
      <c r="S36" s="4617"/>
      <c r="T36" s="4617"/>
      <c r="U36" s="4617"/>
      <c r="V36" s="4620">
        <f t="shared" si="2"/>
        <v>0</v>
      </c>
      <c r="W36" s="3637"/>
      <c r="X36" s="3643"/>
      <c r="Y36" s="661"/>
      <c r="Z36" s="5396">
        <f t="shared" si="0"/>
        <v>0</v>
      </c>
      <c r="AA36" s="5395"/>
      <c r="AB36" s="5395"/>
      <c r="AC36" s="5395"/>
      <c r="AD36" s="5395"/>
      <c r="AE36" s="5395"/>
      <c r="AF36" s="5395"/>
      <c r="AG36" s="5395"/>
      <c r="AH36" s="4463">
        <f t="shared" si="1"/>
        <v>0</v>
      </c>
      <c r="AI36" s="4879">
        <f t="shared" si="3"/>
        <v>0</v>
      </c>
      <c r="AJ36" s="661"/>
      <c r="AK36" s="4618"/>
      <c r="AL36" s="4618"/>
      <c r="AM36" s="661"/>
      <c r="AN36" s="738"/>
    </row>
    <row r="37" spans="1:40" s="149" customFormat="1" ht="12.75">
      <c r="A37" s="738"/>
      <c r="B37" s="816"/>
      <c r="C37" s="4597" t="s">
        <v>1411</v>
      </c>
      <c r="D37" s="3636"/>
      <c r="E37" s="3636"/>
      <c r="F37" s="3638" t="b">
        <v>1</v>
      </c>
      <c r="G37" s="4603"/>
      <c r="H37" s="4603"/>
      <c r="I37" s="4603"/>
      <c r="J37" s="5392"/>
      <c r="K37" s="4609"/>
      <c r="L37" s="4617"/>
      <c r="M37" s="4617"/>
      <c r="N37" s="4617"/>
      <c r="O37" s="4617"/>
      <c r="P37" s="4617"/>
      <c r="Q37" s="4617"/>
      <c r="R37" s="4617"/>
      <c r="S37" s="4617"/>
      <c r="T37" s="4617"/>
      <c r="U37" s="4617"/>
      <c r="V37" s="4620">
        <f t="shared" si="2"/>
        <v>0</v>
      </c>
      <c r="W37" s="3637"/>
      <c r="X37" s="3643"/>
      <c r="Y37" s="661"/>
      <c r="Z37" s="5396">
        <f t="shared" si="0"/>
        <v>0</v>
      </c>
      <c r="AA37" s="5395"/>
      <c r="AB37" s="5395"/>
      <c r="AC37" s="5395"/>
      <c r="AD37" s="5395"/>
      <c r="AE37" s="5395"/>
      <c r="AF37" s="5395"/>
      <c r="AG37" s="5395"/>
      <c r="AH37" s="4463">
        <f t="shared" si="1"/>
        <v>0</v>
      </c>
      <c r="AI37" s="4879">
        <f t="shared" si="3"/>
        <v>0</v>
      </c>
      <c r="AJ37" s="661"/>
      <c r="AK37" s="4618"/>
      <c r="AL37" s="4618"/>
      <c r="AM37" s="661"/>
      <c r="AN37" s="738"/>
    </row>
    <row r="38" spans="1:40" s="149" customFormat="1" ht="12.75">
      <c r="A38" s="738"/>
      <c r="B38" s="816"/>
      <c r="C38" s="4597" t="s">
        <v>1411</v>
      </c>
      <c r="D38" s="3636"/>
      <c r="E38" s="3636"/>
      <c r="F38" s="3638" t="b">
        <v>1</v>
      </c>
      <c r="G38" s="4603"/>
      <c r="H38" s="4603"/>
      <c r="I38" s="4603"/>
      <c r="J38" s="5392"/>
      <c r="K38" s="4609"/>
      <c r="L38" s="4617"/>
      <c r="M38" s="4617"/>
      <c r="N38" s="4617"/>
      <c r="O38" s="4617"/>
      <c r="P38" s="4617"/>
      <c r="Q38" s="4617"/>
      <c r="R38" s="4617"/>
      <c r="S38" s="4617"/>
      <c r="T38" s="4617"/>
      <c r="U38" s="4617"/>
      <c r="V38" s="4620">
        <f t="shared" si="2"/>
        <v>0</v>
      </c>
      <c r="W38" s="3637"/>
      <c r="X38" s="3643"/>
      <c r="Y38" s="661"/>
      <c r="Z38" s="5396">
        <f t="shared" si="0"/>
        <v>0</v>
      </c>
      <c r="AA38" s="5395"/>
      <c r="AB38" s="5395"/>
      <c r="AC38" s="5395"/>
      <c r="AD38" s="5395"/>
      <c r="AE38" s="5395"/>
      <c r="AF38" s="5395"/>
      <c r="AG38" s="5395"/>
      <c r="AH38" s="4463">
        <f t="shared" si="1"/>
        <v>0</v>
      </c>
      <c r="AI38" s="4879">
        <f t="shared" si="3"/>
        <v>0</v>
      </c>
      <c r="AJ38" s="661"/>
      <c r="AK38" s="4618"/>
      <c r="AL38" s="4618"/>
      <c r="AM38" s="661"/>
      <c r="AN38" s="738"/>
    </row>
    <row r="39" spans="1:40" s="149" customFormat="1" ht="12.75">
      <c r="A39" s="738"/>
      <c r="B39" s="816"/>
      <c r="C39" s="4597" t="s">
        <v>1411</v>
      </c>
      <c r="D39" s="3636"/>
      <c r="E39" s="3636"/>
      <c r="F39" s="3638" t="b">
        <v>1</v>
      </c>
      <c r="G39" s="4603"/>
      <c r="H39" s="4603"/>
      <c r="I39" s="4603"/>
      <c r="J39" s="5392"/>
      <c r="K39" s="4609"/>
      <c r="L39" s="4617"/>
      <c r="M39" s="4617"/>
      <c r="N39" s="4617"/>
      <c r="O39" s="4617"/>
      <c r="P39" s="4617"/>
      <c r="Q39" s="4617"/>
      <c r="R39" s="4617"/>
      <c r="S39" s="4617"/>
      <c r="T39" s="4617"/>
      <c r="U39" s="4617"/>
      <c r="V39" s="4620">
        <f t="shared" si="2"/>
        <v>0</v>
      </c>
      <c r="W39" s="3637"/>
      <c r="X39" s="3643"/>
      <c r="Y39" s="661"/>
      <c r="Z39" s="5396">
        <f t="shared" si="0"/>
        <v>0</v>
      </c>
      <c r="AA39" s="5395"/>
      <c r="AB39" s="5395"/>
      <c r="AC39" s="5395"/>
      <c r="AD39" s="5395"/>
      <c r="AE39" s="5395"/>
      <c r="AF39" s="5395"/>
      <c r="AG39" s="5395"/>
      <c r="AH39" s="4463">
        <f t="shared" si="1"/>
        <v>0</v>
      </c>
      <c r="AI39" s="4879">
        <f t="shared" si="3"/>
        <v>0</v>
      </c>
      <c r="AJ39" s="661"/>
      <c r="AK39" s="4618"/>
      <c r="AL39" s="4618"/>
      <c r="AM39" s="661"/>
      <c r="AN39" s="738"/>
    </row>
    <row r="40" spans="1:40" s="149" customFormat="1" ht="12.75">
      <c r="A40" s="738"/>
      <c r="B40" s="816"/>
      <c r="C40" s="4597" t="s">
        <v>1411</v>
      </c>
      <c r="D40" s="3636"/>
      <c r="E40" s="3636"/>
      <c r="F40" s="3638" t="b">
        <v>1</v>
      </c>
      <c r="G40" s="4603"/>
      <c r="H40" s="4603"/>
      <c r="I40" s="4603"/>
      <c r="J40" s="5392"/>
      <c r="K40" s="4609"/>
      <c r="L40" s="4617"/>
      <c r="M40" s="4617"/>
      <c r="N40" s="4617"/>
      <c r="O40" s="4617"/>
      <c r="P40" s="4617"/>
      <c r="Q40" s="4617"/>
      <c r="R40" s="4617"/>
      <c r="S40" s="4617"/>
      <c r="T40" s="4617"/>
      <c r="U40" s="4617"/>
      <c r="V40" s="4620">
        <f t="shared" si="2"/>
        <v>0</v>
      </c>
      <c r="W40" s="3637"/>
      <c r="X40" s="3643"/>
      <c r="Y40" s="661"/>
      <c r="Z40" s="5396">
        <f t="shared" si="0"/>
        <v>0</v>
      </c>
      <c r="AA40" s="5395"/>
      <c r="AB40" s="5395"/>
      <c r="AC40" s="5395"/>
      <c r="AD40" s="5395"/>
      <c r="AE40" s="5395"/>
      <c r="AF40" s="5395"/>
      <c r="AG40" s="5395"/>
      <c r="AH40" s="4463">
        <f t="shared" si="1"/>
        <v>0</v>
      </c>
      <c r="AI40" s="4879">
        <f t="shared" si="3"/>
        <v>0</v>
      </c>
      <c r="AJ40" s="661"/>
      <c r="AK40" s="4618"/>
      <c r="AL40" s="4618"/>
      <c r="AM40" s="661"/>
      <c r="AN40" s="738"/>
    </row>
    <row r="41" spans="1:40" s="149" customFormat="1" ht="12.75">
      <c r="A41" s="738"/>
      <c r="B41" s="816"/>
      <c r="C41" s="4597" t="s">
        <v>1411</v>
      </c>
      <c r="D41" s="3636"/>
      <c r="E41" s="3636"/>
      <c r="F41" s="3638" t="b">
        <v>1</v>
      </c>
      <c r="G41" s="4603"/>
      <c r="H41" s="4603"/>
      <c r="I41" s="4603"/>
      <c r="J41" s="5392"/>
      <c r="K41" s="4609"/>
      <c r="L41" s="4617"/>
      <c r="M41" s="4617"/>
      <c r="N41" s="4617"/>
      <c r="O41" s="4617"/>
      <c r="P41" s="4617"/>
      <c r="Q41" s="4617"/>
      <c r="R41" s="4617"/>
      <c r="S41" s="4617"/>
      <c r="T41" s="4617"/>
      <c r="U41" s="4617"/>
      <c r="V41" s="4620">
        <f t="shared" si="2"/>
        <v>0</v>
      </c>
      <c r="W41" s="3637"/>
      <c r="X41" s="3643"/>
      <c r="Y41" s="661"/>
      <c r="Z41" s="5396">
        <f t="shared" si="0"/>
        <v>0</v>
      </c>
      <c r="AA41" s="5395"/>
      <c r="AB41" s="5395"/>
      <c r="AC41" s="5395"/>
      <c r="AD41" s="5395"/>
      <c r="AE41" s="5395"/>
      <c r="AF41" s="5395"/>
      <c r="AG41" s="5395"/>
      <c r="AH41" s="4463">
        <f t="shared" si="1"/>
        <v>0</v>
      </c>
      <c r="AI41" s="4879">
        <f t="shared" si="3"/>
        <v>0</v>
      </c>
      <c r="AJ41" s="661"/>
      <c r="AK41" s="4618"/>
      <c r="AL41" s="4618"/>
      <c r="AM41" s="661"/>
      <c r="AN41" s="738"/>
    </row>
    <row r="42" spans="1:40" s="149" customFormat="1" ht="12.75">
      <c r="A42" s="738"/>
      <c r="B42" s="816"/>
      <c r="C42" s="4597" t="s">
        <v>1411</v>
      </c>
      <c r="D42" s="3636"/>
      <c r="E42" s="3636"/>
      <c r="F42" s="3638" t="b">
        <v>1</v>
      </c>
      <c r="G42" s="4603"/>
      <c r="H42" s="4603"/>
      <c r="I42" s="4603"/>
      <c r="J42" s="5392"/>
      <c r="K42" s="4609"/>
      <c r="L42" s="4617"/>
      <c r="M42" s="4617"/>
      <c r="N42" s="4617"/>
      <c r="O42" s="4617"/>
      <c r="P42" s="4617"/>
      <c r="Q42" s="4617"/>
      <c r="R42" s="4617"/>
      <c r="S42" s="4617"/>
      <c r="T42" s="4617"/>
      <c r="U42" s="4617"/>
      <c r="V42" s="4620">
        <f t="shared" si="2"/>
        <v>0</v>
      </c>
      <c r="W42" s="3637"/>
      <c r="X42" s="3643"/>
      <c r="Y42" s="661"/>
      <c r="Z42" s="5396">
        <f t="shared" si="0"/>
        <v>0</v>
      </c>
      <c r="AA42" s="5395"/>
      <c r="AB42" s="5395"/>
      <c r="AC42" s="5395"/>
      <c r="AD42" s="5395"/>
      <c r="AE42" s="5395"/>
      <c r="AF42" s="5395"/>
      <c r="AG42" s="5395"/>
      <c r="AH42" s="4463">
        <f t="shared" si="1"/>
        <v>0</v>
      </c>
      <c r="AI42" s="4879">
        <f t="shared" si="3"/>
        <v>0</v>
      </c>
      <c r="AJ42" s="661"/>
      <c r="AK42" s="4618"/>
      <c r="AL42" s="4618"/>
      <c r="AM42" s="661"/>
      <c r="AN42" s="738"/>
    </row>
    <row r="43" spans="1:40" s="149" customFormat="1" ht="12.75">
      <c r="A43" s="738"/>
      <c r="B43" s="816"/>
      <c r="C43" s="4597" t="s">
        <v>1411</v>
      </c>
      <c r="D43" s="3636"/>
      <c r="E43" s="3636"/>
      <c r="F43" s="3638" t="b">
        <v>1</v>
      </c>
      <c r="G43" s="4603"/>
      <c r="H43" s="4603"/>
      <c r="I43" s="4603"/>
      <c r="J43" s="5392"/>
      <c r="K43" s="4609"/>
      <c r="L43" s="4617"/>
      <c r="M43" s="4617"/>
      <c r="N43" s="4617"/>
      <c r="O43" s="4617"/>
      <c r="P43" s="4617"/>
      <c r="Q43" s="4617"/>
      <c r="R43" s="4617"/>
      <c r="S43" s="4617"/>
      <c r="T43" s="4617"/>
      <c r="U43" s="4617"/>
      <c r="V43" s="4620">
        <f t="shared" si="2"/>
        <v>0</v>
      </c>
      <c r="W43" s="3637"/>
      <c r="X43" s="3643"/>
      <c r="Y43" s="661"/>
      <c r="Z43" s="5396">
        <f t="shared" si="0"/>
        <v>0</v>
      </c>
      <c r="AA43" s="5395"/>
      <c r="AB43" s="5395"/>
      <c r="AC43" s="5395"/>
      <c r="AD43" s="5395"/>
      <c r="AE43" s="5395"/>
      <c r="AF43" s="5395"/>
      <c r="AG43" s="5395"/>
      <c r="AH43" s="4463">
        <f t="shared" si="1"/>
        <v>0</v>
      </c>
      <c r="AI43" s="4879">
        <f t="shared" si="3"/>
        <v>0</v>
      </c>
      <c r="AJ43" s="661"/>
      <c r="AK43" s="4618"/>
      <c r="AL43" s="4618"/>
      <c r="AM43" s="661"/>
      <c r="AN43" s="738"/>
    </row>
    <row r="44" spans="1:40" s="149" customFormat="1" ht="12.75">
      <c r="A44" s="738"/>
      <c r="B44" s="816"/>
      <c r="C44" s="4597" t="s">
        <v>1411</v>
      </c>
      <c r="D44" s="3636"/>
      <c r="E44" s="3636"/>
      <c r="F44" s="3638" t="b">
        <v>1</v>
      </c>
      <c r="G44" s="4603"/>
      <c r="H44" s="4603"/>
      <c r="I44" s="4603"/>
      <c r="J44" s="5392"/>
      <c r="K44" s="4609"/>
      <c r="L44" s="4617"/>
      <c r="M44" s="4617"/>
      <c r="N44" s="4617"/>
      <c r="O44" s="4617"/>
      <c r="P44" s="4617"/>
      <c r="Q44" s="4617"/>
      <c r="R44" s="4617"/>
      <c r="S44" s="4617"/>
      <c r="T44" s="4617"/>
      <c r="U44" s="4617"/>
      <c r="V44" s="4620">
        <f t="shared" si="2"/>
        <v>0</v>
      </c>
      <c r="W44" s="3637"/>
      <c r="X44" s="3643"/>
      <c r="Y44" s="661"/>
      <c r="Z44" s="5396">
        <f t="shared" si="0"/>
        <v>0</v>
      </c>
      <c r="AA44" s="5395"/>
      <c r="AB44" s="5395"/>
      <c r="AC44" s="5395"/>
      <c r="AD44" s="5395"/>
      <c r="AE44" s="5395"/>
      <c r="AF44" s="5395"/>
      <c r="AG44" s="5395"/>
      <c r="AH44" s="4463">
        <f t="shared" si="1"/>
        <v>0</v>
      </c>
      <c r="AI44" s="4879">
        <f t="shared" si="3"/>
        <v>0</v>
      </c>
      <c r="AJ44" s="661"/>
      <c r="AK44" s="4618"/>
      <c r="AL44" s="4618"/>
      <c r="AM44" s="661"/>
      <c r="AN44" s="738"/>
    </row>
    <row r="45" spans="1:40" s="149" customFormat="1" ht="12.75">
      <c r="A45" s="738"/>
      <c r="B45" s="816"/>
      <c r="C45" s="4597" t="s">
        <v>1411</v>
      </c>
      <c r="D45" s="3636"/>
      <c r="E45" s="3636"/>
      <c r="F45" s="3638" t="b">
        <v>1</v>
      </c>
      <c r="G45" s="4603"/>
      <c r="H45" s="4603"/>
      <c r="I45" s="4603"/>
      <c r="J45" s="5392"/>
      <c r="K45" s="4609"/>
      <c r="L45" s="4617"/>
      <c r="M45" s="4617"/>
      <c r="N45" s="4617"/>
      <c r="O45" s="4617"/>
      <c r="P45" s="4617"/>
      <c r="Q45" s="4617"/>
      <c r="R45" s="4617"/>
      <c r="S45" s="4617"/>
      <c r="T45" s="4617"/>
      <c r="U45" s="4617"/>
      <c r="V45" s="4620">
        <f t="shared" si="2"/>
        <v>0</v>
      </c>
      <c r="W45" s="3637"/>
      <c r="X45" s="3643"/>
      <c r="Y45" s="661"/>
      <c r="Z45" s="5396">
        <f t="shared" si="0"/>
        <v>0</v>
      </c>
      <c r="AA45" s="5395"/>
      <c r="AB45" s="5395"/>
      <c r="AC45" s="5395"/>
      <c r="AD45" s="5395"/>
      <c r="AE45" s="5395"/>
      <c r="AF45" s="5395"/>
      <c r="AG45" s="5395"/>
      <c r="AH45" s="4463">
        <f t="shared" si="1"/>
        <v>0</v>
      </c>
      <c r="AI45" s="4879">
        <f t="shared" si="3"/>
        <v>0</v>
      </c>
      <c r="AJ45" s="661"/>
      <c r="AK45" s="4618"/>
      <c r="AL45" s="4618"/>
      <c r="AM45" s="661"/>
      <c r="AN45" s="738"/>
    </row>
    <row r="46" spans="1:40" s="149" customFormat="1" ht="12.75">
      <c r="A46" s="738"/>
      <c r="B46" s="816"/>
      <c r="C46" s="4597" t="s">
        <v>1411</v>
      </c>
      <c r="D46" s="3636"/>
      <c r="E46" s="3636"/>
      <c r="F46" s="3638" t="b">
        <v>1</v>
      </c>
      <c r="G46" s="4603"/>
      <c r="H46" s="4603"/>
      <c r="I46" s="4603"/>
      <c r="J46" s="5392"/>
      <c r="K46" s="4609"/>
      <c r="L46" s="4617"/>
      <c r="M46" s="4617"/>
      <c r="N46" s="4617"/>
      <c r="O46" s="4617"/>
      <c r="P46" s="4617"/>
      <c r="Q46" s="4617"/>
      <c r="R46" s="4617"/>
      <c r="S46" s="4617"/>
      <c r="T46" s="4617"/>
      <c r="U46" s="4617"/>
      <c r="V46" s="4620">
        <f t="shared" si="2"/>
        <v>0</v>
      </c>
      <c r="W46" s="3637"/>
      <c r="X46" s="3643"/>
      <c r="Y46" s="661"/>
      <c r="Z46" s="5397">
        <f t="shared" si="0"/>
        <v>0</v>
      </c>
      <c r="AA46" s="5395"/>
      <c r="AB46" s="5395"/>
      <c r="AC46" s="5395"/>
      <c r="AD46" s="5395"/>
      <c r="AE46" s="5395"/>
      <c r="AF46" s="5395"/>
      <c r="AG46" s="5395"/>
      <c r="AH46" s="4463">
        <f>AE46+AF46-AG46</f>
        <v>0</v>
      </c>
      <c r="AI46" s="4879">
        <f t="shared" si="3"/>
        <v>0</v>
      </c>
      <c r="AJ46" s="661"/>
      <c r="AK46" s="4618"/>
      <c r="AL46" s="4618"/>
      <c r="AM46" s="661"/>
      <c r="AN46" s="738"/>
    </row>
    <row r="47" spans="1:40" s="149" customFormat="1" ht="12.75">
      <c r="A47" s="738"/>
      <c r="B47" s="816"/>
      <c r="C47" s="556" t="s">
        <v>1104</v>
      </c>
      <c r="D47" s="171"/>
      <c r="E47" s="171"/>
      <c r="F47" s="172"/>
      <c r="G47" s="173"/>
      <c r="H47" s="173"/>
      <c r="I47" s="173"/>
      <c r="J47" s="173"/>
      <c r="K47" s="173"/>
      <c r="L47" s="5001">
        <f>SUMIF($F$14:$F$46,"TRUE",L14:L46)</f>
        <v>0</v>
      </c>
      <c r="M47" s="5001">
        <f>SUMIF($F$14:$F$46,"TRUE",M14:M46)</f>
        <v>0</v>
      </c>
      <c r="N47" s="5003"/>
      <c r="O47" s="5001">
        <f t="shared" ref="O47:V47" si="4">SUMIF($F$14:$F$46,"TRUE",O14:O46)</f>
        <v>0</v>
      </c>
      <c r="P47" s="5001">
        <f t="shared" si="4"/>
        <v>0</v>
      </c>
      <c r="Q47" s="5001">
        <f t="shared" si="4"/>
        <v>0</v>
      </c>
      <c r="R47" s="5001">
        <f t="shared" si="4"/>
        <v>0</v>
      </c>
      <c r="S47" s="5001">
        <f t="shared" si="4"/>
        <v>0</v>
      </c>
      <c r="T47" s="5001">
        <f t="shared" si="4"/>
        <v>0</v>
      </c>
      <c r="U47" s="5001">
        <f t="shared" si="4"/>
        <v>0</v>
      </c>
      <c r="V47" s="5001">
        <f t="shared" si="4"/>
        <v>0</v>
      </c>
      <c r="W47" s="4001"/>
      <c r="X47" s="4002"/>
      <c r="Y47" s="661"/>
      <c r="Z47" s="5398">
        <f t="shared" ref="Z47:AI47" si="5">SUMIF($F$14:$F$46,"TRUE",Z14:Z46)</f>
        <v>0</v>
      </c>
      <c r="AA47" s="5383">
        <f t="shared" si="5"/>
        <v>0</v>
      </c>
      <c r="AB47" s="5383">
        <f t="shared" si="5"/>
        <v>0</v>
      </c>
      <c r="AC47" s="5383">
        <f t="shared" si="5"/>
        <v>0</v>
      </c>
      <c r="AD47" s="5383">
        <f t="shared" si="5"/>
        <v>0</v>
      </c>
      <c r="AE47" s="5383">
        <f>SUMIF($F$14:$F$46,"TRUE",AE14:AE46)</f>
        <v>0</v>
      </c>
      <c r="AF47" s="5383">
        <f>SUMIF($F$14:$F$46,"TRUE",AF14:AF46)</f>
        <v>0</v>
      </c>
      <c r="AG47" s="5383">
        <f t="shared" si="5"/>
        <v>0</v>
      </c>
      <c r="AH47" s="5383">
        <f t="shared" si="5"/>
        <v>0</v>
      </c>
      <c r="AI47" s="4922">
        <f t="shared" si="5"/>
        <v>0</v>
      </c>
      <c r="AJ47" s="661"/>
      <c r="AK47" s="4882">
        <f>SUMIF($F$14:$F$46,"TRUE",AK14:AK46)</f>
        <v>0</v>
      </c>
      <c r="AL47" s="7440"/>
      <c r="AM47" s="661"/>
      <c r="AN47" s="738"/>
    </row>
    <row r="48" spans="1:40" s="179" customFormat="1" ht="13.5" thickBot="1">
      <c r="A48" s="740"/>
      <c r="B48" s="822"/>
      <c r="C48" s="561" t="s">
        <v>1414</v>
      </c>
      <c r="D48" s="452"/>
      <c r="E48" s="452"/>
      <c r="F48" s="563"/>
      <c r="G48" s="554"/>
      <c r="H48" s="554"/>
      <c r="I48" s="554"/>
      <c r="J48" s="554"/>
      <c r="K48" s="554"/>
      <c r="L48" s="5002">
        <f>SUM(L14:L46)</f>
        <v>0</v>
      </c>
      <c r="M48" s="5002">
        <f>SUM(M14:M46)</f>
        <v>0</v>
      </c>
      <c r="N48" s="5004"/>
      <c r="O48" s="5002">
        <f t="shared" ref="O48:V48" si="6">SUM(O14:O46)</f>
        <v>0</v>
      </c>
      <c r="P48" s="5002">
        <f t="shared" si="6"/>
        <v>0</v>
      </c>
      <c r="Q48" s="5002">
        <f t="shared" si="6"/>
        <v>0</v>
      </c>
      <c r="R48" s="5002">
        <f t="shared" si="6"/>
        <v>0</v>
      </c>
      <c r="S48" s="5002">
        <f t="shared" si="6"/>
        <v>0</v>
      </c>
      <c r="T48" s="5002">
        <f t="shared" si="6"/>
        <v>0</v>
      </c>
      <c r="U48" s="5002">
        <f t="shared" si="6"/>
        <v>0</v>
      </c>
      <c r="V48" s="5002">
        <f t="shared" si="6"/>
        <v>0</v>
      </c>
      <c r="W48" s="4003"/>
      <c r="X48" s="4004"/>
      <c r="Y48" s="662"/>
      <c r="Z48" s="5399">
        <f t="shared" ref="Z48:AI48" si="7">SUM(Z14:Z46)</f>
        <v>0</v>
      </c>
      <c r="AA48" s="5400">
        <f t="shared" si="7"/>
        <v>0</v>
      </c>
      <c r="AB48" s="5400">
        <f t="shared" si="7"/>
        <v>0</v>
      </c>
      <c r="AC48" s="5400">
        <f t="shared" si="7"/>
        <v>0</v>
      </c>
      <c r="AD48" s="5400">
        <f t="shared" si="7"/>
        <v>0</v>
      </c>
      <c r="AE48" s="5400">
        <f>SUM(AE14:AE46)</f>
        <v>0</v>
      </c>
      <c r="AF48" s="5400">
        <f>SUM(AF14:AF46)</f>
        <v>0</v>
      </c>
      <c r="AG48" s="5400">
        <f t="shared" si="7"/>
        <v>0</v>
      </c>
      <c r="AH48" s="5400">
        <f t="shared" si="7"/>
        <v>0</v>
      </c>
      <c r="AI48" s="5401">
        <f t="shared" si="7"/>
        <v>0</v>
      </c>
      <c r="AJ48" s="662"/>
      <c r="AK48" s="5393">
        <f>SUM(AK14:AK46)</f>
        <v>0</v>
      </c>
      <c r="AL48" s="7441"/>
      <c r="AM48" s="662"/>
      <c r="AN48" s="740"/>
    </row>
    <row r="49" spans="1:40" s="149" customFormat="1" ht="12.75">
      <c r="A49" s="738"/>
      <c r="B49" s="816"/>
      <c r="C49" s="820"/>
      <c r="D49" s="870"/>
      <c r="E49" s="870"/>
      <c r="F49" s="870"/>
      <c r="G49" s="870"/>
      <c r="H49" s="870"/>
      <c r="I49" s="870"/>
      <c r="J49" s="870"/>
      <c r="K49" s="870"/>
      <c r="L49" s="871"/>
      <c r="M49" s="871"/>
      <c r="N49" s="871"/>
      <c r="O49" s="871"/>
      <c r="P49" s="871"/>
      <c r="Q49" s="871"/>
      <c r="R49" s="871"/>
      <c r="S49" s="871"/>
      <c r="T49" s="871"/>
      <c r="U49" s="871"/>
      <c r="V49" s="871"/>
      <c r="W49" s="871"/>
      <c r="X49" s="871"/>
      <c r="Y49" s="662"/>
      <c r="Z49" s="871"/>
      <c r="AA49" s="871"/>
      <c r="AB49" s="871"/>
      <c r="AC49" s="871"/>
      <c r="AD49" s="871"/>
      <c r="AE49" s="871"/>
      <c r="AF49" s="871"/>
      <c r="AG49" s="871"/>
      <c r="AH49" s="871"/>
      <c r="AI49" s="871"/>
      <c r="AJ49" s="661"/>
      <c r="AK49" s="661"/>
      <c r="AL49" s="6177"/>
      <c r="AM49" s="661"/>
      <c r="AN49" s="738"/>
    </row>
    <row r="50" spans="1:40" s="149" customFormat="1" ht="13.5" thickBot="1">
      <c r="A50" s="738"/>
      <c r="B50" s="816"/>
      <c r="C50" s="820"/>
      <c r="D50" s="237" t="s">
        <v>56</v>
      </c>
      <c r="E50" s="872" t="s">
        <v>3243</v>
      </c>
      <c r="F50" s="69"/>
      <c r="G50" s="69"/>
      <c r="H50" s="69"/>
      <c r="I50" s="122"/>
      <c r="J50" s="122"/>
      <c r="K50" s="122"/>
      <c r="L50" s="122"/>
      <c r="M50" s="69"/>
      <c r="N50" s="876"/>
      <c r="O50" s="876"/>
      <c r="P50" s="69"/>
      <c r="Q50" s="122"/>
      <c r="R50" s="60"/>
      <c r="S50" s="69"/>
      <c r="T50" s="871"/>
      <c r="U50" s="871"/>
      <c r="V50" s="871"/>
      <c r="W50" s="871"/>
      <c r="X50" s="871"/>
      <c r="Y50" s="662"/>
      <c r="Z50" s="871"/>
      <c r="AA50" s="871"/>
      <c r="AB50" s="871"/>
      <c r="AC50" s="871"/>
      <c r="AD50" s="871"/>
      <c r="AE50" s="871"/>
      <c r="AF50" s="871"/>
      <c r="AG50" s="871"/>
      <c r="AH50" s="871"/>
      <c r="AI50" s="871"/>
      <c r="AJ50" s="661"/>
      <c r="AK50" s="661"/>
      <c r="AL50" s="6177"/>
      <c r="AM50" s="661"/>
      <c r="AN50" s="738"/>
    </row>
    <row r="51" spans="1:40" s="149" customFormat="1" ht="12.75">
      <c r="A51" s="738"/>
      <c r="B51" s="816"/>
      <c r="C51" s="820"/>
      <c r="D51" s="287"/>
      <c r="E51" s="100" t="s">
        <v>4169</v>
      </c>
      <c r="F51" s="69"/>
      <c r="G51" s="69"/>
      <c r="H51" s="69"/>
      <c r="I51" s="240"/>
      <c r="J51" s="69"/>
      <c r="K51" s="67"/>
      <c r="L51" s="627"/>
      <c r="M51" s="69"/>
      <c r="N51" s="876"/>
      <c r="O51" s="876"/>
      <c r="P51" s="69"/>
      <c r="Q51" s="122"/>
      <c r="R51" s="65"/>
      <c r="S51" s="65"/>
      <c r="T51" s="871"/>
      <c r="U51" s="871"/>
      <c r="V51" s="871"/>
      <c r="W51" s="871"/>
      <c r="X51" s="871"/>
      <c r="Y51" s="662"/>
      <c r="Z51" s="871"/>
      <c r="AA51" s="8937" t="s">
        <v>4185</v>
      </c>
      <c r="AB51" s="8939" t="s">
        <v>4163</v>
      </c>
      <c r="AC51" s="8922" t="s">
        <v>1367</v>
      </c>
      <c r="AD51" s="8922"/>
      <c r="AE51" s="8922" t="s">
        <v>4161</v>
      </c>
      <c r="AF51" s="8923"/>
      <c r="AG51" s="871"/>
      <c r="AH51" s="871"/>
      <c r="AI51" s="871"/>
      <c r="AJ51" s="661"/>
      <c r="AK51" s="661"/>
      <c r="AL51" s="6177"/>
      <c r="AM51" s="661"/>
      <c r="AN51" s="738"/>
    </row>
    <row r="52" spans="1:40" s="149" customFormat="1" ht="13.5" thickBot="1">
      <c r="A52" s="738"/>
      <c r="B52" s="816"/>
      <c r="C52" s="661"/>
      <c r="D52" s="287"/>
      <c r="E52" s="100" t="s">
        <v>4188</v>
      </c>
      <c r="F52" s="69"/>
      <c r="G52" s="69"/>
      <c r="H52" s="60"/>
      <c r="I52" s="69"/>
      <c r="J52" s="69"/>
      <c r="K52" s="69"/>
      <c r="L52" s="627"/>
      <c r="M52" s="69"/>
      <c r="N52" s="876"/>
      <c r="O52" s="877"/>
      <c r="P52" s="877"/>
      <c r="Q52" s="877"/>
      <c r="R52" s="877"/>
      <c r="S52" s="877"/>
      <c r="T52" s="877"/>
      <c r="U52" s="877"/>
      <c r="V52" s="877"/>
      <c r="W52" s="877"/>
      <c r="X52" s="877"/>
      <c r="Y52" s="662"/>
      <c r="Z52" s="877"/>
      <c r="AA52" s="8938"/>
      <c r="AB52" s="8940"/>
      <c r="AC52" s="7442" t="s">
        <v>1262</v>
      </c>
      <c r="AD52" s="7442" t="s">
        <v>4162</v>
      </c>
      <c r="AE52" s="7442" t="s">
        <v>1262</v>
      </c>
      <c r="AF52" s="7443" t="s">
        <v>4162</v>
      </c>
      <c r="AG52" s="877"/>
      <c r="AH52" s="877"/>
      <c r="AI52" s="877"/>
      <c r="AJ52" s="661"/>
      <c r="AK52" s="661"/>
      <c r="AL52" s="6177"/>
      <c r="AM52" s="661"/>
      <c r="AN52" s="738"/>
    </row>
    <row r="53" spans="1:40" s="149" customFormat="1" ht="12.75">
      <c r="A53" s="738"/>
      <c r="B53" s="816"/>
      <c r="C53" s="661"/>
      <c r="D53" s="287"/>
      <c r="E53" s="6174" t="s">
        <v>4166</v>
      </c>
      <c r="F53" s="69"/>
      <c r="G53" s="69"/>
      <c r="H53" s="60"/>
      <c r="I53" s="122"/>
      <c r="J53" s="122"/>
      <c r="K53" s="69"/>
      <c r="L53" s="627"/>
      <c r="M53" s="69"/>
      <c r="N53" s="316"/>
      <c r="O53" s="316"/>
      <c r="P53" s="122"/>
      <c r="Q53" s="878"/>
      <c r="R53" s="59"/>
      <c r="S53" s="59"/>
      <c r="T53" s="662"/>
      <c r="U53" s="662"/>
      <c r="V53" s="662"/>
      <c r="W53" s="662"/>
      <c r="X53" s="662"/>
      <c r="Y53" s="662"/>
      <c r="Z53" s="662"/>
      <c r="AA53" s="7444" t="s">
        <v>4152</v>
      </c>
      <c r="AB53" s="7655">
        <v>1.4999999999999999E-2</v>
      </c>
      <c r="AC53" s="7445"/>
      <c r="AD53" s="7445"/>
      <c r="AE53" s="7445"/>
      <c r="AF53" s="7446"/>
      <c r="AG53" s="662"/>
      <c r="AH53" s="662"/>
      <c r="AI53" s="662"/>
      <c r="AJ53" s="661"/>
      <c r="AK53" s="6177"/>
      <c r="AL53" s="3428"/>
      <c r="AM53" s="661"/>
      <c r="AN53" s="738"/>
    </row>
    <row r="54" spans="1:40">
      <c r="A54" s="739"/>
      <c r="B54" s="897"/>
      <c r="C54" s="882"/>
      <c r="D54" s="994"/>
      <c r="E54" s="995"/>
      <c r="F54" s="994"/>
      <c r="G54" s="994"/>
      <c r="H54" s="994"/>
      <c r="I54" s="994"/>
      <c r="J54" s="994"/>
      <c r="K54" s="996"/>
      <c r="L54" s="996"/>
      <c r="M54" s="996"/>
      <c r="N54" s="997"/>
      <c r="O54" s="997"/>
      <c r="P54" s="996"/>
      <c r="Q54" s="996"/>
      <c r="R54" s="998"/>
      <c r="S54" s="998"/>
      <c r="T54" s="999"/>
      <c r="U54" s="999"/>
      <c r="V54" s="999"/>
      <c r="W54" s="999"/>
      <c r="X54" s="999"/>
      <c r="Y54" s="999"/>
      <c r="Z54" s="999"/>
      <c r="AA54" s="7422" t="s">
        <v>4154</v>
      </c>
      <c r="AB54" s="7661">
        <v>0.04</v>
      </c>
      <c r="AC54" s="7423"/>
      <c r="AD54" s="7423"/>
      <c r="AE54" s="7423"/>
      <c r="AF54" s="7300"/>
      <c r="AG54" s="999"/>
      <c r="AH54" s="999"/>
      <c r="AI54" s="999"/>
      <c r="AJ54" s="882"/>
      <c r="AK54" s="882"/>
      <c r="AL54" s="882"/>
      <c r="AM54" s="882"/>
      <c r="AN54" s="739"/>
    </row>
    <row r="55" spans="1:40">
      <c r="A55" s="739"/>
      <c r="B55" s="897"/>
      <c r="C55" s="882"/>
      <c r="D55" s="994"/>
      <c r="E55" s="995"/>
      <c r="F55" s="994"/>
      <c r="G55" s="994"/>
      <c r="H55" s="994"/>
      <c r="I55" s="994"/>
      <c r="J55" s="994"/>
      <c r="K55" s="996"/>
      <c r="L55" s="996"/>
      <c r="M55" s="996"/>
      <c r="N55" s="997"/>
      <c r="O55" s="997"/>
      <c r="P55" s="996"/>
      <c r="Q55" s="996"/>
      <c r="R55" s="998"/>
      <c r="S55" s="998"/>
      <c r="T55" s="999"/>
      <c r="U55" s="999"/>
      <c r="V55" s="999"/>
      <c r="W55" s="999"/>
      <c r="X55" s="999"/>
      <c r="Y55" s="999"/>
      <c r="Z55" s="999"/>
      <c r="AA55" s="7422" t="s">
        <v>4155</v>
      </c>
      <c r="AB55" s="7661">
        <v>0.06</v>
      </c>
      <c r="AC55" s="7423"/>
      <c r="AD55" s="7423"/>
      <c r="AE55" s="7423"/>
      <c r="AF55" s="7300"/>
      <c r="AG55" s="999"/>
      <c r="AH55" s="999"/>
      <c r="AI55" s="999"/>
      <c r="AJ55" s="882"/>
      <c r="AK55" s="882"/>
      <c r="AL55" s="882"/>
      <c r="AM55" s="882"/>
      <c r="AN55" s="739"/>
    </row>
    <row r="56" spans="1:40">
      <c r="A56" s="739"/>
      <c r="B56" s="897"/>
      <c r="C56" s="882"/>
      <c r="D56" s="994"/>
      <c r="E56" s="995"/>
      <c r="F56" s="994"/>
      <c r="G56" s="994"/>
      <c r="H56" s="994"/>
      <c r="I56" s="994"/>
      <c r="J56" s="994"/>
      <c r="K56" s="996"/>
      <c r="L56" s="996"/>
      <c r="M56" s="996"/>
      <c r="N56" s="997"/>
      <c r="O56" s="997"/>
      <c r="P56" s="996"/>
      <c r="Q56" s="996"/>
      <c r="R56" s="998"/>
      <c r="S56" s="998"/>
      <c r="T56" s="999"/>
      <c r="U56" s="999"/>
      <c r="V56" s="999"/>
      <c r="W56" s="999"/>
      <c r="X56" s="999"/>
      <c r="Y56" s="999"/>
      <c r="Z56" s="999"/>
      <c r="AA56" s="7422" t="s">
        <v>4156</v>
      </c>
      <c r="AB56" s="7661">
        <v>0.12</v>
      </c>
      <c r="AC56" s="7423"/>
      <c r="AD56" s="7423"/>
      <c r="AE56" s="7423"/>
      <c r="AF56" s="7300"/>
      <c r="AG56" s="999"/>
      <c r="AH56" s="999"/>
      <c r="AI56" s="999"/>
      <c r="AJ56" s="882"/>
      <c r="AK56" s="882"/>
      <c r="AL56" s="882"/>
      <c r="AM56" s="882"/>
      <c r="AN56" s="739"/>
    </row>
    <row r="57" spans="1:40">
      <c r="A57" s="739"/>
      <c r="B57" s="897"/>
      <c r="C57" s="882"/>
      <c r="D57" s="994"/>
      <c r="E57" s="995"/>
      <c r="F57" s="994"/>
      <c r="G57" s="994"/>
      <c r="H57" s="994"/>
      <c r="I57" s="994"/>
      <c r="J57" s="994"/>
      <c r="K57" s="996"/>
      <c r="L57" s="996"/>
      <c r="M57" s="996"/>
      <c r="N57" s="997"/>
      <c r="O57" s="997"/>
      <c r="P57" s="996"/>
      <c r="Q57" s="996"/>
      <c r="R57" s="998"/>
      <c r="S57" s="998"/>
      <c r="T57" s="999"/>
      <c r="U57" s="999"/>
      <c r="V57" s="999"/>
      <c r="W57" s="999"/>
      <c r="X57" s="999"/>
      <c r="Y57" s="999"/>
      <c r="Z57" s="999"/>
      <c r="AA57" s="7422" t="s">
        <v>4157</v>
      </c>
      <c r="AB57" s="7661">
        <v>0.25</v>
      </c>
      <c r="AC57" s="7423"/>
      <c r="AD57" s="7423"/>
      <c r="AE57" s="7423"/>
      <c r="AF57" s="7300"/>
      <c r="AG57" s="999"/>
      <c r="AH57" s="999"/>
      <c r="AI57" s="999"/>
      <c r="AJ57" s="882"/>
      <c r="AK57" s="882"/>
      <c r="AL57" s="882"/>
      <c r="AM57" s="882"/>
      <c r="AN57" s="739"/>
    </row>
    <row r="58" spans="1:40">
      <c r="A58" s="739"/>
      <c r="B58" s="897"/>
      <c r="C58" s="882"/>
      <c r="D58" s="994"/>
      <c r="E58" s="995"/>
      <c r="F58" s="994"/>
      <c r="G58" s="994"/>
      <c r="H58" s="994"/>
      <c r="I58" s="994"/>
      <c r="J58" s="994"/>
      <c r="K58" s="996"/>
      <c r="L58" s="996"/>
      <c r="M58" s="996"/>
      <c r="N58" s="997"/>
      <c r="O58" s="997"/>
      <c r="P58" s="996"/>
      <c r="Q58" s="996"/>
      <c r="R58" s="998"/>
      <c r="S58" s="998"/>
      <c r="T58" s="999"/>
      <c r="U58" s="999"/>
      <c r="V58" s="999"/>
      <c r="W58" s="999"/>
      <c r="X58" s="999"/>
      <c r="Y58" s="999"/>
      <c r="Z58" s="999"/>
      <c r="AA58" s="7424" t="s">
        <v>4158</v>
      </c>
      <c r="AB58" s="7661"/>
      <c r="AC58" s="7302"/>
      <c r="AD58" s="7302"/>
      <c r="AE58" s="7302"/>
      <c r="AF58" s="7425"/>
      <c r="AG58" s="999"/>
      <c r="AH58" s="999"/>
      <c r="AI58" s="999"/>
      <c r="AJ58" s="882"/>
      <c r="AK58" s="882"/>
      <c r="AL58" s="882"/>
      <c r="AM58" s="882"/>
      <c r="AN58" s="739"/>
    </row>
    <row r="59" spans="1:40">
      <c r="A59" s="739"/>
      <c r="B59" s="897"/>
      <c r="C59" s="882"/>
      <c r="D59" s="994"/>
      <c r="E59" s="995"/>
      <c r="F59" s="994"/>
      <c r="G59" s="994"/>
      <c r="H59" s="994"/>
      <c r="I59" s="994"/>
      <c r="J59" s="994"/>
      <c r="K59" s="996"/>
      <c r="L59" s="996"/>
      <c r="M59" s="996"/>
      <c r="N59" s="997"/>
      <c r="O59" s="997"/>
      <c r="P59" s="996"/>
      <c r="Q59" s="996"/>
      <c r="R59" s="998"/>
      <c r="S59" s="998"/>
      <c r="T59" s="999"/>
      <c r="U59" s="999"/>
      <c r="V59" s="999"/>
      <c r="W59" s="999"/>
      <c r="X59" s="999"/>
      <c r="Y59" s="999"/>
      <c r="Z59" s="999"/>
      <c r="AA59" s="7422" t="s">
        <v>4159</v>
      </c>
      <c r="AB59" s="7661">
        <v>0.15</v>
      </c>
      <c r="AC59" s="7423"/>
      <c r="AD59" s="7423"/>
      <c r="AE59" s="7423"/>
      <c r="AF59" s="7300"/>
      <c r="AG59" s="999"/>
      <c r="AH59" s="999"/>
      <c r="AI59" s="999"/>
      <c r="AJ59" s="882"/>
      <c r="AK59" s="882"/>
      <c r="AL59" s="882"/>
      <c r="AM59" s="882"/>
      <c r="AN59" s="739"/>
    </row>
    <row r="60" spans="1:40">
      <c r="A60" s="739"/>
      <c r="B60" s="897"/>
      <c r="C60" s="882"/>
      <c r="D60" s="994"/>
      <c r="E60" s="995"/>
      <c r="F60" s="994"/>
      <c r="G60" s="994"/>
      <c r="H60" s="994"/>
      <c r="I60" s="994"/>
      <c r="J60" s="994"/>
      <c r="K60" s="996"/>
      <c r="L60" s="996"/>
      <c r="M60" s="996"/>
      <c r="N60" s="997"/>
      <c r="O60" s="997"/>
      <c r="P60" s="996"/>
      <c r="Q60" s="996"/>
      <c r="R60" s="998"/>
      <c r="S60" s="998"/>
      <c r="T60" s="999"/>
      <c r="U60" s="999"/>
      <c r="V60" s="999"/>
      <c r="W60" s="999"/>
      <c r="X60" s="999"/>
      <c r="Y60" s="999"/>
      <c r="Z60" s="999"/>
      <c r="AA60" s="7422" t="s">
        <v>4160</v>
      </c>
      <c r="AB60" s="7661">
        <v>0.25</v>
      </c>
      <c r="AC60" s="7423"/>
      <c r="AD60" s="7423"/>
      <c r="AE60" s="7423"/>
      <c r="AF60" s="7300"/>
      <c r="AG60" s="999"/>
      <c r="AH60" s="999"/>
      <c r="AI60" s="999"/>
      <c r="AJ60" s="882"/>
      <c r="AK60" s="882"/>
      <c r="AL60" s="3428" t="s">
        <v>1279</v>
      </c>
      <c r="AM60" s="882"/>
      <c r="AN60" s="739"/>
    </row>
    <row r="61" spans="1:40" ht="16.5" thickBot="1">
      <c r="A61" s="739"/>
      <c r="B61" s="897"/>
      <c r="C61" s="882"/>
      <c r="D61" s="994"/>
      <c r="E61" s="995"/>
      <c r="F61" s="994"/>
      <c r="G61" s="994"/>
      <c r="H61" s="994"/>
      <c r="I61" s="994"/>
      <c r="J61" s="994"/>
      <c r="K61" s="996"/>
      <c r="L61" s="996"/>
      <c r="M61" s="996"/>
      <c r="N61" s="997"/>
      <c r="O61" s="997"/>
      <c r="P61" s="996"/>
      <c r="Q61" s="996"/>
      <c r="R61" s="998"/>
      <c r="S61" s="998"/>
      <c r="T61" s="999"/>
      <c r="U61" s="999"/>
      <c r="V61" s="999"/>
      <c r="W61" s="999"/>
      <c r="X61" s="999"/>
      <c r="Y61" s="999"/>
      <c r="Z61" s="999"/>
      <c r="AA61" s="7304" t="s">
        <v>44</v>
      </c>
      <c r="AB61" s="7305"/>
      <c r="AC61" s="7426">
        <f>SUM(AC53:AC60)</f>
        <v>0</v>
      </c>
      <c r="AD61" s="7426">
        <f>SUM(AD53:AD60)</f>
        <v>0</v>
      </c>
      <c r="AE61" s="7426">
        <f>SUM(AE53:AE60)</f>
        <v>0</v>
      </c>
      <c r="AF61" s="7427">
        <f>SUM(AF53:AF60)</f>
        <v>0</v>
      </c>
      <c r="AG61" s="999"/>
      <c r="AH61" s="999"/>
      <c r="AI61" s="999"/>
      <c r="AJ61" s="882"/>
      <c r="AK61" s="882"/>
      <c r="AL61" s="882"/>
      <c r="AM61" s="882"/>
      <c r="AN61" s="739"/>
    </row>
    <row r="62" spans="1:40">
      <c r="A62" s="739"/>
      <c r="B62" s="943"/>
      <c r="C62" s="739"/>
      <c r="D62" s="739"/>
      <c r="E62" s="739"/>
      <c r="F62" s="739"/>
      <c r="G62" s="739"/>
      <c r="H62" s="739"/>
      <c r="I62" s="739"/>
      <c r="J62" s="739"/>
      <c r="K62" s="739"/>
      <c r="L62" s="739"/>
      <c r="M62" s="739"/>
      <c r="N62" s="739"/>
      <c r="O62" s="739"/>
      <c r="P62" s="739"/>
      <c r="Q62" s="739"/>
      <c r="R62" s="739"/>
      <c r="S62" s="739"/>
      <c r="T62" s="739"/>
      <c r="U62" s="739"/>
      <c r="V62" s="739"/>
      <c r="W62" s="739"/>
      <c r="X62" s="739"/>
      <c r="Y62" s="739"/>
      <c r="Z62" s="739"/>
      <c r="AA62" s="739"/>
      <c r="AB62" s="739"/>
      <c r="AC62" s="739"/>
      <c r="AD62" s="739"/>
      <c r="AE62" s="739"/>
      <c r="AF62" s="739"/>
      <c r="AG62" s="739"/>
      <c r="AH62" s="739"/>
      <c r="AI62" s="739"/>
      <c r="AJ62" s="739"/>
      <c r="AK62" s="739"/>
      <c r="AL62" s="739"/>
      <c r="AM62" s="739"/>
      <c r="AN62" s="739"/>
    </row>
  </sheetData>
  <sheetProtection formatCells="0" formatColumns="0" formatRows="0"/>
  <customSheetViews>
    <customSheetView guid="{CC70D5D3-3A1F-46AA-BDCE-F692C2C36BEE}" fitToPage="1">
      <pane xSplit="3" ySplit="13" topLeftCell="W14" activePane="bottomRight" state="frozen"/>
      <selection pane="bottomRight" activeCell="AI23" sqref="AI23"/>
      <pageMargins left="0.7" right="0.7" top="0.75" bottom="0.75" header="0.3" footer="0.3"/>
      <pageSetup paperSize="5" scale="35" fitToHeight="0" orientation="landscape" r:id="rId1"/>
    </customSheetView>
    <customSheetView guid="{41E394DC-1FDD-4D1F-8620-137B7012DC10}" showGridLines="0" fitToPage="1">
      <pane xSplit="3" ySplit="13" topLeftCell="D14" activePane="bottomRight" state="frozen"/>
      <selection pane="bottomRight" activeCell="F29" sqref="F29"/>
      <pageMargins left="0.7" right="0.7" top="0.75" bottom="0.75" header="0.3" footer="0.3"/>
      <pageSetup paperSize="5" scale="35" fitToHeight="0" orientation="landscape" r:id="rId2"/>
    </customSheetView>
    <customSheetView guid="{DD364770-73A1-4C6D-9516-629A57F0EB18}" showGridLines="0" fitToPage="1">
      <pane xSplit="2" ySplit="11" topLeftCell="C12" activePane="bottomRight" state="frozen"/>
      <selection pane="bottomRight" activeCell="K35" sqref="K35"/>
      <pageMargins left="0.7" right="0.7" top="0.75" bottom="0.75" header="0.3" footer="0.3"/>
      <pageSetup paperSize="5" scale="35" fitToHeight="0" orientation="landscape" r:id="rId3"/>
    </customSheetView>
    <customSheetView guid="{E14211BF-3959-45CF-A937-AD36AACCEFAC}" showGridLines="0" fitToPage="1">
      <pane xSplit="3" ySplit="13" topLeftCell="D14" activePane="bottomRight" state="frozen"/>
      <selection pane="bottomRight" activeCell="F29" sqref="F29"/>
      <pageMargins left="0.7" right="0.7" top="0.75" bottom="0.75" header="0.3" footer="0.3"/>
      <pageSetup paperSize="5" scale="35" fitToHeight="0" orientation="landscape" r:id="rId4"/>
    </customSheetView>
    <customSheetView guid="{F416BD5B-C3AD-4F61-AAB2-55950A9B7E72}" fitToPage="1">
      <selection activeCell="AE16" sqref="AE16"/>
      <pageMargins left="0.7" right="0.7" top="0.75" bottom="0.75" header="0.3" footer="0.3"/>
      <pageSetup paperSize="5" scale="35" fitToHeight="0" orientation="landscape" r:id="rId5"/>
    </customSheetView>
  </customSheetViews>
  <mergeCells count="11">
    <mergeCell ref="Z8:AI8"/>
    <mergeCell ref="AL8:AL11"/>
    <mergeCell ref="AA51:AA52"/>
    <mergeCell ref="AB51:AB52"/>
    <mergeCell ref="AC51:AD51"/>
    <mergeCell ref="AE51:AF51"/>
    <mergeCell ref="L10:M10"/>
    <mergeCell ref="D4:F4"/>
    <mergeCell ref="D5:F5"/>
    <mergeCell ref="G8:I9"/>
    <mergeCell ref="J8:M9"/>
  </mergeCells>
  <hyperlinks>
    <hyperlink ref="AL60" location="Index!A1" display="Index" xr:uid="{00000000-0004-0000-3600-000000000000}"/>
  </hyperlinks>
  <pageMargins left="0.7" right="0.7" top="0.75" bottom="0.75" header="0.3" footer="0.3"/>
  <pageSetup paperSize="5" scale="35" fitToHeight="0" orientation="landscape" r:id="rId6"/>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50">
    <tabColor rgb="FFFF0000"/>
  </sheetPr>
  <dimension ref="A1:AJ67"/>
  <sheetViews>
    <sheetView workbookViewId="0"/>
  </sheetViews>
  <sheetFormatPr defaultColWidth="0" defaultRowHeight="15" zeroHeight="1"/>
  <cols>
    <col min="1" max="2" width="9.140625" style="180" customWidth="1"/>
    <col min="3" max="3" width="37.7109375" style="180" customWidth="1"/>
    <col min="4" max="4" width="12.42578125" style="180" customWidth="1"/>
    <col min="5" max="5" width="12.42578125" style="7015" customWidth="1"/>
    <col min="6" max="11" width="9.140625" style="180" customWidth="1"/>
    <col min="12" max="12" width="11.140625" style="180" customWidth="1"/>
    <col min="13" max="20" width="18.7109375" style="180" customWidth="1"/>
    <col min="21" max="21" width="3" style="180" customWidth="1"/>
    <col min="22" max="31" width="18.7109375" style="180" customWidth="1"/>
    <col min="32" max="32" width="4.140625" style="180" customWidth="1"/>
    <col min="33" max="33" width="18.7109375" style="180" customWidth="1"/>
    <col min="34" max="34" width="12.85546875" style="180" customWidth="1"/>
    <col min="35" max="36" width="9.140625" style="180" customWidth="1"/>
    <col min="37" max="16384" width="9.140625" style="180" hidden="1"/>
  </cols>
  <sheetData>
    <row r="1" spans="1:36">
      <c r="A1" s="756"/>
      <c r="B1" s="756"/>
      <c r="C1" s="756"/>
      <c r="D1" s="756"/>
      <c r="E1" s="782"/>
      <c r="F1" s="756"/>
      <c r="G1" s="756"/>
      <c r="H1" s="756"/>
      <c r="I1" s="756"/>
      <c r="J1" s="756"/>
      <c r="K1" s="756"/>
      <c r="L1" s="756"/>
      <c r="M1" s="756"/>
      <c r="N1" s="756"/>
      <c r="O1" s="756"/>
      <c r="P1" s="756"/>
      <c r="Q1" s="756"/>
      <c r="R1" s="756"/>
      <c r="S1" s="756"/>
      <c r="T1" s="756"/>
      <c r="U1" s="756"/>
      <c r="V1" s="756"/>
      <c r="W1" s="756"/>
      <c r="X1" s="756"/>
      <c r="Y1" s="756"/>
      <c r="Z1" s="756"/>
      <c r="AA1" s="756"/>
      <c r="AB1" s="756"/>
      <c r="AC1" s="756"/>
      <c r="AD1" s="756"/>
      <c r="AE1" s="756"/>
      <c r="AF1" s="756"/>
      <c r="AG1" s="756"/>
      <c r="AH1" s="756"/>
      <c r="AI1" s="756"/>
      <c r="AJ1" s="756"/>
    </row>
    <row r="2" spans="1:36" ht="15.75" thickBot="1">
      <c r="A2" s="756"/>
      <c r="B2" s="974"/>
      <c r="C2" s="974"/>
      <c r="D2" s="974"/>
      <c r="E2" s="975"/>
      <c r="F2" s="974"/>
      <c r="G2" s="974"/>
      <c r="H2" s="974"/>
      <c r="I2" s="974"/>
      <c r="J2" s="974"/>
      <c r="K2" s="974"/>
      <c r="L2" s="974"/>
      <c r="M2" s="974"/>
      <c r="N2" s="974"/>
      <c r="O2" s="974"/>
      <c r="P2" s="974"/>
      <c r="Q2" s="974"/>
      <c r="R2" s="974"/>
      <c r="S2" s="974"/>
      <c r="T2" s="974"/>
      <c r="U2" s="974"/>
      <c r="V2" s="974"/>
      <c r="W2" s="974"/>
      <c r="X2" s="974"/>
      <c r="Y2" s="974"/>
      <c r="Z2" s="974"/>
      <c r="AA2" s="974"/>
      <c r="AB2" s="974"/>
      <c r="AC2" s="974"/>
      <c r="AD2" s="974"/>
      <c r="AE2" s="974"/>
      <c r="AF2" s="974"/>
      <c r="AG2" s="974"/>
      <c r="AH2" s="974"/>
      <c r="AI2" s="974"/>
      <c r="AJ2" s="756"/>
    </row>
    <row r="3" spans="1:36" ht="16.5" thickBot="1">
      <c r="A3" s="756"/>
      <c r="B3" s="974"/>
      <c r="C3" s="2858" t="s">
        <v>3001</v>
      </c>
      <c r="D3" s="2856"/>
      <c r="E3" s="2856"/>
      <c r="F3" s="2857"/>
      <c r="G3" s="896"/>
      <c r="H3" s="896"/>
      <c r="I3" s="896"/>
      <c r="J3" s="896"/>
      <c r="K3" s="896"/>
      <c r="L3" s="896"/>
      <c r="M3" s="896"/>
      <c r="N3" s="896"/>
      <c r="O3" s="896"/>
      <c r="P3" s="896"/>
      <c r="Q3" s="896"/>
      <c r="R3" s="896"/>
      <c r="S3" s="896"/>
      <c r="T3" s="896"/>
      <c r="U3" s="896"/>
      <c r="V3" s="896"/>
      <c r="W3" s="896"/>
      <c r="X3" s="896"/>
      <c r="Y3" s="896"/>
      <c r="Z3" s="896"/>
      <c r="AA3" s="896"/>
      <c r="AB3" s="896"/>
      <c r="AC3" s="896"/>
      <c r="AD3" s="896"/>
      <c r="AE3" s="62"/>
      <c r="AF3" s="974"/>
      <c r="AG3" s="62"/>
      <c r="AH3" s="6111" t="s">
        <v>2851</v>
      </c>
      <c r="AI3" s="974"/>
      <c r="AJ3" s="756"/>
    </row>
    <row r="4" spans="1:36" ht="15.75">
      <c r="A4" s="756"/>
      <c r="B4" s="974"/>
      <c r="C4" s="2853" t="s">
        <v>57</v>
      </c>
      <c r="D4" s="8622" t="str">
        <f>J!E4</f>
        <v>ABC Company</v>
      </c>
      <c r="E4" s="8623"/>
      <c r="F4" s="8624"/>
      <c r="G4" s="896"/>
      <c r="H4" s="896"/>
      <c r="I4" s="896"/>
      <c r="J4" s="896"/>
      <c r="K4" s="896"/>
      <c r="L4" s="896"/>
      <c r="M4" s="896"/>
      <c r="N4" s="896"/>
      <c r="O4" s="896"/>
      <c r="P4" s="896"/>
      <c r="Q4" s="896"/>
      <c r="R4" s="896"/>
      <c r="S4" s="896"/>
      <c r="T4" s="896"/>
      <c r="U4" s="896"/>
      <c r="V4" s="896"/>
      <c r="W4" s="896"/>
      <c r="X4" s="896"/>
      <c r="Y4" s="896"/>
      <c r="Z4" s="896"/>
      <c r="AA4" s="896"/>
      <c r="AB4" s="896"/>
      <c r="AC4" s="896"/>
      <c r="AD4" s="896"/>
      <c r="AE4" s="896"/>
      <c r="AF4" s="974"/>
      <c r="AG4" s="974"/>
      <c r="AH4" s="974"/>
      <c r="AI4" s="974"/>
      <c r="AJ4" s="756"/>
    </row>
    <row r="5" spans="1:36" ht="16.5" thickBot="1">
      <c r="A5" s="756"/>
      <c r="B5" s="974"/>
      <c r="C5" s="2836" t="s">
        <v>2719</v>
      </c>
      <c r="D5" s="8625">
        <f>J!E5</f>
        <v>44196</v>
      </c>
      <c r="E5" s="8626"/>
      <c r="F5" s="8627"/>
      <c r="G5" s="896"/>
      <c r="H5" s="896"/>
      <c r="I5" s="896"/>
      <c r="J5" s="896"/>
      <c r="K5" s="896"/>
      <c r="L5" s="896"/>
      <c r="M5" s="896"/>
      <c r="N5" s="896"/>
      <c r="O5" s="896"/>
      <c r="P5" s="896"/>
      <c r="Q5" s="896"/>
      <c r="R5" s="896"/>
      <c r="S5" s="896"/>
      <c r="T5" s="896"/>
      <c r="U5" s="896"/>
      <c r="V5" s="896"/>
      <c r="W5" s="896"/>
      <c r="X5" s="896"/>
      <c r="Y5" s="896"/>
      <c r="Z5" s="896"/>
      <c r="AA5" s="896"/>
      <c r="AB5" s="896"/>
      <c r="AC5" s="896"/>
      <c r="AD5" s="896"/>
      <c r="AE5" s="896"/>
      <c r="AF5" s="974"/>
      <c r="AG5" s="974"/>
      <c r="AH5" s="974"/>
      <c r="AI5" s="974"/>
      <c r="AJ5" s="756"/>
    </row>
    <row r="6" spans="1:36" ht="15.75" thickBot="1">
      <c r="A6" s="756"/>
      <c r="B6" s="974"/>
      <c r="C6" s="976"/>
      <c r="D6" s="976"/>
      <c r="E6" s="977"/>
      <c r="F6" s="976"/>
      <c r="G6" s="987"/>
      <c r="H6" s="976"/>
      <c r="I6" s="976"/>
      <c r="J6" s="976"/>
      <c r="K6" s="8028"/>
      <c r="L6" s="976"/>
      <c r="M6" s="976"/>
      <c r="N6" s="976"/>
      <c r="O6" s="976"/>
      <c r="P6" s="976"/>
      <c r="Q6" s="976"/>
      <c r="R6" s="976"/>
      <c r="S6" s="976"/>
      <c r="T6" s="976"/>
      <c r="U6" s="974"/>
      <c r="V6" s="974"/>
      <c r="W6" s="974"/>
      <c r="X6" s="974"/>
      <c r="Y6" s="974"/>
      <c r="Z6" s="974"/>
      <c r="AA6" s="974"/>
      <c r="AB6" s="974"/>
      <c r="AC6" s="974"/>
      <c r="AD6" s="974"/>
      <c r="AE6" s="974"/>
      <c r="AF6" s="974"/>
      <c r="AG6" s="974"/>
      <c r="AH6" s="974"/>
      <c r="AI6" s="974"/>
      <c r="AJ6" s="756"/>
    </row>
    <row r="7" spans="1:36" s="149" customFormat="1" ht="12.75" customHeight="1">
      <c r="A7" s="738"/>
      <c r="B7" s="661"/>
      <c r="C7" s="8935" t="s">
        <v>4814</v>
      </c>
      <c r="D7" s="8895" t="s">
        <v>1224</v>
      </c>
      <c r="E7" s="8895" t="s">
        <v>1416</v>
      </c>
      <c r="F7" s="4694"/>
      <c r="G7" s="9026" t="s">
        <v>1272</v>
      </c>
      <c r="H7" s="9026"/>
      <c r="I7" s="9027" t="s">
        <v>1227</v>
      </c>
      <c r="J7" s="4698"/>
      <c r="K7" s="7118"/>
      <c r="L7" s="9027" t="s">
        <v>1229</v>
      </c>
      <c r="M7" s="9026" t="s">
        <v>1417</v>
      </c>
      <c r="N7" s="9026"/>
      <c r="O7" s="9026"/>
      <c r="P7" s="9026"/>
      <c r="Q7" s="4700"/>
      <c r="R7" s="4700"/>
      <c r="S7" s="4700"/>
      <c r="T7" s="3881"/>
      <c r="U7" s="661"/>
      <c r="V7" s="8885" t="s">
        <v>1148</v>
      </c>
      <c r="W7" s="8930"/>
      <c r="X7" s="8930"/>
      <c r="Y7" s="8930"/>
      <c r="Z7" s="8930"/>
      <c r="AA7" s="8828"/>
      <c r="AB7" s="8828"/>
      <c r="AC7" s="8930"/>
      <c r="AD7" s="8930"/>
      <c r="AE7" s="8931"/>
      <c r="AF7" s="661"/>
      <c r="AG7" s="4016" t="s">
        <v>1522</v>
      </c>
      <c r="AH7" s="8924" t="s">
        <v>4396</v>
      </c>
      <c r="AI7" s="661"/>
      <c r="AJ7" s="738"/>
    </row>
    <row r="8" spans="1:36" s="149" customFormat="1" ht="12.75">
      <c r="A8" s="738"/>
      <c r="B8" s="661"/>
      <c r="C8" s="8936"/>
      <c r="D8" s="8896"/>
      <c r="E8" s="8896"/>
      <c r="F8" s="3824" t="s">
        <v>615</v>
      </c>
      <c r="G8" s="3824"/>
      <c r="H8" s="3824"/>
      <c r="I8" s="9028"/>
      <c r="J8" s="3824" t="s">
        <v>644</v>
      </c>
      <c r="K8" s="3824" t="s">
        <v>4441</v>
      </c>
      <c r="L8" s="9028"/>
      <c r="M8" s="3824" t="s">
        <v>644</v>
      </c>
      <c r="N8" s="3824" t="s">
        <v>644</v>
      </c>
      <c r="O8" s="3824" t="s">
        <v>644</v>
      </c>
      <c r="P8" s="3824" t="s">
        <v>644</v>
      </c>
      <c r="Q8" s="3822"/>
      <c r="R8" s="3822"/>
      <c r="S8" s="3822"/>
      <c r="T8" s="3857"/>
      <c r="U8" s="661"/>
      <c r="V8" s="5425" t="s">
        <v>1238</v>
      </c>
      <c r="W8" s="5426" t="s">
        <v>1239</v>
      </c>
      <c r="X8" s="5426" t="s">
        <v>1240</v>
      </c>
      <c r="Y8" s="5426" t="s">
        <v>1239</v>
      </c>
      <c r="Z8" s="5427" t="s">
        <v>1241</v>
      </c>
      <c r="AA8" s="5950"/>
      <c r="AB8" s="5950"/>
      <c r="AC8" s="5427"/>
      <c r="AD8" s="5427"/>
      <c r="AE8" s="5428" t="s">
        <v>1242</v>
      </c>
      <c r="AF8" s="661"/>
      <c r="AG8" s="394" t="s">
        <v>1524</v>
      </c>
      <c r="AH8" s="8925"/>
      <c r="AI8" s="661"/>
      <c r="AJ8" s="738"/>
    </row>
    <row r="9" spans="1:36" s="149" customFormat="1" ht="12.75">
      <c r="A9" s="738"/>
      <c r="B9" s="661"/>
      <c r="C9" s="8936"/>
      <c r="D9" s="8896"/>
      <c r="E9" s="8896"/>
      <c r="F9" s="3824" t="s">
        <v>403</v>
      </c>
      <c r="G9" s="3824" t="s">
        <v>1281</v>
      </c>
      <c r="H9" s="3824" t="s">
        <v>1321</v>
      </c>
      <c r="I9" s="9028"/>
      <c r="J9" s="3824" t="s">
        <v>1282</v>
      </c>
      <c r="K9" s="3824" t="s">
        <v>4442</v>
      </c>
      <c r="L9" s="9028"/>
      <c r="M9" s="3824" t="s">
        <v>1284</v>
      </c>
      <c r="N9" s="3824" t="s">
        <v>1285</v>
      </c>
      <c r="O9" s="3824" t="s">
        <v>1286</v>
      </c>
      <c r="P9" s="3824" t="s">
        <v>1284</v>
      </c>
      <c r="Q9" s="3822" t="s">
        <v>1249</v>
      </c>
      <c r="R9" s="3822" t="s">
        <v>1250</v>
      </c>
      <c r="S9" s="3822" t="s">
        <v>4162</v>
      </c>
      <c r="T9" s="3857" t="s">
        <v>1262</v>
      </c>
      <c r="U9" s="661"/>
      <c r="V9" s="365" t="s">
        <v>1251</v>
      </c>
      <c r="W9" s="350" t="s">
        <v>1252</v>
      </c>
      <c r="X9" s="350" t="s">
        <v>1253</v>
      </c>
      <c r="Y9" s="350" t="s">
        <v>1254</v>
      </c>
      <c r="Z9" s="351" t="s">
        <v>1255</v>
      </c>
      <c r="AA9" s="3822" t="s">
        <v>1249</v>
      </c>
      <c r="AB9" s="3822" t="s">
        <v>1250</v>
      </c>
      <c r="AC9" s="3822" t="s">
        <v>4162</v>
      </c>
      <c r="AD9" s="3857" t="s">
        <v>1262</v>
      </c>
      <c r="AE9" s="366" t="s">
        <v>1256</v>
      </c>
      <c r="AF9" s="661"/>
      <c r="AG9" s="394" t="s">
        <v>1462</v>
      </c>
      <c r="AH9" s="8925"/>
      <c r="AI9" s="661"/>
      <c r="AJ9" s="738"/>
    </row>
    <row r="10" spans="1:36" s="149" customFormat="1" ht="12.75">
      <c r="A10" s="738"/>
      <c r="B10" s="661"/>
      <c r="C10" s="8936"/>
      <c r="D10" s="8896"/>
      <c r="E10" s="8896"/>
      <c r="F10" s="3824" t="s">
        <v>1260</v>
      </c>
      <c r="G10" s="3824" t="s">
        <v>1319</v>
      </c>
      <c r="H10" s="3824" t="s">
        <v>1319</v>
      </c>
      <c r="I10" s="9028"/>
      <c r="J10" s="3824" t="s">
        <v>1293</v>
      </c>
      <c r="K10" s="3824" t="s">
        <v>1282</v>
      </c>
      <c r="L10" s="9028"/>
      <c r="M10" s="4702" t="s">
        <v>1295</v>
      </c>
      <c r="N10" s="3824" t="s">
        <v>1296</v>
      </c>
      <c r="O10" s="3824" t="s">
        <v>1297</v>
      </c>
      <c r="P10" s="4702" t="s">
        <v>1295</v>
      </c>
      <c r="Q10" s="2837" t="s">
        <v>1261</v>
      </c>
      <c r="R10" s="2837" t="s">
        <v>1261</v>
      </c>
      <c r="S10" s="2837" t="s">
        <v>1261</v>
      </c>
      <c r="T10" s="3857" t="s">
        <v>1261</v>
      </c>
      <c r="U10" s="661"/>
      <c r="V10" s="365" t="s">
        <v>1263</v>
      </c>
      <c r="W10" s="350" t="s">
        <v>1264</v>
      </c>
      <c r="X10" s="350" t="s">
        <v>1264</v>
      </c>
      <c r="Y10" s="351" t="s">
        <v>1299</v>
      </c>
      <c r="Z10" s="351" t="s">
        <v>1265</v>
      </c>
      <c r="AA10" s="2837" t="s">
        <v>1261</v>
      </c>
      <c r="AB10" s="2837" t="s">
        <v>1261</v>
      </c>
      <c r="AC10" s="2837" t="s">
        <v>1261</v>
      </c>
      <c r="AD10" s="3857" t="s">
        <v>1261</v>
      </c>
      <c r="AE10" s="366" t="s">
        <v>1263</v>
      </c>
      <c r="AF10" s="661"/>
      <c r="AG10" s="395">
        <v>43100</v>
      </c>
      <c r="AH10" s="8925"/>
      <c r="AI10" s="661"/>
      <c r="AJ10" s="738"/>
    </row>
    <row r="11" spans="1:36" s="149" customFormat="1" ht="12.75">
      <c r="A11" s="738"/>
      <c r="B11" s="661"/>
      <c r="C11" s="8936"/>
      <c r="D11" s="2510"/>
      <c r="E11" s="2498"/>
      <c r="F11" s="3824"/>
      <c r="G11" s="3824" t="s">
        <v>1302</v>
      </c>
      <c r="H11" s="3824" t="s">
        <v>853</v>
      </c>
      <c r="I11" s="9028"/>
      <c r="J11" s="3824" t="s">
        <v>1302</v>
      </c>
      <c r="K11" s="3824" t="s">
        <v>1337</v>
      </c>
      <c r="L11" s="9028"/>
      <c r="M11" s="3824" t="s">
        <v>1304</v>
      </c>
      <c r="N11" s="3824" t="s">
        <v>1305</v>
      </c>
      <c r="O11" s="3824" t="s">
        <v>1306</v>
      </c>
      <c r="P11" s="3824" t="s">
        <v>1307</v>
      </c>
      <c r="Q11" s="2837"/>
      <c r="R11" s="2837"/>
      <c r="S11" s="2837"/>
      <c r="T11" s="3801"/>
      <c r="U11" s="661"/>
      <c r="V11" s="594"/>
      <c r="W11" s="415"/>
      <c r="X11" s="415"/>
      <c r="Y11" s="351"/>
      <c r="Z11" s="415"/>
      <c r="AA11" s="415"/>
      <c r="AB11" s="415"/>
      <c r="AC11" s="415"/>
      <c r="AD11" s="415"/>
      <c r="AE11" s="416"/>
      <c r="AF11" s="661"/>
      <c r="AG11" s="8926" t="s">
        <v>1309</v>
      </c>
      <c r="AH11" s="8925"/>
      <c r="AI11" s="661"/>
      <c r="AJ11" s="738"/>
    </row>
    <row r="12" spans="1:36" s="149" customFormat="1" ht="12.75">
      <c r="A12" s="738"/>
      <c r="B12" s="661"/>
      <c r="C12" s="9025"/>
      <c r="D12" s="5402" t="s">
        <v>1418</v>
      </c>
      <c r="E12" s="5403" t="s">
        <v>1419</v>
      </c>
      <c r="F12" s="4954" t="s">
        <v>1420</v>
      </c>
      <c r="G12" s="4957" t="s">
        <v>8</v>
      </c>
      <c r="H12" s="4957"/>
      <c r="I12" s="9029"/>
      <c r="J12" s="4957"/>
      <c r="K12" s="4212"/>
      <c r="L12" s="9029"/>
      <c r="M12" s="4957" t="s">
        <v>1305</v>
      </c>
      <c r="N12" s="4957"/>
      <c r="O12" s="4957"/>
      <c r="P12" s="4957" t="s">
        <v>1305</v>
      </c>
      <c r="Q12" s="4959"/>
      <c r="R12" s="4959"/>
      <c r="S12" s="4959"/>
      <c r="T12" s="4960" t="s">
        <v>1318</v>
      </c>
      <c r="U12" s="661"/>
      <c r="V12" s="2499" t="s">
        <v>1267</v>
      </c>
      <c r="W12" s="4887"/>
      <c r="X12" s="4887"/>
      <c r="Y12" s="4888"/>
      <c r="Z12" s="4887"/>
      <c r="AA12" s="4887"/>
      <c r="AB12" s="4887"/>
      <c r="AC12" s="4887"/>
      <c r="AD12" s="4887" t="s">
        <v>3943</v>
      </c>
      <c r="AE12" s="4558" t="s">
        <v>3944</v>
      </c>
      <c r="AF12" s="661"/>
      <c r="AG12" s="8927"/>
      <c r="AH12" s="7452" t="s">
        <v>4189</v>
      </c>
      <c r="AI12" s="661"/>
      <c r="AJ12" s="738"/>
    </row>
    <row r="13" spans="1:36" s="149" customFormat="1" ht="12.75">
      <c r="A13" s="738"/>
      <c r="B13" s="661"/>
      <c r="C13" s="4961" t="s">
        <v>392</v>
      </c>
      <c r="D13" s="4909" t="s">
        <v>409</v>
      </c>
      <c r="E13" s="4909" t="s">
        <v>409</v>
      </c>
      <c r="F13" s="4963" t="s">
        <v>410</v>
      </c>
      <c r="G13" s="4962" t="s">
        <v>411</v>
      </c>
      <c r="H13" s="4963" t="s">
        <v>412</v>
      </c>
      <c r="I13" s="4963" t="s">
        <v>413</v>
      </c>
      <c r="J13" s="4962" t="s">
        <v>414</v>
      </c>
      <c r="K13" s="4962" t="s">
        <v>4440</v>
      </c>
      <c r="L13" s="4962" t="s">
        <v>415</v>
      </c>
      <c r="M13" s="4962" t="s">
        <v>416</v>
      </c>
      <c r="N13" s="4962" t="s">
        <v>417</v>
      </c>
      <c r="O13" s="4963" t="s">
        <v>418</v>
      </c>
      <c r="P13" s="4712" t="s">
        <v>419</v>
      </c>
      <c r="Q13" s="4963" t="s">
        <v>1098</v>
      </c>
      <c r="R13" s="4963" t="s">
        <v>1155</v>
      </c>
      <c r="S13" s="4963" t="s">
        <v>1156</v>
      </c>
      <c r="T13" s="4965" t="s">
        <v>1157</v>
      </c>
      <c r="U13" s="661"/>
      <c r="V13" s="4889" t="s">
        <v>1159</v>
      </c>
      <c r="W13" s="4890" t="s">
        <v>1160</v>
      </c>
      <c r="X13" s="4890" t="s">
        <v>1161</v>
      </c>
      <c r="Y13" s="4890" t="s">
        <v>1162</v>
      </c>
      <c r="Z13" s="4890" t="s">
        <v>1163</v>
      </c>
      <c r="AA13" s="4890" t="s">
        <v>1164</v>
      </c>
      <c r="AB13" s="4890" t="s">
        <v>1209</v>
      </c>
      <c r="AC13" s="4891" t="s">
        <v>1210</v>
      </c>
      <c r="AD13" s="4890" t="s">
        <v>1211</v>
      </c>
      <c r="AE13" s="4891" t="s">
        <v>1360</v>
      </c>
      <c r="AF13" s="661"/>
      <c r="AG13" s="5005" t="s">
        <v>1359</v>
      </c>
      <c r="AH13" s="7439" t="s">
        <v>4008</v>
      </c>
      <c r="AI13" s="661"/>
      <c r="AJ13" s="738"/>
    </row>
    <row r="14" spans="1:36" s="149" customFormat="1" ht="12.75">
      <c r="A14" s="738"/>
      <c r="B14" s="661"/>
      <c r="C14" s="620"/>
      <c r="D14" s="3694"/>
      <c r="E14" s="4972"/>
      <c r="F14" s="4968"/>
      <c r="G14" s="3027"/>
      <c r="H14" s="5404" t="s">
        <v>8</v>
      </c>
      <c r="I14" s="5404"/>
      <c r="J14" s="5405"/>
      <c r="K14" s="7109"/>
      <c r="L14" s="5405"/>
      <c r="M14" s="5405"/>
      <c r="N14" s="5405"/>
      <c r="O14" s="5405"/>
      <c r="P14" s="5405"/>
      <c r="Q14" s="5406"/>
      <c r="R14" s="5405"/>
      <c r="S14" s="5406"/>
      <c r="T14" s="5407"/>
      <c r="U14" s="661"/>
      <c r="V14" s="5429"/>
      <c r="W14" s="5430"/>
      <c r="X14" s="5430"/>
      <c r="Y14" s="5430"/>
      <c r="Z14" s="5430"/>
      <c r="AA14" s="5958"/>
      <c r="AB14" s="5957"/>
      <c r="AC14" s="5430"/>
      <c r="AD14" s="5431"/>
      <c r="AE14" s="5432"/>
      <c r="AF14" s="661"/>
      <c r="AG14" s="5435"/>
      <c r="AH14" s="7462"/>
      <c r="AI14" s="661"/>
      <c r="AJ14" s="738"/>
    </row>
    <row r="15" spans="1:36" s="149" customFormat="1" ht="12.75">
      <c r="A15" s="738"/>
      <c r="B15" s="661"/>
      <c r="C15" s="620" t="s">
        <v>3920</v>
      </c>
      <c r="D15" s="4972"/>
      <c r="E15" s="4972"/>
      <c r="F15" s="4973" t="b">
        <v>1</v>
      </c>
      <c r="G15" s="5180"/>
      <c r="H15" s="5180"/>
      <c r="I15" s="5182"/>
      <c r="J15" s="4755"/>
      <c r="K15" s="4755"/>
      <c r="L15" s="5408"/>
      <c r="M15" s="4755"/>
      <c r="N15" s="4755"/>
      <c r="O15" s="4755"/>
      <c r="P15" s="4755"/>
      <c r="Q15" s="4755"/>
      <c r="R15" s="4755"/>
      <c r="S15" s="4755"/>
      <c r="T15" s="4977">
        <f>+Q15+R15-S15</f>
        <v>0</v>
      </c>
      <c r="U15" s="661"/>
      <c r="V15" s="4936">
        <f>W15+X15</f>
        <v>0</v>
      </c>
      <c r="W15" s="4676"/>
      <c r="X15" s="4676"/>
      <c r="Y15" s="4676"/>
      <c r="Z15" s="4676"/>
      <c r="AA15" s="4676"/>
      <c r="AB15" s="4676"/>
      <c r="AC15" s="4676"/>
      <c r="AD15" s="4463">
        <f>AA15+AB15-AC15</f>
        <v>0</v>
      </c>
      <c r="AE15" s="4484">
        <f>X15+Z15</f>
        <v>0</v>
      </c>
      <c r="AF15" s="661"/>
      <c r="AG15" s="4753"/>
      <c r="AH15" s="4753"/>
      <c r="AI15" s="661"/>
      <c r="AJ15" s="738"/>
    </row>
    <row r="16" spans="1:36" s="149" customFormat="1" ht="12.75">
      <c r="A16" s="738"/>
      <c r="B16" s="661"/>
      <c r="C16" s="620" t="s">
        <v>3920</v>
      </c>
      <c r="D16" s="4972"/>
      <c r="E16" s="4972"/>
      <c r="F16" s="4973" t="b">
        <v>0</v>
      </c>
      <c r="G16" s="5180"/>
      <c r="H16" s="5180"/>
      <c r="I16" s="5182"/>
      <c r="J16" s="4755"/>
      <c r="K16" s="4755"/>
      <c r="L16" s="5408"/>
      <c r="M16" s="4755"/>
      <c r="N16" s="4755"/>
      <c r="O16" s="4755"/>
      <c r="P16" s="4755"/>
      <c r="Q16" s="4755"/>
      <c r="R16" s="4755"/>
      <c r="S16" s="4755"/>
      <c r="T16" s="4977">
        <f>+Q16+R16-S16</f>
        <v>0</v>
      </c>
      <c r="U16" s="661"/>
      <c r="V16" s="4936">
        <f>W16+X16</f>
        <v>0</v>
      </c>
      <c r="W16" s="4676"/>
      <c r="X16" s="4676"/>
      <c r="Y16" s="4676"/>
      <c r="Z16" s="4676"/>
      <c r="AA16" s="4676"/>
      <c r="AB16" s="4676"/>
      <c r="AC16" s="4676"/>
      <c r="AD16" s="4463">
        <f t="shared" ref="AD16:AD45" si="0">AA16+AB16-AC16</f>
        <v>0</v>
      </c>
      <c r="AE16" s="4484">
        <f>X16+Z16</f>
        <v>0</v>
      </c>
      <c r="AF16" s="661"/>
      <c r="AG16" s="4753"/>
      <c r="AH16" s="4753"/>
      <c r="AI16" s="661"/>
      <c r="AJ16" s="738"/>
    </row>
    <row r="17" spans="1:36" s="149" customFormat="1" ht="12.75">
      <c r="A17" s="738"/>
      <c r="B17" s="661"/>
      <c r="C17" s="620" t="s">
        <v>3920</v>
      </c>
      <c r="D17" s="4972"/>
      <c r="E17" s="4972"/>
      <c r="F17" s="4973" t="b">
        <v>0</v>
      </c>
      <c r="G17" s="5180"/>
      <c r="H17" s="5180"/>
      <c r="I17" s="5182"/>
      <c r="J17" s="4755"/>
      <c r="K17" s="4755"/>
      <c r="L17" s="5408"/>
      <c r="M17" s="4755"/>
      <c r="N17" s="4755"/>
      <c r="O17" s="4755"/>
      <c r="P17" s="4755"/>
      <c r="Q17" s="4755"/>
      <c r="R17" s="4755"/>
      <c r="S17" s="4755"/>
      <c r="T17" s="4977">
        <f>+Q17+R17-S17</f>
        <v>0</v>
      </c>
      <c r="U17" s="661"/>
      <c r="V17" s="4936">
        <f>W17+X17</f>
        <v>0</v>
      </c>
      <c r="W17" s="4676"/>
      <c r="X17" s="4676"/>
      <c r="Y17" s="4676"/>
      <c r="Z17" s="4676"/>
      <c r="AA17" s="4676"/>
      <c r="AB17" s="4676"/>
      <c r="AC17" s="4676"/>
      <c r="AD17" s="4463">
        <f t="shared" si="0"/>
        <v>0</v>
      </c>
      <c r="AE17" s="4484">
        <f>X17+Z17</f>
        <v>0</v>
      </c>
      <c r="AF17" s="661"/>
      <c r="AG17" s="4753"/>
      <c r="AH17" s="4753"/>
      <c r="AI17" s="661"/>
      <c r="AJ17" s="738"/>
    </row>
    <row r="18" spans="1:36" s="149" customFormat="1" ht="12.75">
      <c r="A18" s="738"/>
      <c r="B18" s="661"/>
      <c r="C18" s="620" t="s">
        <v>3920</v>
      </c>
      <c r="D18" s="4972"/>
      <c r="E18" s="4972"/>
      <c r="F18" s="4973" t="b">
        <v>0</v>
      </c>
      <c r="G18" s="5180"/>
      <c r="H18" s="5180"/>
      <c r="I18" s="5182"/>
      <c r="J18" s="4755"/>
      <c r="K18" s="4755"/>
      <c r="L18" s="5408"/>
      <c r="M18" s="4755"/>
      <c r="N18" s="4755"/>
      <c r="O18" s="4755"/>
      <c r="P18" s="4755"/>
      <c r="Q18" s="4755"/>
      <c r="R18" s="4755"/>
      <c r="S18" s="4755"/>
      <c r="T18" s="4977">
        <f t="shared" ref="T18:T47" si="1">+Q18+R18-S18</f>
        <v>0</v>
      </c>
      <c r="U18" s="661"/>
      <c r="V18" s="4936">
        <f t="shared" ref="V18:V47" si="2">W18+X18</f>
        <v>0</v>
      </c>
      <c r="W18" s="4676"/>
      <c r="X18" s="4676"/>
      <c r="Y18" s="4676"/>
      <c r="Z18" s="4676"/>
      <c r="AA18" s="4676"/>
      <c r="AB18" s="4676"/>
      <c r="AC18" s="4676"/>
      <c r="AD18" s="4463">
        <f t="shared" si="0"/>
        <v>0</v>
      </c>
      <c r="AE18" s="4484">
        <f t="shared" ref="AE18:AE47" si="3">X18+Z18</f>
        <v>0</v>
      </c>
      <c r="AF18" s="661"/>
      <c r="AG18" s="4753"/>
      <c r="AH18" s="4753"/>
      <c r="AI18" s="661"/>
      <c r="AJ18" s="738"/>
    </row>
    <row r="19" spans="1:36" s="149" customFormat="1" ht="12.75">
      <c r="A19" s="738"/>
      <c r="B19" s="661"/>
      <c r="C19" s="620" t="s">
        <v>3920</v>
      </c>
      <c r="D19" s="4972"/>
      <c r="E19" s="4972"/>
      <c r="F19" s="4973" t="b">
        <v>0</v>
      </c>
      <c r="G19" s="5180"/>
      <c r="H19" s="5180"/>
      <c r="I19" s="5182"/>
      <c r="J19" s="4755"/>
      <c r="K19" s="4755"/>
      <c r="L19" s="5408"/>
      <c r="M19" s="4755"/>
      <c r="N19" s="4755"/>
      <c r="O19" s="4755"/>
      <c r="P19" s="4755"/>
      <c r="Q19" s="4755"/>
      <c r="R19" s="4755"/>
      <c r="S19" s="4755"/>
      <c r="T19" s="4977">
        <f t="shared" si="1"/>
        <v>0</v>
      </c>
      <c r="U19" s="661"/>
      <c r="V19" s="4936">
        <f t="shared" si="2"/>
        <v>0</v>
      </c>
      <c r="W19" s="4676"/>
      <c r="X19" s="4676"/>
      <c r="Y19" s="4676"/>
      <c r="Z19" s="4676"/>
      <c r="AA19" s="4676"/>
      <c r="AB19" s="4676"/>
      <c r="AC19" s="4676"/>
      <c r="AD19" s="4463">
        <f t="shared" si="0"/>
        <v>0</v>
      </c>
      <c r="AE19" s="4484">
        <f t="shared" si="3"/>
        <v>0</v>
      </c>
      <c r="AF19" s="661"/>
      <c r="AG19" s="4753"/>
      <c r="AH19" s="4753"/>
      <c r="AI19" s="661"/>
      <c r="AJ19" s="738"/>
    </row>
    <row r="20" spans="1:36" s="149" customFormat="1" ht="12.75">
      <c r="A20" s="738"/>
      <c r="B20" s="661"/>
      <c r="C20" s="620" t="s">
        <v>3920</v>
      </c>
      <c r="D20" s="4972"/>
      <c r="E20" s="4972"/>
      <c r="F20" s="4973" t="b">
        <v>0</v>
      </c>
      <c r="G20" s="5180"/>
      <c r="H20" s="5180"/>
      <c r="I20" s="5182"/>
      <c r="J20" s="4755"/>
      <c r="K20" s="4755"/>
      <c r="L20" s="5408"/>
      <c r="M20" s="4755"/>
      <c r="N20" s="4755"/>
      <c r="O20" s="4755"/>
      <c r="P20" s="4755"/>
      <c r="Q20" s="4755"/>
      <c r="R20" s="4755"/>
      <c r="S20" s="4755"/>
      <c r="T20" s="4977">
        <f>+Q20+R20-S20</f>
        <v>0</v>
      </c>
      <c r="U20" s="661"/>
      <c r="V20" s="4936">
        <f t="shared" si="2"/>
        <v>0</v>
      </c>
      <c r="W20" s="4676"/>
      <c r="X20" s="4676"/>
      <c r="Y20" s="4676"/>
      <c r="Z20" s="4676"/>
      <c r="AA20" s="4676"/>
      <c r="AB20" s="4676"/>
      <c r="AC20" s="4676"/>
      <c r="AD20" s="4463">
        <f t="shared" si="0"/>
        <v>0</v>
      </c>
      <c r="AE20" s="4484">
        <f t="shared" si="3"/>
        <v>0</v>
      </c>
      <c r="AF20" s="661"/>
      <c r="AG20" s="4753"/>
      <c r="AH20" s="4753"/>
      <c r="AI20" s="661"/>
      <c r="AJ20" s="738"/>
    </row>
    <row r="21" spans="1:36" s="149" customFormat="1" ht="12.75">
      <c r="A21" s="738"/>
      <c r="B21" s="661"/>
      <c r="C21" s="620" t="s">
        <v>3920</v>
      </c>
      <c r="D21" s="4972"/>
      <c r="E21" s="4972"/>
      <c r="F21" s="4973" t="b">
        <v>0</v>
      </c>
      <c r="G21" s="5180"/>
      <c r="H21" s="5180"/>
      <c r="I21" s="5182"/>
      <c r="J21" s="4755"/>
      <c r="K21" s="4755"/>
      <c r="L21" s="5408"/>
      <c r="M21" s="4755"/>
      <c r="N21" s="4755"/>
      <c r="O21" s="4755"/>
      <c r="P21" s="4755"/>
      <c r="Q21" s="4755"/>
      <c r="R21" s="4755"/>
      <c r="S21" s="4755"/>
      <c r="T21" s="4977">
        <f t="shared" si="1"/>
        <v>0</v>
      </c>
      <c r="U21" s="661"/>
      <c r="V21" s="4936">
        <f t="shared" si="2"/>
        <v>0</v>
      </c>
      <c r="W21" s="4676"/>
      <c r="X21" s="4676"/>
      <c r="Y21" s="4676"/>
      <c r="Z21" s="4676"/>
      <c r="AA21" s="4676"/>
      <c r="AB21" s="4676"/>
      <c r="AC21" s="4676"/>
      <c r="AD21" s="4463">
        <f t="shared" si="0"/>
        <v>0</v>
      </c>
      <c r="AE21" s="4484">
        <f t="shared" si="3"/>
        <v>0</v>
      </c>
      <c r="AF21" s="661"/>
      <c r="AG21" s="4753"/>
      <c r="AH21" s="4753"/>
      <c r="AI21" s="661"/>
      <c r="AJ21" s="738"/>
    </row>
    <row r="22" spans="1:36" s="149" customFormat="1" ht="12.75">
      <c r="A22" s="738"/>
      <c r="B22" s="661"/>
      <c r="C22" s="620" t="s">
        <v>3920</v>
      </c>
      <c r="D22" s="4972"/>
      <c r="E22" s="4972"/>
      <c r="F22" s="4973" t="b">
        <v>0</v>
      </c>
      <c r="G22" s="5180"/>
      <c r="H22" s="5180"/>
      <c r="I22" s="5182"/>
      <c r="J22" s="4755"/>
      <c r="K22" s="4755"/>
      <c r="L22" s="5408"/>
      <c r="M22" s="4755"/>
      <c r="N22" s="4755"/>
      <c r="O22" s="4755"/>
      <c r="P22" s="4755"/>
      <c r="Q22" s="4755"/>
      <c r="R22" s="4755"/>
      <c r="S22" s="4755"/>
      <c r="T22" s="4977">
        <f t="shared" si="1"/>
        <v>0</v>
      </c>
      <c r="U22" s="661"/>
      <c r="V22" s="4936">
        <f t="shared" si="2"/>
        <v>0</v>
      </c>
      <c r="W22" s="4676"/>
      <c r="X22" s="4676"/>
      <c r="Y22" s="4676"/>
      <c r="Z22" s="4676"/>
      <c r="AA22" s="4676"/>
      <c r="AB22" s="4676"/>
      <c r="AC22" s="4676"/>
      <c r="AD22" s="4463">
        <f t="shared" si="0"/>
        <v>0</v>
      </c>
      <c r="AE22" s="4484">
        <f t="shared" si="3"/>
        <v>0</v>
      </c>
      <c r="AF22" s="661"/>
      <c r="AG22" s="4753"/>
      <c r="AH22" s="4753"/>
      <c r="AI22" s="661"/>
      <c r="AJ22" s="738"/>
    </row>
    <row r="23" spans="1:36" s="149" customFormat="1" ht="12.75">
      <c r="A23" s="738"/>
      <c r="B23" s="661"/>
      <c r="C23" s="620" t="s">
        <v>3920</v>
      </c>
      <c r="D23" s="4972"/>
      <c r="E23" s="4972"/>
      <c r="F23" s="4973" t="b">
        <v>0</v>
      </c>
      <c r="G23" s="5180"/>
      <c r="H23" s="5180"/>
      <c r="I23" s="5182"/>
      <c r="J23" s="4755"/>
      <c r="K23" s="4755"/>
      <c r="L23" s="5408"/>
      <c r="M23" s="4755"/>
      <c r="N23" s="4755"/>
      <c r="O23" s="4755"/>
      <c r="P23" s="4755"/>
      <c r="Q23" s="4755"/>
      <c r="R23" s="4755"/>
      <c r="S23" s="4755"/>
      <c r="T23" s="4977">
        <f t="shared" si="1"/>
        <v>0</v>
      </c>
      <c r="U23" s="661"/>
      <c r="V23" s="4936">
        <f t="shared" si="2"/>
        <v>0</v>
      </c>
      <c r="W23" s="4676"/>
      <c r="X23" s="4676"/>
      <c r="Y23" s="4676"/>
      <c r="Z23" s="4676"/>
      <c r="AA23" s="4676"/>
      <c r="AB23" s="4676"/>
      <c r="AC23" s="4676"/>
      <c r="AD23" s="4463">
        <f t="shared" si="0"/>
        <v>0</v>
      </c>
      <c r="AE23" s="4484">
        <f t="shared" si="3"/>
        <v>0</v>
      </c>
      <c r="AF23" s="661"/>
      <c r="AG23" s="4753"/>
      <c r="AH23" s="4753"/>
      <c r="AI23" s="661"/>
      <c r="AJ23" s="738"/>
    </row>
    <row r="24" spans="1:36" s="149" customFormat="1" ht="12.75">
      <c r="A24" s="738"/>
      <c r="B24" s="661"/>
      <c r="C24" s="620" t="s">
        <v>3920</v>
      </c>
      <c r="D24" s="4972"/>
      <c r="E24" s="4972"/>
      <c r="F24" s="4973" t="b">
        <v>0</v>
      </c>
      <c r="G24" s="5180"/>
      <c r="H24" s="5180"/>
      <c r="I24" s="5182"/>
      <c r="J24" s="4755"/>
      <c r="K24" s="4755"/>
      <c r="L24" s="5408"/>
      <c r="M24" s="4755"/>
      <c r="N24" s="4755"/>
      <c r="O24" s="4755"/>
      <c r="P24" s="4755"/>
      <c r="Q24" s="4755"/>
      <c r="R24" s="4755"/>
      <c r="S24" s="4755"/>
      <c r="T24" s="4977">
        <f t="shared" si="1"/>
        <v>0</v>
      </c>
      <c r="U24" s="661"/>
      <c r="V24" s="4936">
        <f t="shared" si="2"/>
        <v>0</v>
      </c>
      <c r="W24" s="4676"/>
      <c r="X24" s="4676"/>
      <c r="Y24" s="4676"/>
      <c r="Z24" s="4676"/>
      <c r="AA24" s="4676"/>
      <c r="AB24" s="4676"/>
      <c r="AC24" s="4676"/>
      <c r="AD24" s="4463">
        <f t="shared" si="0"/>
        <v>0</v>
      </c>
      <c r="AE24" s="4484">
        <f t="shared" si="3"/>
        <v>0</v>
      </c>
      <c r="AF24" s="661"/>
      <c r="AG24" s="4753"/>
      <c r="AH24" s="4753"/>
      <c r="AI24" s="661"/>
      <c r="AJ24" s="738"/>
    </row>
    <row r="25" spans="1:36" s="149" customFormat="1" ht="12.75">
      <c r="A25" s="738"/>
      <c r="B25" s="661"/>
      <c r="C25" s="620" t="s">
        <v>3920</v>
      </c>
      <c r="D25" s="4972"/>
      <c r="E25" s="4972"/>
      <c r="F25" s="4973" t="b">
        <v>0</v>
      </c>
      <c r="G25" s="5180"/>
      <c r="H25" s="5180"/>
      <c r="I25" s="5182"/>
      <c r="J25" s="4755"/>
      <c r="K25" s="4755"/>
      <c r="L25" s="5408"/>
      <c r="M25" s="4755"/>
      <c r="N25" s="4755"/>
      <c r="O25" s="4755"/>
      <c r="P25" s="4755"/>
      <c r="Q25" s="4755"/>
      <c r="R25" s="4755"/>
      <c r="S25" s="4755"/>
      <c r="T25" s="4977">
        <f t="shared" si="1"/>
        <v>0</v>
      </c>
      <c r="U25" s="661"/>
      <c r="V25" s="4936">
        <f t="shared" si="2"/>
        <v>0</v>
      </c>
      <c r="W25" s="4676"/>
      <c r="X25" s="4676"/>
      <c r="Y25" s="4676"/>
      <c r="Z25" s="4676"/>
      <c r="AA25" s="4676"/>
      <c r="AB25" s="4676"/>
      <c r="AC25" s="4676"/>
      <c r="AD25" s="4463">
        <f t="shared" si="0"/>
        <v>0</v>
      </c>
      <c r="AE25" s="4484">
        <f t="shared" si="3"/>
        <v>0</v>
      </c>
      <c r="AF25" s="661"/>
      <c r="AG25" s="4753"/>
      <c r="AH25" s="4753"/>
      <c r="AI25" s="661"/>
      <c r="AJ25" s="738"/>
    </row>
    <row r="26" spans="1:36" s="149" customFormat="1" ht="12.75">
      <c r="A26" s="738"/>
      <c r="B26" s="661"/>
      <c r="C26" s="620" t="s">
        <v>3920</v>
      </c>
      <c r="D26" s="4972"/>
      <c r="E26" s="4972"/>
      <c r="F26" s="4973" t="b">
        <v>0</v>
      </c>
      <c r="G26" s="5180"/>
      <c r="H26" s="5180"/>
      <c r="I26" s="5182"/>
      <c r="J26" s="4755"/>
      <c r="K26" s="4755"/>
      <c r="L26" s="5408"/>
      <c r="M26" s="4755"/>
      <c r="N26" s="4755"/>
      <c r="O26" s="4755"/>
      <c r="P26" s="4755"/>
      <c r="Q26" s="4755"/>
      <c r="R26" s="4755"/>
      <c r="S26" s="4755"/>
      <c r="T26" s="4977">
        <f t="shared" si="1"/>
        <v>0</v>
      </c>
      <c r="U26" s="661"/>
      <c r="V26" s="4936">
        <f t="shared" si="2"/>
        <v>0</v>
      </c>
      <c r="W26" s="4676"/>
      <c r="X26" s="4676"/>
      <c r="Y26" s="4676"/>
      <c r="Z26" s="4676"/>
      <c r="AA26" s="4676"/>
      <c r="AB26" s="4676"/>
      <c r="AC26" s="4676"/>
      <c r="AD26" s="4463">
        <f t="shared" si="0"/>
        <v>0</v>
      </c>
      <c r="AE26" s="4484">
        <f t="shared" si="3"/>
        <v>0</v>
      </c>
      <c r="AF26" s="661"/>
      <c r="AG26" s="4753"/>
      <c r="AH26" s="4753"/>
      <c r="AI26" s="661"/>
      <c r="AJ26" s="738"/>
    </row>
    <row r="27" spans="1:36" s="149" customFormat="1" ht="12.75">
      <c r="A27" s="738"/>
      <c r="B27" s="661"/>
      <c r="C27" s="620" t="s">
        <v>3920</v>
      </c>
      <c r="D27" s="4972"/>
      <c r="E27" s="4972"/>
      <c r="F27" s="4973" t="b">
        <v>0</v>
      </c>
      <c r="G27" s="5180"/>
      <c r="H27" s="5180"/>
      <c r="I27" s="5182"/>
      <c r="J27" s="4755"/>
      <c r="K27" s="4755"/>
      <c r="L27" s="5408"/>
      <c r="M27" s="4755"/>
      <c r="N27" s="4755"/>
      <c r="O27" s="4755"/>
      <c r="P27" s="4755"/>
      <c r="Q27" s="4755"/>
      <c r="R27" s="4755"/>
      <c r="S27" s="4755"/>
      <c r="T27" s="4977">
        <f t="shared" si="1"/>
        <v>0</v>
      </c>
      <c r="U27" s="661"/>
      <c r="V27" s="4936">
        <f t="shared" si="2"/>
        <v>0</v>
      </c>
      <c r="W27" s="4676"/>
      <c r="X27" s="4676"/>
      <c r="Y27" s="4676"/>
      <c r="Z27" s="4676"/>
      <c r="AA27" s="4676"/>
      <c r="AB27" s="4676"/>
      <c r="AC27" s="4676"/>
      <c r="AD27" s="4463">
        <f t="shared" si="0"/>
        <v>0</v>
      </c>
      <c r="AE27" s="4484">
        <f t="shared" si="3"/>
        <v>0</v>
      </c>
      <c r="AF27" s="661"/>
      <c r="AG27" s="4753"/>
      <c r="AH27" s="4753"/>
      <c r="AI27" s="661"/>
      <c r="AJ27" s="738"/>
    </row>
    <row r="28" spans="1:36" s="149" customFormat="1" ht="12.75">
      <c r="A28" s="738"/>
      <c r="B28" s="661"/>
      <c r="C28" s="620" t="s">
        <v>3920</v>
      </c>
      <c r="D28" s="4972"/>
      <c r="E28" s="4972"/>
      <c r="F28" s="4973" t="b">
        <v>0</v>
      </c>
      <c r="G28" s="5180"/>
      <c r="H28" s="5180"/>
      <c r="I28" s="5182"/>
      <c r="J28" s="4755"/>
      <c r="K28" s="4755"/>
      <c r="L28" s="5408"/>
      <c r="M28" s="4755"/>
      <c r="N28" s="4755"/>
      <c r="O28" s="4755"/>
      <c r="P28" s="4755"/>
      <c r="Q28" s="4755"/>
      <c r="R28" s="4755"/>
      <c r="S28" s="4755"/>
      <c r="T28" s="4977">
        <f t="shared" si="1"/>
        <v>0</v>
      </c>
      <c r="U28" s="661"/>
      <c r="V28" s="4936">
        <f t="shared" si="2"/>
        <v>0</v>
      </c>
      <c r="W28" s="4676"/>
      <c r="X28" s="4676"/>
      <c r="Y28" s="4676"/>
      <c r="Z28" s="4676"/>
      <c r="AA28" s="4676"/>
      <c r="AB28" s="4676"/>
      <c r="AC28" s="4676"/>
      <c r="AD28" s="4463">
        <f t="shared" si="0"/>
        <v>0</v>
      </c>
      <c r="AE28" s="4484">
        <f t="shared" si="3"/>
        <v>0</v>
      </c>
      <c r="AF28" s="661"/>
      <c r="AG28" s="4753"/>
      <c r="AH28" s="4753"/>
      <c r="AI28" s="661"/>
      <c r="AJ28" s="738"/>
    </row>
    <row r="29" spans="1:36" s="149" customFormat="1" ht="12.75">
      <c r="A29" s="738"/>
      <c r="B29" s="661"/>
      <c r="C29" s="620" t="s">
        <v>3920</v>
      </c>
      <c r="D29" s="4972"/>
      <c r="E29" s="4972"/>
      <c r="F29" s="4973" t="b">
        <v>0</v>
      </c>
      <c r="G29" s="5180"/>
      <c r="H29" s="5180"/>
      <c r="I29" s="5182"/>
      <c r="J29" s="4755"/>
      <c r="K29" s="4755"/>
      <c r="L29" s="5408"/>
      <c r="M29" s="4755"/>
      <c r="N29" s="4755"/>
      <c r="O29" s="4755"/>
      <c r="P29" s="4755"/>
      <c r="Q29" s="4755"/>
      <c r="R29" s="4755"/>
      <c r="S29" s="4755"/>
      <c r="T29" s="4977">
        <f t="shared" si="1"/>
        <v>0</v>
      </c>
      <c r="U29" s="661"/>
      <c r="V29" s="4936">
        <f t="shared" si="2"/>
        <v>0</v>
      </c>
      <c r="W29" s="4676"/>
      <c r="X29" s="4676"/>
      <c r="Y29" s="4676"/>
      <c r="Z29" s="4676"/>
      <c r="AA29" s="4676"/>
      <c r="AB29" s="4676"/>
      <c r="AC29" s="4676"/>
      <c r="AD29" s="4463">
        <f t="shared" si="0"/>
        <v>0</v>
      </c>
      <c r="AE29" s="4484">
        <f t="shared" si="3"/>
        <v>0</v>
      </c>
      <c r="AF29" s="661"/>
      <c r="AG29" s="4753"/>
      <c r="AH29" s="4753"/>
      <c r="AI29" s="661"/>
      <c r="AJ29" s="738"/>
    </row>
    <row r="30" spans="1:36" s="149" customFormat="1" ht="12.75">
      <c r="A30" s="738"/>
      <c r="B30" s="661"/>
      <c r="C30" s="620" t="s">
        <v>3920</v>
      </c>
      <c r="D30" s="4972"/>
      <c r="E30" s="4972"/>
      <c r="F30" s="4973" t="b">
        <v>0</v>
      </c>
      <c r="G30" s="5180"/>
      <c r="H30" s="5180"/>
      <c r="I30" s="5182"/>
      <c r="J30" s="4755"/>
      <c r="K30" s="4755"/>
      <c r="L30" s="5408"/>
      <c r="M30" s="4755"/>
      <c r="N30" s="4755"/>
      <c r="O30" s="4755"/>
      <c r="P30" s="4755"/>
      <c r="Q30" s="4755"/>
      <c r="R30" s="4755"/>
      <c r="S30" s="4755"/>
      <c r="T30" s="4977">
        <f t="shared" si="1"/>
        <v>0</v>
      </c>
      <c r="U30" s="661"/>
      <c r="V30" s="4936">
        <f t="shared" si="2"/>
        <v>0</v>
      </c>
      <c r="W30" s="4676"/>
      <c r="X30" s="4676"/>
      <c r="Y30" s="4676"/>
      <c r="Z30" s="4676"/>
      <c r="AA30" s="4676"/>
      <c r="AB30" s="4676"/>
      <c r="AC30" s="4676"/>
      <c r="AD30" s="4463">
        <f t="shared" si="0"/>
        <v>0</v>
      </c>
      <c r="AE30" s="4484">
        <f t="shared" si="3"/>
        <v>0</v>
      </c>
      <c r="AF30" s="661"/>
      <c r="AG30" s="4753"/>
      <c r="AH30" s="4753"/>
      <c r="AI30" s="661"/>
      <c r="AJ30" s="738"/>
    </row>
    <row r="31" spans="1:36" s="149" customFormat="1" ht="12.75">
      <c r="A31" s="738"/>
      <c r="B31" s="661"/>
      <c r="C31" s="620" t="s">
        <v>3920</v>
      </c>
      <c r="D31" s="4972"/>
      <c r="E31" s="4972"/>
      <c r="F31" s="4973" t="b">
        <v>0</v>
      </c>
      <c r="G31" s="5180"/>
      <c r="H31" s="5180"/>
      <c r="I31" s="5182"/>
      <c r="J31" s="4755"/>
      <c r="K31" s="4755"/>
      <c r="L31" s="5408"/>
      <c r="M31" s="4755"/>
      <c r="N31" s="4755"/>
      <c r="O31" s="4755"/>
      <c r="P31" s="4755"/>
      <c r="Q31" s="4755"/>
      <c r="R31" s="4755"/>
      <c r="S31" s="4755"/>
      <c r="T31" s="4977">
        <f t="shared" si="1"/>
        <v>0</v>
      </c>
      <c r="U31" s="661"/>
      <c r="V31" s="4936">
        <f t="shared" si="2"/>
        <v>0</v>
      </c>
      <c r="W31" s="4676"/>
      <c r="X31" s="4676"/>
      <c r="Y31" s="4676"/>
      <c r="Z31" s="4676"/>
      <c r="AA31" s="4676"/>
      <c r="AB31" s="4676"/>
      <c r="AC31" s="4676"/>
      <c r="AD31" s="4463">
        <f t="shared" si="0"/>
        <v>0</v>
      </c>
      <c r="AE31" s="4484">
        <f t="shared" si="3"/>
        <v>0</v>
      </c>
      <c r="AF31" s="661"/>
      <c r="AG31" s="4753"/>
      <c r="AH31" s="4753"/>
      <c r="AI31" s="661"/>
      <c r="AJ31" s="738"/>
    </row>
    <row r="32" spans="1:36" s="149" customFormat="1" ht="12.75">
      <c r="A32" s="738"/>
      <c r="B32" s="661"/>
      <c r="C32" s="620" t="s">
        <v>3920</v>
      </c>
      <c r="D32" s="4972"/>
      <c r="E32" s="4972"/>
      <c r="F32" s="4973" t="b">
        <v>0</v>
      </c>
      <c r="G32" s="5180"/>
      <c r="H32" s="5180"/>
      <c r="I32" s="5182"/>
      <c r="J32" s="4755"/>
      <c r="K32" s="4755"/>
      <c r="L32" s="5408"/>
      <c r="M32" s="4755"/>
      <c r="N32" s="4755"/>
      <c r="O32" s="4755"/>
      <c r="P32" s="4755"/>
      <c r="Q32" s="4755"/>
      <c r="R32" s="4755"/>
      <c r="S32" s="4755"/>
      <c r="T32" s="4977">
        <f t="shared" si="1"/>
        <v>0</v>
      </c>
      <c r="U32" s="661"/>
      <c r="V32" s="4936">
        <f t="shared" si="2"/>
        <v>0</v>
      </c>
      <c r="W32" s="4676"/>
      <c r="X32" s="4676"/>
      <c r="Y32" s="4676"/>
      <c r="Z32" s="4676"/>
      <c r="AA32" s="4676"/>
      <c r="AB32" s="4676"/>
      <c r="AC32" s="4676"/>
      <c r="AD32" s="4463">
        <f t="shared" si="0"/>
        <v>0</v>
      </c>
      <c r="AE32" s="4484">
        <f t="shared" si="3"/>
        <v>0</v>
      </c>
      <c r="AF32" s="661"/>
      <c r="AG32" s="4753"/>
      <c r="AH32" s="4753"/>
      <c r="AI32" s="661"/>
      <c r="AJ32" s="738"/>
    </row>
    <row r="33" spans="1:36" s="149" customFormat="1" ht="12.75">
      <c r="A33" s="738"/>
      <c r="B33" s="661"/>
      <c r="C33" s="620" t="s">
        <v>3920</v>
      </c>
      <c r="D33" s="4972"/>
      <c r="E33" s="4972"/>
      <c r="F33" s="4973" t="b">
        <v>0</v>
      </c>
      <c r="G33" s="5180"/>
      <c r="H33" s="5180"/>
      <c r="I33" s="5182"/>
      <c r="J33" s="4755"/>
      <c r="K33" s="4755"/>
      <c r="L33" s="5408"/>
      <c r="M33" s="4755"/>
      <c r="N33" s="4755"/>
      <c r="O33" s="4755"/>
      <c r="P33" s="4755"/>
      <c r="Q33" s="4755"/>
      <c r="R33" s="4755"/>
      <c r="S33" s="4755"/>
      <c r="T33" s="4977">
        <f t="shared" si="1"/>
        <v>0</v>
      </c>
      <c r="U33" s="661"/>
      <c r="V33" s="4936">
        <f t="shared" si="2"/>
        <v>0</v>
      </c>
      <c r="W33" s="4676"/>
      <c r="X33" s="4676"/>
      <c r="Y33" s="4676"/>
      <c r="Z33" s="4676"/>
      <c r="AA33" s="4676"/>
      <c r="AB33" s="4676"/>
      <c r="AC33" s="4676"/>
      <c r="AD33" s="4463">
        <f t="shared" si="0"/>
        <v>0</v>
      </c>
      <c r="AE33" s="4484">
        <f t="shared" si="3"/>
        <v>0</v>
      </c>
      <c r="AF33" s="661"/>
      <c r="AG33" s="4753"/>
      <c r="AH33" s="4753"/>
      <c r="AI33" s="661"/>
      <c r="AJ33" s="738"/>
    </row>
    <row r="34" spans="1:36" s="149" customFormat="1" ht="12.75">
      <c r="A34" s="738"/>
      <c r="B34" s="661"/>
      <c r="C34" s="620" t="s">
        <v>3920</v>
      </c>
      <c r="D34" s="4972"/>
      <c r="E34" s="4972"/>
      <c r="F34" s="4973" t="b">
        <v>0</v>
      </c>
      <c r="G34" s="5180"/>
      <c r="H34" s="5180"/>
      <c r="I34" s="5182"/>
      <c r="J34" s="4755"/>
      <c r="K34" s="4755"/>
      <c r="L34" s="5408"/>
      <c r="M34" s="4755"/>
      <c r="N34" s="4755"/>
      <c r="O34" s="4755"/>
      <c r="P34" s="4755"/>
      <c r="Q34" s="4755"/>
      <c r="R34" s="4755"/>
      <c r="S34" s="4755"/>
      <c r="T34" s="4977">
        <f t="shared" si="1"/>
        <v>0</v>
      </c>
      <c r="U34" s="661"/>
      <c r="V34" s="4936">
        <f t="shared" si="2"/>
        <v>0</v>
      </c>
      <c r="W34" s="4676"/>
      <c r="X34" s="4676"/>
      <c r="Y34" s="4676"/>
      <c r="Z34" s="4676"/>
      <c r="AA34" s="4676"/>
      <c r="AB34" s="4676"/>
      <c r="AC34" s="4676"/>
      <c r="AD34" s="4463">
        <f t="shared" si="0"/>
        <v>0</v>
      </c>
      <c r="AE34" s="4484">
        <f t="shared" si="3"/>
        <v>0</v>
      </c>
      <c r="AF34" s="661"/>
      <c r="AG34" s="4753"/>
      <c r="AH34" s="4753"/>
      <c r="AI34" s="661"/>
      <c r="AJ34" s="738"/>
    </row>
    <row r="35" spans="1:36" s="149" customFormat="1" ht="12.75">
      <c r="A35" s="738"/>
      <c r="B35" s="661"/>
      <c r="C35" s="620" t="s">
        <v>3920</v>
      </c>
      <c r="D35" s="4972"/>
      <c r="E35" s="4972"/>
      <c r="F35" s="4973" t="b">
        <v>0</v>
      </c>
      <c r="G35" s="5180"/>
      <c r="H35" s="5180"/>
      <c r="I35" s="5182"/>
      <c r="J35" s="4755"/>
      <c r="K35" s="4755"/>
      <c r="L35" s="5408"/>
      <c r="M35" s="4755"/>
      <c r="N35" s="4755"/>
      <c r="O35" s="4755"/>
      <c r="P35" s="4755"/>
      <c r="Q35" s="4755"/>
      <c r="R35" s="4755"/>
      <c r="S35" s="4755"/>
      <c r="T35" s="4977">
        <f t="shared" si="1"/>
        <v>0</v>
      </c>
      <c r="U35" s="661"/>
      <c r="V35" s="4936">
        <f t="shared" si="2"/>
        <v>0</v>
      </c>
      <c r="W35" s="4676"/>
      <c r="X35" s="4676"/>
      <c r="Y35" s="4676"/>
      <c r="Z35" s="4676"/>
      <c r="AA35" s="4676"/>
      <c r="AB35" s="4676"/>
      <c r="AC35" s="4676"/>
      <c r="AD35" s="4463">
        <f t="shared" si="0"/>
        <v>0</v>
      </c>
      <c r="AE35" s="4484">
        <f t="shared" si="3"/>
        <v>0</v>
      </c>
      <c r="AF35" s="661"/>
      <c r="AG35" s="4753"/>
      <c r="AH35" s="4753"/>
      <c r="AI35" s="661"/>
      <c r="AJ35" s="738"/>
    </row>
    <row r="36" spans="1:36" s="149" customFormat="1" ht="12.75">
      <c r="A36" s="738"/>
      <c r="B36" s="661"/>
      <c r="C36" s="620" t="s">
        <v>3920</v>
      </c>
      <c r="D36" s="4972"/>
      <c r="E36" s="4972"/>
      <c r="F36" s="4973" t="b">
        <v>0</v>
      </c>
      <c r="G36" s="5180"/>
      <c r="H36" s="5180"/>
      <c r="I36" s="5182"/>
      <c r="J36" s="4755"/>
      <c r="K36" s="4755"/>
      <c r="L36" s="5408"/>
      <c r="M36" s="4755"/>
      <c r="N36" s="4755"/>
      <c r="O36" s="4755"/>
      <c r="P36" s="4755"/>
      <c r="Q36" s="4755"/>
      <c r="R36" s="4755"/>
      <c r="S36" s="4755"/>
      <c r="T36" s="4977">
        <f t="shared" si="1"/>
        <v>0</v>
      </c>
      <c r="U36" s="661"/>
      <c r="V36" s="4936">
        <f t="shared" si="2"/>
        <v>0</v>
      </c>
      <c r="W36" s="4676"/>
      <c r="X36" s="4676"/>
      <c r="Y36" s="4676"/>
      <c r="Z36" s="4676"/>
      <c r="AA36" s="4676"/>
      <c r="AB36" s="4676"/>
      <c r="AC36" s="4676"/>
      <c r="AD36" s="4463">
        <f t="shared" si="0"/>
        <v>0</v>
      </c>
      <c r="AE36" s="4484">
        <f t="shared" si="3"/>
        <v>0</v>
      </c>
      <c r="AF36" s="661"/>
      <c r="AG36" s="4753"/>
      <c r="AH36" s="4753"/>
      <c r="AI36" s="661"/>
      <c r="AJ36" s="738"/>
    </row>
    <row r="37" spans="1:36" s="149" customFormat="1" ht="12.75">
      <c r="A37" s="738"/>
      <c r="B37" s="661"/>
      <c r="C37" s="620" t="s">
        <v>3920</v>
      </c>
      <c r="D37" s="4972"/>
      <c r="E37" s="4972"/>
      <c r="F37" s="4973" t="b">
        <v>0</v>
      </c>
      <c r="G37" s="5180"/>
      <c r="H37" s="5180"/>
      <c r="I37" s="5182"/>
      <c r="J37" s="4755"/>
      <c r="K37" s="4755"/>
      <c r="L37" s="5408"/>
      <c r="M37" s="4755"/>
      <c r="N37" s="4755"/>
      <c r="O37" s="4755"/>
      <c r="P37" s="4755"/>
      <c r="Q37" s="4755"/>
      <c r="R37" s="4755"/>
      <c r="S37" s="4755"/>
      <c r="T37" s="4977">
        <f t="shared" si="1"/>
        <v>0</v>
      </c>
      <c r="U37" s="661"/>
      <c r="V37" s="4936">
        <f t="shared" si="2"/>
        <v>0</v>
      </c>
      <c r="W37" s="4676"/>
      <c r="X37" s="4676"/>
      <c r="Y37" s="4676"/>
      <c r="Z37" s="4676"/>
      <c r="AA37" s="4676"/>
      <c r="AB37" s="4676"/>
      <c r="AC37" s="4676"/>
      <c r="AD37" s="4463">
        <f t="shared" si="0"/>
        <v>0</v>
      </c>
      <c r="AE37" s="4484">
        <f t="shared" si="3"/>
        <v>0</v>
      </c>
      <c r="AF37" s="661"/>
      <c r="AG37" s="4753"/>
      <c r="AH37" s="4753"/>
      <c r="AI37" s="661"/>
      <c r="AJ37" s="738"/>
    </row>
    <row r="38" spans="1:36" s="149" customFormat="1" ht="12.75">
      <c r="A38" s="738"/>
      <c r="B38" s="661"/>
      <c r="C38" s="620" t="s">
        <v>3920</v>
      </c>
      <c r="D38" s="4972"/>
      <c r="E38" s="4972"/>
      <c r="F38" s="4973" t="b">
        <v>0</v>
      </c>
      <c r="G38" s="5180"/>
      <c r="H38" s="5180"/>
      <c r="I38" s="5182"/>
      <c r="J38" s="4755"/>
      <c r="K38" s="4755"/>
      <c r="L38" s="5408"/>
      <c r="M38" s="4755"/>
      <c r="N38" s="4755"/>
      <c r="O38" s="4755"/>
      <c r="P38" s="4755"/>
      <c r="Q38" s="4755"/>
      <c r="R38" s="4755"/>
      <c r="S38" s="4755"/>
      <c r="T38" s="4977">
        <f t="shared" si="1"/>
        <v>0</v>
      </c>
      <c r="U38" s="661"/>
      <c r="V38" s="4936">
        <f t="shared" si="2"/>
        <v>0</v>
      </c>
      <c r="W38" s="4676"/>
      <c r="X38" s="4676"/>
      <c r="Y38" s="4676"/>
      <c r="Z38" s="4676"/>
      <c r="AA38" s="4676"/>
      <c r="AB38" s="4676"/>
      <c r="AC38" s="4676"/>
      <c r="AD38" s="4463">
        <f t="shared" si="0"/>
        <v>0</v>
      </c>
      <c r="AE38" s="4484">
        <f t="shared" si="3"/>
        <v>0</v>
      </c>
      <c r="AF38" s="661"/>
      <c r="AG38" s="4753"/>
      <c r="AH38" s="4753"/>
      <c r="AI38" s="661"/>
      <c r="AJ38" s="738"/>
    </row>
    <row r="39" spans="1:36" s="149" customFormat="1" ht="12.75">
      <c r="A39" s="738"/>
      <c r="B39" s="661"/>
      <c r="C39" s="620" t="s">
        <v>3920</v>
      </c>
      <c r="D39" s="4972"/>
      <c r="E39" s="4972"/>
      <c r="F39" s="4973" t="b">
        <v>0</v>
      </c>
      <c r="G39" s="5180"/>
      <c r="H39" s="5180"/>
      <c r="I39" s="5182"/>
      <c r="J39" s="4755"/>
      <c r="K39" s="4755"/>
      <c r="L39" s="5408"/>
      <c r="M39" s="4755"/>
      <c r="N39" s="4755"/>
      <c r="O39" s="4755"/>
      <c r="P39" s="4755"/>
      <c r="Q39" s="4755"/>
      <c r="R39" s="4755"/>
      <c r="S39" s="4755"/>
      <c r="T39" s="4977">
        <f t="shared" si="1"/>
        <v>0</v>
      </c>
      <c r="U39" s="661"/>
      <c r="V39" s="4936">
        <f t="shared" si="2"/>
        <v>0</v>
      </c>
      <c r="W39" s="4676"/>
      <c r="X39" s="4676"/>
      <c r="Y39" s="4676"/>
      <c r="Z39" s="4676"/>
      <c r="AA39" s="4676"/>
      <c r="AB39" s="4676"/>
      <c r="AC39" s="4676"/>
      <c r="AD39" s="4463">
        <f t="shared" si="0"/>
        <v>0</v>
      </c>
      <c r="AE39" s="4484">
        <f t="shared" si="3"/>
        <v>0</v>
      </c>
      <c r="AF39" s="661"/>
      <c r="AG39" s="4753"/>
      <c r="AH39" s="4753"/>
      <c r="AI39" s="661"/>
      <c r="AJ39" s="738"/>
    </row>
    <row r="40" spans="1:36" s="149" customFormat="1" ht="12.75">
      <c r="A40" s="738"/>
      <c r="B40" s="661"/>
      <c r="C40" s="620" t="s">
        <v>3920</v>
      </c>
      <c r="D40" s="4972"/>
      <c r="E40" s="4972"/>
      <c r="F40" s="4973" t="b">
        <v>0</v>
      </c>
      <c r="G40" s="5180"/>
      <c r="H40" s="5180"/>
      <c r="I40" s="5182"/>
      <c r="J40" s="4755"/>
      <c r="K40" s="4755"/>
      <c r="L40" s="5408"/>
      <c r="M40" s="4755"/>
      <c r="N40" s="4755"/>
      <c r="O40" s="4755"/>
      <c r="P40" s="4755"/>
      <c r="Q40" s="4755"/>
      <c r="R40" s="4755"/>
      <c r="S40" s="4755"/>
      <c r="T40" s="4977">
        <f t="shared" si="1"/>
        <v>0</v>
      </c>
      <c r="U40" s="661"/>
      <c r="V40" s="4936">
        <f t="shared" si="2"/>
        <v>0</v>
      </c>
      <c r="W40" s="4676"/>
      <c r="X40" s="4676"/>
      <c r="Y40" s="4676"/>
      <c r="Z40" s="4676"/>
      <c r="AA40" s="4676"/>
      <c r="AB40" s="4676"/>
      <c r="AC40" s="4676"/>
      <c r="AD40" s="4463">
        <f t="shared" si="0"/>
        <v>0</v>
      </c>
      <c r="AE40" s="4484">
        <f t="shared" si="3"/>
        <v>0</v>
      </c>
      <c r="AF40" s="661"/>
      <c r="AG40" s="4753"/>
      <c r="AH40" s="4753"/>
      <c r="AI40" s="661"/>
      <c r="AJ40" s="738"/>
    </row>
    <row r="41" spans="1:36" s="149" customFormat="1" ht="12.75">
      <c r="A41" s="738"/>
      <c r="B41" s="661"/>
      <c r="C41" s="620" t="s">
        <v>3920</v>
      </c>
      <c r="D41" s="4972"/>
      <c r="E41" s="4972"/>
      <c r="F41" s="4973" t="b">
        <v>0</v>
      </c>
      <c r="G41" s="5180"/>
      <c r="H41" s="5180"/>
      <c r="I41" s="5182"/>
      <c r="J41" s="4755"/>
      <c r="K41" s="4755"/>
      <c r="L41" s="5408"/>
      <c r="M41" s="4755"/>
      <c r="N41" s="4755"/>
      <c r="O41" s="4755"/>
      <c r="P41" s="4755"/>
      <c r="Q41" s="4755"/>
      <c r="R41" s="4755"/>
      <c r="S41" s="4755"/>
      <c r="T41" s="4977">
        <f t="shared" si="1"/>
        <v>0</v>
      </c>
      <c r="U41" s="661"/>
      <c r="V41" s="4936">
        <f t="shared" si="2"/>
        <v>0</v>
      </c>
      <c r="W41" s="4676"/>
      <c r="X41" s="4676"/>
      <c r="Y41" s="4676"/>
      <c r="Z41" s="4676"/>
      <c r="AA41" s="4676"/>
      <c r="AB41" s="4676"/>
      <c r="AC41" s="4676"/>
      <c r="AD41" s="4463">
        <f t="shared" si="0"/>
        <v>0</v>
      </c>
      <c r="AE41" s="4484">
        <f t="shared" si="3"/>
        <v>0</v>
      </c>
      <c r="AF41" s="661"/>
      <c r="AG41" s="4753"/>
      <c r="AH41" s="4753"/>
      <c r="AI41" s="661"/>
      <c r="AJ41" s="738"/>
    </row>
    <row r="42" spans="1:36" s="149" customFormat="1" ht="12.75">
      <c r="A42" s="738"/>
      <c r="B42" s="661"/>
      <c r="C42" s="620" t="s">
        <v>3920</v>
      </c>
      <c r="D42" s="4972"/>
      <c r="E42" s="4972"/>
      <c r="F42" s="4973" t="b">
        <v>0</v>
      </c>
      <c r="G42" s="5180"/>
      <c r="H42" s="5180"/>
      <c r="I42" s="5182"/>
      <c r="J42" s="4755"/>
      <c r="K42" s="4755"/>
      <c r="L42" s="5408"/>
      <c r="M42" s="4755"/>
      <c r="N42" s="4755"/>
      <c r="O42" s="4755"/>
      <c r="P42" s="4755"/>
      <c r="Q42" s="4755"/>
      <c r="R42" s="4755"/>
      <c r="S42" s="4755"/>
      <c r="T42" s="4977">
        <f t="shared" si="1"/>
        <v>0</v>
      </c>
      <c r="U42" s="661"/>
      <c r="V42" s="4936">
        <f t="shared" si="2"/>
        <v>0</v>
      </c>
      <c r="W42" s="4676"/>
      <c r="X42" s="4676"/>
      <c r="Y42" s="4676"/>
      <c r="Z42" s="4676"/>
      <c r="AA42" s="4676"/>
      <c r="AB42" s="4676"/>
      <c r="AC42" s="4676"/>
      <c r="AD42" s="4463">
        <f t="shared" si="0"/>
        <v>0</v>
      </c>
      <c r="AE42" s="4484">
        <f t="shared" si="3"/>
        <v>0</v>
      </c>
      <c r="AF42" s="661"/>
      <c r="AG42" s="4753"/>
      <c r="AH42" s="4753"/>
      <c r="AI42" s="661"/>
      <c r="AJ42" s="738"/>
    </row>
    <row r="43" spans="1:36" s="149" customFormat="1" ht="12.75">
      <c r="A43" s="738"/>
      <c r="B43" s="661"/>
      <c r="C43" s="620" t="s">
        <v>3920</v>
      </c>
      <c r="D43" s="4972"/>
      <c r="E43" s="4972"/>
      <c r="F43" s="4973" t="b">
        <v>0</v>
      </c>
      <c r="G43" s="5180"/>
      <c r="H43" s="5180"/>
      <c r="I43" s="5182"/>
      <c r="J43" s="4755"/>
      <c r="K43" s="4755"/>
      <c r="L43" s="5408"/>
      <c r="M43" s="4755"/>
      <c r="N43" s="4755"/>
      <c r="O43" s="4755"/>
      <c r="P43" s="4755"/>
      <c r="Q43" s="4755"/>
      <c r="R43" s="4755"/>
      <c r="S43" s="4755"/>
      <c r="T43" s="4977">
        <f t="shared" si="1"/>
        <v>0</v>
      </c>
      <c r="U43" s="661"/>
      <c r="V43" s="4936">
        <f t="shared" si="2"/>
        <v>0</v>
      </c>
      <c r="W43" s="4676"/>
      <c r="X43" s="4676"/>
      <c r="Y43" s="4676"/>
      <c r="Z43" s="4676"/>
      <c r="AA43" s="4676"/>
      <c r="AB43" s="4676"/>
      <c r="AC43" s="4676"/>
      <c r="AD43" s="4463">
        <f t="shared" si="0"/>
        <v>0</v>
      </c>
      <c r="AE43" s="4484">
        <f t="shared" si="3"/>
        <v>0</v>
      </c>
      <c r="AF43" s="661"/>
      <c r="AG43" s="4753"/>
      <c r="AH43" s="4753"/>
      <c r="AI43" s="661"/>
      <c r="AJ43" s="738"/>
    </row>
    <row r="44" spans="1:36" s="149" customFormat="1" ht="12.75">
      <c r="A44" s="738"/>
      <c r="B44" s="661"/>
      <c r="C44" s="620" t="s">
        <v>3920</v>
      </c>
      <c r="D44" s="4972"/>
      <c r="E44" s="4972"/>
      <c r="F44" s="4973" t="b">
        <v>0</v>
      </c>
      <c r="G44" s="5180"/>
      <c r="H44" s="5180"/>
      <c r="I44" s="5182"/>
      <c r="J44" s="4755"/>
      <c r="K44" s="4755"/>
      <c r="L44" s="5408"/>
      <c r="M44" s="4755"/>
      <c r="N44" s="4755"/>
      <c r="O44" s="4755"/>
      <c r="P44" s="4755"/>
      <c r="Q44" s="4755"/>
      <c r="R44" s="4755"/>
      <c r="S44" s="4755"/>
      <c r="T44" s="4977">
        <f t="shared" si="1"/>
        <v>0</v>
      </c>
      <c r="U44" s="661"/>
      <c r="V44" s="4936">
        <f t="shared" si="2"/>
        <v>0</v>
      </c>
      <c r="W44" s="4676"/>
      <c r="X44" s="4676"/>
      <c r="Y44" s="4676"/>
      <c r="Z44" s="4676"/>
      <c r="AA44" s="4676"/>
      <c r="AB44" s="4676"/>
      <c r="AC44" s="4676"/>
      <c r="AD44" s="4463">
        <f t="shared" si="0"/>
        <v>0</v>
      </c>
      <c r="AE44" s="4484">
        <f t="shared" si="3"/>
        <v>0</v>
      </c>
      <c r="AF44" s="661"/>
      <c r="AG44" s="4753"/>
      <c r="AH44" s="4753"/>
      <c r="AI44" s="661"/>
      <c r="AJ44" s="738"/>
    </row>
    <row r="45" spans="1:36" s="149" customFormat="1" ht="12.75">
      <c r="A45" s="738"/>
      <c r="B45" s="661"/>
      <c r="C45" s="620" t="s">
        <v>3920</v>
      </c>
      <c r="D45" s="4972"/>
      <c r="E45" s="4972"/>
      <c r="F45" s="4973" t="b">
        <v>0</v>
      </c>
      <c r="G45" s="5180"/>
      <c r="H45" s="5180"/>
      <c r="I45" s="5182"/>
      <c r="J45" s="4755"/>
      <c r="K45" s="4755"/>
      <c r="L45" s="5408"/>
      <c r="M45" s="4755"/>
      <c r="N45" s="4755"/>
      <c r="O45" s="4755"/>
      <c r="P45" s="4755"/>
      <c r="Q45" s="4755"/>
      <c r="R45" s="4755"/>
      <c r="S45" s="4755"/>
      <c r="T45" s="4977">
        <f t="shared" si="1"/>
        <v>0</v>
      </c>
      <c r="U45" s="661"/>
      <c r="V45" s="4936">
        <f t="shared" si="2"/>
        <v>0</v>
      </c>
      <c r="W45" s="4676"/>
      <c r="X45" s="4676"/>
      <c r="Y45" s="4676"/>
      <c r="Z45" s="4676"/>
      <c r="AA45" s="4676"/>
      <c r="AB45" s="4676"/>
      <c r="AC45" s="4676"/>
      <c r="AD45" s="4463">
        <f t="shared" si="0"/>
        <v>0</v>
      </c>
      <c r="AE45" s="4484">
        <f t="shared" si="3"/>
        <v>0</v>
      </c>
      <c r="AF45" s="661"/>
      <c r="AG45" s="4753"/>
      <c r="AH45" s="4753"/>
      <c r="AI45" s="661"/>
      <c r="AJ45" s="738"/>
    </row>
    <row r="46" spans="1:36" s="149" customFormat="1" ht="12.75">
      <c r="A46" s="738"/>
      <c r="B46" s="661"/>
      <c r="C46" s="620" t="s">
        <v>3920</v>
      </c>
      <c r="D46" s="4972"/>
      <c r="E46" s="4972"/>
      <c r="F46" s="4973" t="b">
        <v>0</v>
      </c>
      <c r="G46" s="5180"/>
      <c r="H46" s="5180"/>
      <c r="I46" s="5182"/>
      <c r="J46" s="4755"/>
      <c r="K46" s="4755"/>
      <c r="L46" s="5408"/>
      <c r="M46" s="4755"/>
      <c r="N46" s="4755"/>
      <c r="O46" s="4755"/>
      <c r="P46" s="4755"/>
      <c r="Q46" s="4755"/>
      <c r="R46" s="4755"/>
      <c r="S46" s="4755"/>
      <c r="T46" s="4977">
        <f t="shared" si="1"/>
        <v>0</v>
      </c>
      <c r="U46" s="661"/>
      <c r="V46" s="4936">
        <f t="shared" si="2"/>
        <v>0</v>
      </c>
      <c r="W46" s="4676"/>
      <c r="X46" s="4676"/>
      <c r="Y46" s="4676"/>
      <c r="Z46" s="4676"/>
      <c r="AA46" s="4676"/>
      <c r="AB46" s="4676"/>
      <c r="AC46" s="4676"/>
      <c r="AD46" s="4463">
        <f>AA46+AB46-AC46</f>
        <v>0</v>
      </c>
      <c r="AE46" s="4484">
        <f t="shared" si="3"/>
        <v>0</v>
      </c>
      <c r="AF46" s="661"/>
      <c r="AG46" s="4753"/>
      <c r="AH46" s="4753"/>
      <c r="AI46" s="661"/>
      <c r="AJ46" s="738"/>
    </row>
    <row r="47" spans="1:36" s="149" customFormat="1" ht="12.75">
      <c r="A47" s="738"/>
      <c r="B47" s="661"/>
      <c r="C47" s="620" t="s">
        <v>3920</v>
      </c>
      <c r="D47" s="4972"/>
      <c r="E47" s="4972"/>
      <c r="F47" s="4973" t="b">
        <v>0</v>
      </c>
      <c r="G47" s="5180"/>
      <c r="H47" s="5180"/>
      <c r="I47" s="5182"/>
      <c r="J47" s="4755"/>
      <c r="K47" s="4755"/>
      <c r="L47" s="5408"/>
      <c r="M47" s="4755"/>
      <c r="N47" s="4755"/>
      <c r="O47" s="4755"/>
      <c r="P47" s="4755"/>
      <c r="Q47" s="4755"/>
      <c r="R47" s="4755"/>
      <c r="S47" s="4755"/>
      <c r="T47" s="4977">
        <f t="shared" si="1"/>
        <v>0</v>
      </c>
      <c r="U47" s="661"/>
      <c r="V47" s="4936">
        <f t="shared" si="2"/>
        <v>0</v>
      </c>
      <c r="W47" s="4676"/>
      <c r="X47" s="4676"/>
      <c r="Y47" s="4676"/>
      <c r="Z47" s="4676"/>
      <c r="AA47" s="4676"/>
      <c r="AB47" s="4676"/>
      <c r="AC47" s="4676"/>
      <c r="AD47" s="4463">
        <f>AA47+AB47-AC47</f>
        <v>0</v>
      </c>
      <c r="AE47" s="4484">
        <f t="shared" si="3"/>
        <v>0</v>
      </c>
      <c r="AF47" s="661"/>
      <c r="AG47" s="4753"/>
      <c r="AH47" s="4753"/>
      <c r="AI47" s="661"/>
      <c r="AJ47" s="738"/>
    </row>
    <row r="48" spans="1:36" s="149" customFormat="1" ht="12.75">
      <c r="A48" s="738"/>
      <c r="B48" s="661"/>
      <c r="C48" s="5409" t="s">
        <v>1269</v>
      </c>
      <c r="D48" s="5410"/>
      <c r="E48" s="5411"/>
      <c r="F48" s="5412"/>
      <c r="G48" s="5413"/>
      <c r="H48" s="5413"/>
      <c r="I48" s="5414"/>
      <c r="J48" s="5415">
        <f>SUMIF($F$15:$F$47,"TRUE",J15:J47)</f>
        <v>0</v>
      </c>
      <c r="K48" s="5415">
        <f>SUMIF($F$15:$F$47,"TRUE",K15:K47)</f>
        <v>0</v>
      </c>
      <c r="L48" s="5416"/>
      <c r="M48" s="5415">
        <f t="shared" ref="M48:T48" si="4">SUMIF($F$15:$F$47,"TRUE",M15:M47)</f>
        <v>0</v>
      </c>
      <c r="N48" s="5415">
        <f t="shared" si="4"/>
        <v>0</v>
      </c>
      <c r="O48" s="5415">
        <f t="shared" si="4"/>
        <v>0</v>
      </c>
      <c r="P48" s="5415">
        <f t="shared" si="4"/>
        <v>0</v>
      </c>
      <c r="Q48" s="5415">
        <f t="shared" si="4"/>
        <v>0</v>
      </c>
      <c r="R48" s="5415">
        <f t="shared" si="4"/>
        <v>0</v>
      </c>
      <c r="S48" s="5415">
        <f t="shared" si="4"/>
        <v>0</v>
      </c>
      <c r="T48" s="5417">
        <f t="shared" si="4"/>
        <v>0</v>
      </c>
      <c r="U48" s="661"/>
      <c r="V48" s="5433">
        <f t="shared" ref="V48:AE48" si="5">SUMIF($F$15:$F$47,"TRUE",V15:V47)</f>
        <v>0</v>
      </c>
      <c r="W48" s="5415">
        <f t="shared" si="5"/>
        <v>0</v>
      </c>
      <c r="X48" s="5415">
        <f t="shared" si="5"/>
        <v>0</v>
      </c>
      <c r="Y48" s="5415">
        <f t="shared" si="5"/>
        <v>0</v>
      </c>
      <c r="Z48" s="5415">
        <f t="shared" si="5"/>
        <v>0</v>
      </c>
      <c r="AA48" s="5415">
        <f>SUMIF($F$15:$F$47,"TRUE",AA15:AA47)</f>
        <v>0</v>
      </c>
      <c r="AB48" s="5415">
        <f>SUMIF($F$15:$F$47,"TRUE",AB15:AB47)</f>
        <v>0</v>
      </c>
      <c r="AC48" s="5415">
        <f t="shared" si="5"/>
        <v>0</v>
      </c>
      <c r="AD48" s="5415">
        <f>SUMIF($F$15:$F$47,"TRUE",AD15:AD47)</f>
        <v>0</v>
      </c>
      <c r="AE48" s="5417">
        <f t="shared" si="5"/>
        <v>0</v>
      </c>
      <c r="AF48" s="661"/>
      <c r="AG48" s="5436">
        <f>SUMIF($F$15:$F$47,"TRUE",AG15:AG47)</f>
        <v>0</v>
      </c>
      <c r="AH48" s="7449"/>
      <c r="AI48" s="661"/>
      <c r="AJ48" s="738"/>
    </row>
    <row r="49" spans="1:36" s="149" customFormat="1" ht="13.5" thickBot="1">
      <c r="A49" s="738"/>
      <c r="B49" s="661"/>
      <c r="C49" s="4987" t="s">
        <v>1270</v>
      </c>
      <c r="D49" s="5418"/>
      <c r="E49" s="5419"/>
      <c r="F49" s="5420"/>
      <c r="G49" s="5420"/>
      <c r="H49" s="5420"/>
      <c r="I49" s="5421"/>
      <c r="J49" s="5422">
        <f>SUM(J15:J47)</f>
        <v>0</v>
      </c>
      <c r="K49" s="5422">
        <f>SUM(K15:K47)</f>
        <v>0</v>
      </c>
      <c r="L49" s="5423"/>
      <c r="M49" s="5422">
        <f t="shared" ref="M49:T49" si="6">SUM(M15:M47)</f>
        <v>0</v>
      </c>
      <c r="N49" s="5422">
        <f t="shared" si="6"/>
        <v>0</v>
      </c>
      <c r="O49" s="5422">
        <f t="shared" si="6"/>
        <v>0</v>
      </c>
      <c r="P49" s="5422">
        <f t="shared" si="6"/>
        <v>0</v>
      </c>
      <c r="Q49" s="5422">
        <f t="shared" si="6"/>
        <v>0</v>
      </c>
      <c r="R49" s="5422">
        <f t="shared" si="6"/>
        <v>0</v>
      </c>
      <c r="S49" s="5422">
        <f t="shared" si="6"/>
        <v>0</v>
      </c>
      <c r="T49" s="5424">
        <f t="shared" si="6"/>
        <v>0</v>
      </c>
      <c r="U49" s="661"/>
      <c r="V49" s="5434">
        <f t="shared" ref="V49:AE49" si="7">SUM(V15:V47)</f>
        <v>0</v>
      </c>
      <c r="W49" s="5422">
        <f t="shared" si="7"/>
        <v>0</v>
      </c>
      <c r="X49" s="5422">
        <f t="shared" si="7"/>
        <v>0</v>
      </c>
      <c r="Y49" s="5422">
        <f t="shared" si="7"/>
        <v>0</v>
      </c>
      <c r="Z49" s="5422">
        <f t="shared" si="7"/>
        <v>0</v>
      </c>
      <c r="AA49" s="5422">
        <f>SUM(AA15:AA47)</f>
        <v>0</v>
      </c>
      <c r="AB49" s="5422">
        <f>SUM(AB15:AB47)</f>
        <v>0</v>
      </c>
      <c r="AC49" s="5422">
        <f t="shared" si="7"/>
        <v>0</v>
      </c>
      <c r="AD49" s="5422">
        <f t="shared" si="7"/>
        <v>0</v>
      </c>
      <c r="AE49" s="5424">
        <f t="shared" si="7"/>
        <v>0</v>
      </c>
      <c r="AF49" s="661"/>
      <c r="AG49" s="4940">
        <f>SUM(AG15:AG47)</f>
        <v>0</v>
      </c>
      <c r="AH49" s="7457"/>
      <c r="AI49" s="661"/>
      <c r="AJ49" s="738"/>
    </row>
    <row r="50" spans="1:36" s="149" customFormat="1" ht="12.75">
      <c r="A50" s="738"/>
      <c r="B50" s="661"/>
      <c r="C50" s="976"/>
      <c r="D50" s="976"/>
      <c r="E50" s="977"/>
      <c r="F50" s="988"/>
      <c r="G50" s="661"/>
      <c r="H50" s="977"/>
      <c r="I50" s="977"/>
      <c r="J50" s="977"/>
      <c r="K50" s="977"/>
      <c r="L50" s="977"/>
      <c r="M50" s="976"/>
      <c r="N50" s="976"/>
      <c r="O50" s="976"/>
      <c r="P50" s="976"/>
      <c r="Q50" s="976"/>
      <c r="R50" s="976"/>
      <c r="S50" s="976"/>
      <c r="T50" s="976"/>
      <c r="U50" s="661"/>
      <c r="V50" s="661"/>
      <c r="W50" s="661"/>
      <c r="X50" s="661"/>
      <c r="Y50" s="661"/>
      <c r="Z50" s="661"/>
      <c r="AA50" s="661"/>
      <c r="AB50" s="661"/>
      <c r="AC50" s="661"/>
      <c r="AD50" s="661"/>
      <c r="AE50" s="661"/>
      <c r="AF50" s="661"/>
      <c r="AG50" s="661"/>
      <c r="AH50" s="6177"/>
      <c r="AI50" s="661"/>
      <c r="AJ50" s="738"/>
    </row>
    <row r="51" spans="1:36" s="149" customFormat="1" ht="13.5" thickBot="1">
      <c r="A51" s="738"/>
      <c r="B51" s="661"/>
      <c r="C51" s="976"/>
      <c r="D51" s="976"/>
      <c r="E51" s="1271"/>
      <c r="F51" s="237" t="s">
        <v>56</v>
      </c>
      <c r="G51" s="872" t="s">
        <v>3243</v>
      </c>
      <c r="H51" s="976"/>
      <c r="I51" s="976"/>
      <c r="J51" s="976"/>
      <c r="K51" s="976"/>
      <c r="L51" s="976"/>
      <c r="M51" s="976"/>
      <c r="N51" s="976"/>
      <c r="O51" s="976"/>
      <c r="P51" s="976"/>
      <c r="Q51" s="978"/>
      <c r="R51" s="978"/>
      <c r="S51" s="978"/>
      <c r="T51" s="978"/>
      <c r="U51" s="219"/>
      <c r="V51" s="219"/>
      <c r="W51" s="219"/>
      <c r="X51" s="219"/>
      <c r="Y51" s="219"/>
      <c r="Z51" s="661"/>
      <c r="AA51" s="661"/>
      <c r="AB51" s="661"/>
      <c r="AC51" s="661"/>
      <c r="AD51" s="661"/>
      <c r="AE51" s="661"/>
      <c r="AF51" s="661"/>
      <c r="AG51" s="661"/>
      <c r="AH51" s="6177"/>
      <c r="AI51" s="661"/>
      <c r="AJ51" s="738"/>
    </row>
    <row r="52" spans="1:36" ht="15.75">
      <c r="A52" s="756"/>
      <c r="B52" s="974"/>
      <c r="C52" s="976"/>
      <c r="D52" s="976"/>
      <c r="E52" s="3276"/>
      <c r="F52" s="3224"/>
      <c r="G52" s="100" t="s">
        <v>1271</v>
      </c>
      <c r="H52" s="991"/>
      <c r="I52" s="991"/>
      <c r="J52" s="991"/>
      <c r="K52" s="991"/>
      <c r="L52" s="991"/>
      <c r="M52" s="976"/>
      <c r="N52" s="976"/>
      <c r="O52" s="976"/>
      <c r="P52" s="976"/>
      <c r="Q52" s="978"/>
      <c r="R52" s="979"/>
      <c r="S52" s="980"/>
      <c r="T52" s="980"/>
      <c r="U52" s="981"/>
      <c r="V52" s="981"/>
      <c r="W52" s="981"/>
      <c r="X52" s="981"/>
      <c r="Y52" s="8937" t="s">
        <v>4185</v>
      </c>
      <c r="Z52" s="8939" t="s">
        <v>4163</v>
      </c>
      <c r="AA52" s="8922" t="s">
        <v>1367</v>
      </c>
      <c r="AB52" s="8922"/>
      <c r="AC52" s="8922" t="s">
        <v>4161</v>
      </c>
      <c r="AD52" s="8923"/>
      <c r="AE52" s="974"/>
      <c r="AF52" s="974"/>
      <c r="AG52" s="974"/>
      <c r="AH52" s="974"/>
      <c r="AI52" s="974"/>
      <c r="AJ52" s="756"/>
    </row>
    <row r="53" spans="1:36" ht="15.75" thickBot="1">
      <c r="A53" s="756"/>
      <c r="B53" s="974"/>
      <c r="C53" s="976"/>
      <c r="D53" s="976"/>
      <c r="E53" s="3277"/>
      <c r="F53" s="3278"/>
      <c r="G53" s="6174" t="s">
        <v>4165</v>
      </c>
      <c r="H53" s="803"/>
      <c r="I53" s="803"/>
      <c r="J53" s="803"/>
      <c r="K53" s="803"/>
      <c r="L53" s="803"/>
      <c r="M53" s="976"/>
      <c r="N53" s="976"/>
      <c r="O53" s="976"/>
      <c r="P53" s="976"/>
      <c r="Q53" s="978"/>
      <c r="R53" s="979"/>
      <c r="S53" s="978"/>
      <c r="T53" s="978"/>
      <c r="U53" s="981"/>
      <c r="V53" s="981"/>
      <c r="W53" s="981"/>
      <c r="X53" s="981"/>
      <c r="Y53" s="8938"/>
      <c r="Z53" s="8940"/>
      <c r="AA53" s="7442" t="s">
        <v>1262</v>
      </c>
      <c r="AB53" s="7442" t="s">
        <v>4162</v>
      </c>
      <c r="AC53" s="7442" t="s">
        <v>1262</v>
      </c>
      <c r="AD53" s="7443" t="s">
        <v>4162</v>
      </c>
      <c r="AE53" s="974"/>
      <c r="AF53" s="974"/>
      <c r="AG53" s="974"/>
      <c r="AH53" s="974"/>
      <c r="AI53" s="974"/>
      <c r="AJ53" s="756"/>
    </row>
    <row r="54" spans="1:36">
      <c r="A54" s="756"/>
      <c r="B54" s="974"/>
      <c r="C54" s="978"/>
      <c r="D54" s="978"/>
      <c r="E54" s="974"/>
      <c r="F54" s="974"/>
      <c r="G54" s="974"/>
      <c r="H54" s="980"/>
      <c r="I54" s="980"/>
      <c r="J54" s="980"/>
      <c r="K54" s="980"/>
      <c r="L54" s="980"/>
      <c r="M54" s="980"/>
      <c r="N54" s="980"/>
      <c r="O54" s="985"/>
      <c r="P54" s="985"/>
      <c r="Q54" s="980"/>
      <c r="R54" s="979"/>
      <c r="S54" s="980"/>
      <c r="T54" s="980"/>
      <c r="U54" s="981"/>
      <c r="V54" s="981"/>
      <c r="W54" s="981"/>
      <c r="X54" s="981"/>
      <c r="Y54" s="7336" t="s">
        <v>4152</v>
      </c>
      <c r="Z54" s="7655">
        <v>1.4999999999999999E-2</v>
      </c>
      <c r="AA54" s="7335"/>
      <c r="AB54" s="7335"/>
      <c r="AC54" s="7335"/>
      <c r="AD54" s="7337"/>
      <c r="AE54" s="974"/>
      <c r="AF54" s="974"/>
      <c r="AG54" s="974"/>
      <c r="AH54" s="3428"/>
      <c r="AI54" s="974"/>
      <c r="AJ54" s="756"/>
    </row>
    <row r="55" spans="1:36">
      <c r="A55" s="756"/>
      <c r="B55" s="974"/>
      <c r="C55" s="980"/>
      <c r="D55" s="980"/>
      <c r="E55" s="974"/>
      <c r="F55" s="974"/>
      <c r="G55" s="974"/>
      <c r="H55" s="990"/>
      <c r="I55" s="990"/>
      <c r="J55" s="990"/>
      <c r="K55" s="990"/>
      <c r="L55" s="990"/>
      <c r="M55" s="980"/>
      <c r="N55" s="980"/>
      <c r="O55" s="980"/>
      <c r="P55" s="980"/>
      <c r="Q55" s="980"/>
      <c r="R55" s="980"/>
      <c r="S55" s="980"/>
      <c r="T55" s="980"/>
      <c r="U55" s="981"/>
      <c r="V55" s="974"/>
      <c r="W55" s="974"/>
      <c r="X55" s="974"/>
      <c r="Y55" s="7422" t="s">
        <v>4154</v>
      </c>
      <c r="Z55" s="7661">
        <v>0.04</v>
      </c>
      <c r="AA55" s="7423"/>
      <c r="AB55" s="7423"/>
      <c r="AC55" s="7423"/>
      <c r="AD55" s="7300"/>
      <c r="AE55" s="974"/>
      <c r="AF55" s="974"/>
      <c r="AG55" s="974"/>
      <c r="AH55" s="974"/>
      <c r="AI55" s="974"/>
      <c r="AJ55" s="756"/>
    </row>
    <row r="56" spans="1:36">
      <c r="A56" s="756"/>
      <c r="B56" s="974"/>
      <c r="C56" s="980"/>
      <c r="D56" s="980"/>
      <c r="E56" s="974"/>
      <c r="F56" s="974"/>
      <c r="G56" s="974"/>
      <c r="H56" s="990"/>
      <c r="I56" s="990"/>
      <c r="J56" s="990"/>
      <c r="K56" s="990"/>
      <c r="L56" s="990"/>
      <c r="M56" s="980"/>
      <c r="N56" s="980"/>
      <c r="O56" s="980"/>
      <c r="P56" s="980"/>
      <c r="Q56" s="980"/>
      <c r="R56" s="980"/>
      <c r="S56" s="980"/>
      <c r="T56" s="980"/>
      <c r="U56" s="981"/>
      <c r="V56" s="974"/>
      <c r="W56" s="974"/>
      <c r="X56" s="974"/>
      <c r="Y56" s="7422" t="s">
        <v>4155</v>
      </c>
      <c r="Z56" s="7661">
        <v>0.06</v>
      </c>
      <c r="AA56" s="7423"/>
      <c r="AB56" s="7423"/>
      <c r="AC56" s="7423"/>
      <c r="AD56" s="7300"/>
      <c r="AE56" s="974"/>
      <c r="AF56" s="974"/>
      <c r="AG56" s="974"/>
      <c r="AH56" s="974"/>
      <c r="AI56" s="974"/>
      <c r="AJ56" s="756"/>
    </row>
    <row r="57" spans="1:36">
      <c r="A57" s="756"/>
      <c r="B57" s="974"/>
      <c r="C57" s="980"/>
      <c r="D57" s="980"/>
      <c r="E57" s="974"/>
      <c r="F57" s="974"/>
      <c r="G57" s="974"/>
      <c r="H57" s="990"/>
      <c r="I57" s="990"/>
      <c r="J57" s="990"/>
      <c r="K57" s="990"/>
      <c r="L57" s="990"/>
      <c r="M57" s="980"/>
      <c r="N57" s="980"/>
      <c r="O57" s="980"/>
      <c r="P57" s="980"/>
      <c r="Q57" s="980"/>
      <c r="R57" s="980"/>
      <c r="S57" s="980"/>
      <c r="T57" s="980"/>
      <c r="U57" s="981"/>
      <c r="V57" s="974"/>
      <c r="W57" s="974"/>
      <c r="X57" s="974"/>
      <c r="Y57" s="7422" t="s">
        <v>4156</v>
      </c>
      <c r="Z57" s="7661">
        <v>0.12</v>
      </c>
      <c r="AA57" s="7423"/>
      <c r="AB57" s="7423"/>
      <c r="AC57" s="7423"/>
      <c r="AD57" s="7300"/>
      <c r="AE57" s="974"/>
      <c r="AF57" s="974"/>
      <c r="AG57" s="974"/>
      <c r="AH57" s="974"/>
      <c r="AI57" s="974"/>
      <c r="AJ57" s="756"/>
    </row>
    <row r="58" spans="1:36">
      <c r="A58" s="756"/>
      <c r="B58" s="974"/>
      <c r="C58" s="980"/>
      <c r="D58" s="980"/>
      <c r="E58" s="974"/>
      <c r="F58" s="974"/>
      <c r="G58" s="974"/>
      <c r="H58" s="990"/>
      <c r="I58" s="990"/>
      <c r="J58" s="990"/>
      <c r="K58" s="990"/>
      <c r="L58" s="990"/>
      <c r="M58" s="980"/>
      <c r="N58" s="980"/>
      <c r="O58" s="980"/>
      <c r="P58" s="980"/>
      <c r="Q58" s="980"/>
      <c r="R58" s="980"/>
      <c r="S58" s="980"/>
      <c r="T58" s="980"/>
      <c r="U58" s="981"/>
      <c r="V58" s="974"/>
      <c r="W58" s="974"/>
      <c r="X58" s="974"/>
      <c r="Y58" s="7422" t="s">
        <v>4157</v>
      </c>
      <c r="Z58" s="7661">
        <v>0.25</v>
      </c>
      <c r="AA58" s="7423"/>
      <c r="AB58" s="7423"/>
      <c r="AC58" s="7423"/>
      <c r="AD58" s="7300"/>
      <c r="AE58" s="974"/>
      <c r="AF58" s="974"/>
      <c r="AG58" s="974"/>
      <c r="AH58" s="974"/>
      <c r="AI58" s="974"/>
      <c r="AJ58" s="756"/>
    </row>
    <row r="59" spans="1:36">
      <c r="A59" s="756"/>
      <c r="B59" s="974"/>
      <c r="C59" s="980"/>
      <c r="D59" s="980"/>
      <c r="E59" s="974"/>
      <c r="F59" s="974"/>
      <c r="G59" s="974"/>
      <c r="H59" s="990"/>
      <c r="I59" s="990"/>
      <c r="J59" s="990"/>
      <c r="K59" s="990"/>
      <c r="L59" s="990"/>
      <c r="M59" s="980"/>
      <c r="N59" s="980"/>
      <c r="O59" s="980"/>
      <c r="P59" s="980"/>
      <c r="Q59" s="980"/>
      <c r="R59" s="980"/>
      <c r="S59" s="980"/>
      <c r="T59" s="980"/>
      <c r="U59" s="981"/>
      <c r="V59" s="974"/>
      <c r="W59" s="974"/>
      <c r="X59" s="974"/>
      <c r="Y59" s="7424" t="s">
        <v>4158</v>
      </c>
      <c r="Z59" s="7661"/>
      <c r="AA59" s="7302"/>
      <c r="AB59" s="7302"/>
      <c r="AC59" s="7302"/>
      <c r="AD59" s="7425"/>
      <c r="AE59" s="974"/>
      <c r="AF59" s="974"/>
      <c r="AG59" s="974"/>
      <c r="AH59" s="974"/>
      <c r="AI59" s="974"/>
      <c r="AJ59" s="756"/>
    </row>
    <row r="60" spans="1:36">
      <c r="A60" s="756"/>
      <c r="B60" s="974"/>
      <c r="C60" s="980"/>
      <c r="D60" s="980"/>
      <c r="E60" s="974"/>
      <c r="F60" s="974"/>
      <c r="G60" s="974"/>
      <c r="H60" s="990"/>
      <c r="I60" s="990"/>
      <c r="J60" s="990"/>
      <c r="K60" s="990"/>
      <c r="L60" s="990"/>
      <c r="M60" s="980"/>
      <c r="N60" s="980"/>
      <c r="O60" s="980"/>
      <c r="P60" s="980"/>
      <c r="Q60" s="980"/>
      <c r="R60" s="980"/>
      <c r="S60" s="980"/>
      <c r="T60" s="980"/>
      <c r="U60" s="981"/>
      <c r="V60" s="974"/>
      <c r="W60" s="974"/>
      <c r="X60" s="974"/>
      <c r="Y60" s="7422" t="s">
        <v>4159</v>
      </c>
      <c r="Z60" s="7661">
        <v>0.15</v>
      </c>
      <c r="AA60" s="7423"/>
      <c r="AB60" s="7423"/>
      <c r="AC60" s="7423"/>
      <c r="AD60" s="7300"/>
      <c r="AE60" s="974"/>
      <c r="AF60" s="974"/>
      <c r="AG60" s="974"/>
      <c r="AH60" s="974"/>
      <c r="AI60" s="974"/>
      <c r="AJ60" s="756"/>
    </row>
    <row r="61" spans="1:36">
      <c r="A61" s="756"/>
      <c r="B61" s="974"/>
      <c r="C61" s="980"/>
      <c r="D61" s="980"/>
      <c r="E61" s="974"/>
      <c r="F61" s="974"/>
      <c r="G61" s="974"/>
      <c r="H61" s="990"/>
      <c r="I61" s="990"/>
      <c r="J61" s="990"/>
      <c r="K61" s="990"/>
      <c r="L61" s="990"/>
      <c r="M61" s="980"/>
      <c r="N61" s="980"/>
      <c r="O61" s="980"/>
      <c r="P61" s="980"/>
      <c r="Q61" s="980"/>
      <c r="R61" s="980"/>
      <c r="S61" s="980"/>
      <c r="T61" s="980"/>
      <c r="U61" s="981"/>
      <c r="V61" s="974"/>
      <c r="W61" s="974"/>
      <c r="X61" s="974"/>
      <c r="Y61" s="7422" t="s">
        <v>4160</v>
      </c>
      <c r="Z61" s="7661">
        <v>0.25</v>
      </c>
      <c r="AA61" s="7423"/>
      <c r="AB61" s="7423"/>
      <c r="AC61" s="7423"/>
      <c r="AD61" s="7300"/>
      <c r="AE61" s="974"/>
      <c r="AF61" s="974"/>
      <c r="AG61" s="974"/>
      <c r="AH61" s="974"/>
      <c r="AI61" s="974"/>
      <c r="AJ61" s="756"/>
    </row>
    <row r="62" spans="1:36" ht="15.75" thickBot="1">
      <c r="A62" s="756"/>
      <c r="B62" s="974"/>
      <c r="C62" s="980"/>
      <c r="D62" s="980"/>
      <c r="E62" s="974"/>
      <c r="F62" s="974"/>
      <c r="G62" s="974"/>
      <c r="H62" s="990"/>
      <c r="I62" s="990"/>
      <c r="J62" s="990"/>
      <c r="K62" s="990"/>
      <c r="L62" s="990"/>
      <c r="M62" s="980"/>
      <c r="N62" s="980"/>
      <c r="O62" s="980"/>
      <c r="P62" s="980"/>
      <c r="Q62" s="980"/>
      <c r="R62" s="980"/>
      <c r="S62" s="980"/>
      <c r="T62" s="980"/>
      <c r="U62" s="981"/>
      <c r="V62" s="974"/>
      <c r="W62" s="974"/>
      <c r="X62" s="974"/>
      <c r="Y62" s="7304" t="s">
        <v>44</v>
      </c>
      <c r="Z62" s="7305"/>
      <c r="AA62" s="7426">
        <f>SUM(AA54:AA61)</f>
        <v>0</v>
      </c>
      <c r="AB62" s="7426">
        <f>SUM(AB54:AB61)</f>
        <v>0</v>
      </c>
      <c r="AC62" s="7426">
        <f>SUM(AC54:AC61)</f>
        <v>0</v>
      </c>
      <c r="AD62" s="7427">
        <f>SUM(AD54:AD61)</f>
        <v>0</v>
      </c>
      <c r="AE62" s="974"/>
      <c r="AF62" s="974"/>
      <c r="AG62" s="974"/>
      <c r="AH62" s="974"/>
      <c r="AI62" s="974"/>
      <c r="AJ62" s="756"/>
    </row>
    <row r="63" spans="1:36">
      <c r="A63" s="756"/>
      <c r="B63" s="974"/>
      <c r="C63" s="980"/>
      <c r="D63" s="980"/>
      <c r="E63" s="974"/>
      <c r="F63" s="974"/>
      <c r="G63" s="974"/>
      <c r="H63" s="990"/>
      <c r="I63" s="990"/>
      <c r="J63" s="990"/>
      <c r="K63" s="990"/>
      <c r="L63" s="990"/>
      <c r="M63" s="980"/>
      <c r="N63" s="980"/>
      <c r="O63" s="980"/>
      <c r="P63" s="980"/>
      <c r="Q63" s="980"/>
      <c r="R63" s="980"/>
      <c r="S63" s="980"/>
      <c r="T63" s="980"/>
      <c r="U63" s="981"/>
      <c r="V63" s="974"/>
      <c r="W63" s="974"/>
      <c r="X63" s="974"/>
      <c r="Y63" s="974"/>
      <c r="Z63" s="974"/>
      <c r="AA63" s="974"/>
      <c r="AB63" s="974"/>
      <c r="AC63" s="974"/>
      <c r="AD63" s="974"/>
      <c r="AE63" s="974"/>
      <c r="AF63" s="974"/>
      <c r="AG63" s="974"/>
      <c r="AH63" s="974"/>
      <c r="AI63" s="974"/>
      <c r="AJ63" s="756"/>
    </row>
    <row r="64" spans="1:36">
      <c r="A64" s="756"/>
      <c r="B64" s="974"/>
      <c r="C64" s="980"/>
      <c r="D64" s="980"/>
      <c r="E64" s="974"/>
      <c r="F64" s="974"/>
      <c r="G64" s="974"/>
      <c r="H64" s="990"/>
      <c r="I64" s="990"/>
      <c r="J64" s="990"/>
      <c r="K64" s="990"/>
      <c r="L64" s="990"/>
      <c r="M64" s="980"/>
      <c r="N64" s="980"/>
      <c r="O64" s="980"/>
      <c r="P64" s="980"/>
      <c r="Q64" s="980"/>
      <c r="R64" s="980"/>
      <c r="S64" s="980"/>
      <c r="T64" s="980"/>
      <c r="U64" s="981"/>
      <c r="V64" s="974"/>
      <c r="W64" s="974"/>
      <c r="X64" s="974"/>
      <c r="Y64" s="974"/>
      <c r="Z64" s="974"/>
      <c r="AA64" s="974"/>
      <c r="AB64" s="974"/>
      <c r="AC64" s="974"/>
      <c r="AD64" s="974"/>
      <c r="AE64" s="974"/>
      <c r="AF64" s="974"/>
      <c r="AG64" s="974"/>
      <c r="AH64" s="3428" t="s">
        <v>1279</v>
      </c>
      <c r="AI64" s="974"/>
      <c r="AJ64" s="756"/>
    </row>
    <row r="65" spans="1:36">
      <c r="A65" s="756"/>
      <c r="B65" s="974"/>
      <c r="C65" s="980"/>
      <c r="D65" s="980"/>
      <c r="E65" s="974"/>
      <c r="F65" s="974"/>
      <c r="G65" s="974"/>
      <c r="H65" s="990"/>
      <c r="I65" s="990"/>
      <c r="J65" s="990"/>
      <c r="K65" s="990"/>
      <c r="L65" s="990"/>
      <c r="M65" s="980"/>
      <c r="N65" s="980"/>
      <c r="O65" s="980"/>
      <c r="P65" s="980"/>
      <c r="Q65" s="980"/>
      <c r="R65" s="980"/>
      <c r="S65" s="980"/>
      <c r="T65" s="980"/>
      <c r="U65" s="981"/>
      <c r="V65" s="974"/>
      <c r="W65" s="974"/>
      <c r="X65" s="974"/>
      <c r="Y65" s="974"/>
      <c r="Z65" s="974"/>
      <c r="AA65" s="974"/>
      <c r="AB65" s="974"/>
      <c r="AC65" s="974"/>
      <c r="AD65" s="974"/>
      <c r="AE65" s="974"/>
      <c r="AF65" s="974"/>
      <c r="AG65" s="974"/>
      <c r="AH65" s="974"/>
      <c r="AI65" s="974"/>
      <c r="AJ65" s="756"/>
    </row>
    <row r="66" spans="1:36">
      <c r="A66" s="756"/>
      <c r="B66" s="756"/>
      <c r="C66" s="784"/>
      <c r="D66" s="784"/>
      <c r="E66" s="787"/>
      <c r="F66" s="784"/>
      <c r="G66" s="784"/>
      <c r="H66" s="784"/>
      <c r="I66" s="784"/>
      <c r="J66" s="784"/>
      <c r="K66" s="784"/>
      <c r="L66" s="784"/>
      <c r="M66" s="784"/>
      <c r="N66" s="784"/>
      <c r="O66" s="784"/>
      <c r="P66" s="784"/>
      <c r="Q66" s="784"/>
      <c r="R66" s="784"/>
      <c r="S66" s="784"/>
      <c r="T66" s="784"/>
      <c r="U66" s="784"/>
      <c r="V66" s="756"/>
      <c r="W66" s="756"/>
      <c r="X66" s="756"/>
      <c r="Y66" s="756"/>
      <c r="Z66" s="756"/>
      <c r="AA66" s="756"/>
      <c r="AB66" s="756"/>
      <c r="AC66" s="756"/>
      <c r="AD66" s="756"/>
      <c r="AE66" s="756"/>
      <c r="AF66" s="756"/>
      <c r="AG66" s="756"/>
      <c r="AH66" s="756"/>
      <c r="AI66" s="756"/>
      <c r="AJ66" s="756"/>
    </row>
    <row r="67" spans="1:36">
      <c r="A67" s="756"/>
      <c r="B67" s="756"/>
      <c r="C67" s="756"/>
      <c r="D67" s="756"/>
      <c r="E67" s="782"/>
      <c r="F67" s="756"/>
      <c r="G67" s="756"/>
      <c r="H67" s="756"/>
      <c r="I67" s="756"/>
      <c r="J67" s="756"/>
      <c r="K67" s="756"/>
      <c r="L67" s="756"/>
      <c r="M67" s="756"/>
      <c r="N67" s="756"/>
      <c r="O67" s="756"/>
      <c r="P67" s="756"/>
      <c r="Q67" s="756"/>
      <c r="R67" s="756"/>
      <c r="S67" s="756"/>
      <c r="T67" s="756"/>
      <c r="U67" s="756"/>
      <c r="V67" s="756"/>
      <c r="W67" s="756"/>
      <c r="X67" s="756"/>
      <c r="Y67" s="756"/>
      <c r="Z67" s="756"/>
      <c r="AA67" s="756"/>
      <c r="AB67" s="756"/>
      <c r="AC67" s="756"/>
      <c r="AD67" s="756"/>
      <c r="AE67" s="756"/>
      <c r="AF67" s="756"/>
      <c r="AG67" s="756"/>
      <c r="AH67" s="756"/>
      <c r="AI67" s="756"/>
      <c r="AJ67" s="756"/>
    </row>
  </sheetData>
  <sheetProtection formatCells="0" formatColumns="0" formatRows="0"/>
  <customSheetViews>
    <customSheetView guid="{CC70D5D3-3A1F-46AA-BDCE-F692C2C36BEE}">
      <pane xSplit="3" ySplit="13" topLeftCell="P14" activePane="bottomRight" state="frozen"/>
      <selection pane="bottomRight" activeCell="AD24" sqref="AD24"/>
      <pageMargins left="0.7" right="0.7" top="0.75" bottom="0.75" header="0.3" footer="0.3"/>
      <pageSetup paperSize="9" orientation="portrait" r:id="rId1"/>
    </customSheetView>
    <customSheetView guid="{41E394DC-1FDD-4D1F-8620-137B7012DC10}" showGridLines="0">
      <selection activeCell="A5" sqref="A5"/>
      <pageMargins left="0.7" right="0.7" top="0.75" bottom="0.75" header="0.3" footer="0.3"/>
      <pageSetup paperSize="9" orientation="portrait" r:id="rId2"/>
    </customSheetView>
    <customSheetView guid="{DD364770-73A1-4C6D-9516-629A57F0EB18}" showGridLines="0">
      <selection activeCell="A5" sqref="A5"/>
      <pageMargins left="0.7" right="0.7" top="0.75" bottom="0.75" header="0.3" footer="0.3"/>
      <pageSetup paperSize="9" orientation="portrait" r:id="rId3"/>
    </customSheetView>
    <customSheetView guid="{E14211BF-3959-45CF-A937-AD36AACCEFAC}" showGridLines="0">
      <selection activeCell="A5" sqref="A5"/>
      <pageMargins left="0.7" right="0.7" top="0.75" bottom="0.75" header="0.3" footer="0.3"/>
      <pageSetup paperSize="9" orientation="portrait" r:id="rId4"/>
    </customSheetView>
    <customSheetView guid="{F416BD5B-C3AD-4F61-AAB2-55950A9B7E72}">
      <pageMargins left="0.7" right="0.7" top="0.75" bottom="0.75" header="0.3" footer="0.3"/>
      <pageSetup paperSize="9" orientation="portrait" r:id="rId5"/>
    </customSheetView>
  </customSheetViews>
  <mergeCells count="16">
    <mergeCell ref="C7:C12"/>
    <mergeCell ref="D4:F4"/>
    <mergeCell ref="D5:F5"/>
    <mergeCell ref="AG11:AG12"/>
    <mergeCell ref="V7:AE7"/>
    <mergeCell ref="D7:D10"/>
    <mergeCell ref="E7:E10"/>
    <mergeCell ref="G7:H7"/>
    <mergeCell ref="I7:I12"/>
    <mergeCell ref="L7:L12"/>
    <mergeCell ref="M7:P7"/>
    <mergeCell ref="Y52:Y53"/>
    <mergeCell ref="Z52:Z53"/>
    <mergeCell ref="AA52:AB52"/>
    <mergeCell ref="AC52:AD52"/>
    <mergeCell ref="AH7:AH11"/>
  </mergeCells>
  <hyperlinks>
    <hyperlink ref="AH64" location="Index!A1" display="Index" xr:uid="{00000000-0004-0000-3700-000000000000}"/>
  </hyperlinks>
  <pageMargins left="0.7" right="0.7" top="0.75" bottom="0.75" header="0.3" footer="0.3"/>
  <pageSetup paperSize="9" orientation="portrait" r:id="rId6"/>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51">
    <tabColor rgb="FFFF0000"/>
  </sheetPr>
  <dimension ref="A1:AI66"/>
  <sheetViews>
    <sheetView workbookViewId="0"/>
  </sheetViews>
  <sheetFormatPr defaultColWidth="0" defaultRowHeight="15" zeroHeight="1"/>
  <cols>
    <col min="1" max="2" width="9.140625" style="180" customWidth="1"/>
    <col min="3" max="3" width="37.7109375" style="180" customWidth="1"/>
    <col min="4" max="4" width="12.42578125" style="180" customWidth="1"/>
    <col min="5" max="6" width="12.42578125" style="7015" customWidth="1"/>
    <col min="7" max="11" width="9.140625" style="180" customWidth="1"/>
    <col min="12" max="12" width="11.140625" style="180" customWidth="1"/>
    <col min="13" max="17" width="9.140625" style="180" customWidth="1"/>
    <col min="18" max="18" width="12.42578125" style="180" customWidth="1"/>
    <col min="19" max="19" width="9.140625" style="180" customWidth="1"/>
    <col min="20" max="20" width="16.28515625" style="180" bestFit="1" customWidth="1"/>
    <col min="21" max="21" width="5.42578125" style="180" customWidth="1"/>
    <col min="22" max="22" width="12.42578125" style="180" bestFit="1" customWidth="1"/>
    <col min="23" max="23" width="16.85546875" style="180" bestFit="1" customWidth="1"/>
    <col min="24" max="24" width="15.42578125" style="180" bestFit="1" customWidth="1"/>
    <col min="25" max="25" width="16.85546875" style="180" customWidth="1"/>
    <col min="26" max="26" width="15.42578125" style="180" bestFit="1" customWidth="1"/>
    <col min="27" max="28" width="15.42578125" style="180" customWidth="1"/>
    <col min="29" max="29" width="11.7109375" style="180" customWidth="1"/>
    <col min="30" max="30" width="16" style="180" customWidth="1"/>
    <col min="31" max="31" width="15.28515625" style="180" customWidth="1"/>
    <col min="32" max="32" width="4.85546875" style="180" customWidth="1"/>
    <col min="33" max="33" width="16.42578125" style="180" customWidth="1"/>
    <col min="34" max="35" width="9.140625" style="180" customWidth="1"/>
    <col min="36" max="16384" width="9.140625" style="180" hidden="1"/>
  </cols>
  <sheetData>
    <row r="1" spans="1:35">
      <c r="A1" s="756"/>
      <c r="B1" s="756"/>
      <c r="C1" s="756"/>
      <c r="D1" s="756"/>
      <c r="E1" s="782"/>
      <c r="F1" s="782"/>
      <c r="G1" s="756"/>
      <c r="H1" s="756"/>
      <c r="I1" s="756"/>
      <c r="J1" s="756"/>
      <c r="K1" s="756"/>
      <c r="L1" s="756"/>
      <c r="M1" s="756"/>
      <c r="N1" s="756"/>
      <c r="O1" s="756"/>
      <c r="P1" s="756"/>
      <c r="Q1" s="756"/>
      <c r="R1" s="756"/>
      <c r="S1" s="756"/>
      <c r="T1" s="756"/>
      <c r="U1" s="756"/>
      <c r="V1" s="756"/>
      <c r="W1" s="756"/>
      <c r="X1" s="756"/>
      <c r="Y1" s="756"/>
      <c r="Z1" s="756"/>
      <c r="AA1" s="756"/>
      <c r="AB1" s="756"/>
      <c r="AC1" s="756"/>
      <c r="AD1" s="756"/>
      <c r="AE1" s="756"/>
      <c r="AF1" s="756"/>
      <c r="AG1" s="756"/>
      <c r="AH1" s="756"/>
      <c r="AI1" s="756"/>
    </row>
    <row r="2" spans="1:35" ht="15.75" thickBot="1">
      <c r="A2" s="756"/>
      <c r="B2" s="974"/>
      <c r="C2" s="974"/>
      <c r="D2" s="974"/>
      <c r="E2" s="975"/>
      <c r="F2" s="975"/>
      <c r="G2" s="974"/>
      <c r="H2" s="974"/>
      <c r="I2" s="974"/>
      <c r="J2" s="974"/>
      <c r="K2" s="974"/>
      <c r="L2" s="974"/>
      <c r="M2" s="974"/>
      <c r="N2" s="974"/>
      <c r="O2" s="974"/>
      <c r="P2" s="974"/>
      <c r="Q2" s="974"/>
      <c r="R2" s="974"/>
      <c r="S2" s="974"/>
      <c r="T2" s="974"/>
      <c r="U2" s="974"/>
      <c r="V2" s="974"/>
      <c r="W2" s="974"/>
      <c r="X2" s="974"/>
      <c r="Y2" s="974"/>
      <c r="Z2" s="974"/>
      <c r="AA2" s="974"/>
      <c r="AB2" s="974"/>
      <c r="AC2" s="974"/>
      <c r="AD2" s="974"/>
      <c r="AE2" s="974"/>
      <c r="AF2" s="974"/>
      <c r="AG2" s="974"/>
      <c r="AH2" s="974"/>
      <c r="AI2" s="756"/>
    </row>
    <row r="3" spans="1:35" ht="16.5" thickBot="1">
      <c r="A3" s="756"/>
      <c r="B3" s="974"/>
      <c r="C3" s="2858" t="s">
        <v>3002</v>
      </c>
      <c r="D3" s="2856"/>
      <c r="E3" s="2856"/>
      <c r="F3" s="2857"/>
      <c r="G3" s="896"/>
      <c r="H3" s="896"/>
      <c r="I3" s="896"/>
      <c r="J3" s="896"/>
      <c r="K3" s="896"/>
      <c r="L3" s="896"/>
      <c r="M3" s="896"/>
      <c r="N3" s="896"/>
      <c r="O3" s="896"/>
      <c r="P3" s="896"/>
      <c r="Q3" s="896"/>
      <c r="R3" s="896"/>
      <c r="S3" s="896"/>
      <c r="T3" s="896"/>
      <c r="U3" s="896"/>
      <c r="V3" s="896"/>
      <c r="W3" s="896"/>
      <c r="X3" s="896"/>
      <c r="Y3" s="896"/>
      <c r="Z3" s="896"/>
      <c r="AA3" s="896"/>
      <c r="AB3" s="896"/>
      <c r="AC3" s="896"/>
      <c r="AD3" s="896"/>
      <c r="AE3" s="62"/>
      <c r="AF3" s="974"/>
      <c r="AG3" s="62" t="s">
        <v>2852</v>
      </c>
      <c r="AH3" s="974"/>
      <c r="AI3" s="756"/>
    </row>
    <row r="4" spans="1:35" ht="15.75">
      <c r="A4" s="756"/>
      <c r="B4" s="974"/>
      <c r="C4" s="2853" t="s">
        <v>57</v>
      </c>
      <c r="D4" s="8622" t="str">
        <f>J!E4</f>
        <v>ABC Company</v>
      </c>
      <c r="E4" s="8623"/>
      <c r="F4" s="8624"/>
      <c r="G4" s="896"/>
      <c r="H4" s="896"/>
      <c r="I4" s="896"/>
      <c r="J4" s="896"/>
      <c r="K4" s="896"/>
      <c r="L4" s="896"/>
      <c r="M4" s="896"/>
      <c r="N4" s="896"/>
      <c r="O4" s="896"/>
      <c r="P4" s="896"/>
      <c r="Q4" s="896"/>
      <c r="R4" s="896"/>
      <c r="S4" s="896"/>
      <c r="T4" s="896"/>
      <c r="U4" s="896"/>
      <c r="V4" s="896"/>
      <c r="W4" s="896"/>
      <c r="X4" s="896"/>
      <c r="Y4" s="896"/>
      <c r="Z4" s="896"/>
      <c r="AA4" s="896"/>
      <c r="AB4" s="896"/>
      <c r="AC4" s="896"/>
      <c r="AD4" s="896"/>
      <c r="AE4" s="896"/>
      <c r="AF4" s="974"/>
      <c r="AG4" s="974"/>
      <c r="AH4" s="974"/>
      <c r="AI4" s="756"/>
    </row>
    <row r="5" spans="1:35" ht="16.5" thickBot="1">
      <c r="A5" s="756"/>
      <c r="B5" s="974"/>
      <c r="C5" s="2836" t="s">
        <v>2719</v>
      </c>
      <c r="D5" s="8625">
        <f>J!E5</f>
        <v>44196</v>
      </c>
      <c r="E5" s="8626"/>
      <c r="F5" s="8627"/>
      <c r="G5" s="896"/>
      <c r="H5" s="896"/>
      <c r="I5" s="896"/>
      <c r="J5" s="896"/>
      <c r="K5" s="896"/>
      <c r="L5" s="896"/>
      <c r="M5" s="896"/>
      <c r="N5" s="896"/>
      <c r="O5" s="896"/>
      <c r="P5" s="896"/>
      <c r="Q5" s="896"/>
      <c r="R5" s="896"/>
      <c r="S5" s="896"/>
      <c r="T5" s="896"/>
      <c r="U5" s="896"/>
      <c r="V5" s="896"/>
      <c r="W5" s="896"/>
      <c r="X5" s="896"/>
      <c r="Y5" s="896"/>
      <c r="Z5" s="896"/>
      <c r="AA5" s="896"/>
      <c r="AB5" s="896"/>
      <c r="AC5" s="896"/>
      <c r="AD5" s="896"/>
      <c r="AE5" s="896"/>
      <c r="AF5" s="974"/>
      <c r="AG5" s="974"/>
      <c r="AH5" s="974"/>
      <c r="AI5" s="756"/>
    </row>
    <row r="6" spans="1:35" ht="15.75" thickBot="1">
      <c r="A6" s="756"/>
      <c r="B6" s="974"/>
      <c r="C6" s="976"/>
      <c r="D6" s="976"/>
      <c r="E6" s="977"/>
      <c r="F6" s="977"/>
      <c r="G6" s="976"/>
      <c r="H6" s="987"/>
      <c r="I6" s="976"/>
      <c r="J6" s="976"/>
      <c r="K6" s="976"/>
      <c r="L6" s="976"/>
      <c r="M6" s="976"/>
      <c r="N6" s="976"/>
      <c r="O6" s="976"/>
      <c r="P6" s="976"/>
      <c r="Q6" s="976"/>
      <c r="R6" s="976"/>
      <c r="S6" s="976"/>
      <c r="T6" s="976"/>
      <c r="U6" s="974"/>
      <c r="V6" s="974"/>
      <c r="W6" s="974"/>
      <c r="X6" s="974"/>
      <c r="Y6" s="974"/>
      <c r="Z6" s="974"/>
      <c r="AA6" s="974"/>
      <c r="AB6" s="974"/>
      <c r="AC6" s="974"/>
      <c r="AD6" s="974"/>
      <c r="AE6" s="974"/>
      <c r="AF6" s="974"/>
      <c r="AG6" s="974"/>
      <c r="AH6" s="974"/>
      <c r="AI6" s="756"/>
    </row>
    <row r="7" spans="1:35" s="149" customFormat="1" ht="12.75" customHeight="1">
      <c r="A7" s="738"/>
      <c r="B7" s="661"/>
      <c r="C7" s="8935" t="s">
        <v>4814</v>
      </c>
      <c r="D7" s="8895" t="s">
        <v>1224</v>
      </c>
      <c r="E7" s="8895" t="s">
        <v>1416</v>
      </c>
      <c r="F7" s="9020" t="s">
        <v>1421</v>
      </c>
      <c r="G7" s="4694"/>
      <c r="H7" s="9026" t="s">
        <v>1272</v>
      </c>
      <c r="I7" s="9026"/>
      <c r="J7" s="9027" t="s">
        <v>1227</v>
      </c>
      <c r="K7" s="4698"/>
      <c r="L7" s="9027" t="s">
        <v>1229</v>
      </c>
      <c r="M7" s="9026" t="s">
        <v>1417</v>
      </c>
      <c r="N7" s="9026"/>
      <c r="O7" s="9026"/>
      <c r="P7" s="9026"/>
      <c r="Q7" s="4700"/>
      <c r="R7" s="4700"/>
      <c r="S7" s="4700"/>
      <c r="T7" s="3881"/>
      <c r="U7" s="661"/>
      <c r="V7" s="8885" t="s">
        <v>1148</v>
      </c>
      <c r="W7" s="8930"/>
      <c r="X7" s="8930"/>
      <c r="Y7" s="8930"/>
      <c r="Z7" s="8930"/>
      <c r="AA7" s="8828"/>
      <c r="AB7" s="8828"/>
      <c r="AC7" s="8930"/>
      <c r="AD7" s="8930"/>
      <c r="AE7" s="8931"/>
      <c r="AF7" s="661"/>
      <c r="AG7" s="4016" t="s">
        <v>1522</v>
      </c>
      <c r="AH7" s="661"/>
      <c r="AI7" s="738"/>
    </row>
    <row r="8" spans="1:35" s="149" customFormat="1" ht="12.75">
      <c r="A8" s="738"/>
      <c r="B8" s="661"/>
      <c r="C8" s="8936"/>
      <c r="D8" s="8896"/>
      <c r="E8" s="8896"/>
      <c r="F8" s="9021"/>
      <c r="G8" s="3824" t="s">
        <v>615</v>
      </c>
      <c r="H8" s="3824"/>
      <c r="I8" s="3824"/>
      <c r="J8" s="9028"/>
      <c r="K8" s="3824" t="s">
        <v>644</v>
      </c>
      <c r="L8" s="9028"/>
      <c r="M8" s="3824" t="s">
        <v>644</v>
      </c>
      <c r="N8" s="3824" t="s">
        <v>644</v>
      </c>
      <c r="O8" s="3824" t="s">
        <v>644</v>
      </c>
      <c r="P8" s="3824" t="s">
        <v>644</v>
      </c>
      <c r="Q8" s="3822"/>
      <c r="R8" s="3822"/>
      <c r="S8" s="3822"/>
      <c r="T8" s="3857"/>
      <c r="U8" s="661"/>
      <c r="V8" s="5425" t="s">
        <v>1238</v>
      </c>
      <c r="W8" s="5426" t="s">
        <v>1239</v>
      </c>
      <c r="X8" s="5426" t="s">
        <v>1240</v>
      </c>
      <c r="Y8" s="5426" t="s">
        <v>1239</v>
      </c>
      <c r="Z8" s="5427" t="s">
        <v>1241</v>
      </c>
      <c r="AA8" s="5950"/>
      <c r="AB8" s="5950"/>
      <c r="AC8" s="5427"/>
      <c r="AD8" s="5427"/>
      <c r="AE8" s="5428" t="s">
        <v>1242</v>
      </c>
      <c r="AF8" s="661"/>
      <c r="AG8" s="394" t="s">
        <v>1524</v>
      </c>
      <c r="AH8" s="661"/>
      <c r="AI8" s="738"/>
    </row>
    <row r="9" spans="1:35" s="149" customFormat="1" ht="12.75">
      <c r="A9" s="738"/>
      <c r="B9" s="661"/>
      <c r="C9" s="8936"/>
      <c r="D9" s="8896"/>
      <c r="E9" s="8896"/>
      <c r="F9" s="9021"/>
      <c r="G9" s="3824" t="s">
        <v>403</v>
      </c>
      <c r="H9" s="3824" t="s">
        <v>1281</v>
      </c>
      <c r="I9" s="3824" t="s">
        <v>1321</v>
      </c>
      <c r="J9" s="9028"/>
      <c r="K9" s="3824" t="s">
        <v>1282</v>
      </c>
      <c r="L9" s="9028"/>
      <c r="M9" s="3824" t="s">
        <v>1284</v>
      </c>
      <c r="N9" s="3824" t="s">
        <v>1285</v>
      </c>
      <c r="O9" s="3824" t="s">
        <v>1286</v>
      </c>
      <c r="P9" s="3824" t="s">
        <v>1284</v>
      </c>
      <c r="Q9" s="3822" t="s">
        <v>1249</v>
      </c>
      <c r="R9" s="3822" t="s">
        <v>1250</v>
      </c>
      <c r="S9" s="3822" t="s">
        <v>4162</v>
      </c>
      <c r="T9" s="3857" t="s">
        <v>1262</v>
      </c>
      <c r="U9" s="661"/>
      <c r="V9" s="365" t="s">
        <v>1251</v>
      </c>
      <c r="W9" s="350" t="s">
        <v>1252</v>
      </c>
      <c r="X9" s="350" t="s">
        <v>1253</v>
      </c>
      <c r="Y9" s="350" t="s">
        <v>1254</v>
      </c>
      <c r="Z9" s="351" t="s">
        <v>1255</v>
      </c>
      <c r="AA9" s="3822" t="s">
        <v>1249</v>
      </c>
      <c r="AB9" s="3822" t="s">
        <v>1250</v>
      </c>
      <c r="AC9" s="3822" t="s">
        <v>4162</v>
      </c>
      <c r="AD9" s="3857" t="s">
        <v>1262</v>
      </c>
      <c r="AE9" s="366" t="s">
        <v>1256</v>
      </c>
      <c r="AF9" s="661"/>
      <c r="AG9" s="394" t="s">
        <v>1462</v>
      </c>
      <c r="AH9" s="661"/>
      <c r="AI9" s="738"/>
    </row>
    <row r="10" spans="1:35" s="149" customFormat="1" ht="12.75">
      <c r="A10" s="738"/>
      <c r="B10" s="661"/>
      <c r="C10" s="8936"/>
      <c r="D10" s="8896"/>
      <c r="E10" s="8896"/>
      <c r="F10" s="9021"/>
      <c r="G10" s="3824" t="s">
        <v>1260</v>
      </c>
      <c r="H10" s="3824" t="s">
        <v>1319</v>
      </c>
      <c r="I10" s="3824" t="s">
        <v>1319</v>
      </c>
      <c r="J10" s="9028"/>
      <c r="K10" s="3824" t="s">
        <v>1293</v>
      </c>
      <c r="L10" s="9028"/>
      <c r="M10" s="4702" t="s">
        <v>1295</v>
      </c>
      <c r="N10" s="3824" t="s">
        <v>1296</v>
      </c>
      <c r="O10" s="3824" t="s">
        <v>1297</v>
      </c>
      <c r="P10" s="4702" t="s">
        <v>1295</v>
      </c>
      <c r="Q10" s="2837" t="s">
        <v>1261</v>
      </c>
      <c r="R10" s="2837" t="s">
        <v>1261</v>
      </c>
      <c r="S10" s="2837" t="s">
        <v>1261</v>
      </c>
      <c r="T10" s="3857" t="s">
        <v>1261</v>
      </c>
      <c r="U10" s="661"/>
      <c r="V10" s="365" t="s">
        <v>1263</v>
      </c>
      <c r="W10" s="350" t="s">
        <v>1264</v>
      </c>
      <c r="X10" s="350" t="s">
        <v>1264</v>
      </c>
      <c r="Y10" s="351" t="s">
        <v>1299</v>
      </c>
      <c r="Z10" s="351" t="s">
        <v>1265</v>
      </c>
      <c r="AA10" s="2837" t="s">
        <v>1261</v>
      </c>
      <c r="AB10" s="2837" t="s">
        <v>1261</v>
      </c>
      <c r="AC10" s="2837" t="s">
        <v>1261</v>
      </c>
      <c r="AD10" s="3857" t="s">
        <v>1261</v>
      </c>
      <c r="AE10" s="366" t="s">
        <v>1263</v>
      </c>
      <c r="AF10" s="661"/>
      <c r="AG10" s="395">
        <v>43100</v>
      </c>
      <c r="AH10" s="661"/>
      <c r="AI10" s="738"/>
    </row>
    <row r="11" spans="1:35" s="149" customFormat="1" ht="12.75">
      <c r="A11" s="738"/>
      <c r="B11" s="661"/>
      <c r="C11" s="8936"/>
      <c r="D11" s="2510"/>
      <c r="E11" s="2498"/>
      <c r="F11" s="9021"/>
      <c r="G11" s="3824"/>
      <c r="H11" s="3824" t="s">
        <v>1302</v>
      </c>
      <c r="I11" s="3824" t="s">
        <v>853</v>
      </c>
      <c r="J11" s="9028"/>
      <c r="K11" s="3824" t="s">
        <v>1302</v>
      </c>
      <c r="L11" s="9028"/>
      <c r="M11" s="3824" t="s">
        <v>1304</v>
      </c>
      <c r="N11" s="3824" t="s">
        <v>1305</v>
      </c>
      <c r="O11" s="3824" t="s">
        <v>1306</v>
      </c>
      <c r="P11" s="3824" t="s">
        <v>1307</v>
      </c>
      <c r="Q11" s="2837"/>
      <c r="R11" s="2837"/>
      <c r="S11" s="2837"/>
      <c r="T11" s="3801"/>
      <c r="U11" s="661"/>
      <c r="V11" s="594"/>
      <c r="W11" s="415"/>
      <c r="X11" s="415"/>
      <c r="Y11" s="351"/>
      <c r="Z11" s="415"/>
      <c r="AA11" s="415"/>
      <c r="AB11" s="415"/>
      <c r="AC11" s="415"/>
      <c r="AD11" s="415"/>
      <c r="AE11" s="416"/>
      <c r="AF11" s="661"/>
      <c r="AG11" s="8926" t="s">
        <v>1309</v>
      </c>
      <c r="AH11" s="661"/>
      <c r="AI11" s="738"/>
    </row>
    <row r="12" spans="1:35" s="149" customFormat="1" ht="12.75">
      <c r="A12" s="738"/>
      <c r="B12" s="661"/>
      <c r="C12" s="9025"/>
      <c r="D12" s="5402" t="s">
        <v>1418</v>
      </c>
      <c r="E12" s="5403" t="s">
        <v>1419</v>
      </c>
      <c r="F12" s="5403" t="s">
        <v>1419</v>
      </c>
      <c r="G12" s="4954" t="s">
        <v>1420</v>
      </c>
      <c r="H12" s="4957" t="s">
        <v>8</v>
      </c>
      <c r="I12" s="4957"/>
      <c r="J12" s="9029"/>
      <c r="K12" s="4957"/>
      <c r="L12" s="9029"/>
      <c r="M12" s="4957" t="s">
        <v>1305</v>
      </c>
      <c r="N12" s="4957"/>
      <c r="O12" s="4957"/>
      <c r="P12" s="4957" t="s">
        <v>1305</v>
      </c>
      <c r="Q12" s="4959"/>
      <c r="R12" s="4959"/>
      <c r="S12" s="4959"/>
      <c r="T12" s="4960" t="s">
        <v>2708</v>
      </c>
      <c r="U12" s="661"/>
      <c r="V12" s="2499" t="s">
        <v>3933</v>
      </c>
      <c r="W12" s="4887"/>
      <c r="X12" s="4887"/>
      <c r="Y12" s="4888"/>
      <c r="Z12" s="4887"/>
      <c r="AA12" s="4887"/>
      <c r="AB12" s="4887"/>
      <c r="AC12" s="4887"/>
      <c r="AD12" s="4887" t="s">
        <v>4003</v>
      </c>
      <c r="AE12" s="4558" t="s">
        <v>4004</v>
      </c>
      <c r="AF12" s="661"/>
      <c r="AG12" s="8927"/>
      <c r="AH12" s="661"/>
      <c r="AI12" s="738"/>
    </row>
    <row r="13" spans="1:35" s="149" customFormat="1" ht="12.75">
      <c r="A13" s="738"/>
      <c r="B13" s="661"/>
      <c r="C13" s="4961" t="s">
        <v>392</v>
      </c>
      <c r="D13" s="4909" t="s">
        <v>409</v>
      </c>
      <c r="E13" s="4909" t="s">
        <v>409</v>
      </c>
      <c r="F13" s="4963" t="s">
        <v>410</v>
      </c>
      <c r="G13" s="4962" t="s">
        <v>411</v>
      </c>
      <c r="H13" s="4963" t="s">
        <v>412</v>
      </c>
      <c r="I13" s="4963" t="s">
        <v>413</v>
      </c>
      <c r="J13" s="4962" t="s">
        <v>414</v>
      </c>
      <c r="K13" s="4962" t="s">
        <v>415</v>
      </c>
      <c r="L13" s="4962" t="s">
        <v>416</v>
      </c>
      <c r="M13" s="4962" t="s">
        <v>417</v>
      </c>
      <c r="N13" s="4963" t="s">
        <v>418</v>
      </c>
      <c r="O13" s="4712" t="s">
        <v>419</v>
      </c>
      <c r="P13" s="4963" t="s">
        <v>420</v>
      </c>
      <c r="Q13" s="4963" t="s">
        <v>421</v>
      </c>
      <c r="R13" s="4963" t="s">
        <v>422</v>
      </c>
      <c r="S13" s="5437" t="s">
        <v>1093</v>
      </c>
      <c r="T13" s="4965" t="s">
        <v>1094</v>
      </c>
      <c r="U13" s="661"/>
      <c r="V13" s="4889" t="s">
        <v>1095</v>
      </c>
      <c r="W13" s="4890" t="s">
        <v>1096</v>
      </c>
      <c r="X13" s="4890" t="s">
        <v>1097</v>
      </c>
      <c r="Y13" s="4890" t="s">
        <v>1098</v>
      </c>
      <c r="Z13" s="4890" t="s">
        <v>1155</v>
      </c>
      <c r="AA13" s="4890" t="s">
        <v>1156</v>
      </c>
      <c r="AB13" s="4890" t="s">
        <v>1157</v>
      </c>
      <c r="AC13" s="4891" t="s">
        <v>1158</v>
      </c>
      <c r="AD13" s="4890" t="s">
        <v>1159</v>
      </c>
      <c r="AE13" s="4891" t="s">
        <v>1160</v>
      </c>
      <c r="AF13" s="661"/>
      <c r="AG13" s="5005" t="s">
        <v>1161</v>
      </c>
      <c r="AH13" s="661"/>
      <c r="AI13" s="738"/>
    </row>
    <row r="14" spans="1:35" s="149" customFormat="1" ht="12.75">
      <c r="A14" s="738"/>
      <c r="B14" s="661"/>
      <c r="C14" s="620"/>
      <c r="D14" s="3694"/>
      <c r="E14" s="4972"/>
      <c r="F14" s="4972"/>
      <c r="G14" s="4968"/>
      <c r="H14" s="3027"/>
      <c r="I14" s="5404" t="s">
        <v>8</v>
      </c>
      <c r="J14" s="5404"/>
      <c r="K14" s="5405"/>
      <c r="L14" s="5405"/>
      <c r="M14" s="5405"/>
      <c r="N14" s="5405"/>
      <c r="O14" s="5405"/>
      <c r="P14" s="5405"/>
      <c r="Q14" s="5406"/>
      <c r="R14" s="5405"/>
      <c r="S14" s="5406"/>
      <c r="T14" s="5407"/>
      <c r="U14" s="661"/>
      <c r="V14" s="5429"/>
      <c r="W14" s="5430"/>
      <c r="X14" s="5430"/>
      <c r="Y14" s="5430"/>
      <c r="Z14" s="5430"/>
      <c r="AA14" s="5958"/>
      <c r="AB14" s="5958"/>
      <c r="AC14" s="5430"/>
      <c r="AD14" s="5431"/>
      <c r="AE14" s="5432"/>
      <c r="AF14" s="661"/>
      <c r="AG14" s="5435"/>
      <c r="AH14" s="661"/>
      <c r="AI14" s="738"/>
    </row>
    <row r="15" spans="1:35" s="149" customFormat="1" ht="12.75">
      <c r="A15" s="738"/>
      <c r="B15" s="661"/>
      <c r="C15" s="620" t="s">
        <v>3920</v>
      </c>
      <c r="D15" s="4972"/>
      <c r="E15" s="4972"/>
      <c r="F15" s="4972"/>
      <c r="G15" s="4973" t="b">
        <v>1</v>
      </c>
      <c r="H15" s="5180"/>
      <c r="I15" s="5180"/>
      <c r="J15" s="5182">
        <v>0</v>
      </c>
      <c r="K15" s="4755">
        <v>0</v>
      </c>
      <c r="L15" s="4755">
        <v>0</v>
      </c>
      <c r="M15" s="4755">
        <v>0</v>
      </c>
      <c r="N15" s="4755">
        <v>0</v>
      </c>
      <c r="O15" s="4755">
        <v>0</v>
      </c>
      <c r="P15" s="4755">
        <v>0</v>
      </c>
      <c r="Q15" s="4755">
        <v>0</v>
      </c>
      <c r="R15" s="4755">
        <v>0</v>
      </c>
      <c r="S15" s="4755">
        <v>0</v>
      </c>
      <c r="T15" s="4977">
        <f>+Q15+R15-S15</f>
        <v>0</v>
      </c>
      <c r="U15" s="2624"/>
      <c r="V15" s="4936">
        <f>W15+X15</f>
        <v>0</v>
      </c>
      <c r="W15" s="4676">
        <v>0</v>
      </c>
      <c r="X15" s="4676">
        <v>0</v>
      </c>
      <c r="Y15" s="4676">
        <v>0</v>
      </c>
      <c r="Z15" s="4676">
        <v>0</v>
      </c>
      <c r="AA15" s="4676">
        <v>0</v>
      </c>
      <c r="AB15" s="4676">
        <v>0</v>
      </c>
      <c r="AC15" s="4676">
        <v>0</v>
      </c>
      <c r="AD15" s="4463">
        <f>AA15+AB15-AC15</f>
        <v>0</v>
      </c>
      <c r="AE15" s="4484">
        <f>X15+Z15</f>
        <v>0</v>
      </c>
      <c r="AF15" s="661"/>
      <c r="AG15" s="4753"/>
      <c r="AH15" s="661"/>
      <c r="AI15" s="738"/>
    </row>
    <row r="16" spans="1:35" s="149" customFormat="1" ht="12.75">
      <c r="A16" s="738"/>
      <c r="B16" s="661"/>
      <c r="C16" s="620" t="s">
        <v>3920</v>
      </c>
      <c r="D16" s="4972"/>
      <c r="E16" s="4972"/>
      <c r="F16" s="4972"/>
      <c r="G16" s="4973" t="b">
        <v>0</v>
      </c>
      <c r="H16" s="5180"/>
      <c r="I16" s="5180"/>
      <c r="J16" s="5182">
        <v>0</v>
      </c>
      <c r="K16" s="4755">
        <v>0</v>
      </c>
      <c r="L16" s="4755">
        <v>0</v>
      </c>
      <c r="M16" s="4755">
        <v>0</v>
      </c>
      <c r="N16" s="4755">
        <v>0</v>
      </c>
      <c r="O16" s="4755">
        <v>0</v>
      </c>
      <c r="P16" s="4755">
        <v>0</v>
      </c>
      <c r="Q16" s="4755">
        <v>0</v>
      </c>
      <c r="R16" s="4755">
        <v>0</v>
      </c>
      <c r="S16" s="4755">
        <v>0</v>
      </c>
      <c r="T16" s="4977">
        <f>+Q16+R16-S16</f>
        <v>0</v>
      </c>
      <c r="U16" s="2624"/>
      <c r="V16" s="4936">
        <f>W16+X16</f>
        <v>0</v>
      </c>
      <c r="W16" s="4676">
        <v>0</v>
      </c>
      <c r="X16" s="4676">
        <v>0</v>
      </c>
      <c r="Y16" s="4676">
        <v>0</v>
      </c>
      <c r="Z16" s="4676">
        <v>0</v>
      </c>
      <c r="AA16" s="4676">
        <v>0</v>
      </c>
      <c r="AB16" s="4676">
        <v>0</v>
      </c>
      <c r="AC16" s="4676">
        <v>0</v>
      </c>
      <c r="AD16" s="4463">
        <f t="shared" ref="AD16:AD47" si="0">AA16+AB16-AC16</f>
        <v>0</v>
      </c>
      <c r="AE16" s="4484">
        <f>X16+Z16</f>
        <v>0</v>
      </c>
      <c r="AF16" s="661"/>
      <c r="AG16" s="4753"/>
      <c r="AH16" s="661"/>
      <c r="AI16" s="738"/>
    </row>
    <row r="17" spans="1:35" s="149" customFormat="1" ht="12.75">
      <c r="A17" s="738"/>
      <c r="B17" s="661"/>
      <c r="C17" s="620" t="s">
        <v>3920</v>
      </c>
      <c r="D17" s="4972"/>
      <c r="E17" s="4972"/>
      <c r="F17" s="4972"/>
      <c r="G17" s="4973" t="b">
        <v>0</v>
      </c>
      <c r="H17" s="5180"/>
      <c r="I17" s="5180"/>
      <c r="J17" s="5182">
        <v>0</v>
      </c>
      <c r="K17" s="4755">
        <v>0</v>
      </c>
      <c r="L17" s="4755">
        <v>0</v>
      </c>
      <c r="M17" s="4755">
        <v>0</v>
      </c>
      <c r="N17" s="4755">
        <v>0</v>
      </c>
      <c r="O17" s="4755">
        <v>0</v>
      </c>
      <c r="P17" s="4755">
        <v>0</v>
      </c>
      <c r="Q17" s="4755">
        <v>0</v>
      </c>
      <c r="R17" s="4755">
        <v>0</v>
      </c>
      <c r="S17" s="4755">
        <v>0</v>
      </c>
      <c r="T17" s="4977">
        <f>+Q17+R17-S17</f>
        <v>0</v>
      </c>
      <c r="U17" s="2624"/>
      <c r="V17" s="4936">
        <f>W17+X17</f>
        <v>0</v>
      </c>
      <c r="W17" s="4676">
        <v>0</v>
      </c>
      <c r="X17" s="4676">
        <v>0</v>
      </c>
      <c r="Y17" s="4676">
        <v>0</v>
      </c>
      <c r="Z17" s="4676">
        <v>0</v>
      </c>
      <c r="AA17" s="4676">
        <v>0</v>
      </c>
      <c r="AB17" s="4676">
        <v>0</v>
      </c>
      <c r="AC17" s="4676">
        <v>0</v>
      </c>
      <c r="AD17" s="4463">
        <f t="shared" si="0"/>
        <v>0</v>
      </c>
      <c r="AE17" s="4484">
        <f>X17+Z17</f>
        <v>0</v>
      </c>
      <c r="AF17" s="661"/>
      <c r="AG17" s="4753"/>
      <c r="AH17" s="661"/>
      <c r="AI17" s="738"/>
    </row>
    <row r="18" spans="1:35" s="149" customFormat="1" ht="12.75">
      <c r="A18" s="738"/>
      <c r="B18" s="661"/>
      <c r="C18" s="620" t="s">
        <v>3920</v>
      </c>
      <c r="D18" s="4972"/>
      <c r="E18" s="4972"/>
      <c r="F18" s="4972"/>
      <c r="G18" s="4973" t="b">
        <v>0</v>
      </c>
      <c r="H18" s="5180"/>
      <c r="I18" s="5180"/>
      <c r="J18" s="5182">
        <v>0</v>
      </c>
      <c r="K18" s="4755">
        <v>0</v>
      </c>
      <c r="L18" s="4755">
        <v>0</v>
      </c>
      <c r="M18" s="4755">
        <v>0</v>
      </c>
      <c r="N18" s="4755">
        <v>0</v>
      </c>
      <c r="O18" s="4755">
        <v>0</v>
      </c>
      <c r="P18" s="4755">
        <v>0</v>
      </c>
      <c r="Q18" s="4755">
        <v>0</v>
      </c>
      <c r="R18" s="4755">
        <v>0</v>
      </c>
      <c r="S18" s="4755">
        <v>0</v>
      </c>
      <c r="T18" s="4977">
        <f t="shared" ref="T18:T47" si="1">+Q18+R18-S18</f>
        <v>0</v>
      </c>
      <c r="U18" s="2624"/>
      <c r="V18" s="4936">
        <f t="shared" ref="V18:V47" si="2">W18+X18</f>
        <v>0</v>
      </c>
      <c r="W18" s="4676">
        <v>0</v>
      </c>
      <c r="X18" s="4676">
        <v>0</v>
      </c>
      <c r="Y18" s="4676">
        <v>0</v>
      </c>
      <c r="Z18" s="4676">
        <v>0</v>
      </c>
      <c r="AA18" s="4676">
        <v>0</v>
      </c>
      <c r="AB18" s="4676">
        <v>0</v>
      </c>
      <c r="AC18" s="4676">
        <v>0</v>
      </c>
      <c r="AD18" s="4463">
        <f t="shared" si="0"/>
        <v>0</v>
      </c>
      <c r="AE18" s="4484">
        <f t="shared" ref="AE18:AE47" si="3">X18+Z18</f>
        <v>0</v>
      </c>
      <c r="AF18" s="661"/>
      <c r="AG18" s="4753"/>
      <c r="AH18" s="661"/>
      <c r="AI18" s="738"/>
    </row>
    <row r="19" spans="1:35" s="149" customFormat="1" ht="12.75">
      <c r="A19" s="738"/>
      <c r="B19" s="661"/>
      <c r="C19" s="620" t="s">
        <v>3920</v>
      </c>
      <c r="D19" s="4972"/>
      <c r="E19" s="4972"/>
      <c r="F19" s="4972"/>
      <c r="G19" s="4973" t="b">
        <v>0</v>
      </c>
      <c r="H19" s="5180"/>
      <c r="I19" s="5180"/>
      <c r="J19" s="5182">
        <v>0</v>
      </c>
      <c r="K19" s="4755">
        <v>0</v>
      </c>
      <c r="L19" s="4755">
        <v>0</v>
      </c>
      <c r="M19" s="4755">
        <v>0</v>
      </c>
      <c r="N19" s="4755">
        <v>0</v>
      </c>
      <c r="O19" s="4755">
        <v>0</v>
      </c>
      <c r="P19" s="4755">
        <v>0</v>
      </c>
      <c r="Q19" s="4755">
        <v>0</v>
      </c>
      <c r="R19" s="4755">
        <v>0</v>
      </c>
      <c r="S19" s="4755">
        <v>0</v>
      </c>
      <c r="T19" s="4977">
        <f t="shared" si="1"/>
        <v>0</v>
      </c>
      <c r="U19" s="2624"/>
      <c r="V19" s="4936">
        <f t="shared" si="2"/>
        <v>0</v>
      </c>
      <c r="W19" s="4676">
        <v>0</v>
      </c>
      <c r="X19" s="4676">
        <v>0</v>
      </c>
      <c r="Y19" s="4676">
        <v>0</v>
      </c>
      <c r="Z19" s="4676">
        <v>0</v>
      </c>
      <c r="AA19" s="4676">
        <v>0</v>
      </c>
      <c r="AB19" s="4676">
        <v>0</v>
      </c>
      <c r="AC19" s="4676">
        <v>0</v>
      </c>
      <c r="AD19" s="4463">
        <f t="shared" si="0"/>
        <v>0</v>
      </c>
      <c r="AE19" s="4484">
        <f t="shared" si="3"/>
        <v>0</v>
      </c>
      <c r="AF19" s="661"/>
      <c r="AG19" s="4753"/>
      <c r="AH19" s="661"/>
      <c r="AI19" s="738"/>
    </row>
    <row r="20" spans="1:35" s="149" customFormat="1" ht="12.75">
      <c r="A20" s="738"/>
      <c r="B20" s="661"/>
      <c r="C20" s="620" t="s">
        <v>3920</v>
      </c>
      <c r="D20" s="4972"/>
      <c r="E20" s="4972"/>
      <c r="F20" s="4972"/>
      <c r="G20" s="4973" t="b">
        <v>0</v>
      </c>
      <c r="H20" s="5180"/>
      <c r="I20" s="5180"/>
      <c r="J20" s="5182">
        <v>0</v>
      </c>
      <c r="K20" s="4755">
        <v>0</v>
      </c>
      <c r="L20" s="4755">
        <v>0</v>
      </c>
      <c r="M20" s="4755">
        <v>0</v>
      </c>
      <c r="N20" s="4755">
        <v>0</v>
      </c>
      <c r="O20" s="4755">
        <v>0</v>
      </c>
      <c r="P20" s="4755">
        <v>0</v>
      </c>
      <c r="Q20" s="4755">
        <v>0</v>
      </c>
      <c r="R20" s="4755">
        <v>0</v>
      </c>
      <c r="S20" s="4755">
        <v>0</v>
      </c>
      <c r="T20" s="4977">
        <f t="shared" si="1"/>
        <v>0</v>
      </c>
      <c r="U20" s="2624"/>
      <c r="V20" s="4936">
        <f t="shared" si="2"/>
        <v>0</v>
      </c>
      <c r="W20" s="4676">
        <v>0</v>
      </c>
      <c r="X20" s="4676">
        <v>0</v>
      </c>
      <c r="Y20" s="4676">
        <v>0</v>
      </c>
      <c r="Z20" s="4676">
        <v>0</v>
      </c>
      <c r="AA20" s="4676">
        <v>0</v>
      </c>
      <c r="AB20" s="4676">
        <v>0</v>
      </c>
      <c r="AC20" s="4676">
        <v>0</v>
      </c>
      <c r="AD20" s="4463">
        <f t="shared" si="0"/>
        <v>0</v>
      </c>
      <c r="AE20" s="4484">
        <f t="shared" si="3"/>
        <v>0</v>
      </c>
      <c r="AF20" s="661"/>
      <c r="AG20" s="4753"/>
      <c r="AH20" s="661"/>
      <c r="AI20" s="738"/>
    </row>
    <row r="21" spans="1:35" s="149" customFormat="1" ht="12.75">
      <c r="A21" s="738"/>
      <c r="B21" s="661"/>
      <c r="C21" s="620" t="s">
        <v>3920</v>
      </c>
      <c r="D21" s="4972"/>
      <c r="E21" s="4972"/>
      <c r="F21" s="4972"/>
      <c r="G21" s="4973" t="b">
        <v>0</v>
      </c>
      <c r="H21" s="5180"/>
      <c r="I21" s="5180"/>
      <c r="J21" s="5182">
        <v>0</v>
      </c>
      <c r="K21" s="4755">
        <v>0</v>
      </c>
      <c r="L21" s="4755">
        <v>0</v>
      </c>
      <c r="M21" s="4755">
        <v>0</v>
      </c>
      <c r="N21" s="4755">
        <v>0</v>
      </c>
      <c r="O21" s="4755">
        <v>0</v>
      </c>
      <c r="P21" s="4755">
        <v>0</v>
      </c>
      <c r="Q21" s="4755">
        <v>0</v>
      </c>
      <c r="R21" s="4755">
        <v>0</v>
      </c>
      <c r="S21" s="4755">
        <v>0</v>
      </c>
      <c r="T21" s="4977">
        <f t="shared" si="1"/>
        <v>0</v>
      </c>
      <c r="U21" s="2624"/>
      <c r="V21" s="4936">
        <f t="shared" si="2"/>
        <v>0</v>
      </c>
      <c r="W21" s="4676">
        <v>0</v>
      </c>
      <c r="X21" s="4676">
        <v>0</v>
      </c>
      <c r="Y21" s="4676">
        <v>0</v>
      </c>
      <c r="Z21" s="4676">
        <v>0</v>
      </c>
      <c r="AA21" s="4676">
        <v>0</v>
      </c>
      <c r="AB21" s="4676">
        <v>0</v>
      </c>
      <c r="AC21" s="4676">
        <v>0</v>
      </c>
      <c r="AD21" s="4463">
        <f t="shared" si="0"/>
        <v>0</v>
      </c>
      <c r="AE21" s="4484">
        <f t="shared" si="3"/>
        <v>0</v>
      </c>
      <c r="AF21" s="661"/>
      <c r="AG21" s="4753"/>
      <c r="AH21" s="661"/>
      <c r="AI21" s="738"/>
    </row>
    <row r="22" spans="1:35" s="149" customFormat="1" ht="12.75">
      <c r="A22" s="738"/>
      <c r="B22" s="661"/>
      <c r="C22" s="620" t="s">
        <v>3920</v>
      </c>
      <c r="D22" s="4972"/>
      <c r="E22" s="4972"/>
      <c r="F22" s="4972"/>
      <c r="G22" s="4973" t="b">
        <v>0</v>
      </c>
      <c r="H22" s="5180"/>
      <c r="I22" s="5180"/>
      <c r="J22" s="5182">
        <v>0</v>
      </c>
      <c r="K22" s="4755">
        <v>0</v>
      </c>
      <c r="L22" s="4755">
        <v>0</v>
      </c>
      <c r="M22" s="4755">
        <v>0</v>
      </c>
      <c r="N22" s="4755">
        <v>0</v>
      </c>
      <c r="O22" s="4755">
        <v>0</v>
      </c>
      <c r="P22" s="4755">
        <v>0</v>
      </c>
      <c r="Q22" s="4755">
        <v>0</v>
      </c>
      <c r="R22" s="4755">
        <v>0</v>
      </c>
      <c r="S22" s="4755">
        <v>0</v>
      </c>
      <c r="T22" s="4977">
        <f t="shared" si="1"/>
        <v>0</v>
      </c>
      <c r="U22" s="2624"/>
      <c r="V22" s="4936">
        <f t="shared" si="2"/>
        <v>0</v>
      </c>
      <c r="W22" s="4676">
        <v>0</v>
      </c>
      <c r="X22" s="4676">
        <v>0</v>
      </c>
      <c r="Y22" s="4676">
        <v>0</v>
      </c>
      <c r="Z22" s="4676">
        <v>0</v>
      </c>
      <c r="AA22" s="4676">
        <v>0</v>
      </c>
      <c r="AB22" s="4676">
        <v>0</v>
      </c>
      <c r="AC22" s="4676">
        <v>0</v>
      </c>
      <c r="AD22" s="4463">
        <f t="shared" si="0"/>
        <v>0</v>
      </c>
      <c r="AE22" s="4484">
        <f t="shared" si="3"/>
        <v>0</v>
      </c>
      <c r="AF22" s="661"/>
      <c r="AG22" s="4753"/>
      <c r="AH22" s="661"/>
      <c r="AI22" s="738"/>
    </row>
    <row r="23" spans="1:35" s="149" customFormat="1" ht="12.75">
      <c r="A23" s="738"/>
      <c r="B23" s="661"/>
      <c r="C23" s="620" t="s">
        <v>3920</v>
      </c>
      <c r="D23" s="4972"/>
      <c r="E23" s="4972"/>
      <c r="F23" s="4972"/>
      <c r="G23" s="4973" t="b">
        <v>0</v>
      </c>
      <c r="H23" s="5180"/>
      <c r="I23" s="5180"/>
      <c r="J23" s="5182">
        <v>0</v>
      </c>
      <c r="K23" s="4755">
        <v>0</v>
      </c>
      <c r="L23" s="4755">
        <v>0</v>
      </c>
      <c r="M23" s="4755">
        <v>0</v>
      </c>
      <c r="N23" s="4755">
        <v>0</v>
      </c>
      <c r="O23" s="4755">
        <v>0</v>
      </c>
      <c r="P23" s="4755">
        <v>0</v>
      </c>
      <c r="Q23" s="4755">
        <v>0</v>
      </c>
      <c r="R23" s="4755">
        <v>0</v>
      </c>
      <c r="S23" s="4755">
        <v>0</v>
      </c>
      <c r="T23" s="4977">
        <f t="shared" si="1"/>
        <v>0</v>
      </c>
      <c r="U23" s="2624"/>
      <c r="V23" s="4936">
        <f t="shared" si="2"/>
        <v>0</v>
      </c>
      <c r="W23" s="4676">
        <v>0</v>
      </c>
      <c r="X23" s="4676">
        <v>0</v>
      </c>
      <c r="Y23" s="4676">
        <v>0</v>
      </c>
      <c r="Z23" s="4676">
        <v>0</v>
      </c>
      <c r="AA23" s="4676">
        <v>0</v>
      </c>
      <c r="AB23" s="4676">
        <v>0</v>
      </c>
      <c r="AC23" s="4676">
        <v>0</v>
      </c>
      <c r="AD23" s="4463">
        <f t="shared" si="0"/>
        <v>0</v>
      </c>
      <c r="AE23" s="4484">
        <f t="shared" si="3"/>
        <v>0</v>
      </c>
      <c r="AF23" s="661"/>
      <c r="AG23" s="4753"/>
      <c r="AH23" s="661"/>
      <c r="AI23" s="738"/>
    </row>
    <row r="24" spans="1:35" s="149" customFormat="1" ht="12.75">
      <c r="A24" s="738"/>
      <c r="B24" s="661"/>
      <c r="C24" s="620" t="s">
        <v>3920</v>
      </c>
      <c r="D24" s="4972"/>
      <c r="E24" s="4972"/>
      <c r="F24" s="4972"/>
      <c r="G24" s="4973" t="b">
        <v>0</v>
      </c>
      <c r="H24" s="5180"/>
      <c r="I24" s="5180"/>
      <c r="J24" s="5182">
        <v>0</v>
      </c>
      <c r="K24" s="4755">
        <v>0</v>
      </c>
      <c r="L24" s="4755">
        <v>0</v>
      </c>
      <c r="M24" s="4755">
        <v>0</v>
      </c>
      <c r="N24" s="4755">
        <v>0</v>
      </c>
      <c r="O24" s="4755">
        <v>0</v>
      </c>
      <c r="P24" s="4755">
        <v>0</v>
      </c>
      <c r="Q24" s="4755">
        <v>0</v>
      </c>
      <c r="R24" s="4755">
        <v>0</v>
      </c>
      <c r="S24" s="4755">
        <v>0</v>
      </c>
      <c r="T24" s="4977">
        <f t="shared" si="1"/>
        <v>0</v>
      </c>
      <c r="U24" s="2624"/>
      <c r="V24" s="4936">
        <f t="shared" si="2"/>
        <v>0</v>
      </c>
      <c r="W24" s="4676">
        <v>0</v>
      </c>
      <c r="X24" s="4676">
        <v>0</v>
      </c>
      <c r="Y24" s="4676">
        <v>0</v>
      </c>
      <c r="Z24" s="4676">
        <v>0</v>
      </c>
      <c r="AA24" s="4676">
        <v>0</v>
      </c>
      <c r="AB24" s="4676">
        <v>0</v>
      </c>
      <c r="AC24" s="4676">
        <v>0</v>
      </c>
      <c r="AD24" s="4463">
        <f t="shared" si="0"/>
        <v>0</v>
      </c>
      <c r="AE24" s="4484">
        <f t="shared" si="3"/>
        <v>0</v>
      </c>
      <c r="AF24" s="661"/>
      <c r="AG24" s="4753"/>
      <c r="AH24" s="661"/>
      <c r="AI24" s="738"/>
    </row>
    <row r="25" spans="1:35" s="149" customFormat="1" ht="12.75">
      <c r="A25" s="738"/>
      <c r="B25" s="661"/>
      <c r="C25" s="620" t="s">
        <v>3920</v>
      </c>
      <c r="D25" s="4972"/>
      <c r="E25" s="4972"/>
      <c r="F25" s="4972"/>
      <c r="G25" s="4973" t="b">
        <v>0</v>
      </c>
      <c r="H25" s="5180"/>
      <c r="I25" s="5180"/>
      <c r="J25" s="5182">
        <v>0</v>
      </c>
      <c r="K25" s="4755">
        <v>0</v>
      </c>
      <c r="L25" s="4755">
        <v>0</v>
      </c>
      <c r="M25" s="4755">
        <v>0</v>
      </c>
      <c r="N25" s="4755">
        <v>0</v>
      </c>
      <c r="O25" s="4755">
        <v>0</v>
      </c>
      <c r="P25" s="4755">
        <v>0</v>
      </c>
      <c r="Q25" s="4755">
        <v>0</v>
      </c>
      <c r="R25" s="4755">
        <v>0</v>
      </c>
      <c r="S25" s="4755">
        <v>0</v>
      </c>
      <c r="T25" s="4977">
        <f t="shared" si="1"/>
        <v>0</v>
      </c>
      <c r="U25" s="2624"/>
      <c r="V25" s="4936">
        <f t="shared" si="2"/>
        <v>0</v>
      </c>
      <c r="W25" s="4676">
        <v>0</v>
      </c>
      <c r="X25" s="4676">
        <v>0</v>
      </c>
      <c r="Y25" s="4676">
        <v>0</v>
      </c>
      <c r="Z25" s="4676">
        <v>0</v>
      </c>
      <c r="AA25" s="4676">
        <v>0</v>
      </c>
      <c r="AB25" s="4676">
        <v>0</v>
      </c>
      <c r="AC25" s="4676">
        <v>0</v>
      </c>
      <c r="AD25" s="4463">
        <f t="shared" si="0"/>
        <v>0</v>
      </c>
      <c r="AE25" s="4484">
        <f t="shared" si="3"/>
        <v>0</v>
      </c>
      <c r="AF25" s="661"/>
      <c r="AG25" s="4753"/>
      <c r="AH25" s="661"/>
      <c r="AI25" s="738"/>
    </row>
    <row r="26" spans="1:35" s="149" customFormat="1" ht="12.75">
      <c r="A26" s="738"/>
      <c r="B26" s="661"/>
      <c r="C26" s="620" t="s">
        <v>3920</v>
      </c>
      <c r="D26" s="4972"/>
      <c r="E26" s="4972"/>
      <c r="F26" s="4972"/>
      <c r="G26" s="4973" t="b">
        <v>0</v>
      </c>
      <c r="H26" s="5180"/>
      <c r="I26" s="5180"/>
      <c r="J26" s="5182">
        <v>0</v>
      </c>
      <c r="K26" s="4755">
        <v>0</v>
      </c>
      <c r="L26" s="4755">
        <v>0</v>
      </c>
      <c r="M26" s="4755">
        <v>0</v>
      </c>
      <c r="N26" s="4755">
        <v>0</v>
      </c>
      <c r="O26" s="4755">
        <v>0</v>
      </c>
      <c r="P26" s="4755">
        <v>0</v>
      </c>
      <c r="Q26" s="4755">
        <v>0</v>
      </c>
      <c r="R26" s="4755">
        <v>0</v>
      </c>
      <c r="S26" s="4755">
        <v>0</v>
      </c>
      <c r="T26" s="4977">
        <f t="shared" si="1"/>
        <v>0</v>
      </c>
      <c r="U26" s="2624"/>
      <c r="V26" s="4936">
        <f t="shared" si="2"/>
        <v>0</v>
      </c>
      <c r="W26" s="4676">
        <v>0</v>
      </c>
      <c r="X26" s="4676">
        <v>0</v>
      </c>
      <c r="Y26" s="4676">
        <v>0</v>
      </c>
      <c r="Z26" s="4676">
        <v>0</v>
      </c>
      <c r="AA26" s="4676">
        <v>0</v>
      </c>
      <c r="AB26" s="4676">
        <v>0</v>
      </c>
      <c r="AC26" s="4676">
        <v>0</v>
      </c>
      <c r="AD26" s="4463">
        <f t="shared" si="0"/>
        <v>0</v>
      </c>
      <c r="AE26" s="4484">
        <f t="shared" si="3"/>
        <v>0</v>
      </c>
      <c r="AF26" s="661"/>
      <c r="AG26" s="4753"/>
      <c r="AH26" s="661"/>
      <c r="AI26" s="738"/>
    </row>
    <row r="27" spans="1:35" s="149" customFormat="1" ht="12.75">
      <c r="A27" s="738"/>
      <c r="B27" s="661"/>
      <c r="C27" s="620" t="s">
        <v>3920</v>
      </c>
      <c r="D27" s="4972"/>
      <c r="E27" s="4972"/>
      <c r="F27" s="4972"/>
      <c r="G27" s="4973" t="b">
        <v>0</v>
      </c>
      <c r="H27" s="5180"/>
      <c r="I27" s="5180"/>
      <c r="J27" s="5182">
        <v>0</v>
      </c>
      <c r="K27" s="4755">
        <v>0</v>
      </c>
      <c r="L27" s="4755">
        <v>0</v>
      </c>
      <c r="M27" s="4755">
        <v>0</v>
      </c>
      <c r="N27" s="4755">
        <v>0</v>
      </c>
      <c r="O27" s="4755">
        <v>0</v>
      </c>
      <c r="P27" s="4755">
        <v>0</v>
      </c>
      <c r="Q27" s="4755">
        <v>0</v>
      </c>
      <c r="R27" s="4755">
        <v>0</v>
      </c>
      <c r="S27" s="4755">
        <v>0</v>
      </c>
      <c r="T27" s="4977">
        <f t="shared" si="1"/>
        <v>0</v>
      </c>
      <c r="U27" s="2624"/>
      <c r="V27" s="4936">
        <f t="shared" si="2"/>
        <v>0</v>
      </c>
      <c r="W27" s="4676">
        <v>0</v>
      </c>
      <c r="X27" s="4676">
        <v>0</v>
      </c>
      <c r="Y27" s="4676">
        <v>0</v>
      </c>
      <c r="Z27" s="4676">
        <v>0</v>
      </c>
      <c r="AA27" s="4676">
        <v>0</v>
      </c>
      <c r="AB27" s="4676">
        <v>0</v>
      </c>
      <c r="AC27" s="4676">
        <v>0</v>
      </c>
      <c r="AD27" s="4463">
        <f t="shared" si="0"/>
        <v>0</v>
      </c>
      <c r="AE27" s="4484">
        <f t="shared" si="3"/>
        <v>0</v>
      </c>
      <c r="AF27" s="661"/>
      <c r="AG27" s="4753"/>
      <c r="AH27" s="661"/>
      <c r="AI27" s="738"/>
    </row>
    <row r="28" spans="1:35" s="149" customFormat="1" ht="12.75">
      <c r="A28" s="738"/>
      <c r="B28" s="661"/>
      <c r="C28" s="620" t="s">
        <v>3920</v>
      </c>
      <c r="D28" s="4972"/>
      <c r="E28" s="4972"/>
      <c r="F28" s="4972"/>
      <c r="G28" s="4973" t="b">
        <v>0</v>
      </c>
      <c r="H28" s="5180"/>
      <c r="I28" s="5180"/>
      <c r="J28" s="5182">
        <v>0</v>
      </c>
      <c r="K28" s="4755">
        <v>0</v>
      </c>
      <c r="L28" s="4755">
        <v>0</v>
      </c>
      <c r="M28" s="4755">
        <v>0</v>
      </c>
      <c r="N28" s="4755">
        <v>0</v>
      </c>
      <c r="O28" s="4755">
        <v>0</v>
      </c>
      <c r="P28" s="4755">
        <v>0</v>
      </c>
      <c r="Q28" s="4755">
        <v>0</v>
      </c>
      <c r="R28" s="4755">
        <v>0</v>
      </c>
      <c r="S28" s="4755">
        <v>0</v>
      </c>
      <c r="T28" s="4977">
        <f t="shared" si="1"/>
        <v>0</v>
      </c>
      <c r="U28" s="2624"/>
      <c r="V28" s="4936">
        <f t="shared" si="2"/>
        <v>0</v>
      </c>
      <c r="W28" s="4676">
        <v>0</v>
      </c>
      <c r="X28" s="4676">
        <v>0</v>
      </c>
      <c r="Y28" s="4676">
        <v>0</v>
      </c>
      <c r="Z28" s="4676">
        <v>0</v>
      </c>
      <c r="AA28" s="4676">
        <v>0</v>
      </c>
      <c r="AB28" s="4676">
        <v>0</v>
      </c>
      <c r="AC28" s="4676">
        <v>0</v>
      </c>
      <c r="AD28" s="4463">
        <f t="shared" si="0"/>
        <v>0</v>
      </c>
      <c r="AE28" s="4484">
        <f t="shared" si="3"/>
        <v>0</v>
      </c>
      <c r="AF28" s="661"/>
      <c r="AG28" s="4753"/>
      <c r="AH28" s="661"/>
      <c r="AI28" s="738"/>
    </row>
    <row r="29" spans="1:35" s="149" customFormat="1" ht="12.75">
      <c r="A29" s="738"/>
      <c r="B29" s="661"/>
      <c r="C29" s="620" t="s">
        <v>3920</v>
      </c>
      <c r="D29" s="4972"/>
      <c r="E29" s="4972"/>
      <c r="F29" s="4972"/>
      <c r="G29" s="4973" t="b">
        <v>0</v>
      </c>
      <c r="H29" s="5180"/>
      <c r="I29" s="5180"/>
      <c r="J29" s="5182">
        <v>0</v>
      </c>
      <c r="K29" s="4755">
        <v>0</v>
      </c>
      <c r="L29" s="4755">
        <v>0</v>
      </c>
      <c r="M29" s="4755">
        <v>0</v>
      </c>
      <c r="N29" s="4755">
        <v>0</v>
      </c>
      <c r="O29" s="4755">
        <v>0</v>
      </c>
      <c r="P29" s="4755">
        <v>0</v>
      </c>
      <c r="Q29" s="4755">
        <v>0</v>
      </c>
      <c r="R29" s="4755">
        <v>0</v>
      </c>
      <c r="S29" s="4755">
        <v>0</v>
      </c>
      <c r="T29" s="4977">
        <f t="shared" si="1"/>
        <v>0</v>
      </c>
      <c r="U29" s="2624"/>
      <c r="V29" s="4936">
        <f t="shared" si="2"/>
        <v>0</v>
      </c>
      <c r="W29" s="4676">
        <v>0</v>
      </c>
      <c r="X29" s="4676">
        <v>0</v>
      </c>
      <c r="Y29" s="4676">
        <v>0</v>
      </c>
      <c r="Z29" s="4676">
        <v>0</v>
      </c>
      <c r="AA29" s="4676">
        <v>0</v>
      </c>
      <c r="AB29" s="4676">
        <v>0</v>
      </c>
      <c r="AC29" s="4676">
        <v>0</v>
      </c>
      <c r="AD29" s="4463">
        <f t="shared" si="0"/>
        <v>0</v>
      </c>
      <c r="AE29" s="4484">
        <f t="shared" si="3"/>
        <v>0</v>
      </c>
      <c r="AF29" s="661"/>
      <c r="AG29" s="4753"/>
      <c r="AH29" s="661"/>
      <c r="AI29" s="738"/>
    </row>
    <row r="30" spans="1:35" s="149" customFormat="1" ht="12.75">
      <c r="A30" s="738"/>
      <c r="B30" s="661"/>
      <c r="C30" s="620" t="s">
        <v>3920</v>
      </c>
      <c r="D30" s="4972"/>
      <c r="E30" s="4972"/>
      <c r="F30" s="4972"/>
      <c r="G30" s="4973" t="b">
        <v>0</v>
      </c>
      <c r="H30" s="5180"/>
      <c r="I30" s="5180"/>
      <c r="J30" s="5182">
        <v>0</v>
      </c>
      <c r="K30" s="4755">
        <v>0</v>
      </c>
      <c r="L30" s="4755">
        <v>0</v>
      </c>
      <c r="M30" s="4755">
        <v>0</v>
      </c>
      <c r="N30" s="4755">
        <v>0</v>
      </c>
      <c r="O30" s="4755">
        <v>0</v>
      </c>
      <c r="P30" s="4755">
        <v>0</v>
      </c>
      <c r="Q30" s="4755">
        <v>0</v>
      </c>
      <c r="R30" s="4755">
        <v>0</v>
      </c>
      <c r="S30" s="4755">
        <v>0</v>
      </c>
      <c r="T30" s="4977">
        <f t="shared" si="1"/>
        <v>0</v>
      </c>
      <c r="U30" s="2624"/>
      <c r="V30" s="4936">
        <f t="shared" si="2"/>
        <v>0</v>
      </c>
      <c r="W30" s="4676">
        <v>0</v>
      </c>
      <c r="X30" s="4676">
        <v>0</v>
      </c>
      <c r="Y30" s="4676">
        <v>0</v>
      </c>
      <c r="Z30" s="4676">
        <v>0</v>
      </c>
      <c r="AA30" s="4676">
        <v>0</v>
      </c>
      <c r="AB30" s="4676">
        <v>0</v>
      </c>
      <c r="AC30" s="4676">
        <v>0</v>
      </c>
      <c r="AD30" s="4463">
        <f t="shared" si="0"/>
        <v>0</v>
      </c>
      <c r="AE30" s="4484">
        <f t="shared" si="3"/>
        <v>0</v>
      </c>
      <c r="AF30" s="661"/>
      <c r="AG30" s="4753"/>
      <c r="AH30" s="661"/>
      <c r="AI30" s="738"/>
    </row>
    <row r="31" spans="1:35" s="149" customFormat="1" ht="12.75">
      <c r="A31" s="738"/>
      <c r="B31" s="661"/>
      <c r="C31" s="620" t="s">
        <v>3920</v>
      </c>
      <c r="D31" s="4972"/>
      <c r="E31" s="4972"/>
      <c r="F31" s="4972"/>
      <c r="G31" s="4973" t="b">
        <v>0</v>
      </c>
      <c r="H31" s="5180"/>
      <c r="I31" s="5180"/>
      <c r="J31" s="5182">
        <v>0</v>
      </c>
      <c r="K31" s="4755">
        <v>0</v>
      </c>
      <c r="L31" s="4755">
        <v>0</v>
      </c>
      <c r="M31" s="4755">
        <v>0</v>
      </c>
      <c r="N31" s="4755">
        <v>0</v>
      </c>
      <c r="O31" s="4755">
        <v>0</v>
      </c>
      <c r="P31" s="4755">
        <v>0</v>
      </c>
      <c r="Q31" s="4755">
        <v>0</v>
      </c>
      <c r="R31" s="4755">
        <v>0</v>
      </c>
      <c r="S31" s="4755">
        <v>0</v>
      </c>
      <c r="T31" s="4977">
        <f t="shared" si="1"/>
        <v>0</v>
      </c>
      <c r="U31" s="2624"/>
      <c r="V31" s="4936">
        <f t="shared" si="2"/>
        <v>0</v>
      </c>
      <c r="W31" s="4676">
        <v>0</v>
      </c>
      <c r="X31" s="4676">
        <v>0</v>
      </c>
      <c r="Y31" s="4676">
        <v>0</v>
      </c>
      <c r="Z31" s="4676">
        <v>0</v>
      </c>
      <c r="AA31" s="4676">
        <v>0</v>
      </c>
      <c r="AB31" s="4676">
        <v>0</v>
      </c>
      <c r="AC31" s="4676">
        <v>0</v>
      </c>
      <c r="AD31" s="4463">
        <f t="shared" si="0"/>
        <v>0</v>
      </c>
      <c r="AE31" s="4484">
        <f t="shared" si="3"/>
        <v>0</v>
      </c>
      <c r="AF31" s="661"/>
      <c r="AG31" s="4753"/>
      <c r="AH31" s="661"/>
      <c r="AI31" s="738"/>
    </row>
    <row r="32" spans="1:35" s="149" customFormat="1" ht="12.75">
      <c r="A32" s="738"/>
      <c r="B32" s="661"/>
      <c r="C32" s="620" t="s">
        <v>3920</v>
      </c>
      <c r="D32" s="4972"/>
      <c r="E32" s="4972"/>
      <c r="F32" s="4972"/>
      <c r="G32" s="4973" t="b">
        <v>0</v>
      </c>
      <c r="H32" s="5180"/>
      <c r="I32" s="5180"/>
      <c r="J32" s="5182">
        <v>0</v>
      </c>
      <c r="K32" s="4755">
        <v>0</v>
      </c>
      <c r="L32" s="4755">
        <v>0</v>
      </c>
      <c r="M32" s="4755">
        <v>0</v>
      </c>
      <c r="N32" s="4755">
        <v>0</v>
      </c>
      <c r="O32" s="4755">
        <v>0</v>
      </c>
      <c r="P32" s="4755">
        <v>0</v>
      </c>
      <c r="Q32" s="4755">
        <v>0</v>
      </c>
      <c r="R32" s="4755">
        <v>0</v>
      </c>
      <c r="S32" s="4755">
        <v>0</v>
      </c>
      <c r="T32" s="4977">
        <f t="shared" si="1"/>
        <v>0</v>
      </c>
      <c r="U32" s="2624"/>
      <c r="V32" s="4936">
        <f t="shared" si="2"/>
        <v>0</v>
      </c>
      <c r="W32" s="4676">
        <v>0</v>
      </c>
      <c r="X32" s="4676">
        <v>0</v>
      </c>
      <c r="Y32" s="4676">
        <v>0</v>
      </c>
      <c r="Z32" s="4676">
        <v>0</v>
      </c>
      <c r="AA32" s="4676">
        <v>0</v>
      </c>
      <c r="AB32" s="4676">
        <v>0</v>
      </c>
      <c r="AC32" s="4676">
        <v>0</v>
      </c>
      <c r="AD32" s="4463">
        <f t="shared" si="0"/>
        <v>0</v>
      </c>
      <c r="AE32" s="4484">
        <f t="shared" si="3"/>
        <v>0</v>
      </c>
      <c r="AF32" s="661"/>
      <c r="AG32" s="4753"/>
      <c r="AH32" s="661"/>
      <c r="AI32" s="738"/>
    </row>
    <row r="33" spans="1:35" s="149" customFormat="1" ht="12.75">
      <c r="A33" s="738"/>
      <c r="B33" s="661"/>
      <c r="C33" s="620" t="s">
        <v>3920</v>
      </c>
      <c r="D33" s="4972"/>
      <c r="E33" s="4972"/>
      <c r="F33" s="4972"/>
      <c r="G33" s="4973" t="b">
        <v>0</v>
      </c>
      <c r="H33" s="5180"/>
      <c r="I33" s="5180"/>
      <c r="J33" s="5182">
        <v>0</v>
      </c>
      <c r="K33" s="4755">
        <v>0</v>
      </c>
      <c r="L33" s="4755">
        <v>0</v>
      </c>
      <c r="M33" s="4755">
        <v>0</v>
      </c>
      <c r="N33" s="4755">
        <v>0</v>
      </c>
      <c r="O33" s="4755">
        <v>0</v>
      </c>
      <c r="P33" s="4755">
        <v>0</v>
      </c>
      <c r="Q33" s="4755">
        <v>0</v>
      </c>
      <c r="R33" s="4755">
        <v>0</v>
      </c>
      <c r="S33" s="4755">
        <v>0</v>
      </c>
      <c r="T33" s="4977">
        <f t="shared" si="1"/>
        <v>0</v>
      </c>
      <c r="U33" s="2624"/>
      <c r="V33" s="4936">
        <f t="shared" si="2"/>
        <v>0</v>
      </c>
      <c r="W33" s="4676">
        <v>0</v>
      </c>
      <c r="X33" s="4676">
        <v>0</v>
      </c>
      <c r="Y33" s="4676">
        <v>0</v>
      </c>
      <c r="Z33" s="4676">
        <v>0</v>
      </c>
      <c r="AA33" s="4676">
        <v>0</v>
      </c>
      <c r="AB33" s="4676">
        <v>0</v>
      </c>
      <c r="AC33" s="4676">
        <v>0</v>
      </c>
      <c r="AD33" s="4463">
        <f t="shared" si="0"/>
        <v>0</v>
      </c>
      <c r="AE33" s="4484">
        <f t="shared" si="3"/>
        <v>0</v>
      </c>
      <c r="AF33" s="661"/>
      <c r="AG33" s="4753"/>
      <c r="AH33" s="661"/>
      <c r="AI33" s="738"/>
    </row>
    <row r="34" spans="1:35" s="149" customFormat="1" ht="12.75">
      <c r="A34" s="738"/>
      <c r="B34" s="661"/>
      <c r="C34" s="620" t="s">
        <v>3920</v>
      </c>
      <c r="D34" s="4972"/>
      <c r="E34" s="4972"/>
      <c r="F34" s="4972"/>
      <c r="G34" s="4973" t="b">
        <v>0</v>
      </c>
      <c r="H34" s="5180"/>
      <c r="I34" s="5180"/>
      <c r="J34" s="5182">
        <v>0</v>
      </c>
      <c r="K34" s="4755">
        <v>0</v>
      </c>
      <c r="L34" s="4755">
        <v>0</v>
      </c>
      <c r="M34" s="4755">
        <v>0</v>
      </c>
      <c r="N34" s="4755">
        <v>0</v>
      </c>
      <c r="O34" s="4755">
        <v>0</v>
      </c>
      <c r="P34" s="4755">
        <v>0</v>
      </c>
      <c r="Q34" s="4755">
        <v>0</v>
      </c>
      <c r="R34" s="4755">
        <v>0</v>
      </c>
      <c r="S34" s="4755">
        <v>0</v>
      </c>
      <c r="T34" s="4977">
        <f t="shared" si="1"/>
        <v>0</v>
      </c>
      <c r="U34" s="2624"/>
      <c r="V34" s="4936">
        <f t="shared" si="2"/>
        <v>0</v>
      </c>
      <c r="W34" s="4676">
        <v>0</v>
      </c>
      <c r="X34" s="4676">
        <v>0</v>
      </c>
      <c r="Y34" s="4676">
        <v>0</v>
      </c>
      <c r="Z34" s="4676">
        <v>0</v>
      </c>
      <c r="AA34" s="4676">
        <v>0</v>
      </c>
      <c r="AB34" s="4676">
        <v>0</v>
      </c>
      <c r="AC34" s="4676">
        <v>0</v>
      </c>
      <c r="AD34" s="4463">
        <f t="shared" si="0"/>
        <v>0</v>
      </c>
      <c r="AE34" s="4484">
        <f t="shared" si="3"/>
        <v>0</v>
      </c>
      <c r="AF34" s="661"/>
      <c r="AG34" s="4753"/>
      <c r="AH34" s="661"/>
      <c r="AI34" s="738"/>
    </row>
    <row r="35" spans="1:35" s="149" customFormat="1" ht="12.75">
      <c r="A35" s="738"/>
      <c r="B35" s="661"/>
      <c r="C35" s="620" t="s">
        <v>3920</v>
      </c>
      <c r="D35" s="4972"/>
      <c r="E35" s="4972"/>
      <c r="F35" s="4972"/>
      <c r="G35" s="4973" t="b">
        <v>0</v>
      </c>
      <c r="H35" s="5180"/>
      <c r="I35" s="5180"/>
      <c r="J35" s="5182">
        <v>0</v>
      </c>
      <c r="K35" s="4755">
        <v>0</v>
      </c>
      <c r="L35" s="4755">
        <v>0</v>
      </c>
      <c r="M35" s="4755">
        <v>0</v>
      </c>
      <c r="N35" s="4755">
        <v>0</v>
      </c>
      <c r="O35" s="4755">
        <v>0</v>
      </c>
      <c r="P35" s="4755">
        <v>0</v>
      </c>
      <c r="Q35" s="4755">
        <v>0</v>
      </c>
      <c r="R35" s="4755">
        <v>0</v>
      </c>
      <c r="S35" s="4755">
        <v>0</v>
      </c>
      <c r="T35" s="4977">
        <f t="shared" si="1"/>
        <v>0</v>
      </c>
      <c r="U35" s="2624"/>
      <c r="V35" s="4936">
        <f t="shared" si="2"/>
        <v>0</v>
      </c>
      <c r="W35" s="4676">
        <v>0</v>
      </c>
      <c r="X35" s="4676">
        <v>0</v>
      </c>
      <c r="Y35" s="4676">
        <v>0</v>
      </c>
      <c r="Z35" s="4676">
        <v>0</v>
      </c>
      <c r="AA35" s="4676">
        <v>0</v>
      </c>
      <c r="AB35" s="4676">
        <v>0</v>
      </c>
      <c r="AC35" s="4676">
        <v>0</v>
      </c>
      <c r="AD35" s="4463">
        <f t="shared" si="0"/>
        <v>0</v>
      </c>
      <c r="AE35" s="4484">
        <f t="shared" si="3"/>
        <v>0</v>
      </c>
      <c r="AF35" s="661"/>
      <c r="AG35" s="4753"/>
      <c r="AH35" s="661"/>
      <c r="AI35" s="738"/>
    </row>
    <row r="36" spans="1:35" s="149" customFormat="1" ht="12.75">
      <c r="A36" s="738"/>
      <c r="B36" s="661"/>
      <c r="C36" s="620" t="s">
        <v>3920</v>
      </c>
      <c r="D36" s="4972"/>
      <c r="E36" s="4972"/>
      <c r="F36" s="4972"/>
      <c r="G36" s="4973" t="b">
        <v>0</v>
      </c>
      <c r="H36" s="5180"/>
      <c r="I36" s="5180"/>
      <c r="J36" s="5182">
        <v>0</v>
      </c>
      <c r="K36" s="4755">
        <v>0</v>
      </c>
      <c r="L36" s="4755">
        <v>0</v>
      </c>
      <c r="M36" s="4755">
        <v>0</v>
      </c>
      <c r="N36" s="4755">
        <v>0</v>
      </c>
      <c r="O36" s="4755">
        <v>0</v>
      </c>
      <c r="P36" s="4755">
        <v>0</v>
      </c>
      <c r="Q36" s="4755">
        <v>0</v>
      </c>
      <c r="R36" s="4755">
        <v>0</v>
      </c>
      <c r="S36" s="4755">
        <v>0</v>
      </c>
      <c r="T36" s="4977">
        <f t="shared" si="1"/>
        <v>0</v>
      </c>
      <c r="U36" s="2624"/>
      <c r="V36" s="4936">
        <f t="shared" si="2"/>
        <v>0</v>
      </c>
      <c r="W36" s="4676">
        <v>0</v>
      </c>
      <c r="X36" s="4676">
        <v>0</v>
      </c>
      <c r="Y36" s="4676">
        <v>0</v>
      </c>
      <c r="Z36" s="4676">
        <v>0</v>
      </c>
      <c r="AA36" s="4676">
        <v>0</v>
      </c>
      <c r="AB36" s="4676">
        <v>0</v>
      </c>
      <c r="AC36" s="4676">
        <v>0</v>
      </c>
      <c r="AD36" s="4463">
        <f t="shared" si="0"/>
        <v>0</v>
      </c>
      <c r="AE36" s="4484">
        <f t="shared" si="3"/>
        <v>0</v>
      </c>
      <c r="AF36" s="661"/>
      <c r="AG36" s="4753"/>
      <c r="AH36" s="661"/>
      <c r="AI36" s="738"/>
    </row>
    <row r="37" spans="1:35" s="149" customFormat="1" ht="12.75">
      <c r="A37" s="738"/>
      <c r="B37" s="661"/>
      <c r="C37" s="620" t="s">
        <v>3920</v>
      </c>
      <c r="D37" s="4972"/>
      <c r="E37" s="4972"/>
      <c r="F37" s="4972"/>
      <c r="G37" s="4973" t="b">
        <v>0</v>
      </c>
      <c r="H37" s="5180"/>
      <c r="I37" s="5180"/>
      <c r="J37" s="5182">
        <v>0</v>
      </c>
      <c r="K37" s="4755">
        <v>0</v>
      </c>
      <c r="L37" s="4755">
        <v>0</v>
      </c>
      <c r="M37" s="4755">
        <v>0</v>
      </c>
      <c r="N37" s="4755">
        <v>0</v>
      </c>
      <c r="O37" s="4755">
        <v>0</v>
      </c>
      <c r="P37" s="4755">
        <v>0</v>
      </c>
      <c r="Q37" s="4755">
        <v>0</v>
      </c>
      <c r="R37" s="4755">
        <v>0</v>
      </c>
      <c r="S37" s="4755">
        <v>0</v>
      </c>
      <c r="T37" s="4977">
        <f t="shared" si="1"/>
        <v>0</v>
      </c>
      <c r="U37" s="2624"/>
      <c r="V37" s="4936">
        <f t="shared" si="2"/>
        <v>0</v>
      </c>
      <c r="W37" s="4676">
        <v>0</v>
      </c>
      <c r="X37" s="4676">
        <v>0</v>
      </c>
      <c r="Y37" s="4676">
        <v>0</v>
      </c>
      <c r="Z37" s="4676">
        <v>0</v>
      </c>
      <c r="AA37" s="4676">
        <v>0</v>
      </c>
      <c r="AB37" s="4676">
        <v>0</v>
      </c>
      <c r="AC37" s="4676">
        <v>0</v>
      </c>
      <c r="AD37" s="4463">
        <f t="shared" si="0"/>
        <v>0</v>
      </c>
      <c r="AE37" s="4484">
        <f t="shared" si="3"/>
        <v>0</v>
      </c>
      <c r="AF37" s="661"/>
      <c r="AG37" s="4753"/>
      <c r="AH37" s="661"/>
      <c r="AI37" s="738"/>
    </row>
    <row r="38" spans="1:35" s="149" customFormat="1" ht="12.75">
      <c r="A38" s="738"/>
      <c r="B38" s="661"/>
      <c r="C38" s="620" t="s">
        <v>3920</v>
      </c>
      <c r="D38" s="4972"/>
      <c r="E38" s="4972"/>
      <c r="F38" s="4972"/>
      <c r="G38" s="4973" t="b">
        <v>0</v>
      </c>
      <c r="H38" s="5180"/>
      <c r="I38" s="5180"/>
      <c r="J38" s="5182">
        <v>0</v>
      </c>
      <c r="K38" s="4755">
        <v>0</v>
      </c>
      <c r="L38" s="4755">
        <v>0</v>
      </c>
      <c r="M38" s="4755">
        <v>0</v>
      </c>
      <c r="N38" s="4755">
        <v>0</v>
      </c>
      <c r="O38" s="4755">
        <v>0</v>
      </c>
      <c r="P38" s="4755">
        <v>0</v>
      </c>
      <c r="Q38" s="4755">
        <v>0</v>
      </c>
      <c r="R38" s="4755">
        <v>0</v>
      </c>
      <c r="S38" s="4755">
        <v>0</v>
      </c>
      <c r="T38" s="4977">
        <f t="shared" si="1"/>
        <v>0</v>
      </c>
      <c r="U38" s="2624"/>
      <c r="V38" s="4936">
        <f t="shared" si="2"/>
        <v>0</v>
      </c>
      <c r="W38" s="4676">
        <v>0</v>
      </c>
      <c r="X38" s="4676">
        <v>0</v>
      </c>
      <c r="Y38" s="4676">
        <v>0</v>
      </c>
      <c r="Z38" s="4676">
        <v>0</v>
      </c>
      <c r="AA38" s="4676">
        <v>0</v>
      </c>
      <c r="AB38" s="4676">
        <v>0</v>
      </c>
      <c r="AC38" s="4676">
        <v>0</v>
      </c>
      <c r="AD38" s="4463">
        <f t="shared" si="0"/>
        <v>0</v>
      </c>
      <c r="AE38" s="4484">
        <f t="shared" si="3"/>
        <v>0</v>
      </c>
      <c r="AF38" s="661"/>
      <c r="AG38" s="4753"/>
      <c r="AH38" s="661"/>
      <c r="AI38" s="738"/>
    </row>
    <row r="39" spans="1:35" s="149" customFormat="1" ht="12.75">
      <c r="A39" s="738"/>
      <c r="B39" s="661"/>
      <c r="C39" s="620" t="s">
        <v>3920</v>
      </c>
      <c r="D39" s="4972"/>
      <c r="E39" s="4972"/>
      <c r="F39" s="4972"/>
      <c r="G39" s="4973" t="b">
        <v>0</v>
      </c>
      <c r="H39" s="5180"/>
      <c r="I39" s="5180"/>
      <c r="J39" s="5182">
        <v>0</v>
      </c>
      <c r="K39" s="4755">
        <v>0</v>
      </c>
      <c r="L39" s="4755">
        <v>0</v>
      </c>
      <c r="M39" s="4755">
        <v>0</v>
      </c>
      <c r="N39" s="4755">
        <v>0</v>
      </c>
      <c r="O39" s="4755">
        <v>0</v>
      </c>
      <c r="P39" s="4755">
        <v>0</v>
      </c>
      <c r="Q39" s="4755">
        <v>0</v>
      </c>
      <c r="R39" s="4755">
        <v>0</v>
      </c>
      <c r="S39" s="4755">
        <v>0</v>
      </c>
      <c r="T39" s="4977">
        <f t="shared" si="1"/>
        <v>0</v>
      </c>
      <c r="U39" s="2624"/>
      <c r="V39" s="4936">
        <f t="shared" si="2"/>
        <v>0</v>
      </c>
      <c r="W39" s="4676">
        <v>0</v>
      </c>
      <c r="X39" s="4676">
        <v>0</v>
      </c>
      <c r="Y39" s="4676">
        <v>0</v>
      </c>
      <c r="Z39" s="4676">
        <v>0</v>
      </c>
      <c r="AA39" s="4676">
        <v>0</v>
      </c>
      <c r="AB39" s="4676">
        <v>0</v>
      </c>
      <c r="AC39" s="4676">
        <v>0</v>
      </c>
      <c r="AD39" s="4463">
        <f t="shared" si="0"/>
        <v>0</v>
      </c>
      <c r="AE39" s="4484">
        <f t="shared" si="3"/>
        <v>0</v>
      </c>
      <c r="AF39" s="661"/>
      <c r="AG39" s="4753"/>
      <c r="AH39" s="661"/>
      <c r="AI39" s="738"/>
    </row>
    <row r="40" spans="1:35" s="149" customFormat="1" ht="12.75">
      <c r="A40" s="738"/>
      <c r="B40" s="661"/>
      <c r="C40" s="620" t="s">
        <v>3920</v>
      </c>
      <c r="D40" s="4972"/>
      <c r="E40" s="4972"/>
      <c r="F40" s="4972"/>
      <c r="G40" s="4973" t="b">
        <v>0</v>
      </c>
      <c r="H40" s="5180"/>
      <c r="I40" s="5180"/>
      <c r="J40" s="5182">
        <v>0</v>
      </c>
      <c r="K40" s="4755">
        <v>0</v>
      </c>
      <c r="L40" s="4755">
        <v>0</v>
      </c>
      <c r="M40" s="4755">
        <v>0</v>
      </c>
      <c r="N40" s="4755">
        <v>0</v>
      </c>
      <c r="O40" s="4755">
        <v>0</v>
      </c>
      <c r="P40" s="4755">
        <v>0</v>
      </c>
      <c r="Q40" s="4755">
        <v>0</v>
      </c>
      <c r="R40" s="4755">
        <v>0</v>
      </c>
      <c r="S40" s="4755">
        <v>0</v>
      </c>
      <c r="T40" s="4977">
        <f t="shared" si="1"/>
        <v>0</v>
      </c>
      <c r="U40" s="2624"/>
      <c r="V40" s="4936">
        <f t="shared" si="2"/>
        <v>0</v>
      </c>
      <c r="W40" s="4676">
        <v>0</v>
      </c>
      <c r="X40" s="4676">
        <v>0</v>
      </c>
      <c r="Y40" s="4676">
        <v>0</v>
      </c>
      <c r="Z40" s="4676">
        <v>0</v>
      </c>
      <c r="AA40" s="4676">
        <v>0</v>
      </c>
      <c r="AB40" s="4676">
        <v>0</v>
      </c>
      <c r="AC40" s="4676">
        <v>0</v>
      </c>
      <c r="AD40" s="4463">
        <f t="shared" si="0"/>
        <v>0</v>
      </c>
      <c r="AE40" s="4484">
        <f t="shared" si="3"/>
        <v>0</v>
      </c>
      <c r="AF40" s="661"/>
      <c r="AG40" s="4753"/>
      <c r="AH40" s="661"/>
      <c r="AI40" s="738"/>
    </row>
    <row r="41" spans="1:35" s="149" customFormat="1" ht="12.75">
      <c r="A41" s="738"/>
      <c r="B41" s="661"/>
      <c r="C41" s="620" t="s">
        <v>3920</v>
      </c>
      <c r="D41" s="4972"/>
      <c r="E41" s="4972"/>
      <c r="F41" s="4972"/>
      <c r="G41" s="4973" t="b">
        <v>0</v>
      </c>
      <c r="H41" s="5180"/>
      <c r="I41" s="5180"/>
      <c r="J41" s="5182">
        <v>0</v>
      </c>
      <c r="K41" s="4755">
        <v>0</v>
      </c>
      <c r="L41" s="4755">
        <v>0</v>
      </c>
      <c r="M41" s="4755">
        <v>0</v>
      </c>
      <c r="N41" s="4755">
        <v>0</v>
      </c>
      <c r="O41" s="4755">
        <v>0</v>
      </c>
      <c r="P41" s="4755">
        <v>0</v>
      </c>
      <c r="Q41" s="4755">
        <v>0</v>
      </c>
      <c r="R41" s="4755">
        <v>0</v>
      </c>
      <c r="S41" s="4755">
        <v>0</v>
      </c>
      <c r="T41" s="4977">
        <f t="shared" si="1"/>
        <v>0</v>
      </c>
      <c r="U41" s="2624"/>
      <c r="V41" s="4936">
        <f t="shared" si="2"/>
        <v>0</v>
      </c>
      <c r="W41" s="4676">
        <v>0</v>
      </c>
      <c r="X41" s="4676">
        <v>0</v>
      </c>
      <c r="Y41" s="4676">
        <v>0</v>
      </c>
      <c r="Z41" s="4676">
        <v>0</v>
      </c>
      <c r="AA41" s="4676">
        <v>0</v>
      </c>
      <c r="AB41" s="4676">
        <v>0</v>
      </c>
      <c r="AC41" s="4676">
        <v>0</v>
      </c>
      <c r="AD41" s="4463">
        <f t="shared" si="0"/>
        <v>0</v>
      </c>
      <c r="AE41" s="4484">
        <f t="shared" si="3"/>
        <v>0</v>
      </c>
      <c r="AF41" s="661"/>
      <c r="AG41" s="4753"/>
      <c r="AH41" s="661"/>
      <c r="AI41" s="738"/>
    </row>
    <row r="42" spans="1:35" s="149" customFormat="1" ht="12.75">
      <c r="A42" s="738"/>
      <c r="B42" s="661"/>
      <c r="C42" s="620" t="s">
        <v>3920</v>
      </c>
      <c r="D42" s="4972"/>
      <c r="E42" s="4972"/>
      <c r="F42" s="4972"/>
      <c r="G42" s="4973" t="b">
        <v>0</v>
      </c>
      <c r="H42" s="5180"/>
      <c r="I42" s="5180"/>
      <c r="J42" s="5182">
        <v>0</v>
      </c>
      <c r="K42" s="4755">
        <v>0</v>
      </c>
      <c r="L42" s="4755">
        <v>0</v>
      </c>
      <c r="M42" s="4755">
        <v>0</v>
      </c>
      <c r="N42" s="4755">
        <v>0</v>
      </c>
      <c r="O42" s="4755">
        <v>0</v>
      </c>
      <c r="P42" s="4755">
        <v>0</v>
      </c>
      <c r="Q42" s="4755">
        <v>0</v>
      </c>
      <c r="R42" s="4755">
        <v>0</v>
      </c>
      <c r="S42" s="4755">
        <v>0</v>
      </c>
      <c r="T42" s="4977">
        <f t="shared" si="1"/>
        <v>0</v>
      </c>
      <c r="U42" s="2624"/>
      <c r="V42" s="4936">
        <f t="shared" si="2"/>
        <v>0</v>
      </c>
      <c r="W42" s="4676">
        <v>0</v>
      </c>
      <c r="X42" s="4676">
        <v>0</v>
      </c>
      <c r="Y42" s="4676">
        <v>0</v>
      </c>
      <c r="Z42" s="4676">
        <v>0</v>
      </c>
      <c r="AA42" s="4676">
        <v>0</v>
      </c>
      <c r="AB42" s="4676">
        <v>0</v>
      </c>
      <c r="AC42" s="4676">
        <v>0</v>
      </c>
      <c r="AD42" s="4463">
        <f t="shared" si="0"/>
        <v>0</v>
      </c>
      <c r="AE42" s="4484">
        <f t="shared" si="3"/>
        <v>0</v>
      </c>
      <c r="AF42" s="661"/>
      <c r="AG42" s="4753"/>
      <c r="AH42" s="661"/>
      <c r="AI42" s="738"/>
    </row>
    <row r="43" spans="1:35" s="149" customFormat="1" ht="12.75">
      <c r="A43" s="738"/>
      <c r="B43" s="661"/>
      <c r="C43" s="620" t="s">
        <v>3920</v>
      </c>
      <c r="D43" s="4972"/>
      <c r="E43" s="4972"/>
      <c r="F43" s="4972"/>
      <c r="G43" s="4973" t="b">
        <v>0</v>
      </c>
      <c r="H43" s="5180"/>
      <c r="I43" s="5180"/>
      <c r="J43" s="5182">
        <v>0</v>
      </c>
      <c r="K43" s="4755">
        <v>0</v>
      </c>
      <c r="L43" s="4755">
        <v>0</v>
      </c>
      <c r="M43" s="4755">
        <v>0</v>
      </c>
      <c r="N43" s="4755">
        <v>0</v>
      </c>
      <c r="O43" s="4755">
        <v>0</v>
      </c>
      <c r="P43" s="4755">
        <v>0</v>
      </c>
      <c r="Q43" s="4755">
        <v>0</v>
      </c>
      <c r="R43" s="4755">
        <v>0</v>
      </c>
      <c r="S43" s="4755">
        <v>0</v>
      </c>
      <c r="T43" s="4977">
        <f t="shared" si="1"/>
        <v>0</v>
      </c>
      <c r="U43" s="2624"/>
      <c r="V43" s="4936">
        <f t="shared" si="2"/>
        <v>0</v>
      </c>
      <c r="W43" s="4676">
        <v>0</v>
      </c>
      <c r="X43" s="4676">
        <v>0</v>
      </c>
      <c r="Y43" s="4676">
        <v>0</v>
      </c>
      <c r="Z43" s="4676">
        <v>0</v>
      </c>
      <c r="AA43" s="4676">
        <v>0</v>
      </c>
      <c r="AB43" s="4676">
        <v>0</v>
      </c>
      <c r="AC43" s="4676">
        <v>0</v>
      </c>
      <c r="AD43" s="4463">
        <f t="shared" si="0"/>
        <v>0</v>
      </c>
      <c r="AE43" s="4484">
        <f t="shared" si="3"/>
        <v>0</v>
      </c>
      <c r="AF43" s="661"/>
      <c r="AG43" s="4753"/>
      <c r="AH43" s="661"/>
      <c r="AI43" s="738"/>
    </row>
    <row r="44" spans="1:35" s="149" customFormat="1" ht="12.75">
      <c r="A44" s="738"/>
      <c r="B44" s="661"/>
      <c r="C44" s="620" t="s">
        <v>3920</v>
      </c>
      <c r="D44" s="4972"/>
      <c r="E44" s="4972"/>
      <c r="F44" s="4972"/>
      <c r="G44" s="4973" t="b">
        <v>0</v>
      </c>
      <c r="H44" s="5180"/>
      <c r="I44" s="5180"/>
      <c r="J44" s="5182">
        <v>0</v>
      </c>
      <c r="K44" s="4755">
        <v>0</v>
      </c>
      <c r="L44" s="4755">
        <v>0</v>
      </c>
      <c r="M44" s="4755">
        <v>0</v>
      </c>
      <c r="N44" s="4755">
        <v>0</v>
      </c>
      <c r="O44" s="4755">
        <v>0</v>
      </c>
      <c r="P44" s="4755">
        <v>0</v>
      </c>
      <c r="Q44" s="4755">
        <v>0</v>
      </c>
      <c r="R44" s="4755">
        <v>0</v>
      </c>
      <c r="S44" s="4755">
        <v>0</v>
      </c>
      <c r="T44" s="4977">
        <f t="shared" si="1"/>
        <v>0</v>
      </c>
      <c r="U44" s="2624"/>
      <c r="V44" s="4936">
        <f t="shared" si="2"/>
        <v>0</v>
      </c>
      <c r="W44" s="4676">
        <v>0</v>
      </c>
      <c r="X44" s="4676">
        <v>0</v>
      </c>
      <c r="Y44" s="4676">
        <v>0</v>
      </c>
      <c r="Z44" s="4676">
        <v>0</v>
      </c>
      <c r="AA44" s="4676">
        <v>0</v>
      </c>
      <c r="AB44" s="4676">
        <v>0</v>
      </c>
      <c r="AC44" s="4676">
        <v>0</v>
      </c>
      <c r="AD44" s="4463">
        <f t="shared" si="0"/>
        <v>0</v>
      </c>
      <c r="AE44" s="4484">
        <f t="shared" si="3"/>
        <v>0</v>
      </c>
      <c r="AF44" s="661"/>
      <c r="AG44" s="4753"/>
      <c r="AH44" s="661"/>
      <c r="AI44" s="738"/>
    </row>
    <row r="45" spans="1:35" s="149" customFormat="1" ht="12.75">
      <c r="A45" s="738"/>
      <c r="B45" s="661"/>
      <c r="C45" s="620" t="s">
        <v>3920</v>
      </c>
      <c r="D45" s="4972"/>
      <c r="E45" s="4972"/>
      <c r="F45" s="4972"/>
      <c r="G45" s="4973" t="b">
        <v>0</v>
      </c>
      <c r="H45" s="5180"/>
      <c r="I45" s="5180"/>
      <c r="J45" s="5182">
        <v>0</v>
      </c>
      <c r="K45" s="4755">
        <v>0</v>
      </c>
      <c r="L45" s="4755">
        <v>0</v>
      </c>
      <c r="M45" s="4755">
        <v>0</v>
      </c>
      <c r="N45" s="4755">
        <v>0</v>
      </c>
      <c r="O45" s="4755">
        <v>0</v>
      </c>
      <c r="P45" s="4755">
        <v>0</v>
      </c>
      <c r="Q45" s="4755">
        <v>0</v>
      </c>
      <c r="R45" s="4755">
        <v>0</v>
      </c>
      <c r="S45" s="4755">
        <v>0</v>
      </c>
      <c r="T45" s="4977">
        <f t="shared" si="1"/>
        <v>0</v>
      </c>
      <c r="U45" s="2624"/>
      <c r="V45" s="4936">
        <f t="shared" si="2"/>
        <v>0</v>
      </c>
      <c r="W45" s="4676">
        <v>0</v>
      </c>
      <c r="X45" s="4676">
        <v>0</v>
      </c>
      <c r="Y45" s="4676">
        <v>0</v>
      </c>
      <c r="Z45" s="4676">
        <v>0</v>
      </c>
      <c r="AA45" s="4676">
        <v>0</v>
      </c>
      <c r="AB45" s="4676">
        <v>0</v>
      </c>
      <c r="AC45" s="4676">
        <v>0</v>
      </c>
      <c r="AD45" s="4463">
        <f t="shared" si="0"/>
        <v>0</v>
      </c>
      <c r="AE45" s="4484">
        <f t="shared" si="3"/>
        <v>0</v>
      </c>
      <c r="AF45" s="661"/>
      <c r="AG45" s="4753"/>
      <c r="AH45" s="661"/>
      <c r="AI45" s="738"/>
    </row>
    <row r="46" spans="1:35" s="149" customFormat="1" ht="12.75">
      <c r="A46" s="738"/>
      <c r="B46" s="661"/>
      <c r="C46" s="620" t="s">
        <v>3920</v>
      </c>
      <c r="D46" s="4972"/>
      <c r="E46" s="4972"/>
      <c r="F46" s="4972"/>
      <c r="G46" s="4973" t="b">
        <v>0</v>
      </c>
      <c r="H46" s="5180"/>
      <c r="I46" s="5180"/>
      <c r="J46" s="5182">
        <v>0</v>
      </c>
      <c r="K46" s="4755">
        <v>0</v>
      </c>
      <c r="L46" s="4755">
        <v>0</v>
      </c>
      <c r="M46" s="4755">
        <v>0</v>
      </c>
      <c r="N46" s="4755">
        <v>0</v>
      </c>
      <c r="O46" s="4755">
        <v>0</v>
      </c>
      <c r="P46" s="4755">
        <v>0</v>
      </c>
      <c r="Q46" s="4755">
        <v>0</v>
      </c>
      <c r="R46" s="4755">
        <v>0</v>
      </c>
      <c r="S46" s="4755">
        <v>0</v>
      </c>
      <c r="T46" s="4977">
        <f t="shared" si="1"/>
        <v>0</v>
      </c>
      <c r="U46" s="2624"/>
      <c r="V46" s="4936">
        <f t="shared" si="2"/>
        <v>0</v>
      </c>
      <c r="W46" s="4676">
        <v>0</v>
      </c>
      <c r="X46" s="4676">
        <v>0</v>
      </c>
      <c r="Y46" s="4676">
        <v>0</v>
      </c>
      <c r="Z46" s="4676">
        <v>0</v>
      </c>
      <c r="AA46" s="4676">
        <v>0</v>
      </c>
      <c r="AB46" s="4676">
        <v>0</v>
      </c>
      <c r="AC46" s="4676">
        <v>0</v>
      </c>
      <c r="AD46" s="4463">
        <f t="shared" si="0"/>
        <v>0</v>
      </c>
      <c r="AE46" s="4484">
        <f t="shared" si="3"/>
        <v>0</v>
      </c>
      <c r="AF46" s="661"/>
      <c r="AG46" s="4753"/>
      <c r="AH46" s="661"/>
      <c r="AI46" s="738"/>
    </row>
    <row r="47" spans="1:35" s="149" customFormat="1" ht="12.75">
      <c r="A47" s="738"/>
      <c r="B47" s="661"/>
      <c r="C47" s="620" t="s">
        <v>3920</v>
      </c>
      <c r="D47" s="4972"/>
      <c r="E47" s="4972"/>
      <c r="F47" s="4972"/>
      <c r="G47" s="4973" t="b">
        <v>0</v>
      </c>
      <c r="H47" s="5180"/>
      <c r="I47" s="5180"/>
      <c r="J47" s="5182">
        <v>0</v>
      </c>
      <c r="K47" s="4755">
        <v>0</v>
      </c>
      <c r="L47" s="4755">
        <v>0</v>
      </c>
      <c r="M47" s="4755">
        <v>0</v>
      </c>
      <c r="N47" s="4755">
        <v>0</v>
      </c>
      <c r="O47" s="4755">
        <v>0</v>
      </c>
      <c r="P47" s="4755">
        <v>0</v>
      </c>
      <c r="Q47" s="4755">
        <v>0</v>
      </c>
      <c r="R47" s="4755">
        <v>0</v>
      </c>
      <c r="S47" s="4755">
        <v>0</v>
      </c>
      <c r="T47" s="4977">
        <f t="shared" si="1"/>
        <v>0</v>
      </c>
      <c r="U47" s="2624"/>
      <c r="V47" s="4936">
        <f t="shared" si="2"/>
        <v>0</v>
      </c>
      <c r="W47" s="4676">
        <v>0</v>
      </c>
      <c r="X47" s="4676">
        <v>0</v>
      </c>
      <c r="Y47" s="4676">
        <v>0</v>
      </c>
      <c r="Z47" s="4676">
        <v>0</v>
      </c>
      <c r="AA47" s="4676">
        <v>0</v>
      </c>
      <c r="AB47" s="4676">
        <v>0</v>
      </c>
      <c r="AC47" s="4676">
        <v>0</v>
      </c>
      <c r="AD47" s="4463">
        <f t="shared" si="0"/>
        <v>0</v>
      </c>
      <c r="AE47" s="4484">
        <f t="shared" si="3"/>
        <v>0</v>
      </c>
      <c r="AF47" s="661"/>
      <c r="AG47" s="4753"/>
      <c r="AH47" s="661"/>
      <c r="AI47" s="738"/>
    </row>
    <row r="48" spans="1:35" s="149" customFormat="1" ht="12.75">
      <c r="A48" s="738"/>
      <c r="B48" s="661"/>
      <c r="C48" s="5409" t="s">
        <v>1269</v>
      </c>
      <c r="D48" s="5410"/>
      <c r="E48" s="5411"/>
      <c r="F48" s="5411"/>
      <c r="G48" s="4980"/>
      <c r="H48" s="5413"/>
      <c r="I48" s="5413"/>
      <c r="J48" s="5414"/>
      <c r="K48" s="5415">
        <f>SUMIF($G$15:$G$47,"TRUE",K15:K47)</f>
        <v>0</v>
      </c>
      <c r="L48" s="5416"/>
      <c r="M48" s="5415">
        <f t="shared" ref="M48:T48" si="4">SUMIF($G$15:$G$47,"TRUE",M15:M47)</f>
        <v>0</v>
      </c>
      <c r="N48" s="5415">
        <f t="shared" si="4"/>
        <v>0</v>
      </c>
      <c r="O48" s="5415">
        <f t="shared" si="4"/>
        <v>0</v>
      </c>
      <c r="P48" s="5415">
        <f t="shared" si="4"/>
        <v>0</v>
      </c>
      <c r="Q48" s="5415">
        <f t="shared" si="4"/>
        <v>0</v>
      </c>
      <c r="R48" s="5415">
        <f t="shared" si="4"/>
        <v>0</v>
      </c>
      <c r="S48" s="5415">
        <f t="shared" si="4"/>
        <v>0</v>
      </c>
      <c r="T48" s="5417">
        <f t="shared" si="4"/>
        <v>0</v>
      </c>
      <c r="U48" s="2624"/>
      <c r="V48" s="5433">
        <f t="shared" ref="V48:AE48" si="5">SUMIF($G$15:$G$47,"TRUE",V15:V47)</f>
        <v>0</v>
      </c>
      <c r="W48" s="5415">
        <f t="shared" si="5"/>
        <v>0</v>
      </c>
      <c r="X48" s="5415">
        <f t="shared" si="5"/>
        <v>0</v>
      </c>
      <c r="Y48" s="5415">
        <f t="shared" si="5"/>
        <v>0</v>
      </c>
      <c r="Z48" s="5415">
        <f t="shared" si="5"/>
        <v>0</v>
      </c>
      <c r="AA48" s="5415">
        <f>SUMIF($G$15:$G$47,"TRUE",AA15:AA47)</f>
        <v>0</v>
      </c>
      <c r="AB48" s="5415">
        <f>SUMIF($G$15:$G$47,"TRUE",AB15:AB47)</f>
        <v>0</v>
      </c>
      <c r="AC48" s="5415">
        <f t="shared" si="5"/>
        <v>0</v>
      </c>
      <c r="AD48" s="5415">
        <f t="shared" si="5"/>
        <v>0</v>
      </c>
      <c r="AE48" s="5417">
        <f t="shared" si="5"/>
        <v>0</v>
      </c>
      <c r="AF48" s="661"/>
      <c r="AG48" s="5436">
        <f>SUMIF($G$15:$G$47,"TRUE",AG15:AG47)</f>
        <v>0</v>
      </c>
      <c r="AH48" s="661"/>
      <c r="AI48" s="738"/>
    </row>
    <row r="49" spans="1:35" s="149" customFormat="1" ht="13.5" thickBot="1">
      <c r="A49" s="738"/>
      <c r="B49" s="661"/>
      <c r="C49" s="4987" t="s">
        <v>1270</v>
      </c>
      <c r="D49" s="5418"/>
      <c r="E49" s="5419"/>
      <c r="F49" s="5419"/>
      <c r="G49" s="5420"/>
      <c r="H49" s="5420"/>
      <c r="I49" s="5420"/>
      <c r="J49" s="5421"/>
      <c r="K49" s="5422">
        <f>SUM(K15:K47)</f>
        <v>0</v>
      </c>
      <c r="L49" s="5423"/>
      <c r="M49" s="5422">
        <f t="shared" ref="M49:T49" si="6">SUM(M15:M47)</f>
        <v>0</v>
      </c>
      <c r="N49" s="5422">
        <f t="shared" si="6"/>
        <v>0</v>
      </c>
      <c r="O49" s="5422">
        <f t="shared" si="6"/>
        <v>0</v>
      </c>
      <c r="P49" s="5422">
        <f t="shared" si="6"/>
        <v>0</v>
      </c>
      <c r="Q49" s="5422">
        <f t="shared" si="6"/>
        <v>0</v>
      </c>
      <c r="R49" s="5422">
        <f t="shared" si="6"/>
        <v>0</v>
      </c>
      <c r="S49" s="5422">
        <f t="shared" si="6"/>
        <v>0</v>
      </c>
      <c r="T49" s="5424">
        <f t="shared" si="6"/>
        <v>0</v>
      </c>
      <c r="U49" s="2624"/>
      <c r="V49" s="5434">
        <f t="shared" ref="V49:AE49" si="7">SUM(V15:V47)</f>
        <v>0</v>
      </c>
      <c r="W49" s="5422">
        <f t="shared" si="7"/>
        <v>0</v>
      </c>
      <c r="X49" s="5422">
        <f t="shared" si="7"/>
        <v>0</v>
      </c>
      <c r="Y49" s="5422">
        <f t="shared" si="7"/>
        <v>0</v>
      </c>
      <c r="Z49" s="5422">
        <f t="shared" si="7"/>
        <v>0</v>
      </c>
      <c r="AA49" s="5422">
        <f>SUM(AA15:AA47)</f>
        <v>0</v>
      </c>
      <c r="AB49" s="5422">
        <f>SUM(AB15:AB47)</f>
        <v>0</v>
      </c>
      <c r="AC49" s="5422">
        <f t="shared" si="7"/>
        <v>0</v>
      </c>
      <c r="AD49" s="5422">
        <f t="shared" si="7"/>
        <v>0</v>
      </c>
      <c r="AE49" s="5424">
        <f t="shared" si="7"/>
        <v>0</v>
      </c>
      <c r="AF49" s="661"/>
      <c r="AG49" s="4940">
        <f>SUM(AG15:AG47)</f>
        <v>0</v>
      </c>
      <c r="AH49" s="661"/>
      <c r="AI49" s="738"/>
    </row>
    <row r="50" spans="1:35" s="149" customFormat="1" ht="12.75">
      <c r="A50" s="738"/>
      <c r="B50" s="661"/>
      <c r="C50" s="976"/>
      <c r="D50" s="976"/>
      <c r="E50" s="977"/>
      <c r="F50" s="977"/>
      <c r="G50" s="988"/>
      <c r="H50" s="661"/>
      <c r="I50" s="977"/>
      <c r="J50" s="977"/>
      <c r="K50" s="977"/>
      <c r="L50" s="977"/>
      <c r="M50" s="976"/>
      <c r="N50" s="976"/>
      <c r="O50" s="976"/>
      <c r="P50" s="976"/>
      <c r="Q50" s="976"/>
      <c r="R50" s="976"/>
      <c r="S50" s="976"/>
      <c r="T50" s="976"/>
      <c r="U50" s="661"/>
      <c r="V50" s="661"/>
      <c r="W50" s="661"/>
      <c r="X50" s="661"/>
      <c r="Y50" s="661"/>
      <c r="Z50" s="661"/>
      <c r="AA50" s="661"/>
      <c r="AB50" s="661"/>
      <c r="AC50" s="661"/>
      <c r="AD50" s="661"/>
      <c r="AE50" s="661"/>
      <c r="AF50" s="661"/>
      <c r="AG50" s="661"/>
      <c r="AH50" s="661"/>
      <c r="AI50" s="738"/>
    </row>
    <row r="51" spans="1:35" s="149" customFormat="1" ht="12.75">
      <c r="A51" s="738"/>
      <c r="B51" s="661"/>
      <c r="C51" s="976"/>
      <c r="D51" s="976"/>
      <c r="E51" s="989"/>
      <c r="F51" s="989"/>
      <c r="G51" s="237" t="s">
        <v>56</v>
      </c>
      <c r="H51" s="872" t="s">
        <v>3243</v>
      </c>
      <c r="I51" s="976"/>
      <c r="J51" s="976"/>
      <c r="K51" s="976"/>
      <c r="L51" s="976"/>
      <c r="M51" s="976"/>
      <c r="N51" s="976"/>
      <c r="O51" s="976"/>
      <c r="P51" s="976"/>
      <c r="Q51" s="978"/>
      <c r="R51" s="978"/>
      <c r="S51" s="978"/>
      <c r="T51" s="978"/>
      <c r="U51" s="219"/>
      <c r="V51" s="219"/>
      <c r="W51" s="219"/>
      <c r="X51" s="219"/>
      <c r="Y51" s="219"/>
      <c r="Z51" s="661"/>
      <c r="AA51" s="661"/>
      <c r="AB51" s="661"/>
      <c r="AC51" s="661"/>
      <c r="AD51" s="661"/>
      <c r="AE51" s="661"/>
      <c r="AF51" s="661"/>
      <c r="AG51" s="661"/>
      <c r="AH51" s="661"/>
      <c r="AI51" s="738"/>
    </row>
    <row r="52" spans="1:35" ht="15.75">
      <c r="A52" s="756"/>
      <c r="B52" s="974"/>
      <c r="C52" s="976"/>
      <c r="D52" s="976"/>
      <c r="E52" s="990"/>
      <c r="F52" s="990"/>
      <c r="G52" s="980"/>
      <c r="H52" s="100" t="s">
        <v>1271</v>
      </c>
      <c r="I52" s="991"/>
      <c r="J52" s="991"/>
      <c r="K52" s="991"/>
      <c r="L52" s="991"/>
      <c r="M52" s="976"/>
      <c r="N52" s="976"/>
      <c r="O52" s="976"/>
      <c r="P52" s="976"/>
      <c r="Q52" s="978"/>
      <c r="R52" s="979"/>
      <c r="S52" s="980"/>
      <c r="T52" s="980"/>
      <c r="U52" s="981"/>
      <c r="V52" s="981"/>
      <c r="W52" s="981"/>
      <c r="X52" s="981"/>
      <c r="Y52" s="981"/>
      <c r="Z52" s="974"/>
      <c r="AA52" s="974"/>
      <c r="AB52" s="974"/>
      <c r="AC52" s="974"/>
      <c r="AD52" s="974"/>
      <c r="AE52" s="974"/>
      <c r="AF52" s="974"/>
      <c r="AG52" s="974"/>
      <c r="AH52" s="974"/>
      <c r="AI52" s="756"/>
    </row>
    <row r="53" spans="1:35">
      <c r="A53" s="756"/>
      <c r="B53" s="974"/>
      <c r="C53" s="976"/>
      <c r="D53" s="976"/>
      <c r="E53" s="992"/>
      <c r="F53" s="992"/>
      <c r="G53" s="981"/>
      <c r="H53" s="100"/>
      <c r="I53" s="803"/>
      <c r="J53" s="803"/>
      <c r="K53" s="803"/>
      <c r="L53" s="803"/>
      <c r="M53" s="976"/>
      <c r="N53" s="976"/>
      <c r="O53" s="976"/>
      <c r="P53" s="976"/>
      <c r="Q53" s="978"/>
      <c r="R53" s="979"/>
      <c r="S53" s="978"/>
      <c r="T53" s="978"/>
      <c r="U53" s="981"/>
      <c r="V53" s="981"/>
      <c r="W53" s="981"/>
      <c r="X53" s="981"/>
      <c r="Y53" s="981"/>
      <c r="Z53" s="974"/>
      <c r="AA53" s="974"/>
      <c r="AB53" s="974"/>
      <c r="AC53" s="974"/>
      <c r="AD53" s="974"/>
      <c r="AE53" s="974"/>
      <c r="AF53" s="974"/>
      <c r="AG53" s="3428" t="s">
        <v>1279</v>
      </c>
      <c r="AH53" s="974"/>
      <c r="AI53" s="756"/>
    </row>
    <row r="54" spans="1:35">
      <c r="A54" s="756"/>
      <c r="B54" s="974"/>
      <c r="C54" s="978"/>
      <c r="D54" s="978"/>
      <c r="E54" s="974"/>
      <c r="F54" s="974"/>
      <c r="G54" s="974"/>
      <c r="H54" s="974"/>
      <c r="I54" s="980"/>
      <c r="J54" s="980"/>
      <c r="K54" s="980"/>
      <c r="L54" s="980"/>
      <c r="M54" s="980"/>
      <c r="N54" s="980"/>
      <c r="O54" s="985"/>
      <c r="P54" s="985"/>
      <c r="Q54" s="980"/>
      <c r="R54" s="979"/>
      <c r="S54" s="980"/>
      <c r="T54" s="980"/>
      <c r="U54" s="981"/>
      <c r="V54" s="981"/>
      <c r="W54" s="981"/>
      <c r="X54" s="981"/>
      <c r="Y54" s="981"/>
      <c r="Z54" s="974"/>
      <c r="AA54" s="974"/>
      <c r="AB54" s="974"/>
      <c r="AC54" s="974"/>
      <c r="AD54" s="974"/>
      <c r="AE54" s="974"/>
      <c r="AF54" s="974"/>
      <c r="AG54" s="974"/>
      <c r="AH54" s="974"/>
      <c r="AI54" s="756"/>
    </row>
    <row r="55" spans="1:35">
      <c r="A55" s="756"/>
      <c r="B55" s="756"/>
      <c r="C55" s="783"/>
      <c r="D55" s="783"/>
      <c r="E55" s="756"/>
      <c r="F55" s="756"/>
      <c r="G55" s="756"/>
      <c r="H55" s="756"/>
      <c r="I55" s="785"/>
      <c r="J55" s="785"/>
      <c r="K55" s="785"/>
      <c r="L55" s="785"/>
      <c r="M55" s="783"/>
      <c r="N55" s="783"/>
      <c r="O55" s="783"/>
      <c r="P55" s="783"/>
      <c r="Q55" s="783"/>
      <c r="R55" s="783"/>
      <c r="S55" s="783"/>
      <c r="T55" s="783"/>
      <c r="U55" s="784"/>
      <c r="V55" s="756"/>
      <c r="W55" s="756"/>
      <c r="X55" s="756"/>
      <c r="Y55" s="756"/>
      <c r="Z55" s="756"/>
      <c r="AA55" s="756"/>
      <c r="AB55" s="756"/>
      <c r="AC55" s="756"/>
      <c r="AD55" s="756"/>
      <c r="AE55" s="756"/>
      <c r="AF55" s="756"/>
      <c r="AG55" s="756"/>
      <c r="AH55" s="756"/>
      <c r="AI55" s="756"/>
    </row>
    <row r="56" spans="1:35">
      <c r="A56" s="756"/>
      <c r="B56" s="756"/>
      <c r="C56" s="784"/>
      <c r="D56" s="784"/>
      <c r="E56" s="756"/>
      <c r="F56" s="756"/>
      <c r="G56" s="756"/>
      <c r="H56" s="756"/>
      <c r="I56" s="787"/>
      <c r="J56" s="787"/>
      <c r="K56" s="787"/>
      <c r="L56" s="787"/>
      <c r="M56" s="784"/>
      <c r="N56" s="784"/>
      <c r="O56" s="784"/>
      <c r="P56" s="784"/>
      <c r="Q56" s="783"/>
      <c r="R56" s="784"/>
      <c r="S56" s="784"/>
      <c r="T56" s="784"/>
      <c r="U56" s="784"/>
      <c r="V56" s="756"/>
      <c r="W56" s="756"/>
      <c r="X56" s="756"/>
      <c r="Y56" s="756"/>
      <c r="Z56" s="756"/>
      <c r="AA56" s="756"/>
      <c r="AB56" s="756"/>
      <c r="AC56" s="756"/>
      <c r="AD56" s="756"/>
      <c r="AE56" s="756"/>
      <c r="AF56" s="756"/>
      <c r="AG56" s="756"/>
      <c r="AH56" s="756"/>
      <c r="AI56" s="756"/>
    </row>
    <row r="57" spans="1:35" hidden="1">
      <c r="C57" s="7016"/>
      <c r="D57" s="7016"/>
      <c r="E57" s="7017"/>
      <c r="F57" s="7017"/>
      <c r="G57" s="7016"/>
      <c r="H57" s="7016"/>
      <c r="I57" s="7016"/>
      <c r="J57" s="7016"/>
      <c r="K57" s="7016"/>
      <c r="L57" s="7016"/>
      <c r="M57" s="7016"/>
      <c r="N57" s="7016"/>
      <c r="O57" s="7016"/>
      <c r="P57" s="7016"/>
      <c r="Q57" s="7016"/>
      <c r="R57" s="7016"/>
      <c r="S57" s="7016"/>
      <c r="T57" s="7016"/>
      <c r="U57" s="6544"/>
    </row>
    <row r="58" spans="1:35" hidden="1">
      <c r="C58" s="7018"/>
      <c r="D58" s="7018"/>
      <c r="E58" s="7019"/>
      <c r="F58" s="7019"/>
      <c r="G58" s="7018"/>
      <c r="H58" s="7018"/>
      <c r="I58" s="7018"/>
      <c r="J58" s="7018"/>
      <c r="K58" s="7018"/>
      <c r="L58" s="7018"/>
      <c r="M58" s="7018"/>
      <c r="N58" s="7018"/>
      <c r="O58" s="7018"/>
      <c r="P58" s="7018"/>
      <c r="Q58" s="7018"/>
      <c r="R58" s="7018"/>
      <c r="S58" s="7018"/>
      <c r="T58" s="7018"/>
      <c r="U58" s="6544"/>
    </row>
    <row r="59" spans="1:35" hidden="1">
      <c r="C59" s="7020"/>
      <c r="D59" s="7020"/>
      <c r="E59" s="7021"/>
      <c r="F59" s="7021"/>
      <c r="G59" s="7020"/>
      <c r="H59" s="7020"/>
      <c r="I59" s="7020"/>
      <c r="J59" s="7020"/>
      <c r="K59" s="7020"/>
      <c r="L59" s="7020"/>
      <c r="M59" s="7020"/>
      <c r="N59" s="7020"/>
      <c r="O59" s="7020"/>
      <c r="P59" s="7020"/>
      <c r="Q59" s="7020"/>
      <c r="R59" s="7020"/>
      <c r="S59" s="7020"/>
      <c r="T59" s="7020"/>
      <c r="U59" s="6544"/>
    </row>
    <row r="60" spans="1:35" hidden="1">
      <c r="C60" s="6544"/>
      <c r="D60" s="6544"/>
      <c r="E60" s="7022"/>
      <c r="F60" s="7022"/>
      <c r="G60" s="6544"/>
      <c r="H60" s="6544"/>
      <c r="I60" s="6544"/>
      <c r="J60" s="6544"/>
      <c r="K60" s="6544"/>
      <c r="L60" s="6544"/>
      <c r="M60" s="6544"/>
      <c r="N60" s="6544"/>
      <c r="O60" s="6544"/>
      <c r="P60" s="6544"/>
      <c r="Q60" s="6544"/>
      <c r="R60" s="6544"/>
      <c r="S60" s="6544"/>
      <c r="T60" s="6544"/>
      <c r="U60" s="6544"/>
    </row>
    <row r="61" spans="1:35" hidden="1">
      <c r="C61" s="6544"/>
      <c r="D61" s="6544"/>
      <c r="E61" s="7022"/>
      <c r="F61" s="7022"/>
      <c r="G61" s="6544"/>
      <c r="H61" s="6544"/>
      <c r="I61" s="6544"/>
      <c r="J61" s="6544"/>
      <c r="K61" s="6544"/>
      <c r="L61" s="6544"/>
      <c r="M61" s="6544"/>
      <c r="N61" s="6544"/>
      <c r="O61" s="6544"/>
      <c r="P61" s="6544"/>
      <c r="Q61" s="6544"/>
      <c r="R61" s="6544"/>
      <c r="S61" s="6544"/>
      <c r="T61" s="6544"/>
      <c r="U61" s="6544"/>
    </row>
    <row r="62" spans="1:35" hidden="1">
      <c r="C62" s="6544"/>
      <c r="D62" s="6544"/>
      <c r="E62" s="7022"/>
      <c r="F62" s="7022"/>
      <c r="G62" s="6544"/>
      <c r="H62" s="6544"/>
      <c r="I62" s="6544"/>
      <c r="J62" s="6544"/>
      <c r="K62" s="6544"/>
      <c r="L62" s="6544"/>
      <c r="M62" s="6544"/>
      <c r="N62" s="6544"/>
      <c r="O62" s="6544"/>
      <c r="P62" s="6544"/>
      <c r="Q62" s="6544"/>
      <c r="R62" s="6544"/>
      <c r="S62" s="6544"/>
      <c r="T62" s="6544"/>
      <c r="U62" s="6544"/>
    </row>
    <row r="63" spans="1:35" hidden="1">
      <c r="C63" s="6544"/>
      <c r="D63" s="6544"/>
      <c r="E63" s="7022"/>
      <c r="F63" s="7022"/>
      <c r="G63" s="6544"/>
      <c r="H63" s="6544"/>
      <c r="I63" s="6544"/>
      <c r="J63" s="6544"/>
      <c r="K63" s="6544"/>
      <c r="L63" s="6544"/>
      <c r="M63" s="6544"/>
      <c r="N63" s="6544"/>
      <c r="O63" s="6544"/>
      <c r="P63" s="6544"/>
      <c r="Q63" s="6544"/>
      <c r="R63" s="6544"/>
      <c r="S63" s="6544"/>
      <c r="T63" s="6544"/>
      <c r="U63" s="6544"/>
    </row>
    <row r="64" spans="1:35" hidden="1">
      <c r="C64" s="6544"/>
      <c r="D64" s="6544"/>
      <c r="E64" s="7022"/>
      <c r="F64" s="7022"/>
      <c r="G64" s="6544"/>
      <c r="H64" s="6544"/>
      <c r="I64" s="6544"/>
      <c r="J64" s="6544"/>
      <c r="K64" s="6544"/>
      <c r="L64" s="6544"/>
      <c r="M64" s="6544"/>
      <c r="N64" s="6544"/>
      <c r="O64" s="6544"/>
      <c r="P64" s="6544"/>
      <c r="Q64" s="6544"/>
      <c r="R64" s="6544"/>
      <c r="S64" s="6544"/>
      <c r="T64" s="6544"/>
      <c r="U64" s="6544"/>
    </row>
    <row r="65" spans="3:21" hidden="1">
      <c r="C65" s="6544"/>
      <c r="D65" s="6544"/>
      <c r="E65" s="7022"/>
      <c r="F65" s="7022"/>
      <c r="G65" s="6544"/>
      <c r="H65" s="6544"/>
      <c r="I65" s="6544"/>
      <c r="J65" s="6544"/>
      <c r="K65" s="6544"/>
      <c r="L65" s="6544"/>
      <c r="M65" s="6544"/>
      <c r="N65" s="6544"/>
      <c r="O65" s="6544"/>
      <c r="P65" s="6544"/>
      <c r="Q65" s="6544"/>
      <c r="R65" s="6544"/>
      <c r="S65" s="6544"/>
      <c r="T65" s="6544"/>
      <c r="U65" s="6544"/>
    </row>
    <row r="66" spans="3:21" hidden="1">
      <c r="C66" s="6544"/>
      <c r="D66" s="6544"/>
      <c r="E66" s="7022"/>
      <c r="F66" s="7022"/>
      <c r="G66" s="6544"/>
      <c r="H66" s="6544"/>
      <c r="I66" s="6544"/>
      <c r="J66" s="6544"/>
      <c r="K66" s="6544"/>
      <c r="L66" s="6544"/>
      <c r="M66" s="6544"/>
      <c r="N66" s="6544"/>
      <c r="O66" s="6544"/>
      <c r="P66" s="6544"/>
      <c r="Q66" s="6544"/>
      <c r="R66" s="6544"/>
      <c r="S66" s="6544"/>
      <c r="T66" s="6544"/>
      <c r="U66" s="6544"/>
    </row>
  </sheetData>
  <sheetProtection formatCells="0" formatColumns="0" formatRows="0"/>
  <customSheetViews>
    <customSheetView guid="{CC70D5D3-3A1F-46AA-BDCE-F692C2C36BEE}">
      <pane xSplit="3" ySplit="13" topLeftCell="P14" activePane="bottomRight" state="frozen"/>
      <selection pane="bottomRight" activeCell="AE23" sqref="AE23"/>
      <pageMargins left="0.7" right="0.7" top="0.75" bottom="0.75" header="0.3" footer="0.3"/>
      <pageSetup paperSize="9" orientation="portrait" r:id="rId1"/>
    </customSheetView>
    <customSheetView guid="{41E394DC-1FDD-4D1F-8620-137B7012DC10}" showGridLines="0">
      <selection activeCell="A5" sqref="A5"/>
      <pageMargins left="0.7" right="0.7" top="0.75" bottom="0.75" header="0.3" footer="0.3"/>
      <pageSetup paperSize="9" orientation="portrait" r:id="rId2"/>
    </customSheetView>
    <customSheetView guid="{DD364770-73A1-4C6D-9516-629A57F0EB18}" showGridLines="0">
      <selection activeCell="A5" sqref="A5"/>
      <pageMargins left="0.7" right="0.7" top="0.75" bottom="0.75" header="0.3" footer="0.3"/>
      <pageSetup paperSize="9" orientation="portrait" r:id="rId3"/>
    </customSheetView>
    <customSheetView guid="{E14211BF-3959-45CF-A937-AD36AACCEFAC}" showGridLines="0">
      <selection activeCell="A5" sqref="A5"/>
      <pageMargins left="0.7" right="0.7" top="0.75" bottom="0.75" header="0.3" footer="0.3"/>
      <pageSetup paperSize="9" orientation="portrait" r:id="rId4"/>
    </customSheetView>
    <customSheetView guid="{F416BD5B-C3AD-4F61-AAB2-55950A9B7E72}">
      <selection activeCell="F19" sqref="F19"/>
      <pageMargins left="0.7" right="0.7" top="0.75" bottom="0.75" header="0.3" footer="0.3"/>
      <pageSetup paperSize="9" orientation="portrait" r:id="rId5"/>
    </customSheetView>
  </customSheetViews>
  <mergeCells count="12">
    <mergeCell ref="C7:C12"/>
    <mergeCell ref="D4:F4"/>
    <mergeCell ref="D5:F5"/>
    <mergeCell ref="AG11:AG12"/>
    <mergeCell ref="M7:P7"/>
    <mergeCell ref="V7:AE7"/>
    <mergeCell ref="F7:F11"/>
    <mergeCell ref="D7:D10"/>
    <mergeCell ref="E7:E10"/>
    <mergeCell ref="H7:I7"/>
    <mergeCell ref="J7:J12"/>
    <mergeCell ref="L7:L12"/>
  </mergeCells>
  <hyperlinks>
    <hyperlink ref="AG53" location="Index!A1" display="Index" xr:uid="{00000000-0004-0000-3800-000000000000}"/>
  </hyperlinks>
  <pageMargins left="0.7" right="0.7" top="0.75" bottom="0.75" header="0.3" footer="0.3"/>
  <pageSetup paperSize="9" orientation="portrait" r:id="rId6"/>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52">
    <tabColor rgb="FF7030A0"/>
    <pageSetUpPr fitToPage="1"/>
  </sheetPr>
  <dimension ref="A1:R105"/>
  <sheetViews>
    <sheetView workbookViewId="0"/>
  </sheetViews>
  <sheetFormatPr defaultColWidth="0" defaultRowHeight="12.75" zeroHeight="1"/>
  <cols>
    <col min="1" max="1" width="9.140625" style="149" customWidth="1"/>
    <col min="2" max="3" width="9.140625" style="6993" customWidth="1"/>
    <col min="4" max="4" width="7.42578125" style="6993" customWidth="1"/>
    <col min="5" max="5" width="17.140625" style="149" customWidth="1"/>
    <col min="6" max="6" width="75.140625" style="149" customWidth="1"/>
    <col min="7" max="7" width="12.42578125" style="149" customWidth="1"/>
    <col min="8" max="8" width="15.28515625" style="149" customWidth="1"/>
    <col min="9" max="10" width="18.85546875" style="149" customWidth="1"/>
    <col min="11" max="11" width="18.140625" style="149" bestFit="1" customWidth="1"/>
    <col min="12" max="13" width="18.140625" style="149" customWidth="1"/>
    <col min="14" max="15" width="13.42578125" style="149" customWidth="1"/>
    <col min="16" max="16" width="13.7109375" style="149" customWidth="1"/>
    <col min="17" max="18" width="9.140625" style="149" customWidth="1"/>
    <col min="19" max="16384" width="9.140625" style="149" hidden="1"/>
  </cols>
  <sheetData>
    <row r="1" spans="1:18">
      <c r="A1" s="738"/>
      <c r="B1" s="741"/>
      <c r="C1" s="741"/>
      <c r="D1" s="741"/>
      <c r="E1" s="738"/>
      <c r="F1" s="738"/>
      <c r="G1" s="738"/>
      <c r="H1" s="738"/>
      <c r="I1" s="738"/>
      <c r="J1" s="738"/>
      <c r="K1" s="738"/>
      <c r="L1" s="738"/>
      <c r="M1" s="738"/>
      <c r="N1" s="738"/>
      <c r="O1" s="738"/>
      <c r="P1" s="738"/>
      <c r="Q1" s="738"/>
      <c r="R1" s="738"/>
    </row>
    <row r="2" spans="1:18" ht="13.5" thickBot="1">
      <c r="A2" s="738"/>
      <c r="B2" s="816"/>
      <c r="C2" s="741"/>
      <c r="D2" s="816"/>
      <c r="E2" s="661"/>
      <c r="F2" s="661"/>
      <c r="G2" s="661"/>
      <c r="H2" s="661"/>
      <c r="I2" s="661"/>
      <c r="J2" s="661"/>
      <c r="K2" s="661"/>
      <c r="L2" s="661"/>
      <c r="M2" s="661"/>
      <c r="N2" s="661"/>
      <c r="O2" s="661"/>
      <c r="P2" s="661"/>
      <c r="Q2" s="661"/>
      <c r="R2" s="738"/>
    </row>
    <row r="3" spans="1:18" s="7024" customFormat="1" ht="16.5" thickBot="1">
      <c r="A3" s="800"/>
      <c r="B3" s="986"/>
      <c r="C3" s="3275"/>
      <c r="D3" s="986"/>
      <c r="E3" s="2858" t="s">
        <v>3037</v>
      </c>
      <c r="F3" s="2973"/>
      <c r="G3" s="2970"/>
      <c r="H3" s="2970"/>
      <c r="I3" s="986"/>
      <c r="J3" s="986"/>
      <c r="K3" s="986"/>
      <c r="L3" s="986"/>
      <c r="M3" s="986"/>
      <c r="N3" s="986"/>
      <c r="O3" s="986"/>
      <c r="P3" s="62" t="s">
        <v>2853</v>
      </c>
      <c r="Q3" s="819"/>
      <c r="R3" s="800"/>
    </row>
    <row r="4" spans="1:18" s="7024" customFormat="1" ht="15.75">
      <c r="A4" s="800"/>
      <c r="B4" s="986"/>
      <c r="C4" s="3275"/>
      <c r="D4" s="986"/>
      <c r="E4" s="2853" t="s">
        <v>57</v>
      </c>
      <c r="F4" s="2974" t="str">
        <f>J!E4</f>
        <v>ABC Company</v>
      </c>
      <c r="G4" s="2971"/>
      <c r="H4" s="2971"/>
      <c r="I4" s="986"/>
      <c r="J4" s="986"/>
      <c r="K4" s="986"/>
      <c r="L4" s="986"/>
      <c r="M4" s="986"/>
      <c r="N4" s="986"/>
      <c r="O4" s="986"/>
      <c r="P4" s="986"/>
      <c r="Q4" s="819"/>
      <c r="R4" s="800"/>
    </row>
    <row r="5" spans="1:18" s="7024" customFormat="1" ht="16.5" thickBot="1">
      <c r="A5" s="800"/>
      <c r="B5" s="986"/>
      <c r="C5" s="3275"/>
      <c r="D5" s="986"/>
      <c r="E5" s="2836" t="s">
        <v>2719</v>
      </c>
      <c r="F5" s="2975">
        <f>J!E5</f>
        <v>44196</v>
      </c>
      <c r="G5" s="2972"/>
      <c r="H5" s="2972"/>
      <c r="I5" s="986"/>
      <c r="J5" s="986"/>
      <c r="K5" s="986"/>
      <c r="L5" s="986"/>
      <c r="M5" s="986"/>
      <c r="N5" s="986"/>
      <c r="O5" s="986"/>
      <c r="P5" s="986"/>
      <c r="Q5" s="819"/>
      <c r="R5" s="800"/>
    </row>
    <row r="6" spans="1:18">
      <c r="A6" s="738"/>
      <c r="B6" s="819"/>
      <c r="C6" s="800"/>
      <c r="D6" s="819"/>
      <c r="E6" s="661"/>
      <c r="F6" s="661"/>
      <c r="G6" s="661"/>
      <c r="H6" s="661"/>
      <c r="I6" s="661"/>
      <c r="J6" s="661"/>
      <c r="K6" s="661"/>
      <c r="L6" s="661"/>
      <c r="M6" s="661"/>
      <c r="N6" s="661"/>
      <c r="O6" s="661"/>
      <c r="P6" s="661"/>
      <c r="Q6" s="661"/>
      <c r="R6" s="738"/>
    </row>
    <row r="7" spans="1:18" ht="13.5" thickBot="1">
      <c r="A7" s="738"/>
      <c r="B7" s="816"/>
      <c r="C7" s="741"/>
      <c r="D7" s="816"/>
      <c r="E7" s="820"/>
      <c r="F7" s="820"/>
      <c r="G7" s="820"/>
      <c r="H7" s="820"/>
      <c r="I7" s="820"/>
      <c r="J7" s="820"/>
      <c r="K7" s="820"/>
      <c r="L7" s="820"/>
      <c r="M7" s="820"/>
      <c r="N7" s="820"/>
      <c r="O7" s="820"/>
      <c r="P7" s="820"/>
      <c r="Q7" s="661"/>
      <c r="R7" s="738"/>
    </row>
    <row r="8" spans="1:18" ht="15" customHeight="1">
      <c r="A8" s="738"/>
      <c r="B8" s="816"/>
      <c r="C8" s="741"/>
      <c r="D8" s="816"/>
      <c r="E8" s="9030" t="s">
        <v>1391</v>
      </c>
      <c r="F8" s="9031"/>
      <c r="G8" s="9034" t="s">
        <v>1148</v>
      </c>
      <c r="H8" s="9034"/>
      <c r="I8" s="9034"/>
      <c r="J8" s="9034"/>
      <c r="K8" s="9034"/>
      <c r="L8" s="8828"/>
      <c r="M8" s="8828"/>
      <c r="N8" s="9034"/>
      <c r="O8" s="9034"/>
      <c r="P8" s="9035"/>
      <c r="R8" s="738"/>
    </row>
    <row r="9" spans="1:18" ht="15" customHeight="1">
      <c r="A9" s="738"/>
      <c r="B9" s="816"/>
      <c r="C9" s="741"/>
      <c r="D9" s="816"/>
      <c r="E9" s="9032"/>
      <c r="F9" s="9033"/>
      <c r="G9" s="3260" t="s">
        <v>1238</v>
      </c>
      <c r="H9" s="3241" t="s">
        <v>2010</v>
      </c>
      <c r="I9" s="3260" t="s">
        <v>2010</v>
      </c>
      <c r="J9" s="3241" t="s">
        <v>2010</v>
      </c>
      <c r="K9" s="3261" t="s">
        <v>1241</v>
      </c>
      <c r="L9" s="6066"/>
      <c r="M9" s="6066"/>
      <c r="N9" s="494"/>
      <c r="O9" s="3261"/>
      <c r="P9" s="3239" t="s">
        <v>1242</v>
      </c>
      <c r="Q9" s="661"/>
      <c r="R9" s="738"/>
    </row>
    <row r="10" spans="1:18">
      <c r="A10" s="738"/>
      <c r="B10" s="816"/>
      <c r="C10" s="741"/>
      <c r="D10" s="816"/>
      <c r="E10" s="9032"/>
      <c r="F10" s="9033"/>
      <c r="G10" s="350" t="s">
        <v>1251</v>
      </c>
      <c r="H10" s="3241" t="s">
        <v>2603</v>
      </c>
      <c r="I10" s="350" t="s">
        <v>1252</v>
      </c>
      <c r="J10" s="3241" t="s">
        <v>2603</v>
      </c>
      <c r="K10" s="351" t="s">
        <v>1255</v>
      </c>
      <c r="L10" s="269" t="s">
        <v>1249</v>
      </c>
      <c r="M10" s="269" t="s">
        <v>1250</v>
      </c>
      <c r="N10" s="3822" t="s">
        <v>4162</v>
      </c>
      <c r="O10" s="3857" t="s">
        <v>1262</v>
      </c>
      <c r="P10" s="3239" t="s">
        <v>1256</v>
      </c>
      <c r="Q10" s="661"/>
      <c r="R10" s="738"/>
    </row>
    <row r="11" spans="1:18">
      <c r="A11" s="738"/>
      <c r="B11" s="816"/>
      <c r="C11" s="741"/>
      <c r="D11" s="816"/>
      <c r="E11" s="9032"/>
      <c r="F11" s="9033"/>
      <c r="G11" s="350" t="s">
        <v>1263</v>
      </c>
      <c r="H11" s="3241" t="s">
        <v>1252</v>
      </c>
      <c r="I11" s="350" t="s">
        <v>2011</v>
      </c>
      <c r="J11" s="543" t="s">
        <v>1333</v>
      </c>
      <c r="K11" s="351" t="s">
        <v>1265</v>
      </c>
      <c r="L11" s="1753" t="s">
        <v>1261</v>
      </c>
      <c r="M11" s="1753" t="s">
        <v>1261</v>
      </c>
      <c r="N11" s="2837" t="s">
        <v>1261</v>
      </c>
      <c r="O11" s="3857" t="s">
        <v>1261</v>
      </c>
      <c r="P11" s="3239" t="s">
        <v>1263</v>
      </c>
      <c r="Q11" s="661"/>
      <c r="R11" s="738"/>
    </row>
    <row r="12" spans="1:18">
      <c r="A12" s="738"/>
      <c r="B12" s="816"/>
      <c r="C12" s="741"/>
      <c r="D12" s="816"/>
      <c r="E12" s="9032"/>
      <c r="F12" s="9033"/>
      <c r="G12" s="350" t="s">
        <v>1422</v>
      </c>
      <c r="H12" s="3241" t="s">
        <v>1264</v>
      </c>
      <c r="I12" s="350"/>
      <c r="J12" s="3241" t="s">
        <v>1308</v>
      </c>
      <c r="K12" s="350"/>
      <c r="L12" s="415"/>
      <c r="M12" s="415"/>
      <c r="N12" s="3241"/>
      <c r="O12" s="350" t="s">
        <v>1194</v>
      </c>
      <c r="P12" s="3239" t="s">
        <v>4022</v>
      </c>
      <c r="Q12" s="661"/>
      <c r="R12" s="738"/>
    </row>
    <row r="13" spans="1:18">
      <c r="A13" s="738"/>
      <c r="B13" s="816"/>
      <c r="C13" s="741"/>
      <c r="D13" s="816"/>
      <c r="E13" s="3264"/>
      <c r="F13" s="543"/>
      <c r="G13" s="3174"/>
      <c r="H13" s="3262"/>
      <c r="I13" s="3174"/>
      <c r="J13" s="3263"/>
      <c r="K13" s="3174"/>
      <c r="L13" s="5933"/>
      <c r="M13" s="5933"/>
      <c r="N13" s="3262"/>
      <c r="O13" s="3174"/>
      <c r="P13" s="3265"/>
      <c r="Q13" s="661"/>
      <c r="R13" s="738"/>
    </row>
    <row r="14" spans="1:18">
      <c r="A14" s="738"/>
      <c r="B14" s="816"/>
      <c r="C14" s="741"/>
      <c r="D14" s="816"/>
      <c r="E14" s="9036" t="s">
        <v>392</v>
      </c>
      <c r="F14" s="9037"/>
      <c r="G14" s="2502" t="s">
        <v>409</v>
      </c>
      <c r="H14" s="2502" t="s">
        <v>410</v>
      </c>
      <c r="I14" s="2502" t="s">
        <v>411</v>
      </c>
      <c r="J14" s="2502" t="s">
        <v>412</v>
      </c>
      <c r="K14" s="2502" t="s">
        <v>413</v>
      </c>
      <c r="L14" s="2502" t="s">
        <v>414</v>
      </c>
      <c r="M14" s="2502" t="s">
        <v>415</v>
      </c>
      <c r="N14" s="2502" t="s">
        <v>416</v>
      </c>
      <c r="O14" s="2502" t="s">
        <v>417</v>
      </c>
      <c r="P14" s="2591" t="s">
        <v>418</v>
      </c>
      <c r="Q14" s="661"/>
      <c r="R14" s="738"/>
    </row>
    <row r="15" spans="1:18">
      <c r="A15" s="738"/>
      <c r="B15" s="816"/>
      <c r="C15" s="741"/>
      <c r="D15" s="816"/>
      <c r="E15" s="2526"/>
      <c r="F15" s="3272"/>
      <c r="G15" s="3269"/>
      <c r="H15" s="3266"/>
      <c r="I15" s="3266"/>
      <c r="J15" s="3266"/>
      <c r="K15" s="3266"/>
      <c r="L15" s="6063"/>
      <c r="M15" s="6063"/>
      <c r="N15" s="3266"/>
      <c r="O15" s="3266"/>
      <c r="P15" s="3267"/>
      <c r="Q15" s="661"/>
      <c r="R15" s="738"/>
    </row>
    <row r="16" spans="1:18">
      <c r="A16" s="738"/>
      <c r="B16" s="816"/>
      <c r="C16" s="741"/>
      <c r="D16" s="816"/>
      <c r="E16" s="3710" t="s">
        <v>1423</v>
      </c>
      <c r="F16" s="3631"/>
      <c r="G16" s="3270">
        <f>H16+I16</f>
        <v>0</v>
      </c>
      <c r="H16" s="2568">
        <f>B!AE150+B!AE152+B!AE154+B!AE156</f>
        <v>0</v>
      </c>
      <c r="I16" s="2568">
        <f>+B!AF150</f>
        <v>0</v>
      </c>
      <c r="J16" s="2568">
        <f>+B!AG150</f>
        <v>0</v>
      </c>
      <c r="K16" s="2568">
        <f>+B!AH150</f>
        <v>0</v>
      </c>
      <c r="L16" s="2568">
        <f>+B!AI150</f>
        <v>0</v>
      </c>
      <c r="M16" s="2568">
        <f>+B!AJ150</f>
        <v>0</v>
      </c>
      <c r="N16" s="2568">
        <f>+B!AK150</f>
        <v>0</v>
      </c>
      <c r="O16" s="801">
        <f>L16+M16-N16</f>
        <v>0</v>
      </c>
      <c r="P16" s="802">
        <f>I16+K16</f>
        <v>0</v>
      </c>
      <c r="Q16" s="661"/>
      <c r="R16" s="738"/>
    </row>
    <row r="17" spans="1:18">
      <c r="A17" s="738"/>
      <c r="B17" s="816"/>
      <c r="C17" s="741"/>
      <c r="D17" s="816"/>
      <c r="E17" s="3710" t="s">
        <v>1424</v>
      </c>
      <c r="F17" s="3631"/>
      <c r="G17" s="3270">
        <f>H17+I17</f>
        <v>0</v>
      </c>
      <c r="H17" s="2568">
        <f>B!AE151+B!AE153+B!AE155+B!AE157</f>
        <v>0</v>
      </c>
      <c r="I17" s="2568">
        <f>+B!AF151</f>
        <v>0</v>
      </c>
      <c r="J17" s="2568">
        <f>+B!AG151</f>
        <v>0</v>
      </c>
      <c r="K17" s="2568">
        <f>+B!AH151</f>
        <v>0</v>
      </c>
      <c r="L17" s="2568">
        <f>+B!AI151</f>
        <v>0</v>
      </c>
      <c r="M17" s="2568">
        <f>+B!AJ151</f>
        <v>0</v>
      </c>
      <c r="N17" s="2568">
        <f>+B!AK151</f>
        <v>0</v>
      </c>
      <c r="O17" s="801">
        <f>L17+M17-N17</f>
        <v>0</v>
      </c>
      <c r="P17" s="802">
        <f>I17+K17</f>
        <v>0</v>
      </c>
      <c r="Q17" s="661"/>
      <c r="R17" s="738"/>
    </row>
    <row r="18" spans="1:18">
      <c r="A18" s="738"/>
      <c r="B18" s="816"/>
      <c r="C18" s="741"/>
      <c r="D18" s="816"/>
      <c r="E18" s="3710"/>
      <c r="F18" s="3631"/>
      <c r="G18" s="3271"/>
      <c r="H18" s="406"/>
      <c r="I18" s="406"/>
      <c r="J18" s="406"/>
      <c r="K18" s="406"/>
      <c r="L18" s="406"/>
      <c r="M18" s="406"/>
      <c r="N18" s="406"/>
      <c r="O18" s="406"/>
      <c r="P18" s="626"/>
      <c r="Q18" s="661"/>
      <c r="R18" s="738"/>
    </row>
    <row r="19" spans="1:18">
      <c r="A19" s="738"/>
      <c r="B19" s="816"/>
      <c r="C19" s="741"/>
      <c r="D19" s="816"/>
      <c r="E19" s="3710" t="s">
        <v>1425</v>
      </c>
      <c r="F19" s="3631"/>
      <c r="G19" s="3270">
        <f>H19+I19</f>
        <v>0</v>
      </c>
      <c r="H19" s="2568">
        <f>'C'!AG78</f>
        <v>0</v>
      </c>
      <c r="I19" s="2568">
        <f>'C'!AH78</f>
        <v>0</v>
      </c>
      <c r="J19" s="2568">
        <f>'C'!AI78</f>
        <v>0</v>
      </c>
      <c r="K19" s="2568">
        <f>'C'!AJ78</f>
        <v>0</v>
      </c>
      <c r="L19" s="2568">
        <f>'C'!AK78</f>
        <v>0</v>
      </c>
      <c r="M19" s="2568">
        <f>'C'!AL78</f>
        <v>0</v>
      </c>
      <c r="N19" s="2568">
        <f>'C'!AM78</f>
        <v>0</v>
      </c>
      <c r="O19" s="801">
        <f>L19+M19-N19</f>
        <v>0</v>
      </c>
      <c r="P19" s="802">
        <f>I19+K19</f>
        <v>0</v>
      </c>
      <c r="Q19" s="661"/>
      <c r="R19" s="738"/>
    </row>
    <row r="20" spans="1:18">
      <c r="A20" s="738"/>
      <c r="B20" s="816"/>
      <c r="C20" s="741"/>
      <c r="D20" s="816"/>
      <c r="E20" s="3710" t="s">
        <v>1426</v>
      </c>
      <c r="F20" s="3631"/>
      <c r="G20" s="3270">
        <f>H20+I20</f>
        <v>0</v>
      </c>
      <c r="H20" s="2568">
        <f>'C'!AG79</f>
        <v>0</v>
      </c>
      <c r="I20" s="2568">
        <f>'C'!AH79</f>
        <v>0</v>
      </c>
      <c r="J20" s="2568">
        <f>'C'!AI79</f>
        <v>0</v>
      </c>
      <c r="K20" s="2568">
        <f>'C'!AJ79</f>
        <v>0</v>
      </c>
      <c r="L20" s="2568">
        <f>'C'!AK79</f>
        <v>0</v>
      </c>
      <c r="M20" s="2568">
        <f>'C'!AL79</f>
        <v>0</v>
      </c>
      <c r="N20" s="2568">
        <f>'C'!AM79</f>
        <v>0</v>
      </c>
      <c r="O20" s="801">
        <f>L20+M20-N20</f>
        <v>0</v>
      </c>
      <c r="P20" s="802">
        <f>I20+K20</f>
        <v>0</v>
      </c>
      <c r="Q20" s="661"/>
      <c r="R20" s="738"/>
    </row>
    <row r="21" spans="1:18">
      <c r="A21" s="738"/>
      <c r="B21" s="816"/>
      <c r="C21" s="741"/>
      <c r="D21" s="816"/>
      <c r="E21" s="3710"/>
      <c r="F21" s="3631"/>
      <c r="G21" s="3271"/>
      <c r="H21" s="406"/>
      <c r="I21" s="406"/>
      <c r="J21" s="406"/>
      <c r="K21" s="406"/>
      <c r="L21" s="406"/>
      <c r="M21" s="406"/>
      <c r="N21" s="406"/>
      <c r="O21" s="406"/>
      <c r="P21" s="626"/>
      <c r="Q21" s="661"/>
      <c r="R21" s="738"/>
    </row>
    <row r="22" spans="1:18">
      <c r="A22" s="738"/>
      <c r="B22" s="816"/>
      <c r="C22" s="741"/>
      <c r="D22" s="816"/>
      <c r="E22" s="3710" t="s">
        <v>1427</v>
      </c>
      <c r="F22" s="3711"/>
      <c r="G22" s="3271"/>
      <c r="H22" s="406"/>
      <c r="I22" s="406"/>
      <c r="J22" s="406"/>
      <c r="K22" s="406"/>
      <c r="L22" s="406"/>
      <c r="M22" s="406"/>
      <c r="N22" s="406"/>
      <c r="O22" s="406"/>
      <c r="P22" s="626"/>
      <c r="Q22" s="661"/>
      <c r="R22" s="738"/>
    </row>
    <row r="23" spans="1:18">
      <c r="A23" s="738"/>
      <c r="B23" s="816"/>
      <c r="C23" s="741"/>
      <c r="D23" s="816"/>
      <c r="E23" s="3712"/>
      <c r="F23" s="3713" t="s">
        <v>1428</v>
      </c>
      <c r="G23" s="3270">
        <f>H23+I23</f>
        <v>0</v>
      </c>
      <c r="H23" s="2568">
        <f>H!K15</f>
        <v>0</v>
      </c>
      <c r="I23" s="2568">
        <f>H!L15</f>
        <v>0</v>
      </c>
      <c r="J23" s="2568">
        <f>H!M15</f>
        <v>0</v>
      </c>
      <c r="K23" s="2568">
        <f>H!N15</f>
        <v>0</v>
      </c>
      <c r="L23" s="2568">
        <f>H!O15</f>
        <v>0</v>
      </c>
      <c r="M23" s="2568">
        <f>H!P15</f>
        <v>0</v>
      </c>
      <c r="N23" s="2568">
        <f>H!Q15</f>
        <v>0</v>
      </c>
      <c r="O23" s="801">
        <f t="shared" ref="O23:O30" si="0">L23+M23-N23</f>
        <v>0</v>
      </c>
      <c r="P23" s="802">
        <f t="shared" ref="P23:P30" si="1">I23+K23</f>
        <v>0</v>
      </c>
      <c r="Q23" s="661"/>
      <c r="R23" s="738"/>
    </row>
    <row r="24" spans="1:18">
      <c r="A24" s="738"/>
      <c r="B24" s="816"/>
      <c r="C24" s="741"/>
      <c r="D24" s="816"/>
      <c r="E24" s="3712"/>
      <c r="F24" s="3713" t="s">
        <v>1429</v>
      </c>
      <c r="G24" s="3270">
        <f t="shared" ref="G24:G79" si="2">H24+I24</f>
        <v>0</v>
      </c>
      <c r="H24" s="2568">
        <f>H!K16</f>
        <v>0</v>
      </c>
      <c r="I24" s="2568">
        <f>H!L16</f>
        <v>0</v>
      </c>
      <c r="J24" s="2568">
        <f>H!M16</f>
        <v>0</v>
      </c>
      <c r="K24" s="2568">
        <f>H!N16</f>
        <v>0</v>
      </c>
      <c r="L24" s="2568">
        <f>H!O16</f>
        <v>0</v>
      </c>
      <c r="M24" s="2568">
        <f>H!P16</f>
        <v>0</v>
      </c>
      <c r="N24" s="2568">
        <f>H!Q16</f>
        <v>0</v>
      </c>
      <c r="O24" s="801">
        <f t="shared" si="0"/>
        <v>0</v>
      </c>
      <c r="P24" s="802">
        <f t="shared" si="1"/>
        <v>0</v>
      </c>
      <c r="Q24" s="661"/>
      <c r="R24" s="738"/>
    </row>
    <row r="25" spans="1:18">
      <c r="A25" s="738"/>
      <c r="B25" s="816"/>
      <c r="C25" s="741"/>
      <c r="D25" s="816"/>
      <c r="E25" s="3714"/>
      <c r="F25" s="3713" t="s">
        <v>1430</v>
      </c>
      <c r="G25" s="3270">
        <f t="shared" si="2"/>
        <v>0</v>
      </c>
      <c r="H25" s="2568">
        <f>H!K18</f>
        <v>0</v>
      </c>
      <c r="I25" s="2568">
        <f>H!L18</f>
        <v>0</v>
      </c>
      <c r="J25" s="2568">
        <f>H!M18</f>
        <v>0</v>
      </c>
      <c r="K25" s="2568">
        <f>H!N18</f>
        <v>0</v>
      </c>
      <c r="L25" s="2568">
        <f>H!O18</f>
        <v>0</v>
      </c>
      <c r="M25" s="2568">
        <f>H!P18</f>
        <v>0</v>
      </c>
      <c r="N25" s="2568">
        <f>H!Q18</f>
        <v>0</v>
      </c>
      <c r="O25" s="801">
        <f t="shared" si="0"/>
        <v>0</v>
      </c>
      <c r="P25" s="802">
        <f t="shared" si="1"/>
        <v>0</v>
      </c>
      <c r="Q25" s="661"/>
      <c r="R25" s="738"/>
    </row>
    <row r="26" spans="1:18">
      <c r="A26" s="738"/>
      <c r="B26" s="816"/>
      <c r="C26" s="741"/>
      <c r="D26" s="816"/>
      <c r="E26" s="3714"/>
      <c r="F26" s="3713" t="s">
        <v>1431</v>
      </c>
      <c r="G26" s="3270">
        <f t="shared" si="2"/>
        <v>0</v>
      </c>
      <c r="H26" s="2568">
        <f>H!K19</f>
        <v>0</v>
      </c>
      <c r="I26" s="2568">
        <f>H!L19</f>
        <v>0</v>
      </c>
      <c r="J26" s="2568">
        <f>H!M19</f>
        <v>0</v>
      </c>
      <c r="K26" s="2568">
        <f>H!N19</f>
        <v>0</v>
      </c>
      <c r="L26" s="2568">
        <f>H!O19</f>
        <v>0</v>
      </c>
      <c r="M26" s="2568">
        <f>H!P19</f>
        <v>0</v>
      </c>
      <c r="N26" s="2568">
        <f>H!Q19</f>
        <v>0</v>
      </c>
      <c r="O26" s="801">
        <f t="shared" si="0"/>
        <v>0</v>
      </c>
      <c r="P26" s="802">
        <f t="shared" si="1"/>
        <v>0</v>
      </c>
      <c r="Q26" s="661"/>
      <c r="R26" s="738"/>
    </row>
    <row r="27" spans="1:18">
      <c r="A27" s="738"/>
      <c r="B27" s="816"/>
      <c r="C27" s="741"/>
      <c r="D27" s="816"/>
      <c r="E27" s="3714"/>
      <c r="F27" s="3713" t="s">
        <v>1432</v>
      </c>
      <c r="G27" s="3270">
        <f t="shared" si="2"/>
        <v>0</v>
      </c>
      <c r="H27" s="2568">
        <f>H!K39</f>
        <v>0</v>
      </c>
      <c r="I27" s="2568">
        <f>H!L39</f>
        <v>0</v>
      </c>
      <c r="J27" s="2568">
        <f>H!M39</f>
        <v>0</v>
      </c>
      <c r="K27" s="2568">
        <f>H!N39</f>
        <v>0</v>
      </c>
      <c r="L27" s="2568">
        <f>H!O39</f>
        <v>0</v>
      </c>
      <c r="M27" s="2568">
        <f>H!P39</f>
        <v>0</v>
      </c>
      <c r="N27" s="2568">
        <f>H!Q39</f>
        <v>0</v>
      </c>
      <c r="O27" s="801">
        <f t="shared" si="0"/>
        <v>0</v>
      </c>
      <c r="P27" s="802">
        <f t="shared" si="1"/>
        <v>0</v>
      </c>
      <c r="Q27" s="661"/>
      <c r="R27" s="738"/>
    </row>
    <row r="28" spans="1:18">
      <c r="A28" s="738"/>
      <c r="B28" s="816"/>
      <c r="C28" s="741"/>
      <c r="D28" s="816"/>
      <c r="E28" s="3714"/>
      <c r="F28" s="3713" t="s">
        <v>1433</v>
      </c>
      <c r="G28" s="3270">
        <f t="shared" si="2"/>
        <v>0</v>
      </c>
      <c r="H28" s="2568">
        <f>H!K40</f>
        <v>0</v>
      </c>
      <c r="I28" s="2568">
        <f>H!L40</f>
        <v>0</v>
      </c>
      <c r="J28" s="2568">
        <f>H!M40</f>
        <v>0</v>
      </c>
      <c r="K28" s="2568">
        <f>H!N40</f>
        <v>0</v>
      </c>
      <c r="L28" s="2568">
        <f>H!O40</f>
        <v>0</v>
      </c>
      <c r="M28" s="2568">
        <f>H!P40</f>
        <v>0</v>
      </c>
      <c r="N28" s="2568">
        <f>H!Q40</f>
        <v>0</v>
      </c>
      <c r="O28" s="801">
        <f t="shared" si="0"/>
        <v>0</v>
      </c>
      <c r="P28" s="802">
        <f t="shared" si="1"/>
        <v>0</v>
      </c>
      <c r="Q28" s="661"/>
      <c r="R28" s="738"/>
    </row>
    <row r="29" spans="1:18">
      <c r="A29" s="738"/>
      <c r="B29" s="816"/>
      <c r="C29" s="741"/>
      <c r="D29" s="816"/>
      <c r="E29" s="3714"/>
      <c r="F29" s="3713" t="s">
        <v>1434</v>
      </c>
      <c r="G29" s="3270">
        <f t="shared" si="2"/>
        <v>0</v>
      </c>
      <c r="H29" s="2568">
        <f>H!K42</f>
        <v>0</v>
      </c>
      <c r="I29" s="2568">
        <f>H!L42</f>
        <v>0</v>
      </c>
      <c r="J29" s="2568">
        <f>H!M42</f>
        <v>0</v>
      </c>
      <c r="K29" s="2568">
        <f>H!N42</f>
        <v>0</v>
      </c>
      <c r="L29" s="2568">
        <f>H!O42</f>
        <v>0</v>
      </c>
      <c r="M29" s="2568">
        <f>H!P42</f>
        <v>0</v>
      </c>
      <c r="N29" s="2568">
        <f>H!Q42</f>
        <v>0</v>
      </c>
      <c r="O29" s="801">
        <f t="shared" si="0"/>
        <v>0</v>
      </c>
      <c r="P29" s="802">
        <f t="shared" si="1"/>
        <v>0</v>
      </c>
      <c r="Q29" s="661"/>
      <c r="R29" s="738"/>
    </row>
    <row r="30" spans="1:18">
      <c r="A30" s="738"/>
      <c r="B30" s="816"/>
      <c r="C30" s="741"/>
      <c r="D30" s="816"/>
      <c r="E30" s="3714"/>
      <c r="F30" s="3713" t="s">
        <v>1435</v>
      </c>
      <c r="G30" s="3270">
        <f t="shared" si="2"/>
        <v>0</v>
      </c>
      <c r="H30" s="2568">
        <f>H!K43</f>
        <v>0</v>
      </c>
      <c r="I30" s="2568">
        <f>H!L43</f>
        <v>0</v>
      </c>
      <c r="J30" s="2568">
        <f>H!M43</f>
        <v>0</v>
      </c>
      <c r="K30" s="2568">
        <f>H!N43</f>
        <v>0</v>
      </c>
      <c r="L30" s="2568">
        <f>H!O43</f>
        <v>0</v>
      </c>
      <c r="M30" s="2568">
        <f>H!P43</f>
        <v>0</v>
      </c>
      <c r="N30" s="2568">
        <f>H!Q43</f>
        <v>0</v>
      </c>
      <c r="O30" s="801">
        <f t="shared" si="0"/>
        <v>0</v>
      </c>
      <c r="P30" s="802">
        <f t="shared" si="1"/>
        <v>0</v>
      </c>
      <c r="Q30" s="661"/>
      <c r="R30" s="738"/>
    </row>
    <row r="31" spans="1:18">
      <c r="A31" s="738"/>
      <c r="B31" s="816"/>
      <c r="C31" s="741"/>
      <c r="D31" s="816"/>
      <c r="E31" s="3714"/>
      <c r="F31" s="3713"/>
      <c r="G31" s="3718"/>
      <c r="H31" s="2485"/>
      <c r="I31" s="2485"/>
      <c r="J31" s="2485"/>
      <c r="K31" s="2485"/>
      <c r="L31" s="2485"/>
      <c r="M31" s="2485"/>
      <c r="N31" s="2485"/>
      <c r="O31" s="2485"/>
      <c r="P31" s="2488"/>
      <c r="Q31" s="661"/>
      <c r="R31" s="738"/>
    </row>
    <row r="32" spans="1:18">
      <c r="A32" s="738"/>
      <c r="B32" s="816"/>
      <c r="C32" s="741"/>
      <c r="D32" s="816"/>
      <c r="E32" s="3710" t="s">
        <v>1436</v>
      </c>
      <c r="F32" s="3713"/>
      <c r="G32" s="3718"/>
      <c r="H32" s="3718"/>
      <c r="I32" s="3718"/>
      <c r="J32" s="3718"/>
      <c r="K32" s="3718"/>
      <c r="L32" s="3718"/>
      <c r="M32" s="3718"/>
      <c r="N32" s="3718"/>
      <c r="O32" s="3718"/>
      <c r="P32" s="3719"/>
      <c r="Q32" s="661"/>
      <c r="R32" s="738"/>
    </row>
    <row r="33" spans="1:18">
      <c r="A33" s="738"/>
      <c r="B33" s="816"/>
      <c r="C33" s="741"/>
      <c r="D33" s="816"/>
      <c r="E33" s="3714"/>
      <c r="F33" s="3713" t="s">
        <v>1437</v>
      </c>
      <c r="G33" s="3270">
        <f t="shared" si="2"/>
        <v>0</v>
      </c>
      <c r="H33" s="2568">
        <f>J!K15</f>
        <v>0</v>
      </c>
      <c r="I33" s="2568">
        <f>J!L15</f>
        <v>0</v>
      </c>
      <c r="J33" s="2568">
        <f>J!M15</f>
        <v>0</v>
      </c>
      <c r="K33" s="2568">
        <f>J!N15</f>
        <v>0</v>
      </c>
      <c r="L33" s="2568">
        <f>J!O15</f>
        <v>0</v>
      </c>
      <c r="M33" s="2568">
        <f>J!P15</f>
        <v>0</v>
      </c>
      <c r="N33" s="2568">
        <f>J!Q15</f>
        <v>0</v>
      </c>
      <c r="O33" s="801">
        <f>L33+M33-N33</f>
        <v>0</v>
      </c>
      <c r="P33" s="802">
        <f>I33+K33</f>
        <v>0</v>
      </c>
      <c r="Q33" s="661"/>
      <c r="R33" s="738"/>
    </row>
    <row r="34" spans="1:18">
      <c r="A34" s="738"/>
      <c r="B34" s="816"/>
      <c r="C34" s="741"/>
      <c r="D34" s="816"/>
      <c r="E34" s="3714"/>
      <c r="F34" s="3713" t="s">
        <v>1438</v>
      </c>
      <c r="G34" s="3270">
        <f t="shared" si="2"/>
        <v>0</v>
      </c>
      <c r="H34" s="2568">
        <f>J!K16</f>
        <v>0</v>
      </c>
      <c r="I34" s="2568">
        <f>J!L16</f>
        <v>0</v>
      </c>
      <c r="J34" s="2568">
        <f>J!M16</f>
        <v>0</v>
      </c>
      <c r="K34" s="2568">
        <f>J!N16</f>
        <v>0</v>
      </c>
      <c r="L34" s="2568">
        <f>J!O16</f>
        <v>0</v>
      </c>
      <c r="M34" s="2568">
        <f>J!P16</f>
        <v>0</v>
      </c>
      <c r="N34" s="2568">
        <f>J!Q16</f>
        <v>0</v>
      </c>
      <c r="O34" s="801">
        <f>L34+M34-N34</f>
        <v>0</v>
      </c>
      <c r="P34" s="802">
        <f>I34+K34</f>
        <v>0</v>
      </c>
      <c r="Q34" s="661"/>
      <c r="R34" s="738"/>
    </row>
    <row r="35" spans="1:18">
      <c r="A35" s="738"/>
      <c r="B35" s="816"/>
      <c r="C35" s="741"/>
      <c r="D35" s="816"/>
      <c r="E35" s="3714"/>
      <c r="F35" s="3713" t="s">
        <v>1439</v>
      </c>
      <c r="G35" s="3270">
        <f t="shared" si="2"/>
        <v>0</v>
      </c>
      <c r="H35" s="2568">
        <f>J!K18</f>
        <v>0</v>
      </c>
      <c r="I35" s="2568">
        <f>J!L18</f>
        <v>0</v>
      </c>
      <c r="J35" s="2568">
        <f>J!M18</f>
        <v>0</v>
      </c>
      <c r="K35" s="2568">
        <f>J!N18</f>
        <v>0</v>
      </c>
      <c r="L35" s="2568">
        <f>J!O18</f>
        <v>0</v>
      </c>
      <c r="M35" s="2568">
        <f>J!P18</f>
        <v>0</v>
      </c>
      <c r="N35" s="2568">
        <f>J!Q18</f>
        <v>0</v>
      </c>
      <c r="O35" s="801">
        <f>L35+M35-N35</f>
        <v>0</v>
      </c>
      <c r="P35" s="802">
        <f>I35+K35</f>
        <v>0</v>
      </c>
      <c r="Q35" s="661"/>
      <c r="R35" s="738"/>
    </row>
    <row r="36" spans="1:18">
      <c r="A36" s="738"/>
      <c r="B36" s="816"/>
      <c r="C36" s="741"/>
      <c r="D36" s="816"/>
      <c r="E36" s="3714"/>
      <c r="F36" s="3713" t="s">
        <v>1440</v>
      </c>
      <c r="G36" s="3270">
        <f t="shared" si="2"/>
        <v>0</v>
      </c>
      <c r="H36" s="2568">
        <f>J!K19</f>
        <v>0</v>
      </c>
      <c r="I36" s="2568">
        <f>J!L19</f>
        <v>0</v>
      </c>
      <c r="J36" s="2568">
        <f>J!M19</f>
        <v>0</v>
      </c>
      <c r="K36" s="2568">
        <f>J!N19</f>
        <v>0</v>
      </c>
      <c r="L36" s="2568">
        <f>J!O19</f>
        <v>0</v>
      </c>
      <c r="M36" s="2568">
        <f>J!P19</f>
        <v>0</v>
      </c>
      <c r="N36" s="2568">
        <f>J!Q19</f>
        <v>0</v>
      </c>
      <c r="O36" s="801">
        <f>L36+M36-N36</f>
        <v>0</v>
      </c>
      <c r="P36" s="802">
        <f>I36+K36</f>
        <v>0</v>
      </c>
      <c r="Q36" s="661"/>
      <c r="R36" s="738"/>
    </row>
    <row r="37" spans="1:18">
      <c r="A37" s="738"/>
      <c r="B37" s="816"/>
      <c r="C37" s="741"/>
      <c r="D37" s="816"/>
      <c r="E37" s="3714"/>
      <c r="F37" s="3713"/>
      <c r="G37" s="3718"/>
      <c r="H37" s="2485"/>
      <c r="I37" s="2485"/>
      <c r="J37" s="2485"/>
      <c r="K37" s="2485"/>
      <c r="L37" s="2485"/>
      <c r="M37" s="2485"/>
      <c r="N37" s="2485"/>
      <c r="O37" s="2485"/>
      <c r="P37" s="2488"/>
      <c r="Q37" s="661"/>
      <c r="R37" s="738"/>
    </row>
    <row r="38" spans="1:18">
      <c r="A38" s="738"/>
      <c r="B38" s="816"/>
      <c r="C38" s="741"/>
      <c r="D38" s="816"/>
      <c r="E38" s="3710" t="s">
        <v>1441</v>
      </c>
      <c r="F38" s="3713"/>
      <c r="G38" s="3718"/>
      <c r="H38" s="3718"/>
      <c r="I38" s="3718"/>
      <c r="J38" s="3718"/>
      <c r="K38" s="3718"/>
      <c r="L38" s="3718"/>
      <c r="M38" s="3718"/>
      <c r="N38" s="3718"/>
      <c r="O38" s="3718"/>
      <c r="P38" s="3719"/>
      <c r="Q38" s="661"/>
      <c r="R38" s="738"/>
    </row>
    <row r="39" spans="1:18">
      <c r="A39" s="738"/>
      <c r="B39" s="816"/>
      <c r="C39" s="741"/>
      <c r="D39" s="816"/>
      <c r="E39" s="3714"/>
      <c r="F39" s="3713" t="s">
        <v>1442</v>
      </c>
      <c r="G39" s="3270">
        <f t="shared" si="2"/>
        <v>0</v>
      </c>
      <c r="H39" s="2568">
        <f>I!M15</f>
        <v>0</v>
      </c>
      <c r="I39" s="2568">
        <f>I!N15</f>
        <v>0</v>
      </c>
      <c r="J39" s="2568">
        <f>I!O15</f>
        <v>0</v>
      </c>
      <c r="K39" s="2568">
        <f>I!P15</f>
        <v>0</v>
      </c>
      <c r="L39" s="2568">
        <f>I!Q15</f>
        <v>0</v>
      </c>
      <c r="M39" s="2568">
        <f>I!R15</f>
        <v>0</v>
      </c>
      <c r="N39" s="2568">
        <f>I!S15</f>
        <v>0</v>
      </c>
      <c r="O39" s="801">
        <f>L39+M39-N39</f>
        <v>0</v>
      </c>
      <c r="P39" s="802">
        <f>I39+K39</f>
        <v>0</v>
      </c>
      <c r="Q39" s="661"/>
      <c r="R39" s="738"/>
    </row>
    <row r="40" spans="1:18">
      <c r="A40" s="738"/>
      <c r="B40" s="816"/>
      <c r="C40" s="741"/>
      <c r="D40" s="816"/>
      <c r="E40" s="3714"/>
      <c r="F40" s="3713" t="s">
        <v>1443</v>
      </c>
      <c r="G40" s="3270">
        <f t="shared" si="2"/>
        <v>0</v>
      </c>
      <c r="H40" s="2568">
        <f>I!M16</f>
        <v>0</v>
      </c>
      <c r="I40" s="2568">
        <f>I!N16</f>
        <v>0</v>
      </c>
      <c r="J40" s="2568">
        <f>I!O16</f>
        <v>0</v>
      </c>
      <c r="K40" s="2568">
        <f>I!P16</f>
        <v>0</v>
      </c>
      <c r="L40" s="2568">
        <f>I!Q16</f>
        <v>0</v>
      </c>
      <c r="M40" s="2568">
        <f>I!R16</f>
        <v>0</v>
      </c>
      <c r="N40" s="2568">
        <f>I!S16</f>
        <v>0</v>
      </c>
      <c r="O40" s="801">
        <f>L40+M40-N40</f>
        <v>0</v>
      </c>
      <c r="P40" s="802">
        <f>I40+K40</f>
        <v>0</v>
      </c>
      <c r="Q40" s="661"/>
      <c r="R40" s="738"/>
    </row>
    <row r="41" spans="1:18">
      <c r="A41" s="738"/>
      <c r="B41" s="816"/>
      <c r="C41" s="741"/>
      <c r="D41" s="816"/>
      <c r="E41" s="3714"/>
      <c r="F41" s="3713" t="s">
        <v>1444</v>
      </c>
      <c r="G41" s="3270">
        <f t="shared" si="2"/>
        <v>0</v>
      </c>
      <c r="H41" s="2568">
        <f>I!M19</f>
        <v>0</v>
      </c>
      <c r="I41" s="2568">
        <f>I!N19</f>
        <v>0</v>
      </c>
      <c r="J41" s="2568">
        <f>I!O19</f>
        <v>0</v>
      </c>
      <c r="K41" s="2568">
        <f>I!P19</f>
        <v>0</v>
      </c>
      <c r="L41" s="2568">
        <f>I!Q19</f>
        <v>0</v>
      </c>
      <c r="M41" s="2568">
        <f>I!R19</f>
        <v>0</v>
      </c>
      <c r="N41" s="2568">
        <f>I!S19</f>
        <v>0</v>
      </c>
      <c r="O41" s="801">
        <f>L41+M41-N41</f>
        <v>0</v>
      </c>
      <c r="P41" s="802">
        <f>I41+K41</f>
        <v>0</v>
      </c>
      <c r="Q41" s="661"/>
      <c r="R41" s="738"/>
    </row>
    <row r="42" spans="1:18">
      <c r="A42" s="738"/>
      <c r="B42" s="816"/>
      <c r="C42" s="741"/>
      <c r="D42" s="816"/>
      <c r="E42" s="3714"/>
      <c r="F42" s="3713" t="s">
        <v>1445</v>
      </c>
      <c r="G42" s="3270">
        <f t="shared" si="2"/>
        <v>0</v>
      </c>
      <c r="H42" s="2568">
        <f>I!M20</f>
        <v>0</v>
      </c>
      <c r="I42" s="2568">
        <f>I!N20</f>
        <v>0</v>
      </c>
      <c r="J42" s="2568">
        <f>I!O20</f>
        <v>0</v>
      </c>
      <c r="K42" s="2568">
        <f>I!P20</f>
        <v>0</v>
      </c>
      <c r="L42" s="2568">
        <f>I!Q20</f>
        <v>0</v>
      </c>
      <c r="M42" s="2568">
        <f>I!R20</f>
        <v>0</v>
      </c>
      <c r="N42" s="2568">
        <f>I!S20</f>
        <v>0</v>
      </c>
      <c r="O42" s="801">
        <f>L42+M42-N42</f>
        <v>0</v>
      </c>
      <c r="P42" s="802">
        <f>I42+K42</f>
        <v>0</v>
      </c>
      <c r="Q42" s="661"/>
      <c r="R42" s="738"/>
    </row>
    <row r="43" spans="1:18">
      <c r="A43" s="738"/>
      <c r="B43" s="816"/>
      <c r="C43" s="741"/>
      <c r="D43" s="816"/>
      <c r="E43" s="3714"/>
      <c r="F43" s="3713"/>
      <c r="G43" s="3718"/>
      <c r="H43" s="2485"/>
      <c r="I43" s="2485"/>
      <c r="J43" s="2485"/>
      <c r="K43" s="2485"/>
      <c r="L43" s="2485"/>
      <c r="M43" s="2485"/>
      <c r="N43" s="2485"/>
      <c r="O43" s="3718"/>
      <c r="P43" s="3719"/>
      <c r="Q43" s="661"/>
      <c r="R43" s="738"/>
    </row>
    <row r="44" spans="1:18">
      <c r="A44" s="738"/>
      <c r="B44" s="816"/>
      <c r="C44" s="741"/>
      <c r="D44" s="816"/>
      <c r="E44" s="3710" t="s">
        <v>1446</v>
      </c>
      <c r="F44" s="3713"/>
      <c r="G44" s="3718"/>
      <c r="H44" s="3718"/>
      <c r="I44" s="3718"/>
      <c r="J44" s="3718"/>
      <c r="K44" s="3718"/>
      <c r="L44" s="3718"/>
      <c r="M44" s="3718"/>
      <c r="N44" s="3718"/>
      <c r="O44" s="3718"/>
      <c r="P44" s="3719"/>
      <c r="Q44" s="661"/>
      <c r="R44" s="738"/>
    </row>
    <row r="45" spans="1:18">
      <c r="A45" s="738"/>
      <c r="B45" s="816"/>
      <c r="C45" s="741"/>
      <c r="D45" s="816"/>
      <c r="E45" s="3714"/>
      <c r="F45" s="3713" t="s">
        <v>1447</v>
      </c>
      <c r="G45" s="3270">
        <f t="shared" si="2"/>
        <v>0</v>
      </c>
      <c r="H45" s="2568">
        <f>P!J13</f>
        <v>0</v>
      </c>
      <c r="I45" s="2568">
        <f>P!K13</f>
        <v>0</v>
      </c>
      <c r="J45" s="2568">
        <f>P!L13</f>
        <v>0</v>
      </c>
      <c r="K45" s="2568">
        <f>P!M13</f>
        <v>0</v>
      </c>
      <c r="L45" s="2568">
        <f>P!N13</f>
        <v>0</v>
      </c>
      <c r="M45" s="2568">
        <f>P!O13</f>
        <v>0</v>
      </c>
      <c r="N45" s="2568">
        <f>P!P13</f>
        <v>0</v>
      </c>
      <c r="O45" s="801">
        <f t="shared" ref="O45:O72" si="3">L45+M45-N45</f>
        <v>0</v>
      </c>
      <c r="P45" s="802">
        <f t="shared" ref="P45:P72" si="4">I45+K45</f>
        <v>0</v>
      </c>
      <c r="Q45" s="661"/>
      <c r="R45" s="738"/>
    </row>
    <row r="46" spans="1:18">
      <c r="A46" s="738"/>
      <c r="B46" s="816"/>
      <c r="C46" s="741"/>
      <c r="D46" s="816"/>
      <c r="E46" s="3714"/>
      <c r="F46" s="3713" t="s">
        <v>1448</v>
      </c>
      <c r="G46" s="3270">
        <f t="shared" si="2"/>
        <v>0</v>
      </c>
      <c r="H46" s="2568">
        <f>P!J14</f>
        <v>0</v>
      </c>
      <c r="I46" s="2568">
        <f>P!K14</f>
        <v>0</v>
      </c>
      <c r="J46" s="2568">
        <f>P!L14</f>
        <v>0</v>
      </c>
      <c r="K46" s="2568">
        <f>P!M14</f>
        <v>0</v>
      </c>
      <c r="L46" s="2568">
        <f>P!N14</f>
        <v>0</v>
      </c>
      <c r="M46" s="2568">
        <f>P!O14</f>
        <v>0</v>
      </c>
      <c r="N46" s="2568">
        <f>P!P14</f>
        <v>0</v>
      </c>
      <c r="O46" s="801">
        <f t="shared" si="3"/>
        <v>0</v>
      </c>
      <c r="P46" s="802">
        <f t="shared" si="4"/>
        <v>0</v>
      </c>
      <c r="Q46" s="661"/>
      <c r="R46" s="738"/>
    </row>
    <row r="47" spans="1:18">
      <c r="A47" s="738"/>
      <c r="B47" s="816"/>
      <c r="C47" s="741"/>
      <c r="D47" s="816"/>
      <c r="E47" s="3714"/>
      <c r="F47" s="3713" t="s">
        <v>1449</v>
      </c>
      <c r="G47" s="3270">
        <f t="shared" si="2"/>
        <v>0</v>
      </c>
      <c r="H47" s="2568">
        <f>P!J15</f>
        <v>0</v>
      </c>
      <c r="I47" s="2568">
        <f>P!K15</f>
        <v>0</v>
      </c>
      <c r="J47" s="2568">
        <f>P!L15</f>
        <v>0</v>
      </c>
      <c r="K47" s="2568">
        <f>P!M15</f>
        <v>0</v>
      </c>
      <c r="L47" s="2568">
        <f>P!N15</f>
        <v>0</v>
      </c>
      <c r="M47" s="2568">
        <f>P!O15</f>
        <v>0</v>
      </c>
      <c r="N47" s="2568">
        <f>P!P15</f>
        <v>0</v>
      </c>
      <c r="O47" s="801">
        <f t="shared" si="3"/>
        <v>0</v>
      </c>
      <c r="P47" s="802">
        <f t="shared" si="4"/>
        <v>0</v>
      </c>
      <c r="Q47" s="661"/>
      <c r="R47" s="738"/>
    </row>
    <row r="48" spans="1:18">
      <c r="A48" s="738"/>
      <c r="B48" s="816"/>
      <c r="C48" s="741"/>
      <c r="D48" s="816"/>
      <c r="E48" s="3714"/>
      <c r="F48" s="3713" t="s">
        <v>1450</v>
      </c>
      <c r="G48" s="3270">
        <f t="shared" si="2"/>
        <v>0</v>
      </c>
      <c r="H48" s="2568">
        <f>P!J16</f>
        <v>0</v>
      </c>
      <c r="I48" s="2568">
        <f>P!K16</f>
        <v>0</v>
      </c>
      <c r="J48" s="2568">
        <f>P!L16</f>
        <v>0</v>
      </c>
      <c r="K48" s="2568">
        <f>P!M16</f>
        <v>0</v>
      </c>
      <c r="L48" s="2568">
        <f>P!N16</f>
        <v>0</v>
      </c>
      <c r="M48" s="2568">
        <f>P!O16</f>
        <v>0</v>
      </c>
      <c r="N48" s="2568">
        <f>P!P16</f>
        <v>0</v>
      </c>
      <c r="O48" s="801">
        <f t="shared" si="3"/>
        <v>0</v>
      </c>
      <c r="P48" s="802">
        <f t="shared" si="4"/>
        <v>0</v>
      </c>
      <c r="Q48" s="661"/>
      <c r="R48" s="738"/>
    </row>
    <row r="49" spans="1:18">
      <c r="A49" s="738"/>
      <c r="B49" s="816"/>
      <c r="C49" s="741"/>
      <c r="D49" s="816"/>
      <c r="E49" s="3714"/>
      <c r="F49" s="3713" t="s">
        <v>1451</v>
      </c>
      <c r="G49" s="3270">
        <f t="shared" si="2"/>
        <v>0</v>
      </c>
      <c r="H49" s="2568">
        <f>P!J17</f>
        <v>0</v>
      </c>
      <c r="I49" s="2568">
        <f>P!K17</f>
        <v>0</v>
      </c>
      <c r="J49" s="2568">
        <f>P!L17</f>
        <v>0</v>
      </c>
      <c r="K49" s="2568">
        <f>P!M17</f>
        <v>0</v>
      </c>
      <c r="L49" s="2568">
        <f>P!N17</f>
        <v>0</v>
      </c>
      <c r="M49" s="2568">
        <f>P!O17</f>
        <v>0</v>
      </c>
      <c r="N49" s="2568">
        <f>P!P17</f>
        <v>0</v>
      </c>
      <c r="O49" s="801">
        <f t="shared" si="3"/>
        <v>0</v>
      </c>
      <c r="P49" s="802">
        <f t="shared" si="4"/>
        <v>0</v>
      </c>
      <c r="Q49" s="661"/>
      <c r="R49" s="738"/>
    </row>
    <row r="50" spans="1:18">
      <c r="A50" s="738"/>
      <c r="B50" s="816"/>
      <c r="C50" s="741"/>
      <c r="D50" s="816"/>
      <c r="E50" s="3714"/>
      <c r="F50" s="3713" t="s">
        <v>1452</v>
      </c>
      <c r="G50" s="3270">
        <f t="shared" si="2"/>
        <v>0</v>
      </c>
      <c r="H50" s="2568">
        <f>P!J18</f>
        <v>0</v>
      </c>
      <c r="I50" s="2568">
        <f>P!K18</f>
        <v>0</v>
      </c>
      <c r="J50" s="2568">
        <f>P!L18</f>
        <v>0</v>
      </c>
      <c r="K50" s="2568">
        <f>P!M18</f>
        <v>0</v>
      </c>
      <c r="L50" s="2568">
        <f>P!N18</f>
        <v>0</v>
      </c>
      <c r="M50" s="2568">
        <f>P!O18</f>
        <v>0</v>
      </c>
      <c r="N50" s="2568">
        <f>P!P18</f>
        <v>0</v>
      </c>
      <c r="O50" s="801">
        <f t="shared" si="3"/>
        <v>0</v>
      </c>
      <c r="P50" s="802">
        <f t="shared" si="4"/>
        <v>0</v>
      </c>
      <c r="Q50" s="661"/>
      <c r="R50" s="738"/>
    </row>
    <row r="51" spans="1:18">
      <c r="A51" s="738"/>
      <c r="B51" s="816"/>
      <c r="C51" s="741"/>
      <c r="D51" s="816"/>
      <c r="E51" s="3714"/>
      <c r="F51" s="3713" t="s">
        <v>1453</v>
      </c>
      <c r="G51" s="3270">
        <f t="shared" si="2"/>
        <v>0</v>
      </c>
      <c r="H51" s="2568">
        <f>P!J19</f>
        <v>0</v>
      </c>
      <c r="I51" s="2568">
        <f>P!K19</f>
        <v>0</v>
      </c>
      <c r="J51" s="2568">
        <f>P!L19</f>
        <v>0</v>
      </c>
      <c r="K51" s="2568">
        <f>P!M19</f>
        <v>0</v>
      </c>
      <c r="L51" s="2568">
        <f>P!N19</f>
        <v>0</v>
      </c>
      <c r="M51" s="2568">
        <f>P!O19</f>
        <v>0</v>
      </c>
      <c r="N51" s="2568">
        <f>P!P19</f>
        <v>0</v>
      </c>
      <c r="O51" s="801">
        <f t="shared" si="3"/>
        <v>0</v>
      </c>
      <c r="P51" s="802">
        <f t="shared" si="4"/>
        <v>0</v>
      </c>
      <c r="Q51" s="661"/>
      <c r="R51" s="738"/>
    </row>
    <row r="52" spans="1:18">
      <c r="A52" s="738"/>
      <c r="B52" s="816"/>
      <c r="C52" s="741"/>
      <c r="D52" s="816"/>
      <c r="E52" s="3714"/>
      <c r="F52" s="3713" t="s">
        <v>1454</v>
      </c>
      <c r="G52" s="3270">
        <f t="shared" si="2"/>
        <v>0</v>
      </c>
      <c r="H52" s="2568">
        <f>P!J20</f>
        <v>0</v>
      </c>
      <c r="I52" s="2568">
        <f>P!K20</f>
        <v>0</v>
      </c>
      <c r="J52" s="2568">
        <f>P!L20</f>
        <v>0</v>
      </c>
      <c r="K52" s="2568">
        <f>P!M20</f>
        <v>0</v>
      </c>
      <c r="L52" s="2568">
        <f>P!N20</f>
        <v>0</v>
      </c>
      <c r="M52" s="2568">
        <f>P!O20</f>
        <v>0</v>
      </c>
      <c r="N52" s="2568">
        <f>P!P20</f>
        <v>0</v>
      </c>
      <c r="O52" s="801">
        <f t="shared" si="3"/>
        <v>0</v>
      </c>
      <c r="P52" s="802">
        <f t="shared" si="4"/>
        <v>0</v>
      </c>
      <c r="Q52" s="661"/>
      <c r="R52" s="738"/>
    </row>
    <row r="53" spans="1:18">
      <c r="A53" s="738"/>
      <c r="B53" s="816"/>
      <c r="C53" s="741"/>
      <c r="D53" s="816"/>
      <c r="E53" s="3714"/>
      <c r="F53" s="3713" t="s">
        <v>1455</v>
      </c>
      <c r="G53" s="3270">
        <f t="shared" si="2"/>
        <v>0</v>
      </c>
      <c r="H53" s="2568">
        <f>P!J21</f>
        <v>0</v>
      </c>
      <c r="I53" s="2568">
        <f>P!K21</f>
        <v>0</v>
      </c>
      <c r="J53" s="2568">
        <f>P!L21</f>
        <v>0</v>
      </c>
      <c r="K53" s="2568">
        <f>P!M21</f>
        <v>0</v>
      </c>
      <c r="L53" s="2568">
        <f>P!N21</f>
        <v>0</v>
      </c>
      <c r="M53" s="2568">
        <f>P!O21</f>
        <v>0</v>
      </c>
      <c r="N53" s="2568">
        <f>P!P21</f>
        <v>0</v>
      </c>
      <c r="O53" s="801">
        <f t="shared" si="3"/>
        <v>0</v>
      </c>
      <c r="P53" s="802">
        <f t="shared" si="4"/>
        <v>0</v>
      </c>
      <c r="Q53" s="661"/>
      <c r="R53" s="738"/>
    </row>
    <row r="54" spans="1:18">
      <c r="A54" s="738"/>
      <c r="B54" s="816"/>
      <c r="C54" s="741"/>
      <c r="D54" s="816"/>
      <c r="E54" s="3714"/>
      <c r="F54" s="3713" t="s">
        <v>1456</v>
      </c>
      <c r="G54" s="3270">
        <f t="shared" si="2"/>
        <v>0</v>
      </c>
      <c r="H54" s="2568">
        <f>P!J22</f>
        <v>0</v>
      </c>
      <c r="I54" s="2568">
        <f>P!K22</f>
        <v>0</v>
      </c>
      <c r="J54" s="2568">
        <f>P!L22</f>
        <v>0</v>
      </c>
      <c r="K54" s="2568">
        <f>P!M22</f>
        <v>0</v>
      </c>
      <c r="L54" s="2568">
        <f>P!N22</f>
        <v>0</v>
      </c>
      <c r="M54" s="2568">
        <f>P!O22</f>
        <v>0</v>
      </c>
      <c r="N54" s="2568">
        <f>P!P22</f>
        <v>0</v>
      </c>
      <c r="O54" s="801">
        <f t="shared" si="3"/>
        <v>0</v>
      </c>
      <c r="P54" s="802">
        <f t="shared" si="4"/>
        <v>0</v>
      </c>
      <c r="Q54" s="661"/>
      <c r="R54" s="738"/>
    </row>
    <row r="55" spans="1:18">
      <c r="A55" s="738"/>
      <c r="B55" s="816"/>
      <c r="C55" s="741"/>
      <c r="D55" s="816"/>
      <c r="E55" s="3714"/>
      <c r="F55" s="3713" t="s">
        <v>1457</v>
      </c>
      <c r="G55" s="3270">
        <f t="shared" si="2"/>
        <v>0</v>
      </c>
      <c r="H55" s="2568">
        <f>P!J25</f>
        <v>0</v>
      </c>
      <c r="I55" s="2568">
        <f>P!K25</f>
        <v>0</v>
      </c>
      <c r="J55" s="2568">
        <f>P!L25</f>
        <v>0</v>
      </c>
      <c r="K55" s="2568">
        <f>P!M25</f>
        <v>0</v>
      </c>
      <c r="L55" s="2568">
        <f>P!N25</f>
        <v>0</v>
      </c>
      <c r="M55" s="2568">
        <f>P!O25</f>
        <v>0</v>
      </c>
      <c r="N55" s="2568">
        <f>P!P25</f>
        <v>0</v>
      </c>
      <c r="O55" s="801">
        <f t="shared" si="3"/>
        <v>0</v>
      </c>
      <c r="P55" s="802">
        <f t="shared" si="4"/>
        <v>0</v>
      </c>
      <c r="Q55" s="661"/>
      <c r="R55" s="738"/>
    </row>
    <row r="56" spans="1:18">
      <c r="A56" s="738"/>
      <c r="B56" s="816"/>
      <c r="C56" s="741"/>
      <c r="D56" s="816"/>
      <c r="E56" s="3714"/>
      <c r="F56" s="3713" t="s">
        <v>1458</v>
      </c>
      <c r="G56" s="3270">
        <f t="shared" si="2"/>
        <v>0</v>
      </c>
      <c r="H56" s="2568">
        <f>P!J26</f>
        <v>0</v>
      </c>
      <c r="I56" s="2568">
        <f>P!K26</f>
        <v>0</v>
      </c>
      <c r="J56" s="2568">
        <f>P!L26</f>
        <v>0</v>
      </c>
      <c r="K56" s="2568">
        <f>P!M26</f>
        <v>0</v>
      </c>
      <c r="L56" s="2568">
        <f>P!N26</f>
        <v>0</v>
      </c>
      <c r="M56" s="2568">
        <f>P!O26</f>
        <v>0</v>
      </c>
      <c r="N56" s="2568">
        <f>P!P26</f>
        <v>0</v>
      </c>
      <c r="O56" s="801">
        <f t="shared" si="3"/>
        <v>0</v>
      </c>
      <c r="P56" s="802">
        <f t="shared" si="4"/>
        <v>0</v>
      </c>
      <c r="Q56" s="661"/>
      <c r="R56" s="738"/>
    </row>
    <row r="57" spans="1:18">
      <c r="A57" s="738"/>
      <c r="B57" s="816"/>
      <c r="C57" s="741"/>
      <c r="D57" s="816"/>
      <c r="E57" s="3714"/>
      <c r="F57" s="3713" t="s">
        <v>2610</v>
      </c>
      <c r="G57" s="3270">
        <f t="shared" si="2"/>
        <v>0</v>
      </c>
      <c r="H57" s="2568">
        <f>P!J27</f>
        <v>0</v>
      </c>
      <c r="I57" s="2568">
        <f>P!K27</f>
        <v>0</v>
      </c>
      <c r="J57" s="2568">
        <f>P!L27</f>
        <v>0</v>
      </c>
      <c r="K57" s="2568">
        <f>P!M27</f>
        <v>0</v>
      </c>
      <c r="L57" s="2568">
        <f>P!N27</f>
        <v>0</v>
      </c>
      <c r="M57" s="2568">
        <f>P!O27</f>
        <v>0</v>
      </c>
      <c r="N57" s="2568">
        <f>P!P27</f>
        <v>0</v>
      </c>
      <c r="O57" s="801">
        <f t="shared" si="3"/>
        <v>0</v>
      </c>
      <c r="P57" s="802">
        <f t="shared" si="4"/>
        <v>0</v>
      </c>
      <c r="Q57" s="661"/>
      <c r="R57" s="738"/>
    </row>
    <row r="58" spans="1:18">
      <c r="A58" s="738"/>
      <c r="B58" s="816"/>
      <c r="C58" s="741"/>
      <c r="D58" s="816"/>
      <c r="E58" s="3714"/>
      <c r="F58" s="3713" t="s">
        <v>2611</v>
      </c>
      <c r="G58" s="3270">
        <f t="shared" si="2"/>
        <v>0</v>
      </c>
      <c r="H58" s="2568">
        <f>P!J28</f>
        <v>0</v>
      </c>
      <c r="I58" s="2568">
        <f>P!K28</f>
        <v>0</v>
      </c>
      <c r="J58" s="2568">
        <f>P!L28</f>
        <v>0</v>
      </c>
      <c r="K58" s="2568">
        <f>P!M28</f>
        <v>0</v>
      </c>
      <c r="L58" s="2568">
        <f>P!N28</f>
        <v>0</v>
      </c>
      <c r="M58" s="2568">
        <f>P!O28</f>
        <v>0</v>
      </c>
      <c r="N58" s="2568">
        <f>P!P28</f>
        <v>0</v>
      </c>
      <c r="O58" s="801">
        <f t="shared" si="3"/>
        <v>0</v>
      </c>
      <c r="P58" s="802">
        <f t="shared" si="4"/>
        <v>0</v>
      </c>
      <c r="Q58" s="661"/>
      <c r="R58" s="738"/>
    </row>
    <row r="59" spans="1:18">
      <c r="A59" s="738"/>
      <c r="B59" s="816"/>
      <c r="C59" s="741"/>
      <c r="D59" s="816"/>
      <c r="E59" s="3714"/>
      <c r="F59" s="3713" t="s">
        <v>2612</v>
      </c>
      <c r="G59" s="3270">
        <f t="shared" si="2"/>
        <v>0</v>
      </c>
      <c r="H59" s="2568">
        <f>P!J29</f>
        <v>0</v>
      </c>
      <c r="I59" s="2568">
        <f>P!K29</f>
        <v>0</v>
      </c>
      <c r="J59" s="2568">
        <f>P!L29</f>
        <v>0</v>
      </c>
      <c r="K59" s="2568">
        <f>P!M29</f>
        <v>0</v>
      </c>
      <c r="L59" s="2568">
        <f>P!N29</f>
        <v>0</v>
      </c>
      <c r="M59" s="2568">
        <f>P!O29</f>
        <v>0</v>
      </c>
      <c r="N59" s="2568">
        <f>P!P29</f>
        <v>0</v>
      </c>
      <c r="O59" s="801">
        <f t="shared" si="3"/>
        <v>0</v>
      </c>
      <c r="P59" s="802">
        <f t="shared" si="4"/>
        <v>0</v>
      </c>
      <c r="Q59" s="661"/>
      <c r="R59" s="738"/>
    </row>
    <row r="60" spans="1:18">
      <c r="A60" s="738"/>
      <c r="B60" s="816"/>
      <c r="C60" s="741"/>
      <c r="D60" s="816"/>
      <c r="E60" s="3714"/>
      <c r="F60" s="3713" t="s">
        <v>2613</v>
      </c>
      <c r="G60" s="3270">
        <f t="shared" si="2"/>
        <v>0</v>
      </c>
      <c r="H60" s="2568">
        <f>P!J30</f>
        <v>0</v>
      </c>
      <c r="I60" s="2568">
        <f>P!K30</f>
        <v>0</v>
      </c>
      <c r="J60" s="2568">
        <f>P!L30</f>
        <v>0</v>
      </c>
      <c r="K60" s="2568">
        <f>P!M30</f>
        <v>0</v>
      </c>
      <c r="L60" s="2568">
        <f>P!N30</f>
        <v>0</v>
      </c>
      <c r="M60" s="2568">
        <f>P!O30</f>
        <v>0</v>
      </c>
      <c r="N60" s="2568">
        <f>P!P30</f>
        <v>0</v>
      </c>
      <c r="O60" s="801">
        <f t="shared" si="3"/>
        <v>0</v>
      </c>
      <c r="P60" s="802">
        <f t="shared" si="4"/>
        <v>0</v>
      </c>
      <c r="Q60" s="661"/>
      <c r="R60" s="738"/>
    </row>
    <row r="61" spans="1:18">
      <c r="A61" s="738"/>
      <c r="B61" s="816"/>
      <c r="C61" s="741"/>
      <c r="D61" s="816"/>
      <c r="E61" s="3714"/>
      <c r="F61" s="3713" t="s">
        <v>2614</v>
      </c>
      <c r="G61" s="3270">
        <f t="shared" si="2"/>
        <v>0</v>
      </c>
      <c r="H61" s="2568">
        <f>P!J31</f>
        <v>0</v>
      </c>
      <c r="I61" s="2568">
        <f>P!K31</f>
        <v>0</v>
      </c>
      <c r="J61" s="2568">
        <f>P!L31</f>
        <v>0</v>
      </c>
      <c r="K61" s="2568">
        <f>P!M31</f>
        <v>0</v>
      </c>
      <c r="L61" s="2568">
        <f>P!N31</f>
        <v>0</v>
      </c>
      <c r="M61" s="2568">
        <f>P!O31</f>
        <v>0</v>
      </c>
      <c r="N61" s="2568">
        <f>P!P31</f>
        <v>0</v>
      </c>
      <c r="O61" s="801">
        <f t="shared" si="3"/>
        <v>0</v>
      </c>
      <c r="P61" s="802">
        <f t="shared" si="4"/>
        <v>0</v>
      </c>
      <c r="Q61" s="661"/>
      <c r="R61" s="738"/>
    </row>
    <row r="62" spans="1:18">
      <c r="A62" s="738"/>
      <c r="B62" s="816"/>
      <c r="C62" s="741"/>
      <c r="D62" s="816"/>
      <c r="E62" s="3714"/>
      <c r="F62" s="3713" t="s">
        <v>2615</v>
      </c>
      <c r="G62" s="3270">
        <f t="shared" si="2"/>
        <v>0</v>
      </c>
      <c r="H62" s="2568">
        <f>P!J32</f>
        <v>0</v>
      </c>
      <c r="I62" s="2568">
        <f>P!K32</f>
        <v>0</v>
      </c>
      <c r="J62" s="2568">
        <f>P!L32</f>
        <v>0</v>
      </c>
      <c r="K62" s="2568">
        <f>P!M32</f>
        <v>0</v>
      </c>
      <c r="L62" s="2568">
        <f>P!N32</f>
        <v>0</v>
      </c>
      <c r="M62" s="2568">
        <f>P!O32</f>
        <v>0</v>
      </c>
      <c r="N62" s="2568">
        <f>P!P32</f>
        <v>0</v>
      </c>
      <c r="O62" s="801">
        <f t="shared" si="3"/>
        <v>0</v>
      </c>
      <c r="P62" s="802">
        <f t="shared" si="4"/>
        <v>0</v>
      </c>
      <c r="Q62" s="661"/>
      <c r="R62" s="738"/>
    </row>
    <row r="63" spans="1:18">
      <c r="A63" s="738"/>
      <c r="B63" s="816"/>
      <c r="C63" s="741"/>
      <c r="D63" s="816"/>
      <c r="E63" s="3714"/>
      <c r="F63" s="3713" t="s">
        <v>3040</v>
      </c>
      <c r="G63" s="3270">
        <f t="shared" si="2"/>
        <v>0</v>
      </c>
      <c r="H63" s="2568">
        <f>P!J33</f>
        <v>0</v>
      </c>
      <c r="I63" s="2568">
        <f>P!K33</f>
        <v>0</v>
      </c>
      <c r="J63" s="2568">
        <f>P!L33</f>
        <v>0</v>
      </c>
      <c r="K63" s="2568">
        <f>P!M33</f>
        <v>0</v>
      </c>
      <c r="L63" s="2568">
        <f>P!N33</f>
        <v>0</v>
      </c>
      <c r="M63" s="2568">
        <f>P!O33</f>
        <v>0</v>
      </c>
      <c r="N63" s="2568">
        <f>P!P33</f>
        <v>0</v>
      </c>
      <c r="O63" s="801">
        <f t="shared" si="3"/>
        <v>0</v>
      </c>
      <c r="P63" s="802">
        <f>I63+K63</f>
        <v>0</v>
      </c>
      <c r="Q63" s="661"/>
      <c r="R63" s="738"/>
    </row>
    <row r="64" spans="1:18">
      <c r="A64" s="738"/>
      <c r="B64" s="816"/>
      <c r="C64" s="741"/>
      <c r="D64" s="816"/>
      <c r="E64" s="3714"/>
      <c r="F64" s="3713" t="s">
        <v>3041</v>
      </c>
      <c r="G64" s="3270">
        <f>H64+I64</f>
        <v>0</v>
      </c>
      <c r="H64" s="2568">
        <f>P!J34</f>
        <v>0</v>
      </c>
      <c r="I64" s="2568">
        <f>P!K34</f>
        <v>0</v>
      </c>
      <c r="J64" s="2568">
        <f>P!L34</f>
        <v>0</v>
      </c>
      <c r="K64" s="2568">
        <f>P!M34</f>
        <v>0</v>
      </c>
      <c r="L64" s="2568">
        <f>P!N34</f>
        <v>0</v>
      </c>
      <c r="M64" s="2568">
        <f>P!O34</f>
        <v>0</v>
      </c>
      <c r="N64" s="2568">
        <f>P!P34</f>
        <v>0</v>
      </c>
      <c r="O64" s="801">
        <f t="shared" si="3"/>
        <v>0</v>
      </c>
      <c r="P64" s="802">
        <f>I64+K64</f>
        <v>0</v>
      </c>
      <c r="Q64" s="661"/>
      <c r="R64" s="738"/>
    </row>
    <row r="65" spans="1:18">
      <c r="A65" s="738"/>
      <c r="B65" s="816"/>
      <c r="C65" s="741"/>
      <c r="D65" s="816"/>
      <c r="E65" s="3714"/>
      <c r="F65" s="3713" t="s">
        <v>3042</v>
      </c>
      <c r="G65" s="3270">
        <f t="shared" si="2"/>
        <v>0</v>
      </c>
      <c r="H65" s="2568">
        <f>P!J35</f>
        <v>0</v>
      </c>
      <c r="I65" s="2568">
        <f>P!K35</f>
        <v>0</v>
      </c>
      <c r="J65" s="2568">
        <f>P!L35</f>
        <v>0</v>
      </c>
      <c r="K65" s="2568">
        <f>P!M35</f>
        <v>0</v>
      </c>
      <c r="L65" s="2568">
        <f>P!N35</f>
        <v>0</v>
      </c>
      <c r="M65" s="2568">
        <f>P!O35</f>
        <v>0</v>
      </c>
      <c r="N65" s="2568">
        <f>P!P35</f>
        <v>0</v>
      </c>
      <c r="O65" s="801">
        <f t="shared" si="3"/>
        <v>0</v>
      </c>
      <c r="P65" s="802">
        <f t="shared" si="4"/>
        <v>0</v>
      </c>
      <c r="Q65" s="661"/>
      <c r="R65" s="738"/>
    </row>
    <row r="66" spans="1:18">
      <c r="A66" s="738"/>
      <c r="B66" s="816"/>
      <c r="C66" s="741"/>
      <c r="D66" s="816"/>
      <c r="E66" s="3714"/>
      <c r="F66" s="3713" t="s">
        <v>3043</v>
      </c>
      <c r="G66" s="3270">
        <f t="shared" si="2"/>
        <v>0</v>
      </c>
      <c r="H66" s="2568">
        <f>P!J36</f>
        <v>0</v>
      </c>
      <c r="I66" s="2568">
        <f>P!K36</f>
        <v>0</v>
      </c>
      <c r="J66" s="2568">
        <f>P!L36</f>
        <v>0</v>
      </c>
      <c r="K66" s="2568">
        <f>P!M36</f>
        <v>0</v>
      </c>
      <c r="L66" s="2568">
        <f>P!N36</f>
        <v>0</v>
      </c>
      <c r="M66" s="2568">
        <f>P!O36</f>
        <v>0</v>
      </c>
      <c r="N66" s="2568">
        <f>P!P36</f>
        <v>0</v>
      </c>
      <c r="O66" s="801">
        <f t="shared" si="3"/>
        <v>0</v>
      </c>
      <c r="P66" s="802">
        <f t="shared" si="4"/>
        <v>0</v>
      </c>
      <c r="Q66" s="661"/>
      <c r="R66" s="738"/>
    </row>
    <row r="67" spans="1:18">
      <c r="A67" s="738"/>
      <c r="B67" s="816"/>
      <c r="C67" s="741"/>
      <c r="D67" s="816"/>
      <c r="E67" s="3714"/>
      <c r="F67" s="3713" t="s">
        <v>3044</v>
      </c>
      <c r="G67" s="3270">
        <f t="shared" si="2"/>
        <v>0</v>
      </c>
      <c r="H67" s="2568">
        <f>P!J37</f>
        <v>0</v>
      </c>
      <c r="I67" s="2568">
        <f>P!K37</f>
        <v>0</v>
      </c>
      <c r="J67" s="2568">
        <f>P!L37</f>
        <v>0</v>
      </c>
      <c r="K67" s="2568">
        <f>P!M37</f>
        <v>0</v>
      </c>
      <c r="L67" s="2568">
        <f>P!N37</f>
        <v>0</v>
      </c>
      <c r="M67" s="2568">
        <f>P!O37</f>
        <v>0</v>
      </c>
      <c r="N67" s="2568">
        <f>P!P37</f>
        <v>0</v>
      </c>
      <c r="O67" s="801">
        <f t="shared" si="3"/>
        <v>0</v>
      </c>
      <c r="P67" s="802">
        <f t="shared" si="4"/>
        <v>0</v>
      </c>
      <c r="Q67" s="661"/>
      <c r="R67" s="738"/>
    </row>
    <row r="68" spans="1:18">
      <c r="A68" s="738"/>
      <c r="B68" s="816"/>
      <c r="C68" s="741"/>
      <c r="D68" s="816"/>
      <c r="E68" s="3714"/>
      <c r="F68" s="3713" t="s">
        <v>3045</v>
      </c>
      <c r="G68" s="3270">
        <f t="shared" si="2"/>
        <v>0</v>
      </c>
      <c r="H68" s="2568">
        <f>P!J38</f>
        <v>0</v>
      </c>
      <c r="I68" s="2568">
        <f>P!K38</f>
        <v>0</v>
      </c>
      <c r="J68" s="2568">
        <f>P!L38</f>
        <v>0</v>
      </c>
      <c r="K68" s="2568">
        <f>P!M38</f>
        <v>0</v>
      </c>
      <c r="L68" s="2568">
        <f>P!N38</f>
        <v>0</v>
      </c>
      <c r="M68" s="2568">
        <f>P!O38</f>
        <v>0</v>
      </c>
      <c r="N68" s="2568">
        <f>P!P38</f>
        <v>0</v>
      </c>
      <c r="O68" s="801">
        <f t="shared" si="3"/>
        <v>0</v>
      </c>
      <c r="P68" s="802">
        <f t="shared" si="4"/>
        <v>0</v>
      </c>
      <c r="Q68" s="661"/>
      <c r="R68" s="738"/>
    </row>
    <row r="69" spans="1:18">
      <c r="A69" s="738"/>
      <c r="B69" s="816"/>
      <c r="C69" s="741"/>
      <c r="D69" s="816"/>
      <c r="E69" s="3714"/>
      <c r="F69" s="3713" t="s">
        <v>3046</v>
      </c>
      <c r="G69" s="3270">
        <f t="shared" si="2"/>
        <v>0</v>
      </c>
      <c r="H69" s="2568">
        <f>P!J39</f>
        <v>0</v>
      </c>
      <c r="I69" s="2568">
        <f>P!K39</f>
        <v>0</v>
      </c>
      <c r="J69" s="2568">
        <f>P!L39</f>
        <v>0</v>
      </c>
      <c r="K69" s="2568">
        <f>P!M39</f>
        <v>0</v>
      </c>
      <c r="L69" s="2568">
        <f>P!N39</f>
        <v>0</v>
      </c>
      <c r="M69" s="2568">
        <f>P!O39</f>
        <v>0</v>
      </c>
      <c r="N69" s="2568">
        <f>P!P39</f>
        <v>0</v>
      </c>
      <c r="O69" s="801">
        <f t="shared" si="3"/>
        <v>0</v>
      </c>
      <c r="P69" s="802">
        <f t="shared" si="4"/>
        <v>0</v>
      </c>
      <c r="Q69" s="661"/>
      <c r="R69" s="738"/>
    </row>
    <row r="70" spans="1:18">
      <c r="A70" s="738"/>
      <c r="B70" s="816"/>
      <c r="C70" s="741"/>
      <c r="D70" s="816"/>
      <c r="E70" s="3714"/>
      <c r="F70" s="3713" t="s">
        <v>3047</v>
      </c>
      <c r="G70" s="3270">
        <f t="shared" si="2"/>
        <v>0</v>
      </c>
      <c r="H70" s="2568">
        <f>P!J40</f>
        <v>0</v>
      </c>
      <c r="I70" s="2568">
        <f>P!K40</f>
        <v>0</v>
      </c>
      <c r="J70" s="2568">
        <f>P!L40</f>
        <v>0</v>
      </c>
      <c r="K70" s="2568">
        <f>P!M40</f>
        <v>0</v>
      </c>
      <c r="L70" s="2568">
        <f>P!N40</f>
        <v>0</v>
      </c>
      <c r="M70" s="2568">
        <f>P!O40</f>
        <v>0</v>
      </c>
      <c r="N70" s="2568">
        <f>P!P40</f>
        <v>0</v>
      </c>
      <c r="O70" s="801">
        <f t="shared" si="3"/>
        <v>0</v>
      </c>
      <c r="P70" s="802">
        <f t="shared" si="4"/>
        <v>0</v>
      </c>
      <c r="Q70" s="661"/>
      <c r="R70" s="738"/>
    </row>
    <row r="71" spans="1:18">
      <c r="A71" s="738"/>
      <c r="B71" s="816"/>
      <c r="C71" s="741"/>
      <c r="D71" s="816"/>
      <c r="E71" s="3714"/>
      <c r="F71" s="3713" t="s">
        <v>3048</v>
      </c>
      <c r="G71" s="3270">
        <f t="shared" si="2"/>
        <v>0</v>
      </c>
      <c r="H71" s="2568">
        <f>P!J41</f>
        <v>0</v>
      </c>
      <c r="I71" s="2568">
        <f>P!K41</f>
        <v>0</v>
      </c>
      <c r="J71" s="2568">
        <f>P!L41</f>
        <v>0</v>
      </c>
      <c r="K71" s="2568">
        <f>P!M41</f>
        <v>0</v>
      </c>
      <c r="L71" s="2568">
        <f>P!N41</f>
        <v>0</v>
      </c>
      <c r="M71" s="2568">
        <f>P!O41</f>
        <v>0</v>
      </c>
      <c r="N71" s="2568">
        <f>P!P41</f>
        <v>0</v>
      </c>
      <c r="O71" s="801">
        <f t="shared" si="3"/>
        <v>0</v>
      </c>
      <c r="P71" s="802">
        <f t="shared" si="4"/>
        <v>0</v>
      </c>
      <c r="Q71" s="661"/>
      <c r="R71" s="738"/>
    </row>
    <row r="72" spans="1:18">
      <c r="A72" s="738"/>
      <c r="B72" s="816"/>
      <c r="C72" s="741"/>
      <c r="D72" s="816"/>
      <c r="E72" s="3714"/>
      <c r="F72" s="3713" t="s">
        <v>3049</v>
      </c>
      <c r="G72" s="3270">
        <f t="shared" si="2"/>
        <v>0</v>
      </c>
      <c r="H72" s="2568">
        <f>P!J42</f>
        <v>0</v>
      </c>
      <c r="I72" s="2568">
        <f>P!K42</f>
        <v>0</v>
      </c>
      <c r="J72" s="2568">
        <f>P!L42</f>
        <v>0</v>
      </c>
      <c r="K72" s="2568">
        <f>P!M42</f>
        <v>0</v>
      </c>
      <c r="L72" s="2568">
        <f>P!N42</f>
        <v>0</v>
      </c>
      <c r="M72" s="2568">
        <f>P!O42</f>
        <v>0</v>
      </c>
      <c r="N72" s="2568">
        <f>P!P42</f>
        <v>0</v>
      </c>
      <c r="O72" s="801">
        <f t="shared" si="3"/>
        <v>0</v>
      </c>
      <c r="P72" s="802">
        <f t="shared" si="4"/>
        <v>0</v>
      </c>
      <c r="Q72" s="661"/>
      <c r="R72" s="738"/>
    </row>
    <row r="73" spans="1:18">
      <c r="A73" s="738"/>
      <c r="B73" s="816"/>
      <c r="C73" s="741"/>
      <c r="D73" s="816"/>
      <c r="E73" s="3714"/>
      <c r="F73" s="3713"/>
      <c r="G73" s="3718"/>
      <c r="H73" s="2485"/>
      <c r="I73" s="2485"/>
      <c r="J73" s="2485"/>
      <c r="K73" s="2485"/>
      <c r="L73" s="2485"/>
      <c r="M73" s="2485"/>
      <c r="N73" s="2485"/>
      <c r="O73" s="2485"/>
      <c r="P73" s="2488"/>
      <c r="Q73" s="661"/>
      <c r="R73" s="738"/>
    </row>
    <row r="74" spans="1:18">
      <c r="A74" s="738"/>
      <c r="B74" s="816"/>
      <c r="C74" s="741"/>
      <c r="D74" s="816"/>
      <c r="E74" s="3710" t="s">
        <v>2616</v>
      </c>
      <c r="F74" s="3713"/>
      <c r="G74" s="3718"/>
      <c r="H74" s="3718"/>
      <c r="I74" s="3718"/>
      <c r="J74" s="3718"/>
      <c r="K74" s="3718"/>
      <c r="L74" s="3718"/>
      <c r="M74" s="3718"/>
      <c r="N74" s="3718"/>
      <c r="O74" s="3718"/>
      <c r="P74" s="3719"/>
      <c r="Q74" s="661"/>
      <c r="R74" s="738"/>
    </row>
    <row r="75" spans="1:18">
      <c r="A75" s="738"/>
      <c r="B75" s="816"/>
      <c r="C75" s="741"/>
      <c r="D75" s="816"/>
      <c r="E75" s="3710"/>
      <c r="F75" s="3713" t="s">
        <v>2604</v>
      </c>
      <c r="G75" s="3270">
        <f t="shared" si="2"/>
        <v>0</v>
      </c>
      <c r="H75" s="2568">
        <f>H!K21</f>
        <v>0</v>
      </c>
      <c r="I75" s="2568">
        <f>H!L21</f>
        <v>0</v>
      </c>
      <c r="J75" s="2568">
        <f>H!M21</f>
        <v>0</v>
      </c>
      <c r="K75" s="2568">
        <f>H!N21</f>
        <v>0</v>
      </c>
      <c r="L75" s="2568">
        <f>H!O21</f>
        <v>0</v>
      </c>
      <c r="M75" s="2568">
        <f>H!P21</f>
        <v>0</v>
      </c>
      <c r="N75" s="2568">
        <f>H!Q21</f>
        <v>0</v>
      </c>
      <c r="O75" s="801">
        <f t="shared" ref="O75:O80" si="5">L75+M75-N75</f>
        <v>0</v>
      </c>
      <c r="P75" s="802">
        <f t="shared" ref="P75:P80" si="6">I75+K75</f>
        <v>0</v>
      </c>
      <c r="Q75" s="661"/>
      <c r="R75" s="738"/>
    </row>
    <row r="76" spans="1:18">
      <c r="A76" s="738"/>
      <c r="B76" s="816"/>
      <c r="C76" s="741"/>
      <c r="D76" s="816"/>
      <c r="E76" s="3710"/>
      <c r="F76" s="3713" t="s">
        <v>2606</v>
      </c>
      <c r="G76" s="3270">
        <f t="shared" si="2"/>
        <v>0</v>
      </c>
      <c r="H76" s="2568">
        <f>H!K22</f>
        <v>0</v>
      </c>
      <c r="I76" s="2568">
        <f>H!L22</f>
        <v>0</v>
      </c>
      <c r="J76" s="2568">
        <f>H!M22</f>
        <v>0</v>
      </c>
      <c r="K76" s="2568">
        <f>H!N22</f>
        <v>0</v>
      </c>
      <c r="L76" s="2568">
        <f>H!O22</f>
        <v>0</v>
      </c>
      <c r="M76" s="2568">
        <f>H!P22</f>
        <v>0</v>
      </c>
      <c r="N76" s="2568">
        <f>H!Q22</f>
        <v>0</v>
      </c>
      <c r="O76" s="801">
        <f t="shared" si="5"/>
        <v>0</v>
      </c>
      <c r="P76" s="802">
        <f t="shared" si="6"/>
        <v>0</v>
      </c>
      <c r="Q76" s="661"/>
      <c r="R76" s="738"/>
    </row>
    <row r="77" spans="1:18">
      <c r="A77" s="738"/>
      <c r="B77" s="816"/>
      <c r="C77" s="741"/>
      <c r="D77" s="816"/>
      <c r="E77" s="3710"/>
      <c r="F77" s="3713" t="s">
        <v>2605</v>
      </c>
      <c r="G77" s="3270">
        <f t="shared" si="2"/>
        <v>0</v>
      </c>
      <c r="H77" s="2568">
        <f>H!K45</f>
        <v>0</v>
      </c>
      <c r="I77" s="2568">
        <f>H!L45</f>
        <v>0</v>
      </c>
      <c r="J77" s="2568">
        <f>H!M45</f>
        <v>0</v>
      </c>
      <c r="K77" s="2568">
        <f>H!N45</f>
        <v>0</v>
      </c>
      <c r="L77" s="2568">
        <f>H!O45</f>
        <v>0</v>
      </c>
      <c r="M77" s="2568">
        <f>H!P45</f>
        <v>0</v>
      </c>
      <c r="N77" s="2568">
        <f>H!Q45</f>
        <v>0</v>
      </c>
      <c r="O77" s="801">
        <f t="shared" si="5"/>
        <v>0</v>
      </c>
      <c r="P77" s="802">
        <f t="shared" si="6"/>
        <v>0</v>
      </c>
      <c r="Q77" s="661"/>
      <c r="R77" s="738"/>
    </row>
    <row r="78" spans="1:18">
      <c r="A78" s="738"/>
      <c r="B78" s="816"/>
      <c r="C78" s="741"/>
      <c r="D78" s="816"/>
      <c r="E78" s="3710"/>
      <c r="F78" s="3713" t="s">
        <v>2607</v>
      </c>
      <c r="G78" s="3270">
        <f t="shared" si="2"/>
        <v>0</v>
      </c>
      <c r="H78" s="2568">
        <f>H!K46</f>
        <v>0</v>
      </c>
      <c r="I78" s="2568">
        <f>H!L46</f>
        <v>0</v>
      </c>
      <c r="J78" s="2568">
        <f>H!M46</f>
        <v>0</v>
      </c>
      <c r="K78" s="2568">
        <f>H!N46</f>
        <v>0</v>
      </c>
      <c r="L78" s="2568">
        <f>H!O46</f>
        <v>0</v>
      </c>
      <c r="M78" s="2568">
        <f>H!P46</f>
        <v>0</v>
      </c>
      <c r="N78" s="2568">
        <f>H!Q46</f>
        <v>0</v>
      </c>
      <c r="O78" s="801">
        <f t="shared" si="5"/>
        <v>0</v>
      </c>
      <c r="P78" s="802">
        <f t="shared" si="6"/>
        <v>0</v>
      </c>
      <c r="Q78" s="661"/>
      <c r="R78" s="738"/>
    </row>
    <row r="79" spans="1:18">
      <c r="A79" s="738"/>
      <c r="B79" s="816"/>
      <c r="C79" s="741"/>
      <c r="D79" s="816"/>
      <c r="E79" s="3714"/>
      <c r="F79" s="3713" t="s">
        <v>2608</v>
      </c>
      <c r="G79" s="3270">
        <f t="shared" si="2"/>
        <v>0</v>
      </c>
      <c r="H79" s="2568">
        <f>J!K21</f>
        <v>0</v>
      </c>
      <c r="I79" s="2568">
        <f>J!L21</f>
        <v>0</v>
      </c>
      <c r="J79" s="2568">
        <f>J!M21</f>
        <v>0</v>
      </c>
      <c r="K79" s="2568">
        <f>J!N21</f>
        <v>0</v>
      </c>
      <c r="L79" s="2568">
        <f>J!O21</f>
        <v>0</v>
      </c>
      <c r="M79" s="2568">
        <f>J!P21</f>
        <v>0</v>
      </c>
      <c r="N79" s="2568">
        <f>J!Q21</f>
        <v>0</v>
      </c>
      <c r="O79" s="801">
        <f t="shared" si="5"/>
        <v>0</v>
      </c>
      <c r="P79" s="802">
        <f t="shared" si="6"/>
        <v>0</v>
      </c>
      <c r="Q79" s="661"/>
      <c r="R79" s="738"/>
    </row>
    <row r="80" spans="1:18">
      <c r="A80" s="738"/>
      <c r="B80" s="816"/>
      <c r="C80" s="741"/>
      <c r="D80" s="816"/>
      <c r="E80" s="3714"/>
      <c r="F80" s="3713" t="s">
        <v>2609</v>
      </c>
      <c r="G80" s="3270">
        <f>H80+I80</f>
        <v>0</v>
      </c>
      <c r="H80" s="2568">
        <f>J!K22</f>
        <v>0</v>
      </c>
      <c r="I80" s="2568">
        <f>J!L22</f>
        <v>0</v>
      </c>
      <c r="J80" s="2568">
        <f>J!M22</f>
        <v>0</v>
      </c>
      <c r="K80" s="2568">
        <f>J!N22</f>
        <v>0</v>
      </c>
      <c r="L80" s="2568">
        <f>J!O22</f>
        <v>0</v>
      </c>
      <c r="M80" s="2568">
        <f>J!P22</f>
        <v>0</v>
      </c>
      <c r="N80" s="2568">
        <f>J!Q22</f>
        <v>0</v>
      </c>
      <c r="O80" s="801">
        <f t="shared" si="5"/>
        <v>0</v>
      </c>
      <c r="P80" s="802">
        <f t="shared" si="6"/>
        <v>0</v>
      </c>
      <c r="Q80" s="661"/>
      <c r="R80" s="738"/>
    </row>
    <row r="81" spans="1:18">
      <c r="A81" s="738"/>
      <c r="B81" s="816"/>
      <c r="C81" s="741"/>
      <c r="D81" s="816"/>
      <c r="E81" s="3714"/>
      <c r="F81" s="3713"/>
      <c r="G81" s="406"/>
      <c r="H81" s="406"/>
      <c r="I81" s="406"/>
      <c r="J81" s="406"/>
      <c r="K81" s="406"/>
      <c r="L81" s="406"/>
      <c r="M81" s="406"/>
      <c r="N81" s="406"/>
      <c r="O81" s="406"/>
      <c r="P81" s="626"/>
      <c r="Q81" s="661"/>
      <c r="R81" s="738"/>
    </row>
    <row r="82" spans="1:18">
      <c r="A82" s="738"/>
      <c r="B82" s="816"/>
      <c r="C82" s="741"/>
      <c r="D82" s="816"/>
      <c r="E82" s="3715" t="s">
        <v>2675</v>
      </c>
      <c r="F82" s="3713"/>
      <c r="G82" s="801">
        <f>H82+I82</f>
        <v>0</v>
      </c>
      <c r="H82" s="3716">
        <v>0</v>
      </c>
      <c r="I82" s="3716">
        <v>0</v>
      </c>
      <c r="J82" s="3716">
        <v>0</v>
      </c>
      <c r="K82" s="3716">
        <v>0</v>
      </c>
      <c r="L82" s="3716">
        <v>0</v>
      </c>
      <c r="M82" s="3716">
        <v>0</v>
      </c>
      <c r="N82" s="3716">
        <v>0</v>
      </c>
      <c r="O82" s="801">
        <f>L82+M82-N82</f>
        <v>0</v>
      </c>
      <c r="P82" s="802">
        <f>I82+K82</f>
        <v>0</v>
      </c>
      <c r="Q82" s="661"/>
      <c r="R82" s="738"/>
    </row>
    <row r="83" spans="1:18">
      <c r="A83" s="738"/>
      <c r="B83" s="816"/>
      <c r="C83" s="741"/>
      <c r="D83" s="816"/>
      <c r="E83" s="3715" t="s">
        <v>2676</v>
      </c>
      <c r="F83" s="3713"/>
      <c r="G83" s="801">
        <f>H83+I83</f>
        <v>0</v>
      </c>
      <c r="H83" s="3716">
        <v>0</v>
      </c>
      <c r="I83" s="3716">
        <v>0</v>
      </c>
      <c r="J83" s="3716">
        <v>0</v>
      </c>
      <c r="K83" s="3716">
        <v>0</v>
      </c>
      <c r="L83" s="3716">
        <v>0</v>
      </c>
      <c r="M83" s="3716">
        <v>0</v>
      </c>
      <c r="N83" s="3716">
        <v>0</v>
      </c>
      <c r="O83" s="801">
        <f>L83+M83-N83</f>
        <v>0</v>
      </c>
      <c r="P83" s="802">
        <f>I83+K83</f>
        <v>0</v>
      </c>
      <c r="Q83" s="661"/>
      <c r="R83" s="738"/>
    </row>
    <row r="84" spans="1:18">
      <c r="A84" s="738"/>
      <c r="B84" s="816"/>
      <c r="C84" s="741"/>
      <c r="D84" s="816"/>
      <c r="E84" s="3715"/>
      <c r="F84" s="3713"/>
      <c r="G84" s="406"/>
      <c r="H84" s="3716"/>
      <c r="I84" s="3716"/>
      <c r="J84" s="3716"/>
      <c r="K84" s="3716"/>
      <c r="L84" s="3716"/>
      <c r="M84" s="3716"/>
      <c r="N84" s="3716"/>
      <c r="O84" s="406"/>
      <c r="P84" s="626"/>
      <c r="Q84" s="661"/>
      <c r="R84" s="738"/>
    </row>
    <row r="85" spans="1:18">
      <c r="A85" s="738"/>
      <c r="B85" s="816"/>
      <c r="C85" s="741"/>
      <c r="D85" s="816"/>
      <c r="E85" s="3715" t="s">
        <v>2617</v>
      </c>
      <c r="F85" s="3713"/>
      <c r="G85" s="801">
        <f>H85+I85</f>
        <v>0</v>
      </c>
      <c r="H85" s="3716">
        <v>0</v>
      </c>
      <c r="I85" s="3716">
        <v>0</v>
      </c>
      <c r="J85" s="3716">
        <v>0</v>
      </c>
      <c r="K85" s="3716">
        <v>0</v>
      </c>
      <c r="L85" s="3716">
        <v>0</v>
      </c>
      <c r="M85" s="3716">
        <v>0</v>
      </c>
      <c r="N85" s="3716">
        <v>0</v>
      </c>
      <c r="O85" s="801">
        <f>L85+M85-N85</f>
        <v>0</v>
      </c>
      <c r="P85" s="802">
        <f>I85+K85</f>
        <v>0</v>
      </c>
      <c r="Q85" s="661"/>
      <c r="R85" s="738"/>
    </row>
    <row r="86" spans="1:18">
      <c r="A86" s="738"/>
      <c r="B86" s="816"/>
      <c r="C86" s="741"/>
      <c r="D86" s="816"/>
      <c r="E86" s="3715" t="s">
        <v>2618</v>
      </c>
      <c r="F86" s="3713"/>
      <c r="G86" s="801">
        <f>H86+I86</f>
        <v>0</v>
      </c>
      <c r="H86" s="3716">
        <v>0</v>
      </c>
      <c r="I86" s="3716">
        <v>0</v>
      </c>
      <c r="J86" s="3716">
        <v>0</v>
      </c>
      <c r="K86" s="3716">
        <v>0</v>
      </c>
      <c r="L86" s="3716">
        <v>0</v>
      </c>
      <c r="M86" s="3716">
        <v>0</v>
      </c>
      <c r="N86" s="3716">
        <v>0</v>
      </c>
      <c r="O86" s="801">
        <f>L86+M86-N86</f>
        <v>0</v>
      </c>
      <c r="P86" s="802">
        <f>I86+K86</f>
        <v>0</v>
      </c>
      <c r="Q86" s="661"/>
      <c r="R86" s="738"/>
    </row>
    <row r="87" spans="1:18">
      <c r="A87" s="738"/>
      <c r="B87" s="816"/>
      <c r="C87" s="741"/>
      <c r="D87" s="816"/>
      <c r="E87" s="3715"/>
      <c r="F87" s="3713"/>
      <c r="G87" s="406"/>
      <c r="H87" s="3716"/>
      <c r="I87" s="3716"/>
      <c r="J87" s="3716"/>
      <c r="K87" s="3716"/>
      <c r="L87" s="3716"/>
      <c r="M87" s="3716"/>
      <c r="N87" s="3716"/>
      <c r="O87" s="406"/>
      <c r="P87" s="626"/>
      <c r="Q87" s="661"/>
      <c r="R87" s="738"/>
    </row>
    <row r="88" spans="1:18">
      <c r="A88" s="738"/>
      <c r="B88" s="816"/>
      <c r="C88" s="741"/>
      <c r="D88" s="816"/>
      <c r="E88" s="3715" t="s">
        <v>2677</v>
      </c>
      <c r="F88" s="3713"/>
      <c r="G88" s="801">
        <f>H88+I88</f>
        <v>0</v>
      </c>
      <c r="H88" s="3716">
        <v>0</v>
      </c>
      <c r="I88" s="3716">
        <v>0</v>
      </c>
      <c r="J88" s="3716">
        <v>0</v>
      </c>
      <c r="K88" s="3716">
        <v>0</v>
      </c>
      <c r="L88" s="3716">
        <v>0</v>
      </c>
      <c r="M88" s="3716">
        <v>0</v>
      </c>
      <c r="N88" s="3716">
        <v>0</v>
      </c>
      <c r="O88" s="801">
        <f>L88+M88-N88</f>
        <v>0</v>
      </c>
      <c r="P88" s="802">
        <f>I88+K88</f>
        <v>0</v>
      </c>
      <c r="Q88" s="661"/>
      <c r="R88" s="738"/>
    </row>
    <row r="89" spans="1:18">
      <c r="A89" s="738"/>
      <c r="B89" s="816"/>
      <c r="C89" s="741"/>
      <c r="D89" s="816"/>
      <c r="E89" s="3715" t="s">
        <v>2678</v>
      </c>
      <c r="F89" s="3713"/>
      <c r="G89" s="801">
        <f>H89+I89</f>
        <v>0</v>
      </c>
      <c r="H89" s="3716">
        <v>0</v>
      </c>
      <c r="I89" s="3716">
        <v>0</v>
      </c>
      <c r="J89" s="3716">
        <v>0</v>
      </c>
      <c r="K89" s="3716">
        <v>0</v>
      </c>
      <c r="L89" s="3716">
        <v>0</v>
      </c>
      <c r="M89" s="3716">
        <v>0</v>
      </c>
      <c r="N89" s="3716">
        <v>0</v>
      </c>
      <c r="O89" s="801">
        <f>L89+M89-N89</f>
        <v>0</v>
      </c>
      <c r="P89" s="802">
        <f>I89+K89</f>
        <v>0</v>
      </c>
      <c r="Q89" s="661"/>
      <c r="R89" s="738"/>
    </row>
    <row r="90" spans="1:18">
      <c r="A90" s="738"/>
      <c r="B90" s="816"/>
      <c r="C90" s="741"/>
      <c r="D90" s="816"/>
      <c r="E90" s="3273" t="s">
        <v>1358</v>
      </c>
      <c r="F90" s="6067"/>
      <c r="G90" s="6064">
        <f>G16+G19+G23+G25+G27+G29+G33+G35+G39+G41+G45+G47+G49+G51+G53+G55+G57+G59+G61+G65+G67+G69+G75+G71+G77+G79+G82+G85+G88</f>
        <v>0</v>
      </c>
      <c r="H90" s="6064">
        <f>H16+H19+H23+H25+H27+H29+H33+H35+H39+H41+H45+H47+H49+H51+H53+H55+H57+H59+H61+H65+H67+H69+H75+H71+H77+H79+H82+H85+H88</f>
        <v>0</v>
      </c>
      <c r="I90" s="6064">
        <f>I16+I19+I23+I25+I27+I29+I33+I35+I39+I41+I45+I47+I49+I51+I53+I55+I57+I59+I61+I65+I67+I69+I75+I71+I77+I79+I82+I85+I88</f>
        <v>0</v>
      </c>
      <c r="J90" s="6064">
        <f>J16+J19+J23+J25+J27+J29+J33+J35+J39+J41+J45+J47+J49+J51+J53+J55+J57+J59+J61+J65+J67+J69+J75+J71+J77+J79+J82+J85+J88</f>
        <v>0</v>
      </c>
      <c r="K90" s="6064">
        <f t="shared" ref="K90:P90" si="7">K16+K19+K23+K25+K27+K29+K33+K35+K39+K41+K45+K47+K49+K51+K53+K55+K57+K59+K61+K65+K67+K69+K75+K71+K77+K79+K82+K85+K88</f>
        <v>0</v>
      </c>
      <c r="L90" s="6064">
        <f t="shared" si="7"/>
        <v>0</v>
      </c>
      <c r="M90" s="6064">
        <f t="shared" si="7"/>
        <v>0</v>
      </c>
      <c r="N90" s="6064">
        <f t="shared" si="7"/>
        <v>0</v>
      </c>
      <c r="O90" s="6064">
        <f t="shared" si="7"/>
        <v>0</v>
      </c>
      <c r="P90" s="6069">
        <f t="shared" si="7"/>
        <v>0</v>
      </c>
      <c r="Q90" s="661"/>
      <c r="R90" s="738"/>
    </row>
    <row r="91" spans="1:18" s="179" customFormat="1" ht="13.5" thickBot="1">
      <c r="A91" s="740"/>
      <c r="B91" s="822"/>
      <c r="C91" s="775"/>
      <c r="D91" s="822"/>
      <c r="E91" s="3274" t="s">
        <v>1270</v>
      </c>
      <c r="F91" s="6068"/>
      <c r="G91" s="6065">
        <f>G17+G20+G24+G26+G28+G30+G34+G36+G40+G42+G46+G48+G50+G52+G54+G56+G58+G60+G62+G66+G68+G70+G76+G72+G78+G80+G83+G86+G89</f>
        <v>0</v>
      </c>
      <c r="H91" s="6065">
        <f t="shared" ref="H91:P91" si="8">H17+H20+H24+H26+H28+H30+H34+H36+H40+H42+H46+H48+H50+H52+H54+H56+H58+H60+H62+H66+H68+H70+H76+H72+H78+H80+H83+H86+H89</f>
        <v>0</v>
      </c>
      <c r="I91" s="6065">
        <f t="shared" si="8"/>
        <v>0</v>
      </c>
      <c r="J91" s="6065">
        <f t="shared" si="8"/>
        <v>0</v>
      </c>
      <c r="K91" s="6065">
        <f t="shared" si="8"/>
        <v>0</v>
      </c>
      <c r="L91" s="6065">
        <f>L17+L20+L24+L26+L28+L30+L34+L36+L40+L42+L46+L48+L50+L52+L54+L56+L58+L60+L62+L66+L68+L70+L76+L72+L78+L80+L83+L86+L89</f>
        <v>0</v>
      </c>
      <c r="M91" s="6065">
        <f>M17+M20+M24+M26+M28+M30+M34+M36+M40+M42+M46+M48+M50+M52+M54+M56+M58+M60+M62+M66+M68+M70+M76+M72+M78+M80+M83+M86+M89</f>
        <v>0</v>
      </c>
      <c r="N91" s="6065">
        <f>N17+N20+N24+N26+N28+N30+N34+N36+N40+N42+N46+N48+N50+N52+N54+N56+N58+N60+N62+N66+N68+N70+N76+N72+N78+N80+N83+N86+N89</f>
        <v>0</v>
      </c>
      <c r="O91" s="6065">
        <f>O17+O20+O24+O26+O28+O30+O34+O36+O40+O42+O46+O48+O50+O52+O54+O56+O58+O60+O62+O66+O68+O70+O76+O72+O78+O80+O83+O86+O89</f>
        <v>0</v>
      </c>
      <c r="P91" s="6070">
        <f t="shared" si="8"/>
        <v>0</v>
      </c>
      <c r="Q91" s="662"/>
      <c r="R91" s="740"/>
    </row>
    <row r="92" spans="1:18">
      <c r="A92" s="738"/>
      <c r="B92" s="816"/>
      <c r="C92" s="741"/>
      <c r="D92" s="816"/>
      <c r="E92" s="820"/>
      <c r="F92" s="820"/>
      <c r="G92" s="871"/>
      <c r="H92" s="871"/>
      <c r="I92" s="871"/>
      <c r="J92" s="871"/>
      <c r="K92" s="871"/>
      <c r="L92" s="871"/>
      <c r="M92" s="871"/>
      <c r="N92" s="871"/>
      <c r="O92" s="871"/>
      <c r="P92" s="871"/>
      <c r="Q92" s="661"/>
      <c r="R92" s="738"/>
    </row>
    <row r="93" spans="1:18">
      <c r="A93" s="738"/>
      <c r="B93" s="816"/>
      <c r="C93" s="741"/>
      <c r="D93" s="816"/>
      <c r="E93" s="661"/>
      <c r="F93" s="661"/>
      <c r="G93" s="871"/>
      <c r="H93" s="871"/>
      <c r="I93" s="871"/>
      <c r="J93" s="871"/>
      <c r="K93" s="871"/>
      <c r="L93" s="871"/>
      <c r="M93" s="871"/>
      <c r="N93" s="871"/>
      <c r="O93" s="871"/>
      <c r="P93" s="871"/>
      <c r="Q93" s="661"/>
      <c r="R93" s="738"/>
    </row>
    <row r="94" spans="1:18">
      <c r="A94" s="738"/>
      <c r="B94" s="816"/>
      <c r="C94" s="741"/>
      <c r="D94" s="816"/>
      <c r="E94" s="97"/>
      <c r="F94" s="237"/>
      <c r="G94" s="872"/>
      <c r="H94" s="871"/>
      <c r="I94" s="871"/>
      <c r="J94" s="871"/>
      <c r="K94" s="871"/>
      <c r="L94" s="871"/>
      <c r="M94" s="871"/>
      <c r="N94" s="871"/>
      <c r="O94" s="871"/>
      <c r="P94" s="3428" t="s">
        <v>1279</v>
      </c>
      <c r="Q94" s="661"/>
      <c r="R94" s="738"/>
    </row>
    <row r="95" spans="1:18">
      <c r="A95" s="738"/>
      <c r="B95" s="816"/>
      <c r="C95" s="741"/>
      <c r="D95" s="816"/>
      <c r="E95" s="100"/>
      <c r="F95" s="661"/>
      <c r="G95" s="871"/>
      <c r="H95" s="871"/>
      <c r="I95" s="871"/>
      <c r="J95" s="871"/>
      <c r="K95" s="871"/>
      <c r="L95" s="871"/>
      <c r="M95" s="871"/>
      <c r="N95" s="871"/>
      <c r="O95" s="871"/>
      <c r="P95" s="871"/>
      <c r="Q95" s="661"/>
      <c r="R95" s="738"/>
    </row>
    <row r="96" spans="1:18">
      <c r="A96" s="738"/>
      <c r="B96" s="816"/>
      <c r="C96" s="741"/>
      <c r="D96" s="816"/>
      <c r="E96" s="661"/>
      <c r="F96" s="661"/>
      <c r="G96" s="871"/>
      <c r="H96" s="871"/>
      <c r="I96" s="871"/>
      <c r="J96" s="871"/>
      <c r="K96" s="871"/>
      <c r="L96" s="871"/>
      <c r="M96" s="871"/>
      <c r="N96" s="871"/>
      <c r="O96" s="871"/>
      <c r="P96" s="871"/>
      <c r="Q96" s="661"/>
      <c r="R96" s="738"/>
    </row>
    <row r="97" spans="1:18">
      <c r="A97" s="738"/>
      <c r="B97" s="816"/>
      <c r="C97" s="741"/>
      <c r="D97" s="741"/>
      <c r="E97" s="747"/>
      <c r="F97" s="747"/>
      <c r="G97" s="3429"/>
      <c r="H97" s="3429"/>
      <c r="I97" s="3429"/>
      <c r="J97" s="3429"/>
      <c r="K97" s="3429"/>
      <c r="L97" s="3429"/>
      <c r="M97" s="3429"/>
      <c r="N97" s="3429"/>
      <c r="O97" s="3429"/>
      <c r="P97" s="3429"/>
      <c r="Q97" s="738"/>
      <c r="R97" s="738"/>
    </row>
    <row r="98" spans="1:18">
      <c r="A98" s="738"/>
      <c r="B98" s="816"/>
      <c r="C98" s="741"/>
      <c r="D98" s="741"/>
      <c r="E98" s="747"/>
      <c r="F98" s="747"/>
      <c r="G98" s="3429"/>
      <c r="H98" s="3429"/>
      <c r="I98" s="3429"/>
      <c r="J98" s="3429"/>
      <c r="K98" s="3429"/>
      <c r="L98" s="3429"/>
      <c r="M98" s="3429"/>
      <c r="N98" s="3429"/>
      <c r="O98" s="3429"/>
      <c r="P98" s="3429"/>
      <c r="Q98" s="738"/>
      <c r="R98" s="738"/>
    </row>
    <row r="99" spans="1:18" hidden="1">
      <c r="G99" s="7023"/>
      <c r="H99" s="7023"/>
      <c r="I99" s="7023"/>
      <c r="J99" s="7023"/>
      <c r="K99" s="7023"/>
      <c r="L99" s="7023"/>
      <c r="M99" s="7023"/>
      <c r="N99" s="7023"/>
      <c r="O99" s="7023"/>
      <c r="P99" s="7023"/>
    </row>
    <row r="100" spans="1:18" hidden="1">
      <c r="G100" s="179"/>
      <c r="H100" s="179"/>
      <c r="I100" s="179"/>
      <c r="J100" s="179"/>
      <c r="K100" s="179"/>
      <c r="L100" s="179"/>
      <c r="M100" s="179"/>
      <c r="N100" s="179"/>
      <c r="O100" s="179"/>
      <c r="P100" s="179"/>
    </row>
    <row r="101" spans="1:18" hidden="1">
      <c r="G101" s="179"/>
      <c r="H101" s="179"/>
      <c r="I101" s="179"/>
      <c r="J101" s="179"/>
      <c r="K101" s="179"/>
      <c r="L101" s="179"/>
      <c r="M101" s="179"/>
      <c r="N101" s="179"/>
      <c r="O101" s="179"/>
      <c r="P101" s="179"/>
    </row>
    <row r="102" spans="1:18" hidden="1">
      <c r="G102" s="179"/>
      <c r="H102" s="179"/>
      <c r="I102" s="179"/>
      <c r="J102" s="179"/>
      <c r="K102" s="179"/>
      <c r="L102" s="179"/>
      <c r="M102" s="179"/>
      <c r="N102" s="179"/>
      <c r="O102" s="179"/>
      <c r="P102" s="179"/>
    </row>
    <row r="103" spans="1:18" hidden="1">
      <c r="G103" s="179"/>
      <c r="H103" s="179"/>
      <c r="I103" s="179"/>
      <c r="J103" s="179"/>
      <c r="K103" s="179"/>
      <c r="L103" s="179"/>
      <c r="M103" s="179"/>
      <c r="N103" s="179"/>
      <c r="O103" s="179"/>
      <c r="P103" s="179"/>
    </row>
    <row r="104" spans="1:18" hidden="1">
      <c r="G104" s="179"/>
      <c r="H104" s="179"/>
      <c r="I104" s="179"/>
      <c r="J104" s="179"/>
      <c r="K104" s="179"/>
      <c r="L104" s="179"/>
      <c r="M104" s="179"/>
      <c r="N104" s="179"/>
      <c r="O104" s="179"/>
      <c r="P104" s="179"/>
    </row>
    <row r="105" spans="1:18" hidden="1">
      <c r="G105" s="179"/>
      <c r="H105" s="179"/>
      <c r="I105" s="179"/>
      <c r="J105" s="179"/>
      <c r="K105" s="179"/>
      <c r="L105" s="179"/>
      <c r="M105" s="179"/>
      <c r="N105" s="179"/>
      <c r="O105" s="179"/>
      <c r="P105" s="179"/>
    </row>
  </sheetData>
  <sheetProtection formatCells="0" formatColumns="0" formatRows="0"/>
  <customSheetViews>
    <customSheetView guid="{CC70D5D3-3A1F-46AA-BDCE-F692C2C36BEE}" fitToPage="1" topLeftCell="C1">
      <pane xSplit="4" ySplit="15" topLeftCell="G76" activePane="bottomRight" state="frozen"/>
      <selection pane="bottomRight" activeCell="N94" sqref="N94"/>
      <pageMargins left="0.7" right="0.7" top="0.75" bottom="0.75" header="0.3" footer="0.3"/>
      <pageSetup paperSize="5" scale="35" fitToHeight="0" orientation="landscape" r:id="rId1"/>
    </customSheetView>
    <customSheetView guid="{41E394DC-1FDD-4D1F-8620-137B7012DC10}" showGridLines="0" fitToPage="1">
      <pane xSplit="2" ySplit="11" topLeftCell="C12" activePane="bottomRight" state="frozen"/>
      <selection pane="bottomRight" activeCell="D25" sqref="D25"/>
      <pageMargins left="0.7" right="0.7" top="0.75" bottom="0.75" header="0.3" footer="0.3"/>
      <pageSetup paperSize="5" scale="35" fitToHeight="0" orientation="landscape" r:id="rId2"/>
    </customSheetView>
    <customSheetView guid="{DD364770-73A1-4C6D-9516-629A57F0EB18}" showGridLines="0" fitToPage="1">
      <pane xSplit="2" ySplit="11" topLeftCell="C51" activePane="bottomRight" state="frozen"/>
      <selection pane="bottomRight" activeCell="A4" sqref="A4"/>
      <pageMargins left="0.7" right="0.7" top="0.75" bottom="0.75" header="0.3" footer="0.3"/>
      <pageSetup paperSize="5" scale="35" fitToHeight="0" orientation="landscape" r:id="rId3"/>
    </customSheetView>
    <customSheetView guid="{E14211BF-3959-45CF-A937-AD36AACCEFAC}" showGridLines="0" fitToPage="1">
      <pane xSplit="2" ySplit="11" topLeftCell="C64" activePane="bottomRight" state="frozen"/>
      <selection pane="bottomRight" activeCell="C79" sqref="C79"/>
      <pageMargins left="0.7" right="0.7" top="0.75" bottom="0.75" header="0.3" footer="0.3"/>
      <pageSetup paperSize="5" scale="35" fitToHeight="0" orientation="landscape" r:id="rId4"/>
    </customSheetView>
    <customSheetView guid="{F416BD5B-C3AD-4F61-AAB2-55950A9B7E72}" fitToPage="1" topLeftCell="A30">
      <selection activeCell="F30" sqref="F30"/>
      <pageMargins left="0.7" right="0.7" top="0.75" bottom="0.75" header="0.3" footer="0.3"/>
      <pageSetup paperSize="5" scale="35" fitToHeight="0" orientation="landscape" r:id="rId5"/>
    </customSheetView>
  </customSheetViews>
  <mergeCells count="3">
    <mergeCell ref="E8:F12"/>
    <mergeCell ref="G8:P8"/>
    <mergeCell ref="E14:F14"/>
  </mergeCells>
  <hyperlinks>
    <hyperlink ref="P94" location="Index!A1" display="Index" xr:uid="{00000000-0004-0000-3900-000000000000}"/>
  </hyperlinks>
  <pageMargins left="0.7" right="0.7" top="0.75" bottom="0.75" header="0.3" footer="0.3"/>
  <pageSetup paperSize="5" scale="35" fitToHeight="0" orientation="landscape" r:id="rId6"/>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53">
    <tabColor rgb="FF7030A0"/>
  </sheetPr>
  <dimension ref="A1:S51"/>
  <sheetViews>
    <sheetView workbookViewId="0"/>
  </sheetViews>
  <sheetFormatPr defaultColWidth="0" defaultRowHeight="15" zeroHeight="1"/>
  <cols>
    <col min="1" max="2" width="9.140625" style="180" customWidth="1"/>
    <col min="3" max="3" width="19.7109375" style="180" customWidth="1"/>
    <col min="4" max="4" width="18.85546875" style="7015" customWidth="1"/>
    <col min="5" max="5" width="16" style="7015" customWidth="1"/>
    <col min="6" max="6" width="10.85546875" style="180" customWidth="1"/>
    <col min="7" max="7" width="14.28515625" style="180" customWidth="1"/>
    <col min="8" max="9" width="14.42578125" style="180" customWidth="1"/>
    <col min="10" max="10" width="15.85546875" style="180" customWidth="1"/>
    <col min="11" max="11" width="12.85546875" style="180" customWidth="1"/>
    <col min="12" max="12" width="13.42578125" style="180" customWidth="1"/>
    <col min="13" max="13" width="11.42578125" style="180" customWidth="1"/>
    <col min="14" max="14" width="18.42578125" style="180" customWidth="1"/>
    <col min="15" max="15" width="9.140625" style="180" customWidth="1"/>
    <col min="16" max="16" width="15.7109375" style="180" customWidth="1"/>
    <col min="17" max="17" width="17.42578125" style="180" customWidth="1"/>
    <col min="18" max="19" width="9.140625" style="180" customWidth="1"/>
    <col min="20" max="16384" width="9.140625" style="180" hidden="1"/>
  </cols>
  <sheetData>
    <row r="1" spans="1:19">
      <c r="A1" s="756"/>
      <c r="B1" s="756"/>
      <c r="C1" s="756"/>
      <c r="D1" s="782"/>
      <c r="E1" s="782"/>
      <c r="F1" s="756"/>
      <c r="G1" s="756"/>
      <c r="H1" s="756"/>
      <c r="I1" s="756"/>
      <c r="J1" s="756"/>
      <c r="K1" s="756"/>
      <c r="L1" s="756"/>
      <c r="M1" s="756"/>
      <c r="N1" s="756"/>
      <c r="O1" s="756"/>
      <c r="P1" s="756"/>
      <c r="Q1" s="756"/>
      <c r="R1" s="756"/>
      <c r="S1" s="756"/>
    </row>
    <row r="2" spans="1:19" ht="15.75" thickBot="1">
      <c r="A2" s="756"/>
      <c r="B2" s="974"/>
      <c r="C2" s="974"/>
      <c r="D2" s="975"/>
      <c r="E2" s="975"/>
      <c r="F2" s="974"/>
      <c r="G2" s="974"/>
      <c r="H2" s="974"/>
      <c r="I2" s="974"/>
      <c r="J2" s="974"/>
      <c r="K2" s="974"/>
      <c r="L2" s="974"/>
      <c r="M2" s="974"/>
      <c r="N2" s="974"/>
      <c r="O2" s="974"/>
      <c r="P2" s="974"/>
      <c r="Q2" s="974"/>
      <c r="R2" s="974"/>
      <c r="S2" s="756"/>
    </row>
    <row r="3" spans="1:19" ht="16.5" thickBot="1">
      <c r="A3" s="756"/>
      <c r="B3" s="974"/>
      <c r="C3" s="2858" t="s">
        <v>3003</v>
      </c>
      <c r="D3" s="2856"/>
      <c r="E3" s="2856"/>
      <c r="F3" s="2857"/>
      <c r="G3" s="896"/>
      <c r="H3" s="896"/>
      <c r="I3" s="896"/>
      <c r="J3" s="896"/>
      <c r="K3" s="896"/>
      <c r="L3" s="896"/>
      <c r="M3" s="896"/>
      <c r="N3" s="896"/>
      <c r="O3" s="896"/>
      <c r="P3" s="896"/>
      <c r="Q3" s="62" t="s">
        <v>2854</v>
      </c>
      <c r="R3" s="974"/>
      <c r="S3" s="756"/>
    </row>
    <row r="4" spans="1:19" ht="15.75">
      <c r="A4" s="756"/>
      <c r="B4" s="974"/>
      <c r="C4" s="2853" t="s">
        <v>57</v>
      </c>
      <c r="D4" s="8622" t="str">
        <f>J!E4</f>
        <v>ABC Company</v>
      </c>
      <c r="E4" s="8623"/>
      <c r="F4" s="8624"/>
      <c r="G4" s="896"/>
      <c r="H4" s="896"/>
      <c r="I4" s="896"/>
      <c r="J4" s="896"/>
      <c r="K4" s="896"/>
      <c r="L4" s="896"/>
      <c r="M4" s="896"/>
      <c r="N4" s="896"/>
      <c r="O4" s="896"/>
      <c r="P4" s="896"/>
      <c r="Q4" s="974"/>
      <c r="R4" s="974"/>
      <c r="S4" s="756"/>
    </row>
    <row r="5" spans="1:19" ht="16.5" thickBot="1">
      <c r="A5" s="756"/>
      <c r="B5" s="974"/>
      <c r="C5" s="2836" t="s">
        <v>2719</v>
      </c>
      <c r="D5" s="8625">
        <f>J!E5</f>
        <v>44196</v>
      </c>
      <c r="E5" s="8626"/>
      <c r="F5" s="8627"/>
      <c r="G5" s="896"/>
      <c r="H5" s="896"/>
      <c r="I5" s="896"/>
      <c r="J5" s="896"/>
      <c r="K5" s="896"/>
      <c r="L5" s="896"/>
      <c r="M5" s="896"/>
      <c r="N5" s="896"/>
      <c r="O5" s="896"/>
      <c r="P5" s="896"/>
      <c r="Q5" s="974"/>
      <c r="R5" s="974"/>
      <c r="S5" s="756"/>
    </row>
    <row r="6" spans="1:19" ht="15.75" thickBot="1">
      <c r="A6" s="756"/>
      <c r="B6" s="974"/>
      <c r="C6" s="974"/>
      <c r="D6" s="975"/>
      <c r="E6" s="975"/>
      <c r="F6" s="974"/>
      <c r="G6" s="974"/>
      <c r="H6" s="974"/>
      <c r="I6" s="974"/>
      <c r="J6" s="974"/>
      <c r="K6" s="974"/>
      <c r="L6" s="974"/>
      <c r="M6" s="974"/>
      <c r="N6" s="974"/>
      <c r="O6" s="974"/>
      <c r="P6" s="974"/>
      <c r="Q6" s="974"/>
      <c r="R6" s="974"/>
      <c r="S6" s="756"/>
    </row>
    <row r="7" spans="1:19" s="149" customFormat="1" ht="12.75" customHeight="1">
      <c r="A7" s="738"/>
      <c r="B7" s="661"/>
      <c r="C7" s="9044" t="s">
        <v>1459</v>
      </c>
      <c r="D7" s="9045"/>
      <c r="E7" s="580"/>
      <c r="F7" s="617"/>
      <c r="G7" s="598"/>
      <c r="H7" s="598"/>
      <c r="I7" s="598"/>
      <c r="J7" s="598"/>
      <c r="K7" s="599"/>
      <c r="L7" s="599"/>
      <c r="M7" s="599"/>
      <c r="N7" s="600"/>
      <c r="O7" s="661"/>
      <c r="P7" s="4096" t="s">
        <v>1460</v>
      </c>
      <c r="Q7" s="4556" t="s">
        <v>1460</v>
      </c>
      <c r="S7" s="738"/>
    </row>
    <row r="8" spans="1:19" s="149" customFormat="1" ht="12.75">
      <c r="A8" s="738"/>
      <c r="B8" s="661"/>
      <c r="C8" s="9046"/>
      <c r="D8" s="9047"/>
      <c r="E8" s="3176" t="s">
        <v>1273</v>
      </c>
      <c r="F8" s="564" t="s">
        <v>615</v>
      </c>
      <c r="G8" s="564" t="s">
        <v>644</v>
      </c>
      <c r="H8" s="564" t="s">
        <v>644</v>
      </c>
      <c r="I8" s="564" t="s">
        <v>644</v>
      </c>
      <c r="J8" s="564" t="s">
        <v>644</v>
      </c>
      <c r="K8" s="567"/>
      <c r="L8" s="567"/>
      <c r="M8" s="567"/>
      <c r="N8" s="298"/>
      <c r="O8" s="661"/>
      <c r="P8" s="2152" t="s">
        <v>1461</v>
      </c>
      <c r="Q8" s="593" t="s">
        <v>1461</v>
      </c>
      <c r="R8" s="661"/>
      <c r="S8" s="738"/>
    </row>
    <row r="9" spans="1:19" s="149" customFormat="1" ht="12.75">
      <c r="A9" s="738"/>
      <c r="B9" s="661"/>
      <c r="C9" s="9046"/>
      <c r="D9" s="9047"/>
      <c r="E9" s="284" t="s">
        <v>1279</v>
      </c>
      <c r="F9" s="564" t="s">
        <v>403</v>
      </c>
      <c r="G9" s="564" t="s">
        <v>1284</v>
      </c>
      <c r="H9" s="564" t="s">
        <v>1285</v>
      </c>
      <c r="I9" s="564" t="s">
        <v>1286</v>
      </c>
      <c r="J9" s="564" t="s">
        <v>1284</v>
      </c>
      <c r="K9" s="567" t="s">
        <v>1249</v>
      </c>
      <c r="L9" s="567" t="s">
        <v>1250</v>
      </c>
      <c r="M9" s="3822" t="s">
        <v>4162</v>
      </c>
      <c r="N9" s="3857" t="s">
        <v>1262</v>
      </c>
      <c r="O9" s="661"/>
      <c r="P9" s="2152" t="s">
        <v>1462</v>
      </c>
      <c r="Q9" s="593" t="s">
        <v>1462</v>
      </c>
      <c r="R9" s="661"/>
      <c r="S9" s="738"/>
    </row>
    <row r="10" spans="1:19" s="149" customFormat="1" ht="12.75">
      <c r="A10" s="738"/>
      <c r="B10" s="661"/>
      <c r="C10" s="9046"/>
      <c r="D10" s="9047"/>
      <c r="E10" s="284" t="s">
        <v>826</v>
      </c>
      <c r="F10" s="564" t="s">
        <v>1260</v>
      </c>
      <c r="G10" s="568" t="s">
        <v>1295</v>
      </c>
      <c r="H10" s="564" t="s">
        <v>1296</v>
      </c>
      <c r="I10" s="564" t="s">
        <v>1297</v>
      </c>
      <c r="J10" s="568" t="s">
        <v>1295</v>
      </c>
      <c r="K10" s="569" t="s">
        <v>1261</v>
      </c>
      <c r="L10" s="569" t="s">
        <v>1261</v>
      </c>
      <c r="M10" s="2837" t="s">
        <v>1261</v>
      </c>
      <c r="N10" s="3857" t="s">
        <v>1261</v>
      </c>
      <c r="O10" s="661"/>
      <c r="P10" s="2153">
        <v>43465</v>
      </c>
      <c r="Q10" s="638">
        <v>43465</v>
      </c>
      <c r="R10" s="661"/>
      <c r="S10" s="738"/>
    </row>
    <row r="11" spans="1:19" s="149" customFormat="1">
      <c r="A11" s="738"/>
      <c r="B11" s="661"/>
      <c r="C11" s="9046"/>
      <c r="D11" s="9047"/>
      <c r="E11" s="573"/>
      <c r="F11" s="564"/>
      <c r="G11" s="564" t="s">
        <v>1304</v>
      </c>
      <c r="H11" s="564" t="s">
        <v>1305</v>
      </c>
      <c r="I11" s="564" t="s">
        <v>1306</v>
      </c>
      <c r="J11" s="564" t="s">
        <v>1307</v>
      </c>
      <c r="K11" s="569"/>
      <c r="L11" s="569"/>
      <c r="M11" s="569"/>
      <c r="N11" s="299"/>
      <c r="O11" s="661"/>
      <c r="P11" s="2154" t="s">
        <v>1463</v>
      </c>
      <c r="Q11" s="639" t="s">
        <v>1309</v>
      </c>
      <c r="R11" s="661"/>
      <c r="S11" s="738"/>
    </row>
    <row r="12" spans="1:19" s="149" customFormat="1" ht="13.5" thickBot="1">
      <c r="A12" s="738"/>
      <c r="B12" s="661"/>
      <c r="C12" s="9046"/>
      <c r="D12" s="9048"/>
      <c r="E12" s="4704" t="s">
        <v>344</v>
      </c>
      <c r="F12" s="4704" t="s">
        <v>1420</v>
      </c>
      <c r="G12" s="3824" t="s">
        <v>1305</v>
      </c>
      <c r="H12" s="3824"/>
      <c r="I12" s="3824"/>
      <c r="J12" s="3824" t="s">
        <v>1305</v>
      </c>
      <c r="K12" s="2837"/>
      <c r="L12" s="2837"/>
      <c r="M12" s="2837"/>
      <c r="N12" s="7112" t="s">
        <v>1464</v>
      </c>
      <c r="O12" s="661"/>
      <c r="P12" s="5459"/>
      <c r="Q12" s="5356"/>
      <c r="R12" s="661"/>
      <c r="S12" s="738"/>
    </row>
    <row r="13" spans="1:19" s="149" customFormat="1" ht="12.75">
      <c r="A13" s="738"/>
      <c r="B13" s="661"/>
      <c r="C13" s="9049" t="s">
        <v>392</v>
      </c>
      <c r="D13" s="9050"/>
      <c r="E13" s="7117" t="s">
        <v>409</v>
      </c>
      <c r="F13" s="7111" t="s">
        <v>410</v>
      </c>
      <c r="G13" s="7111" t="s">
        <v>411</v>
      </c>
      <c r="H13" s="7111" t="s">
        <v>412</v>
      </c>
      <c r="I13" s="7111" t="s">
        <v>413</v>
      </c>
      <c r="J13" s="7111" t="s">
        <v>414</v>
      </c>
      <c r="K13" s="7111" t="s">
        <v>415</v>
      </c>
      <c r="L13" s="7111" t="s">
        <v>416</v>
      </c>
      <c r="M13" s="7111" t="s">
        <v>417</v>
      </c>
      <c r="N13" s="7130" t="s">
        <v>418</v>
      </c>
      <c r="O13" s="661"/>
      <c r="P13" s="637" t="s">
        <v>419</v>
      </c>
      <c r="Q13" s="5460" t="s">
        <v>420</v>
      </c>
      <c r="R13" s="661"/>
      <c r="S13" s="738"/>
    </row>
    <row r="14" spans="1:19" s="149" customFormat="1" ht="15" customHeight="1">
      <c r="A14" s="738"/>
      <c r="B14" s="661"/>
      <c r="C14" s="9038" t="s">
        <v>3991</v>
      </c>
      <c r="D14" s="9039"/>
      <c r="E14" s="4972"/>
      <c r="F14" s="4968"/>
      <c r="G14" s="7125"/>
      <c r="H14" s="7125"/>
      <c r="I14" s="7125"/>
      <c r="J14" s="7125"/>
      <c r="K14" s="7129"/>
      <c r="L14" s="7125"/>
      <c r="M14" s="7129"/>
      <c r="N14" s="7128"/>
      <c r="O14" s="661"/>
      <c r="P14" s="5457"/>
      <c r="Q14" s="5458"/>
      <c r="R14" s="661"/>
      <c r="S14" s="738"/>
    </row>
    <row r="15" spans="1:19" s="149" customFormat="1" ht="12.75">
      <c r="A15" s="738"/>
      <c r="B15" s="661"/>
      <c r="C15" s="7113" t="s">
        <v>1465</v>
      </c>
      <c r="D15" s="7127"/>
      <c r="E15" s="7127"/>
      <c r="F15" s="7126"/>
      <c r="G15" s="7469">
        <f>'R.1'!E22</f>
        <v>0</v>
      </c>
      <c r="H15" s="7469">
        <f>'R.1'!F22</f>
        <v>0</v>
      </c>
      <c r="I15" s="7469">
        <f>'R.1'!G22</f>
        <v>0</v>
      </c>
      <c r="J15" s="7469">
        <f>'R.1'!H22</f>
        <v>0</v>
      </c>
      <c r="K15" s="7469">
        <f>'R.1'!I22</f>
        <v>0</v>
      </c>
      <c r="L15" s="7469">
        <f>'R.1'!J22</f>
        <v>0</v>
      </c>
      <c r="M15" s="7469">
        <f>'R.1'!K22</f>
        <v>0</v>
      </c>
      <c r="N15" s="7470">
        <f>'R.1'!L22</f>
        <v>0</v>
      </c>
      <c r="O15" s="976"/>
      <c r="P15" s="7477">
        <f>'R.1'!N22</f>
        <v>0</v>
      </c>
      <c r="Q15" s="7478">
        <f>'R.1'!O22</f>
        <v>0</v>
      </c>
      <c r="R15" s="661"/>
      <c r="S15" s="738"/>
    </row>
    <row r="16" spans="1:19" s="149" customFormat="1" ht="12.75">
      <c r="A16" s="738"/>
      <c r="B16" s="661"/>
      <c r="C16" s="7123" t="s">
        <v>3992</v>
      </c>
      <c r="D16" s="7127"/>
      <c r="E16" s="7127"/>
      <c r="F16" s="7127"/>
      <c r="G16" s="7469">
        <f>'R.1'!E23</f>
        <v>0</v>
      </c>
      <c r="H16" s="7469">
        <f>'R.1'!F23</f>
        <v>0</v>
      </c>
      <c r="I16" s="7469">
        <f>'R.1'!G23</f>
        <v>0</v>
      </c>
      <c r="J16" s="7469">
        <f>'R.1'!H23</f>
        <v>0</v>
      </c>
      <c r="K16" s="7469">
        <f>'R.1'!I23</f>
        <v>0</v>
      </c>
      <c r="L16" s="7469">
        <f>'R.1'!J23</f>
        <v>0</v>
      </c>
      <c r="M16" s="7469">
        <f>'R.1'!K23</f>
        <v>0</v>
      </c>
      <c r="N16" s="7470">
        <f>'R.1'!L23</f>
        <v>0</v>
      </c>
      <c r="O16" s="976"/>
      <c r="P16" s="7477">
        <f>'R.1'!N23</f>
        <v>0</v>
      </c>
      <c r="Q16" s="7478">
        <f>'R.1'!O23</f>
        <v>0</v>
      </c>
      <c r="R16" s="661"/>
      <c r="S16" s="738"/>
    </row>
    <row r="17" spans="1:19" s="149" customFormat="1" ht="12.75">
      <c r="A17" s="738"/>
      <c r="B17" s="661"/>
      <c r="C17" s="9038"/>
      <c r="D17" s="9039"/>
      <c r="E17" s="4972"/>
      <c r="F17" s="4968"/>
      <c r="G17" s="7125"/>
      <c r="H17" s="7125"/>
      <c r="I17" s="7125"/>
      <c r="J17" s="7125"/>
      <c r="K17" s="7129"/>
      <c r="L17" s="7125"/>
      <c r="M17" s="7129"/>
      <c r="N17" s="7128"/>
      <c r="O17" s="7137"/>
      <c r="P17" s="5457"/>
      <c r="Q17" s="5458"/>
      <c r="R17" s="661"/>
      <c r="S17" s="738"/>
    </row>
    <row r="18" spans="1:19" s="149" customFormat="1" ht="12.75">
      <c r="A18" s="738"/>
      <c r="B18" s="661"/>
      <c r="C18" s="7113" t="s">
        <v>1467</v>
      </c>
      <c r="D18" s="7127"/>
      <c r="E18" s="7127"/>
      <c r="F18" s="7126"/>
      <c r="G18" s="7125"/>
      <c r="H18" s="7125"/>
      <c r="I18" s="7125"/>
      <c r="J18" s="7125"/>
      <c r="K18" s="7129"/>
      <c r="L18" s="7125"/>
      <c r="M18" s="7129"/>
      <c r="N18" s="7128"/>
      <c r="O18" s="976"/>
      <c r="P18" s="5457"/>
      <c r="Q18" s="5458"/>
      <c r="R18" s="661"/>
      <c r="S18" s="738"/>
    </row>
    <row r="19" spans="1:19" s="149" customFormat="1" ht="12.75">
      <c r="A19" s="738"/>
      <c r="B19" s="661"/>
      <c r="C19" s="7123" t="s">
        <v>1465</v>
      </c>
      <c r="D19" s="7127"/>
      <c r="E19" s="7127"/>
      <c r="F19" s="7127"/>
      <c r="G19" s="7469">
        <f>'R.1'!E28</f>
        <v>0</v>
      </c>
      <c r="H19" s="7469">
        <f>'R.1'!F28</f>
        <v>0</v>
      </c>
      <c r="I19" s="7469">
        <f>'R.1'!G28</f>
        <v>0</v>
      </c>
      <c r="J19" s="7469">
        <f>'R.1'!H28</f>
        <v>0</v>
      </c>
      <c r="K19" s="7469">
        <f>'R.1'!I28</f>
        <v>0</v>
      </c>
      <c r="L19" s="7469">
        <f>'R.1'!J28</f>
        <v>0</v>
      </c>
      <c r="M19" s="7469">
        <f>'R.1'!K28</f>
        <v>0</v>
      </c>
      <c r="N19" s="7470">
        <f>'R.1'!L28</f>
        <v>0</v>
      </c>
      <c r="O19" s="976"/>
      <c r="P19" s="7477">
        <f>'R.1'!N28</f>
        <v>0</v>
      </c>
      <c r="Q19" s="7478">
        <f>'R.1'!O28</f>
        <v>0</v>
      </c>
      <c r="R19" s="661"/>
      <c r="S19" s="738"/>
    </row>
    <row r="20" spans="1:19" s="149" customFormat="1" ht="12.75">
      <c r="A20" s="738"/>
      <c r="B20" s="661"/>
      <c r="C20" s="9038" t="s">
        <v>1468</v>
      </c>
      <c r="D20" s="9039"/>
      <c r="E20" s="4972"/>
      <c r="F20" s="4968"/>
      <c r="G20" s="7469">
        <f>'R.1'!E29</f>
        <v>0</v>
      </c>
      <c r="H20" s="7469">
        <f>'R.1'!F29</f>
        <v>0</v>
      </c>
      <c r="I20" s="7469">
        <f>'R.1'!G29</f>
        <v>0</v>
      </c>
      <c r="J20" s="7469">
        <f>'R.1'!H29</f>
        <v>0</v>
      </c>
      <c r="K20" s="7469">
        <f>'R.1'!I29</f>
        <v>0</v>
      </c>
      <c r="L20" s="7469">
        <f>'R.1'!J29</f>
        <v>0</v>
      </c>
      <c r="M20" s="7469">
        <f>'R.1'!K29</f>
        <v>0</v>
      </c>
      <c r="N20" s="7470">
        <f>'R.1'!L29</f>
        <v>0</v>
      </c>
      <c r="O20" s="976"/>
      <c r="P20" s="7477">
        <f>'R.1'!N29</f>
        <v>0</v>
      </c>
      <c r="Q20" s="7478">
        <f>'R.1'!O29</f>
        <v>0</v>
      </c>
      <c r="R20" s="661"/>
      <c r="S20" s="738"/>
    </row>
    <row r="21" spans="1:19" s="7138" customFormat="1" ht="12.75">
      <c r="A21" s="6178"/>
      <c r="B21" s="7137"/>
      <c r="C21" s="9053"/>
      <c r="D21" s="9054"/>
      <c r="E21" s="7127"/>
      <c r="F21" s="7126"/>
      <c r="G21" s="7134"/>
      <c r="H21" s="7133"/>
      <c r="I21" s="7133"/>
      <c r="J21" s="7133"/>
      <c r="K21" s="7132"/>
      <c r="L21" s="7133"/>
      <c r="M21" s="7132"/>
      <c r="N21" s="7114"/>
      <c r="O21" s="7137"/>
      <c r="P21" s="7131"/>
      <c r="Q21" s="7114"/>
      <c r="R21" s="7137"/>
      <c r="S21" s="6178"/>
    </row>
    <row r="22" spans="1:19" s="7110" customFormat="1" ht="12.75">
      <c r="A22" s="6178"/>
      <c r="B22" s="7137"/>
      <c r="C22" s="628" t="s">
        <v>4407</v>
      </c>
      <c r="D22" s="7463"/>
      <c r="E22" s="7463"/>
      <c r="F22" s="7464"/>
      <c r="G22" s="7465"/>
      <c r="H22" s="7466"/>
      <c r="I22" s="7466"/>
      <c r="J22" s="7466"/>
      <c r="K22" s="7466"/>
      <c r="L22" s="7466"/>
      <c r="M22" s="7466"/>
      <c r="N22" s="7467"/>
      <c r="O22" s="7137"/>
      <c r="P22" s="7131"/>
      <c r="Q22" s="7114"/>
      <c r="R22" s="7137"/>
      <c r="S22" s="6178"/>
    </row>
    <row r="23" spans="1:19" s="7110" customFormat="1" ht="12.75">
      <c r="A23" s="6178"/>
      <c r="B23" s="7137"/>
      <c r="C23" s="7113" t="s">
        <v>1465</v>
      </c>
      <c r="D23" s="7127"/>
      <c r="E23" s="7127"/>
      <c r="F23" s="7126"/>
      <c r="G23" s="7469">
        <f>'R.1'!E41</f>
        <v>0</v>
      </c>
      <c r="H23" s="7469">
        <f>'R.1'!F41</f>
        <v>0</v>
      </c>
      <c r="I23" s="7469">
        <f>'R.1'!G41</f>
        <v>0</v>
      </c>
      <c r="J23" s="7469">
        <f>'R.1'!H41</f>
        <v>0</v>
      </c>
      <c r="K23" s="7469">
        <f>'R.1'!I41</f>
        <v>0</v>
      </c>
      <c r="L23" s="7469">
        <f>'R.1'!J41</f>
        <v>0</v>
      </c>
      <c r="M23" s="7469">
        <f>'R.1'!K41</f>
        <v>0</v>
      </c>
      <c r="N23" s="7470">
        <f>'R.1'!L41</f>
        <v>0</v>
      </c>
      <c r="O23" s="7137"/>
      <c r="P23" s="7477">
        <f>'R.1'!N41</f>
        <v>0</v>
      </c>
      <c r="Q23" s="7478">
        <f>'R.1'!O41</f>
        <v>0</v>
      </c>
      <c r="R23" s="7137"/>
      <c r="S23" s="6178"/>
    </row>
    <row r="24" spans="1:19" s="7110" customFormat="1" ht="15.75" customHeight="1" thickBot="1">
      <c r="A24" s="6178"/>
      <c r="B24" s="7137"/>
      <c r="C24" s="9051" t="s">
        <v>4408</v>
      </c>
      <c r="D24" s="9052"/>
      <c r="E24" s="7468"/>
      <c r="F24" s="7468"/>
      <c r="G24" s="7471">
        <f>'R.1'!E42</f>
        <v>0</v>
      </c>
      <c r="H24" s="7471">
        <f>'R.1'!F42</f>
        <v>0</v>
      </c>
      <c r="I24" s="7471">
        <f>'R.1'!G42</f>
        <v>0</v>
      </c>
      <c r="J24" s="7471">
        <f>'R.1'!H42</f>
        <v>0</v>
      </c>
      <c r="K24" s="7471">
        <f>'R.1'!I42</f>
        <v>0</v>
      </c>
      <c r="L24" s="7471">
        <f>'R.1'!J42</f>
        <v>0</v>
      </c>
      <c r="M24" s="7471">
        <f>'R.1'!K42</f>
        <v>0</v>
      </c>
      <c r="N24" s="7472">
        <f>'R.1'!L42</f>
        <v>0</v>
      </c>
      <c r="O24" s="7137"/>
      <c r="P24" s="7479">
        <f>'R.1'!N42</f>
        <v>0</v>
      </c>
      <c r="Q24" s="7480">
        <f>'R.1'!O42</f>
        <v>0</v>
      </c>
      <c r="R24" s="7137"/>
      <c r="S24" s="6178"/>
    </row>
    <row r="25" spans="1:19" s="7138" customFormat="1" ht="13.5" thickBot="1">
      <c r="A25" s="6178"/>
      <c r="B25" s="7137"/>
      <c r="C25" s="7137"/>
      <c r="D25" s="7137"/>
      <c r="E25" s="7137"/>
      <c r="F25" s="7137"/>
      <c r="G25" s="7137"/>
      <c r="H25" s="7137"/>
      <c r="I25" s="7137"/>
      <c r="J25" s="7137"/>
      <c r="K25" s="7137"/>
      <c r="L25" s="7137"/>
      <c r="M25" s="7137"/>
      <c r="N25" s="7137"/>
      <c r="O25" s="7137"/>
      <c r="P25" s="7137"/>
      <c r="Q25" s="7137"/>
      <c r="R25" s="7137"/>
      <c r="S25" s="6178"/>
    </row>
    <row r="26" spans="1:19" s="149" customFormat="1" ht="15" customHeight="1">
      <c r="A26" s="738"/>
      <c r="B26" s="661"/>
      <c r="C26" s="9040" t="s">
        <v>1269</v>
      </c>
      <c r="D26" s="9041"/>
      <c r="E26" s="635"/>
      <c r="F26" s="635"/>
      <c r="G26" s="7473">
        <f>G15+G19+G23</f>
        <v>0</v>
      </c>
      <c r="H26" s="7473">
        <f t="shared" ref="H26:M26" si="0">H15+H19+H23</f>
        <v>0</v>
      </c>
      <c r="I26" s="7473">
        <f t="shared" si="0"/>
        <v>0</v>
      </c>
      <c r="J26" s="7473">
        <f t="shared" si="0"/>
        <v>0</v>
      </c>
      <c r="K26" s="7473">
        <f t="shared" si="0"/>
        <v>0</v>
      </c>
      <c r="L26" s="7473">
        <f t="shared" si="0"/>
        <v>0</v>
      </c>
      <c r="M26" s="7473">
        <f t="shared" si="0"/>
        <v>0</v>
      </c>
      <c r="N26" s="7474">
        <f>N15+N19+N23</f>
        <v>0</v>
      </c>
      <c r="O26" s="976"/>
      <c r="P26" s="7481">
        <f>P15+P19+P23</f>
        <v>0</v>
      </c>
      <c r="Q26" s="7482">
        <f>Q15+Q19+Q23</f>
        <v>0</v>
      </c>
      <c r="R26" s="661"/>
      <c r="S26" s="738"/>
    </row>
    <row r="27" spans="1:19" s="149" customFormat="1" ht="15.75" customHeight="1" thickBot="1">
      <c r="A27" s="738"/>
      <c r="B27" s="661"/>
      <c r="C27" s="9042" t="s">
        <v>1270</v>
      </c>
      <c r="D27" s="9043"/>
      <c r="E27" s="631"/>
      <c r="F27" s="631"/>
      <c r="G27" s="7475">
        <f>G16+G20+G24</f>
        <v>0</v>
      </c>
      <c r="H27" s="7475">
        <f t="shared" ref="H27:M27" si="1">H16+H20+H24</f>
        <v>0</v>
      </c>
      <c r="I27" s="7475">
        <f t="shared" si="1"/>
        <v>0</v>
      </c>
      <c r="J27" s="7475">
        <f t="shared" si="1"/>
        <v>0</v>
      </c>
      <c r="K27" s="7475">
        <f t="shared" si="1"/>
        <v>0</v>
      </c>
      <c r="L27" s="7475">
        <f t="shared" si="1"/>
        <v>0</v>
      </c>
      <c r="M27" s="7475">
        <f t="shared" si="1"/>
        <v>0</v>
      </c>
      <c r="N27" s="7476">
        <f>N16+N20+N24</f>
        <v>0</v>
      </c>
      <c r="O27" s="976"/>
      <c r="P27" s="7483">
        <f>P16+P20+P24</f>
        <v>0</v>
      </c>
      <c r="Q27" s="7476">
        <f>Q16+Q20+Q24</f>
        <v>0</v>
      </c>
      <c r="R27" s="661"/>
      <c r="S27" s="738"/>
    </row>
    <row r="28" spans="1:19" s="149" customFormat="1" ht="12.75">
      <c r="A28" s="738"/>
      <c r="B28" s="661"/>
      <c r="C28" s="976"/>
      <c r="D28" s="661"/>
      <c r="E28" s="661"/>
      <c r="F28" s="661"/>
      <c r="G28" s="976"/>
      <c r="H28" s="976"/>
      <c r="I28" s="976"/>
      <c r="J28" s="976"/>
      <c r="K28" s="978"/>
      <c r="L28" s="978"/>
      <c r="M28" s="978"/>
      <c r="N28" s="978"/>
      <c r="O28" s="219"/>
      <c r="P28" s="5456"/>
      <c r="Q28" s="4636"/>
      <c r="R28" s="661"/>
      <c r="S28" s="738"/>
    </row>
    <row r="29" spans="1:19">
      <c r="A29" s="756"/>
      <c r="B29" s="974"/>
      <c r="C29" s="976"/>
      <c r="D29" s="975"/>
      <c r="E29" s="237" t="s">
        <v>56</v>
      </c>
      <c r="F29" s="872" t="s">
        <v>3243</v>
      </c>
      <c r="G29" s="976"/>
      <c r="H29" s="976"/>
      <c r="I29" s="976"/>
      <c r="J29" s="976"/>
      <c r="K29" s="978"/>
      <c r="L29" s="979"/>
      <c r="M29" s="980"/>
      <c r="N29" s="980"/>
      <c r="O29" s="981"/>
      <c r="P29" s="981"/>
      <c r="Q29" s="974"/>
      <c r="R29" s="974"/>
      <c r="S29" s="756"/>
    </row>
    <row r="30" spans="1:19">
      <c r="A30" s="756"/>
      <c r="B30" s="974"/>
      <c r="C30" s="976"/>
      <c r="D30" s="975"/>
      <c r="E30" s="287"/>
      <c r="F30" s="100" t="s">
        <v>1271</v>
      </c>
      <c r="G30" s="976"/>
      <c r="H30" s="976"/>
      <c r="I30" s="976"/>
      <c r="J30" s="976"/>
      <c r="K30" s="978"/>
      <c r="L30" s="979"/>
      <c r="M30" s="978"/>
      <c r="N30" s="978"/>
      <c r="O30" s="981"/>
      <c r="P30" s="981"/>
      <c r="Q30" s="3428" t="s">
        <v>1279</v>
      </c>
      <c r="R30" s="974"/>
      <c r="S30" s="756"/>
    </row>
    <row r="31" spans="1:19">
      <c r="A31" s="756"/>
      <c r="B31" s="974"/>
      <c r="C31" s="978"/>
      <c r="D31" s="975"/>
      <c r="E31" s="975"/>
      <c r="F31" s="974"/>
      <c r="G31" s="980"/>
      <c r="H31" s="980"/>
      <c r="I31" s="985"/>
      <c r="J31" s="985"/>
      <c r="K31" s="980"/>
      <c r="L31" s="979"/>
      <c r="M31" s="980"/>
      <c r="N31" s="980"/>
      <c r="O31" s="981"/>
      <c r="P31" s="981"/>
      <c r="Q31" s="974"/>
      <c r="R31" s="974"/>
      <c r="S31" s="756"/>
    </row>
    <row r="32" spans="1:19">
      <c r="A32" s="756"/>
      <c r="B32" s="756"/>
      <c r="C32" s="783"/>
      <c r="D32" s="756"/>
      <c r="E32" s="756"/>
      <c r="F32" s="756"/>
      <c r="G32" s="783"/>
      <c r="H32" s="783"/>
      <c r="I32" s="783"/>
      <c r="J32" s="783"/>
      <c r="K32" s="783"/>
      <c r="L32" s="783"/>
      <c r="M32" s="783"/>
      <c r="N32" s="783"/>
      <c r="O32" s="784"/>
      <c r="P32" s="784"/>
      <c r="Q32" s="756"/>
      <c r="R32" s="756"/>
      <c r="S32" s="756"/>
    </row>
    <row r="33" spans="3:16" hidden="1">
      <c r="C33" s="6544"/>
      <c r="D33" s="180"/>
      <c r="E33" s="180"/>
      <c r="G33" s="6544"/>
      <c r="H33" s="6544"/>
      <c r="I33" s="6544"/>
      <c r="J33" s="6544"/>
      <c r="K33" s="7016"/>
      <c r="L33" s="6544"/>
      <c r="M33" s="6544"/>
      <c r="N33" s="6544"/>
      <c r="O33" s="6544"/>
      <c r="P33" s="6544"/>
    </row>
    <row r="34" spans="3:16" hidden="1">
      <c r="C34" s="7016"/>
      <c r="D34" s="7017"/>
      <c r="E34" s="7017"/>
      <c r="F34" s="7016"/>
      <c r="G34" s="7016"/>
      <c r="H34" s="7016"/>
      <c r="I34" s="7016"/>
      <c r="J34" s="7016"/>
      <c r="K34" s="7016"/>
      <c r="L34" s="7016"/>
      <c r="M34" s="7016"/>
      <c r="N34" s="7016"/>
      <c r="O34" s="6544"/>
      <c r="P34" s="6544"/>
    </row>
    <row r="35" spans="3:16" hidden="1">
      <c r="C35" s="7018"/>
      <c r="D35" s="7019"/>
      <c r="E35" s="7019"/>
      <c r="F35" s="7018"/>
      <c r="G35" s="7018"/>
      <c r="H35" s="7018"/>
      <c r="I35" s="7018"/>
      <c r="J35" s="7018"/>
      <c r="K35" s="7018"/>
      <c r="L35" s="7018"/>
      <c r="M35" s="7018"/>
      <c r="N35" s="7018"/>
      <c r="O35" s="6544"/>
      <c r="P35" s="6544"/>
    </row>
    <row r="36" spans="3:16" hidden="1">
      <c r="C36" s="7020"/>
      <c r="D36" s="7021"/>
      <c r="E36" s="7021"/>
      <c r="F36" s="7020"/>
      <c r="G36" s="7020"/>
      <c r="H36" s="7020"/>
      <c r="I36" s="7020"/>
      <c r="J36" s="7020"/>
      <c r="K36" s="7020"/>
      <c r="L36" s="7020"/>
      <c r="M36" s="7020"/>
      <c r="N36" s="7020"/>
      <c r="O36" s="6544"/>
      <c r="P36" s="6544"/>
    </row>
    <row r="37" spans="3:16" hidden="1">
      <c r="C37" s="6544"/>
      <c r="D37" s="7022"/>
      <c r="E37" s="7022"/>
      <c r="F37" s="6544"/>
      <c r="G37" s="6544"/>
      <c r="H37" s="6544"/>
      <c r="I37" s="6544"/>
      <c r="J37" s="6544"/>
      <c r="K37" s="6544"/>
      <c r="L37" s="6544"/>
      <c r="M37" s="6544"/>
      <c r="N37" s="6544"/>
      <c r="O37" s="6544"/>
      <c r="P37" s="6544"/>
    </row>
    <row r="38" spans="3:16" hidden="1">
      <c r="C38" s="6544"/>
      <c r="D38" s="7022"/>
      <c r="E38" s="7022"/>
      <c r="F38" s="6544"/>
      <c r="G38" s="6544"/>
      <c r="H38" s="6544"/>
      <c r="I38" s="6544"/>
      <c r="J38" s="6544"/>
      <c r="K38" s="6544"/>
      <c r="L38" s="6544"/>
      <c r="M38" s="6544"/>
      <c r="N38" s="6544"/>
      <c r="O38" s="6544"/>
      <c r="P38" s="6544"/>
    </row>
    <row r="39" spans="3:16" hidden="1">
      <c r="C39" s="6544"/>
      <c r="D39" s="7022"/>
      <c r="E39" s="7022"/>
      <c r="F39" s="6544"/>
      <c r="G39" s="6544"/>
      <c r="H39" s="6544"/>
      <c r="I39" s="6544"/>
      <c r="J39" s="6544"/>
      <c r="K39" s="6544"/>
      <c r="L39" s="6544"/>
      <c r="M39" s="6544"/>
      <c r="N39" s="6544"/>
      <c r="O39" s="6544"/>
      <c r="P39" s="6544"/>
    </row>
    <row r="40" spans="3:16" hidden="1">
      <c r="C40" s="6544"/>
      <c r="D40" s="7022"/>
      <c r="E40" s="7022"/>
      <c r="F40" s="6544"/>
      <c r="G40" s="6544"/>
      <c r="H40" s="6544"/>
      <c r="I40" s="6544"/>
      <c r="J40" s="6544"/>
      <c r="K40" s="6544"/>
      <c r="L40" s="6544"/>
      <c r="M40" s="6544"/>
      <c r="N40" s="6544"/>
      <c r="O40" s="6544"/>
      <c r="P40" s="6544"/>
    </row>
    <row r="41" spans="3:16" hidden="1">
      <c r="C41" s="6544"/>
      <c r="D41" s="7022"/>
      <c r="E41" s="7022"/>
      <c r="F41" s="6544"/>
      <c r="G41" s="6544"/>
      <c r="H41" s="6544"/>
      <c r="I41" s="6544"/>
      <c r="J41" s="6544"/>
      <c r="K41" s="6544"/>
      <c r="L41" s="6544"/>
      <c r="M41" s="6544"/>
      <c r="N41" s="6544"/>
      <c r="O41" s="6544"/>
      <c r="P41" s="6544"/>
    </row>
    <row r="42" spans="3:16" hidden="1">
      <c r="C42" s="6544"/>
      <c r="D42" s="7022"/>
      <c r="E42" s="7022"/>
      <c r="F42" s="6544"/>
      <c r="G42" s="6544"/>
      <c r="H42" s="6544"/>
      <c r="I42" s="6544"/>
      <c r="J42" s="6544"/>
      <c r="K42" s="6544"/>
      <c r="L42" s="6544"/>
      <c r="M42" s="6544"/>
      <c r="N42" s="6544"/>
      <c r="O42" s="6544"/>
      <c r="P42" s="6544"/>
    </row>
    <row r="43" spans="3:16" hidden="1">
      <c r="C43" s="6544"/>
      <c r="D43" s="7022"/>
      <c r="E43" s="7022"/>
      <c r="F43" s="6544"/>
      <c r="G43" s="6544"/>
      <c r="H43" s="6544"/>
      <c r="I43" s="6544"/>
      <c r="J43" s="6544"/>
      <c r="K43" s="6544"/>
      <c r="L43" s="6544"/>
      <c r="M43" s="6544"/>
      <c r="N43" s="6544"/>
      <c r="O43" s="6544"/>
      <c r="P43" s="6544"/>
    </row>
    <row r="45" spans="3:16" hidden="1">
      <c r="D45" s="199"/>
      <c r="E45" s="199"/>
      <c r="F45" s="7025"/>
    </row>
    <row r="46" spans="3:16" hidden="1">
      <c r="D46" s="7017"/>
      <c r="E46" s="7017"/>
      <c r="F46" s="7016"/>
    </row>
    <row r="47" spans="3:16" hidden="1">
      <c r="D47" s="7022"/>
      <c r="E47" s="7022"/>
      <c r="F47" s="6544"/>
    </row>
    <row r="48" spans="3:16" hidden="1">
      <c r="D48" s="180"/>
      <c r="E48" s="180"/>
    </row>
    <row r="49"/>
    <row r="50"/>
    <row r="51"/>
  </sheetData>
  <sheetProtection formatCells="0" formatColumns="0" formatRows="0"/>
  <customSheetViews>
    <customSheetView guid="{CC70D5D3-3A1F-46AA-BDCE-F692C2C36BEE}">
      <selection activeCell="Q34" sqref="Q34"/>
      <pageMargins left="0.7" right="0.7" top="0.75" bottom="0.75" header="0.3" footer="0.3"/>
      <pageSetup paperSize="9" orientation="portrait" r:id="rId1"/>
    </customSheetView>
    <customSheetView guid="{41E394DC-1FDD-4D1F-8620-137B7012DC10}" showGridLines="0">
      <selection activeCell="A4" sqref="A4"/>
      <pageMargins left="0.7" right="0.7" top="0.75" bottom="0.75" header="0.3" footer="0.3"/>
      <pageSetup paperSize="9" orientation="portrait" r:id="rId2"/>
    </customSheetView>
    <customSheetView guid="{DD364770-73A1-4C6D-9516-629A57F0EB18}" showGridLines="0">
      <selection activeCell="A4" sqref="A4"/>
      <pageMargins left="0.7" right="0.7" top="0.75" bottom="0.75" header="0.3" footer="0.3"/>
      <pageSetup paperSize="9" orientation="portrait" r:id="rId3"/>
    </customSheetView>
    <customSheetView guid="{E14211BF-3959-45CF-A937-AD36AACCEFAC}" showGridLines="0">
      <selection activeCell="A4" sqref="A4"/>
      <pageMargins left="0.7" right="0.7" top="0.75" bottom="0.75" header="0.3" footer="0.3"/>
      <pageSetup paperSize="9" orientation="portrait" r:id="rId4"/>
    </customSheetView>
    <customSheetView guid="{F416BD5B-C3AD-4F61-AAB2-55950A9B7E72}">
      <selection activeCell="P29" sqref="P29"/>
      <pageMargins left="0.7" right="0.7" top="0.75" bottom="0.75" header="0.3" footer="0.3"/>
      <pageSetup paperSize="9" orientation="portrait" r:id="rId5"/>
    </customSheetView>
  </customSheetViews>
  <mergeCells count="11">
    <mergeCell ref="D4:F4"/>
    <mergeCell ref="D5:F5"/>
    <mergeCell ref="C14:D14"/>
    <mergeCell ref="C26:D26"/>
    <mergeCell ref="C27:D27"/>
    <mergeCell ref="C17:D17"/>
    <mergeCell ref="C7:D12"/>
    <mergeCell ref="C13:D13"/>
    <mergeCell ref="C20:D20"/>
    <mergeCell ref="C24:D24"/>
    <mergeCell ref="C21:D21"/>
  </mergeCells>
  <hyperlinks>
    <hyperlink ref="Q30" location="Index!A1" display="Index" xr:uid="{00000000-0004-0000-3A00-000000000000}"/>
  </hyperlinks>
  <pageMargins left="0.7" right="0.7" top="0.75" bottom="0.75" header="0.3" footer="0.3"/>
  <pageSetup paperSize="9" orientation="portrait" r:id="rId6"/>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4">
    <tabColor rgb="FFC00000"/>
  </sheetPr>
  <dimension ref="A1:AE73"/>
  <sheetViews>
    <sheetView topLeftCell="N1" workbookViewId="0">
      <selection activeCell="N9" sqref="N9"/>
    </sheetView>
  </sheetViews>
  <sheetFormatPr defaultColWidth="0" defaultRowHeight="15" zeroHeight="1"/>
  <cols>
    <col min="1" max="2" width="9.140625" style="6944" customWidth="1"/>
    <col min="3" max="3" width="16.28515625" style="6944" customWidth="1"/>
    <col min="4" max="4" width="81.140625" style="6944" customWidth="1"/>
    <col min="5" max="5" width="27.85546875" style="6944" customWidth="1"/>
    <col min="6" max="6" width="16.42578125" style="6944" customWidth="1"/>
    <col min="7" max="7" width="12.28515625" style="6944" customWidth="1"/>
    <col min="8" max="8" width="17.140625" style="6944" customWidth="1"/>
    <col min="9" max="9" width="12.42578125" style="6944" customWidth="1"/>
    <col min="10" max="10" width="13.85546875" style="6944" customWidth="1"/>
    <col min="11" max="11" width="14.85546875" style="6944" customWidth="1"/>
    <col min="12" max="12" width="15" style="6944" customWidth="1"/>
    <col min="13" max="13" width="18" style="6944" customWidth="1"/>
    <col min="14" max="14" width="17.140625" style="6944" customWidth="1"/>
    <col min="15" max="15" width="18.28515625" style="6944" customWidth="1"/>
    <col min="16" max="17" width="15.7109375" style="6944" customWidth="1"/>
    <col min="18" max="18" width="15.85546875" style="6944" customWidth="1"/>
    <col min="19" max="19" width="15.28515625" style="6944" customWidth="1"/>
    <col min="20" max="21" width="15.140625" style="6944" customWidth="1"/>
    <col min="22" max="22" width="17.7109375" style="6944" customWidth="1"/>
    <col min="23" max="23" width="13.7109375" style="6944" customWidth="1"/>
    <col min="24" max="24" width="16.42578125" style="6944" customWidth="1"/>
    <col min="25" max="25" width="17.85546875" style="6944" customWidth="1"/>
    <col min="26" max="26" width="13.42578125" style="6944" customWidth="1"/>
    <col min="27" max="28" width="20.140625" style="6944" customWidth="1"/>
    <col min="29" max="29" width="19.28515625" style="6944" customWidth="1"/>
    <col min="30" max="31" width="9.140625" style="6944" customWidth="1"/>
    <col min="32" max="16384" width="9.140625" style="6944" hidden="1"/>
  </cols>
  <sheetData>
    <row r="1" spans="1:31">
      <c r="A1" s="1043"/>
      <c r="B1" s="1043"/>
      <c r="C1" s="1043"/>
      <c r="D1" s="1043"/>
      <c r="E1" s="1043"/>
      <c r="F1" s="1043"/>
      <c r="G1" s="1043"/>
      <c r="H1" s="1043"/>
      <c r="I1" s="1043"/>
      <c r="J1" s="1043"/>
      <c r="K1" s="1043"/>
      <c r="L1" s="1043"/>
      <c r="M1" s="1043"/>
      <c r="N1" s="1043"/>
      <c r="O1" s="1043"/>
      <c r="P1" s="1043"/>
      <c r="Q1" s="1043"/>
      <c r="R1" s="1043"/>
      <c r="S1" s="1043"/>
      <c r="T1" s="1043"/>
      <c r="U1" s="1043"/>
      <c r="V1" s="1043"/>
      <c r="W1" s="1043"/>
      <c r="X1" s="1043"/>
      <c r="Y1" s="1043"/>
      <c r="Z1" s="1043"/>
      <c r="AA1" s="1043"/>
      <c r="AB1" s="1043"/>
      <c r="AC1" s="1043"/>
      <c r="AD1" s="1043"/>
      <c r="AE1" s="1043"/>
    </row>
    <row r="2" spans="1:31">
      <c r="A2" s="1043"/>
      <c r="B2" s="85"/>
      <c r="C2" s="85"/>
      <c r="D2" s="85"/>
      <c r="E2" s="85"/>
      <c r="F2" s="85"/>
      <c r="G2" s="85"/>
      <c r="H2" s="85"/>
      <c r="I2" s="85"/>
      <c r="J2" s="85"/>
      <c r="K2" s="85"/>
      <c r="L2" s="85"/>
      <c r="M2" s="85"/>
      <c r="N2" s="85"/>
      <c r="O2" s="85"/>
      <c r="P2" s="85"/>
      <c r="Q2" s="85"/>
      <c r="R2" s="85"/>
      <c r="S2" s="85"/>
      <c r="T2" s="85"/>
      <c r="U2" s="85"/>
      <c r="V2" s="85"/>
      <c r="W2" s="85"/>
      <c r="X2" s="85"/>
      <c r="Y2" s="85"/>
      <c r="Z2" s="85"/>
      <c r="AA2" s="85"/>
      <c r="AB2" s="85"/>
      <c r="AC2" s="85"/>
      <c r="AD2" s="85"/>
      <c r="AE2" s="1043"/>
    </row>
    <row r="3" spans="1:31" ht="15.75" thickBot="1">
      <c r="A3" s="1043"/>
      <c r="B3" s="85"/>
      <c r="C3" s="85"/>
      <c r="D3" s="85"/>
      <c r="E3" s="85"/>
      <c r="F3" s="85"/>
      <c r="G3" s="85"/>
      <c r="H3" s="85"/>
      <c r="I3" s="85"/>
      <c r="J3" s="85"/>
      <c r="K3" s="85"/>
      <c r="L3" s="85"/>
      <c r="M3" s="85"/>
      <c r="N3" s="85"/>
      <c r="O3" s="85"/>
      <c r="P3" s="85"/>
      <c r="Q3" s="85"/>
      <c r="R3" s="85"/>
      <c r="S3" s="85"/>
      <c r="T3" s="85"/>
      <c r="U3" s="85"/>
      <c r="V3" s="85"/>
      <c r="W3" s="85"/>
      <c r="X3" s="85"/>
      <c r="Y3" s="85"/>
      <c r="Z3" s="85"/>
      <c r="AA3" s="85"/>
      <c r="AB3" s="85"/>
      <c r="AC3" s="62" t="s">
        <v>2602</v>
      </c>
      <c r="AD3" s="85"/>
      <c r="AE3" s="1043"/>
    </row>
    <row r="4" spans="1:31" ht="16.5" thickBot="1">
      <c r="A4" s="1043"/>
      <c r="B4" s="85"/>
      <c r="C4" s="2616" t="s">
        <v>320</v>
      </c>
      <c r="D4" s="2617"/>
      <c r="E4" s="51"/>
      <c r="F4" s="996"/>
      <c r="G4" s="996"/>
      <c r="H4" s="996"/>
      <c r="I4" s="1862"/>
      <c r="J4" s="996"/>
      <c r="K4" s="996"/>
      <c r="L4" s="996"/>
      <c r="M4" s="996"/>
      <c r="N4" s="996"/>
      <c r="O4" s="1863"/>
      <c r="P4" s="51"/>
      <c r="Q4" s="996"/>
      <c r="R4" s="996"/>
      <c r="S4" s="996"/>
      <c r="T4" s="996"/>
      <c r="U4" s="996"/>
      <c r="V4" s="1863"/>
      <c r="W4" s="51"/>
      <c r="X4" s="996"/>
      <c r="Y4" s="996"/>
      <c r="Z4" s="996"/>
      <c r="AA4" s="996"/>
      <c r="AB4" s="996"/>
      <c r="AC4" s="1863"/>
      <c r="AD4" s="85"/>
      <c r="AE4" s="1043"/>
    </row>
    <row r="5" spans="1:31" ht="15.75">
      <c r="A5" s="1043"/>
      <c r="B5" s="85"/>
      <c r="C5" s="2607" t="s">
        <v>57</v>
      </c>
      <c r="D5" s="2618" t="str">
        <f>A!F4</f>
        <v>ABC Company</v>
      </c>
      <c r="E5" s="1864"/>
      <c r="F5" s="1864"/>
      <c r="G5" s="1864"/>
      <c r="H5" s="1864"/>
      <c r="I5" s="1862"/>
      <c r="J5" s="994"/>
      <c r="K5" s="994"/>
      <c r="L5" s="994"/>
      <c r="M5" s="994"/>
      <c r="N5" s="994"/>
      <c r="O5" s="1865"/>
      <c r="P5" s="51"/>
      <c r="Q5" s="996"/>
      <c r="R5" s="996"/>
      <c r="S5" s="996"/>
      <c r="T5" s="996"/>
      <c r="U5" s="996"/>
      <c r="V5" s="996"/>
      <c r="W5" s="51"/>
      <c r="X5" s="996"/>
      <c r="Y5" s="996"/>
      <c r="Z5" s="996"/>
      <c r="AA5" s="996"/>
      <c r="AB5" s="996"/>
      <c r="AC5" s="55"/>
      <c r="AD5" s="85"/>
      <c r="AE5" s="1043"/>
    </row>
    <row r="6" spans="1:31" ht="16.5" thickBot="1">
      <c r="A6" s="1043"/>
      <c r="B6" s="85"/>
      <c r="C6" s="2608" t="s">
        <v>2719</v>
      </c>
      <c r="D6" s="2619">
        <f>A!F5</f>
        <v>44196</v>
      </c>
      <c r="E6" s="1864"/>
      <c r="F6" s="1864"/>
      <c r="G6" s="1864"/>
      <c r="H6" s="1864"/>
      <c r="I6" s="1862"/>
      <c r="J6" s="994"/>
      <c r="K6" s="994"/>
      <c r="L6" s="994"/>
      <c r="M6" s="994"/>
      <c r="N6" s="994"/>
      <c r="O6" s="1865"/>
      <c r="P6" s="51"/>
      <c r="Q6" s="996"/>
      <c r="R6" s="996"/>
      <c r="S6" s="996"/>
      <c r="T6" s="996"/>
      <c r="U6" s="996"/>
      <c r="V6" s="996"/>
      <c r="W6" s="51"/>
      <c r="X6" s="996"/>
      <c r="Y6" s="996"/>
      <c r="Z6" s="996"/>
      <c r="AA6" s="996"/>
      <c r="AB6" s="996"/>
      <c r="AC6" s="55"/>
      <c r="AD6" s="85"/>
      <c r="AE6" s="1043"/>
    </row>
    <row r="7" spans="1:31" ht="16.5" thickBot="1">
      <c r="A7" s="1043"/>
      <c r="B7" s="85"/>
      <c r="C7" s="1317"/>
      <c r="D7" s="994"/>
      <c r="E7" s="1316"/>
      <c r="F7" s="1316"/>
      <c r="G7" s="1316"/>
      <c r="H7" s="1316"/>
      <c r="I7" s="1316"/>
      <c r="J7" s="1316"/>
      <c r="K7" s="1316"/>
      <c r="L7" s="1316"/>
      <c r="M7" s="1316"/>
      <c r="N7" s="1316"/>
      <c r="O7" s="1316"/>
      <c r="P7" s="1316"/>
      <c r="Q7" s="1316"/>
      <c r="R7" s="1316"/>
      <c r="S7" s="1316"/>
      <c r="T7" s="1316"/>
      <c r="U7" s="1316"/>
      <c r="V7" s="1316"/>
      <c r="W7" s="1316"/>
      <c r="X7" s="1316"/>
      <c r="Y7" s="1316"/>
      <c r="Z7" s="1316"/>
      <c r="AA7" s="1316"/>
      <c r="AB7" s="1316"/>
      <c r="AC7" s="1316"/>
      <c r="AD7" s="85"/>
      <c r="AE7" s="1043"/>
    </row>
    <row r="8" spans="1:31" ht="18.75">
      <c r="A8" s="1043"/>
      <c r="B8" s="85"/>
      <c r="C8" s="1490"/>
      <c r="D8" s="1782"/>
      <c r="E8" s="1887"/>
      <c r="F8" s="1888" t="s">
        <v>321</v>
      </c>
      <c r="G8" s="1889" t="s">
        <v>321</v>
      </c>
      <c r="H8" s="1890" t="s">
        <v>321</v>
      </c>
      <c r="I8" s="1891" t="s">
        <v>322</v>
      </c>
      <c r="J8" s="1891" t="s">
        <v>322</v>
      </c>
      <c r="K8" s="1957"/>
      <c r="L8" s="1958" t="s">
        <v>323</v>
      </c>
      <c r="M8" s="1958"/>
      <c r="N8" s="1958"/>
      <c r="O8" s="1959"/>
      <c r="P8" s="1966" t="s">
        <v>324</v>
      </c>
      <c r="Q8" s="1967" t="s">
        <v>324</v>
      </c>
      <c r="R8" s="1968" t="s">
        <v>325</v>
      </c>
      <c r="S8" s="1969"/>
      <c r="T8" s="1968"/>
      <c r="U8" s="1968"/>
      <c r="V8" s="1959"/>
      <c r="W8" s="1953" t="s">
        <v>326</v>
      </c>
      <c r="X8" s="1892" t="s">
        <v>326</v>
      </c>
      <c r="Y8" s="1896" t="s">
        <v>327</v>
      </c>
      <c r="Z8" s="1894"/>
      <c r="AA8" s="1893"/>
      <c r="AB8" s="1893"/>
      <c r="AC8" s="1895"/>
      <c r="AD8" s="85"/>
      <c r="AE8" s="1043"/>
    </row>
    <row r="9" spans="1:31" ht="39">
      <c r="A9" s="1043"/>
      <c r="B9" s="85"/>
      <c r="C9" s="1897" t="s">
        <v>328</v>
      </c>
      <c r="D9" s="2592" t="s">
        <v>329</v>
      </c>
      <c r="E9" s="1898" t="s">
        <v>330</v>
      </c>
      <c r="F9" s="1902" t="s">
        <v>2215</v>
      </c>
      <c r="G9" s="1857" t="s">
        <v>331</v>
      </c>
      <c r="H9" s="1903" t="s">
        <v>332</v>
      </c>
      <c r="I9" s="1858" t="s">
        <v>331</v>
      </c>
      <c r="J9" s="1786" t="s">
        <v>332</v>
      </c>
      <c r="K9" s="1960" t="s">
        <v>333</v>
      </c>
      <c r="L9" s="1431" t="s">
        <v>334</v>
      </c>
      <c r="M9" s="1431" t="s">
        <v>335</v>
      </c>
      <c r="N9" s="1904" t="s">
        <v>336</v>
      </c>
      <c r="O9" s="1961" t="s">
        <v>337</v>
      </c>
      <c r="P9" s="1970" t="s">
        <v>331</v>
      </c>
      <c r="Q9" s="1857" t="s">
        <v>332</v>
      </c>
      <c r="R9" s="1661" t="s">
        <v>333</v>
      </c>
      <c r="S9" s="1431" t="s">
        <v>334</v>
      </c>
      <c r="T9" s="1431" t="s">
        <v>335</v>
      </c>
      <c r="U9" s="1431" t="s">
        <v>338</v>
      </c>
      <c r="V9" s="1971" t="s">
        <v>339</v>
      </c>
      <c r="W9" s="1954" t="s">
        <v>331</v>
      </c>
      <c r="X9" s="1857" t="s">
        <v>332</v>
      </c>
      <c r="Y9" s="1430" t="s">
        <v>333</v>
      </c>
      <c r="Z9" s="1431" t="s">
        <v>334</v>
      </c>
      <c r="AA9" s="1431" t="s">
        <v>335</v>
      </c>
      <c r="AB9" s="1431" t="s">
        <v>336</v>
      </c>
      <c r="AC9" s="1905" t="s">
        <v>337</v>
      </c>
      <c r="AD9" s="85"/>
      <c r="AE9" s="1043"/>
    </row>
    <row r="10" spans="1:31">
      <c r="A10" s="1043"/>
      <c r="B10" s="85"/>
      <c r="C10" s="1899"/>
      <c r="D10" s="1900"/>
      <c r="E10" s="1901"/>
      <c r="F10" s="1906">
        <v>-1</v>
      </c>
      <c r="G10" s="1402">
        <v>-2</v>
      </c>
      <c r="H10" s="1907">
        <v>-3</v>
      </c>
      <c r="I10" s="1908">
        <v>-4</v>
      </c>
      <c r="J10" s="1952">
        <v>-5</v>
      </c>
      <c r="K10" s="1962">
        <v>-6</v>
      </c>
      <c r="L10" s="1963">
        <v>-7</v>
      </c>
      <c r="M10" s="1963">
        <v>-8</v>
      </c>
      <c r="N10" s="1963">
        <v>-9</v>
      </c>
      <c r="O10" s="1964">
        <v>-10</v>
      </c>
      <c r="P10" s="1972">
        <v>-11</v>
      </c>
      <c r="Q10" s="1973">
        <v>-12</v>
      </c>
      <c r="R10" s="1963">
        <v>-13</v>
      </c>
      <c r="S10" s="1963">
        <v>-14</v>
      </c>
      <c r="T10" s="1963">
        <v>-15</v>
      </c>
      <c r="U10" s="1963">
        <v>-16</v>
      </c>
      <c r="V10" s="1964">
        <v>-17</v>
      </c>
      <c r="W10" s="1955">
        <v>-18</v>
      </c>
      <c r="X10" s="1402">
        <v>-19</v>
      </c>
      <c r="Y10" s="1404">
        <v>-20</v>
      </c>
      <c r="Z10" s="1405">
        <v>-21</v>
      </c>
      <c r="AA10" s="1405">
        <v>-22</v>
      </c>
      <c r="AB10" s="1405">
        <v>-23</v>
      </c>
      <c r="AC10" s="1909">
        <v>-24</v>
      </c>
      <c r="AD10" s="85"/>
      <c r="AE10" s="1043"/>
    </row>
    <row r="11" spans="1:31" ht="19.5" customHeight="1">
      <c r="A11" s="1043"/>
      <c r="B11" s="85"/>
      <c r="C11" s="1866">
        <v>1</v>
      </c>
      <c r="D11" s="1867" t="s">
        <v>340</v>
      </c>
      <c r="E11" s="1984" t="s">
        <v>2920</v>
      </c>
      <c r="F11" s="5201">
        <f>SUM($K11:$O11)+SUM($R11:$V11)-SUM($Y11:$AC11)</f>
        <v>0</v>
      </c>
      <c r="G11" s="5202">
        <f t="shared" ref="G11:H14" si="0">I11+P11-W11</f>
        <v>0</v>
      </c>
      <c r="H11" s="5203">
        <f t="shared" si="0"/>
        <v>0</v>
      </c>
      <c r="I11" s="5309">
        <f>X1A!R39</f>
        <v>0</v>
      </c>
      <c r="J11" s="5204">
        <f>X1A!S39</f>
        <v>0</v>
      </c>
      <c r="K11" s="5205">
        <f>X1A!F39</f>
        <v>0</v>
      </c>
      <c r="L11" s="5206">
        <f>SUM(X1A!G39:K39)</f>
        <v>0</v>
      </c>
      <c r="M11" s="5206">
        <f>SUM(X1A!L39:M39)</f>
        <v>0</v>
      </c>
      <c r="N11" s="5207">
        <f>SUM(X1A!N39:O39)</f>
        <v>0</v>
      </c>
      <c r="O11" s="5208">
        <f>SUM(X1A!P39:Q39)</f>
        <v>0</v>
      </c>
      <c r="P11" s="5209">
        <f>X1A!R40</f>
        <v>0</v>
      </c>
      <c r="Q11" s="5210">
        <f>X1A!S40</f>
        <v>0</v>
      </c>
      <c r="R11" s="5211">
        <f>X1A!F40</f>
        <v>0</v>
      </c>
      <c r="S11" s="5206">
        <f>SUM(X1A!G40:K40)</f>
        <v>0</v>
      </c>
      <c r="T11" s="5206">
        <f>SUM(X1A!L40:M40)</f>
        <v>0</v>
      </c>
      <c r="U11" s="5207">
        <f>SUM(X1A!N40:O40)</f>
        <v>0</v>
      </c>
      <c r="V11" s="5208">
        <f>SUM(X1A!P40:Q40)</f>
        <v>0</v>
      </c>
      <c r="W11" s="5212">
        <f>X1A!R41</f>
        <v>0</v>
      </c>
      <c r="X11" s="5213">
        <f>X1A!S41</f>
        <v>0</v>
      </c>
      <c r="Y11" s="5214">
        <f>X1A!F41</f>
        <v>0</v>
      </c>
      <c r="Z11" s="5215">
        <f>SUM(X1A!G41:K41)</f>
        <v>0</v>
      </c>
      <c r="AA11" s="5215">
        <f>SUM(X1A!L41:M41)</f>
        <v>0</v>
      </c>
      <c r="AB11" s="5216">
        <f>SUM(X1A!N41:O41)</f>
        <v>0</v>
      </c>
      <c r="AC11" s="5217">
        <f>SUM(X1A!P41:Q41)</f>
        <v>0</v>
      </c>
      <c r="AD11" s="85"/>
      <c r="AE11" s="1043"/>
    </row>
    <row r="12" spans="1:31" ht="19.5" customHeight="1">
      <c r="A12" s="1043"/>
      <c r="B12" s="85"/>
      <c r="C12" s="1866">
        <v>2</v>
      </c>
      <c r="D12" s="1869" t="s">
        <v>341</v>
      </c>
      <c r="E12" s="1984"/>
      <c r="F12" s="5201">
        <f>SUM($K12:$O12)+SUM($R12:$V12)-SUM($Y12:$AC12)</f>
        <v>0</v>
      </c>
      <c r="G12" s="5202">
        <f t="shared" si="0"/>
        <v>0</v>
      </c>
      <c r="H12" s="5203">
        <f>J12+Q12-X12</f>
        <v>0</v>
      </c>
      <c r="I12" s="5218"/>
      <c r="J12" s="5219"/>
      <c r="K12" s="5220"/>
      <c r="L12" s="1965"/>
      <c r="M12" s="5310"/>
      <c r="N12" s="5311"/>
      <c r="O12" s="5221"/>
      <c r="P12" s="5222"/>
      <c r="Q12" s="5223"/>
      <c r="R12" s="5224"/>
      <c r="S12" s="1965"/>
      <c r="T12" s="1965"/>
      <c r="U12" s="5225"/>
      <c r="V12" s="5221"/>
      <c r="W12" s="5226"/>
      <c r="X12" s="5227"/>
      <c r="Y12" s="5228"/>
      <c r="Z12" s="5229"/>
      <c r="AA12" s="5229"/>
      <c r="AB12" s="5230"/>
      <c r="AC12" s="5231"/>
      <c r="AD12" s="85"/>
      <c r="AE12" s="1043"/>
    </row>
    <row r="13" spans="1:31" ht="19.5" customHeight="1">
      <c r="A13" s="1043"/>
      <c r="B13" s="85"/>
      <c r="C13" s="1866">
        <v>3</v>
      </c>
      <c r="D13" s="1869" t="s">
        <v>342</v>
      </c>
      <c r="E13" s="1984"/>
      <c r="F13" s="5201">
        <f>SUM($K13:$O13)+SUM($R13:$V13)-SUM($Y13:$AC13)</f>
        <v>0</v>
      </c>
      <c r="G13" s="5202">
        <f t="shared" si="0"/>
        <v>0</v>
      </c>
      <c r="H13" s="5203">
        <f>J13+Q13-X13</f>
        <v>0</v>
      </c>
      <c r="I13" s="5218"/>
      <c r="J13" s="5219"/>
      <c r="K13" s="5220"/>
      <c r="L13" s="1965"/>
      <c r="M13" s="1965"/>
      <c r="N13" s="5225"/>
      <c r="O13" s="5221"/>
      <c r="P13" s="5222"/>
      <c r="Q13" s="5223"/>
      <c r="R13" s="5224"/>
      <c r="S13" s="1965"/>
      <c r="T13" s="1965"/>
      <c r="U13" s="5225"/>
      <c r="V13" s="5221"/>
      <c r="W13" s="5226"/>
      <c r="X13" s="5227"/>
      <c r="Y13" s="5228"/>
      <c r="Z13" s="5229"/>
      <c r="AA13" s="5229"/>
      <c r="AB13" s="5230"/>
      <c r="AC13" s="5231"/>
      <c r="AD13" s="85"/>
      <c r="AE13" s="1043"/>
    </row>
    <row r="14" spans="1:31" ht="19.5" customHeight="1">
      <c r="A14" s="1043"/>
      <c r="B14" s="85"/>
      <c r="C14" s="1866">
        <v>4</v>
      </c>
      <c r="D14" s="1867" t="s">
        <v>343</v>
      </c>
      <c r="E14" s="1984"/>
      <c r="F14" s="5232">
        <f>SUM($K14:$O14)+SUM($R14:$V14)-SUM($Y14:$AC14)</f>
        <v>0</v>
      </c>
      <c r="G14" s="5202">
        <f t="shared" si="0"/>
        <v>0</v>
      </c>
      <c r="H14" s="5203">
        <f>J14+Q14-X14</f>
        <v>0</v>
      </c>
      <c r="I14" s="5233"/>
      <c r="J14" s="5219"/>
      <c r="K14" s="5220"/>
      <c r="L14" s="1965"/>
      <c r="M14" s="1965"/>
      <c r="N14" s="5225"/>
      <c r="O14" s="5221"/>
      <c r="P14" s="5222"/>
      <c r="Q14" s="5223"/>
      <c r="R14" s="5224"/>
      <c r="S14" s="1965"/>
      <c r="T14" s="1965"/>
      <c r="U14" s="5225"/>
      <c r="V14" s="5221"/>
      <c r="W14" s="5226"/>
      <c r="X14" s="5227"/>
      <c r="Y14" s="5228"/>
      <c r="Z14" s="5229"/>
      <c r="AA14" s="5229"/>
      <c r="AB14" s="5230"/>
      <c r="AC14" s="5231"/>
      <c r="AD14" s="85"/>
      <c r="AE14" s="1043"/>
    </row>
    <row r="15" spans="1:31" ht="19.5" customHeight="1">
      <c r="A15" s="1043"/>
      <c r="B15" s="85"/>
      <c r="C15" s="1866">
        <v>5</v>
      </c>
      <c r="D15" s="1867" t="s">
        <v>4776</v>
      </c>
      <c r="E15" s="1984"/>
      <c r="F15" s="5232">
        <f>SUM(F16:F18)</f>
        <v>0</v>
      </c>
      <c r="G15" s="5234">
        <f>SUM(G16:G18)</f>
        <v>0</v>
      </c>
      <c r="H15" s="5235">
        <f>SUM(H16:H18)</f>
        <v>0</v>
      </c>
      <c r="I15" s="5236"/>
      <c r="J15" s="5236"/>
      <c r="K15" s="5237"/>
      <c r="L15" s="5236"/>
      <c r="M15" s="5236"/>
      <c r="N15" s="5236"/>
      <c r="O15" s="5238"/>
      <c r="P15" s="5237"/>
      <c r="Q15" s="5236"/>
      <c r="R15" s="5236"/>
      <c r="S15" s="5236"/>
      <c r="T15" s="5236"/>
      <c r="U15" s="5236"/>
      <c r="V15" s="5238"/>
      <c r="W15" s="5236"/>
      <c r="X15" s="5236"/>
      <c r="Y15" s="5236"/>
      <c r="Z15" s="5236"/>
      <c r="AA15" s="5236"/>
      <c r="AB15" s="5236"/>
      <c r="AC15" s="5239"/>
      <c r="AD15" s="85"/>
      <c r="AE15" s="1043"/>
    </row>
    <row r="16" spans="1:31" ht="19.5" customHeight="1">
      <c r="A16" s="1043"/>
      <c r="B16" s="85"/>
      <c r="C16" s="1866"/>
      <c r="D16" s="1870" t="s">
        <v>345</v>
      </c>
      <c r="E16" s="1985" t="s">
        <v>346</v>
      </c>
      <c r="F16" s="5232">
        <f>SUM($K16:$O16)+SUM($R16:$V16)-SUM($Y16:$AC16)</f>
        <v>0</v>
      </c>
      <c r="G16" s="5202">
        <f t="shared" ref="G16:H18" si="1">I16+P16-W16</f>
        <v>0</v>
      </c>
      <c r="H16" s="5203">
        <f>J16+Q16-X16</f>
        <v>0</v>
      </c>
      <c r="I16" s="5218"/>
      <c r="J16" s="5219"/>
      <c r="K16" s="5220"/>
      <c r="L16" s="1965"/>
      <c r="M16" s="1965"/>
      <c r="N16" s="5225"/>
      <c r="O16" s="5221"/>
      <c r="P16" s="5222"/>
      <c r="Q16" s="5223"/>
      <c r="R16" s="5224"/>
      <c r="S16" s="1965"/>
      <c r="T16" s="1965"/>
      <c r="U16" s="5225"/>
      <c r="V16" s="5221"/>
      <c r="W16" s="5226"/>
      <c r="X16" s="5227"/>
      <c r="Y16" s="5228"/>
      <c r="Z16" s="5229"/>
      <c r="AA16" s="5229"/>
      <c r="AB16" s="5230"/>
      <c r="AC16" s="5231"/>
      <c r="AD16" s="85"/>
      <c r="AE16" s="1043"/>
    </row>
    <row r="17" spans="1:31" ht="19.5" customHeight="1">
      <c r="A17" s="1043"/>
      <c r="B17" s="85"/>
      <c r="C17" s="1866"/>
      <c r="D17" s="1870" t="s">
        <v>345</v>
      </c>
      <c r="E17" s="1985" t="s">
        <v>346</v>
      </c>
      <c r="F17" s="5232">
        <f>SUM($K17:$O17)+SUM($R17:$V17)-SUM($Y17:$AC17)</f>
        <v>0</v>
      </c>
      <c r="G17" s="5202">
        <f t="shared" si="1"/>
        <v>0</v>
      </c>
      <c r="H17" s="5203">
        <f t="shared" si="1"/>
        <v>0</v>
      </c>
      <c r="I17" s="5218"/>
      <c r="J17" s="5219"/>
      <c r="K17" s="5220"/>
      <c r="L17" s="1965"/>
      <c r="M17" s="1965"/>
      <c r="N17" s="5225"/>
      <c r="O17" s="5221"/>
      <c r="P17" s="5222"/>
      <c r="Q17" s="5223"/>
      <c r="R17" s="5224"/>
      <c r="S17" s="1965"/>
      <c r="T17" s="1965"/>
      <c r="U17" s="5225"/>
      <c r="V17" s="5221"/>
      <c r="W17" s="5226"/>
      <c r="X17" s="5227"/>
      <c r="Y17" s="5228"/>
      <c r="Z17" s="5229"/>
      <c r="AA17" s="5229"/>
      <c r="AB17" s="5230"/>
      <c r="AC17" s="5231"/>
      <c r="AD17" s="85"/>
      <c r="AE17" s="1043"/>
    </row>
    <row r="18" spans="1:31" ht="19.5" customHeight="1">
      <c r="A18" s="1043"/>
      <c r="B18" s="85"/>
      <c r="C18" s="1866"/>
      <c r="D18" s="1870" t="s">
        <v>4778</v>
      </c>
      <c r="E18" s="1985" t="s">
        <v>346</v>
      </c>
      <c r="F18" s="5232">
        <f>SUM($K18:$O18)+SUM($R18:$V18)-SUM($Y18:$AC18)</f>
        <v>0</v>
      </c>
      <c r="G18" s="5202">
        <f t="shared" si="1"/>
        <v>0</v>
      </c>
      <c r="H18" s="5203">
        <f t="shared" si="1"/>
        <v>0</v>
      </c>
      <c r="I18" s="5218"/>
      <c r="J18" s="5219"/>
      <c r="K18" s="5220"/>
      <c r="L18" s="1965"/>
      <c r="M18" s="1965"/>
      <c r="N18" s="5225"/>
      <c r="O18" s="5221"/>
      <c r="P18" s="5222"/>
      <c r="Q18" s="5223"/>
      <c r="R18" s="5224"/>
      <c r="S18" s="1965"/>
      <c r="T18" s="1965"/>
      <c r="U18" s="5225"/>
      <c r="V18" s="5221"/>
      <c r="W18" s="5226"/>
      <c r="X18" s="5227"/>
      <c r="Y18" s="5228"/>
      <c r="Z18" s="5229"/>
      <c r="AA18" s="5229"/>
      <c r="AB18" s="5230"/>
      <c r="AC18" s="5231"/>
      <c r="AD18" s="85"/>
      <c r="AE18" s="1043"/>
    </row>
    <row r="19" spans="1:31" ht="19.5" customHeight="1">
      <c r="A19" s="1043"/>
      <c r="B19" s="85"/>
      <c r="C19" s="1866">
        <v>6</v>
      </c>
      <c r="D19" s="1867" t="s">
        <v>4777</v>
      </c>
      <c r="E19" s="1984"/>
      <c r="F19" s="5232">
        <f>SUM(F20:F22)</f>
        <v>0</v>
      </c>
      <c r="G19" s="5234">
        <f>SUM(G20:G22)</f>
        <v>0</v>
      </c>
      <c r="H19" s="5235">
        <f>SUM(H20:H22)</f>
        <v>0</v>
      </c>
      <c r="I19" s="5236"/>
      <c r="J19" s="5236"/>
      <c r="K19" s="5237"/>
      <c r="L19" s="5236"/>
      <c r="M19" s="5236"/>
      <c r="N19" s="5236"/>
      <c r="O19" s="5238"/>
      <c r="P19" s="5237"/>
      <c r="Q19" s="5236"/>
      <c r="R19" s="5236"/>
      <c r="S19" s="5236"/>
      <c r="T19" s="5236"/>
      <c r="U19" s="5236"/>
      <c r="V19" s="5238"/>
      <c r="W19" s="5236"/>
      <c r="X19" s="5236"/>
      <c r="Y19" s="5236"/>
      <c r="Z19" s="5236"/>
      <c r="AA19" s="5236"/>
      <c r="AB19" s="5236"/>
      <c r="AC19" s="5239"/>
      <c r="AD19" s="85"/>
      <c r="AE19" s="1043"/>
    </row>
    <row r="20" spans="1:31" ht="19.5" customHeight="1">
      <c r="A20" s="1043"/>
      <c r="B20" s="85"/>
      <c r="C20" s="1866"/>
      <c r="D20" s="7947" t="s">
        <v>2760</v>
      </c>
      <c r="E20" s="1985" t="s">
        <v>346</v>
      </c>
      <c r="F20" s="5232">
        <f t="shared" ref="F20:F34" si="2">SUM($K20:$O20)+SUM($R20:$V20)-SUM($Y20:$AC20)</f>
        <v>0</v>
      </c>
      <c r="G20" s="5234">
        <f t="shared" ref="G20:H34" si="3">I20+P20-W20</f>
        <v>0</v>
      </c>
      <c r="H20" s="5235">
        <f t="shared" si="3"/>
        <v>0</v>
      </c>
      <c r="I20" s="5218"/>
      <c r="J20" s="5219"/>
      <c r="K20" s="5220"/>
      <c r="L20" s="1965"/>
      <c r="M20" s="1965"/>
      <c r="N20" s="5225"/>
      <c r="O20" s="5221"/>
      <c r="P20" s="5222"/>
      <c r="Q20" s="5223"/>
      <c r="R20" s="5224"/>
      <c r="S20" s="1965"/>
      <c r="T20" s="1965"/>
      <c r="U20" s="5225"/>
      <c r="V20" s="5221"/>
      <c r="W20" s="5226"/>
      <c r="X20" s="5227"/>
      <c r="Y20" s="5228"/>
      <c r="Z20" s="5229"/>
      <c r="AA20" s="5229"/>
      <c r="AB20" s="5230"/>
      <c r="AC20" s="5231"/>
      <c r="AD20" s="85"/>
      <c r="AE20" s="1043"/>
    </row>
    <row r="21" spans="1:31" ht="19.5" customHeight="1">
      <c r="A21" s="1043"/>
      <c r="B21" s="85"/>
      <c r="C21" s="1866"/>
      <c r="D21" s="1870" t="s">
        <v>347</v>
      </c>
      <c r="E21" s="1985" t="s">
        <v>346</v>
      </c>
      <c r="F21" s="5232">
        <f t="shared" si="2"/>
        <v>0</v>
      </c>
      <c r="G21" s="5234">
        <f t="shared" si="3"/>
        <v>0</v>
      </c>
      <c r="H21" s="5235">
        <f t="shared" si="3"/>
        <v>0</v>
      </c>
      <c r="I21" s="5218"/>
      <c r="J21" s="5219"/>
      <c r="K21" s="5220"/>
      <c r="L21" s="1965"/>
      <c r="M21" s="1965"/>
      <c r="N21" s="5225"/>
      <c r="O21" s="5221"/>
      <c r="P21" s="5222"/>
      <c r="Q21" s="5223"/>
      <c r="R21" s="5224"/>
      <c r="S21" s="1965"/>
      <c r="T21" s="1965"/>
      <c r="U21" s="5225"/>
      <c r="V21" s="5221"/>
      <c r="W21" s="5226"/>
      <c r="X21" s="5227"/>
      <c r="Y21" s="5228"/>
      <c r="Z21" s="5229"/>
      <c r="AA21" s="5229"/>
      <c r="AB21" s="5230"/>
      <c r="AC21" s="5231"/>
      <c r="AD21" s="85"/>
      <c r="AE21" s="1043"/>
    </row>
    <row r="22" spans="1:31" ht="19.5" customHeight="1">
      <c r="A22" s="1043"/>
      <c r="B22" s="85"/>
      <c r="C22" s="1866"/>
      <c r="D22" s="1870" t="s">
        <v>347</v>
      </c>
      <c r="E22" s="1985" t="s">
        <v>346</v>
      </c>
      <c r="F22" s="5232">
        <f t="shared" si="2"/>
        <v>0</v>
      </c>
      <c r="G22" s="5234">
        <f t="shared" si="3"/>
        <v>0</v>
      </c>
      <c r="H22" s="5235">
        <f t="shared" si="3"/>
        <v>0</v>
      </c>
      <c r="I22" s="5218"/>
      <c r="J22" s="5219"/>
      <c r="K22" s="5220"/>
      <c r="L22" s="1965"/>
      <c r="M22" s="1965"/>
      <c r="N22" s="5225"/>
      <c r="O22" s="5221"/>
      <c r="P22" s="5222"/>
      <c r="Q22" s="5223"/>
      <c r="R22" s="5224"/>
      <c r="S22" s="1965"/>
      <c r="T22" s="1965"/>
      <c r="U22" s="5225"/>
      <c r="V22" s="5221"/>
      <c r="W22" s="5226"/>
      <c r="X22" s="5227"/>
      <c r="Y22" s="5228"/>
      <c r="Z22" s="5229"/>
      <c r="AA22" s="5229"/>
      <c r="AB22" s="5230"/>
      <c r="AC22" s="5231"/>
      <c r="AD22" s="85"/>
      <c r="AE22" s="1043"/>
    </row>
    <row r="23" spans="1:31" ht="19.5" customHeight="1">
      <c r="A23" s="1043"/>
      <c r="B23" s="85"/>
      <c r="C23" s="1866">
        <v>7</v>
      </c>
      <c r="D23" s="1871" t="s">
        <v>348</v>
      </c>
      <c r="E23" s="1984" t="s">
        <v>349</v>
      </c>
      <c r="F23" s="5232">
        <f t="shared" si="2"/>
        <v>0</v>
      </c>
      <c r="G23" s="5234">
        <f t="shared" si="3"/>
        <v>0</v>
      </c>
      <c r="H23" s="5235">
        <f>J23+Q23-X23</f>
        <v>0</v>
      </c>
      <c r="I23" s="5240">
        <f t="shared" ref="I23:AC23" si="4">SUM(I11:I22)</f>
        <v>0</v>
      </c>
      <c r="J23" s="5241">
        <f t="shared" si="4"/>
        <v>0</v>
      </c>
      <c r="K23" s="5242">
        <f t="shared" si="4"/>
        <v>0</v>
      </c>
      <c r="L23" s="5243">
        <f t="shared" si="4"/>
        <v>0</v>
      </c>
      <c r="M23" s="5243">
        <f t="shared" si="4"/>
        <v>0</v>
      </c>
      <c r="N23" s="5243">
        <f t="shared" si="4"/>
        <v>0</v>
      </c>
      <c r="O23" s="5244">
        <f t="shared" si="4"/>
        <v>0</v>
      </c>
      <c r="P23" s="5245">
        <f t="shared" si="4"/>
        <v>0</v>
      </c>
      <c r="Q23" s="5246">
        <f t="shared" si="4"/>
        <v>0</v>
      </c>
      <c r="R23" s="5247">
        <f t="shared" si="4"/>
        <v>0</v>
      </c>
      <c r="S23" s="5243">
        <f t="shared" si="4"/>
        <v>0</v>
      </c>
      <c r="T23" s="5243">
        <f t="shared" si="4"/>
        <v>0</v>
      </c>
      <c r="U23" s="5243">
        <f t="shared" si="4"/>
        <v>0</v>
      </c>
      <c r="V23" s="5244">
        <f t="shared" si="4"/>
        <v>0</v>
      </c>
      <c r="W23" s="5248">
        <f t="shared" si="4"/>
        <v>0</v>
      </c>
      <c r="X23" s="5249">
        <f t="shared" si="4"/>
        <v>0</v>
      </c>
      <c r="Y23" s="5250">
        <f t="shared" si="4"/>
        <v>0</v>
      </c>
      <c r="Z23" s="5251">
        <f t="shared" si="4"/>
        <v>0</v>
      </c>
      <c r="AA23" s="5251">
        <f t="shared" si="4"/>
        <v>0</v>
      </c>
      <c r="AB23" s="5251">
        <f t="shared" si="4"/>
        <v>0</v>
      </c>
      <c r="AC23" s="5252">
        <f t="shared" si="4"/>
        <v>0</v>
      </c>
      <c r="AD23" s="85"/>
      <c r="AE23" s="1043"/>
    </row>
    <row r="24" spans="1:31" ht="19.5" customHeight="1">
      <c r="A24" s="1043"/>
      <c r="B24" s="85"/>
      <c r="C24" s="1866">
        <v>8</v>
      </c>
      <c r="D24" s="1869" t="s">
        <v>350</v>
      </c>
      <c r="E24" s="1984"/>
      <c r="F24" s="5232">
        <f t="shared" si="2"/>
        <v>0</v>
      </c>
      <c r="G24" s="5234">
        <f t="shared" si="3"/>
        <v>0</v>
      </c>
      <c r="H24" s="5235">
        <f t="shared" si="3"/>
        <v>0</v>
      </c>
      <c r="I24" s="5253"/>
      <c r="J24" s="5254"/>
      <c r="K24" s="5255"/>
      <c r="L24" s="5256"/>
      <c r="M24" s="5256"/>
      <c r="N24" s="5257"/>
      <c r="O24" s="5258"/>
      <c r="P24" s="5259"/>
      <c r="Q24" s="5260"/>
      <c r="R24" s="5261"/>
      <c r="S24" s="5256"/>
      <c r="T24" s="5256"/>
      <c r="U24" s="5257"/>
      <c r="V24" s="5258"/>
      <c r="W24" s="5262"/>
      <c r="X24" s="5263"/>
      <c r="Y24" s="5264"/>
      <c r="Z24" s="5265"/>
      <c r="AA24" s="5265"/>
      <c r="AB24" s="5266"/>
      <c r="AC24" s="5267"/>
      <c r="AD24" s="85"/>
      <c r="AE24" s="1043"/>
    </row>
    <row r="25" spans="1:31" ht="19.5" customHeight="1">
      <c r="A25" s="1043"/>
      <c r="B25" s="85"/>
      <c r="C25" s="1866">
        <v>9</v>
      </c>
      <c r="D25" s="1869" t="s">
        <v>351</v>
      </c>
      <c r="E25" s="1984"/>
      <c r="F25" s="5232">
        <f t="shared" si="2"/>
        <v>0</v>
      </c>
      <c r="G25" s="5234">
        <f t="shared" si="3"/>
        <v>0</v>
      </c>
      <c r="H25" s="5235">
        <f t="shared" si="3"/>
        <v>0</v>
      </c>
      <c r="I25" s="5253"/>
      <c r="J25" s="5254"/>
      <c r="K25" s="5255"/>
      <c r="L25" s="5256"/>
      <c r="M25" s="5256"/>
      <c r="N25" s="5257"/>
      <c r="O25" s="5258"/>
      <c r="P25" s="5259"/>
      <c r="Q25" s="5260"/>
      <c r="R25" s="5261"/>
      <c r="S25" s="5256"/>
      <c r="T25" s="5256"/>
      <c r="U25" s="5257"/>
      <c r="V25" s="5258"/>
      <c r="W25" s="5262"/>
      <c r="X25" s="5263"/>
      <c r="Y25" s="5264"/>
      <c r="Z25" s="5265"/>
      <c r="AA25" s="5265"/>
      <c r="AB25" s="5266"/>
      <c r="AC25" s="5267"/>
      <c r="AD25" s="85"/>
      <c r="AE25" s="1043"/>
    </row>
    <row r="26" spans="1:31" ht="19.5" customHeight="1">
      <c r="A26" s="1043"/>
      <c r="B26" s="85"/>
      <c r="C26" s="1866">
        <v>10</v>
      </c>
      <c r="D26" s="1869" t="s">
        <v>352</v>
      </c>
      <c r="E26" s="1984"/>
      <c r="F26" s="5232">
        <f t="shared" si="2"/>
        <v>0</v>
      </c>
      <c r="G26" s="5234">
        <f t="shared" si="3"/>
        <v>0</v>
      </c>
      <c r="H26" s="5235">
        <f t="shared" si="3"/>
        <v>0</v>
      </c>
      <c r="I26" s="5253"/>
      <c r="J26" s="5254"/>
      <c r="K26" s="5255"/>
      <c r="L26" s="5256"/>
      <c r="M26" s="5256"/>
      <c r="N26" s="5257"/>
      <c r="O26" s="5258"/>
      <c r="P26" s="5259"/>
      <c r="Q26" s="5260"/>
      <c r="R26" s="5261"/>
      <c r="S26" s="5256"/>
      <c r="T26" s="5256"/>
      <c r="U26" s="5257"/>
      <c r="V26" s="5258"/>
      <c r="W26" s="5262"/>
      <c r="X26" s="5263"/>
      <c r="Y26" s="5264"/>
      <c r="Z26" s="5265"/>
      <c r="AA26" s="5265"/>
      <c r="AB26" s="5266"/>
      <c r="AC26" s="5267"/>
      <c r="AD26" s="85"/>
      <c r="AE26" s="1043"/>
    </row>
    <row r="27" spans="1:31" ht="19.5" customHeight="1">
      <c r="A27" s="1043"/>
      <c r="B27" s="85"/>
      <c r="C27" s="1866">
        <v>11</v>
      </c>
      <c r="D27" s="1869" t="s">
        <v>353</v>
      </c>
      <c r="E27" s="1984"/>
      <c r="F27" s="5232">
        <f t="shared" si="2"/>
        <v>0</v>
      </c>
      <c r="G27" s="5234">
        <f t="shared" si="3"/>
        <v>0</v>
      </c>
      <c r="H27" s="5235">
        <f t="shared" si="3"/>
        <v>0</v>
      </c>
      <c r="I27" s="5253"/>
      <c r="J27" s="5254"/>
      <c r="K27" s="5255"/>
      <c r="L27" s="5256"/>
      <c r="M27" s="5256"/>
      <c r="N27" s="5257"/>
      <c r="O27" s="5258"/>
      <c r="P27" s="5259"/>
      <c r="Q27" s="5260"/>
      <c r="R27" s="5261"/>
      <c r="S27" s="5256"/>
      <c r="T27" s="5256"/>
      <c r="U27" s="5257"/>
      <c r="V27" s="5258"/>
      <c r="W27" s="5262"/>
      <c r="X27" s="5263"/>
      <c r="Y27" s="5264"/>
      <c r="Z27" s="5265"/>
      <c r="AA27" s="5265"/>
      <c r="AB27" s="5266"/>
      <c r="AC27" s="5267"/>
      <c r="AD27" s="85"/>
      <c r="AE27" s="1043"/>
    </row>
    <row r="28" spans="1:31" ht="19.5" customHeight="1">
      <c r="A28" s="1043"/>
      <c r="B28" s="85"/>
      <c r="C28" s="1866">
        <v>12</v>
      </c>
      <c r="D28" s="1869" t="s">
        <v>354</v>
      </c>
      <c r="E28" s="1984"/>
      <c r="F28" s="5232">
        <f t="shared" si="2"/>
        <v>0</v>
      </c>
      <c r="G28" s="5234">
        <f t="shared" si="3"/>
        <v>0</v>
      </c>
      <c r="H28" s="5235">
        <f t="shared" si="3"/>
        <v>0</v>
      </c>
      <c r="I28" s="5253"/>
      <c r="J28" s="5254"/>
      <c r="K28" s="5255"/>
      <c r="L28" s="5256"/>
      <c r="M28" s="5256"/>
      <c r="N28" s="5257"/>
      <c r="O28" s="5258"/>
      <c r="P28" s="5259"/>
      <c r="Q28" s="5260"/>
      <c r="R28" s="5261"/>
      <c r="S28" s="5256"/>
      <c r="T28" s="5256"/>
      <c r="U28" s="5257"/>
      <c r="V28" s="5258"/>
      <c r="W28" s="5262"/>
      <c r="X28" s="5263"/>
      <c r="Y28" s="5264"/>
      <c r="Z28" s="5265"/>
      <c r="AA28" s="5265"/>
      <c r="AB28" s="5266"/>
      <c r="AC28" s="5267"/>
      <c r="AD28" s="85"/>
      <c r="AE28" s="1043"/>
    </row>
    <row r="29" spans="1:31" ht="19.5" customHeight="1">
      <c r="A29" s="1043"/>
      <c r="B29" s="85"/>
      <c r="C29" s="1866" t="s">
        <v>355</v>
      </c>
      <c r="D29" s="1869" t="s">
        <v>356</v>
      </c>
      <c r="E29" s="1984"/>
      <c r="F29" s="5232">
        <f t="shared" si="2"/>
        <v>0</v>
      </c>
      <c r="G29" s="5234">
        <f t="shared" si="3"/>
        <v>0</v>
      </c>
      <c r="H29" s="5235">
        <f t="shared" si="3"/>
        <v>0</v>
      </c>
      <c r="I29" s="5253"/>
      <c r="J29" s="5254"/>
      <c r="K29" s="5255"/>
      <c r="L29" s="5256"/>
      <c r="M29" s="5256"/>
      <c r="N29" s="5257"/>
      <c r="O29" s="5258"/>
      <c r="P29" s="5259"/>
      <c r="Q29" s="5260"/>
      <c r="R29" s="5261"/>
      <c r="S29" s="5256"/>
      <c r="T29" s="5256"/>
      <c r="U29" s="5257"/>
      <c r="V29" s="5258"/>
      <c r="W29" s="5262"/>
      <c r="X29" s="5263"/>
      <c r="Y29" s="5264"/>
      <c r="Z29" s="5265"/>
      <c r="AA29" s="5265"/>
      <c r="AB29" s="5266"/>
      <c r="AC29" s="5267"/>
      <c r="AD29" s="85"/>
      <c r="AE29" s="1043"/>
    </row>
    <row r="30" spans="1:31" ht="19.5" customHeight="1">
      <c r="A30" s="1043"/>
      <c r="B30" s="85"/>
      <c r="C30" s="1866" t="s">
        <v>357</v>
      </c>
      <c r="D30" s="1869" t="s">
        <v>358</v>
      </c>
      <c r="E30" s="1984"/>
      <c r="F30" s="5232">
        <f t="shared" si="2"/>
        <v>0</v>
      </c>
      <c r="G30" s="5234">
        <f t="shared" si="3"/>
        <v>0</v>
      </c>
      <c r="H30" s="5235">
        <f t="shared" si="3"/>
        <v>0</v>
      </c>
      <c r="I30" s="5253"/>
      <c r="J30" s="5254"/>
      <c r="K30" s="5255"/>
      <c r="L30" s="5256"/>
      <c r="M30" s="5256"/>
      <c r="N30" s="5257"/>
      <c r="O30" s="5258"/>
      <c r="P30" s="5259"/>
      <c r="Q30" s="5260"/>
      <c r="R30" s="5261"/>
      <c r="S30" s="5256"/>
      <c r="T30" s="5256"/>
      <c r="U30" s="5257"/>
      <c r="V30" s="5258"/>
      <c r="W30" s="5262"/>
      <c r="X30" s="5263"/>
      <c r="Y30" s="5264"/>
      <c r="Z30" s="5265"/>
      <c r="AA30" s="5265"/>
      <c r="AB30" s="5266"/>
      <c r="AC30" s="5267"/>
      <c r="AD30" s="85"/>
      <c r="AE30" s="1043"/>
    </row>
    <row r="31" spans="1:31" ht="19.5" customHeight="1">
      <c r="A31" s="1043"/>
      <c r="B31" s="85"/>
      <c r="C31" s="1866">
        <v>13</v>
      </c>
      <c r="D31" s="1869" t="s">
        <v>359</v>
      </c>
      <c r="E31" s="1984"/>
      <c r="F31" s="5232">
        <f t="shared" si="2"/>
        <v>0</v>
      </c>
      <c r="G31" s="5234">
        <f t="shared" si="3"/>
        <v>0</v>
      </c>
      <c r="H31" s="5235">
        <f t="shared" si="3"/>
        <v>0</v>
      </c>
      <c r="I31" s="5253"/>
      <c r="J31" s="5254"/>
      <c r="K31" s="5255"/>
      <c r="L31" s="5256"/>
      <c r="M31" s="5256"/>
      <c r="N31" s="5257"/>
      <c r="O31" s="5258"/>
      <c r="P31" s="5259"/>
      <c r="Q31" s="5260"/>
      <c r="R31" s="5261"/>
      <c r="S31" s="5256"/>
      <c r="T31" s="5256"/>
      <c r="U31" s="5257"/>
      <c r="V31" s="5258"/>
      <c r="W31" s="5262"/>
      <c r="X31" s="5263"/>
      <c r="Y31" s="5264"/>
      <c r="Z31" s="5265"/>
      <c r="AA31" s="5265"/>
      <c r="AB31" s="5266"/>
      <c r="AC31" s="5267"/>
      <c r="AD31" s="85"/>
      <c r="AE31" s="1043"/>
    </row>
    <row r="32" spans="1:31" ht="19.5" customHeight="1">
      <c r="A32" s="1043"/>
      <c r="B32" s="85"/>
      <c r="C32" s="1866">
        <v>14</v>
      </c>
      <c r="D32" s="1869" t="s">
        <v>360</v>
      </c>
      <c r="E32" s="1984"/>
      <c r="F32" s="5232">
        <f t="shared" si="2"/>
        <v>0</v>
      </c>
      <c r="G32" s="5234">
        <f t="shared" si="3"/>
        <v>0</v>
      </c>
      <c r="H32" s="5235">
        <f t="shared" si="3"/>
        <v>0</v>
      </c>
      <c r="I32" s="5253"/>
      <c r="J32" s="5254"/>
      <c r="K32" s="5255"/>
      <c r="L32" s="5256"/>
      <c r="M32" s="5256"/>
      <c r="N32" s="5257"/>
      <c r="O32" s="5258"/>
      <c r="P32" s="5259"/>
      <c r="Q32" s="5260"/>
      <c r="R32" s="5261"/>
      <c r="S32" s="5256"/>
      <c r="T32" s="5256"/>
      <c r="U32" s="5257"/>
      <c r="V32" s="5258"/>
      <c r="W32" s="5262"/>
      <c r="X32" s="5263"/>
      <c r="Y32" s="5264"/>
      <c r="Z32" s="5265"/>
      <c r="AA32" s="5265"/>
      <c r="AB32" s="5266"/>
      <c r="AC32" s="5267"/>
      <c r="AD32" s="85"/>
      <c r="AE32" s="1043"/>
    </row>
    <row r="33" spans="1:31" ht="19.5" customHeight="1">
      <c r="A33" s="1043"/>
      <c r="B33" s="85"/>
      <c r="C33" s="1866">
        <v>15</v>
      </c>
      <c r="D33" s="1869" t="s">
        <v>361</v>
      </c>
      <c r="E33" s="1984"/>
      <c r="F33" s="5201">
        <f t="shared" si="2"/>
        <v>0</v>
      </c>
      <c r="G33" s="5202">
        <f t="shared" si="3"/>
        <v>0</v>
      </c>
      <c r="H33" s="5203">
        <f t="shared" si="3"/>
        <v>0</v>
      </c>
      <c r="I33" s="5253"/>
      <c r="J33" s="5254"/>
      <c r="K33" s="5255"/>
      <c r="L33" s="5256"/>
      <c r="M33" s="5256"/>
      <c r="N33" s="5257"/>
      <c r="O33" s="5258"/>
      <c r="P33" s="5259"/>
      <c r="Q33" s="5260"/>
      <c r="R33" s="5261"/>
      <c r="S33" s="5256"/>
      <c r="T33" s="5256"/>
      <c r="U33" s="5257"/>
      <c r="V33" s="5258"/>
      <c r="W33" s="5262"/>
      <c r="X33" s="5263"/>
      <c r="Y33" s="5264"/>
      <c r="Z33" s="5265"/>
      <c r="AA33" s="5265"/>
      <c r="AB33" s="5266"/>
      <c r="AC33" s="5267"/>
      <c r="AD33" s="85"/>
      <c r="AE33" s="1043"/>
    </row>
    <row r="34" spans="1:31" ht="19.5" customHeight="1">
      <c r="A34" s="1043"/>
      <c r="B34" s="85"/>
      <c r="C34" s="1866">
        <v>16</v>
      </c>
      <c r="D34" s="1869" t="s">
        <v>362</v>
      </c>
      <c r="E34" s="1984"/>
      <c r="F34" s="5201">
        <f t="shared" si="2"/>
        <v>0</v>
      </c>
      <c r="G34" s="5202">
        <f t="shared" si="3"/>
        <v>0</v>
      </c>
      <c r="H34" s="5203">
        <f t="shared" si="3"/>
        <v>0</v>
      </c>
      <c r="I34" s="5253"/>
      <c r="J34" s="5254"/>
      <c r="K34" s="5255"/>
      <c r="L34" s="5256"/>
      <c r="M34" s="5256"/>
      <c r="N34" s="5257"/>
      <c r="O34" s="5258"/>
      <c r="P34" s="5259"/>
      <c r="Q34" s="5260"/>
      <c r="R34" s="5261"/>
      <c r="S34" s="5256"/>
      <c r="T34" s="5256"/>
      <c r="U34" s="5257"/>
      <c r="V34" s="5258"/>
      <c r="W34" s="5262"/>
      <c r="X34" s="5263"/>
      <c r="Y34" s="5264"/>
      <c r="Z34" s="5265"/>
      <c r="AA34" s="5265"/>
      <c r="AB34" s="5266"/>
      <c r="AC34" s="5267"/>
      <c r="AD34" s="85"/>
      <c r="AE34" s="1043"/>
    </row>
    <row r="35" spans="1:31" ht="19.5" customHeight="1">
      <c r="A35" s="1043"/>
      <c r="B35" s="85"/>
      <c r="C35" s="1866">
        <v>17</v>
      </c>
      <c r="D35" s="1869" t="s">
        <v>4779</v>
      </c>
      <c r="E35" s="1984"/>
      <c r="F35" s="5201">
        <f>SUM(F36:F38)</f>
        <v>0</v>
      </c>
      <c r="G35" s="5202">
        <f>SUM(G36:G38)</f>
        <v>0</v>
      </c>
      <c r="H35" s="5203">
        <f>SUM(H36:H38)</f>
        <v>0</v>
      </c>
      <c r="I35" s="5236"/>
      <c r="J35" s="5236"/>
      <c r="K35" s="5237"/>
      <c r="L35" s="5236"/>
      <c r="M35" s="5236"/>
      <c r="N35" s="5236"/>
      <c r="O35" s="5238"/>
      <c r="P35" s="5237"/>
      <c r="Q35" s="5236"/>
      <c r="R35" s="5236"/>
      <c r="S35" s="5236"/>
      <c r="T35" s="5236"/>
      <c r="U35" s="5236"/>
      <c r="V35" s="5238"/>
      <c r="W35" s="5236"/>
      <c r="X35" s="5236"/>
      <c r="Y35" s="5236"/>
      <c r="Z35" s="5236"/>
      <c r="AA35" s="5236"/>
      <c r="AB35" s="5236"/>
      <c r="AC35" s="5239"/>
      <c r="AD35" s="85"/>
      <c r="AE35" s="1043"/>
    </row>
    <row r="36" spans="1:31" ht="19.5" customHeight="1">
      <c r="A36" s="1043"/>
      <c r="B36" s="85"/>
      <c r="C36" s="1866"/>
      <c r="D36" s="1873" t="s">
        <v>363</v>
      </c>
      <c r="E36" s="1985" t="s">
        <v>346</v>
      </c>
      <c r="F36" s="5201">
        <f>SUM($K36:$O36)+SUM($R36:$V36)-SUM($Y36:$AC36)</f>
        <v>0</v>
      </c>
      <c r="G36" s="5202">
        <f t="shared" ref="G36:H40" si="5">I36+P36-W36</f>
        <v>0</v>
      </c>
      <c r="H36" s="5203">
        <f t="shared" si="5"/>
        <v>0</v>
      </c>
      <c r="I36" s="5253"/>
      <c r="J36" s="5254"/>
      <c r="K36" s="5255"/>
      <c r="L36" s="5256"/>
      <c r="M36" s="5256"/>
      <c r="N36" s="5257"/>
      <c r="O36" s="5258"/>
      <c r="P36" s="5259"/>
      <c r="Q36" s="5260"/>
      <c r="R36" s="5261"/>
      <c r="S36" s="5256"/>
      <c r="T36" s="5256"/>
      <c r="U36" s="5257"/>
      <c r="V36" s="5258"/>
      <c r="W36" s="5262"/>
      <c r="X36" s="5263"/>
      <c r="Y36" s="5264"/>
      <c r="Z36" s="5265"/>
      <c r="AA36" s="5265"/>
      <c r="AB36" s="5266"/>
      <c r="AC36" s="5267"/>
      <c r="AD36" s="85"/>
      <c r="AE36" s="1043"/>
    </row>
    <row r="37" spans="1:31" ht="19.5" customHeight="1">
      <c r="A37" s="1043"/>
      <c r="B37" s="85"/>
      <c r="C37" s="1866"/>
      <c r="D37" s="1873"/>
      <c r="E37" s="1985" t="s">
        <v>346</v>
      </c>
      <c r="F37" s="5201">
        <f>SUM($K37:$O37)+SUM($R37:$V37)-SUM($Y37:$AC37)</f>
        <v>0</v>
      </c>
      <c r="G37" s="5202">
        <f t="shared" si="5"/>
        <v>0</v>
      </c>
      <c r="H37" s="5203">
        <f t="shared" si="5"/>
        <v>0</v>
      </c>
      <c r="I37" s="5253"/>
      <c r="J37" s="5254"/>
      <c r="K37" s="5255"/>
      <c r="L37" s="5256"/>
      <c r="M37" s="5256"/>
      <c r="N37" s="5257"/>
      <c r="O37" s="5258"/>
      <c r="P37" s="5259"/>
      <c r="Q37" s="5260"/>
      <c r="R37" s="5261"/>
      <c r="S37" s="5256"/>
      <c r="T37" s="5256"/>
      <c r="U37" s="5257"/>
      <c r="V37" s="5258"/>
      <c r="W37" s="5262"/>
      <c r="X37" s="5263"/>
      <c r="Y37" s="5264"/>
      <c r="Z37" s="5265"/>
      <c r="AA37" s="5265"/>
      <c r="AB37" s="5266"/>
      <c r="AC37" s="5267"/>
      <c r="AD37" s="85"/>
      <c r="AE37" s="1043"/>
    </row>
    <row r="38" spans="1:31" ht="19.5" customHeight="1">
      <c r="A38" s="1043"/>
      <c r="B38" s="85"/>
      <c r="C38" s="1866"/>
      <c r="D38" s="1873"/>
      <c r="E38" s="1985" t="s">
        <v>346</v>
      </c>
      <c r="F38" s="5201">
        <f>SUM($K38:$O38)+SUM($R38:$V38)-SUM($Y38:$AC38)</f>
        <v>0</v>
      </c>
      <c r="G38" s="5202">
        <f t="shared" si="5"/>
        <v>0</v>
      </c>
      <c r="H38" s="5203">
        <f t="shared" si="5"/>
        <v>0</v>
      </c>
      <c r="I38" s="5253"/>
      <c r="J38" s="5254"/>
      <c r="K38" s="5255"/>
      <c r="L38" s="5256"/>
      <c r="M38" s="5256"/>
      <c r="N38" s="5257"/>
      <c r="O38" s="5258"/>
      <c r="P38" s="5259"/>
      <c r="Q38" s="5260"/>
      <c r="R38" s="5261"/>
      <c r="S38" s="5256"/>
      <c r="T38" s="5256"/>
      <c r="U38" s="5257"/>
      <c r="V38" s="5258"/>
      <c r="W38" s="5262"/>
      <c r="X38" s="5263"/>
      <c r="Y38" s="5264"/>
      <c r="Z38" s="5265"/>
      <c r="AA38" s="5265"/>
      <c r="AB38" s="5266"/>
      <c r="AC38" s="5267"/>
      <c r="AD38" s="85"/>
      <c r="AE38" s="1043"/>
    </row>
    <row r="39" spans="1:31" ht="19.5" customHeight="1">
      <c r="A39" s="1043"/>
      <c r="B39" s="85"/>
      <c r="C39" s="1866">
        <v>18</v>
      </c>
      <c r="D39" s="1869" t="s">
        <v>364</v>
      </c>
      <c r="E39" s="1984"/>
      <c r="F39" s="5201">
        <f>SUM($K39:$O39)+SUM($R39:$V39)-SUM($Y39:$AC39)</f>
        <v>0</v>
      </c>
      <c r="G39" s="5202">
        <f t="shared" si="5"/>
        <v>0</v>
      </c>
      <c r="H39" s="5203">
        <f t="shared" si="5"/>
        <v>0</v>
      </c>
      <c r="I39" s="5253"/>
      <c r="J39" s="5254"/>
      <c r="K39" s="5255"/>
      <c r="L39" s="5256"/>
      <c r="M39" s="5256"/>
      <c r="N39" s="5257"/>
      <c r="O39" s="5258"/>
      <c r="P39" s="5259"/>
      <c r="Q39" s="5260"/>
      <c r="R39" s="5261"/>
      <c r="S39" s="5256"/>
      <c r="T39" s="5256"/>
      <c r="U39" s="5257"/>
      <c r="V39" s="5258"/>
      <c r="W39" s="5262"/>
      <c r="X39" s="5263"/>
      <c r="Y39" s="5264"/>
      <c r="Z39" s="5265"/>
      <c r="AA39" s="5265"/>
      <c r="AB39" s="5266"/>
      <c r="AC39" s="5267"/>
      <c r="AD39" s="85"/>
      <c r="AE39" s="1043"/>
    </row>
    <row r="40" spans="1:31" ht="26.25" customHeight="1">
      <c r="A40" s="1043"/>
      <c r="B40" s="85"/>
      <c r="C40" s="1866">
        <v>19</v>
      </c>
      <c r="D40" s="1869" t="s">
        <v>365</v>
      </c>
      <c r="E40" s="1984"/>
      <c r="F40" s="5201">
        <f>SUM($K40:$O40)+SUM($R40:$V40)-SUM($Y40:$AC40)</f>
        <v>0</v>
      </c>
      <c r="G40" s="5202">
        <f t="shared" si="5"/>
        <v>0</v>
      </c>
      <c r="H40" s="5203">
        <f t="shared" si="5"/>
        <v>0</v>
      </c>
      <c r="I40" s="5253"/>
      <c r="J40" s="5254"/>
      <c r="K40" s="5255"/>
      <c r="L40" s="5256"/>
      <c r="M40" s="5256"/>
      <c r="N40" s="5257"/>
      <c r="O40" s="5258"/>
      <c r="P40" s="5259"/>
      <c r="Q40" s="5260"/>
      <c r="R40" s="5261"/>
      <c r="S40" s="5256"/>
      <c r="T40" s="5256"/>
      <c r="U40" s="5257"/>
      <c r="V40" s="5258"/>
      <c r="W40" s="5262"/>
      <c r="X40" s="5263"/>
      <c r="Y40" s="5264"/>
      <c r="Z40" s="5265"/>
      <c r="AA40" s="5265"/>
      <c r="AB40" s="5266"/>
      <c r="AC40" s="5267"/>
      <c r="AD40" s="85"/>
      <c r="AE40" s="1043"/>
    </row>
    <row r="41" spans="1:31" ht="19.5" customHeight="1">
      <c r="A41" s="1043"/>
      <c r="B41" s="85"/>
      <c r="C41" s="1866" t="s">
        <v>366</v>
      </c>
      <c r="D41" s="1869" t="s">
        <v>4780</v>
      </c>
      <c r="E41" s="1984"/>
      <c r="F41" s="5201">
        <f>SUM(F42:F44)</f>
        <v>0</v>
      </c>
      <c r="G41" s="5202">
        <f>SUM(G42:G44)</f>
        <v>0</v>
      </c>
      <c r="H41" s="5203">
        <f>SUM(H42:H44)</f>
        <v>0</v>
      </c>
      <c r="I41" s="5236"/>
      <c r="J41" s="5236"/>
      <c r="K41" s="5237"/>
      <c r="L41" s="5236"/>
      <c r="M41" s="5236"/>
      <c r="N41" s="5236"/>
      <c r="O41" s="5238"/>
      <c r="P41" s="5237"/>
      <c r="Q41" s="5236"/>
      <c r="R41" s="5236"/>
      <c r="S41" s="5236"/>
      <c r="T41" s="5236"/>
      <c r="U41" s="5236"/>
      <c r="V41" s="5238"/>
      <c r="W41" s="5236"/>
      <c r="X41" s="5236"/>
      <c r="Y41" s="5236"/>
      <c r="Z41" s="5236"/>
      <c r="AA41" s="5236"/>
      <c r="AB41" s="5236"/>
      <c r="AC41" s="5239"/>
      <c r="AD41" s="85"/>
      <c r="AE41" s="1043"/>
    </row>
    <row r="42" spans="1:31" ht="19.5" customHeight="1">
      <c r="A42" s="1043"/>
      <c r="B42" s="85"/>
      <c r="C42" s="1866"/>
      <c r="D42" s="7958" t="s">
        <v>4775</v>
      </c>
      <c r="E42" s="1985" t="s">
        <v>346</v>
      </c>
      <c r="F42" s="5201">
        <f t="shared" ref="F42:F53" si="6">SUM($K42:$O42)+SUM($R42:$V42)-SUM($Y42:$AC42)</f>
        <v>0</v>
      </c>
      <c r="G42" s="5202">
        <f t="shared" ref="G42:H60" si="7">I42+P42-W42</f>
        <v>0</v>
      </c>
      <c r="H42" s="5203">
        <f t="shared" si="7"/>
        <v>0</v>
      </c>
      <c r="I42" s="5253"/>
      <c r="J42" s="5254"/>
      <c r="K42" s="5255"/>
      <c r="L42" s="5256"/>
      <c r="M42" s="5256"/>
      <c r="N42" s="5257"/>
      <c r="O42" s="5258"/>
      <c r="P42" s="5259"/>
      <c r="Q42" s="5260"/>
      <c r="R42" s="5261"/>
      <c r="S42" s="5256"/>
      <c r="T42" s="5256"/>
      <c r="U42" s="5257"/>
      <c r="V42" s="5258"/>
      <c r="W42" s="5262"/>
      <c r="X42" s="5263"/>
      <c r="Y42" s="5264"/>
      <c r="Z42" s="5265"/>
      <c r="AA42" s="5265"/>
      <c r="AB42" s="5266"/>
      <c r="AC42" s="5267"/>
      <c r="AD42" s="85"/>
      <c r="AE42" s="1043"/>
    </row>
    <row r="43" spans="1:31" ht="19.5" customHeight="1">
      <c r="A43" s="1043"/>
      <c r="B43" s="85"/>
      <c r="C43" s="1866"/>
      <c r="D43" s="1873"/>
      <c r="E43" s="1985" t="s">
        <v>346</v>
      </c>
      <c r="F43" s="5201">
        <f t="shared" si="6"/>
        <v>0</v>
      </c>
      <c r="G43" s="5202">
        <f t="shared" si="7"/>
        <v>0</v>
      </c>
      <c r="H43" s="5203">
        <f t="shared" si="7"/>
        <v>0</v>
      </c>
      <c r="I43" s="5253"/>
      <c r="J43" s="5254"/>
      <c r="K43" s="5255"/>
      <c r="L43" s="5256"/>
      <c r="M43" s="5256"/>
      <c r="N43" s="5257"/>
      <c r="O43" s="5258"/>
      <c r="P43" s="5259"/>
      <c r="Q43" s="5260"/>
      <c r="R43" s="5261"/>
      <c r="S43" s="5256"/>
      <c r="T43" s="5256"/>
      <c r="U43" s="5257"/>
      <c r="V43" s="5258"/>
      <c r="W43" s="5262"/>
      <c r="X43" s="5263"/>
      <c r="Y43" s="5264"/>
      <c r="Z43" s="5265"/>
      <c r="AA43" s="5265"/>
      <c r="AB43" s="5266"/>
      <c r="AC43" s="5267"/>
      <c r="AD43" s="85"/>
      <c r="AE43" s="1043"/>
    </row>
    <row r="44" spans="1:31" ht="19.5" customHeight="1">
      <c r="A44" s="1043"/>
      <c r="B44" s="85"/>
      <c r="C44" s="1866"/>
      <c r="D44" s="1873"/>
      <c r="E44" s="1985" t="s">
        <v>346</v>
      </c>
      <c r="F44" s="5201">
        <f t="shared" si="6"/>
        <v>0</v>
      </c>
      <c r="G44" s="5202">
        <f t="shared" si="7"/>
        <v>0</v>
      </c>
      <c r="H44" s="5203">
        <f t="shared" si="7"/>
        <v>0</v>
      </c>
      <c r="I44" s="5253"/>
      <c r="J44" s="5254"/>
      <c r="K44" s="5255"/>
      <c r="L44" s="5256"/>
      <c r="M44" s="5256"/>
      <c r="N44" s="5257"/>
      <c r="O44" s="5258"/>
      <c r="P44" s="5259"/>
      <c r="Q44" s="5260"/>
      <c r="R44" s="5261"/>
      <c r="S44" s="5256"/>
      <c r="T44" s="5256"/>
      <c r="U44" s="5257"/>
      <c r="V44" s="5258"/>
      <c r="W44" s="5262"/>
      <c r="X44" s="5263"/>
      <c r="Y44" s="5264"/>
      <c r="Z44" s="5265"/>
      <c r="AA44" s="5265"/>
      <c r="AB44" s="5266"/>
      <c r="AC44" s="5267"/>
      <c r="AD44" s="85"/>
      <c r="AE44" s="1043"/>
    </row>
    <row r="45" spans="1:31" ht="19.5" customHeight="1">
      <c r="A45" s="1043"/>
      <c r="B45" s="85"/>
      <c r="C45" s="1866">
        <v>20</v>
      </c>
      <c r="D45" s="1869" t="s">
        <v>367</v>
      </c>
      <c r="E45" s="1984" t="s">
        <v>368</v>
      </c>
      <c r="F45" s="5201">
        <f>SUM($K45:$O45)+SUM($R45:$V45)-SUM($Y45:$AC45)</f>
        <v>0</v>
      </c>
      <c r="G45" s="5202">
        <f t="shared" si="7"/>
        <v>0</v>
      </c>
      <c r="H45" s="5203">
        <f t="shared" si="7"/>
        <v>0</v>
      </c>
      <c r="I45" s="5240">
        <f>SUM(I$24:I$44)</f>
        <v>0</v>
      </c>
      <c r="J45" s="5241">
        <f t="shared" ref="J45:AC45" si="8">SUM(J$24:J$44)</f>
        <v>0</v>
      </c>
      <c r="K45" s="5242">
        <f t="shared" si="8"/>
        <v>0</v>
      </c>
      <c r="L45" s="5243">
        <f t="shared" si="8"/>
        <v>0</v>
      </c>
      <c r="M45" s="5243">
        <f t="shared" si="8"/>
        <v>0</v>
      </c>
      <c r="N45" s="5243">
        <f t="shared" si="8"/>
        <v>0</v>
      </c>
      <c r="O45" s="5244">
        <f t="shared" si="8"/>
        <v>0</v>
      </c>
      <c r="P45" s="5245">
        <f t="shared" si="8"/>
        <v>0</v>
      </c>
      <c r="Q45" s="5246">
        <f t="shared" si="8"/>
        <v>0</v>
      </c>
      <c r="R45" s="5247">
        <f t="shared" si="8"/>
        <v>0</v>
      </c>
      <c r="S45" s="5243">
        <f t="shared" si="8"/>
        <v>0</v>
      </c>
      <c r="T45" s="5243">
        <f t="shared" si="8"/>
        <v>0</v>
      </c>
      <c r="U45" s="5243">
        <f t="shared" si="8"/>
        <v>0</v>
      </c>
      <c r="V45" s="5244">
        <f t="shared" si="8"/>
        <v>0</v>
      </c>
      <c r="W45" s="5248">
        <f t="shared" si="8"/>
        <v>0</v>
      </c>
      <c r="X45" s="5249">
        <f t="shared" si="8"/>
        <v>0</v>
      </c>
      <c r="Y45" s="5250">
        <f t="shared" si="8"/>
        <v>0</v>
      </c>
      <c r="Z45" s="5251">
        <f t="shared" si="8"/>
        <v>0</v>
      </c>
      <c r="AA45" s="5251">
        <f t="shared" si="8"/>
        <v>0</v>
      </c>
      <c r="AB45" s="5251">
        <f t="shared" si="8"/>
        <v>0</v>
      </c>
      <c r="AC45" s="5252">
        <f t="shared" si="8"/>
        <v>0</v>
      </c>
      <c r="AD45" s="85"/>
      <c r="AE45" s="1043"/>
    </row>
    <row r="46" spans="1:31" ht="34.5" customHeight="1">
      <c r="A46" s="1043"/>
      <c r="B46" s="85"/>
      <c r="C46" s="1866">
        <v>21</v>
      </c>
      <c r="D46" s="1869" t="s">
        <v>2991</v>
      </c>
      <c r="E46" s="5200" t="s">
        <v>3160</v>
      </c>
      <c r="F46" s="5201">
        <f t="shared" si="6"/>
        <v>0</v>
      </c>
      <c r="G46" s="5202">
        <f>I46+P46-W46</f>
        <v>0</v>
      </c>
      <c r="H46" s="5203">
        <f>J46+Q46-X46</f>
        <v>0</v>
      </c>
      <c r="I46" s="5268"/>
      <c r="J46" s="5269"/>
      <c r="K46" s="5270"/>
      <c r="L46" s="5271"/>
      <c r="M46" s="5271"/>
      <c r="N46" s="5272"/>
      <c r="O46" s="5273"/>
      <c r="P46" s="5274"/>
      <c r="Q46" s="5275"/>
      <c r="R46" s="5276"/>
      <c r="S46" s="5271"/>
      <c r="T46" s="5271"/>
      <c r="U46" s="5272"/>
      <c r="V46" s="5273"/>
      <c r="W46" s="5277"/>
      <c r="X46" s="5278"/>
      <c r="Y46" s="5279"/>
      <c r="Z46" s="5280"/>
      <c r="AA46" s="5280"/>
      <c r="AB46" s="5281"/>
      <c r="AC46" s="5282"/>
      <c r="AD46" s="85"/>
      <c r="AE46" s="1043"/>
    </row>
    <row r="47" spans="1:31" ht="19.5" customHeight="1">
      <c r="A47" s="1043"/>
      <c r="B47" s="85"/>
      <c r="C47" s="1866">
        <v>22</v>
      </c>
      <c r="D47" s="1869" t="s">
        <v>2992</v>
      </c>
      <c r="E47" s="1986" t="s">
        <v>346</v>
      </c>
      <c r="F47" s="5201">
        <f t="shared" si="6"/>
        <v>0</v>
      </c>
      <c r="G47" s="5202">
        <f t="shared" si="7"/>
        <v>0</v>
      </c>
      <c r="H47" s="5203">
        <f t="shared" si="7"/>
        <v>0</v>
      </c>
      <c r="I47" s="5253"/>
      <c r="J47" s="5254"/>
      <c r="K47" s="5255"/>
      <c r="L47" s="5256"/>
      <c r="M47" s="5256"/>
      <c r="N47" s="5257"/>
      <c r="O47" s="5258"/>
      <c r="P47" s="5259"/>
      <c r="Q47" s="5260"/>
      <c r="R47" s="5261"/>
      <c r="S47" s="5256"/>
      <c r="T47" s="5256" t="s">
        <v>8</v>
      </c>
      <c r="U47" s="5257"/>
      <c r="V47" s="5258"/>
      <c r="W47" s="5262"/>
      <c r="X47" s="5263"/>
      <c r="Y47" s="5264"/>
      <c r="Z47" s="5265"/>
      <c r="AA47" s="5265"/>
      <c r="AB47" s="5266"/>
      <c r="AC47" s="5267"/>
      <c r="AD47" s="85"/>
      <c r="AE47" s="1043"/>
    </row>
    <row r="48" spans="1:31" ht="19.5" customHeight="1">
      <c r="A48" s="1043"/>
      <c r="B48" s="85"/>
      <c r="C48" s="1866">
        <v>23</v>
      </c>
      <c r="D48" s="5199" t="s">
        <v>3924</v>
      </c>
      <c r="E48" s="1986" t="s">
        <v>346</v>
      </c>
      <c r="F48" s="5201">
        <f t="shared" si="6"/>
        <v>0</v>
      </c>
      <c r="G48" s="5202">
        <f>I48+P48-W48</f>
        <v>0</v>
      </c>
      <c r="H48" s="5203">
        <f>J48+Q48-X48</f>
        <v>0</v>
      </c>
      <c r="I48" s="5253"/>
      <c r="J48" s="5254"/>
      <c r="K48" s="5255"/>
      <c r="L48" s="5256"/>
      <c r="M48" s="5256"/>
      <c r="N48" s="5257"/>
      <c r="O48" s="5258"/>
      <c r="P48" s="5259"/>
      <c r="Q48" s="5260"/>
      <c r="R48" s="5261"/>
      <c r="S48" s="5256"/>
      <c r="T48" s="5256" t="s">
        <v>8</v>
      </c>
      <c r="U48" s="5257"/>
      <c r="V48" s="5258"/>
      <c r="W48" s="5262"/>
      <c r="X48" s="5263"/>
      <c r="Y48" s="5264"/>
      <c r="Z48" s="5265"/>
      <c r="AA48" s="5265"/>
      <c r="AB48" s="5266"/>
      <c r="AC48" s="5267"/>
      <c r="AD48" s="85"/>
      <c r="AE48" s="1043"/>
    </row>
    <row r="49" spans="1:31" ht="19.5" customHeight="1">
      <c r="A49" s="1043"/>
      <c r="B49" s="85"/>
      <c r="C49" s="1866" t="s">
        <v>369</v>
      </c>
      <c r="D49" s="5199" t="s">
        <v>3161</v>
      </c>
      <c r="E49" s="1986" t="s">
        <v>346</v>
      </c>
      <c r="F49" s="5201">
        <f t="shared" si="6"/>
        <v>0</v>
      </c>
      <c r="G49" s="5202">
        <f t="shared" si="7"/>
        <v>0</v>
      </c>
      <c r="H49" s="5203">
        <f t="shared" si="7"/>
        <v>0</v>
      </c>
      <c r="I49" s="5253"/>
      <c r="J49" s="5254"/>
      <c r="K49" s="5255"/>
      <c r="L49" s="5256"/>
      <c r="M49" s="5256"/>
      <c r="N49" s="5257"/>
      <c r="O49" s="5258"/>
      <c r="P49" s="5259"/>
      <c r="Q49" s="5260"/>
      <c r="R49" s="5261"/>
      <c r="S49" s="5256"/>
      <c r="T49" s="5256" t="s">
        <v>8</v>
      </c>
      <c r="U49" s="5257"/>
      <c r="V49" s="5258"/>
      <c r="W49" s="5262"/>
      <c r="X49" s="5263"/>
      <c r="Y49" s="5264"/>
      <c r="Z49" s="5265"/>
      <c r="AA49" s="5265"/>
      <c r="AB49" s="5266"/>
      <c r="AC49" s="5267"/>
      <c r="AD49" s="85"/>
      <c r="AE49" s="1043"/>
    </row>
    <row r="50" spans="1:31" ht="19.5" customHeight="1">
      <c r="A50" s="1043"/>
      <c r="B50" s="85"/>
      <c r="C50" s="1866" t="s">
        <v>370</v>
      </c>
      <c r="D50" s="5199" t="s">
        <v>3162</v>
      </c>
      <c r="E50" s="1986" t="s">
        <v>346</v>
      </c>
      <c r="F50" s="5201">
        <f t="shared" si="6"/>
        <v>0</v>
      </c>
      <c r="G50" s="5202">
        <f t="shared" si="7"/>
        <v>0</v>
      </c>
      <c r="H50" s="5203">
        <f t="shared" si="7"/>
        <v>0</v>
      </c>
      <c r="I50" s="5253"/>
      <c r="J50" s="5254"/>
      <c r="K50" s="5255"/>
      <c r="L50" s="5256"/>
      <c r="M50" s="5256"/>
      <c r="N50" s="5257"/>
      <c r="O50" s="5258"/>
      <c r="P50" s="5259"/>
      <c r="Q50" s="5260"/>
      <c r="R50" s="5261"/>
      <c r="S50" s="5256"/>
      <c r="T50" s="5256"/>
      <c r="U50" s="5257"/>
      <c r="V50" s="5258"/>
      <c r="W50" s="5262"/>
      <c r="X50" s="5263"/>
      <c r="Y50" s="5264"/>
      <c r="Z50" s="5265"/>
      <c r="AA50" s="5265"/>
      <c r="AB50" s="5266"/>
      <c r="AC50" s="5267"/>
      <c r="AD50" s="85"/>
      <c r="AE50" s="1043"/>
    </row>
    <row r="51" spans="1:31" ht="19.5" customHeight="1">
      <c r="A51" s="1043"/>
      <c r="B51" s="85"/>
      <c r="C51" s="1866">
        <v>25</v>
      </c>
      <c r="D51" s="1869" t="s">
        <v>371</v>
      </c>
      <c r="E51" s="1986" t="s">
        <v>346</v>
      </c>
      <c r="F51" s="5201">
        <f t="shared" si="6"/>
        <v>0</v>
      </c>
      <c r="G51" s="5202">
        <f t="shared" si="7"/>
        <v>0</v>
      </c>
      <c r="H51" s="5203">
        <f t="shared" si="7"/>
        <v>0</v>
      </c>
      <c r="I51" s="5253"/>
      <c r="J51" s="5254"/>
      <c r="K51" s="5255"/>
      <c r="L51" s="5256"/>
      <c r="M51" s="5256"/>
      <c r="N51" s="5257"/>
      <c r="O51" s="5258"/>
      <c r="P51" s="5259"/>
      <c r="Q51" s="5260"/>
      <c r="R51" s="5261"/>
      <c r="S51" s="5256"/>
      <c r="T51" s="5256" t="s">
        <v>8</v>
      </c>
      <c r="U51" s="5257"/>
      <c r="V51" s="5258"/>
      <c r="W51" s="5262"/>
      <c r="X51" s="5263"/>
      <c r="Y51" s="5264"/>
      <c r="Z51" s="5265"/>
      <c r="AA51" s="5265"/>
      <c r="AB51" s="5266"/>
      <c r="AC51" s="5267"/>
      <c r="AD51" s="85"/>
      <c r="AE51" s="1043"/>
    </row>
    <row r="52" spans="1:31" ht="19.5" customHeight="1">
      <c r="A52" s="1043"/>
      <c r="B52" s="85"/>
      <c r="C52" s="1866">
        <v>26</v>
      </c>
      <c r="D52" s="1869" t="s">
        <v>372</v>
      </c>
      <c r="E52" s="1986" t="s">
        <v>346</v>
      </c>
      <c r="F52" s="5201">
        <f t="shared" si="6"/>
        <v>0</v>
      </c>
      <c r="G52" s="5202">
        <f t="shared" si="7"/>
        <v>0</v>
      </c>
      <c r="H52" s="5203">
        <f t="shared" si="7"/>
        <v>0</v>
      </c>
      <c r="I52" s="5253"/>
      <c r="J52" s="5254"/>
      <c r="K52" s="5255"/>
      <c r="L52" s="5256"/>
      <c r="M52" s="5256"/>
      <c r="N52" s="5257"/>
      <c r="O52" s="5258"/>
      <c r="P52" s="5259"/>
      <c r="Q52" s="5260"/>
      <c r="R52" s="5261"/>
      <c r="S52" s="5256"/>
      <c r="T52" s="5256" t="s">
        <v>8</v>
      </c>
      <c r="U52" s="5257"/>
      <c r="V52" s="5258"/>
      <c r="W52" s="5262"/>
      <c r="X52" s="5263"/>
      <c r="Y52" s="5264"/>
      <c r="Z52" s="5265"/>
      <c r="AA52" s="5265"/>
      <c r="AB52" s="5266"/>
      <c r="AC52" s="5267"/>
      <c r="AD52" s="85"/>
      <c r="AE52" s="1043"/>
    </row>
    <row r="53" spans="1:31" s="7136" customFormat="1" ht="19.5" customHeight="1">
      <c r="A53" s="6182"/>
      <c r="B53" s="6181"/>
      <c r="C53" s="7948" t="s">
        <v>4772</v>
      </c>
      <c r="D53" s="7946" t="s">
        <v>2761</v>
      </c>
      <c r="E53" s="1986" t="s">
        <v>346</v>
      </c>
      <c r="F53" s="5201">
        <f t="shared" si="6"/>
        <v>0</v>
      </c>
      <c r="G53" s="5202">
        <f>I53+P53-W53</f>
        <v>0</v>
      </c>
      <c r="H53" s="5203">
        <f>J53+Q53-X53</f>
        <v>0</v>
      </c>
      <c r="I53" s="7934"/>
      <c r="J53" s="7935"/>
      <c r="K53" s="7936"/>
      <c r="L53" s="7937"/>
      <c r="M53" s="7937"/>
      <c r="N53" s="7938"/>
      <c r="O53" s="7939"/>
      <c r="P53" s="7940"/>
      <c r="Q53" s="7941"/>
      <c r="R53" s="7942"/>
      <c r="S53" s="7937"/>
      <c r="T53" s="7937"/>
      <c r="U53" s="7938"/>
      <c r="V53" s="7939"/>
      <c r="W53" s="7943"/>
      <c r="X53" s="7941"/>
      <c r="Y53" s="7944"/>
      <c r="Z53" s="7937"/>
      <c r="AA53" s="7937"/>
      <c r="AB53" s="7938"/>
      <c r="AC53" s="7945"/>
      <c r="AD53" s="6181"/>
      <c r="AE53" s="6182"/>
    </row>
    <row r="54" spans="1:31">
      <c r="A54" s="1043"/>
      <c r="B54" s="85"/>
      <c r="C54" s="1866">
        <v>27</v>
      </c>
      <c r="D54" s="1874" t="s">
        <v>373</v>
      </c>
      <c r="E54" s="1987" t="s">
        <v>4773</v>
      </c>
      <c r="F54" s="5201">
        <f>SUM(K54:O54)+SUM(R54:V54)-SUM(Y54:AC54)</f>
        <v>0</v>
      </c>
      <c r="G54" s="5202">
        <f>I54+P54-W54</f>
        <v>0</v>
      </c>
      <c r="H54" s="5203">
        <f>J54+Q54-X54</f>
        <v>0</v>
      </c>
      <c r="I54" s="5240">
        <f t="shared" ref="I54:W54" si="9">SUM(I$45:I$53)</f>
        <v>0</v>
      </c>
      <c r="J54" s="5241">
        <f t="shared" si="9"/>
        <v>0</v>
      </c>
      <c r="K54" s="7951">
        <f t="shared" si="9"/>
        <v>0</v>
      </c>
      <c r="L54" s="7952">
        <f t="shared" si="9"/>
        <v>0</v>
      </c>
      <c r="M54" s="7952">
        <f t="shared" si="9"/>
        <v>0</v>
      </c>
      <c r="N54" s="7952">
        <f t="shared" si="9"/>
        <v>0</v>
      </c>
      <c r="O54" s="7953">
        <f t="shared" si="9"/>
        <v>0</v>
      </c>
      <c r="P54" s="5245">
        <f t="shared" si="9"/>
        <v>0</v>
      </c>
      <c r="Q54" s="5246">
        <f t="shared" si="9"/>
        <v>0</v>
      </c>
      <c r="R54" s="7949">
        <f t="shared" si="9"/>
        <v>0</v>
      </c>
      <c r="S54" s="7950">
        <f t="shared" si="9"/>
        <v>0</v>
      </c>
      <c r="T54" s="7950">
        <f t="shared" si="9"/>
        <v>0</v>
      </c>
      <c r="U54" s="7950">
        <f t="shared" si="9"/>
        <v>0</v>
      </c>
      <c r="V54" s="7954">
        <f t="shared" si="9"/>
        <v>0</v>
      </c>
      <c r="W54" s="7955">
        <f t="shared" si="9"/>
        <v>0</v>
      </c>
      <c r="X54" s="7950">
        <f t="shared" ref="X54:AC54" si="10">SUM(X$45:X$53)</f>
        <v>0</v>
      </c>
      <c r="Y54" s="7950">
        <f t="shared" si="10"/>
        <v>0</v>
      </c>
      <c r="Z54" s="7950">
        <f t="shared" si="10"/>
        <v>0</v>
      </c>
      <c r="AA54" s="7950">
        <f t="shared" si="10"/>
        <v>0</v>
      </c>
      <c r="AB54" s="7950">
        <f t="shared" si="10"/>
        <v>0</v>
      </c>
      <c r="AC54" s="7954">
        <f t="shared" si="10"/>
        <v>0</v>
      </c>
      <c r="AD54" s="85"/>
      <c r="AE54" s="1043"/>
    </row>
    <row r="55" spans="1:31" ht="28.5">
      <c r="A55" s="1043"/>
      <c r="B55" s="85"/>
      <c r="C55" s="1866">
        <v>28</v>
      </c>
      <c r="D55" s="1875" t="s">
        <v>4771</v>
      </c>
      <c r="E55" s="1984" t="s">
        <v>374</v>
      </c>
      <c r="F55" s="5201">
        <f t="shared" ref="F55:F60" si="11">SUM($K55:$O55)+SUM($R55:$V55)-SUM($Y55:$AC55)</f>
        <v>0</v>
      </c>
      <c r="G55" s="5202">
        <f t="shared" si="7"/>
        <v>0</v>
      </c>
      <c r="H55" s="5203">
        <f t="shared" si="7"/>
        <v>0</v>
      </c>
      <c r="I55" s="5240">
        <f>I23-I54</f>
        <v>0</v>
      </c>
      <c r="J55" s="5241">
        <f>J23-J54</f>
        <v>0</v>
      </c>
      <c r="K55" s="5242">
        <f t="shared" ref="K55:AC55" si="12">K23-K54</f>
        <v>0</v>
      </c>
      <c r="L55" s="5243">
        <f>L23-L54</f>
        <v>0</v>
      </c>
      <c r="M55" s="5243">
        <f t="shared" si="12"/>
        <v>0</v>
      </c>
      <c r="N55" s="5243">
        <f>N23-N54</f>
        <v>0</v>
      </c>
      <c r="O55" s="5244">
        <f t="shared" si="12"/>
        <v>0</v>
      </c>
      <c r="P55" s="5245">
        <f t="shared" si="12"/>
        <v>0</v>
      </c>
      <c r="Q55" s="5246">
        <f t="shared" si="12"/>
        <v>0</v>
      </c>
      <c r="R55" s="5247">
        <f t="shared" si="12"/>
        <v>0</v>
      </c>
      <c r="S55" s="5243">
        <f t="shared" si="12"/>
        <v>0</v>
      </c>
      <c r="T55" s="5243">
        <f t="shared" si="12"/>
        <v>0</v>
      </c>
      <c r="U55" s="5243">
        <f>U23-U54</f>
        <v>0</v>
      </c>
      <c r="V55" s="5244">
        <f t="shared" si="12"/>
        <v>0</v>
      </c>
      <c r="W55" s="5248">
        <f t="shared" si="12"/>
        <v>0</v>
      </c>
      <c r="X55" s="5249">
        <f t="shared" si="12"/>
        <v>0</v>
      </c>
      <c r="Y55" s="5250">
        <f t="shared" si="12"/>
        <v>0</v>
      </c>
      <c r="Z55" s="5251">
        <f t="shared" si="12"/>
        <v>0</v>
      </c>
      <c r="AA55" s="5251">
        <f t="shared" si="12"/>
        <v>0</v>
      </c>
      <c r="AB55" s="5251">
        <f>AB23-AB54</f>
        <v>0</v>
      </c>
      <c r="AC55" s="5252">
        <f t="shared" si="12"/>
        <v>0</v>
      </c>
      <c r="AD55" s="85"/>
      <c r="AE55" s="1043"/>
    </row>
    <row r="56" spans="1:31">
      <c r="A56" s="1043"/>
      <c r="B56" s="85"/>
      <c r="C56" s="1866">
        <v>29</v>
      </c>
      <c r="D56" s="1876" t="s">
        <v>375</v>
      </c>
      <c r="E56" s="1988" t="s">
        <v>3163</v>
      </c>
      <c r="F56" s="5201">
        <f t="shared" si="11"/>
        <v>0</v>
      </c>
      <c r="G56" s="5202">
        <f t="shared" si="7"/>
        <v>0</v>
      </c>
      <c r="H56" s="5203">
        <f t="shared" si="7"/>
        <v>0</v>
      </c>
      <c r="I56" s="5253"/>
      <c r="J56" s="5254"/>
      <c r="K56" s="5255"/>
      <c r="L56" s="5256"/>
      <c r="M56" s="5256"/>
      <c r="N56" s="5257"/>
      <c r="O56" s="5258"/>
      <c r="P56" s="5259"/>
      <c r="Q56" s="5260"/>
      <c r="R56" s="5261"/>
      <c r="S56" s="5256"/>
      <c r="T56" s="5256"/>
      <c r="U56" s="5257"/>
      <c r="V56" s="5258"/>
      <c r="W56" s="5262"/>
      <c r="X56" s="5263"/>
      <c r="Y56" s="5264"/>
      <c r="Z56" s="5265"/>
      <c r="AA56" s="5265"/>
      <c r="AB56" s="5266"/>
      <c r="AC56" s="5267"/>
      <c r="AD56" s="85"/>
      <c r="AE56" s="1043"/>
    </row>
    <row r="57" spans="1:31">
      <c r="A57" s="1043"/>
      <c r="B57" s="85"/>
      <c r="C57" s="1866">
        <v>30</v>
      </c>
      <c r="D57" s="1876" t="s">
        <v>376</v>
      </c>
      <c r="E57" s="1988" t="s">
        <v>3163</v>
      </c>
      <c r="F57" s="5201">
        <f t="shared" si="11"/>
        <v>0</v>
      </c>
      <c r="G57" s="5202">
        <f t="shared" si="7"/>
        <v>0</v>
      </c>
      <c r="H57" s="5203">
        <f t="shared" si="7"/>
        <v>0</v>
      </c>
      <c r="I57" s="5253"/>
      <c r="J57" s="5254"/>
      <c r="K57" s="5255"/>
      <c r="L57" s="5256"/>
      <c r="M57" s="5256"/>
      <c r="N57" s="5257"/>
      <c r="O57" s="5258"/>
      <c r="P57" s="5259"/>
      <c r="Q57" s="5260"/>
      <c r="R57" s="5261"/>
      <c r="S57" s="5256"/>
      <c r="T57" s="5256"/>
      <c r="U57" s="5257"/>
      <c r="V57" s="5258"/>
      <c r="W57" s="5262"/>
      <c r="X57" s="5263"/>
      <c r="Y57" s="5264"/>
      <c r="Z57" s="5265"/>
      <c r="AA57" s="5265"/>
      <c r="AB57" s="5266"/>
      <c r="AC57" s="5267"/>
      <c r="AD57" s="85"/>
      <c r="AE57" s="1043"/>
    </row>
    <row r="58" spans="1:31">
      <c r="A58" s="1043"/>
      <c r="B58" s="85"/>
      <c r="C58" s="1866">
        <v>31</v>
      </c>
      <c r="D58" s="1876" t="s">
        <v>377</v>
      </c>
      <c r="E58" s="1988"/>
      <c r="F58" s="5201">
        <f t="shared" si="11"/>
        <v>0</v>
      </c>
      <c r="G58" s="5202">
        <f t="shared" si="7"/>
        <v>0</v>
      </c>
      <c r="H58" s="5203">
        <f t="shared" si="7"/>
        <v>0</v>
      </c>
      <c r="I58" s="5253"/>
      <c r="J58" s="5254"/>
      <c r="K58" s="5255"/>
      <c r="L58" s="5256"/>
      <c r="M58" s="5256"/>
      <c r="N58" s="5257"/>
      <c r="O58" s="5258"/>
      <c r="P58" s="5259"/>
      <c r="Q58" s="5260"/>
      <c r="R58" s="5261"/>
      <c r="S58" s="5256"/>
      <c r="T58" s="5256"/>
      <c r="U58" s="5257"/>
      <c r="V58" s="5258"/>
      <c r="W58" s="5262"/>
      <c r="X58" s="5263"/>
      <c r="Y58" s="5264"/>
      <c r="Z58" s="5265"/>
      <c r="AA58" s="5265"/>
      <c r="AB58" s="5266"/>
      <c r="AC58" s="5267"/>
      <c r="AD58" s="85"/>
      <c r="AE58" s="1043"/>
    </row>
    <row r="59" spans="1:31" ht="15.75">
      <c r="A59" s="1043"/>
      <c r="B59" s="85"/>
      <c r="C59" s="1866">
        <v>32</v>
      </c>
      <c r="D59" s="1877" t="s">
        <v>378</v>
      </c>
      <c r="E59" s="1987" t="s">
        <v>379</v>
      </c>
      <c r="F59" s="5201">
        <f t="shared" si="11"/>
        <v>0</v>
      </c>
      <c r="G59" s="5202">
        <f t="shared" si="7"/>
        <v>0</v>
      </c>
      <c r="H59" s="5203">
        <f t="shared" si="7"/>
        <v>0</v>
      </c>
      <c r="I59" s="5283">
        <f>SUM(I56:I58)</f>
        <v>0</v>
      </c>
      <c r="J59" s="5284">
        <f t="shared" ref="J59:AC59" si="13">SUM(J56:J58)</f>
        <v>0</v>
      </c>
      <c r="K59" s="5285">
        <f t="shared" si="13"/>
        <v>0</v>
      </c>
      <c r="L59" s="5286">
        <f t="shared" si="13"/>
        <v>0</v>
      </c>
      <c r="M59" s="5286">
        <f t="shared" si="13"/>
        <v>0</v>
      </c>
      <c r="N59" s="5286">
        <f>SUM(N56:N58)</f>
        <v>0</v>
      </c>
      <c r="O59" s="5287">
        <f t="shared" si="13"/>
        <v>0</v>
      </c>
      <c r="P59" s="5288">
        <f t="shared" si="13"/>
        <v>0</v>
      </c>
      <c r="Q59" s="5289">
        <f t="shared" si="13"/>
        <v>0</v>
      </c>
      <c r="R59" s="5290">
        <f t="shared" si="13"/>
        <v>0</v>
      </c>
      <c r="S59" s="5286">
        <f t="shared" si="13"/>
        <v>0</v>
      </c>
      <c r="T59" s="5286">
        <f t="shared" si="13"/>
        <v>0</v>
      </c>
      <c r="U59" s="5286">
        <f>SUM(U56:U58)</f>
        <v>0</v>
      </c>
      <c r="V59" s="5287">
        <f t="shared" si="13"/>
        <v>0</v>
      </c>
      <c r="W59" s="5291">
        <f t="shared" si="13"/>
        <v>0</v>
      </c>
      <c r="X59" s="5292">
        <f t="shared" si="13"/>
        <v>0</v>
      </c>
      <c r="Y59" s="5293">
        <f t="shared" si="13"/>
        <v>0</v>
      </c>
      <c r="Z59" s="5294">
        <f t="shared" si="13"/>
        <v>0</v>
      </c>
      <c r="AA59" s="5294">
        <f t="shared" si="13"/>
        <v>0</v>
      </c>
      <c r="AB59" s="5294">
        <f>SUM(AB56:AB58)</f>
        <v>0</v>
      </c>
      <c r="AC59" s="5295">
        <f t="shared" si="13"/>
        <v>0</v>
      </c>
      <c r="AD59" s="85"/>
      <c r="AE59" s="1043"/>
    </row>
    <row r="60" spans="1:31" ht="32.25" thickBot="1">
      <c r="A60" s="1043"/>
      <c r="B60" s="85"/>
      <c r="C60" s="7957">
        <v>33</v>
      </c>
      <c r="D60" s="7956" t="s">
        <v>4774</v>
      </c>
      <c r="E60" s="1984" t="s">
        <v>380</v>
      </c>
      <c r="F60" s="5201">
        <f t="shared" si="11"/>
        <v>0</v>
      </c>
      <c r="G60" s="5202">
        <f t="shared" si="7"/>
        <v>0</v>
      </c>
      <c r="H60" s="5203">
        <f t="shared" si="7"/>
        <v>0</v>
      </c>
      <c r="I60" s="5296">
        <f>I55-I59</f>
        <v>0</v>
      </c>
      <c r="J60" s="5297">
        <f t="shared" ref="J60:AC60" si="14">J55-J59</f>
        <v>0</v>
      </c>
      <c r="K60" s="5298">
        <f t="shared" si="14"/>
        <v>0</v>
      </c>
      <c r="L60" s="5299">
        <f t="shared" si="14"/>
        <v>0</v>
      </c>
      <c r="M60" s="5299">
        <f t="shared" si="14"/>
        <v>0</v>
      </c>
      <c r="N60" s="5299">
        <f>N55-N59</f>
        <v>0</v>
      </c>
      <c r="O60" s="5300">
        <f t="shared" si="14"/>
        <v>0</v>
      </c>
      <c r="P60" s="5301">
        <f t="shared" si="14"/>
        <v>0</v>
      </c>
      <c r="Q60" s="5302">
        <f t="shared" si="14"/>
        <v>0</v>
      </c>
      <c r="R60" s="5303">
        <f t="shared" si="14"/>
        <v>0</v>
      </c>
      <c r="S60" s="5299">
        <f t="shared" si="14"/>
        <v>0</v>
      </c>
      <c r="T60" s="5299">
        <f t="shared" si="14"/>
        <v>0</v>
      </c>
      <c r="U60" s="5299">
        <f>U55-U59</f>
        <v>0</v>
      </c>
      <c r="V60" s="5300">
        <f t="shared" si="14"/>
        <v>0</v>
      </c>
      <c r="W60" s="5304">
        <f t="shared" si="14"/>
        <v>0</v>
      </c>
      <c r="X60" s="5305">
        <f t="shared" si="14"/>
        <v>0</v>
      </c>
      <c r="Y60" s="5306">
        <f t="shared" si="14"/>
        <v>0</v>
      </c>
      <c r="Z60" s="5307">
        <f t="shared" si="14"/>
        <v>0</v>
      </c>
      <c r="AA60" s="5307">
        <f t="shared" si="14"/>
        <v>0</v>
      </c>
      <c r="AB60" s="5307">
        <f>AB55-AB59</f>
        <v>0</v>
      </c>
      <c r="AC60" s="5308">
        <f t="shared" si="14"/>
        <v>0</v>
      </c>
      <c r="AD60" s="85"/>
      <c r="AE60" s="1043"/>
    </row>
    <row r="61" spans="1:31">
      <c r="A61" s="1043"/>
      <c r="B61" s="85"/>
      <c r="C61" s="1878"/>
      <c r="D61" s="1878"/>
      <c r="E61" s="1878"/>
      <c r="F61" s="1878"/>
      <c r="G61" s="1878"/>
      <c r="H61" s="1878"/>
      <c r="I61" s="1879"/>
      <c r="J61" s="1879"/>
      <c r="K61" s="1879"/>
      <c r="L61" s="1879"/>
      <c r="M61" s="1879"/>
      <c r="N61" s="1879"/>
      <c r="O61" s="1880"/>
      <c r="P61" s="1880"/>
      <c r="Q61" s="1880"/>
      <c r="R61" s="1880"/>
      <c r="S61" s="1879"/>
      <c r="T61" s="1881"/>
      <c r="U61" s="1881"/>
      <c r="V61" s="1879"/>
      <c r="W61" s="1882"/>
      <c r="X61" s="1882"/>
      <c r="Y61" s="1882"/>
      <c r="Z61" s="1883"/>
      <c r="AA61" s="1883"/>
      <c r="AB61" s="1883"/>
      <c r="AC61" s="1879"/>
      <c r="AD61" s="85"/>
      <c r="AE61" s="1043"/>
    </row>
    <row r="62" spans="1:31" ht="15.75">
      <c r="A62" s="1043"/>
      <c r="B62" s="85"/>
      <c r="C62" s="1884"/>
      <c r="D62" s="1884" t="s">
        <v>381</v>
      </c>
      <c r="E62" s="1885"/>
      <c r="F62" s="1885"/>
      <c r="G62" s="1885"/>
      <c r="H62" s="1885"/>
      <c r="I62" s="56"/>
      <c r="J62" s="56"/>
      <c r="K62" s="56"/>
      <c r="L62" s="56"/>
      <c r="M62" s="56"/>
      <c r="N62" s="56"/>
      <c r="O62" s="56"/>
      <c r="P62" s="56"/>
      <c r="Q62" s="56"/>
      <c r="R62" s="56"/>
      <c r="S62" s="56"/>
      <c r="T62" s="56"/>
      <c r="U62" s="56"/>
      <c r="V62" s="56"/>
      <c r="W62" s="56"/>
      <c r="X62" s="56"/>
      <c r="Y62" s="56"/>
      <c r="Z62" s="56"/>
      <c r="AA62" s="56"/>
      <c r="AB62" s="56"/>
      <c r="AC62" s="56"/>
      <c r="AD62" s="85"/>
      <c r="AE62" s="1043"/>
    </row>
    <row r="63" spans="1:31" ht="15.75" thickBot="1">
      <c r="A63" s="1043"/>
      <c r="B63" s="85"/>
      <c r="C63" s="1878"/>
      <c r="D63" s="1878"/>
      <c r="E63" s="1878"/>
      <c r="F63" s="1878"/>
      <c r="G63" s="1878"/>
      <c r="H63" s="1878"/>
      <c r="I63" s="1879"/>
      <c r="J63" s="1879"/>
      <c r="K63" s="1879"/>
      <c r="L63" s="1879"/>
      <c r="M63" s="1879"/>
      <c r="N63" s="1879"/>
      <c r="O63" s="1880"/>
      <c r="P63" s="1880"/>
      <c r="Q63" s="1880"/>
      <c r="R63" s="1880"/>
      <c r="S63" s="1879"/>
      <c r="T63" s="1881"/>
      <c r="U63" s="1881"/>
      <c r="V63" s="1879"/>
      <c r="W63" s="1880"/>
      <c r="X63" s="1880"/>
      <c r="Y63" s="1880"/>
      <c r="Z63" s="1883"/>
      <c r="AA63" s="1883"/>
      <c r="AB63" s="1883"/>
      <c r="AC63" s="1879"/>
      <c r="AD63" s="85"/>
      <c r="AE63" s="1043"/>
    </row>
    <row r="64" spans="1:31">
      <c r="A64" s="1043"/>
      <c r="B64" s="85"/>
      <c r="C64" s="1910">
        <v>100</v>
      </c>
      <c r="D64" s="1911" t="s">
        <v>382</v>
      </c>
      <c r="E64" s="1989"/>
      <c r="F64" s="1912">
        <f>SUM($K64:$O64)+SUM($R64:$V64)-SUM($Y64:$AC64)</f>
        <v>0</v>
      </c>
      <c r="G64" s="1913">
        <f t="shared" ref="G64:H67" si="15">I64+P64-W64</f>
        <v>0</v>
      </c>
      <c r="H64" s="1914">
        <f t="shared" si="15"/>
        <v>0</v>
      </c>
      <c r="I64" s="1915"/>
      <c r="J64" s="1916"/>
      <c r="K64" s="1976"/>
      <c r="L64" s="1915"/>
      <c r="M64" s="1915"/>
      <c r="N64" s="1916"/>
      <c r="O64" s="1977"/>
      <c r="P64" s="1974"/>
      <c r="Q64" s="1918"/>
      <c r="R64" s="1919"/>
      <c r="S64" s="1920"/>
      <c r="T64" s="1920"/>
      <c r="U64" s="1921"/>
      <c r="V64" s="1922"/>
      <c r="W64" s="1917"/>
      <c r="X64" s="1918"/>
      <c r="Y64" s="1923"/>
      <c r="Z64" s="1920"/>
      <c r="AA64" s="1920"/>
      <c r="AB64" s="1921"/>
      <c r="AC64" s="1924"/>
      <c r="AD64" s="85"/>
      <c r="AE64" s="1043"/>
    </row>
    <row r="65" spans="1:31" ht="25.5">
      <c r="A65" s="1043"/>
      <c r="B65" s="85"/>
      <c r="C65" s="1925">
        <v>101</v>
      </c>
      <c r="D65" s="1926" t="s">
        <v>383</v>
      </c>
      <c r="E65" s="1990"/>
      <c r="F65" s="1927">
        <f>SUM($K65:$O65)+SUM($R65:$V65)-SUM($Y65:$AC65)</f>
        <v>0</v>
      </c>
      <c r="G65" s="1928">
        <f t="shared" si="15"/>
        <v>0</v>
      </c>
      <c r="H65" s="1929">
        <f t="shared" si="15"/>
        <v>0</v>
      </c>
      <c r="I65" s="1868"/>
      <c r="J65" s="1886"/>
      <c r="K65" s="1978"/>
      <c r="L65" s="1868"/>
      <c r="M65" s="1868"/>
      <c r="N65" s="1886"/>
      <c r="O65" s="1979"/>
      <c r="P65" s="1956"/>
      <c r="Q65" s="1931"/>
      <c r="R65" s="1872"/>
      <c r="S65" s="1932"/>
      <c r="T65" s="1932"/>
      <c r="U65" s="1933"/>
      <c r="V65" s="1934"/>
      <c r="W65" s="1930"/>
      <c r="X65" s="1931"/>
      <c r="Y65" s="1935"/>
      <c r="Z65" s="1932"/>
      <c r="AA65" s="1932"/>
      <c r="AB65" s="1933"/>
      <c r="AC65" s="1936"/>
      <c r="AD65" s="85"/>
      <c r="AE65" s="1043"/>
    </row>
    <row r="66" spans="1:31">
      <c r="A66" s="1043"/>
      <c r="B66" s="85"/>
      <c r="C66" s="1925">
        <v>103</v>
      </c>
      <c r="D66" s="1926" t="s">
        <v>384</v>
      </c>
      <c r="E66" s="1990"/>
      <c r="F66" s="1927">
        <f>SUM($K66:$O66)+SUM($R66:$V66)-SUM($Y66:$AC66)</f>
        <v>0</v>
      </c>
      <c r="G66" s="1928">
        <f t="shared" si="15"/>
        <v>0</v>
      </c>
      <c r="H66" s="1929">
        <f t="shared" si="15"/>
        <v>0</v>
      </c>
      <c r="I66" s="1868"/>
      <c r="J66" s="1886"/>
      <c r="K66" s="1978"/>
      <c r="L66" s="1868"/>
      <c r="M66" s="1868"/>
      <c r="N66" s="1886"/>
      <c r="O66" s="1979"/>
      <c r="P66" s="1956"/>
      <c r="Q66" s="1931"/>
      <c r="R66" s="1872"/>
      <c r="S66" s="1932"/>
      <c r="T66" s="1932"/>
      <c r="U66" s="1933"/>
      <c r="V66" s="1934"/>
      <c r="W66" s="1930"/>
      <c r="X66" s="1931"/>
      <c r="Y66" s="1935"/>
      <c r="Z66" s="1932"/>
      <c r="AA66" s="1932"/>
      <c r="AB66" s="1933"/>
      <c r="AC66" s="1936"/>
      <c r="AD66" s="85"/>
      <c r="AE66" s="1043"/>
    </row>
    <row r="67" spans="1:31" ht="26.25" thickBot="1">
      <c r="A67" s="1043"/>
      <c r="B67" s="85"/>
      <c r="C67" s="1937">
        <v>104</v>
      </c>
      <c r="D67" s="1938" t="s">
        <v>385</v>
      </c>
      <c r="E67" s="1991"/>
      <c r="F67" s="1939">
        <f>SUM($K67:$O67)+SUM($R67:$V67)-SUM($Y67:$AC67)</f>
        <v>0</v>
      </c>
      <c r="G67" s="1940">
        <f t="shared" si="15"/>
        <v>0</v>
      </c>
      <c r="H67" s="1941">
        <f t="shared" si="15"/>
        <v>0</v>
      </c>
      <c r="I67" s="1942"/>
      <c r="J67" s="1943"/>
      <c r="K67" s="1980"/>
      <c r="L67" s="1942"/>
      <c r="M67" s="1942"/>
      <c r="N67" s="1943"/>
      <c r="O67" s="1981"/>
      <c r="P67" s="1975"/>
      <c r="Q67" s="1945"/>
      <c r="R67" s="1946"/>
      <c r="S67" s="1947"/>
      <c r="T67" s="1947"/>
      <c r="U67" s="1948"/>
      <c r="V67" s="1949"/>
      <c r="W67" s="1944"/>
      <c r="X67" s="1945"/>
      <c r="Y67" s="1950"/>
      <c r="Z67" s="1947"/>
      <c r="AA67" s="1947"/>
      <c r="AB67" s="1948"/>
      <c r="AC67" s="1951"/>
      <c r="AD67" s="85"/>
      <c r="AE67" s="1043"/>
    </row>
    <row r="68" spans="1:31">
      <c r="A68" s="1043"/>
      <c r="B68" s="85"/>
      <c r="C68" s="3"/>
      <c r="D68" s="3"/>
      <c r="E68" s="3"/>
      <c r="F68" s="3"/>
      <c r="G68" s="3"/>
      <c r="H68" s="3"/>
      <c r="I68" s="2"/>
      <c r="J68" s="2"/>
      <c r="K68" s="2"/>
      <c r="L68" s="2"/>
      <c r="M68" s="2"/>
      <c r="N68" s="2"/>
      <c r="O68" s="2"/>
      <c r="P68" s="2"/>
      <c r="Q68" s="2"/>
      <c r="R68" s="2"/>
      <c r="S68" s="2"/>
      <c r="T68" s="1982"/>
      <c r="U68" s="1982"/>
      <c r="V68" s="2"/>
      <c r="W68" s="2"/>
      <c r="X68" s="2"/>
      <c r="Y68" s="2"/>
      <c r="Z68" s="1983"/>
      <c r="AA68" s="1983"/>
      <c r="AB68" s="1983"/>
      <c r="AC68" s="2"/>
      <c r="AD68" s="85"/>
      <c r="AE68" s="1043"/>
    </row>
    <row r="69" spans="1:31">
      <c r="A69" s="1043"/>
      <c r="B69" s="85"/>
      <c r="C69" s="85"/>
      <c r="D69" s="85"/>
      <c r="E69" s="85"/>
      <c r="F69" s="85"/>
      <c r="G69" s="85"/>
      <c r="H69" s="85"/>
      <c r="I69" s="85"/>
      <c r="J69" s="85"/>
      <c r="K69" s="85"/>
      <c r="L69" s="85"/>
      <c r="M69" s="85"/>
      <c r="N69" s="85"/>
      <c r="O69" s="85"/>
      <c r="P69" s="85"/>
      <c r="Q69" s="85"/>
      <c r="R69" s="85"/>
      <c r="S69" s="85"/>
      <c r="T69" s="85"/>
      <c r="U69" s="85"/>
      <c r="V69" s="85"/>
      <c r="W69" s="85"/>
      <c r="X69" s="85"/>
      <c r="Y69" s="85"/>
      <c r="Z69" s="85"/>
      <c r="AA69" s="85"/>
      <c r="AB69" s="85"/>
      <c r="AC69" s="85"/>
      <c r="AD69" s="85"/>
      <c r="AE69" s="1043"/>
    </row>
    <row r="70" spans="1:31">
      <c r="A70" s="1043"/>
      <c r="B70" s="1043"/>
      <c r="C70" s="1043"/>
      <c r="D70" s="1043"/>
      <c r="E70" s="1043"/>
      <c r="F70" s="1043"/>
      <c r="G70" s="1043"/>
      <c r="H70" s="1043"/>
      <c r="I70" s="1043"/>
      <c r="J70" s="1043"/>
      <c r="K70" s="1043"/>
      <c r="L70" s="1043"/>
      <c r="M70" s="1043"/>
      <c r="N70" s="1043"/>
      <c r="O70" s="1043"/>
      <c r="P70" s="1043"/>
      <c r="Q70" s="1043"/>
      <c r="R70" s="1043"/>
      <c r="S70" s="1043"/>
      <c r="T70" s="1043"/>
      <c r="U70" s="1043"/>
      <c r="V70" s="1043"/>
      <c r="W70" s="1043"/>
      <c r="X70" s="1043"/>
      <c r="Y70" s="1043"/>
      <c r="Z70" s="1043"/>
      <c r="AA70" s="1043"/>
      <c r="AB70" s="1043"/>
      <c r="AC70" s="1043"/>
      <c r="AD70" s="1043"/>
      <c r="AE70" s="1043"/>
    </row>
    <row r="71" spans="1:31">
      <c r="A71" s="1043"/>
      <c r="B71" s="1043"/>
      <c r="C71" s="1043"/>
      <c r="D71" s="1043"/>
      <c r="E71" s="1043"/>
      <c r="F71" s="1043"/>
      <c r="G71" s="1043"/>
      <c r="H71" s="1043"/>
      <c r="I71" s="1043"/>
      <c r="J71" s="1043"/>
      <c r="K71" s="1043"/>
      <c r="L71" s="1043"/>
      <c r="M71" s="1043"/>
      <c r="N71" s="1043"/>
      <c r="O71" s="1043"/>
      <c r="P71" s="1043"/>
      <c r="Q71" s="1043"/>
      <c r="R71" s="1043"/>
      <c r="S71" s="1043"/>
      <c r="T71" s="1043"/>
      <c r="U71" s="1043"/>
      <c r="V71" s="1043"/>
      <c r="W71" s="1043"/>
      <c r="X71" s="1043"/>
      <c r="Y71" s="1043"/>
      <c r="Z71" s="1043"/>
      <c r="AA71" s="1043"/>
      <c r="AB71" s="1043"/>
      <c r="AC71" s="1043"/>
      <c r="AD71" s="1043"/>
      <c r="AE71" s="1043"/>
    </row>
    <row r="72" spans="1:31"/>
    <row r="73" spans="1:31"/>
  </sheetData>
  <customSheetViews>
    <customSheetView guid="{CC70D5D3-3A1F-46AA-BDCE-F692C2C36BEE}" topLeftCell="N1">
      <selection activeCell="AC3" sqref="AC3"/>
      <pageMargins left="0.7" right="0.7" top="0.75" bottom="0.75" header="0.3" footer="0.3"/>
      <pageSetup paperSize="9" orientation="portrait" r:id="rId1"/>
    </customSheetView>
    <customSheetView guid="{41E394DC-1FDD-4D1F-8620-137B7012DC10}" scale="82">
      <pane xSplit="4" ySplit="11" topLeftCell="E12" activePane="bottomRight" state="frozen"/>
      <selection pane="bottomRight" activeCell="H25" sqref="H25"/>
      <pageMargins left="0.7" right="0.7" top="0.75" bottom="0.75" header="0.3" footer="0.3"/>
    </customSheetView>
    <customSheetView guid="{DD364770-73A1-4C6D-9516-629A57F0EB18}">
      <pane xSplit="4" ySplit="7" topLeftCell="E38" activePane="bottomRight" state="frozen"/>
      <selection pane="bottomRight" sqref="A1:A1048576"/>
      <pageMargins left="0.7" right="0.7" top="0.75" bottom="0.75" header="0.3" footer="0.3"/>
    </customSheetView>
    <customSheetView guid="{E14211BF-3959-45CF-A937-AD36AACCEFAC}" scale="82">
      <pane xSplit="4" ySplit="11" topLeftCell="E12" activePane="bottomRight" state="frozen"/>
      <selection pane="bottomRight" activeCell="F27" sqref="F27"/>
      <pageMargins left="0.7" right="0.7" top="0.75" bottom="0.75" header="0.3" footer="0.3"/>
    </customSheetView>
    <customSheetView guid="{F416BD5B-C3AD-4F61-AAB2-55950A9B7E72}">
      <selection activeCell="E12" sqref="E12"/>
      <pageMargins left="0.7" right="0.7" top="0.75" bottom="0.75" header="0.3" footer="0.3"/>
    </customSheetView>
  </customSheetViews>
  <pageMargins left="0.7" right="0.7" top="0.75" bottom="0.75" header="0.3" footer="0.3"/>
  <pageSetup paperSize="9" orientation="portrait"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tabColor theme="9" tint="-0.249977111117893"/>
  </sheetPr>
  <dimension ref="A1:P138"/>
  <sheetViews>
    <sheetView workbookViewId="0"/>
  </sheetViews>
  <sheetFormatPr defaultColWidth="0" defaultRowHeight="12.75" zeroHeight="1"/>
  <cols>
    <col min="1" max="1" width="9.140625" style="149" customWidth="1"/>
    <col min="2" max="2" width="5" style="149" customWidth="1"/>
    <col min="3" max="3" width="43.140625" style="149" customWidth="1"/>
    <col min="4" max="12" width="18.7109375" style="149" customWidth="1"/>
    <col min="13" max="13" width="9.140625" style="149" customWidth="1"/>
    <col min="14" max="15" width="18.7109375" style="149" customWidth="1"/>
    <col min="16" max="16" width="9.140625" style="149" customWidth="1"/>
    <col min="17" max="16384" width="9.140625" style="149" hidden="1"/>
  </cols>
  <sheetData>
    <row r="1" spans="1:16">
      <c r="A1" s="6550"/>
      <c r="B1" s="6550"/>
      <c r="C1" s="6550"/>
      <c r="D1" s="6550"/>
      <c r="E1" s="6550"/>
      <c r="F1" s="6550"/>
      <c r="G1" s="6550"/>
      <c r="H1" s="6550"/>
      <c r="I1" s="6550"/>
      <c r="J1" s="6550"/>
      <c r="K1" s="6550"/>
      <c r="L1" s="6550"/>
      <c r="M1" s="7137"/>
      <c r="N1" s="6550"/>
      <c r="O1" s="6550"/>
      <c r="P1" s="6550"/>
    </row>
    <row r="2" spans="1:16" ht="13.5" thickBot="1">
      <c r="A2" s="6550"/>
      <c r="B2" s="6177"/>
      <c r="C2" s="6177"/>
      <c r="D2" s="6177"/>
      <c r="E2" s="6177"/>
      <c r="F2" s="6177"/>
      <c r="G2" s="6177"/>
      <c r="H2" s="6177"/>
      <c r="I2" s="6177"/>
      <c r="J2" s="6177"/>
      <c r="K2" s="6177"/>
      <c r="L2" s="6177"/>
      <c r="M2" s="7137"/>
      <c r="N2" s="6177"/>
      <c r="O2" s="6177"/>
      <c r="P2" s="6550"/>
    </row>
    <row r="3" spans="1:16" ht="13.5" thickBot="1">
      <c r="A3" s="6550"/>
      <c r="B3" s="6177"/>
      <c r="C3" s="5899" t="s">
        <v>3979</v>
      </c>
      <c r="D3" s="5900"/>
      <c r="E3" s="5900"/>
      <c r="F3" s="5901"/>
      <c r="G3" s="6177"/>
      <c r="H3" s="6177"/>
      <c r="I3" s="6177"/>
      <c r="J3" s="6177"/>
      <c r="K3" s="6177"/>
      <c r="L3" s="6177"/>
      <c r="M3" s="7137"/>
      <c r="N3" s="6177"/>
      <c r="O3" s="6111" t="s">
        <v>2855</v>
      </c>
      <c r="P3" s="6550"/>
    </row>
    <row r="4" spans="1:16">
      <c r="A4" s="6550"/>
      <c r="B4" s="6177"/>
      <c r="C4" s="5902" t="s">
        <v>57</v>
      </c>
      <c r="D4" s="9060" t="str">
        <f>A!F4</f>
        <v>ABC Company</v>
      </c>
      <c r="E4" s="9061"/>
      <c r="F4" s="9062"/>
      <c r="G4" s="6177"/>
      <c r="H4" s="6177"/>
      <c r="I4" s="6177"/>
      <c r="J4" s="6177"/>
      <c r="K4" s="6177"/>
      <c r="L4" s="6177"/>
      <c r="M4" s="7137"/>
      <c r="N4" s="6177"/>
      <c r="O4" s="6177"/>
      <c r="P4" s="6550"/>
    </row>
    <row r="5" spans="1:16" ht="13.5" thickBot="1">
      <c r="A5" s="6550"/>
      <c r="B5" s="6177"/>
      <c r="C5" s="5903" t="s">
        <v>2719</v>
      </c>
      <c r="D5" s="9063">
        <f>A!F5</f>
        <v>44196</v>
      </c>
      <c r="E5" s="9064"/>
      <c r="F5" s="9065"/>
      <c r="G5" s="6177"/>
      <c r="H5" s="6177"/>
      <c r="I5" s="6177"/>
      <c r="J5" s="6177"/>
      <c r="K5" s="6177"/>
      <c r="L5" s="6177"/>
      <c r="M5" s="7137"/>
      <c r="N5" s="6177"/>
      <c r="O5" s="6177"/>
      <c r="P5" s="6550"/>
    </row>
    <row r="6" spans="1:16">
      <c r="A6" s="6550"/>
      <c r="B6" s="6177"/>
      <c r="C6" s="6177"/>
      <c r="D6" s="6177"/>
      <c r="E6" s="6177"/>
      <c r="F6" s="6177"/>
      <c r="G6" s="6177"/>
      <c r="H6" s="6177"/>
      <c r="I6" s="6177"/>
      <c r="J6" s="6177"/>
      <c r="K6" s="6177"/>
      <c r="L6" s="6177"/>
      <c r="M6" s="7137"/>
      <c r="N6" s="6177"/>
      <c r="O6" s="6177"/>
      <c r="P6" s="6550"/>
    </row>
    <row r="7" spans="1:16" ht="13.5" thickBot="1">
      <c r="A7" s="6550"/>
      <c r="B7" s="6177"/>
      <c r="C7" s="6177"/>
      <c r="D7" s="6177"/>
      <c r="E7" s="6177"/>
      <c r="F7" s="6177"/>
      <c r="G7" s="6177"/>
      <c r="H7" s="6177"/>
      <c r="I7" s="6177"/>
      <c r="J7" s="6177"/>
      <c r="K7" s="6177"/>
      <c r="L7" s="6177"/>
      <c r="M7" s="7137"/>
      <c r="N7" s="6177"/>
      <c r="O7" s="6177"/>
      <c r="P7" s="6550"/>
    </row>
    <row r="8" spans="1:16" ht="16.5" customHeight="1" thickBot="1">
      <c r="A8" s="6550"/>
      <c r="B8" s="6177"/>
      <c r="C8" s="9059" t="s">
        <v>4815</v>
      </c>
      <c r="D8" s="9056" t="s">
        <v>3987</v>
      </c>
      <c r="E8" s="9056" t="s">
        <v>3980</v>
      </c>
      <c r="F8" s="9056" t="s">
        <v>3981</v>
      </c>
      <c r="G8" s="9056" t="s">
        <v>1234</v>
      </c>
      <c r="H8" s="9056" t="s">
        <v>3982</v>
      </c>
      <c r="I8" s="8834" t="s">
        <v>3986</v>
      </c>
      <c r="J8" s="9058" t="s">
        <v>3984</v>
      </c>
      <c r="K8" s="9058" t="s">
        <v>3985</v>
      </c>
      <c r="L8" s="9058" t="s">
        <v>3983</v>
      </c>
      <c r="M8" s="7137"/>
      <c r="N8" s="9055" t="s">
        <v>3994</v>
      </c>
      <c r="O8" s="9055" t="s">
        <v>3993</v>
      </c>
      <c r="P8" s="6550"/>
    </row>
    <row r="9" spans="1:16" ht="15.75" customHeight="1" thickBot="1">
      <c r="A9" s="6550"/>
      <c r="B9" s="6177"/>
      <c r="C9" s="9059"/>
      <c r="D9" s="9056"/>
      <c r="E9" s="9056"/>
      <c r="F9" s="9056"/>
      <c r="G9" s="9056"/>
      <c r="H9" s="9056"/>
      <c r="I9" s="9057"/>
      <c r="J9" s="9058"/>
      <c r="K9" s="9058"/>
      <c r="L9" s="9058"/>
      <c r="M9" s="7137"/>
      <c r="N9" s="9055"/>
      <c r="O9" s="9055"/>
      <c r="P9" s="6550"/>
    </row>
    <row r="10" spans="1:16" s="7110" customFormat="1">
      <c r="B10" s="7110">
        <v>1</v>
      </c>
      <c r="C10" s="7180"/>
      <c r="D10" s="7181"/>
      <c r="E10" s="7182">
        <v>0</v>
      </c>
      <c r="F10" s="7182">
        <v>0</v>
      </c>
      <c r="G10" s="7182">
        <v>0</v>
      </c>
      <c r="H10" s="7182">
        <f>E10+F10-G10</f>
        <v>0</v>
      </c>
      <c r="I10" s="7182">
        <v>0</v>
      </c>
      <c r="J10" s="7182">
        <v>0</v>
      </c>
      <c r="K10" s="7182">
        <v>0</v>
      </c>
      <c r="L10" s="7183">
        <f>I10+J10-K10</f>
        <v>0</v>
      </c>
      <c r="M10" s="7137"/>
      <c r="N10" s="7184">
        <v>0</v>
      </c>
      <c r="O10" s="7183">
        <v>0</v>
      </c>
      <c r="P10" s="6550"/>
    </row>
    <row r="11" spans="1:16" s="7110" customFormat="1">
      <c r="B11" s="7110">
        <v>2</v>
      </c>
      <c r="C11" s="7185"/>
      <c r="D11" s="7186"/>
      <c r="E11" s="7187">
        <v>0</v>
      </c>
      <c r="F11" s="7187">
        <v>0</v>
      </c>
      <c r="G11" s="7187">
        <v>0</v>
      </c>
      <c r="H11" s="7187">
        <f>E11+F11-G11</f>
        <v>0</v>
      </c>
      <c r="I11" s="7187">
        <v>0</v>
      </c>
      <c r="J11" s="7187">
        <v>0</v>
      </c>
      <c r="K11" s="7187">
        <v>0</v>
      </c>
      <c r="L11" s="7188">
        <f>I11+J11-K11</f>
        <v>0</v>
      </c>
      <c r="M11" s="7137"/>
      <c r="N11" s="7189">
        <v>0</v>
      </c>
      <c r="O11" s="7188">
        <v>0</v>
      </c>
      <c r="P11" s="6550"/>
    </row>
    <row r="12" spans="1:16">
      <c r="A12" s="6550"/>
      <c r="B12" s="6177"/>
      <c r="C12" s="5906" t="s">
        <v>1465</v>
      </c>
      <c r="D12" s="5907"/>
      <c r="E12" s="5908">
        <f>SUMIF($D$10:$D$11,"TRUE",(E10:E11))</f>
        <v>0</v>
      </c>
      <c r="F12" s="5908">
        <f t="shared" ref="F12:L12" si="0">SUMIF($D$10:$D$11,"TRUE",(F10:F11))</f>
        <v>0</v>
      </c>
      <c r="G12" s="5908">
        <f t="shared" si="0"/>
        <v>0</v>
      </c>
      <c r="H12" s="5908">
        <f t="shared" si="0"/>
        <v>0</v>
      </c>
      <c r="I12" s="5908">
        <f t="shared" si="0"/>
        <v>0</v>
      </c>
      <c r="J12" s="5908">
        <f t="shared" si="0"/>
        <v>0</v>
      </c>
      <c r="K12" s="5908">
        <f t="shared" si="0"/>
        <v>0</v>
      </c>
      <c r="L12" s="5909">
        <f t="shared" si="0"/>
        <v>0</v>
      </c>
      <c r="M12" s="7137"/>
      <c r="N12" s="5914">
        <f>SUMIF($D$10:$D$11,"TRUE",(N10:N11))</f>
        <v>0</v>
      </c>
      <c r="O12" s="5909">
        <f>SUMIF($D$10:$D$11,"TRUE",(O10:O11))</f>
        <v>0</v>
      </c>
      <c r="P12" s="6550"/>
    </row>
    <row r="13" spans="1:16" ht="13.5" thickBot="1">
      <c r="A13" s="6550"/>
      <c r="B13" s="6177"/>
      <c r="C13" s="5910" t="s">
        <v>1466</v>
      </c>
      <c r="D13" s="5911"/>
      <c r="E13" s="5912">
        <f>SUM(E10:E11)</f>
        <v>0</v>
      </c>
      <c r="F13" s="5912">
        <f t="shared" ref="F13:L13" si="1">SUM(F10:F11)</f>
        <v>0</v>
      </c>
      <c r="G13" s="5912">
        <f t="shared" si="1"/>
        <v>0</v>
      </c>
      <c r="H13" s="5912">
        <f t="shared" si="1"/>
        <v>0</v>
      </c>
      <c r="I13" s="5912">
        <f t="shared" si="1"/>
        <v>0</v>
      </c>
      <c r="J13" s="5912">
        <f t="shared" si="1"/>
        <v>0</v>
      </c>
      <c r="K13" s="5912">
        <f t="shared" si="1"/>
        <v>0</v>
      </c>
      <c r="L13" s="5913">
        <f t="shared" si="1"/>
        <v>0</v>
      </c>
      <c r="M13" s="7137"/>
      <c r="N13" s="5915">
        <f>SUM(N10:N11)</f>
        <v>0</v>
      </c>
      <c r="O13" s="5913">
        <f>SUM(O10:O11)</f>
        <v>0</v>
      </c>
      <c r="P13" s="6550"/>
    </row>
    <row r="14" spans="1:16" ht="13.5" thickBot="1">
      <c r="A14" s="6550"/>
      <c r="B14" s="6177"/>
      <c r="C14" s="146"/>
      <c r="D14" s="146"/>
      <c r="E14" s="146"/>
      <c r="F14" s="146"/>
      <c r="G14" s="146"/>
      <c r="H14" s="146"/>
      <c r="I14" s="146"/>
      <c r="J14" s="146"/>
      <c r="K14" s="146"/>
      <c r="L14" s="146"/>
      <c r="M14" s="7137"/>
      <c r="N14" s="146"/>
      <c r="O14" s="146"/>
      <c r="P14" s="6550"/>
    </row>
    <row r="15" spans="1:16" ht="15.75" customHeight="1" thickBot="1">
      <c r="A15" s="6550"/>
      <c r="B15" s="6177"/>
      <c r="C15" s="9059" t="s">
        <v>4816</v>
      </c>
      <c r="D15" s="9056" t="s">
        <v>3987</v>
      </c>
      <c r="E15" s="9056" t="s">
        <v>3980</v>
      </c>
      <c r="F15" s="9056" t="s">
        <v>3981</v>
      </c>
      <c r="G15" s="9056" t="s">
        <v>1234</v>
      </c>
      <c r="H15" s="9056" t="s">
        <v>3982</v>
      </c>
      <c r="I15" s="8834" t="s">
        <v>3986</v>
      </c>
      <c r="J15" s="9058" t="s">
        <v>3984</v>
      </c>
      <c r="K15" s="9058" t="s">
        <v>3985</v>
      </c>
      <c r="L15" s="9058" t="s">
        <v>3983</v>
      </c>
      <c r="M15" s="7137"/>
      <c r="N15" s="9055" t="s">
        <v>3994</v>
      </c>
      <c r="O15" s="9055" t="s">
        <v>3993</v>
      </c>
      <c r="P15" s="6550"/>
    </row>
    <row r="16" spans="1:16" ht="15.75" customHeight="1" thickBot="1">
      <c r="A16" s="6550"/>
      <c r="B16" s="6177"/>
      <c r="C16" s="9059"/>
      <c r="D16" s="9056"/>
      <c r="E16" s="9056"/>
      <c r="F16" s="9056"/>
      <c r="G16" s="9056"/>
      <c r="H16" s="9056"/>
      <c r="I16" s="9057"/>
      <c r="J16" s="9058"/>
      <c r="K16" s="9058"/>
      <c r="L16" s="9058"/>
      <c r="M16" s="7137"/>
      <c r="N16" s="9055"/>
      <c r="O16" s="9055"/>
      <c r="P16" s="6550"/>
    </row>
    <row r="17" spans="1:16" s="7110" customFormat="1">
      <c r="B17" s="7110">
        <v>1</v>
      </c>
      <c r="C17" s="7180"/>
      <c r="D17" s="7181"/>
      <c r="E17" s="7182">
        <v>0</v>
      </c>
      <c r="F17" s="7182">
        <v>0</v>
      </c>
      <c r="G17" s="7182">
        <v>0</v>
      </c>
      <c r="H17" s="7182">
        <f>E17+F17-G17</f>
        <v>0</v>
      </c>
      <c r="I17" s="7182">
        <v>0</v>
      </c>
      <c r="J17" s="7182">
        <v>0</v>
      </c>
      <c r="K17" s="7182">
        <v>0</v>
      </c>
      <c r="L17" s="7183">
        <f>I17+J17-K17</f>
        <v>0</v>
      </c>
      <c r="M17" s="7137"/>
      <c r="N17" s="7184">
        <v>0</v>
      </c>
      <c r="O17" s="7183">
        <v>0</v>
      </c>
      <c r="P17" s="6550"/>
    </row>
    <row r="18" spans="1:16" s="7110" customFormat="1">
      <c r="B18" s="7110">
        <v>2</v>
      </c>
      <c r="C18" s="7190"/>
      <c r="D18" s="7186"/>
      <c r="E18" s="7187">
        <v>0</v>
      </c>
      <c r="F18" s="7187">
        <v>0</v>
      </c>
      <c r="G18" s="7187">
        <v>0</v>
      </c>
      <c r="H18" s="7187">
        <f>E18+F18-G18</f>
        <v>0</v>
      </c>
      <c r="I18" s="7187">
        <v>0</v>
      </c>
      <c r="J18" s="7187">
        <v>0</v>
      </c>
      <c r="K18" s="7187">
        <v>0</v>
      </c>
      <c r="L18" s="7188">
        <f>I18+J18-K18</f>
        <v>0</v>
      </c>
      <c r="M18" s="7137"/>
      <c r="N18" s="7189">
        <v>0</v>
      </c>
      <c r="O18" s="7188">
        <v>0</v>
      </c>
      <c r="P18" s="6550"/>
    </row>
    <row r="19" spans="1:16">
      <c r="A19" s="6550"/>
      <c r="B19" s="6177"/>
      <c r="C19" s="5906" t="s">
        <v>1465</v>
      </c>
      <c r="D19" s="5907"/>
      <c r="E19" s="5908">
        <f t="shared" ref="E19:L19" si="2">SUMIF($D$17:$D$18,"TRUE",(E17:E18))</f>
        <v>0</v>
      </c>
      <c r="F19" s="5908">
        <f t="shared" si="2"/>
        <v>0</v>
      </c>
      <c r="G19" s="5908">
        <f t="shared" si="2"/>
        <v>0</v>
      </c>
      <c r="H19" s="5908">
        <f t="shared" si="2"/>
        <v>0</v>
      </c>
      <c r="I19" s="5908">
        <f t="shared" si="2"/>
        <v>0</v>
      </c>
      <c r="J19" s="5908">
        <f t="shared" si="2"/>
        <v>0</v>
      </c>
      <c r="K19" s="5908">
        <f t="shared" si="2"/>
        <v>0</v>
      </c>
      <c r="L19" s="5909">
        <f t="shared" si="2"/>
        <v>0</v>
      </c>
      <c r="M19" s="7137"/>
      <c r="N19" s="5914">
        <f>SUMIF($D$17:$D$18,"TRUE",(N17:N18))</f>
        <v>0</v>
      </c>
      <c r="O19" s="5909">
        <f>SUMIF($D$17:$D$18,"TRUE",(O17:O18))</f>
        <v>0</v>
      </c>
      <c r="P19" s="6550"/>
    </row>
    <row r="20" spans="1:16" ht="13.5" thickBot="1">
      <c r="A20" s="6550"/>
      <c r="B20" s="6177"/>
      <c r="C20" s="5916" t="s">
        <v>3989</v>
      </c>
      <c r="D20" s="5911"/>
      <c r="E20" s="5912">
        <f t="shared" ref="E20:L20" si="3">SUM(E17:E18)</f>
        <v>0</v>
      </c>
      <c r="F20" s="5912">
        <f t="shared" si="3"/>
        <v>0</v>
      </c>
      <c r="G20" s="5912">
        <f t="shared" si="3"/>
        <v>0</v>
      </c>
      <c r="H20" s="5912">
        <f t="shared" si="3"/>
        <v>0</v>
      </c>
      <c r="I20" s="5912">
        <f t="shared" si="3"/>
        <v>0</v>
      </c>
      <c r="J20" s="5912">
        <f t="shared" si="3"/>
        <v>0</v>
      </c>
      <c r="K20" s="5912">
        <f t="shared" si="3"/>
        <v>0</v>
      </c>
      <c r="L20" s="5913">
        <f t="shared" si="3"/>
        <v>0</v>
      </c>
      <c r="M20" s="7137"/>
      <c r="N20" s="5915">
        <f>SUM(N17:N18)</f>
        <v>0</v>
      </c>
      <c r="O20" s="5913">
        <f>SUM(O17:O18)</f>
        <v>0</v>
      </c>
      <c r="P20" s="6550"/>
    </row>
    <row r="21" spans="1:16" ht="13.5" thickBot="1">
      <c r="A21" s="6550"/>
      <c r="B21" s="6177"/>
      <c r="C21" s="6177"/>
      <c r="D21" s="6177"/>
      <c r="E21" s="6177"/>
      <c r="F21" s="6177"/>
      <c r="G21" s="6177"/>
      <c r="H21" s="6177"/>
      <c r="I21" s="6177"/>
      <c r="J21" s="6177"/>
      <c r="K21" s="6177"/>
      <c r="L21" s="6177"/>
      <c r="M21" s="7137"/>
      <c r="N21" s="6177"/>
      <c r="O21" s="146"/>
      <c r="P21" s="6550"/>
    </row>
    <row r="22" spans="1:16">
      <c r="A22" s="6550"/>
      <c r="B22" s="6177"/>
      <c r="C22" s="5917" t="s">
        <v>1465</v>
      </c>
      <c r="D22" s="5918"/>
      <c r="E22" s="5919">
        <f t="shared" ref="E22:L23" si="4">E12+E19</f>
        <v>0</v>
      </c>
      <c r="F22" s="5919">
        <f t="shared" si="4"/>
        <v>0</v>
      </c>
      <c r="G22" s="5919">
        <f t="shared" si="4"/>
        <v>0</v>
      </c>
      <c r="H22" s="5919">
        <f t="shared" si="4"/>
        <v>0</v>
      </c>
      <c r="I22" s="5919">
        <f t="shared" si="4"/>
        <v>0</v>
      </c>
      <c r="J22" s="5919">
        <f t="shared" si="4"/>
        <v>0</v>
      </c>
      <c r="K22" s="5919">
        <f t="shared" si="4"/>
        <v>0</v>
      </c>
      <c r="L22" s="5920">
        <f t="shared" si="4"/>
        <v>0</v>
      </c>
      <c r="M22" s="7137"/>
      <c r="N22" s="5923">
        <f>N12+N19</f>
        <v>0</v>
      </c>
      <c r="O22" s="5920">
        <f>O12+O19</f>
        <v>0</v>
      </c>
      <c r="P22" s="6550"/>
    </row>
    <row r="23" spans="1:16" ht="13.5" thickBot="1">
      <c r="A23" s="6550"/>
      <c r="B23" s="6177"/>
      <c r="C23" s="5916" t="s">
        <v>3990</v>
      </c>
      <c r="D23" s="5911"/>
      <c r="E23" s="5921">
        <f t="shared" si="4"/>
        <v>0</v>
      </c>
      <c r="F23" s="5921">
        <f t="shared" si="4"/>
        <v>0</v>
      </c>
      <c r="G23" s="5921">
        <f t="shared" si="4"/>
        <v>0</v>
      </c>
      <c r="H23" s="5921">
        <f t="shared" si="4"/>
        <v>0</v>
      </c>
      <c r="I23" s="5921">
        <f t="shared" si="4"/>
        <v>0</v>
      </c>
      <c r="J23" s="5921">
        <f t="shared" si="4"/>
        <v>0</v>
      </c>
      <c r="K23" s="5921">
        <f t="shared" si="4"/>
        <v>0</v>
      </c>
      <c r="L23" s="5922">
        <f t="shared" si="4"/>
        <v>0</v>
      </c>
      <c r="M23" s="7137"/>
      <c r="N23" s="5924">
        <f>N13+N20</f>
        <v>0</v>
      </c>
      <c r="O23" s="5922">
        <f>O13+O20</f>
        <v>0</v>
      </c>
      <c r="P23" s="6550"/>
    </row>
    <row r="24" spans="1:16" ht="13.5" thickBot="1">
      <c r="A24" s="6550"/>
      <c r="B24" s="6177"/>
      <c r="C24" s="6177"/>
      <c r="D24" s="6177"/>
      <c r="E24" s="6177"/>
      <c r="F24" s="6177"/>
      <c r="G24" s="6177"/>
      <c r="H24" s="6177"/>
      <c r="I24" s="6177"/>
      <c r="J24" s="6177"/>
      <c r="K24" s="6177"/>
      <c r="L24" s="6177"/>
      <c r="M24" s="7137"/>
      <c r="N24" s="6177"/>
      <c r="O24" s="6177"/>
      <c r="P24" s="6550"/>
    </row>
    <row r="25" spans="1:16" ht="15.75" customHeight="1" thickBot="1">
      <c r="A25" s="6550"/>
      <c r="B25" s="6177"/>
      <c r="C25" s="9056" t="s">
        <v>3988</v>
      </c>
      <c r="D25" s="9056" t="s">
        <v>3987</v>
      </c>
      <c r="E25" s="9056" t="s">
        <v>3980</v>
      </c>
      <c r="F25" s="9056" t="s">
        <v>3981</v>
      </c>
      <c r="G25" s="9056" t="s">
        <v>1234</v>
      </c>
      <c r="H25" s="9056" t="s">
        <v>3982</v>
      </c>
      <c r="I25" s="8834" t="s">
        <v>3986</v>
      </c>
      <c r="J25" s="9058" t="s">
        <v>3984</v>
      </c>
      <c r="K25" s="9058" t="s">
        <v>3985</v>
      </c>
      <c r="L25" s="9058" t="s">
        <v>3983</v>
      </c>
      <c r="M25" s="7137"/>
      <c r="N25" s="9055" t="s">
        <v>3994</v>
      </c>
      <c r="O25" s="9055" t="s">
        <v>3993</v>
      </c>
      <c r="P25" s="6550"/>
    </row>
    <row r="26" spans="1:16" ht="15.75" customHeight="1" thickBot="1">
      <c r="A26" s="6550"/>
      <c r="B26" s="6177"/>
      <c r="C26" s="9056"/>
      <c r="D26" s="9056"/>
      <c r="E26" s="9056"/>
      <c r="F26" s="9056"/>
      <c r="G26" s="9056"/>
      <c r="H26" s="9056"/>
      <c r="I26" s="9057"/>
      <c r="J26" s="9058"/>
      <c r="K26" s="9058"/>
      <c r="L26" s="9058"/>
      <c r="M26" s="6177"/>
      <c r="N26" s="9055"/>
      <c r="O26" s="9055"/>
      <c r="P26" s="6550"/>
    </row>
    <row r="27" spans="1:16">
      <c r="A27" s="6550"/>
      <c r="B27" s="6177">
        <v>1</v>
      </c>
      <c r="C27" s="5904"/>
      <c r="D27" s="5905"/>
      <c r="E27" s="5925">
        <v>0</v>
      </c>
      <c r="F27" s="5925">
        <v>0</v>
      </c>
      <c r="G27" s="5925">
        <v>0</v>
      </c>
      <c r="H27" s="5925">
        <f>E27+F27-G27</f>
        <v>0</v>
      </c>
      <c r="I27" s="5925">
        <v>0</v>
      </c>
      <c r="J27" s="5925">
        <v>0</v>
      </c>
      <c r="K27" s="5925">
        <v>0</v>
      </c>
      <c r="L27" s="5926">
        <f>I27+J27-K27</f>
        <v>0</v>
      </c>
      <c r="M27" s="6177"/>
      <c r="N27" s="5927">
        <v>0</v>
      </c>
      <c r="O27" s="5926">
        <v>0</v>
      </c>
      <c r="P27" s="6550"/>
    </row>
    <row r="28" spans="1:16">
      <c r="A28" s="6550"/>
      <c r="B28" s="6177"/>
      <c r="C28" s="5906" t="s">
        <v>1465</v>
      </c>
      <c r="D28" s="5907"/>
      <c r="E28" s="5908">
        <f>SUMIF($D$27:$D$27,"TRUE",(E27:E27))</f>
        <v>0</v>
      </c>
      <c r="F28" s="5908">
        <f t="shared" ref="F28:L28" si="5">SUMIF($D$27:$D$27,"TRUE",(F27:F27))</f>
        <v>0</v>
      </c>
      <c r="G28" s="5908">
        <f t="shared" si="5"/>
        <v>0</v>
      </c>
      <c r="H28" s="5908">
        <f t="shared" si="5"/>
        <v>0</v>
      </c>
      <c r="I28" s="5908">
        <f t="shared" si="5"/>
        <v>0</v>
      </c>
      <c r="J28" s="5908">
        <f t="shared" si="5"/>
        <v>0</v>
      </c>
      <c r="K28" s="5908">
        <f t="shared" si="5"/>
        <v>0</v>
      </c>
      <c r="L28" s="5909">
        <f t="shared" si="5"/>
        <v>0</v>
      </c>
      <c r="M28" s="6177"/>
      <c r="N28" s="5914">
        <f>SUMIF($D$27:$D$27,"TRUE",(N27:N27))</f>
        <v>0</v>
      </c>
      <c r="O28" s="5909">
        <f>SUMIF($D$27:$D$27,"TRUE",(O27:O27))</f>
        <v>0</v>
      </c>
      <c r="P28" s="6550"/>
    </row>
    <row r="29" spans="1:16" ht="13.5" thickBot="1">
      <c r="A29" s="6550"/>
      <c r="B29" s="6177"/>
      <c r="C29" s="5910" t="s">
        <v>1468</v>
      </c>
      <c r="D29" s="5911"/>
      <c r="E29" s="5912">
        <f>SUM(E27:E27)</f>
        <v>0</v>
      </c>
      <c r="F29" s="5912">
        <f t="shared" ref="F29:L29" si="6">SUM(F27:F27)</f>
        <v>0</v>
      </c>
      <c r="G29" s="5912">
        <f t="shared" si="6"/>
        <v>0</v>
      </c>
      <c r="H29" s="5912">
        <f t="shared" si="6"/>
        <v>0</v>
      </c>
      <c r="I29" s="5912">
        <f t="shared" si="6"/>
        <v>0</v>
      </c>
      <c r="J29" s="5912">
        <f t="shared" si="6"/>
        <v>0</v>
      </c>
      <c r="K29" s="5912">
        <f t="shared" si="6"/>
        <v>0</v>
      </c>
      <c r="L29" s="5913">
        <f t="shared" si="6"/>
        <v>0</v>
      </c>
      <c r="M29" s="6177"/>
      <c r="N29" s="5915">
        <f>SUM(N27:N27)</f>
        <v>0</v>
      </c>
      <c r="O29" s="5913">
        <f>SUM(O27:O27)</f>
        <v>0</v>
      </c>
      <c r="P29" s="6550"/>
    </row>
    <row r="30" spans="1:16" ht="13.5" thickBot="1">
      <c r="A30" s="6550"/>
      <c r="B30" s="6177"/>
      <c r="C30" s="6177"/>
      <c r="D30" s="6177"/>
      <c r="E30" s="6177"/>
      <c r="F30" s="6177"/>
      <c r="G30" s="6177"/>
      <c r="H30" s="6177"/>
      <c r="I30" s="6177"/>
      <c r="J30" s="6177"/>
      <c r="K30" s="6177"/>
      <c r="L30" s="6177"/>
      <c r="M30" s="6177"/>
      <c r="N30" s="6177"/>
      <c r="O30" s="6177"/>
      <c r="P30" s="6550"/>
    </row>
    <row r="31" spans="1:16" s="7138" customFormat="1" ht="13.5" thickBot="1">
      <c r="A31" s="6550"/>
      <c r="B31" s="7137"/>
      <c r="C31" s="9056" t="s">
        <v>4406</v>
      </c>
      <c r="D31" s="9056" t="s">
        <v>3987</v>
      </c>
      <c r="E31" s="9056" t="s">
        <v>3980</v>
      </c>
      <c r="F31" s="9056" t="s">
        <v>3981</v>
      </c>
      <c r="G31" s="9056" t="s">
        <v>1234</v>
      </c>
      <c r="H31" s="9056" t="s">
        <v>3982</v>
      </c>
      <c r="I31" s="8834" t="s">
        <v>3986</v>
      </c>
      <c r="J31" s="9058" t="s">
        <v>3984</v>
      </c>
      <c r="K31" s="9058" t="s">
        <v>3985</v>
      </c>
      <c r="L31" s="9058" t="s">
        <v>3983</v>
      </c>
      <c r="M31" s="7137"/>
      <c r="N31" s="9055" t="s">
        <v>3994</v>
      </c>
      <c r="O31" s="9055" t="s">
        <v>3993</v>
      </c>
      <c r="P31" s="6550"/>
    </row>
    <row r="32" spans="1:16" s="7138" customFormat="1" ht="13.5" thickBot="1">
      <c r="A32" s="6550"/>
      <c r="B32" s="7137"/>
      <c r="C32" s="9056"/>
      <c r="D32" s="9056"/>
      <c r="E32" s="9056"/>
      <c r="F32" s="9056"/>
      <c r="G32" s="9056"/>
      <c r="H32" s="9056"/>
      <c r="I32" s="9057"/>
      <c r="J32" s="9058"/>
      <c r="K32" s="9058"/>
      <c r="L32" s="9058"/>
      <c r="M32" s="7137"/>
      <c r="N32" s="9055"/>
      <c r="O32" s="9055"/>
      <c r="P32" s="6550"/>
    </row>
    <row r="33" spans="1:16" s="7110" customFormat="1">
      <c r="A33" s="6550"/>
      <c r="B33" s="7137"/>
      <c r="C33" s="7484" t="s">
        <v>4590</v>
      </c>
      <c r="D33" s="7181"/>
      <c r="E33" s="7182">
        <v>0</v>
      </c>
      <c r="F33" s="7182">
        <v>0</v>
      </c>
      <c r="G33" s="7182">
        <v>0</v>
      </c>
      <c r="H33" s="7182">
        <f t="shared" ref="H33:H40" si="7">E33+F33-G33</f>
        <v>0</v>
      </c>
      <c r="I33" s="7182">
        <v>0</v>
      </c>
      <c r="J33" s="7182">
        <v>0</v>
      </c>
      <c r="K33" s="7182">
        <v>0</v>
      </c>
      <c r="L33" s="7183">
        <f t="shared" ref="L33:L40" si="8">I33+J33-K33</f>
        <v>0</v>
      </c>
      <c r="M33" s="7137"/>
      <c r="N33" s="7184">
        <v>0</v>
      </c>
      <c r="O33" s="7183">
        <v>0</v>
      </c>
      <c r="P33" s="6550"/>
    </row>
    <row r="34" spans="1:16" s="7110" customFormat="1">
      <c r="A34" s="6550"/>
      <c r="B34" s="7137"/>
      <c r="C34" s="7485" t="s">
        <v>4595</v>
      </c>
      <c r="D34" s="7186"/>
      <c r="E34" s="7187">
        <v>0</v>
      </c>
      <c r="F34" s="7187">
        <v>0</v>
      </c>
      <c r="G34" s="7187">
        <v>0</v>
      </c>
      <c r="H34" s="7187">
        <f t="shared" si="7"/>
        <v>0</v>
      </c>
      <c r="I34" s="7187">
        <v>0</v>
      </c>
      <c r="J34" s="7187">
        <v>0</v>
      </c>
      <c r="K34" s="7187">
        <v>0</v>
      </c>
      <c r="L34" s="7188">
        <f t="shared" si="8"/>
        <v>0</v>
      </c>
      <c r="M34" s="7137"/>
      <c r="N34" s="7189">
        <v>0</v>
      </c>
      <c r="O34" s="7188">
        <v>0</v>
      </c>
      <c r="P34" s="6550"/>
    </row>
    <row r="35" spans="1:16" s="7110" customFormat="1">
      <c r="A35" s="6550"/>
      <c r="B35" s="7137"/>
      <c r="C35" s="7485" t="s">
        <v>4596</v>
      </c>
      <c r="D35" s="7486"/>
      <c r="E35" s="7187">
        <v>0</v>
      </c>
      <c r="F35" s="7187">
        <v>0</v>
      </c>
      <c r="G35" s="7187">
        <v>0</v>
      </c>
      <c r="H35" s="7187">
        <f t="shared" si="7"/>
        <v>0</v>
      </c>
      <c r="I35" s="7187">
        <v>0</v>
      </c>
      <c r="J35" s="7187">
        <v>0</v>
      </c>
      <c r="K35" s="7187">
        <v>0</v>
      </c>
      <c r="L35" s="7188">
        <f t="shared" si="8"/>
        <v>0</v>
      </c>
      <c r="M35" s="7137"/>
      <c r="N35" s="7189">
        <v>0</v>
      </c>
      <c r="O35" s="7188">
        <v>0</v>
      </c>
      <c r="P35" s="6550"/>
    </row>
    <row r="36" spans="1:16" s="7110" customFormat="1">
      <c r="A36" s="6550"/>
      <c r="B36" s="7137"/>
      <c r="C36" s="7485" t="s">
        <v>4597</v>
      </c>
      <c r="D36" s="7487"/>
      <c r="E36" s="7187">
        <v>0</v>
      </c>
      <c r="F36" s="7187">
        <v>0</v>
      </c>
      <c r="G36" s="7187">
        <v>0</v>
      </c>
      <c r="H36" s="7187">
        <f t="shared" si="7"/>
        <v>0</v>
      </c>
      <c r="I36" s="7187">
        <v>0</v>
      </c>
      <c r="J36" s="7187">
        <v>0</v>
      </c>
      <c r="K36" s="7187">
        <v>0</v>
      </c>
      <c r="L36" s="7188">
        <f t="shared" si="8"/>
        <v>0</v>
      </c>
      <c r="M36" s="7137"/>
      <c r="N36" s="7189">
        <v>0</v>
      </c>
      <c r="O36" s="7188">
        <v>0</v>
      </c>
      <c r="P36" s="6550"/>
    </row>
    <row r="37" spans="1:16" s="7110" customFormat="1">
      <c r="A37" s="6550"/>
      <c r="B37" s="7137"/>
      <c r="C37" s="7485" t="s">
        <v>4598</v>
      </c>
      <c r="D37" s="7486"/>
      <c r="E37" s="7187">
        <v>0</v>
      </c>
      <c r="F37" s="7187">
        <v>0</v>
      </c>
      <c r="G37" s="7187">
        <v>0</v>
      </c>
      <c r="H37" s="7187">
        <f t="shared" si="7"/>
        <v>0</v>
      </c>
      <c r="I37" s="7187">
        <v>0</v>
      </c>
      <c r="J37" s="7187">
        <v>0</v>
      </c>
      <c r="K37" s="7187">
        <v>0</v>
      </c>
      <c r="L37" s="7188">
        <f t="shared" si="8"/>
        <v>0</v>
      </c>
      <c r="M37" s="7137"/>
      <c r="N37" s="7189">
        <v>0</v>
      </c>
      <c r="O37" s="7188">
        <v>0</v>
      </c>
      <c r="P37" s="6550"/>
    </row>
    <row r="38" spans="1:16" s="7110" customFormat="1">
      <c r="A38" s="6550"/>
      <c r="B38" s="7137"/>
      <c r="C38" s="7485" t="s">
        <v>4599</v>
      </c>
      <c r="D38" s="7486"/>
      <c r="E38" s="7187">
        <v>0</v>
      </c>
      <c r="F38" s="7187">
        <v>0</v>
      </c>
      <c r="G38" s="7187">
        <v>0</v>
      </c>
      <c r="H38" s="7187">
        <f t="shared" si="7"/>
        <v>0</v>
      </c>
      <c r="I38" s="7187">
        <v>0</v>
      </c>
      <c r="J38" s="7187">
        <v>0</v>
      </c>
      <c r="K38" s="7187">
        <v>0</v>
      </c>
      <c r="L38" s="7188">
        <f t="shared" si="8"/>
        <v>0</v>
      </c>
      <c r="M38" s="7137"/>
      <c r="N38" s="7189">
        <v>0</v>
      </c>
      <c r="O38" s="7188">
        <v>0</v>
      </c>
      <c r="P38" s="6550"/>
    </row>
    <row r="39" spans="1:16" s="7110" customFormat="1">
      <c r="A39" s="6550"/>
      <c r="B39" s="7137"/>
      <c r="C39" s="7485" t="s">
        <v>4600</v>
      </c>
      <c r="D39" s="7486"/>
      <c r="E39" s="7187">
        <v>0</v>
      </c>
      <c r="F39" s="7187">
        <v>0</v>
      </c>
      <c r="G39" s="7187">
        <v>0</v>
      </c>
      <c r="H39" s="7187">
        <f t="shared" si="7"/>
        <v>0</v>
      </c>
      <c r="I39" s="7187">
        <v>0</v>
      </c>
      <c r="J39" s="7187">
        <v>0</v>
      </c>
      <c r="K39" s="7187">
        <v>0</v>
      </c>
      <c r="L39" s="7188">
        <f t="shared" si="8"/>
        <v>0</v>
      </c>
      <c r="M39" s="7137"/>
      <c r="N39" s="7189">
        <v>0</v>
      </c>
      <c r="O39" s="7188">
        <v>0</v>
      </c>
      <c r="P39" s="6550"/>
    </row>
    <row r="40" spans="1:16" s="7110" customFormat="1">
      <c r="A40" s="6550"/>
      <c r="B40" s="7137"/>
      <c r="C40" s="7485" t="s">
        <v>4593</v>
      </c>
      <c r="D40" s="7486"/>
      <c r="E40" s="7187">
        <v>0</v>
      </c>
      <c r="F40" s="7187">
        <v>0</v>
      </c>
      <c r="G40" s="7187">
        <v>0</v>
      </c>
      <c r="H40" s="7187">
        <f t="shared" si="7"/>
        <v>0</v>
      </c>
      <c r="I40" s="7187">
        <v>0</v>
      </c>
      <c r="J40" s="7187">
        <v>0</v>
      </c>
      <c r="K40" s="7187">
        <v>0</v>
      </c>
      <c r="L40" s="7188">
        <f t="shared" si="8"/>
        <v>0</v>
      </c>
      <c r="M40" s="7137"/>
      <c r="N40" s="7189">
        <v>0</v>
      </c>
      <c r="O40" s="7188">
        <v>0</v>
      </c>
      <c r="P40" s="6550"/>
    </row>
    <row r="41" spans="1:16" s="7138" customFormat="1">
      <c r="A41" s="6550"/>
      <c r="B41" s="7137"/>
      <c r="C41" s="5906" t="s">
        <v>1465</v>
      </c>
      <c r="D41" s="5907"/>
      <c r="E41" s="5908">
        <f>SUMIF($D$33:$D$40,"TRUE",(E33:E40))</f>
        <v>0</v>
      </c>
      <c r="F41" s="5908">
        <f>SUMIF($D$33:$D$40,"TRUE",(F33:F40))</f>
        <v>0</v>
      </c>
      <c r="G41" s="5908">
        <f t="shared" ref="G41:L41" si="9">SUMIF($D$33:$D$40,"TRUE",(G33:G40))</f>
        <v>0</v>
      </c>
      <c r="H41" s="5908">
        <f t="shared" si="9"/>
        <v>0</v>
      </c>
      <c r="I41" s="5908">
        <f t="shared" si="9"/>
        <v>0</v>
      </c>
      <c r="J41" s="5908">
        <f t="shared" si="9"/>
        <v>0</v>
      </c>
      <c r="K41" s="5908">
        <f t="shared" si="9"/>
        <v>0</v>
      </c>
      <c r="L41" s="7122">
        <f t="shared" si="9"/>
        <v>0</v>
      </c>
      <c r="N41" s="5914">
        <f>SUMIF($D$33:$D$40,"TRUE",(N33:N40))</f>
        <v>0</v>
      </c>
      <c r="O41" s="5909">
        <f>SUMIF($D$33:$D$40,"TRUE",(O33:O40))</f>
        <v>0</v>
      </c>
      <c r="P41" s="6550"/>
    </row>
    <row r="42" spans="1:16" s="7138" customFormat="1" ht="13.5" thickBot="1">
      <c r="A42" s="6550"/>
      <c r="B42" s="7137"/>
      <c r="C42" s="5916" t="s">
        <v>4409</v>
      </c>
      <c r="D42" s="5911"/>
      <c r="E42" s="5912">
        <f>SUM(E33:E40)</f>
        <v>0</v>
      </c>
      <c r="F42" s="5912">
        <f t="shared" ref="F42:L42" si="10">SUM(F33:F40)</f>
        <v>0</v>
      </c>
      <c r="G42" s="5912">
        <f t="shared" si="10"/>
        <v>0</v>
      </c>
      <c r="H42" s="5912">
        <f t="shared" si="10"/>
        <v>0</v>
      </c>
      <c r="I42" s="5912">
        <f t="shared" si="10"/>
        <v>0</v>
      </c>
      <c r="J42" s="5912">
        <f t="shared" si="10"/>
        <v>0</v>
      </c>
      <c r="K42" s="5912">
        <f t="shared" si="10"/>
        <v>0</v>
      </c>
      <c r="L42" s="5912">
        <f t="shared" si="10"/>
        <v>0</v>
      </c>
      <c r="M42" s="7137"/>
      <c r="N42" s="5915">
        <f>SUM(N33:N36)</f>
        <v>0</v>
      </c>
      <c r="O42" s="5913">
        <f>SUM(O33:O36)</f>
        <v>0</v>
      </c>
      <c r="P42" s="6550"/>
    </row>
    <row r="43" spans="1:16" s="7138" customFormat="1">
      <c r="A43" s="6550"/>
      <c r="B43" s="7137"/>
      <c r="C43" s="7137"/>
      <c r="D43" s="7137"/>
      <c r="E43" s="7137"/>
      <c r="F43" s="7137"/>
      <c r="G43" s="7137"/>
      <c r="H43" s="7137"/>
      <c r="I43" s="7137"/>
      <c r="J43" s="7137"/>
      <c r="K43" s="7137"/>
      <c r="L43" s="7137"/>
      <c r="M43" s="7137"/>
      <c r="N43" s="7137"/>
      <c r="O43" s="7137"/>
      <c r="P43" s="6550"/>
    </row>
    <row r="44" spans="1:16">
      <c r="A44" s="6550"/>
      <c r="B44" s="7137"/>
      <c r="C44" s="7137"/>
      <c r="D44" s="7137"/>
      <c r="E44" s="7137"/>
      <c r="F44" s="7137"/>
      <c r="G44" s="7137"/>
      <c r="H44" s="7137"/>
      <c r="I44" s="7137"/>
      <c r="J44" s="7137"/>
      <c r="K44" s="7137"/>
      <c r="L44" s="7137"/>
      <c r="M44" s="7137"/>
      <c r="N44" s="7137"/>
      <c r="O44" s="7137"/>
      <c r="P44" s="6550"/>
    </row>
    <row r="45" spans="1:16">
      <c r="A45" s="6550"/>
      <c r="B45" s="7137"/>
      <c r="C45" s="7137" t="s">
        <v>4482</v>
      </c>
      <c r="D45" s="7137"/>
      <c r="E45" s="7137"/>
      <c r="F45" s="7137"/>
      <c r="G45" s="7137"/>
      <c r="H45" s="7137"/>
      <c r="I45" s="7137"/>
      <c r="J45" s="7137"/>
      <c r="K45" s="7137"/>
      <c r="L45" s="7137"/>
      <c r="M45" s="7137"/>
      <c r="N45" s="7137"/>
      <c r="O45" s="7137"/>
      <c r="P45" s="6550"/>
    </row>
    <row r="46" spans="1:16">
      <c r="A46" s="6550"/>
      <c r="B46" s="7137"/>
      <c r="C46" s="7137"/>
      <c r="D46" s="7137"/>
      <c r="E46" s="7137"/>
      <c r="F46" s="7137"/>
      <c r="G46" s="7137"/>
      <c r="H46" s="7137"/>
      <c r="I46" s="7137"/>
      <c r="J46" s="7137"/>
      <c r="K46" s="7137"/>
      <c r="L46" s="7137"/>
      <c r="M46" s="7137"/>
      <c r="N46" s="7137"/>
      <c r="O46" s="7137"/>
      <c r="P46" s="6550"/>
    </row>
    <row r="47" spans="1:16">
      <c r="A47" s="6550"/>
      <c r="B47" s="7137"/>
      <c r="C47" s="7137"/>
      <c r="D47" s="6174" t="s">
        <v>4591</v>
      </c>
      <c r="E47" s="7137"/>
      <c r="F47" s="7137"/>
      <c r="G47" s="7137"/>
      <c r="H47" s="7137"/>
      <c r="I47" s="7137"/>
      <c r="J47" s="7137"/>
      <c r="K47" s="7137"/>
      <c r="L47" s="7137"/>
      <c r="M47" s="7137"/>
      <c r="N47" s="7137"/>
      <c r="O47" s="7137"/>
      <c r="P47" s="6550"/>
    </row>
    <row r="48" spans="1:16">
      <c r="A48" s="6550"/>
      <c r="B48" s="7137"/>
      <c r="C48" s="1007" t="s">
        <v>4592</v>
      </c>
      <c r="D48" s="7488" t="s">
        <v>4594</v>
      </c>
      <c r="E48" s="7137"/>
      <c r="F48" s="7137"/>
      <c r="G48" s="7137"/>
      <c r="H48" s="7137"/>
      <c r="I48" s="7137"/>
      <c r="J48" s="7137"/>
      <c r="K48" s="7137"/>
      <c r="L48" s="7137"/>
      <c r="M48" s="7137"/>
      <c r="N48" s="7137"/>
      <c r="O48" s="7137"/>
      <c r="P48" s="6550"/>
    </row>
    <row r="49" spans="1:16" ht="14.25">
      <c r="A49" s="6550"/>
      <c r="B49" s="7137"/>
      <c r="C49" s="7137"/>
      <c r="D49" s="7137"/>
      <c r="E49" s="7137"/>
      <c r="F49" s="7137"/>
      <c r="G49" s="7137"/>
      <c r="H49" s="7137"/>
      <c r="I49" s="7137"/>
      <c r="J49" s="7137"/>
      <c r="K49" s="7137"/>
      <c r="L49" s="7137"/>
      <c r="M49" s="7137"/>
      <c r="N49" s="7137"/>
      <c r="O49" s="4075" t="s">
        <v>1279</v>
      </c>
      <c r="P49" s="6550"/>
    </row>
    <row r="50" spans="1:16">
      <c r="A50" s="6550"/>
      <c r="B50" s="6550"/>
      <c r="C50" s="6550"/>
      <c r="D50" s="6550"/>
      <c r="E50" s="6550"/>
      <c r="F50" s="6550"/>
      <c r="G50" s="6550"/>
      <c r="H50" s="6550"/>
      <c r="I50" s="6550"/>
      <c r="J50" s="6550"/>
      <c r="K50" s="6550"/>
      <c r="L50" s="6550"/>
      <c r="M50" s="6550"/>
      <c r="N50" s="6550"/>
      <c r="O50" s="6550"/>
      <c r="P50" s="6550"/>
    </row>
    <row r="51" spans="1:16">
      <c r="A51" s="6550"/>
      <c r="B51" s="6550"/>
      <c r="C51" s="6550"/>
      <c r="D51" s="6550"/>
      <c r="E51" s="6550"/>
      <c r="F51" s="6550"/>
      <c r="G51" s="6550"/>
      <c r="H51" s="6550"/>
      <c r="I51" s="6550"/>
      <c r="J51" s="6550"/>
      <c r="K51" s="6550"/>
      <c r="L51" s="6550"/>
      <c r="M51" s="6550"/>
      <c r="N51" s="6550"/>
      <c r="O51" s="6550"/>
      <c r="P51" s="6550"/>
    </row>
    <row r="52" spans="1:16">
      <c r="A52" s="6550"/>
      <c r="B52" s="6550"/>
      <c r="C52" s="6550"/>
      <c r="D52" s="6550"/>
      <c r="E52" s="6550"/>
      <c r="F52" s="6550"/>
      <c r="G52" s="6550"/>
      <c r="H52" s="6550"/>
      <c r="I52" s="6550"/>
      <c r="J52" s="6550"/>
      <c r="K52" s="6550"/>
      <c r="L52" s="6550"/>
      <c r="M52" s="6550"/>
      <c r="N52" s="6550"/>
      <c r="O52" s="6550"/>
      <c r="P52" s="6550"/>
    </row>
    <row r="53" spans="1:16"/>
    <row r="54" spans="1:16"/>
    <row r="55" spans="1:16"/>
    <row r="56" spans="1:16"/>
    <row r="57" spans="1:16"/>
    <row r="58" spans="1:16"/>
    <row r="59" spans="1:16"/>
    <row r="60" spans="1:16"/>
    <row r="61" spans="1:16"/>
    <row r="62" spans="1:16"/>
    <row r="63" spans="1:16"/>
    <row r="64" spans="1:16"/>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sheetData>
  <mergeCells count="50">
    <mergeCell ref="O8:O9"/>
    <mergeCell ref="N15:N16"/>
    <mergeCell ref="O15:O16"/>
    <mergeCell ref="N25:N26"/>
    <mergeCell ref="O25:O26"/>
    <mergeCell ref="N8:N9"/>
    <mergeCell ref="C25:C26"/>
    <mergeCell ref="D25:D26"/>
    <mergeCell ref="E25:E26"/>
    <mergeCell ref="F25:F26"/>
    <mergeCell ref="G25:G26"/>
    <mergeCell ref="C15:C16"/>
    <mergeCell ref="D15:D16"/>
    <mergeCell ref="E15:E16"/>
    <mergeCell ref="F15:F16"/>
    <mergeCell ref="G15:G16"/>
    <mergeCell ref="D4:F4"/>
    <mergeCell ref="D5:F5"/>
    <mergeCell ref="H15:H16"/>
    <mergeCell ref="H25:H26"/>
    <mergeCell ref="L8:L9"/>
    <mergeCell ref="I8:I9"/>
    <mergeCell ref="J8:J9"/>
    <mergeCell ref="K8:K9"/>
    <mergeCell ref="I25:I26"/>
    <mergeCell ref="J25:J26"/>
    <mergeCell ref="K25:K26"/>
    <mergeCell ref="L25:L26"/>
    <mergeCell ref="I15:I16"/>
    <mergeCell ref="J15:J16"/>
    <mergeCell ref="K15:K16"/>
    <mergeCell ref="L15:L16"/>
    <mergeCell ref="C8:C9"/>
    <mergeCell ref="E8:E9"/>
    <mergeCell ref="F8:F9"/>
    <mergeCell ref="D8:D9"/>
    <mergeCell ref="H8:H9"/>
    <mergeCell ref="G8:G9"/>
    <mergeCell ref="C31:C32"/>
    <mergeCell ref="D31:D32"/>
    <mergeCell ref="E31:E32"/>
    <mergeCell ref="F31:F32"/>
    <mergeCell ref="G31:G32"/>
    <mergeCell ref="N31:N32"/>
    <mergeCell ref="O31:O32"/>
    <mergeCell ref="H31:H32"/>
    <mergeCell ref="I31:I32"/>
    <mergeCell ref="J31:J32"/>
    <mergeCell ref="K31:K32"/>
    <mergeCell ref="L31:L32"/>
  </mergeCells>
  <hyperlinks>
    <hyperlink ref="O49" location="Index!A1" display="Index" xr:uid="{00000000-0004-0000-3B00-000000000000}"/>
  </hyperlinks>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54">
    <tabColor rgb="FFFF0000"/>
  </sheetPr>
  <dimension ref="A1:AJ66"/>
  <sheetViews>
    <sheetView zoomScale="85" zoomScaleNormal="85" workbookViewId="0"/>
  </sheetViews>
  <sheetFormatPr defaultColWidth="0" defaultRowHeight="15" zeroHeight="1"/>
  <cols>
    <col min="1" max="2" width="9.140625" style="180" customWidth="1"/>
    <col min="3" max="3" width="4.7109375" style="180" customWidth="1"/>
    <col min="4" max="4" width="41.7109375" style="7015" customWidth="1"/>
    <col min="5" max="5" width="8.85546875" style="7015" bestFit="1" customWidth="1"/>
    <col min="6" max="6" width="9.140625" style="180" customWidth="1"/>
    <col min="7" max="7" width="14.42578125" style="180" customWidth="1"/>
    <col min="8" max="8" width="9.140625" style="180" customWidth="1"/>
    <col min="9" max="9" width="12.42578125" style="180" bestFit="1" customWidth="1"/>
    <col min="10" max="17" width="12.42578125" style="180" customWidth="1"/>
    <col min="18" max="18" width="15.140625" style="180" customWidth="1"/>
    <col min="19" max="19" width="16.7109375" style="180" customWidth="1"/>
    <col min="20" max="20" width="15.140625" style="180" customWidth="1"/>
    <col min="21" max="21" width="18.7109375" style="180" customWidth="1"/>
    <col min="22" max="22" width="18" style="180" customWidth="1"/>
    <col min="23" max="23" width="14.42578125" style="180" customWidth="1"/>
    <col min="24" max="24" width="14.85546875" style="180" customWidth="1"/>
    <col min="25" max="26" width="16.140625" style="180" customWidth="1"/>
    <col min="27" max="27" width="13.42578125" style="180" customWidth="1"/>
    <col min="28" max="29" width="19" style="180" customWidth="1"/>
    <col min="30" max="30" width="13.42578125" style="180" customWidth="1"/>
    <col min="31" max="31" width="15" style="180" customWidth="1"/>
    <col min="32" max="32" width="12.42578125" style="180" customWidth="1"/>
    <col min="33" max="33" width="16.28515625" style="180" bestFit="1" customWidth="1"/>
    <col min="34" max="34" width="14.42578125" style="180" customWidth="1"/>
    <col min="35" max="36" width="9.140625" style="180" customWidth="1"/>
    <col min="37" max="16384" width="9.140625" style="180" hidden="1"/>
  </cols>
  <sheetData>
    <row r="1" spans="1:36">
      <c r="A1" s="756"/>
      <c r="B1" s="756"/>
      <c r="C1" s="756"/>
      <c r="D1" s="782"/>
      <c r="E1" s="782"/>
      <c r="F1" s="756"/>
      <c r="G1" s="756"/>
      <c r="H1" s="756"/>
      <c r="I1" s="756"/>
      <c r="J1" s="756"/>
      <c r="K1" s="756"/>
      <c r="L1" s="756"/>
      <c r="M1" s="756"/>
      <c r="N1" s="756"/>
      <c r="O1" s="756"/>
      <c r="P1" s="756"/>
      <c r="Q1" s="756"/>
      <c r="R1" s="756"/>
      <c r="S1" s="756"/>
      <c r="T1" s="756"/>
      <c r="U1" s="756"/>
      <c r="V1" s="756"/>
      <c r="W1" s="756"/>
      <c r="X1" s="756"/>
      <c r="Y1" s="756"/>
      <c r="Z1" s="756"/>
      <c r="AA1" s="756"/>
      <c r="AB1" s="756"/>
      <c r="AC1" s="756"/>
      <c r="AD1" s="756"/>
      <c r="AE1" s="756"/>
      <c r="AF1" s="756"/>
      <c r="AG1" s="756"/>
      <c r="AH1" s="756"/>
      <c r="AI1" s="756"/>
      <c r="AJ1" s="756"/>
    </row>
    <row r="2" spans="1:36" ht="15.75" thickBot="1">
      <c r="A2" s="756"/>
      <c r="B2" s="974"/>
      <c r="C2" s="974"/>
      <c r="D2" s="975"/>
      <c r="E2" s="975"/>
      <c r="F2" s="974"/>
      <c r="G2" s="974"/>
      <c r="H2" s="974"/>
      <c r="I2" s="974"/>
      <c r="J2" s="974"/>
      <c r="K2" s="974"/>
      <c r="L2" s="974"/>
      <c r="M2" s="974"/>
      <c r="N2" s="974"/>
      <c r="O2" s="974"/>
      <c r="P2" s="974"/>
      <c r="Q2" s="974"/>
      <c r="R2" s="974"/>
      <c r="S2" s="974"/>
      <c r="T2" s="974"/>
      <c r="U2" s="974"/>
      <c r="V2" s="974"/>
      <c r="W2" s="974"/>
      <c r="X2" s="974"/>
      <c r="Y2" s="974"/>
      <c r="Z2" s="974"/>
      <c r="AA2" s="974"/>
      <c r="AB2" s="974"/>
      <c r="AC2" s="974"/>
      <c r="AD2" s="974"/>
      <c r="AE2" s="974"/>
      <c r="AF2" s="974"/>
      <c r="AG2" s="974"/>
      <c r="AH2" s="974"/>
      <c r="AI2" s="974"/>
      <c r="AJ2" s="756"/>
    </row>
    <row r="3" spans="1:36" ht="16.5" thickBot="1">
      <c r="A3" s="756"/>
      <c r="B3" s="974"/>
      <c r="C3" s="896"/>
      <c r="D3" s="9072" t="s">
        <v>3004</v>
      </c>
      <c r="E3" s="9073"/>
      <c r="F3" s="9073"/>
      <c r="G3" s="9073"/>
      <c r="H3" s="9073"/>
      <c r="I3" s="9074"/>
      <c r="J3" s="8081"/>
      <c r="K3" s="8081"/>
      <c r="L3" s="8081"/>
      <c r="M3" s="8081"/>
      <c r="N3" s="8081"/>
      <c r="O3" s="8081"/>
      <c r="P3" s="8081"/>
      <c r="Q3" s="8081"/>
      <c r="R3" s="896"/>
      <c r="S3" s="896"/>
      <c r="T3" s="896"/>
      <c r="U3" s="896"/>
      <c r="V3" s="896"/>
      <c r="W3" s="896"/>
      <c r="X3" s="896"/>
      <c r="Y3" s="896"/>
      <c r="Z3" s="896"/>
      <c r="AA3" s="896"/>
      <c r="AB3" s="896"/>
      <c r="AC3" s="896"/>
      <c r="AD3" s="896"/>
      <c r="AE3" s="896"/>
      <c r="AF3" s="896"/>
      <c r="AH3" s="62" t="s">
        <v>2856</v>
      </c>
      <c r="AI3" s="896"/>
      <c r="AJ3" s="756"/>
    </row>
    <row r="4" spans="1:36" ht="15.75">
      <c r="A4" s="756"/>
      <c r="B4" s="974"/>
      <c r="C4" s="896"/>
      <c r="D4" s="2853" t="s">
        <v>57</v>
      </c>
      <c r="E4" s="8622" t="str">
        <f>'R.1'!D4</f>
        <v>ABC Company</v>
      </c>
      <c r="F4" s="8623"/>
      <c r="G4" s="8623"/>
      <c r="H4" s="8623"/>
      <c r="I4" s="8624"/>
      <c r="J4" s="8091"/>
      <c r="K4" s="8091"/>
      <c r="L4" s="8091"/>
      <c r="M4" s="8091"/>
      <c r="N4" s="8091"/>
      <c r="O4" s="8091"/>
      <c r="P4" s="8091"/>
      <c r="Q4" s="8091"/>
      <c r="R4" s="896"/>
      <c r="S4" s="896"/>
      <c r="T4" s="896"/>
      <c r="U4" s="896"/>
      <c r="V4" s="896"/>
      <c r="W4" s="896"/>
      <c r="X4" s="896"/>
      <c r="Y4" s="896"/>
      <c r="Z4" s="896"/>
      <c r="AA4" s="896"/>
      <c r="AB4" s="896"/>
      <c r="AC4" s="896"/>
      <c r="AD4" s="896"/>
      <c r="AE4" s="896"/>
      <c r="AF4" s="896"/>
      <c r="AG4" s="896"/>
      <c r="AH4" s="896"/>
      <c r="AI4" s="896"/>
      <c r="AJ4" s="756"/>
    </row>
    <row r="5" spans="1:36" ht="16.5" thickBot="1">
      <c r="A5" s="756"/>
      <c r="B5" s="974"/>
      <c r="C5" s="896"/>
      <c r="D5" s="3247" t="s">
        <v>2719</v>
      </c>
      <c r="E5" s="9071">
        <f>'R.1'!D5</f>
        <v>44196</v>
      </c>
      <c r="F5" s="8626"/>
      <c r="G5" s="8626"/>
      <c r="H5" s="8626"/>
      <c r="I5" s="8627"/>
      <c r="J5" s="8092"/>
      <c r="K5" s="8092"/>
      <c r="L5" s="8092"/>
      <c r="M5" s="8092"/>
      <c r="N5" s="8092"/>
      <c r="O5" s="8092"/>
      <c r="P5" s="8092"/>
      <c r="Q5" s="8092"/>
      <c r="R5" s="896"/>
      <c r="S5" s="896"/>
      <c r="T5" s="896"/>
      <c r="U5" s="896"/>
      <c r="V5" s="896"/>
      <c r="W5" s="896"/>
      <c r="X5" s="896"/>
      <c r="Y5" s="896"/>
      <c r="Z5" s="896"/>
      <c r="AA5" s="896"/>
      <c r="AB5" s="896"/>
      <c r="AC5" s="896"/>
      <c r="AD5" s="896"/>
      <c r="AE5" s="896"/>
      <c r="AF5" s="896"/>
      <c r="AG5" s="896"/>
      <c r="AH5" s="896"/>
      <c r="AI5" s="896"/>
      <c r="AJ5" s="756"/>
    </row>
    <row r="6" spans="1:36" ht="15.75" thickBot="1">
      <c r="A6" s="756"/>
      <c r="B6" s="974"/>
      <c r="C6" s="976"/>
      <c r="D6" s="977"/>
      <c r="E6" s="977"/>
      <c r="F6" s="976"/>
      <c r="G6" s="976"/>
      <c r="H6" s="976"/>
      <c r="I6" s="976"/>
      <c r="J6" s="976"/>
      <c r="K6" s="976"/>
      <c r="L6" s="976"/>
      <c r="M6" s="976"/>
      <c r="N6" s="976"/>
      <c r="O6" s="976"/>
      <c r="P6" s="976"/>
      <c r="Q6" s="976"/>
      <c r="R6" s="976"/>
      <c r="S6" s="976"/>
      <c r="T6" s="976"/>
      <c r="U6" s="976"/>
      <c r="V6" s="976"/>
      <c r="W6" s="976"/>
      <c r="X6" s="976"/>
      <c r="Y6" s="976"/>
      <c r="Z6" s="976"/>
      <c r="AA6" s="976"/>
      <c r="AB6" s="976"/>
      <c r="AC6" s="976"/>
      <c r="AD6" s="976"/>
      <c r="AE6" s="976"/>
      <c r="AF6" s="976"/>
      <c r="AG6" s="976"/>
      <c r="AH6" s="974"/>
      <c r="AI6" s="974"/>
      <c r="AJ6" s="756"/>
    </row>
    <row r="7" spans="1:36" s="149" customFormat="1" ht="26.25" customHeight="1">
      <c r="A7" s="738"/>
      <c r="B7" s="661"/>
      <c r="C7" s="9044" t="s">
        <v>3005</v>
      </c>
      <c r="D7" s="9045"/>
      <c r="E7" s="580"/>
      <c r="F7" s="596"/>
      <c r="G7" s="9070" t="s">
        <v>1469</v>
      </c>
      <c r="H7" s="9070"/>
      <c r="I7" s="9070"/>
      <c r="J7" s="9076" t="s">
        <v>4849</v>
      </c>
      <c r="K7" s="9077"/>
      <c r="L7" s="9077"/>
      <c r="M7" s="9077"/>
      <c r="N7" s="9077"/>
      <c r="O7" s="9077"/>
      <c r="P7" s="9078"/>
      <c r="Q7" s="9083" t="s">
        <v>1470</v>
      </c>
      <c r="R7" s="9084"/>
      <c r="S7" s="9084"/>
      <c r="T7" s="9084"/>
      <c r="U7" s="9084"/>
      <c r="V7" s="9084"/>
      <c r="W7" s="9085"/>
      <c r="X7" s="8851" t="s">
        <v>1471</v>
      </c>
      <c r="Y7" s="8851"/>
      <c r="Z7" s="641"/>
      <c r="AA7" s="597" t="s">
        <v>1472</v>
      </c>
      <c r="AB7" s="597"/>
      <c r="AC7" s="597"/>
      <c r="AD7" s="599"/>
      <c r="AE7" s="599"/>
      <c r="AF7" s="599"/>
      <c r="AG7" s="600"/>
      <c r="AH7" s="8099"/>
      <c r="AI7" s="8096"/>
      <c r="AJ7" s="738"/>
    </row>
    <row r="8" spans="1:36" s="149" customFormat="1" ht="12.75">
      <c r="A8" s="738"/>
      <c r="B8" s="661"/>
      <c r="C8" s="9046"/>
      <c r="D8" s="9047"/>
      <c r="E8" s="324" t="s">
        <v>1273</v>
      </c>
      <c r="F8" s="564" t="s">
        <v>615</v>
      </c>
      <c r="G8" s="564"/>
      <c r="H8" s="564"/>
      <c r="I8" s="565"/>
      <c r="J8" s="9079" t="s">
        <v>4850</v>
      </c>
      <c r="K8" s="9082" t="s">
        <v>1473</v>
      </c>
      <c r="L8" s="9082"/>
      <c r="M8" s="9082"/>
      <c r="N8" s="9082" t="s">
        <v>1474</v>
      </c>
      <c r="O8" s="9082"/>
      <c r="P8" s="9082"/>
      <c r="Q8" s="9079" t="s">
        <v>4850</v>
      </c>
      <c r="R8" s="9075" t="s">
        <v>1473</v>
      </c>
      <c r="S8" s="9075"/>
      <c r="T8" s="9075"/>
      <c r="U8" s="9075" t="s">
        <v>1474</v>
      </c>
      <c r="V8" s="9075"/>
      <c r="W8" s="9075"/>
      <c r="X8" s="9075" t="s">
        <v>1475</v>
      </c>
      <c r="Y8" s="9075"/>
      <c r="Z8" s="284" t="s">
        <v>1476</v>
      </c>
      <c r="AA8" s="564" t="s">
        <v>1477</v>
      </c>
      <c r="AB8" s="564"/>
      <c r="AC8" s="564"/>
      <c r="AD8" s="567"/>
      <c r="AE8" s="567"/>
      <c r="AF8" s="567"/>
      <c r="AG8" s="298"/>
      <c r="AH8" s="8100" t="s">
        <v>1380</v>
      </c>
      <c r="AI8" s="8097"/>
      <c r="AJ8" s="738"/>
    </row>
    <row r="9" spans="1:36" s="149" customFormat="1" ht="12.75">
      <c r="A9" s="738"/>
      <c r="B9" s="661"/>
      <c r="C9" s="9046"/>
      <c r="D9" s="9047"/>
      <c r="E9" s="284" t="s">
        <v>1279</v>
      </c>
      <c r="F9" s="564" t="s">
        <v>403</v>
      </c>
      <c r="G9" s="564" t="s">
        <v>1478</v>
      </c>
      <c r="H9" s="564" t="s">
        <v>1404</v>
      </c>
      <c r="I9" s="564" t="s">
        <v>1479</v>
      </c>
      <c r="J9" s="9080"/>
      <c r="K9" s="8093" t="s">
        <v>1478</v>
      </c>
      <c r="L9" s="8093" t="s">
        <v>1404</v>
      </c>
      <c r="M9" s="8093" t="s">
        <v>1479</v>
      </c>
      <c r="N9" s="8093" t="s">
        <v>1478</v>
      </c>
      <c r="O9" s="8093" t="s">
        <v>1404</v>
      </c>
      <c r="P9" s="8093" t="s">
        <v>1480</v>
      </c>
      <c r="Q9" s="9080"/>
      <c r="R9" s="564" t="s">
        <v>1478</v>
      </c>
      <c r="S9" s="564" t="s">
        <v>1404</v>
      </c>
      <c r="T9" s="564" t="s">
        <v>1479</v>
      </c>
      <c r="U9" s="564" t="s">
        <v>1478</v>
      </c>
      <c r="V9" s="564" t="s">
        <v>1404</v>
      </c>
      <c r="W9" s="564" t="s">
        <v>1480</v>
      </c>
      <c r="X9" s="564" t="s">
        <v>1481</v>
      </c>
      <c r="Y9" s="564" t="s">
        <v>44</v>
      </c>
      <c r="Z9" s="564" t="s">
        <v>1282</v>
      </c>
      <c r="AA9" s="564" t="s">
        <v>1482</v>
      </c>
      <c r="AB9" s="564" t="s">
        <v>1370</v>
      </c>
      <c r="AC9" s="564" t="s">
        <v>44</v>
      </c>
      <c r="AD9" s="567" t="s">
        <v>1249</v>
      </c>
      <c r="AE9" s="567" t="s">
        <v>1250</v>
      </c>
      <c r="AF9" s="3822" t="s">
        <v>4162</v>
      </c>
      <c r="AG9" s="3857" t="s">
        <v>1262</v>
      </c>
      <c r="AH9" s="8100" t="s">
        <v>4851</v>
      </c>
      <c r="AI9" s="8097"/>
      <c r="AJ9" s="738"/>
    </row>
    <row r="10" spans="1:36" s="149" customFormat="1" ht="12.75">
      <c r="A10" s="738"/>
      <c r="B10" s="661"/>
      <c r="C10" s="9046"/>
      <c r="D10" s="9047"/>
      <c r="E10" s="284" t="s">
        <v>826</v>
      </c>
      <c r="F10" s="564" t="s">
        <v>1260</v>
      </c>
      <c r="G10" s="564" t="s">
        <v>1473</v>
      </c>
      <c r="H10" s="564" t="s">
        <v>1483</v>
      </c>
      <c r="I10" s="564" t="s">
        <v>1404</v>
      </c>
      <c r="J10" s="9080"/>
      <c r="K10" s="8093" t="s">
        <v>1473</v>
      </c>
      <c r="L10" s="8093" t="s">
        <v>1483</v>
      </c>
      <c r="M10" s="8093" t="s">
        <v>1404</v>
      </c>
      <c r="N10" s="8093" t="s">
        <v>1474</v>
      </c>
      <c r="O10" s="8093" t="s">
        <v>1483</v>
      </c>
      <c r="P10" s="8093" t="s">
        <v>1404</v>
      </c>
      <c r="Q10" s="9080"/>
      <c r="R10" s="564" t="s">
        <v>1473</v>
      </c>
      <c r="S10" s="564" t="s">
        <v>1483</v>
      </c>
      <c r="T10" s="564" t="s">
        <v>1404</v>
      </c>
      <c r="U10" s="564" t="s">
        <v>1474</v>
      </c>
      <c r="V10" s="564" t="s">
        <v>1483</v>
      </c>
      <c r="W10" s="564" t="s">
        <v>1404</v>
      </c>
      <c r="X10" s="564" t="s">
        <v>1484</v>
      </c>
      <c r="Y10" s="564" t="s">
        <v>1485</v>
      </c>
      <c r="Z10" s="564" t="s">
        <v>1486</v>
      </c>
      <c r="AA10" s="564" t="s">
        <v>1487</v>
      </c>
      <c r="AB10" s="564" t="s">
        <v>1488</v>
      </c>
      <c r="AC10" s="564" t="s">
        <v>1370</v>
      </c>
      <c r="AD10" s="569" t="s">
        <v>1261</v>
      </c>
      <c r="AE10" s="569" t="s">
        <v>1261</v>
      </c>
      <c r="AF10" s="2837" t="s">
        <v>1261</v>
      </c>
      <c r="AG10" s="3857" t="s">
        <v>1261</v>
      </c>
      <c r="AH10" s="8100"/>
      <c r="AI10" s="8097"/>
      <c r="AJ10" s="738"/>
    </row>
    <row r="11" spans="1:36" s="149" customFormat="1">
      <c r="A11" s="738"/>
      <c r="B11" s="661"/>
      <c r="C11" s="9046"/>
      <c r="D11" s="9047"/>
      <c r="E11" s="573"/>
      <c r="F11" s="564"/>
      <c r="G11" s="564"/>
      <c r="H11" s="564" t="s">
        <v>1489</v>
      </c>
      <c r="I11" s="564"/>
      <c r="J11" s="9080"/>
      <c r="K11" s="8093"/>
      <c r="L11" s="8093" t="s">
        <v>1489</v>
      </c>
      <c r="M11" s="8093"/>
      <c r="N11" s="8093"/>
      <c r="O11" s="8093" t="s">
        <v>1489</v>
      </c>
      <c r="P11" s="8093"/>
      <c r="Q11" s="9080"/>
      <c r="R11" s="564"/>
      <c r="S11" s="564" t="s">
        <v>1489</v>
      </c>
      <c r="T11" s="564"/>
      <c r="U11" s="564"/>
      <c r="V11" s="564" t="s">
        <v>1489</v>
      </c>
      <c r="W11" s="564"/>
      <c r="X11" s="568" t="s">
        <v>1490</v>
      </c>
      <c r="Y11" s="564" t="s">
        <v>1491</v>
      </c>
      <c r="Z11" s="564"/>
      <c r="AA11" s="564" t="s">
        <v>1492</v>
      </c>
      <c r="AB11" s="564" t="s">
        <v>1493</v>
      </c>
      <c r="AC11" s="564" t="s">
        <v>1493</v>
      </c>
      <c r="AD11" s="569"/>
      <c r="AE11" s="569"/>
      <c r="AF11" s="569"/>
      <c r="AG11" s="299"/>
      <c r="AH11" s="8101"/>
      <c r="AI11" s="8098"/>
      <c r="AJ11" s="738"/>
    </row>
    <row r="12" spans="1:36" s="149" customFormat="1" ht="12.75">
      <c r="A12" s="738"/>
      <c r="B12" s="661"/>
      <c r="C12" s="9068"/>
      <c r="D12" s="9069"/>
      <c r="E12" s="576" t="s">
        <v>344</v>
      </c>
      <c r="F12" s="576" t="s">
        <v>1420</v>
      </c>
      <c r="G12" s="574"/>
      <c r="H12" s="574"/>
      <c r="I12" s="575" t="s">
        <v>1223</v>
      </c>
      <c r="J12" s="9081"/>
      <c r="K12" s="8094"/>
      <c r="L12" s="8094"/>
      <c r="M12" s="8095" t="s">
        <v>1494</v>
      </c>
      <c r="N12" s="8094"/>
      <c r="O12" s="8094"/>
      <c r="P12" s="8095" t="s">
        <v>1495</v>
      </c>
      <c r="Q12" s="9081"/>
      <c r="R12" s="574"/>
      <c r="S12" s="574"/>
      <c r="T12" s="575" t="s">
        <v>1494</v>
      </c>
      <c r="U12" s="574"/>
      <c r="V12" s="574"/>
      <c r="W12" s="575" t="s">
        <v>1495</v>
      </c>
      <c r="X12" s="574" t="s">
        <v>1496</v>
      </c>
      <c r="Y12" s="574" t="s">
        <v>1497</v>
      </c>
      <c r="Z12" s="575" t="s">
        <v>1498</v>
      </c>
      <c r="AA12" s="574"/>
      <c r="AB12" s="574"/>
      <c r="AC12" s="640" t="s">
        <v>1499</v>
      </c>
      <c r="AD12" s="575"/>
      <c r="AE12" s="575"/>
      <c r="AF12" s="575"/>
      <c r="AG12" s="629" t="s">
        <v>1356</v>
      </c>
      <c r="AH12" s="8102"/>
      <c r="AI12" s="8098"/>
      <c r="AJ12" s="738"/>
    </row>
    <row r="13" spans="1:36" s="149" customFormat="1" ht="15" customHeight="1">
      <c r="A13" s="738"/>
      <c r="B13" s="661"/>
      <c r="C13" s="9066" t="s">
        <v>392</v>
      </c>
      <c r="D13" s="9067"/>
      <c r="E13" s="182" t="s">
        <v>409</v>
      </c>
      <c r="F13" s="182" t="s">
        <v>410</v>
      </c>
      <c r="G13" s="182" t="s">
        <v>411</v>
      </c>
      <c r="H13" s="182" t="s">
        <v>412</v>
      </c>
      <c r="I13" s="182" t="s">
        <v>413</v>
      </c>
      <c r="J13" s="8082"/>
      <c r="K13" s="8082"/>
      <c r="L13" s="8082"/>
      <c r="M13" s="8082"/>
      <c r="N13" s="8082"/>
      <c r="O13" s="8082"/>
      <c r="P13" s="8082"/>
      <c r="Q13" s="8082"/>
      <c r="R13" s="182" t="s">
        <v>414</v>
      </c>
      <c r="S13" s="182" t="s">
        <v>415</v>
      </c>
      <c r="T13" s="182" t="s">
        <v>416</v>
      </c>
      <c r="U13" s="182" t="s">
        <v>417</v>
      </c>
      <c r="V13" s="182" t="s">
        <v>418</v>
      </c>
      <c r="W13" s="182" t="s">
        <v>419</v>
      </c>
      <c r="X13" s="182" t="s">
        <v>420</v>
      </c>
      <c r="Y13" s="182" t="s">
        <v>421</v>
      </c>
      <c r="Z13" s="182" t="s">
        <v>422</v>
      </c>
      <c r="AA13" s="182" t="s">
        <v>1093</v>
      </c>
      <c r="AB13" s="182" t="s">
        <v>1094</v>
      </c>
      <c r="AC13" s="182" t="s">
        <v>1095</v>
      </c>
      <c r="AD13" s="182" t="s">
        <v>1096</v>
      </c>
      <c r="AE13" s="182" t="s">
        <v>1097</v>
      </c>
      <c r="AF13" s="182" t="s">
        <v>1098</v>
      </c>
      <c r="AG13" s="630" t="s">
        <v>1155</v>
      </c>
      <c r="AH13" s="630" t="s">
        <v>1156</v>
      </c>
      <c r="AI13" s="1010"/>
      <c r="AJ13" s="738"/>
    </row>
    <row r="14" spans="1:36" s="149" customFormat="1" ht="12.75">
      <c r="A14" s="738"/>
      <c r="B14" s="661"/>
      <c r="C14" s="628" t="s">
        <v>1500</v>
      </c>
      <c r="D14" s="204"/>
      <c r="E14" s="204"/>
      <c r="F14" s="196"/>
      <c r="G14" s="196"/>
      <c r="H14" s="196"/>
      <c r="I14" s="196"/>
      <c r="J14" s="8083"/>
      <c r="K14" s="8083"/>
      <c r="L14" s="8083"/>
      <c r="M14" s="8083"/>
      <c r="N14" s="8083"/>
      <c r="O14" s="8083"/>
      <c r="P14" s="8083"/>
      <c r="Q14" s="8083"/>
      <c r="R14" s="196"/>
      <c r="S14" s="196"/>
      <c r="T14" s="196"/>
      <c r="U14" s="196"/>
      <c r="V14" s="196"/>
      <c r="W14" s="196"/>
      <c r="X14" s="205"/>
      <c r="Y14" s="205"/>
      <c r="Z14" s="205"/>
      <c r="AA14" s="205"/>
      <c r="AB14" s="205"/>
      <c r="AC14" s="205"/>
      <c r="AD14" s="206"/>
      <c r="AE14" s="205"/>
      <c r="AF14" s="206"/>
      <c r="AG14" s="622"/>
      <c r="AH14" s="622"/>
      <c r="AI14" s="7137"/>
      <c r="AJ14" s="738"/>
    </row>
    <row r="15" spans="1:36" s="149" customFormat="1" ht="12.75">
      <c r="A15" s="738"/>
      <c r="B15" s="661"/>
      <c r="C15" s="583"/>
      <c r="D15" s="195" t="s">
        <v>1501</v>
      </c>
      <c r="E15" s="195"/>
      <c r="F15" s="3692" t="b">
        <v>1</v>
      </c>
      <c r="G15" s="3693"/>
      <c r="H15" s="3693"/>
      <c r="I15" s="795">
        <f>G15*H15</f>
        <v>0</v>
      </c>
      <c r="J15" s="8084"/>
      <c r="K15" s="8084"/>
      <c r="L15" s="8084"/>
      <c r="M15" s="8084"/>
      <c r="N15" s="8084"/>
      <c r="O15" s="8084"/>
      <c r="P15" s="8084"/>
      <c r="Q15" s="8084"/>
      <c r="R15" s="3693"/>
      <c r="S15" s="3693"/>
      <c r="T15" s="795">
        <f>R15*S15</f>
        <v>0</v>
      </c>
      <c r="U15" s="3693"/>
      <c r="V15" s="3693"/>
      <c r="W15" s="795">
        <f>U15*V15</f>
        <v>0</v>
      </c>
      <c r="X15" s="3698"/>
      <c r="Y15" s="3698"/>
      <c r="Z15" s="796">
        <f>IFERROR(X15/Y15,0)</f>
        <v>0</v>
      </c>
      <c r="AA15" s="3701"/>
      <c r="AB15" s="3698"/>
      <c r="AC15" s="797">
        <f>X15*AB15</f>
        <v>0</v>
      </c>
      <c r="AD15" s="3698"/>
      <c r="AE15" s="3698"/>
      <c r="AF15" s="3698"/>
      <c r="AG15" s="788">
        <f>+AD15+AE15-AF15</f>
        <v>0</v>
      </c>
      <c r="AH15" s="788"/>
      <c r="AI15" s="7137"/>
      <c r="AJ15" s="738"/>
    </row>
    <row r="16" spans="1:36" s="149" customFormat="1" ht="12.75">
      <c r="A16" s="738"/>
      <c r="B16" s="661"/>
      <c r="C16" s="583"/>
      <c r="D16" s="195" t="s">
        <v>1502</v>
      </c>
      <c r="E16" s="195"/>
      <c r="F16" s="3692" t="b">
        <v>0</v>
      </c>
      <c r="G16" s="3693"/>
      <c r="H16" s="3693"/>
      <c r="I16" s="795">
        <f>G16*H16</f>
        <v>0</v>
      </c>
      <c r="J16" s="8084"/>
      <c r="K16" s="8084"/>
      <c r="L16" s="8084"/>
      <c r="M16" s="8084"/>
      <c r="N16" s="8084"/>
      <c r="O16" s="8084"/>
      <c r="P16" s="8084"/>
      <c r="Q16" s="8084"/>
      <c r="R16" s="3693"/>
      <c r="S16" s="3693"/>
      <c r="T16" s="795">
        <f>R16*S16</f>
        <v>0</v>
      </c>
      <c r="U16" s="3693"/>
      <c r="V16" s="3693"/>
      <c r="W16" s="795">
        <f>U16*V16</f>
        <v>0</v>
      </c>
      <c r="X16" s="3698"/>
      <c r="Y16" s="3698"/>
      <c r="Z16" s="796">
        <f>IFERROR(X16/Y16,0)</f>
        <v>0</v>
      </c>
      <c r="AA16" s="3701"/>
      <c r="AB16" s="3698"/>
      <c r="AC16" s="797">
        <f>X16*AB16</f>
        <v>0</v>
      </c>
      <c r="AD16" s="3698"/>
      <c r="AE16" s="3698"/>
      <c r="AF16" s="3698"/>
      <c r="AG16" s="788">
        <f>+AD16+AE16-AF16</f>
        <v>0</v>
      </c>
      <c r="AH16" s="788"/>
      <c r="AI16" s="7137"/>
      <c r="AJ16" s="738"/>
    </row>
    <row r="17" spans="1:36" s="149" customFormat="1" ht="12.75">
      <c r="A17" s="738"/>
      <c r="B17" s="661"/>
      <c r="C17" s="583"/>
      <c r="D17" s="195" t="s">
        <v>1503</v>
      </c>
      <c r="E17" s="195"/>
      <c r="F17" s="3692" t="b">
        <v>0</v>
      </c>
      <c r="G17" s="3693"/>
      <c r="H17" s="3693"/>
      <c r="I17" s="795">
        <f t="shared" ref="I17:I24" si="0">G17*H17</f>
        <v>0</v>
      </c>
      <c r="J17" s="8084"/>
      <c r="K17" s="8084"/>
      <c r="L17" s="8084"/>
      <c r="M17" s="8084"/>
      <c r="N17" s="8084"/>
      <c r="O17" s="8084"/>
      <c r="P17" s="8084"/>
      <c r="Q17" s="8084"/>
      <c r="R17" s="3693"/>
      <c r="S17" s="3693"/>
      <c r="T17" s="795">
        <f t="shared" ref="T17:T24" si="1">R17*S17</f>
        <v>0</v>
      </c>
      <c r="U17" s="3693"/>
      <c r="V17" s="3693"/>
      <c r="W17" s="795">
        <f t="shared" ref="W17:W24" si="2">U17*V17</f>
        <v>0</v>
      </c>
      <c r="X17" s="3698"/>
      <c r="Y17" s="3698"/>
      <c r="Z17" s="796">
        <f t="shared" ref="Z17:Z24" si="3">IFERROR(X17/Y17,0)</f>
        <v>0</v>
      </c>
      <c r="AA17" s="3701"/>
      <c r="AB17" s="3698"/>
      <c r="AC17" s="797">
        <f t="shared" ref="AC17:AC24" si="4">X17*AB17</f>
        <v>0</v>
      </c>
      <c r="AD17" s="3698"/>
      <c r="AE17" s="3698"/>
      <c r="AF17" s="3698"/>
      <c r="AG17" s="788">
        <f t="shared" ref="AG17:AG24" si="5">+AD17+AE17-AF17</f>
        <v>0</v>
      </c>
      <c r="AH17" s="788"/>
      <c r="AI17" s="7137"/>
      <c r="AJ17" s="738"/>
    </row>
    <row r="18" spans="1:36" s="149" customFormat="1" ht="12.75">
      <c r="A18" s="738"/>
      <c r="B18" s="661"/>
      <c r="C18" s="583"/>
      <c r="D18" s="195" t="s">
        <v>3653</v>
      </c>
      <c r="E18" s="195"/>
      <c r="F18" s="3692" t="b">
        <v>0</v>
      </c>
      <c r="G18" s="3693"/>
      <c r="H18" s="3693"/>
      <c r="I18" s="795">
        <f t="shared" si="0"/>
        <v>0</v>
      </c>
      <c r="J18" s="8084"/>
      <c r="K18" s="8084"/>
      <c r="L18" s="8084"/>
      <c r="M18" s="8084"/>
      <c r="N18" s="8084"/>
      <c r="O18" s="8084"/>
      <c r="P18" s="8084"/>
      <c r="Q18" s="8084"/>
      <c r="R18" s="3693"/>
      <c r="S18" s="3693"/>
      <c r="T18" s="795">
        <f t="shared" si="1"/>
        <v>0</v>
      </c>
      <c r="U18" s="3693"/>
      <c r="V18" s="3693"/>
      <c r="W18" s="795">
        <f t="shared" si="2"/>
        <v>0</v>
      </c>
      <c r="X18" s="3698"/>
      <c r="Y18" s="3698"/>
      <c r="Z18" s="796">
        <f t="shared" si="3"/>
        <v>0</v>
      </c>
      <c r="AA18" s="3701"/>
      <c r="AB18" s="3698"/>
      <c r="AC18" s="797">
        <f t="shared" si="4"/>
        <v>0</v>
      </c>
      <c r="AD18" s="3698"/>
      <c r="AE18" s="3698"/>
      <c r="AF18" s="3698"/>
      <c r="AG18" s="788">
        <f t="shared" si="5"/>
        <v>0</v>
      </c>
      <c r="AH18" s="788"/>
      <c r="AI18" s="7137"/>
      <c r="AJ18" s="738"/>
    </row>
    <row r="19" spans="1:36" s="149" customFormat="1" ht="12.75">
      <c r="A19" s="738"/>
      <c r="B19" s="661"/>
      <c r="C19" s="583"/>
      <c r="D19" s="195" t="s">
        <v>3654</v>
      </c>
      <c r="E19" s="195"/>
      <c r="F19" s="3692" t="b">
        <v>0</v>
      </c>
      <c r="G19" s="3693"/>
      <c r="H19" s="3693"/>
      <c r="I19" s="795">
        <f t="shared" si="0"/>
        <v>0</v>
      </c>
      <c r="J19" s="8084"/>
      <c r="K19" s="8084"/>
      <c r="L19" s="8084"/>
      <c r="M19" s="8084"/>
      <c r="N19" s="8084"/>
      <c r="O19" s="8084"/>
      <c r="P19" s="8084"/>
      <c r="Q19" s="8084"/>
      <c r="R19" s="3693"/>
      <c r="S19" s="3693"/>
      <c r="T19" s="795">
        <f t="shared" si="1"/>
        <v>0</v>
      </c>
      <c r="U19" s="3693"/>
      <c r="V19" s="3693"/>
      <c r="W19" s="795">
        <f t="shared" si="2"/>
        <v>0</v>
      </c>
      <c r="X19" s="3698"/>
      <c r="Y19" s="3698"/>
      <c r="Z19" s="796">
        <f t="shared" si="3"/>
        <v>0</v>
      </c>
      <c r="AA19" s="3701"/>
      <c r="AB19" s="3698"/>
      <c r="AC19" s="797">
        <f t="shared" si="4"/>
        <v>0</v>
      </c>
      <c r="AD19" s="3698"/>
      <c r="AE19" s="3698"/>
      <c r="AF19" s="3698"/>
      <c r="AG19" s="788">
        <f t="shared" si="5"/>
        <v>0</v>
      </c>
      <c r="AH19" s="788"/>
      <c r="AI19" s="7137"/>
      <c r="AJ19" s="738"/>
    </row>
    <row r="20" spans="1:36" s="149" customFormat="1" ht="12.75">
      <c r="A20" s="738"/>
      <c r="B20" s="661"/>
      <c r="C20" s="583"/>
      <c r="D20" s="195" t="s">
        <v>3655</v>
      </c>
      <c r="E20" s="195"/>
      <c r="F20" s="3692" t="b">
        <v>0</v>
      </c>
      <c r="G20" s="3693"/>
      <c r="H20" s="3693"/>
      <c r="I20" s="795">
        <f t="shared" si="0"/>
        <v>0</v>
      </c>
      <c r="J20" s="8084"/>
      <c r="K20" s="8084"/>
      <c r="L20" s="8084"/>
      <c r="M20" s="8084"/>
      <c r="N20" s="8084"/>
      <c r="O20" s="8084"/>
      <c r="P20" s="8084"/>
      <c r="Q20" s="8084"/>
      <c r="R20" s="3693"/>
      <c r="S20" s="3693"/>
      <c r="T20" s="795">
        <f t="shared" si="1"/>
        <v>0</v>
      </c>
      <c r="U20" s="3693"/>
      <c r="V20" s="3693"/>
      <c r="W20" s="795">
        <f t="shared" si="2"/>
        <v>0</v>
      </c>
      <c r="X20" s="3698"/>
      <c r="Y20" s="3698"/>
      <c r="Z20" s="796">
        <f t="shared" si="3"/>
        <v>0</v>
      </c>
      <c r="AA20" s="3701"/>
      <c r="AB20" s="3698"/>
      <c r="AC20" s="797">
        <f t="shared" si="4"/>
        <v>0</v>
      </c>
      <c r="AD20" s="3698"/>
      <c r="AE20" s="3698"/>
      <c r="AF20" s="3698"/>
      <c r="AG20" s="788">
        <f t="shared" si="5"/>
        <v>0</v>
      </c>
      <c r="AH20" s="788"/>
      <c r="AI20" s="7137"/>
      <c r="AJ20" s="738"/>
    </row>
    <row r="21" spans="1:36" s="149" customFormat="1" ht="12.75">
      <c r="A21" s="738"/>
      <c r="B21" s="661"/>
      <c r="C21" s="583"/>
      <c r="D21" s="195" t="s">
        <v>3656</v>
      </c>
      <c r="E21" s="195"/>
      <c r="F21" s="3692" t="b">
        <v>0</v>
      </c>
      <c r="G21" s="3693"/>
      <c r="H21" s="3693"/>
      <c r="I21" s="795">
        <f t="shared" si="0"/>
        <v>0</v>
      </c>
      <c r="J21" s="8084"/>
      <c r="K21" s="8084"/>
      <c r="L21" s="8084"/>
      <c r="M21" s="8084"/>
      <c r="N21" s="8084"/>
      <c r="O21" s="8084"/>
      <c r="P21" s="8084"/>
      <c r="Q21" s="8084"/>
      <c r="R21" s="3693"/>
      <c r="S21" s="3693"/>
      <c r="T21" s="795">
        <f t="shared" si="1"/>
        <v>0</v>
      </c>
      <c r="U21" s="3693"/>
      <c r="V21" s="3693"/>
      <c r="W21" s="795">
        <f t="shared" si="2"/>
        <v>0</v>
      </c>
      <c r="X21" s="3698"/>
      <c r="Y21" s="3698"/>
      <c r="Z21" s="796">
        <f t="shared" si="3"/>
        <v>0</v>
      </c>
      <c r="AA21" s="3701"/>
      <c r="AB21" s="3698"/>
      <c r="AC21" s="797">
        <f t="shared" si="4"/>
        <v>0</v>
      </c>
      <c r="AD21" s="3698"/>
      <c r="AE21" s="3698"/>
      <c r="AF21" s="3698"/>
      <c r="AG21" s="788">
        <f t="shared" si="5"/>
        <v>0</v>
      </c>
      <c r="AH21" s="788"/>
      <c r="AI21" s="7137"/>
      <c r="AJ21" s="738"/>
    </row>
    <row r="22" spans="1:36" s="149" customFormat="1" ht="12.75">
      <c r="A22" s="738"/>
      <c r="B22" s="661"/>
      <c r="C22" s="583"/>
      <c r="D22" s="195" t="s">
        <v>3657</v>
      </c>
      <c r="E22" s="195"/>
      <c r="F22" s="3692" t="b">
        <v>0</v>
      </c>
      <c r="G22" s="3693"/>
      <c r="H22" s="3693"/>
      <c r="I22" s="795">
        <f t="shared" si="0"/>
        <v>0</v>
      </c>
      <c r="J22" s="8084"/>
      <c r="K22" s="8084"/>
      <c r="L22" s="8084"/>
      <c r="M22" s="8084"/>
      <c r="N22" s="8084"/>
      <c r="O22" s="8084"/>
      <c r="P22" s="8084"/>
      <c r="Q22" s="8084"/>
      <c r="R22" s="3693"/>
      <c r="S22" s="3693"/>
      <c r="T22" s="795">
        <f t="shared" si="1"/>
        <v>0</v>
      </c>
      <c r="U22" s="3693"/>
      <c r="V22" s="3693"/>
      <c r="W22" s="795">
        <f t="shared" si="2"/>
        <v>0</v>
      </c>
      <c r="X22" s="3698"/>
      <c r="Y22" s="3698"/>
      <c r="Z22" s="796">
        <f t="shared" si="3"/>
        <v>0</v>
      </c>
      <c r="AA22" s="3701"/>
      <c r="AB22" s="3698"/>
      <c r="AC22" s="797">
        <f t="shared" si="4"/>
        <v>0</v>
      </c>
      <c r="AD22" s="3698"/>
      <c r="AE22" s="3698"/>
      <c r="AF22" s="3698"/>
      <c r="AG22" s="788">
        <f t="shared" si="5"/>
        <v>0</v>
      </c>
      <c r="AH22" s="788"/>
      <c r="AI22" s="7137"/>
      <c r="AJ22" s="738"/>
    </row>
    <row r="23" spans="1:36" s="149" customFormat="1" ht="12.75">
      <c r="A23" s="738"/>
      <c r="B23" s="661"/>
      <c r="C23" s="583"/>
      <c r="D23" s="195" t="s">
        <v>3658</v>
      </c>
      <c r="E23" s="195"/>
      <c r="F23" s="3692" t="b">
        <v>0</v>
      </c>
      <c r="G23" s="3693"/>
      <c r="H23" s="3693"/>
      <c r="I23" s="795">
        <f t="shared" si="0"/>
        <v>0</v>
      </c>
      <c r="J23" s="8084"/>
      <c r="K23" s="8084"/>
      <c r="L23" s="8084"/>
      <c r="M23" s="8084"/>
      <c r="N23" s="8084"/>
      <c r="O23" s="8084"/>
      <c r="P23" s="8084"/>
      <c r="Q23" s="8084"/>
      <c r="R23" s="3693"/>
      <c r="S23" s="3693"/>
      <c r="T23" s="795">
        <f t="shared" si="1"/>
        <v>0</v>
      </c>
      <c r="U23" s="3693"/>
      <c r="V23" s="3693"/>
      <c r="W23" s="795">
        <f t="shared" si="2"/>
        <v>0</v>
      </c>
      <c r="X23" s="3698"/>
      <c r="Y23" s="3698"/>
      <c r="Z23" s="796">
        <f t="shared" si="3"/>
        <v>0</v>
      </c>
      <c r="AA23" s="3701"/>
      <c r="AB23" s="3698"/>
      <c r="AC23" s="797">
        <f t="shared" si="4"/>
        <v>0</v>
      </c>
      <c r="AD23" s="3698"/>
      <c r="AE23" s="3698"/>
      <c r="AF23" s="3698"/>
      <c r="AG23" s="788">
        <f t="shared" si="5"/>
        <v>0</v>
      </c>
      <c r="AH23" s="788"/>
      <c r="AI23" s="7137"/>
      <c r="AJ23" s="738"/>
    </row>
    <row r="24" spans="1:36" s="149" customFormat="1" ht="12.75">
      <c r="A24" s="738"/>
      <c r="B24" s="661"/>
      <c r="C24" s="583"/>
      <c r="D24" s="195" t="s">
        <v>3659</v>
      </c>
      <c r="E24" s="195"/>
      <c r="F24" s="3692" t="b">
        <v>0</v>
      </c>
      <c r="G24" s="3693"/>
      <c r="H24" s="3693"/>
      <c r="I24" s="795">
        <f t="shared" si="0"/>
        <v>0</v>
      </c>
      <c r="J24" s="8084"/>
      <c r="K24" s="8084"/>
      <c r="L24" s="8084"/>
      <c r="M24" s="8084"/>
      <c r="N24" s="8084"/>
      <c r="O24" s="8084"/>
      <c r="P24" s="8084"/>
      <c r="Q24" s="8084"/>
      <c r="R24" s="3693"/>
      <c r="S24" s="3693"/>
      <c r="T24" s="795">
        <f t="shared" si="1"/>
        <v>0</v>
      </c>
      <c r="U24" s="3693"/>
      <c r="V24" s="3693"/>
      <c r="W24" s="795">
        <f t="shared" si="2"/>
        <v>0</v>
      </c>
      <c r="X24" s="3698"/>
      <c r="Y24" s="3698"/>
      <c r="Z24" s="796">
        <f t="shared" si="3"/>
        <v>0</v>
      </c>
      <c r="AA24" s="3701"/>
      <c r="AB24" s="3698"/>
      <c r="AC24" s="797">
        <f t="shared" si="4"/>
        <v>0</v>
      </c>
      <c r="AD24" s="3698"/>
      <c r="AE24" s="3698"/>
      <c r="AF24" s="3698"/>
      <c r="AG24" s="788">
        <f t="shared" si="5"/>
        <v>0</v>
      </c>
      <c r="AH24" s="788"/>
      <c r="AI24" s="7137"/>
      <c r="AJ24" s="738"/>
    </row>
    <row r="25" spans="1:36" s="149" customFormat="1" ht="12.75">
      <c r="A25" s="738"/>
      <c r="B25" s="661"/>
      <c r="C25" s="583"/>
      <c r="D25" s="207"/>
      <c r="E25" s="207"/>
      <c r="F25" s="208"/>
      <c r="G25" s="208"/>
      <c r="H25" s="208"/>
      <c r="I25" s="208"/>
      <c r="J25" s="8085"/>
      <c r="K25" s="8085"/>
      <c r="L25" s="8085"/>
      <c r="M25" s="8085"/>
      <c r="N25" s="8085"/>
      <c r="O25" s="8085"/>
      <c r="P25" s="8085"/>
      <c r="Q25" s="8085"/>
      <c r="R25" s="3695"/>
      <c r="S25" s="3695"/>
      <c r="T25" s="208"/>
      <c r="U25" s="3695"/>
      <c r="V25" s="3695"/>
      <c r="W25" s="208"/>
      <c r="X25" s="3698"/>
      <c r="Y25" s="3698"/>
      <c r="Z25" s="185"/>
      <c r="AA25" s="3698"/>
      <c r="AB25" s="3698"/>
      <c r="AC25" s="185"/>
      <c r="AD25" s="3698"/>
      <c r="AE25" s="3698"/>
      <c r="AF25" s="3698"/>
      <c r="AG25" s="623"/>
      <c r="AH25" s="623"/>
      <c r="AI25" s="7137"/>
      <c r="AJ25" s="738"/>
    </row>
    <row r="26" spans="1:36" s="149" customFormat="1" ht="12.75">
      <c r="A26" s="738"/>
      <c r="B26" s="661"/>
      <c r="C26" s="500" t="s">
        <v>1465</v>
      </c>
      <c r="D26" s="212"/>
      <c r="E26" s="212"/>
      <c r="F26" s="142"/>
      <c r="G26" s="142"/>
      <c r="H26" s="142"/>
      <c r="I26" s="3205">
        <f>SUMIF($F$15:$F$24,"TRUE",I15:I24)</f>
        <v>0</v>
      </c>
      <c r="J26" s="8086"/>
      <c r="K26" s="8086"/>
      <c r="L26" s="8086"/>
      <c r="M26" s="8086"/>
      <c r="N26" s="8086"/>
      <c r="O26" s="8086"/>
      <c r="P26" s="8086"/>
      <c r="Q26" s="8086"/>
      <c r="R26" s="3696"/>
      <c r="S26" s="3696"/>
      <c r="T26" s="3205">
        <f>SUMIF($F$15:$F$24,"TRUE",T15:T24)</f>
        <v>0</v>
      </c>
      <c r="U26" s="3696"/>
      <c r="V26" s="3696"/>
      <c r="W26" s="3205">
        <f>SUMIF($F$15:$F$24,"TRUE",W15:W24)</f>
        <v>0</v>
      </c>
      <c r="X26" s="3699"/>
      <c r="Y26" s="3699"/>
      <c r="Z26" s="3707"/>
      <c r="AA26" s="3699"/>
      <c r="AB26" s="3699"/>
      <c r="AC26" s="3205">
        <f>SUMIF($F$15:$F$24,"TRUE",AC15:AC24)</f>
        <v>0</v>
      </c>
      <c r="AD26" s="3702">
        <f>SUMIF($F$15:$F$24,"TRUE",AD15:AD24)</f>
        <v>0</v>
      </c>
      <c r="AE26" s="3702">
        <f>SUMIF($F$15:$F$24,"TRUE",AE15:AE24)</f>
        <v>0</v>
      </c>
      <c r="AF26" s="3702">
        <f>SUMIF($F$15:$F$24,"TRUE",AF15:AF24)</f>
        <v>0</v>
      </c>
      <c r="AG26" s="3704">
        <f>SUMIF($F$15:$F$24,"TRUE",AG15:AG24)</f>
        <v>0</v>
      </c>
      <c r="AH26" s="3704"/>
      <c r="AI26" s="7137"/>
      <c r="AJ26" s="738"/>
    </row>
    <row r="27" spans="1:36" s="149" customFormat="1" ht="12.75">
      <c r="A27" s="738"/>
      <c r="B27" s="661"/>
      <c r="C27" s="347" t="s">
        <v>1504</v>
      </c>
      <c r="D27" s="212"/>
      <c r="E27" s="212"/>
      <c r="F27" s="212"/>
      <c r="G27" s="212"/>
      <c r="H27" s="212"/>
      <c r="I27" s="798">
        <f>SUM(I15:I24)</f>
        <v>0</v>
      </c>
      <c r="J27" s="8087"/>
      <c r="K27" s="8087"/>
      <c r="L27" s="8087"/>
      <c r="M27" s="8087"/>
      <c r="N27" s="8087"/>
      <c r="O27" s="8087"/>
      <c r="P27" s="8087"/>
      <c r="Q27" s="8087"/>
      <c r="R27" s="3697"/>
      <c r="S27" s="3697"/>
      <c r="T27" s="798">
        <f>SUM(T15:T24)</f>
        <v>0</v>
      </c>
      <c r="U27" s="3697"/>
      <c r="V27" s="3697"/>
      <c r="W27" s="798">
        <f>SUM(W15:W24)</f>
        <v>0</v>
      </c>
      <c r="X27" s="3700"/>
      <c r="Y27" s="3700"/>
      <c r="Z27" s="213"/>
      <c r="AA27" s="3700"/>
      <c r="AB27" s="3700"/>
      <c r="AC27" s="798">
        <f>SUM(AC15:AC24)</f>
        <v>0</v>
      </c>
      <c r="AD27" s="3703">
        <f>SUM(AD15:AD24)</f>
        <v>0</v>
      </c>
      <c r="AE27" s="3703">
        <f>SUM(AE15:AE24)</f>
        <v>0</v>
      </c>
      <c r="AF27" s="3703">
        <f>SUM(AF15:AF24)</f>
        <v>0</v>
      </c>
      <c r="AG27" s="799">
        <f>SUM(AG15:AG24)</f>
        <v>0</v>
      </c>
      <c r="AH27" s="799"/>
      <c r="AI27" s="7137"/>
      <c r="AJ27" s="738"/>
    </row>
    <row r="28" spans="1:36" s="149" customFormat="1" ht="12.75">
      <c r="A28" s="738"/>
      <c r="B28" s="661"/>
      <c r="C28" s="583"/>
      <c r="D28" s="207"/>
      <c r="E28" s="207"/>
      <c r="F28" s="208"/>
      <c r="G28" s="208"/>
      <c r="H28" s="208"/>
      <c r="I28" s="208"/>
      <c r="J28" s="8085"/>
      <c r="K28" s="8085"/>
      <c r="L28" s="8085"/>
      <c r="M28" s="8085"/>
      <c r="N28" s="8085"/>
      <c r="O28" s="8085"/>
      <c r="P28" s="8085"/>
      <c r="Q28" s="8085"/>
      <c r="R28" s="3695"/>
      <c r="S28" s="3695"/>
      <c r="T28" s="208"/>
      <c r="U28" s="3695"/>
      <c r="V28" s="3695"/>
      <c r="W28" s="208"/>
      <c r="X28" s="3698"/>
      <c r="Y28" s="3698"/>
      <c r="Z28" s="185"/>
      <c r="AA28" s="3698"/>
      <c r="AB28" s="3698"/>
      <c r="AC28" s="185"/>
      <c r="AD28" s="3698"/>
      <c r="AE28" s="3698"/>
      <c r="AF28" s="3698"/>
      <c r="AG28" s="623"/>
      <c r="AH28" s="623"/>
      <c r="AI28" s="7137"/>
      <c r="AJ28" s="738"/>
    </row>
    <row r="29" spans="1:36" s="149" customFormat="1" ht="12.75">
      <c r="A29" s="738"/>
      <c r="B29" s="661"/>
      <c r="C29" s="628" t="s">
        <v>1505</v>
      </c>
      <c r="D29" s="207"/>
      <c r="E29" s="207"/>
      <c r="F29" s="208"/>
      <c r="G29" s="208"/>
      <c r="H29" s="208"/>
      <c r="I29" s="208"/>
      <c r="J29" s="8085"/>
      <c r="K29" s="8085"/>
      <c r="L29" s="8085"/>
      <c r="M29" s="8085"/>
      <c r="N29" s="8085"/>
      <c r="O29" s="8085"/>
      <c r="P29" s="8085"/>
      <c r="Q29" s="8085"/>
      <c r="R29" s="3695"/>
      <c r="S29" s="3695"/>
      <c r="T29" s="208"/>
      <c r="U29" s="3695"/>
      <c r="V29" s="3695"/>
      <c r="W29" s="208"/>
      <c r="X29" s="3698"/>
      <c r="Y29" s="3698"/>
      <c r="Z29" s="185"/>
      <c r="AA29" s="3698"/>
      <c r="AB29" s="3698"/>
      <c r="AC29" s="185"/>
      <c r="AD29" s="3698"/>
      <c r="AE29" s="3698"/>
      <c r="AF29" s="3698"/>
      <c r="AG29" s="623"/>
      <c r="AH29" s="623"/>
      <c r="AI29" s="7137"/>
      <c r="AJ29" s="738"/>
    </row>
    <row r="30" spans="1:36" s="149" customFormat="1" ht="12.75">
      <c r="A30" s="738"/>
      <c r="B30" s="661"/>
      <c r="C30" s="583"/>
      <c r="D30" s="195" t="s">
        <v>1506</v>
      </c>
      <c r="E30" s="195"/>
      <c r="F30" s="3692" t="b">
        <v>1</v>
      </c>
      <c r="G30" s="3693"/>
      <c r="H30" s="3693"/>
      <c r="I30" s="795">
        <f>G30*H30</f>
        <v>0</v>
      </c>
      <c r="J30" s="8084"/>
      <c r="K30" s="8084"/>
      <c r="L30" s="8084"/>
      <c r="M30" s="8084"/>
      <c r="N30" s="8084"/>
      <c r="O30" s="8084"/>
      <c r="P30" s="8084"/>
      <c r="Q30" s="8084"/>
      <c r="R30" s="3693"/>
      <c r="S30" s="3693"/>
      <c r="T30" s="795">
        <f>R30*S30</f>
        <v>0</v>
      </c>
      <c r="U30" s="3693"/>
      <c r="V30" s="3693"/>
      <c r="W30" s="795">
        <f>U30*V30</f>
        <v>0</v>
      </c>
      <c r="X30" s="3698"/>
      <c r="Y30" s="3698"/>
      <c r="Z30" s="796">
        <f>IFERROR(X30/Y30,0)</f>
        <v>0</v>
      </c>
      <c r="AA30" s="3701"/>
      <c r="AB30" s="3698"/>
      <c r="AC30" s="797">
        <f>X30*AB30</f>
        <v>0</v>
      </c>
      <c r="AD30" s="3698"/>
      <c r="AE30" s="3698"/>
      <c r="AF30" s="3698"/>
      <c r="AG30" s="788">
        <f>+AD30+AE30-AF30</f>
        <v>0</v>
      </c>
      <c r="AH30" s="788"/>
      <c r="AI30" s="7137"/>
      <c r="AJ30" s="738"/>
    </row>
    <row r="31" spans="1:36" s="149" customFormat="1" ht="12.75">
      <c r="A31" s="738"/>
      <c r="B31" s="661"/>
      <c r="C31" s="583"/>
      <c r="D31" s="195" t="s">
        <v>1507</v>
      </c>
      <c r="E31" s="195"/>
      <c r="F31" s="3692" t="b">
        <v>1</v>
      </c>
      <c r="G31" s="3693"/>
      <c r="H31" s="3693"/>
      <c r="I31" s="795">
        <f t="shared" ref="I31:I39" si="6">G31*H31</f>
        <v>0</v>
      </c>
      <c r="J31" s="8084"/>
      <c r="K31" s="8084"/>
      <c r="L31" s="8084"/>
      <c r="M31" s="8084"/>
      <c r="N31" s="8084"/>
      <c r="O31" s="8084"/>
      <c r="P31" s="8084"/>
      <c r="Q31" s="8084"/>
      <c r="R31" s="3693"/>
      <c r="S31" s="3693"/>
      <c r="T31" s="795">
        <f t="shared" ref="T31:T39" si="7">R31*S31</f>
        <v>0</v>
      </c>
      <c r="U31" s="3693"/>
      <c r="V31" s="3693"/>
      <c r="W31" s="795">
        <f t="shared" ref="W31:W39" si="8">U31*V31</f>
        <v>0</v>
      </c>
      <c r="X31" s="3698"/>
      <c r="Y31" s="3698"/>
      <c r="Z31" s="796">
        <f t="shared" ref="Z31:Z39" si="9">IFERROR(X31/Y31,0)</f>
        <v>0</v>
      </c>
      <c r="AA31" s="3701"/>
      <c r="AB31" s="3698"/>
      <c r="AC31" s="797">
        <f t="shared" ref="AC31:AC39" si="10">X31*AB31</f>
        <v>0</v>
      </c>
      <c r="AD31" s="3698"/>
      <c r="AE31" s="3698"/>
      <c r="AF31" s="3698"/>
      <c r="AG31" s="788">
        <f t="shared" ref="AG31:AG39" si="11">+AD31+AE31-AF31</f>
        <v>0</v>
      </c>
      <c r="AH31" s="788"/>
      <c r="AI31" s="7137"/>
      <c r="AJ31" s="738"/>
    </row>
    <row r="32" spans="1:36" s="149" customFormat="1" ht="12.75">
      <c r="A32" s="738"/>
      <c r="B32" s="661"/>
      <c r="C32" s="583"/>
      <c r="D32" s="195" t="s">
        <v>1508</v>
      </c>
      <c r="E32" s="195"/>
      <c r="F32" s="3692" t="b">
        <v>1</v>
      </c>
      <c r="G32" s="3693"/>
      <c r="H32" s="3693"/>
      <c r="I32" s="795">
        <f t="shared" si="6"/>
        <v>0</v>
      </c>
      <c r="J32" s="8084"/>
      <c r="K32" s="8084"/>
      <c r="L32" s="8084"/>
      <c r="M32" s="8084"/>
      <c r="N32" s="8084"/>
      <c r="O32" s="8084"/>
      <c r="P32" s="8084"/>
      <c r="Q32" s="8084"/>
      <c r="R32" s="3693"/>
      <c r="S32" s="3693"/>
      <c r="T32" s="795">
        <f t="shared" si="7"/>
        <v>0</v>
      </c>
      <c r="U32" s="3693"/>
      <c r="V32" s="3693"/>
      <c r="W32" s="795">
        <f t="shared" si="8"/>
        <v>0</v>
      </c>
      <c r="X32" s="3698"/>
      <c r="Y32" s="3698"/>
      <c r="Z32" s="796">
        <f t="shared" si="9"/>
        <v>0</v>
      </c>
      <c r="AA32" s="3701"/>
      <c r="AB32" s="3698"/>
      <c r="AC32" s="797">
        <f t="shared" si="10"/>
        <v>0</v>
      </c>
      <c r="AD32" s="3698"/>
      <c r="AE32" s="3698"/>
      <c r="AF32" s="3698"/>
      <c r="AG32" s="788">
        <f t="shared" si="11"/>
        <v>0</v>
      </c>
      <c r="AH32" s="788"/>
      <c r="AI32" s="7137"/>
      <c r="AJ32" s="738"/>
    </row>
    <row r="33" spans="1:36" s="149" customFormat="1" ht="12.75">
      <c r="A33" s="738"/>
      <c r="B33" s="661"/>
      <c r="C33" s="583"/>
      <c r="D33" s="195" t="s">
        <v>3660</v>
      </c>
      <c r="E33" s="195"/>
      <c r="F33" s="3692" t="b">
        <v>1</v>
      </c>
      <c r="G33" s="3693"/>
      <c r="H33" s="3693"/>
      <c r="I33" s="795">
        <f t="shared" si="6"/>
        <v>0</v>
      </c>
      <c r="J33" s="8084"/>
      <c r="K33" s="8084"/>
      <c r="L33" s="8084"/>
      <c r="M33" s="8084"/>
      <c r="N33" s="8084"/>
      <c r="O33" s="8084"/>
      <c r="P33" s="8084"/>
      <c r="Q33" s="8084"/>
      <c r="R33" s="3693"/>
      <c r="S33" s="3693"/>
      <c r="T33" s="795">
        <f t="shared" si="7"/>
        <v>0</v>
      </c>
      <c r="U33" s="3693"/>
      <c r="V33" s="3693"/>
      <c r="W33" s="795">
        <f t="shared" si="8"/>
        <v>0</v>
      </c>
      <c r="X33" s="3698"/>
      <c r="Y33" s="3698"/>
      <c r="Z33" s="796">
        <f t="shared" si="9"/>
        <v>0</v>
      </c>
      <c r="AA33" s="3701"/>
      <c r="AB33" s="3698"/>
      <c r="AC33" s="797">
        <f t="shared" si="10"/>
        <v>0</v>
      </c>
      <c r="AD33" s="3698"/>
      <c r="AE33" s="3698"/>
      <c r="AF33" s="3698"/>
      <c r="AG33" s="788">
        <f t="shared" si="11"/>
        <v>0</v>
      </c>
      <c r="AH33" s="788"/>
      <c r="AI33" s="7137"/>
      <c r="AJ33" s="738"/>
    </row>
    <row r="34" spans="1:36" s="149" customFormat="1" ht="12.75">
      <c r="A34" s="738"/>
      <c r="B34" s="661"/>
      <c r="C34" s="583"/>
      <c r="D34" s="195" t="s">
        <v>3661</v>
      </c>
      <c r="E34" s="195"/>
      <c r="F34" s="3692" t="b">
        <v>1</v>
      </c>
      <c r="G34" s="3693"/>
      <c r="H34" s="3693"/>
      <c r="I34" s="795">
        <f t="shared" si="6"/>
        <v>0</v>
      </c>
      <c r="J34" s="8084"/>
      <c r="K34" s="8084"/>
      <c r="L34" s="8084"/>
      <c r="M34" s="8084"/>
      <c r="N34" s="8084"/>
      <c r="O34" s="8084"/>
      <c r="P34" s="8084"/>
      <c r="Q34" s="8084"/>
      <c r="R34" s="3693"/>
      <c r="S34" s="3693"/>
      <c r="T34" s="795">
        <f t="shared" si="7"/>
        <v>0</v>
      </c>
      <c r="U34" s="3693"/>
      <c r="V34" s="3693"/>
      <c r="W34" s="795">
        <f t="shared" si="8"/>
        <v>0</v>
      </c>
      <c r="X34" s="3698"/>
      <c r="Y34" s="3698"/>
      <c r="Z34" s="796">
        <f t="shared" si="9"/>
        <v>0</v>
      </c>
      <c r="AA34" s="3701"/>
      <c r="AB34" s="3698"/>
      <c r="AC34" s="797">
        <f t="shared" si="10"/>
        <v>0</v>
      </c>
      <c r="AD34" s="3698"/>
      <c r="AE34" s="3698"/>
      <c r="AF34" s="3698"/>
      <c r="AG34" s="788">
        <f t="shared" si="11"/>
        <v>0</v>
      </c>
      <c r="AH34" s="788"/>
      <c r="AI34" s="7137"/>
      <c r="AJ34" s="738"/>
    </row>
    <row r="35" spans="1:36" s="149" customFormat="1" ht="12.75">
      <c r="A35" s="738"/>
      <c r="B35" s="661"/>
      <c r="C35" s="583"/>
      <c r="D35" s="195" t="s">
        <v>3662</v>
      </c>
      <c r="E35" s="195"/>
      <c r="F35" s="3692" t="b">
        <v>1</v>
      </c>
      <c r="G35" s="3693"/>
      <c r="H35" s="3693"/>
      <c r="I35" s="795">
        <f t="shared" si="6"/>
        <v>0</v>
      </c>
      <c r="J35" s="8084"/>
      <c r="K35" s="8084"/>
      <c r="L35" s="8084"/>
      <c r="M35" s="8084"/>
      <c r="N35" s="8084"/>
      <c r="O35" s="8084"/>
      <c r="P35" s="8084"/>
      <c r="Q35" s="8084"/>
      <c r="R35" s="3693"/>
      <c r="S35" s="3693"/>
      <c r="T35" s="795">
        <f t="shared" si="7"/>
        <v>0</v>
      </c>
      <c r="U35" s="3693"/>
      <c r="V35" s="3693"/>
      <c r="W35" s="795">
        <f t="shared" si="8"/>
        <v>0</v>
      </c>
      <c r="X35" s="3698"/>
      <c r="Y35" s="3698"/>
      <c r="Z35" s="796">
        <f t="shared" si="9"/>
        <v>0</v>
      </c>
      <c r="AA35" s="3701"/>
      <c r="AB35" s="3698"/>
      <c r="AC35" s="797">
        <f t="shared" si="10"/>
        <v>0</v>
      </c>
      <c r="AD35" s="3698"/>
      <c r="AE35" s="3698"/>
      <c r="AF35" s="3698"/>
      <c r="AG35" s="788">
        <f t="shared" si="11"/>
        <v>0</v>
      </c>
      <c r="AH35" s="788"/>
      <c r="AI35" s="7137"/>
      <c r="AJ35" s="738"/>
    </row>
    <row r="36" spans="1:36" s="149" customFormat="1" ht="12.75">
      <c r="A36" s="738"/>
      <c r="B36" s="661"/>
      <c r="C36" s="583"/>
      <c r="D36" s="195" t="s">
        <v>3663</v>
      </c>
      <c r="E36" s="195"/>
      <c r="F36" s="3692" t="b">
        <v>1</v>
      </c>
      <c r="G36" s="3693"/>
      <c r="H36" s="3693"/>
      <c r="I36" s="795">
        <f t="shared" si="6"/>
        <v>0</v>
      </c>
      <c r="J36" s="8084"/>
      <c r="K36" s="8084"/>
      <c r="L36" s="8084"/>
      <c r="M36" s="8084"/>
      <c r="N36" s="8084"/>
      <c r="O36" s="8084"/>
      <c r="P36" s="8084"/>
      <c r="Q36" s="8084"/>
      <c r="R36" s="3693"/>
      <c r="S36" s="3693"/>
      <c r="T36" s="795">
        <f t="shared" si="7"/>
        <v>0</v>
      </c>
      <c r="U36" s="3693"/>
      <c r="V36" s="3693"/>
      <c r="W36" s="795">
        <f t="shared" si="8"/>
        <v>0</v>
      </c>
      <c r="X36" s="3698"/>
      <c r="Y36" s="3698"/>
      <c r="Z36" s="796">
        <f t="shared" si="9"/>
        <v>0</v>
      </c>
      <c r="AA36" s="3701"/>
      <c r="AB36" s="3698"/>
      <c r="AC36" s="797">
        <f t="shared" si="10"/>
        <v>0</v>
      </c>
      <c r="AD36" s="3698"/>
      <c r="AE36" s="3698"/>
      <c r="AF36" s="3698"/>
      <c r="AG36" s="788">
        <f t="shared" si="11"/>
        <v>0</v>
      </c>
      <c r="AH36" s="788"/>
      <c r="AI36" s="7137"/>
      <c r="AJ36" s="738"/>
    </row>
    <row r="37" spans="1:36" s="149" customFormat="1" ht="12.75">
      <c r="A37" s="738"/>
      <c r="B37" s="661"/>
      <c r="C37" s="583"/>
      <c r="D37" s="195" t="s">
        <v>3664</v>
      </c>
      <c r="E37" s="195"/>
      <c r="F37" s="3692" t="b">
        <v>1</v>
      </c>
      <c r="G37" s="3693"/>
      <c r="H37" s="3693"/>
      <c r="I37" s="795">
        <f t="shared" si="6"/>
        <v>0</v>
      </c>
      <c r="J37" s="8084"/>
      <c r="K37" s="8084"/>
      <c r="L37" s="8084"/>
      <c r="M37" s="8084"/>
      <c r="N37" s="8084"/>
      <c r="O37" s="8084"/>
      <c r="P37" s="8084"/>
      <c r="Q37" s="8084"/>
      <c r="R37" s="3693"/>
      <c r="S37" s="3693"/>
      <c r="T37" s="795">
        <f t="shared" si="7"/>
        <v>0</v>
      </c>
      <c r="U37" s="3693"/>
      <c r="V37" s="3693"/>
      <c r="W37" s="795">
        <f t="shared" si="8"/>
        <v>0</v>
      </c>
      <c r="X37" s="3698"/>
      <c r="Y37" s="3698"/>
      <c r="Z37" s="796">
        <f t="shared" si="9"/>
        <v>0</v>
      </c>
      <c r="AA37" s="3701"/>
      <c r="AB37" s="3698"/>
      <c r="AC37" s="797">
        <f t="shared" si="10"/>
        <v>0</v>
      </c>
      <c r="AD37" s="3698"/>
      <c r="AE37" s="3698"/>
      <c r="AF37" s="3698"/>
      <c r="AG37" s="788">
        <f t="shared" si="11"/>
        <v>0</v>
      </c>
      <c r="AH37" s="788"/>
      <c r="AI37" s="7137"/>
      <c r="AJ37" s="738"/>
    </row>
    <row r="38" spans="1:36" s="149" customFormat="1" ht="12.75">
      <c r="A38" s="738"/>
      <c r="B38" s="661"/>
      <c r="C38" s="583"/>
      <c r="D38" s="195" t="s">
        <v>3665</v>
      </c>
      <c r="E38" s="195"/>
      <c r="F38" s="3692" t="b">
        <v>1</v>
      </c>
      <c r="G38" s="3693"/>
      <c r="H38" s="3693"/>
      <c r="I38" s="795">
        <f t="shared" si="6"/>
        <v>0</v>
      </c>
      <c r="J38" s="8084"/>
      <c r="K38" s="8084"/>
      <c r="L38" s="8084"/>
      <c r="M38" s="8084"/>
      <c r="N38" s="8084"/>
      <c r="O38" s="8084"/>
      <c r="P38" s="8084"/>
      <c r="Q38" s="8084"/>
      <c r="R38" s="3693"/>
      <c r="S38" s="3693"/>
      <c r="T38" s="795">
        <f t="shared" si="7"/>
        <v>0</v>
      </c>
      <c r="U38" s="3693"/>
      <c r="V38" s="3693"/>
      <c r="W38" s="795">
        <f t="shared" si="8"/>
        <v>0</v>
      </c>
      <c r="X38" s="3698"/>
      <c r="Y38" s="3698"/>
      <c r="Z38" s="796">
        <f t="shared" si="9"/>
        <v>0</v>
      </c>
      <c r="AA38" s="3701"/>
      <c r="AB38" s="3698"/>
      <c r="AC38" s="797">
        <f t="shared" si="10"/>
        <v>0</v>
      </c>
      <c r="AD38" s="3698"/>
      <c r="AE38" s="3698"/>
      <c r="AF38" s="3698"/>
      <c r="AG38" s="788">
        <f t="shared" si="11"/>
        <v>0</v>
      </c>
      <c r="AH38" s="788"/>
      <c r="AI38" s="7137"/>
      <c r="AJ38" s="738"/>
    </row>
    <row r="39" spans="1:36" s="149" customFormat="1" ht="12.75">
      <c r="A39" s="738"/>
      <c r="B39" s="661"/>
      <c r="C39" s="583"/>
      <c r="D39" s="195" t="s">
        <v>3666</v>
      </c>
      <c r="E39" s="195"/>
      <c r="F39" s="3692" t="b">
        <v>1</v>
      </c>
      <c r="G39" s="3693"/>
      <c r="H39" s="3693"/>
      <c r="I39" s="795">
        <f t="shared" si="6"/>
        <v>0</v>
      </c>
      <c r="J39" s="8084"/>
      <c r="K39" s="8084"/>
      <c r="L39" s="8084"/>
      <c r="M39" s="8084"/>
      <c r="N39" s="8084"/>
      <c r="O39" s="8084"/>
      <c r="P39" s="8084"/>
      <c r="Q39" s="8084"/>
      <c r="R39" s="3693"/>
      <c r="S39" s="3693"/>
      <c r="T39" s="795">
        <f t="shared" si="7"/>
        <v>0</v>
      </c>
      <c r="U39" s="3693"/>
      <c r="V39" s="3693"/>
      <c r="W39" s="795">
        <f t="shared" si="8"/>
        <v>0</v>
      </c>
      <c r="X39" s="3698"/>
      <c r="Y39" s="3698"/>
      <c r="Z39" s="796">
        <f t="shared" si="9"/>
        <v>0</v>
      </c>
      <c r="AA39" s="3701"/>
      <c r="AB39" s="3698"/>
      <c r="AC39" s="797">
        <f t="shared" si="10"/>
        <v>0</v>
      </c>
      <c r="AD39" s="3698"/>
      <c r="AE39" s="3698"/>
      <c r="AF39" s="3698"/>
      <c r="AG39" s="788">
        <f t="shared" si="11"/>
        <v>0</v>
      </c>
      <c r="AH39" s="788"/>
      <c r="AI39" s="7137"/>
      <c r="AJ39" s="738"/>
    </row>
    <row r="40" spans="1:36" s="149" customFormat="1" ht="12.75">
      <c r="A40" s="738"/>
      <c r="B40" s="661"/>
      <c r="C40" s="583"/>
      <c r="D40" s="210"/>
      <c r="E40" s="207"/>
      <c r="F40" s="208"/>
      <c r="G40" s="208"/>
      <c r="H40" s="208"/>
      <c r="I40" s="208"/>
      <c r="J40" s="8085"/>
      <c r="K40" s="8085"/>
      <c r="L40" s="8085"/>
      <c r="M40" s="8085"/>
      <c r="N40" s="8085"/>
      <c r="O40" s="8085"/>
      <c r="P40" s="8085"/>
      <c r="Q40" s="8085"/>
      <c r="R40" s="208"/>
      <c r="S40" s="208"/>
      <c r="T40" s="208"/>
      <c r="U40" s="208"/>
      <c r="V40" s="208"/>
      <c r="W40" s="185"/>
      <c r="X40" s="185"/>
      <c r="Y40" s="185"/>
      <c r="Z40" s="185"/>
      <c r="AA40" s="185"/>
      <c r="AB40" s="185"/>
      <c r="AC40" s="185"/>
      <c r="AD40" s="185"/>
      <c r="AE40" s="185"/>
      <c r="AF40" s="185"/>
      <c r="AG40" s="623"/>
      <c r="AH40" s="623"/>
      <c r="AI40" s="7137"/>
      <c r="AJ40" s="738"/>
    </row>
    <row r="41" spans="1:36" s="149" customFormat="1" ht="12.75">
      <c r="A41" s="738"/>
      <c r="B41" s="661"/>
      <c r="C41" s="500" t="s">
        <v>1465</v>
      </c>
      <c r="D41" s="212"/>
      <c r="E41" s="212"/>
      <c r="F41" s="142"/>
      <c r="G41" s="142"/>
      <c r="H41" s="142"/>
      <c r="I41" s="3205">
        <f>SUMIF($F$30:$F$39,"TRUE",I30:I39)</f>
        <v>0</v>
      </c>
      <c r="J41" s="8086"/>
      <c r="K41" s="8086"/>
      <c r="L41" s="8086"/>
      <c r="M41" s="8086"/>
      <c r="N41" s="8086"/>
      <c r="O41" s="8086"/>
      <c r="P41" s="8086"/>
      <c r="Q41" s="8086"/>
      <c r="R41" s="142"/>
      <c r="S41" s="142"/>
      <c r="T41" s="3205">
        <f>SUMIF($F$30:$F$39,"TRUE",T30:T39)</f>
        <v>0</v>
      </c>
      <c r="U41" s="142"/>
      <c r="V41" s="142"/>
      <c r="W41" s="3205">
        <f>SUMIF($F$30:$F$39,"TRUE",W30:W39)</f>
        <v>0</v>
      </c>
      <c r="X41" s="141"/>
      <c r="Y41" s="141"/>
      <c r="Z41" s="141"/>
      <c r="AA41" s="141"/>
      <c r="AB41" s="141"/>
      <c r="AC41" s="3205">
        <f>SUMIF($F$30:$F$39,"TRUE",AC30:AC39)</f>
        <v>0</v>
      </c>
      <c r="AD41" s="3205">
        <f>SUMIF($F$30:$F$39,"TRUE",AD30:AD39)</f>
        <v>0</v>
      </c>
      <c r="AE41" s="3205">
        <f>SUMIF($F$30:$F$39,"TRUE",AE30:AE39)</f>
        <v>0</v>
      </c>
      <c r="AF41" s="3205">
        <f>SUMIF($F$30:$F$39,"TRUE",AF30:AF39)</f>
        <v>0</v>
      </c>
      <c r="AG41" s="3704">
        <f>SUMIF($F$30:$F$39,"TRUE",AG30:AG39)</f>
        <v>0</v>
      </c>
      <c r="AH41" s="3704"/>
      <c r="AI41" s="7137"/>
      <c r="AJ41" s="738"/>
    </row>
    <row r="42" spans="1:36" s="149" customFormat="1" ht="13.5" thickBot="1">
      <c r="A42" s="738"/>
      <c r="B42" s="661"/>
      <c r="C42" s="561" t="s">
        <v>1509</v>
      </c>
      <c r="D42" s="631"/>
      <c r="E42" s="631"/>
      <c r="F42" s="631"/>
      <c r="G42" s="631"/>
      <c r="H42" s="631"/>
      <c r="I42" s="789">
        <f>SUM(I30:I39)</f>
        <v>0</v>
      </c>
      <c r="J42" s="8088"/>
      <c r="K42" s="8088"/>
      <c r="L42" s="8088"/>
      <c r="M42" s="8088"/>
      <c r="N42" s="8088"/>
      <c r="O42" s="8088"/>
      <c r="P42" s="8088"/>
      <c r="Q42" s="8088"/>
      <c r="R42" s="631"/>
      <c r="S42" s="631"/>
      <c r="T42" s="789">
        <f>SUM(T30:T39)</f>
        <v>0</v>
      </c>
      <c r="U42" s="631"/>
      <c r="V42" s="631"/>
      <c r="W42" s="789">
        <f>SUM(W30:W39)</f>
        <v>0</v>
      </c>
      <c r="X42" s="632"/>
      <c r="Y42" s="632"/>
      <c r="Z42" s="632"/>
      <c r="AA42" s="632"/>
      <c r="AB42" s="632"/>
      <c r="AC42" s="789">
        <f>SUM(AC30:AC39)</f>
        <v>0</v>
      </c>
      <c r="AD42" s="789">
        <f>SUM(AD30:AD39)</f>
        <v>0</v>
      </c>
      <c r="AE42" s="789">
        <f>SUM(AE30:AE39)</f>
        <v>0</v>
      </c>
      <c r="AF42" s="789">
        <f>SUM(AF30:AF39)</f>
        <v>0</v>
      </c>
      <c r="AG42" s="790">
        <f>SUM(AG30:AG39)</f>
        <v>0</v>
      </c>
      <c r="AH42" s="790"/>
      <c r="AI42" s="7137"/>
      <c r="AJ42" s="738"/>
    </row>
    <row r="43" spans="1:36" s="149" customFormat="1" ht="15.75" thickBot="1">
      <c r="A43" s="738"/>
      <c r="B43" s="661"/>
      <c r="C43" s="219"/>
      <c r="D43" s="982"/>
      <c r="E43" s="982"/>
      <c r="F43" s="983"/>
      <c r="G43" s="983"/>
      <c r="H43" s="983"/>
      <c r="I43" s="3705"/>
      <c r="J43" s="3705"/>
      <c r="K43" s="3705"/>
      <c r="L43" s="3705"/>
      <c r="M43" s="3705"/>
      <c r="N43" s="3705"/>
      <c r="O43" s="3705"/>
      <c r="P43" s="3705"/>
      <c r="Q43" s="3705"/>
      <c r="R43" s="983"/>
      <c r="S43" s="983"/>
      <c r="T43" s="3705"/>
      <c r="U43" s="983"/>
      <c r="V43" s="983"/>
      <c r="W43" s="3705"/>
      <c r="X43" s="984"/>
      <c r="Y43" s="984"/>
      <c r="Z43" s="984"/>
      <c r="AA43" s="984"/>
      <c r="AB43" s="984"/>
      <c r="AC43" s="3705"/>
      <c r="AD43" s="3705"/>
      <c r="AE43" s="3706"/>
      <c r="AF43" s="3705"/>
      <c r="AG43" s="3705"/>
      <c r="AH43" s="661"/>
      <c r="AI43" s="7137"/>
      <c r="AJ43" s="738"/>
    </row>
    <row r="44" spans="1:36" s="149" customFormat="1" ht="12.75">
      <c r="A44" s="738"/>
      <c r="B44" s="661"/>
      <c r="C44" s="634" t="s">
        <v>1269</v>
      </c>
      <c r="D44" s="635"/>
      <c r="E44" s="635"/>
      <c r="F44" s="635"/>
      <c r="G44" s="635"/>
      <c r="H44" s="635"/>
      <c r="I44" s="791">
        <f>I26+I41</f>
        <v>0</v>
      </c>
      <c r="J44" s="8089"/>
      <c r="K44" s="8089"/>
      <c r="L44" s="8089"/>
      <c r="M44" s="8089"/>
      <c r="N44" s="8089"/>
      <c r="O44" s="8089"/>
      <c r="P44" s="8089"/>
      <c r="Q44" s="8089"/>
      <c r="R44" s="635"/>
      <c r="S44" s="635"/>
      <c r="T44" s="791">
        <f>T26+T41</f>
        <v>0</v>
      </c>
      <c r="U44" s="635"/>
      <c r="V44" s="635"/>
      <c r="W44" s="791">
        <f>W26+W41</f>
        <v>0</v>
      </c>
      <c r="X44" s="636"/>
      <c r="Y44" s="636"/>
      <c r="Z44" s="636"/>
      <c r="AA44" s="636"/>
      <c r="AB44" s="636"/>
      <c r="AC44" s="791">
        <f t="shared" ref="AC44:AG45" si="12">AC26+AC41</f>
        <v>0</v>
      </c>
      <c r="AD44" s="791">
        <f t="shared" si="12"/>
        <v>0</v>
      </c>
      <c r="AE44" s="791">
        <f t="shared" si="12"/>
        <v>0</v>
      </c>
      <c r="AF44" s="791">
        <f t="shared" si="12"/>
        <v>0</v>
      </c>
      <c r="AG44" s="793">
        <f t="shared" si="12"/>
        <v>0</v>
      </c>
      <c r="AH44" s="661"/>
      <c r="AI44" s="7137"/>
      <c r="AJ44" s="738"/>
    </row>
    <row r="45" spans="1:36" s="149" customFormat="1" ht="13.5" thickBot="1">
      <c r="A45" s="738"/>
      <c r="B45" s="661"/>
      <c r="C45" s="451" t="s">
        <v>1270</v>
      </c>
      <c r="D45" s="631"/>
      <c r="E45" s="631"/>
      <c r="F45" s="631"/>
      <c r="G45" s="631"/>
      <c r="H45" s="631"/>
      <c r="I45" s="792">
        <f>I27+I42</f>
        <v>0</v>
      </c>
      <c r="J45" s="8090"/>
      <c r="K45" s="8090"/>
      <c r="L45" s="8090"/>
      <c r="M45" s="8090"/>
      <c r="N45" s="8090"/>
      <c r="O45" s="8090"/>
      <c r="P45" s="8090"/>
      <c r="Q45" s="8090"/>
      <c r="R45" s="631"/>
      <c r="S45" s="631"/>
      <c r="T45" s="792">
        <f>T27+T42</f>
        <v>0</v>
      </c>
      <c r="U45" s="631"/>
      <c r="V45" s="631"/>
      <c r="W45" s="792">
        <f>W27+W42</f>
        <v>0</v>
      </c>
      <c r="X45" s="632"/>
      <c r="Y45" s="632"/>
      <c r="Z45" s="632"/>
      <c r="AA45" s="632"/>
      <c r="AB45" s="632"/>
      <c r="AC45" s="792">
        <f t="shared" si="12"/>
        <v>0</v>
      </c>
      <c r="AD45" s="792">
        <f t="shared" si="12"/>
        <v>0</v>
      </c>
      <c r="AE45" s="792">
        <f t="shared" si="12"/>
        <v>0</v>
      </c>
      <c r="AF45" s="792">
        <f t="shared" si="12"/>
        <v>0</v>
      </c>
      <c r="AG45" s="794">
        <f t="shared" si="12"/>
        <v>0</v>
      </c>
      <c r="AH45" s="661"/>
      <c r="AI45" s="7137"/>
      <c r="AJ45" s="738"/>
    </row>
    <row r="46" spans="1:36" s="149" customFormat="1" ht="12.75">
      <c r="A46" s="738"/>
      <c r="B46" s="661"/>
      <c r="C46" s="976"/>
      <c r="D46" s="661"/>
      <c r="E46" s="661"/>
      <c r="F46" s="661"/>
      <c r="G46" s="661"/>
      <c r="H46" s="661"/>
      <c r="I46" s="661"/>
      <c r="J46" s="7137"/>
      <c r="K46" s="7137"/>
      <c r="L46" s="7137"/>
      <c r="M46" s="7137"/>
      <c r="N46" s="7137"/>
      <c r="O46" s="7137"/>
      <c r="P46" s="7137"/>
      <c r="Q46" s="7137"/>
      <c r="R46" s="661"/>
      <c r="S46" s="661"/>
      <c r="T46" s="661"/>
      <c r="U46" s="661"/>
      <c r="V46" s="661"/>
      <c r="W46" s="661"/>
      <c r="X46" s="976"/>
      <c r="Y46" s="976"/>
      <c r="Z46" s="976"/>
      <c r="AA46" s="976"/>
      <c r="AB46" s="976"/>
      <c r="AC46" s="976"/>
      <c r="AD46" s="978"/>
      <c r="AE46" s="978"/>
      <c r="AF46" s="978"/>
      <c r="AG46" s="978"/>
      <c r="AH46" s="219"/>
      <c r="AI46" s="6351"/>
      <c r="AJ46" s="738"/>
    </row>
    <row r="47" spans="1:36">
      <c r="A47" s="756"/>
      <c r="B47" s="974"/>
      <c r="C47" s="976"/>
      <c r="D47" s="237" t="s">
        <v>56</v>
      </c>
      <c r="E47" s="872" t="s">
        <v>3243</v>
      </c>
      <c r="F47" s="974"/>
      <c r="G47" s="974"/>
      <c r="H47" s="974"/>
      <c r="I47" s="974"/>
      <c r="J47" s="974"/>
      <c r="K47" s="974"/>
      <c r="L47" s="974"/>
      <c r="M47" s="974"/>
      <c r="N47" s="974"/>
      <c r="O47" s="974"/>
      <c r="P47" s="974"/>
      <c r="Q47" s="974"/>
      <c r="R47" s="974"/>
      <c r="S47" s="974"/>
      <c r="T47" s="974"/>
      <c r="U47" s="974"/>
      <c r="V47" s="974"/>
      <c r="W47" s="974"/>
      <c r="X47" s="976"/>
      <c r="Y47" s="976"/>
      <c r="Z47" s="976"/>
      <c r="AA47" s="976"/>
      <c r="AB47" s="976"/>
      <c r="AC47" s="976"/>
      <c r="AD47" s="978"/>
      <c r="AE47" s="979"/>
      <c r="AF47" s="980"/>
      <c r="AG47" s="980"/>
      <c r="AH47" s="981"/>
      <c r="AI47" s="981"/>
      <c r="AJ47" s="756"/>
    </row>
    <row r="48" spans="1:36">
      <c r="A48" s="756"/>
      <c r="B48" s="974"/>
      <c r="C48" s="976"/>
      <c r="D48" s="287"/>
      <c r="E48" s="100" t="s">
        <v>1271</v>
      </c>
      <c r="F48" s="974"/>
      <c r="G48" s="974"/>
      <c r="H48" s="974"/>
      <c r="I48" s="974"/>
      <c r="J48" s="974"/>
      <c r="K48" s="974"/>
      <c r="L48" s="974"/>
      <c r="M48" s="974"/>
      <c r="N48" s="974"/>
      <c r="O48" s="974"/>
      <c r="P48" s="974"/>
      <c r="Q48" s="974"/>
      <c r="R48" s="974"/>
      <c r="S48" s="974"/>
      <c r="T48" s="974"/>
      <c r="U48" s="974"/>
      <c r="V48" s="974"/>
      <c r="W48" s="974"/>
      <c r="X48" s="976"/>
      <c r="Y48" s="976"/>
      <c r="Z48" s="976"/>
      <c r="AA48" s="976"/>
      <c r="AB48" s="976"/>
      <c r="AC48" s="976"/>
      <c r="AD48" s="978"/>
      <c r="AE48" s="979"/>
      <c r="AF48" s="978"/>
      <c r="AG48" s="3428" t="s">
        <v>1279</v>
      </c>
      <c r="AH48" s="981"/>
      <c r="AI48" s="981"/>
      <c r="AJ48" s="756"/>
    </row>
    <row r="49" spans="1:36">
      <c r="A49" s="756"/>
      <c r="B49" s="974"/>
      <c r="C49" s="978"/>
      <c r="D49" s="975"/>
      <c r="E49" s="975"/>
      <c r="F49" s="974"/>
      <c r="G49" s="974"/>
      <c r="H49" s="974"/>
      <c r="I49" s="974"/>
      <c r="J49" s="974"/>
      <c r="K49" s="974"/>
      <c r="L49" s="974"/>
      <c r="M49" s="974"/>
      <c r="N49" s="974"/>
      <c r="O49" s="974"/>
      <c r="P49" s="974"/>
      <c r="Q49" s="974"/>
      <c r="R49" s="974"/>
      <c r="S49" s="974"/>
      <c r="T49" s="974"/>
      <c r="U49" s="974"/>
      <c r="V49" s="974"/>
      <c r="W49" s="974"/>
      <c r="X49" s="980"/>
      <c r="Y49" s="980"/>
      <c r="Z49" s="980"/>
      <c r="AA49" s="980"/>
      <c r="AB49" s="980"/>
      <c r="AC49" s="980"/>
      <c r="AD49" s="980"/>
      <c r="AE49" s="979"/>
      <c r="AF49" s="980"/>
      <c r="AG49" s="980"/>
      <c r="AH49" s="981"/>
      <c r="AI49" s="981"/>
      <c r="AJ49" s="756"/>
    </row>
    <row r="50" spans="1:36">
      <c r="A50" s="756"/>
      <c r="B50" s="756"/>
      <c r="C50" s="783"/>
      <c r="D50" s="756"/>
      <c r="E50" s="756"/>
      <c r="F50" s="756"/>
      <c r="G50" s="756"/>
      <c r="H50" s="756"/>
      <c r="I50" s="756"/>
      <c r="J50" s="756"/>
      <c r="K50" s="756"/>
      <c r="L50" s="756"/>
      <c r="M50" s="756"/>
      <c r="N50" s="756"/>
      <c r="O50" s="756"/>
      <c r="P50" s="756"/>
      <c r="Q50" s="756"/>
      <c r="R50" s="756"/>
      <c r="S50" s="756"/>
      <c r="T50" s="756"/>
      <c r="U50" s="756"/>
      <c r="V50" s="756"/>
      <c r="W50" s="756"/>
      <c r="X50" s="783"/>
      <c r="Y50" s="783"/>
      <c r="Z50" s="783"/>
      <c r="AA50" s="783"/>
      <c r="AB50" s="783"/>
      <c r="AC50" s="783"/>
      <c r="AD50" s="783"/>
      <c r="AE50" s="783"/>
      <c r="AF50" s="783"/>
      <c r="AG50" s="783"/>
      <c r="AH50" s="784"/>
      <c r="AI50" s="784"/>
      <c r="AJ50" s="756"/>
    </row>
    <row r="51" spans="1:36" hidden="1">
      <c r="C51" s="6544"/>
      <c r="D51" s="180"/>
      <c r="E51" s="180"/>
      <c r="X51" s="6544"/>
      <c r="Y51" s="6544"/>
      <c r="Z51" s="6544"/>
      <c r="AA51" s="6544"/>
      <c r="AB51" s="6544"/>
      <c r="AC51" s="6544"/>
      <c r="AD51" s="7016"/>
      <c r="AE51" s="6544"/>
      <c r="AF51" s="6544"/>
      <c r="AG51" s="6544"/>
      <c r="AH51" s="6544"/>
      <c r="AI51" s="6544"/>
    </row>
    <row r="52" spans="1:36" hidden="1">
      <c r="C52" s="7016"/>
      <c r="D52" s="7017"/>
      <c r="E52" s="7017"/>
      <c r="F52" s="7016"/>
      <c r="G52" s="7016"/>
      <c r="H52" s="7016"/>
      <c r="I52" s="7016"/>
      <c r="J52" s="7016"/>
      <c r="K52" s="7016"/>
      <c r="L52" s="7016"/>
      <c r="M52" s="7016"/>
      <c r="N52" s="7016"/>
      <c r="O52" s="7016"/>
      <c r="P52" s="7016"/>
      <c r="Q52" s="7016"/>
      <c r="R52" s="7016"/>
      <c r="S52" s="7016"/>
      <c r="T52" s="7016"/>
      <c r="U52" s="7016"/>
      <c r="V52" s="7016"/>
      <c r="W52" s="7016"/>
      <c r="X52" s="7016"/>
      <c r="Y52" s="7016"/>
      <c r="Z52" s="7016"/>
      <c r="AA52" s="7016"/>
      <c r="AB52" s="7016"/>
      <c r="AC52" s="7016"/>
      <c r="AD52" s="7016"/>
      <c r="AE52" s="7016"/>
      <c r="AF52" s="7016"/>
      <c r="AG52" s="7016"/>
      <c r="AH52" s="6544"/>
      <c r="AI52" s="6544"/>
    </row>
    <row r="53" spans="1:36" hidden="1">
      <c r="C53" s="7018"/>
      <c r="D53" s="7019"/>
      <c r="E53" s="7019"/>
      <c r="F53" s="7018"/>
      <c r="G53" s="7018"/>
      <c r="H53" s="7018"/>
      <c r="I53" s="7018"/>
      <c r="J53" s="7018"/>
      <c r="K53" s="7018"/>
      <c r="L53" s="7018"/>
      <c r="M53" s="7018"/>
      <c r="N53" s="7018"/>
      <c r="O53" s="7018"/>
      <c r="P53" s="7018"/>
      <c r="Q53" s="7018"/>
      <c r="R53" s="7018"/>
      <c r="S53" s="7018"/>
      <c r="T53" s="7018"/>
      <c r="U53" s="7018"/>
      <c r="V53" s="7018"/>
      <c r="W53" s="7018"/>
      <c r="X53" s="7018"/>
      <c r="Y53" s="7018"/>
      <c r="Z53" s="7018"/>
      <c r="AA53" s="7018"/>
      <c r="AB53" s="7018"/>
      <c r="AC53" s="7018"/>
      <c r="AD53" s="7018"/>
      <c r="AE53" s="7018"/>
      <c r="AF53" s="7018"/>
      <c r="AG53" s="7018"/>
      <c r="AH53" s="6544"/>
      <c r="AI53" s="6544"/>
    </row>
    <row r="54" spans="1:36" hidden="1">
      <c r="C54" s="7020"/>
      <c r="D54" s="7021"/>
      <c r="E54" s="7021"/>
      <c r="F54" s="7020"/>
      <c r="G54" s="7020"/>
      <c r="H54" s="7020"/>
      <c r="I54" s="7020"/>
      <c r="J54" s="7020"/>
      <c r="K54" s="7020"/>
      <c r="L54" s="7020"/>
      <c r="M54" s="7020"/>
      <c r="N54" s="7020"/>
      <c r="O54" s="7020"/>
      <c r="P54" s="7020"/>
      <c r="Q54" s="7020"/>
      <c r="R54" s="7020"/>
      <c r="S54" s="7020"/>
      <c r="T54" s="7020"/>
      <c r="U54" s="7020"/>
      <c r="V54" s="7020"/>
      <c r="W54" s="7020"/>
      <c r="X54" s="7020"/>
      <c r="Y54" s="7020"/>
      <c r="Z54" s="7020"/>
      <c r="AA54" s="7020"/>
      <c r="AB54" s="7020"/>
      <c r="AC54" s="7020"/>
      <c r="AD54" s="7020"/>
      <c r="AE54" s="7020"/>
      <c r="AF54" s="7020"/>
      <c r="AG54" s="7020"/>
      <c r="AH54" s="6544"/>
      <c r="AI54" s="6544"/>
    </row>
    <row r="55" spans="1:36" hidden="1">
      <c r="C55" s="6544"/>
      <c r="D55" s="7022"/>
      <c r="E55" s="7022"/>
      <c r="F55" s="6544"/>
      <c r="G55" s="6544"/>
      <c r="H55" s="6544"/>
      <c r="I55" s="6544"/>
      <c r="J55" s="6544"/>
      <c r="K55" s="6544"/>
      <c r="L55" s="6544"/>
      <c r="M55" s="6544"/>
      <c r="N55" s="6544"/>
      <c r="O55" s="6544"/>
      <c r="P55" s="6544"/>
      <c r="Q55" s="6544"/>
      <c r="R55" s="6544"/>
      <c r="S55" s="6544"/>
      <c r="T55" s="6544"/>
      <c r="U55" s="6544"/>
      <c r="V55" s="6544"/>
      <c r="W55" s="6544"/>
      <c r="X55" s="6544"/>
      <c r="Y55" s="6544"/>
      <c r="Z55" s="6544"/>
      <c r="AA55" s="6544"/>
      <c r="AB55" s="6544"/>
      <c r="AC55" s="6544"/>
      <c r="AD55" s="6544"/>
      <c r="AE55" s="6544"/>
      <c r="AF55" s="6544"/>
      <c r="AG55" s="6544"/>
      <c r="AH55" s="6544"/>
      <c r="AI55" s="6544"/>
    </row>
    <row r="56" spans="1:36" hidden="1">
      <c r="C56" s="6544"/>
      <c r="D56" s="7022"/>
      <c r="E56" s="7022"/>
      <c r="F56" s="6544"/>
      <c r="G56" s="6544"/>
      <c r="H56" s="6544"/>
      <c r="I56" s="6544"/>
      <c r="J56" s="6544"/>
      <c r="K56" s="6544"/>
      <c r="L56" s="6544"/>
      <c r="M56" s="6544"/>
      <c r="N56" s="6544"/>
      <c r="O56" s="6544"/>
      <c r="P56" s="6544"/>
      <c r="Q56" s="6544"/>
      <c r="R56" s="6544"/>
      <c r="S56" s="6544"/>
      <c r="T56" s="6544"/>
      <c r="U56" s="6544"/>
      <c r="V56" s="6544"/>
      <c r="W56" s="6544"/>
      <c r="X56" s="6544"/>
      <c r="Y56" s="6544"/>
      <c r="Z56" s="6544"/>
      <c r="AA56" s="6544"/>
      <c r="AB56" s="6544"/>
      <c r="AC56" s="6544"/>
      <c r="AD56" s="6544"/>
      <c r="AE56" s="6544"/>
      <c r="AF56" s="6544"/>
      <c r="AG56" s="6544"/>
      <c r="AH56" s="6544"/>
      <c r="AI56" s="6544"/>
    </row>
    <row r="57" spans="1:36" hidden="1">
      <c r="C57" s="6544"/>
      <c r="D57" s="7022"/>
      <c r="E57" s="7022"/>
      <c r="F57" s="6544"/>
      <c r="G57" s="6544"/>
      <c r="H57" s="6544"/>
      <c r="I57" s="6544"/>
      <c r="J57" s="6544"/>
      <c r="K57" s="6544"/>
      <c r="L57" s="6544"/>
      <c r="M57" s="6544"/>
      <c r="N57" s="6544"/>
      <c r="O57" s="6544"/>
      <c r="P57" s="6544"/>
      <c r="Q57" s="6544"/>
      <c r="R57" s="6544"/>
      <c r="S57" s="6544"/>
      <c r="T57" s="6544"/>
      <c r="U57" s="6544"/>
      <c r="V57" s="6544"/>
      <c r="W57" s="6544"/>
      <c r="X57" s="6544"/>
      <c r="Y57" s="6544"/>
      <c r="Z57" s="6544"/>
      <c r="AA57" s="6544"/>
      <c r="AB57" s="6544"/>
      <c r="AC57" s="6544"/>
      <c r="AD57" s="6544"/>
      <c r="AE57" s="6544"/>
      <c r="AF57" s="6544"/>
      <c r="AG57" s="6544"/>
      <c r="AH57" s="6544"/>
      <c r="AI57" s="6544"/>
    </row>
    <row r="58" spans="1:36" hidden="1">
      <c r="C58" s="6544"/>
      <c r="D58" s="7022"/>
      <c r="E58" s="7022"/>
      <c r="F58" s="6544"/>
      <c r="G58" s="6544"/>
      <c r="H58" s="6544"/>
      <c r="I58" s="6544"/>
      <c r="J58" s="6544"/>
      <c r="K58" s="6544"/>
      <c r="L58" s="6544"/>
      <c r="M58" s="6544"/>
      <c r="N58" s="6544"/>
      <c r="O58" s="6544"/>
      <c r="P58" s="6544"/>
      <c r="Q58" s="6544"/>
      <c r="R58" s="6544"/>
      <c r="S58" s="6544"/>
      <c r="T58" s="6544"/>
      <c r="U58" s="6544"/>
      <c r="V58" s="6544"/>
      <c r="W58" s="6544"/>
      <c r="X58" s="6544"/>
      <c r="Y58" s="6544"/>
      <c r="Z58" s="6544"/>
      <c r="AA58" s="6544"/>
      <c r="AB58" s="6544"/>
      <c r="AC58" s="6544"/>
      <c r="AD58" s="6544"/>
      <c r="AE58" s="6544"/>
      <c r="AF58" s="6544"/>
      <c r="AG58" s="6544"/>
      <c r="AH58" s="6544"/>
      <c r="AI58" s="6544"/>
    </row>
    <row r="59" spans="1:36" hidden="1">
      <c r="C59" s="6544"/>
      <c r="D59" s="7022"/>
      <c r="E59" s="7022"/>
      <c r="F59" s="6544"/>
      <c r="G59" s="6544"/>
      <c r="H59" s="6544"/>
      <c r="I59" s="6544"/>
      <c r="J59" s="6544"/>
      <c r="K59" s="6544"/>
      <c r="L59" s="6544"/>
      <c r="M59" s="6544"/>
      <c r="N59" s="6544"/>
      <c r="O59" s="6544"/>
      <c r="P59" s="6544"/>
      <c r="Q59" s="6544"/>
      <c r="R59" s="6544"/>
      <c r="S59" s="6544"/>
      <c r="T59" s="6544"/>
      <c r="U59" s="6544"/>
      <c r="V59" s="6544"/>
      <c r="W59" s="6544"/>
      <c r="X59" s="6544"/>
      <c r="Y59" s="6544"/>
      <c r="Z59" s="6544"/>
      <c r="AA59" s="6544"/>
      <c r="AB59" s="6544"/>
      <c r="AC59" s="6544"/>
      <c r="AD59" s="6544"/>
      <c r="AE59" s="6544"/>
      <c r="AF59" s="6544"/>
      <c r="AG59" s="6544"/>
      <c r="AH59" s="6544"/>
      <c r="AI59" s="6544"/>
    </row>
    <row r="60" spans="1:36" hidden="1">
      <c r="C60" s="6544"/>
      <c r="D60" s="7022"/>
      <c r="E60" s="7022"/>
      <c r="F60" s="6544"/>
      <c r="G60" s="6544"/>
      <c r="H60" s="6544"/>
      <c r="I60" s="6544"/>
      <c r="J60" s="6544"/>
      <c r="K60" s="6544"/>
      <c r="L60" s="6544"/>
      <c r="M60" s="6544"/>
      <c r="N60" s="6544"/>
      <c r="O60" s="6544"/>
      <c r="P60" s="6544"/>
      <c r="Q60" s="6544"/>
      <c r="R60" s="6544"/>
      <c r="S60" s="6544"/>
      <c r="T60" s="6544"/>
      <c r="U60" s="6544"/>
      <c r="V60" s="6544"/>
      <c r="W60" s="6544"/>
      <c r="X60" s="6544"/>
      <c r="Y60" s="6544"/>
      <c r="Z60" s="6544"/>
      <c r="AA60" s="6544"/>
      <c r="AB60" s="6544"/>
      <c r="AC60" s="6544"/>
      <c r="AD60" s="6544"/>
      <c r="AE60" s="6544"/>
      <c r="AF60" s="6544"/>
      <c r="AG60" s="6544"/>
      <c r="AH60" s="6544"/>
      <c r="AI60" s="6544"/>
    </row>
    <row r="61" spans="1:36" hidden="1">
      <c r="C61" s="6544"/>
      <c r="D61" s="7022"/>
      <c r="E61" s="7022"/>
      <c r="F61" s="6544"/>
      <c r="G61" s="6544"/>
      <c r="H61" s="6544"/>
      <c r="I61" s="6544"/>
      <c r="J61" s="6544"/>
      <c r="K61" s="6544"/>
      <c r="L61" s="6544"/>
      <c r="M61" s="6544"/>
      <c r="N61" s="6544"/>
      <c r="O61" s="6544"/>
      <c r="P61" s="6544"/>
      <c r="Q61" s="6544"/>
      <c r="R61" s="6544"/>
      <c r="S61" s="6544"/>
      <c r="T61" s="6544"/>
      <c r="U61" s="6544"/>
      <c r="V61" s="6544"/>
      <c r="W61" s="6544"/>
      <c r="X61" s="6544"/>
      <c r="Y61" s="6544"/>
      <c r="Z61" s="6544"/>
      <c r="AA61" s="6544"/>
      <c r="AB61" s="6544"/>
      <c r="AC61" s="6544"/>
      <c r="AD61" s="6544"/>
      <c r="AE61" s="6544"/>
      <c r="AF61" s="6544"/>
      <c r="AG61" s="6544"/>
      <c r="AH61" s="6544"/>
      <c r="AI61" s="6544"/>
    </row>
    <row r="63" spans="1:36" hidden="1">
      <c r="D63" s="199"/>
      <c r="E63" s="199"/>
      <c r="F63" s="7025"/>
      <c r="G63" s="7025"/>
      <c r="H63" s="7025"/>
      <c r="I63" s="7025"/>
      <c r="J63" s="7025"/>
      <c r="K63" s="7025"/>
      <c r="L63" s="7025"/>
      <c r="M63" s="7025"/>
      <c r="N63" s="7025"/>
      <c r="O63" s="7025"/>
      <c r="P63" s="7025"/>
      <c r="Q63" s="7025"/>
      <c r="R63" s="7025"/>
      <c r="S63" s="7025"/>
      <c r="T63" s="7025"/>
      <c r="U63" s="7025"/>
      <c r="V63" s="7025"/>
      <c r="W63" s="7025"/>
    </row>
    <row r="64" spans="1:36" hidden="1">
      <c r="D64" s="7017"/>
      <c r="E64" s="7017"/>
      <c r="F64" s="7016"/>
      <c r="G64" s="7016"/>
      <c r="H64" s="7016"/>
      <c r="I64" s="7016"/>
      <c r="J64" s="7016"/>
      <c r="K64" s="7016"/>
      <c r="L64" s="7016"/>
      <c r="M64" s="7016"/>
      <c r="N64" s="7016"/>
      <c r="O64" s="7016"/>
      <c r="P64" s="7016"/>
      <c r="Q64" s="7016"/>
      <c r="R64" s="7016"/>
      <c r="S64" s="7016"/>
      <c r="T64" s="7016"/>
      <c r="U64" s="7016"/>
      <c r="V64" s="7016"/>
      <c r="W64" s="7016"/>
    </row>
    <row r="65" spans="4:23" hidden="1">
      <c r="D65" s="7022"/>
      <c r="E65" s="7022"/>
      <c r="F65" s="6544"/>
      <c r="G65" s="6544"/>
      <c r="H65" s="6544"/>
      <c r="I65" s="6544"/>
      <c r="J65" s="6544"/>
      <c r="K65" s="6544"/>
      <c r="L65" s="6544"/>
      <c r="M65" s="6544"/>
      <c r="N65" s="6544"/>
      <c r="O65" s="6544"/>
      <c r="P65" s="6544"/>
      <c r="Q65" s="6544"/>
      <c r="R65" s="6544"/>
      <c r="S65" s="6544"/>
      <c r="T65" s="6544"/>
      <c r="U65" s="6544"/>
      <c r="V65" s="6544"/>
      <c r="W65" s="6544"/>
    </row>
    <row r="66" spans="4:23" hidden="1">
      <c r="D66" s="180"/>
      <c r="E66" s="180"/>
    </row>
  </sheetData>
  <sheetProtection formatCells="0" formatColumns="0" formatRows="0"/>
  <customSheetViews>
    <customSheetView guid="{CC70D5D3-3A1F-46AA-BDCE-F692C2C36BEE}" topLeftCell="K1">
      <selection activeCell="Y34" sqref="Y34"/>
      <pageMargins left="0.7" right="0.7" top="0.75" bottom="0.75" header="0.3" footer="0.3"/>
      <pageSetup paperSize="9" orientation="portrait" r:id="rId1"/>
    </customSheetView>
    <customSheetView guid="{41E394DC-1FDD-4D1F-8620-137B7012DC10}" showGridLines="0">
      <selection activeCell="A4" sqref="A4"/>
      <pageMargins left="0.7" right="0.7" top="0.75" bottom="0.75" header="0.3" footer="0.3"/>
      <pageSetup paperSize="9" orientation="portrait" r:id="rId2"/>
    </customSheetView>
    <customSheetView guid="{DD364770-73A1-4C6D-9516-629A57F0EB18}" showGridLines="0">
      <selection activeCell="A4" sqref="A4"/>
      <pageMargins left="0.7" right="0.7" top="0.75" bottom="0.75" header="0.3" footer="0.3"/>
      <pageSetup paperSize="9" orientation="portrait" r:id="rId3"/>
    </customSheetView>
    <customSheetView guid="{E14211BF-3959-45CF-A937-AD36AACCEFAC}" showGridLines="0">
      <selection activeCell="A4" sqref="A4"/>
      <pageMargins left="0.7" right="0.7" top="0.75" bottom="0.75" header="0.3" footer="0.3"/>
      <pageSetup paperSize="9" orientation="portrait" r:id="rId4"/>
    </customSheetView>
    <customSheetView guid="{F416BD5B-C3AD-4F61-AAB2-55950A9B7E72}">
      <pageMargins left="0.7" right="0.7" top="0.75" bottom="0.75" header="0.3" footer="0.3"/>
      <pageSetup paperSize="9" orientation="portrait" r:id="rId5"/>
    </customSheetView>
  </customSheetViews>
  <mergeCells count="16">
    <mergeCell ref="D3:I3"/>
    <mergeCell ref="X7:Y7"/>
    <mergeCell ref="R8:T8"/>
    <mergeCell ref="U8:W8"/>
    <mergeCell ref="X8:Y8"/>
    <mergeCell ref="J7:P7"/>
    <mergeCell ref="J8:J12"/>
    <mergeCell ref="K8:M8"/>
    <mergeCell ref="N8:P8"/>
    <mergeCell ref="Q7:W7"/>
    <mergeCell ref="Q8:Q12"/>
    <mergeCell ref="C13:D13"/>
    <mergeCell ref="C7:D12"/>
    <mergeCell ref="G7:I7"/>
    <mergeCell ref="E4:I4"/>
    <mergeCell ref="E5:I5"/>
  </mergeCells>
  <hyperlinks>
    <hyperlink ref="AG48" location="Index!A1" display="Index" xr:uid="{00000000-0004-0000-3C00-000000000000}"/>
  </hyperlinks>
  <pageMargins left="0.7" right="0.7" top="0.75" bottom="0.75" header="0.3" footer="0.3"/>
  <pageSetup paperSize="9" orientation="portrait" r:id="rId6"/>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55">
    <tabColor rgb="FF7030A0"/>
  </sheetPr>
  <dimension ref="A1:S52"/>
  <sheetViews>
    <sheetView workbookViewId="0"/>
  </sheetViews>
  <sheetFormatPr defaultColWidth="0" defaultRowHeight="15" zeroHeight="1"/>
  <cols>
    <col min="1" max="2" width="9.140625" style="180" customWidth="1"/>
    <col min="3" max="3" width="2" style="180" customWidth="1"/>
    <col min="4" max="4" width="41.7109375" style="7015" customWidth="1"/>
    <col min="5" max="5" width="8.85546875" style="7015" bestFit="1" customWidth="1"/>
    <col min="6" max="7" width="9.140625" style="180" customWidth="1"/>
    <col min="8" max="8" width="13.85546875" style="180" bestFit="1" customWidth="1"/>
    <col min="9" max="9" width="16.140625" style="180" customWidth="1"/>
    <col min="10" max="10" width="13.42578125" style="180" customWidth="1"/>
    <col min="11" max="11" width="19" style="180" customWidth="1"/>
    <col min="12" max="12" width="9.85546875" style="180" bestFit="1" customWidth="1"/>
    <col min="13" max="13" width="16.140625" style="180" bestFit="1" customWidth="1"/>
    <col min="14" max="14" width="13.42578125" style="180" customWidth="1"/>
    <col min="15" max="15" width="15" style="180" customWidth="1"/>
    <col min="16" max="16" width="12.42578125" style="180" customWidth="1"/>
    <col min="17" max="17" width="16.28515625" style="180" bestFit="1" customWidth="1"/>
    <col min="18" max="19" width="9.140625" style="180" customWidth="1"/>
    <col min="20" max="16384" width="9.140625" style="180" hidden="1"/>
  </cols>
  <sheetData>
    <row r="1" spans="1:19">
      <c r="A1" s="756"/>
      <c r="B1" s="756"/>
      <c r="C1" s="756"/>
      <c r="D1" s="782"/>
      <c r="E1" s="782"/>
      <c r="F1" s="756"/>
      <c r="G1" s="756"/>
      <c r="H1" s="756"/>
      <c r="I1" s="756"/>
      <c r="J1" s="756"/>
      <c r="K1" s="756"/>
      <c r="L1" s="756"/>
      <c r="M1" s="756"/>
      <c r="N1" s="756"/>
      <c r="O1" s="756"/>
      <c r="P1" s="756"/>
      <c r="Q1" s="756"/>
      <c r="R1" s="756"/>
      <c r="S1" s="756"/>
    </row>
    <row r="2" spans="1:19" ht="15.75" thickBot="1">
      <c r="A2" s="756"/>
      <c r="B2" s="974"/>
      <c r="C2" s="974"/>
      <c r="D2" s="975"/>
      <c r="E2" s="975"/>
      <c r="F2" s="974"/>
      <c r="G2" s="974"/>
      <c r="H2" s="974"/>
      <c r="I2" s="974"/>
      <c r="J2" s="974"/>
      <c r="K2" s="974"/>
      <c r="L2" s="974"/>
      <c r="M2" s="974"/>
      <c r="N2" s="974"/>
      <c r="O2" s="974"/>
      <c r="P2" s="974"/>
      <c r="Q2" s="974"/>
      <c r="R2" s="974"/>
      <c r="S2" s="756"/>
    </row>
    <row r="3" spans="1:19" ht="16.5" thickBot="1">
      <c r="A3" s="756"/>
      <c r="B3" s="974"/>
      <c r="C3" s="896"/>
      <c r="D3" s="9072" t="s">
        <v>3038</v>
      </c>
      <c r="E3" s="9073"/>
      <c r="F3" s="9073"/>
      <c r="G3" s="9073"/>
      <c r="H3" s="9073"/>
      <c r="I3" s="9074"/>
      <c r="J3" s="896"/>
      <c r="K3" s="896"/>
      <c r="L3" s="896"/>
      <c r="M3" s="896"/>
      <c r="N3" s="896"/>
      <c r="O3" s="896"/>
      <c r="P3" s="896"/>
      <c r="Q3" s="62" t="s">
        <v>2857</v>
      </c>
      <c r="R3" s="896"/>
      <c r="S3" s="756"/>
    </row>
    <row r="4" spans="1:19" ht="15.75">
      <c r="A4" s="756"/>
      <c r="B4" s="974"/>
      <c r="C4" s="896"/>
      <c r="D4" s="2853" t="s">
        <v>57</v>
      </c>
      <c r="E4" s="8622" t="str">
        <f>S!E4</f>
        <v>ABC Company</v>
      </c>
      <c r="F4" s="8623"/>
      <c r="G4" s="8623"/>
      <c r="H4" s="8623"/>
      <c r="I4" s="8624"/>
      <c r="J4" s="896"/>
      <c r="K4" s="896"/>
      <c r="L4" s="896"/>
      <c r="M4" s="896"/>
      <c r="N4" s="896"/>
      <c r="O4" s="896"/>
      <c r="P4" s="896"/>
      <c r="Q4" s="896"/>
      <c r="R4" s="896"/>
      <c r="S4" s="756"/>
    </row>
    <row r="5" spans="1:19" ht="16.5" thickBot="1">
      <c r="A5" s="756"/>
      <c r="B5" s="974"/>
      <c r="C5" s="896"/>
      <c r="D5" s="3247" t="s">
        <v>2719</v>
      </c>
      <c r="E5" s="9071">
        <f>S!E5</f>
        <v>44196</v>
      </c>
      <c r="F5" s="8626"/>
      <c r="G5" s="8626"/>
      <c r="H5" s="8626"/>
      <c r="I5" s="8627"/>
      <c r="J5" s="896"/>
      <c r="K5" s="896"/>
      <c r="L5" s="896"/>
      <c r="M5" s="896"/>
      <c r="N5" s="896"/>
      <c r="O5" s="896"/>
      <c r="P5" s="896"/>
      <c r="Q5" s="896"/>
      <c r="R5" s="896"/>
      <c r="S5" s="756"/>
    </row>
    <row r="6" spans="1:19" ht="15.75" thickBot="1">
      <c r="A6" s="756"/>
      <c r="B6" s="974"/>
      <c r="C6" s="976"/>
      <c r="D6" s="977"/>
      <c r="E6" s="977"/>
      <c r="F6" s="976"/>
      <c r="G6" s="976"/>
      <c r="H6" s="976"/>
      <c r="I6" s="976"/>
      <c r="J6" s="976"/>
      <c r="K6" s="976"/>
      <c r="L6" s="976"/>
      <c r="M6" s="976"/>
      <c r="N6" s="976"/>
      <c r="O6" s="976"/>
      <c r="P6" s="976"/>
      <c r="Q6" s="976"/>
      <c r="R6" s="974"/>
      <c r="S6" s="756"/>
    </row>
    <row r="7" spans="1:19" s="149" customFormat="1" ht="12.75" customHeight="1">
      <c r="A7" s="738"/>
      <c r="B7" s="661"/>
      <c r="C7" s="9044" t="s">
        <v>1510</v>
      </c>
      <c r="D7" s="9045"/>
      <c r="E7" s="580"/>
      <c r="F7" s="596"/>
      <c r="G7" s="644"/>
      <c r="H7" s="645"/>
      <c r="I7" s="645" t="s">
        <v>1511</v>
      </c>
      <c r="J7" s="597" t="s">
        <v>1472</v>
      </c>
      <c r="K7" s="597" t="s">
        <v>44</v>
      </c>
      <c r="L7" s="644"/>
      <c r="M7" s="597" t="s">
        <v>1512</v>
      </c>
      <c r="N7" s="599"/>
      <c r="O7" s="599"/>
      <c r="P7" s="599"/>
      <c r="Q7" s="600"/>
      <c r="S7" s="738"/>
    </row>
    <row r="8" spans="1:19" s="149" customFormat="1" ht="12.75">
      <c r="A8" s="738"/>
      <c r="B8" s="661"/>
      <c r="C8" s="9046"/>
      <c r="D8" s="9047"/>
      <c r="E8" s="324" t="s">
        <v>1273</v>
      </c>
      <c r="F8" s="564" t="s">
        <v>615</v>
      </c>
      <c r="G8" s="642" t="s">
        <v>1513</v>
      </c>
      <c r="H8" s="269" t="s">
        <v>44</v>
      </c>
      <c r="I8" s="565" t="s">
        <v>1514</v>
      </c>
      <c r="J8" s="564" t="s">
        <v>1477</v>
      </c>
      <c r="K8" s="564" t="s">
        <v>1515</v>
      </c>
      <c r="L8" s="284" t="s">
        <v>1476</v>
      </c>
      <c r="M8" s="564" t="s">
        <v>1515</v>
      </c>
      <c r="N8" s="567"/>
      <c r="O8" s="567"/>
      <c r="P8" s="567"/>
      <c r="Q8" s="298"/>
      <c r="R8" s="661"/>
      <c r="S8" s="738"/>
    </row>
    <row r="9" spans="1:19" s="149" customFormat="1" ht="12.75">
      <c r="A9" s="738"/>
      <c r="B9" s="661"/>
      <c r="C9" s="9046"/>
      <c r="D9" s="9047"/>
      <c r="E9" s="284" t="s">
        <v>1279</v>
      </c>
      <c r="F9" s="564" t="s">
        <v>403</v>
      </c>
      <c r="G9" s="284" t="s">
        <v>1476</v>
      </c>
      <c r="H9" s="565" t="s">
        <v>1516</v>
      </c>
      <c r="I9" s="564" t="s">
        <v>1491</v>
      </c>
      <c r="J9" s="564" t="s">
        <v>1482</v>
      </c>
      <c r="K9" s="564" t="s">
        <v>1517</v>
      </c>
      <c r="L9" s="564" t="s">
        <v>1282</v>
      </c>
      <c r="M9" s="564" t="s">
        <v>1517</v>
      </c>
      <c r="N9" s="567" t="s">
        <v>1249</v>
      </c>
      <c r="O9" s="567" t="s">
        <v>1250</v>
      </c>
      <c r="P9" s="3822" t="s">
        <v>4162</v>
      </c>
      <c r="Q9" s="3857" t="s">
        <v>1262</v>
      </c>
      <c r="R9" s="661"/>
      <c r="S9" s="738"/>
    </row>
    <row r="10" spans="1:19" s="149" customFormat="1" ht="12.75">
      <c r="A10" s="738"/>
      <c r="B10" s="661"/>
      <c r="C10" s="9046"/>
      <c r="D10" s="9047"/>
      <c r="E10" s="284" t="s">
        <v>826</v>
      </c>
      <c r="F10" s="564" t="s">
        <v>1260</v>
      </c>
      <c r="G10" s="564" t="s">
        <v>1282</v>
      </c>
      <c r="H10" s="564" t="s">
        <v>1518</v>
      </c>
      <c r="I10" s="564" t="s">
        <v>1519</v>
      </c>
      <c r="J10" s="564" t="s">
        <v>1487</v>
      </c>
      <c r="K10" s="564" t="s">
        <v>1491</v>
      </c>
      <c r="L10" s="564" t="s">
        <v>1486</v>
      </c>
      <c r="M10" s="564" t="s">
        <v>1491</v>
      </c>
      <c r="N10" s="569" t="s">
        <v>1261</v>
      </c>
      <c r="O10" s="569" t="s">
        <v>1261</v>
      </c>
      <c r="P10" s="2837" t="s">
        <v>1261</v>
      </c>
      <c r="Q10" s="3857" t="s">
        <v>1261</v>
      </c>
      <c r="R10" s="661"/>
      <c r="S10" s="738"/>
    </row>
    <row r="11" spans="1:19" s="149" customFormat="1">
      <c r="A11" s="738"/>
      <c r="B11" s="661"/>
      <c r="C11" s="9046"/>
      <c r="D11" s="9047"/>
      <c r="E11" s="573"/>
      <c r="F11" s="564"/>
      <c r="G11" s="564" t="s">
        <v>1486</v>
      </c>
      <c r="H11" s="564"/>
      <c r="I11" s="564"/>
      <c r="J11" s="564" t="s">
        <v>1492</v>
      </c>
      <c r="K11" s="564" t="s">
        <v>1519</v>
      </c>
      <c r="L11" s="643">
        <v>11658</v>
      </c>
      <c r="M11" s="564" t="s">
        <v>1519</v>
      </c>
      <c r="N11" s="569"/>
      <c r="O11" s="569"/>
      <c r="P11" s="569"/>
      <c r="Q11" s="299"/>
      <c r="R11" s="661"/>
      <c r="S11" s="738"/>
    </row>
    <row r="12" spans="1:19" s="149" customFormat="1" ht="12.75">
      <c r="A12" s="738"/>
      <c r="B12" s="661"/>
      <c r="C12" s="9068"/>
      <c r="D12" s="9069"/>
      <c r="E12" s="576" t="s">
        <v>344</v>
      </c>
      <c r="F12" s="576" t="s">
        <v>1420</v>
      </c>
      <c r="G12" s="575"/>
      <c r="H12" s="575"/>
      <c r="I12" s="575" t="s">
        <v>1223</v>
      </c>
      <c r="J12" s="576"/>
      <c r="K12" s="574" t="s">
        <v>1493</v>
      </c>
      <c r="L12" s="575"/>
      <c r="M12" s="574" t="s">
        <v>1493</v>
      </c>
      <c r="N12" s="575"/>
      <c r="O12" s="575"/>
      <c r="P12" s="575"/>
      <c r="Q12" s="629" t="s">
        <v>3936</v>
      </c>
      <c r="R12" s="661"/>
      <c r="S12" s="738"/>
    </row>
    <row r="13" spans="1:19" s="149" customFormat="1" ht="15" customHeight="1">
      <c r="A13" s="738"/>
      <c r="B13" s="661"/>
      <c r="C13" s="9066" t="s">
        <v>392</v>
      </c>
      <c r="D13" s="9067"/>
      <c r="E13" s="182" t="s">
        <v>409</v>
      </c>
      <c r="F13" s="182" t="s">
        <v>410</v>
      </c>
      <c r="G13" s="182" t="s">
        <v>411</v>
      </c>
      <c r="H13" s="182" t="s">
        <v>412</v>
      </c>
      <c r="I13" s="182" t="s">
        <v>413</v>
      </c>
      <c r="J13" s="182" t="s">
        <v>414</v>
      </c>
      <c r="K13" s="182" t="s">
        <v>415</v>
      </c>
      <c r="L13" s="182" t="s">
        <v>416</v>
      </c>
      <c r="M13" s="182" t="s">
        <v>417</v>
      </c>
      <c r="N13" s="182" t="s">
        <v>418</v>
      </c>
      <c r="O13" s="182" t="s">
        <v>419</v>
      </c>
      <c r="P13" s="182" t="s">
        <v>420</v>
      </c>
      <c r="Q13" s="630" t="s">
        <v>421</v>
      </c>
      <c r="R13" s="661"/>
      <c r="S13" s="738"/>
    </row>
    <row r="14" spans="1:19" s="149" customFormat="1" ht="12.75">
      <c r="A14" s="738"/>
      <c r="B14" s="661"/>
      <c r="C14" s="583"/>
      <c r="D14" s="195" t="s">
        <v>1520</v>
      </c>
      <c r="E14" s="195"/>
      <c r="F14" s="3692" t="b">
        <v>1</v>
      </c>
      <c r="G14" s="3701">
        <v>0</v>
      </c>
      <c r="H14" s="3693"/>
      <c r="I14" s="3708">
        <f>G14*H14</f>
        <v>0</v>
      </c>
      <c r="J14" s="3701" t="s">
        <v>3935</v>
      </c>
      <c r="K14" s="3698"/>
      <c r="L14" s="3701">
        <v>0</v>
      </c>
      <c r="M14" s="3698"/>
      <c r="N14" s="3698"/>
      <c r="O14" s="3698"/>
      <c r="P14" s="3698"/>
      <c r="Q14" s="788">
        <f>+N14+O14-P14</f>
        <v>0</v>
      </c>
      <c r="R14" s="661"/>
      <c r="S14" s="738"/>
    </row>
    <row r="15" spans="1:19" s="149" customFormat="1" ht="12.75">
      <c r="A15" s="738"/>
      <c r="B15" s="661"/>
      <c r="C15" s="583"/>
      <c r="D15" s="195" t="s">
        <v>1521</v>
      </c>
      <c r="E15" s="195"/>
      <c r="F15" s="3692" t="b">
        <v>0</v>
      </c>
      <c r="G15" s="3701">
        <v>0</v>
      </c>
      <c r="H15" s="3693"/>
      <c r="I15" s="3708">
        <f>G15*H15</f>
        <v>0</v>
      </c>
      <c r="J15" s="3701" t="s">
        <v>3935</v>
      </c>
      <c r="K15" s="3698"/>
      <c r="L15" s="3701">
        <v>0</v>
      </c>
      <c r="M15" s="3698"/>
      <c r="N15" s="3698"/>
      <c r="O15" s="3698"/>
      <c r="P15" s="3698"/>
      <c r="Q15" s="788">
        <f>+N15+O15-P15</f>
        <v>0</v>
      </c>
      <c r="R15" s="661"/>
      <c r="S15" s="738"/>
    </row>
    <row r="16" spans="1:19" s="149" customFormat="1" ht="12.75">
      <c r="A16" s="738"/>
      <c r="B16" s="661"/>
      <c r="C16" s="583"/>
      <c r="D16" s="195" t="s">
        <v>1521</v>
      </c>
      <c r="E16" s="195"/>
      <c r="F16" s="3692" t="b">
        <v>0</v>
      </c>
      <c r="G16" s="3701">
        <v>0</v>
      </c>
      <c r="H16" s="3693"/>
      <c r="I16" s="3708">
        <f t="shared" ref="I16:I28" si="0">G16*H16</f>
        <v>0</v>
      </c>
      <c r="J16" s="3701" t="s">
        <v>3935</v>
      </c>
      <c r="K16" s="3698"/>
      <c r="L16" s="3701">
        <v>0</v>
      </c>
      <c r="M16" s="3698"/>
      <c r="N16" s="3698"/>
      <c r="O16" s="3698"/>
      <c r="P16" s="3698"/>
      <c r="Q16" s="788">
        <f t="shared" ref="Q16:Q28" si="1">+N16+O16-P16</f>
        <v>0</v>
      </c>
      <c r="R16" s="661"/>
      <c r="S16" s="738"/>
    </row>
    <row r="17" spans="1:19" s="149" customFormat="1" ht="12.75">
      <c r="A17" s="738"/>
      <c r="B17" s="661"/>
      <c r="C17" s="583"/>
      <c r="D17" s="195" t="s">
        <v>1521</v>
      </c>
      <c r="E17" s="195"/>
      <c r="F17" s="3692" t="b">
        <v>0</v>
      </c>
      <c r="G17" s="3701">
        <v>0</v>
      </c>
      <c r="H17" s="3693"/>
      <c r="I17" s="3708">
        <f t="shared" si="0"/>
        <v>0</v>
      </c>
      <c r="J17" s="3701" t="s">
        <v>3935</v>
      </c>
      <c r="K17" s="3698"/>
      <c r="L17" s="3701">
        <v>0</v>
      </c>
      <c r="M17" s="3698"/>
      <c r="N17" s="3698"/>
      <c r="O17" s="3698"/>
      <c r="P17" s="3698"/>
      <c r="Q17" s="788">
        <f t="shared" si="1"/>
        <v>0</v>
      </c>
      <c r="R17" s="661"/>
      <c r="S17" s="738"/>
    </row>
    <row r="18" spans="1:19" s="149" customFormat="1" ht="12.75">
      <c r="A18" s="738"/>
      <c r="B18" s="661"/>
      <c r="C18" s="583"/>
      <c r="D18" s="195" t="s">
        <v>1521</v>
      </c>
      <c r="E18" s="195"/>
      <c r="F18" s="3692" t="b">
        <v>0</v>
      </c>
      <c r="G18" s="3701">
        <v>0</v>
      </c>
      <c r="H18" s="3693"/>
      <c r="I18" s="3708">
        <f t="shared" si="0"/>
        <v>0</v>
      </c>
      <c r="J18" s="3701" t="s">
        <v>3935</v>
      </c>
      <c r="K18" s="3698"/>
      <c r="L18" s="3701">
        <v>0</v>
      </c>
      <c r="M18" s="3698"/>
      <c r="N18" s="3698"/>
      <c r="O18" s="3698"/>
      <c r="P18" s="3698"/>
      <c r="Q18" s="788">
        <f t="shared" si="1"/>
        <v>0</v>
      </c>
      <c r="R18" s="661"/>
      <c r="S18" s="738"/>
    </row>
    <row r="19" spans="1:19" s="149" customFormat="1" ht="12.75">
      <c r="A19" s="738"/>
      <c r="B19" s="661"/>
      <c r="C19" s="583"/>
      <c r="D19" s="195" t="s">
        <v>1521</v>
      </c>
      <c r="E19" s="195"/>
      <c r="F19" s="3692" t="b">
        <v>0</v>
      </c>
      <c r="G19" s="3701">
        <v>0</v>
      </c>
      <c r="H19" s="3693"/>
      <c r="I19" s="3708">
        <f t="shared" si="0"/>
        <v>0</v>
      </c>
      <c r="J19" s="3701" t="s">
        <v>3935</v>
      </c>
      <c r="K19" s="3698"/>
      <c r="L19" s="3701">
        <v>0</v>
      </c>
      <c r="M19" s="3698"/>
      <c r="N19" s="3698"/>
      <c r="O19" s="3698"/>
      <c r="P19" s="3698"/>
      <c r="Q19" s="788">
        <f t="shared" si="1"/>
        <v>0</v>
      </c>
      <c r="R19" s="661"/>
      <c r="S19" s="738"/>
    </row>
    <row r="20" spans="1:19" s="149" customFormat="1" ht="12.75">
      <c r="A20" s="738"/>
      <c r="B20" s="661"/>
      <c r="C20" s="583"/>
      <c r="D20" s="195" t="s">
        <v>1521</v>
      </c>
      <c r="E20" s="195"/>
      <c r="F20" s="3692" t="b">
        <v>0</v>
      </c>
      <c r="G20" s="3701">
        <v>0</v>
      </c>
      <c r="H20" s="3693"/>
      <c r="I20" s="3708">
        <f t="shared" si="0"/>
        <v>0</v>
      </c>
      <c r="J20" s="3701" t="s">
        <v>3935</v>
      </c>
      <c r="K20" s="3698"/>
      <c r="L20" s="3701">
        <v>0</v>
      </c>
      <c r="M20" s="3698"/>
      <c r="N20" s="3698"/>
      <c r="O20" s="3698"/>
      <c r="P20" s="3698"/>
      <c r="Q20" s="788">
        <f t="shared" si="1"/>
        <v>0</v>
      </c>
      <c r="R20" s="661"/>
      <c r="S20" s="738"/>
    </row>
    <row r="21" spans="1:19" s="149" customFormat="1" ht="12.75">
      <c r="A21" s="738"/>
      <c r="B21" s="661"/>
      <c r="C21" s="583"/>
      <c r="D21" s="195" t="s">
        <v>1521</v>
      </c>
      <c r="E21" s="195"/>
      <c r="F21" s="3692" t="b">
        <v>0</v>
      </c>
      <c r="G21" s="3701">
        <v>0</v>
      </c>
      <c r="H21" s="3693"/>
      <c r="I21" s="3708">
        <f t="shared" si="0"/>
        <v>0</v>
      </c>
      <c r="J21" s="3701" t="s">
        <v>3935</v>
      </c>
      <c r="K21" s="3698"/>
      <c r="L21" s="3701">
        <v>0</v>
      </c>
      <c r="M21" s="3698"/>
      <c r="N21" s="3698"/>
      <c r="O21" s="3698"/>
      <c r="P21" s="3698"/>
      <c r="Q21" s="788">
        <f t="shared" si="1"/>
        <v>0</v>
      </c>
      <c r="R21" s="661"/>
      <c r="S21" s="738"/>
    </row>
    <row r="22" spans="1:19" s="149" customFormat="1" ht="12.75">
      <c r="A22" s="738"/>
      <c r="B22" s="661"/>
      <c r="C22" s="583"/>
      <c r="D22" s="195" t="s">
        <v>1521</v>
      </c>
      <c r="E22" s="195"/>
      <c r="F22" s="3692" t="b">
        <v>0</v>
      </c>
      <c r="G22" s="3701">
        <v>0</v>
      </c>
      <c r="H22" s="3693"/>
      <c r="I22" s="3708">
        <f t="shared" si="0"/>
        <v>0</v>
      </c>
      <c r="J22" s="3701" t="s">
        <v>3935</v>
      </c>
      <c r="K22" s="3698"/>
      <c r="L22" s="3701">
        <v>0</v>
      </c>
      <c r="M22" s="3698"/>
      <c r="N22" s="3698"/>
      <c r="O22" s="3698"/>
      <c r="P22" s="3698"/>
      <c r="Q22" s="788">
        <f t="shared" si="1"/>
        <v>0</v>
      </c>
      <c r="R22" s="661"/>
      <c r="S22" s="738"/>
    </row>
    <row r="23" spans="1:19" s="149" customFormat="1" ht="12.75">
      <c r="A23" s="738"/>
      <c r="B23" s="661"/>
      <c r="C23" s="583"/>
      <c r="D23" s="195" t="s">
        <v>1521</v>
      </c>
      <c r="E23" s="195"/>
      <c r="F23" s="3692" t="b">
        <v>0</v>
      </c>
      <c r="G23" s="3701">
        <v>0</v>
      </c>
      <c r="H23" s="3693"/>
      <c r="I23" s="3708">
        <f t="shared" si="0"/>
        <v>0</v>
      </c>
      <c r="J23" s="3701" t="s">
        <v>3935</v>
      </c>
      <c r="K23" s="3698"/>
      <c r="L23" s="3701">
        <v>0</v>
      </c>
      <c r="M23" s="3698"/>
      <c r="N23" s="3698"/>
      <c r="O23" s="3698"/>
      <c r="P23" s="3698"/>
      <c r="Q23" s="788">
        <f t="shared" si="1"/>
        <v>0</v>
      </c>
      <c r="R23" s="661"/>
      <c r="S23" s="738"/>
    </row>
    <row r="24" spans="1:19" s="149" customFormat="1" ht="12.75">
      <c r="A24" s="738"/>
      <c r="B24" s="661"/>
      <c r="C24" s="583"/>
      <c r="D24" s="195" t="s">
        <v>1521</v>
      </c>
      <c r="E24" s="195"/>
      <c r="F24" s="3692" t="b">
        <v>0</v>
      </c>
      <c r="G24" s="3701">
        <v>0</v>
      </c>
      <c r="H24" s="3693"/>
      <c r="I24" s="3708">
        <f t="shared" si="0"/>
        <v>0</v>
      </c>
      <c r="J24" s="3701" t="s">
        <v>3935</v>
      </c>
      <c r="K24" s="3698"/>
      <c r="L24" s="3701">
        <v>0</v>
      </c>
      <c r="M24" s="3698"/>
      <c r="N24" s="3698"/>
      <c r="O24" s="3698"/>
      <c r="P24" s="3698"/>
      <c r="Q24" s="788">
        <f t="shared" si="1"/>
        <v>0</v>
      </c>
      <c r="R24" s="661"/>
      <c r="S24" s="738"/>
    </row>
    <row r="25" spans="1:19" s="149" customFormat="1" ht="12.75">
      <c r="A25" s="738"/>
      <c r="B25" s="661"/>
      <c r="C25" s="583"/>
      <c r="D25" s="195" t="s">
        <v>1521</v>
      </c>
      <c r="E25" s="195"/>
      <c r="F25" s="3692" t="b">
        <v>0</v>
      </c>
      <c r="G25" s="3701">
        <v>0</v>
      </c>
      <c r="H25" s="3693"/>
      <c r="I25" s="3708">
        <f t="shared" si="0"/>
        <v>0</v>
      </c>
      <c r="J25" s="3701" t="s">
        <v>3935</v>
      </c>
      <c r="K25" s="3698"/>
      <c r="L25" s="3701">
        <v>0</v>
      </c>
      <c r="M25" s="3698"/>
      <c r="N25" s="3698"/>
      <c r="O25" s="3698"/>
      <c r="P25" s="3698"/>
      <c r="Q25" s="788">
        <f t="shared" si="1"/>
        <v>0</v>
      </c>
      <c r="R25" s="661"/>
      <c r="S25" s="738"/>
    </row>
    <row r="26" spans="1:19" s="149" customFormat="1" ht="12.75">
      <c r="A26" s="738"/>
      <c r="B26" s="661"/>
      <c r="C26" s="583"/>
      <c r="D26" s="195" t="s">
        <v>1521</v>
      </c>
      <c r="E26" s="195"/>
      <c r="F26" s="3692" t="b">
        <v>0</v>
      </c>
      <c r="G26" s="3701">
        <v>0</v>
      </c>
      <c r="H26" s="3693"/>
      <c r="I26" s="3708">
        <f t="shared" si="0"/>
        <v>0</v>
      </c>
      <c r="J26" s="3701" t="s">
        <v>3935</v>
      </c>
      <c r="K26" s="3698"/>
      <c r="L26" s="3701">
        <v>0</v>
      </c>
      <c r="M26" s="3698"/>
      <c r="N26" s="3698"/>
      <c r="O26" s="3698"/>
      <c r="P26" s="3698"/>
      <c r="Q26" s="788">
        <f t="shared" si="1"/>
        <v>0</v>
      </c>
      <c r="R26" s="661"/>
      <c r="S26" s="738"/>
    </row>
    <row r="27" spans="1:19" s="149" customFormat="1" ht="12.75">
      <c r="A27" s="738"/>
      <c r="B27" s="661"/>
      <c r="C27" s="583"/>
      <c r="D27" s="195" t="s">
        <v>1521</v>
      </c>
      <c r="E27" s="195"/>
      <c r="F27" s="3692" t="b">
        <v>0</v>
      </c>
      <c r="G27" s="3701">
        <v>0</v>
      </c>
      <c r="H27" s="3693"/>
      <c r="I27" s="3708">
        <f t="shared" si="0"/>
        <v>0</v>
      </c>
      <c r="J27" s="3701" t="s">
        <v>3935</v>
      </c>
      <c r="K27" s="3698"/>
      <c r="L27" s="3701">
        <v>0</v>
      </c>
      <c r="M27" s="3698"/>
      <c r="N27" s="3698"/>
      <c r="O27" s="3698"/>
      <c r="P27" s="3698"/>
      <c r="Q27" s="788">
        <f t="shared" si="1"/>
        <v>0</v>
      </c>
      <c r="R27" s="661"/>
      <c r="S27" s="738"/>
    </row>
    <row r="28" spans="1:19" s="149" customFormat="1" ht="12.75">
      <c r="A28" s="738"/>
      <c r="B28" s="661"/>
      <c r="C28" s="583"/>
      <c r="D28" s="195" t="s">
        <v>1521</v>
      </c>
      <c r="E28" s="195"/>
      <c r="F28" s="3692" t="b">
        <v>0</v>
      </c>
      <c r="G28" s="3701">
        <v>0</v>
      </c>
      <c r="H28" s="3693"/>
      <c r="I28" s="3708">
        <f t="shared" si="0"/>
        <v>0</v>
      </c>
      <c r="J28" s="3701" t="s">
        <v>3935</v>
      </c>
      <c r="K28" s="3698"/>
      <c r="L28" s="3701">
        <v>0</v>
      </c>
      <c r="M28" s="3698"/>
      <c r="N28" s="3698"/>
      <c r="O28" s="3698"/>
      <c r="P28" s="3698"/>
      <c r="Q28" s="788">
        <f t="shared" si="1"/>
        <v>0</v>
      </c>
      <c r="R28" s="661"/>
      <c r="S28" s="738"/>
    </row>
    <row r="29" spans="1:19" s="149" customFormat="1" ht="12.75">
      <c r="A29" s="738"/>
      <c r="B29" s="661"/>
      <c r="C29" s="583"/>
      <c r="D29" s="207"/>
      <c r="E29" s="207"/>
      <c r="F29" s="208"/>
      <c r="G29" s="185"/>
      <c r="H29" s="208"/>
      <c r="I29" s="3709"/>
      <c r="J29" s="185"/>
      <c r="K29" s="185"/>
      <c r="L29" s="185"/>
      <c r="M29" s="185"/>
      <c r="N29" s="185"/>
      <c r="O29" s="185"/>
      <c r="P29" s="185"/>
      <c r="Q29" s="623"/>
      <c r="R29" s="661"/>
      <c r="S29" s="738"/>
    </row>
    <row r="30" spans="1:19" s="149" customFormat="1" ht="12.75">
      <c r="A30" s="738"/>
      <c r="B30" s="661"/>
      <c r="C30" s="633" t="s">
        <v>1269</v>
      </c>
      <c r="D30" s="212"/>
      <c r="E30" s="212"/>
      <c r="F30" s="142"/>
      <c r="G30" s="141"/>
      <c r="H30" s="3205">
        <f>SUMIF($F$14:$F$28,"TRUE",H14:H28)</f>
        <v>0</v>
      </c>
      <c r="I30" s="3205">
        <f>SUMIF($F$14:$F$28,"TRUE",I14:I28)</f>
        <v>0</v>
      </c>
      <c r="J30" s="3707"/>
      <c r="K30" s="3205">
        <f>SUMIF($F$14:$F$28,"TRUE",K14:K28)</f>
        <v>0</v>
      </c>
      <c r="L30" s="3707"/>
      <c r="M30" s="3205">
        <f>SUMIF($F$14:$F$28,"TRUE",M14:M28)</f>
        <v>0</v>
      </c>
      <c r="N30" s="3205">
        <f>SUMIF($F$14:$F$28,"TRUE",N14:N28)</f>
        <v>0</v>
      </c>
      <c r="O30" s="3205">
        <f>SUMIF($F$14:$F$28,"TRUE",O14:O28)</f>
        <v>0</v>
      </c>
      <c r="P30" s="3205">
        <f>SUMIF($F$14:$F$28,"TRUE",P14:P28)</f>
        <v>0</v>
      </c>
      <c r="Q30" s="3704">
        <f>SUMIF($F$14:$F$28,"TRUE",Q14:Q28)</f>
        <v>0</v>
      </c>
      <c r="R30" s="661"/>
      <c r="S30" s="738"/>
    </row>
    <row r="31" spans="1:19" s="149" customFormat="1" ht="13.5" thickBot="1">
      <c r="A31" s="738"/>
      <c r="B31" s="661"/>
      <c r="C31" s="451" t="s">
        <v>1270</v>
      </c>
      <c r="D31" s="631"/>
      <c r="E31" s="631"/>
      <c r="F31" s="631"/>
      <c r="G31" s="632"/>
      <c r="H31" s="789">
        <f>SUM(H14:H28)</f>
        <v>0</v>
      </c>
      <c r="I31" s="789">
        <f>SUM(I14:I28)</f>
        <v>0</v>
      </c>
      <c r="J31" s="632"/>
      <c r="K31" s="789">
        <f>SUM(K14:K28)</f>
        <v>0</v>
      </c>
      <c r="L31" s="632"/>
      <c r="M31" s="789">
        <f>SUM(M14:M28)</f>
        <v>0</v>
      </c>
      <c r="N31" s="789">
        <f>SUM(N14:N28)</f>
        <v>0</v>
      </c>
      <c r="O31" s="789">
        <f>SUM(O14:O28)</f>
        <v>0</v>
      </c>
      <c r="P31" s="789">
        <f>SUM(P14:P28)</f>
        <v>0</v>
      </c>
      <c r="Q31" s="790">
        <f>SUM(Q14:Q28)</f>
        <v>0</v>
      </c>
      <c r="R31" s="661"/>
      <c r="S31" s="738"/>
    </row>
    <row r="32" spans="1:19" s="149" customFormat="1" ht="12.75">
      <c r="A32" s="738"/>
      <c r="B32" s="661"/>
      <c r="C32" s="976"/>
      <c r="D32" s="661"/>
      <c r="E32" s="661"/>
      <c r="F32" s="661"/>
      <c r="G32" s="661"/>
      <c r="H32" s="661"/>
      <c r="I32" s="976"/>
      <c r="J32" s="976"/>
      <c r="K32" s="976"/>
      <c r="L32" s="976"/>
      <c r="M32" s="976"/>
      <c r="N32" s="978"/>
      <c r="O32" s="978"/>
      <c r="P32" s="978"/>
      <c r="Q32" s="978"/>
      <c r="R32" s="219"/>
      <c r="S32" s="738"/>
    </row>
    <row r="33" spans="1:19">
      <c r="A33" s="756"/>
      <c r="B33" s="974"/>
      <c r="C33" s="976"/>
      <c r="D33" s="237" t="s">
        <v>56</v>
      </c>
      <c r="E33" s="872" t="s">
        <v>3243</v>
      </c>
      <c r="F33" s="974"/>
      <c r="G33" s="974"/>
      <c r="H33" s="974"/>
      <c r="I33" s="976"/>
      <c r="J33" s="976"/>
      <c r="K33" s="976"/>
      <c r="L33" s="976"/>
      <c r="M33" s="976"/>
      <c r="N33" s="978"/>
      <c r="O33" s="979"/>
      <c r="P33" s="980"/>
      <c r="Q33" s="980"/>
      <c r="R33" s="981"/>
      <c r="S33" s="756"/>
    </row>
    <row r="34" spans="1:19">
      <c r="A34" s="756"/>
      <c r="B34" s="974"/>
      <c r="C34" s="976"/>
      <c r="D34" s="287"/>
      <c r="E34" s="100" t="s">
        <v>1271</v>
      </c>
      <c r="F34" s="974"/>
      <c r="G34" s="974"/>
      <c r="H34" s="974"/>
      <c r="I34" s="976"/>
      <c r="J34" s="976"/>
      <c r="K34" s="976"/>
      <c r="L34" s="976"/>
      <c r="M34" s="976"/>
      <c r="N34" s="978"/>
      <c r="O34" s="979"/>
      <c r="P34" s="978"/>
      <c r="Q34" s="3428" t="s">
        <v>1279</v>
      </c>
      <c r="R34" s="981"/>
      <c r="S34" s="756"/>
    </row>
    <row r="35" spans="1:19">
      <c r="A35" s="756"/>
      <c r="B35" s="974"/>
      <c r="C35" s="978"/>
      <c r="D35" s="975"/>
      <c r="E35" s="975"/>
      <c r="F35" s="974"/>
      <c r="G35" s="974"/>
      <c r="H35" s="974"/>
      <c r="I35" s="980"/>
      <c r="J35" s="980"/>
      <c r="K35" s="980"/>
      <c r="L35" s="980"/>
      <c r="M35" s="980"/>
      <c r="N35" s="980"/>
      <c r="O35" s="979"/>
      <c r="P35" s="980"/>
      <c r="Q35" s="980"/>
      <c r="R35" s="981"/>
      <c r="S35" s="756"/>
    </row>
    <row r="36" spans="1:19">
      <c r="A36" s="756"/>
      <c r="B36" s="756"/>
      <c r="C36" s="783"/>
      <c r="D36" s="756"/>
      <c r="E36" s="756"/>
      <c r="F36" s="756"/>
      <c r="G36" s="756"/>
      <c r="H36" s="756"/>
      <c r="I36" s="783"/>
      <c r="J36" s="783"/>
      <c r="K36" s="783"/>
      <c r="L36" s="783"/>
      <c r="M36" s="783"/>
      <c r="N36" s="783"/>
      <c r="O36" s="783"/>
      <c r="P36" s="783"/>
      <c r="Q36" s="783"/>
      <c r="R36" s="784"/>
      <c r="S36" s="756"/>
    </row>
    <row r="37" spans="1:19">
      <c r="A37" s="756"/>
      <c r="B37" s="756"/>
      <c r="C37" s="784"/>
      <c r="D37" s="756"/>
      <c r="E37" s="756"/>
      <c r="F37" s="756"/>
      <c r="G37" s="756"/>
      <c r="H37" s="756"/>
      <c r="I37" s="784"/>
      <c r="J37" s="784"/>
      <c r="K37" s="784"/>
      <c r="L37" s="784"/>
      <c r="M37" s="784"/>
      <c r="N37" s="783"/>
      <c r="O37" s="784"/>
      <c r="P37" s="784"/>
      <c r="Q37" s="784"/>
      <c r="R37" s="784"/>
      <c r="S37" s="756"/>
    </row>
    <row r="38" spans="1:19" hidden="1">
      <c r="C38" s="7016"/>
      <c r="D38" s="7017"/>
      <c r="E38" s="7017"/>
      <c r="F38" s="7016"/>
      <c r="G38" s="7016"/>
      <c r="H38" s="7016"/>
      <c r="I38" s="7016"/>
      <c r="J38" s="7016"/>
      <c r="K38" s="7016"/>
      <c r="L38" s="7016"/>
      <c r="M38" s="7016"/>
      <c r="N38" s="7016"/>
      <c r="O38" s="7016"/>
      <c r="P38" s="7016"/>
      <c r="Q38" s="7016"/>
      <c r="R38" s="6544"/>
    </row>
    <row r="39" spans="1:19" hidden="1">
      <c r="C39" s="7018"/>
      <c r="D39" s="7019"/>
      <c r="E39" s="7019"/>
      <c r="F39" s="7018"/>
      <c r="G39" s="7018"/>
      <c r="H39" s="7018"/>
      <c r="I39" s="7018"/>
      <c r="J39" s="7018"/>
      <c r="K39" s="7018"/>
      <c r="L39" s="7018"/>
      <c r="M39" s="7018"/>
      <c r="N39" s="7018"/>
      <c r="O39" s="7018"/>
      <c r="P39" s="7018"/>
      <c r="Q39" s="7018"/>
      <c r="R39" s="6544"/>
    </row>
    <row r="40" spans="1:19" hidden="1">
      <c r="C40" s="7020"/>
      <c r="D40" s="7021"/>
      <c r="E40" s="7021"/>
      <c r="F40" s="7020"/>
      <c r="G40" s="7020"/>
      <c r="H40" s="7020"/>
      <c r="I40" s="7020"/>
      <c r="J40" s="7020"/>
      <c r="K40" s="7020"/>
      <c r="L40" s="7020"/>
      <c r="M40" s="7020"/>
      <c r="N40" s="7020"/>
      <c r="O40" s="7020"/>
      <c r="P40" s="7020"/>
      <c r="Q40" s="7020"/>
      <c r="R40" s="6544"/>
    </row>
    <row r="41" spans="1:19" hidden="1">
      <c r="C41" s="6544"/>
      <c r="D41" s="7022"/>
      <c r="E41" s="7022"/>
      <c r="F41" s="6544"/>
      <c r="G41" s="6544"/>
      <c r="H41" s="6544"/>
      <c r="I41" s="6544"/>
      <c r="J41" s="6544"/>
      <c r="K41" s="6544"/>
      <c r="L41" s="6544"/>
      <c r="M41" s="6544"/>
      <c r="N41" s="6544"/>
      <c r="O41" s="6544"/>
      <c r="P41" s="6544"/>
      <c r="Q41" s="6544"/>
      <c r="R41" s="6544"/>
    </row>
    <row r="42" spans="1:19" hidden="1">
      <c r="C42" s="6544"/>
      <c r="D42" s="7022"/>
      <c r="E42" s="7022"/>
      <c r="F42" s="6544"/>
      <c r="G42" s="6544"/>
      <c r="H42" s="6544"/>
      <c r="I42" s="6544"/>
      <c r="J42" s="6544"/>
      <c r="K42" s="6544"/>
      <c r="L42" s="6544"/>
      <c r="M42" s="6544"/>
      <c r="N42" s="6544"/>
      <c r="O42" s="6544"/>
      <c r="P42" s="6544"/>
      <c r="Q42" s="6544"/>
      <c r="R42" s="6544"/>
    </row>
    <row r="43" spans="1:19" hidden="1">
      <c r="C43" s="6544"/>
      <c r="D43" s="7022"/>
      <c r="E43" s="7022"/>
      <c r="F43" s="6544"/>
      <c r="G43" s="6544"/>
      <c r="H43" s="6544"/>
      <c r="I43" s="6544"/>
      <c r="J43" s="6544"/>
      <c r="K43" s="6544"/>
      <c r="L43" s="6544"/>
      <c r="M43" s="6544"/>
      <c r="N43" s="6544"/>
      <c r="O43" s="6544"/>
      <c r="P43" s="6544"/>
      <c r="Q43" s="6544"/>
      <c r="R43" s="6544"/>
    </row>
    <row r="44" spans="1:19" hidden="1">
      <c r="C44" s="6544"/>
      <c r="D44" s="7022"/>
      <c r="E44" s="7022"/>
      <c r="F44" s="6544"/>
      <c r="G44" s="6544"/>
      <c r="H44" s="6544"/>
      <c r="I44" s="6544"/>
      <c r="J44" s="6544"/>
      <c r="K44" s="6544"/>
      <c r="L44" s="6544"/>
      <c r="M44" s="6544"/>
      <c r="N44" s="6544"/>
      <c r="O44" s="6544"/>
      <c r="P44" s="6544"/>
      <c r="Q44" s="6544"/>
      <c r="R44" s="6544"/>
    </row>
    <row r="45" spans="1:19" hidden="1">
      <c r="C45" s="6544"/>
      <c r="D45" s="7022"/>
      <c r="E45" s="7022"/>
      <c r="F45" s="6544"/>
      <c r="G45" s="6544"/>
      <c r="H45" s="6544"/>
      <c r="I45" s="6544"/>
      <c r="J45" s="6544"/>
      <c r="K45" s="6544"/>
      <c r="L45" s="6544"/>
      <c r="M45" s="6544"/>
      <c r="N45" s="6544"/>
      <c r="O45" s="6544"/>
      <c r="P45" s="6544"/>
      <c r="Q45" s="6544"/>
      <c r="R45" s="6544"/>
    </row>
    <row r="46" spans="1:19" hidden="1">
      <c r="C46" s="6544"/>
      <c r="D46" s="7022"/>
      <c r="E46" s="7022"/>
      <c r="F46" s="6544"/>
      <c r="G46" s="6544"/>
      <c r="H46" s="6544"/>
      <c r="I46" s="6544"/>
      <c r="J46" s="6544"/>
      <c r="K46" s="6544"/>
      <c r="L46" s="6544"/>
      <c r="M46" s="6544"/>
      <c r="N46" s="6544"/>
      <c r="O46" s="6544"/>
      <c r="P46" s="6544"/>
      <c r="Q46" s="6544"/>
      <c r="R46" s="6544"/>
    </row>
    <row r="47" spans="1:19" hidden="1">
      <c r="C47" s="6544"/>
      <c r="D47" s="7022"/>
      <c r="E47" s="7022"/>
      <c r="F47" s="6544"/>
      <c r="G47" s="6544"/>
      <c r="H47" s="6544"/>
      <c r="I47" s="6544"/>
      <c r="J47" s="6544"/>
      <c r="K47" s="6544"/>
      <c r="L47" s="6544"/>
      <c r="M47" s="6544"/>
      <c r="N47" s="6544"/>
      <c r="O47" s="6544"/>
      <c r="P47" s="6544"/>
      <c r="Q47" s="6544"/>
      <c r="R47" s="6544"/>
    </row>
    <row r="49" spans="4:8" hidden="1">
      <c r="D49" s="199"/>
      <c r="E49" s="199"/>
      <c r="F49" s="7025"/>
      <c r="G49" s="7025"/>
      <c r="H49" s="7025"/>
    </row>
    <row r="50" spans="4:8" hidden="1">
      <c r="D50" s="7017"/>
      <c r="E50" s="7017"/>
      <c r="F50" s="7016"/>
      <c r="G50" s="7016"/>
      <c r="H50" s="7016"/>
    </row>
    <row r="51" spans="4:8" hidden="1">
      <c r="D51" s="7022"/>
      <c r="E51" s="7022"/>
      <c r="F51" s="6544"/>
      <c r="G51" s="6544"/>
      <c r="H51" s="6544"/>
    </row>
    <row r="52" spans="4:8" hidden="1">
      <c r="D52" s="180"/>
      <c r="E52" s="180"/>
    </row>
  </sheetData>
  <sheetProtection formatCells="0" formatColumns="0" formatRows="0"/>
  <customSheetViews>
    <customSheetView guid="{CC70D5D3-3A1F-46AA-BDCE-F692C2C36BEE}">
      <selection activeCell="Q22" sqref="Q22"/>
      <pageMargins left="0.7" right="0.7" top="0.75" bottom="0.75" header="0.3" footer="0.3"/>
      <pageSetup paperSize="9" orientation="portrait" r:id="rId1"/>
    </customSheetView>
    <customSheetView guid="{41E394DC-1FDD-4D1F-8620-137B7012DC10}" showGridLines="0">
      <selection activeCell="A4" sqref="A4"/>
      <pageMargins left="0.7" right="0.7" top="0.75" bottom="0.75" header="0.3" footer="0.3"/>
      <pageSetup paperSize="9" orientation="portrait" r:id="rId2"/>
    </customSheetView>
    <customSheetView guid="{DD364770-73A1-4C6D-9516-629A57F0EB18}" showGridLines="0">
      <selection activeCell="A4" sqref="A4"/>
      <pageMargins left="0.7" right="0.7" top="0.75" bottom="0.75" header="0.3" footer="0.3"/>
      <pageSetup paperSize="9" orientation="portrait" r:id="rId3"/>
    </customSheetView>
    <customSheetView guid="{E14211BF-3959-45CF-A937-AD36AACCEFAC}" showGridLines="0">
      <selection activeCell="A4" sqref="A4"/>
      <pageMargins left="0.7" right="0.7" top="0.75" bottom="0.75" header="0.3" footer="0.3"/>
      <pageSetup paperSize="9" orientation="portrait" r:id="rId4"/>
    </customSheetView>
    <customSheetView guid="{F416BD5B-C3AD-4F61-AAB2-55950A9B7E72}">
      <selection activeCell="K15" sqref="K15"/>
      <pageMargins left="0.7" right="0.7" top="0.75" bottom="0.75" header="0.3" footer="0.3"/>
      <pageSetup paperSize="9" orientation="portrait" r:id="rId5"/>
    </customSheetView>
  </customSheetViews>
  <mergeCells count="5">
    <mergeCell ref="D3:I3"/>
    <mergeCell ref="C7:D12"/>
    <mergeCell ref="C13:D13"/>
    <mergeCell ref="E4:I4"/>
    <mergeCell ref="E5:I5"/>
  </mergeCells>
  <hyperlinks>
    <hyperlink ref="Q34" location="Index!A1" display="Index" xr:uid="{00000000-0004-0000-3D00-000000000000}"/>
  </hyperlinks>
  <pageMargins left="0.7" right="0.7" top="0.75" bottom="0.75" header="0.3" footer="0.3"/>
  <pageSetup paperSize="9" orientation="portrait" r:id="rId6"/>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83">
    <tabColor rgb="FF7030A0"/>
    <pageSetUpPr fitToPage="1"/>
  </sheetPr>
  <dimension ref="A1:W36"/>
  <sheetViews>
    <sheetView workbookViewId="0"/>
  </sheetViews>
  <sheetFormatPr defaultColWidth="0" defaultRowHeight="12.75" zeroHeight="1"/>
  <cols>
    <col min="1" max="2" width="9.140625" style="149" customWidth="1"/>
    <col min="3" max="3" width="58.140625" style="149" customWidth="1"/>
    <col min="4" max="4" width="19.85546875" style="149" bestFit="1" customWidth="1"/>
    <col min="5" max="5" width="22.28515625" style="149" customWidth="1"/>
    <col min="6" max="6" width="20.42578125" style="149" customWidth="1"/>
    <col min="7" max="7" width="19.42578125" style="149" customWidth="1"/>
    <col min="8" max="8" width="5.28515625" style="149" customWidth="1"/>
    <col min="9" max="9" width="18.7109375" style="149" customWidth="1"/>
    <col min="10" max="10" width="5.28515625" style="149" customWidth="1"/>
    <col min="11" max="14" width="12.42578125" style="149" customWidth="1"/>
    <col min="15" max="15" width="17.140625" style="149" customWidth="1"/>
    <col min="16" max="16" width="12.42578125" style="149" customWidth="1"/>
    <col min="17" max="17" width="4" style="149" customWidth="1"/>
    <col min="18" max="18" width="20.28515625" style="149" customWidth="1"/>
    <col min="19" max="19" width="3.28515625" style="149" customWidth="1"/>
    <col min="20" max="20" width="11.7109375" style="149" customWidth="1"/>
    <col min="21" max="22" width="11.7109375" style="149" hidden="1" customWidth="1"/>
    <col min="23" max="23" width="0" style="149" hidden="1" customWidth="1"/>
    <col min="24" max="16384" width="9.140625" style="149" hidden="1"/>
  </cols>
  <sheetData>
    <row r="1" spans="1:20">
      <c r="A1" s="738"/>
      <c r="B1" s="738"/>
      <c r="C1" s="738"/>
      <c r="D1" s="738"/>
      <c r="E1" s="738"/>
      <c r="F1" s="738"/>
      <c r="G1" s="738"/>
      <c r="H1" s="738"/>
      <c r="I1" s="738"/>
      <c r="J1" s="738"/>
      <c r="K1" s="738"/>
      <c r="L1" s="738"/>
      <c r="M1" s="738"/>
      <c r="N1" s="738"/>
      <c r="O1" s="738"/>
      <c r="P1" s="738"/>
      <c r="Q1" s="738"/>
      <c r="R1" s="738"/>
      <c r="S1" s="738"/>
      <c r="T1" s="738"/>
    </row>
    <row r="2" spans="1:20" ht="13.5" thickBot="1">
      <c r="A2" s="738"/>
      <c r="B2" s="661"/>
      <c r="C2" s="661"/>
      <c r="D2" s="661"/>
      <c r="E2" s="661"/>
      <c r="F2" s="661"/>
      <c r="G2" s="661"/>
      <c r="H2" s="661"/>
      <c r="I2" s="661"/>
      <c r="J2" s="661"/>
      <c r="K2" s="661"/>
      <c r="L2" s="661"/>
      <c r="M2" s="661"/>
      <c r="N2" s="661"/>
      <c r="O2" s="661"/>
      <c r="P2" s="661"/>
      <c r="Q2" s="661"/>
      <c r="R2" s="661"/>
      <c r="S2" s="661"/>
      <c r="T2" s="738"/>
    </row>
    <row r="3" spans="1:20" ht="16.5" thickBot="1">
      <c r="A3" s="738"/>
      <c r="B3" s="661"/>
      <c r="C3" s="9072" t="s">
        <v>3257</v>
      </c>
      <c r="D3" s="9073"/>
      <c r="E3" s="9073"/>
      <c r="F3" s="9074"/>
      <c r="G3" s="661"/>
      <c r="H3" s="661"/>
      <c r="I3" s="661"/>
      <c r="J3" s="661"/>
      <c r="K3" s="661"/>
      <c r="L3" s="661"/>
      <c r="M3" s="661"/>
      <c r="N3" s="661"/>
      <c r="O3" s="661"/>
      <c r="P3" s="661"/>
      <c r="Q3" s="661"/>
      <c r="R3" s="62" t="s">
        <v>2858</v>
      </c>
      <c r="S3" s="661"/>
      <c r="T3" s="738"/>
    </row>
    <row r="4" spans="1:20" ht="15.75">
      <c r="A4" s="738"/>
      <c r="B4" s="661"/>
      <c r="C4" s="2853" t="s">
        <v>57</v>
      </c>
      <c r="D4" s="8622" t="str">
        <f>J!E4</f>
        <v>ABC Company</v>
      </c>
      <c r="E4" s="8623"/>
      <c r="F4" s="8624"/>
      <c r="G4" s="661"/>
      <c r="H4" s="661"/>
      <c r="I4" s="661"/>
      <c r="J4" s="661"/>
      <c r="K4" s="661"/>
      <c r="L4" s="661"/>
      <c r="M4" s="661"/>
      <c r="N4" s="661"/>
      <c r="O4" s="661"/>
      <c r="P4" s="661"/>
      <c r="Q4" s="661"/>
      <c r="R4" s="661"/>
      <c r="S4" s="661"/>
      <c r="T4" s="738"/>
    </row>
    <row r="5" spans="1:20" ht="16.5" thickBot="1">
      <c r="A5" s="738"/>
      <c r="B5" s="661"/>
      <c r="C5" s="3247" t="s">
        <v>2719</v>
      </c>
      <c r="D5" s="9071">
        <f>J!E5</f>
        <v>44196</v>
      </c>
      <c r="E5" s="8626"/>
      <c r="F5" s="8627"/>
      <c r="G5" s="661"/>
      <c r="H5" s="661"/>
      <c r="I5" s="661"/>
      <c r="J5" s="661"/>
      <c r="K5" s="661"/>
      <c r="L5" s="661"/>
      <c r="M5" s="661"/>
      <c r="N5" s="661"/>
      <c r="O5" s="661"/>
      <c r="P5" s="661"/>
      <c r="Q5" s="661"/>
      <c r="R5" s="661"/>
      <c r="S5" s="661"/>
      <c r="T5" s="738"/>
    </row>
    <row r="6" spans="1:20" ht="13.5" thickBot="1">
      <c r="A6" s="738"/>
      <c r="B6" s="661"/>
      <c r="C6" s="820"/>
      <c r="D6" s="820"/>
      <c r="E6" s="820"/>
      <c r="F6" s="820"/>
      <c r="G6" s="820"/>
      <c r="H6" s="661"/>
      <c r="I6" s="661"/>
      <c r="J6" s="661"/>
      <c r="K6" s="661"/>
      <c r="L6" s="661"/>
      <c r="M6" s="661"/>
      <c r="N6" s="661"/>
      <c r="O6" s="661"/>
      <c r="P6" s="661"/>
      <c r="Q6" s="661"/>
      <c r="R6" s="661"/>
      <c r="S6" s="661"/>
      <c r="T6" s="738"/>
    </row>
    <row r="7" spans="1:20" ht="15" customHeight="1">
      <c r="A7" s="738"/>
      <c r="B7" s="661"/>
      <c r="C7" s="8842" t="s">
        <v>1391</v>
      </c>
      <c r="D7" s="9088" t="s">
        <v>2073</v>
      </c>
      <c r="E7" s="9088" t="s">
        <v>2074</v>
      </c>
      <c r="F7" s="9090" t="s">
        <v>4216</v>
      </c>
      <c r="G7" s="592"/>
      <c r="H7" s="661"/>
      <c r="I7" s="393" t="s">
        <v>1523</v>
      </c>
      <c r="J7" s="661"/>
      <c r="K7" s="8826" t="s">
        <v>210</v>
      </c>
      <c r="L7" s="9034"/>
      <c r="M7" s="9034"/>
      <c r="N7" s="9034"/>
      <c r="O7" s="9034"/>
      <c r="P7" s="9035"/>
      <c r="Q7" s="908"/>
      <c r="R7" s="393" t="s">
        <v>1522</v>
      </c>
      <c r="S7" s="908"/>
      <c r="T7" s="738"/>
    </row>
    <row r="8" spans="1:20">
      <c r="A8" s="738"/>
      <c r="B8" s="661"/>
      <c r="C8" s="9086"/>
      <c r="D8" s="8831"/>
      <c r="E8" s="8831"/>
      <c r="F8" s="9091"/>
      <c r="G8" s="593"/>
      <c r="H8" s="661"/>
      <c r="I8" s="3175" t="s">
        <v>1526</v>
      </c>
      <c r="J8" s="661"/>
      <c r="K8" s="3256"/>
      <c r="L8" s="543"/>
      <c r="M8" s="351"/>
      <c r="N8" s="543"/>
      <c r="O8" s="351"/>
      <c r="P8" s="3257" t="s">
        <v>1523</v>
      </c>
      <c r="Q8" s="908"/>
      <c r="R8" s="394" t="s">
        <v>1524</v>
      </c>
      <c r="S8" s="908"/>
      <c r="T8" s="738"/>
    </row>
    <row r="9" spans="1:20">
      <c r="A9" s="738"/>
      <c r="B9" s="661"/>
      <c r="C9" s="9086"/>
      <c r="D9" s="8831"/>
      <c r="E9" s="8831"/>
      <c r="F9" s="9091"/>
      <c r="G9" s="593" t="s">
        <v>1262</v>
      </c>
      <c r="H9" s="661"/>
      <c r="I9" s="395">
        <v>43465</v>
      </c>
      <c r="J9" s="661"/>
      <c r="K9" s="3258" t="s">
        <v>1404</v>
      </c>
      <c r="L9" s="543" t="s">
        <v>1249</v>
      </c>
      <c r="M9" s="351" t="s">
        <v>1250</v>
      </c>
      <c r="N9" s="3822" t="s">
        <v>4162</v>
      </c>
      <c r="O9" s="3857" t="s">
        <v>1262</v>
      </c>
      <c r="P9" s="3257" t="s">
        <v>1526</v>
      </c>
      <c r="Q9" s="661"/>
      <c r="R9" s="394" t="s">
        <v>1462</v>
      </c>
      <c r="S9" s="661"/>
      <c r="T9" s="738"/>
    </row>
    <row r="10" spans="1:20">
      <c r="A10" s="738"/>
      <c r="B10" s="661"/>
      <c r="C10" s="9086"/>
      <c r="D10" s="8831"/>
      <c r="E10" s="8831"/>
      <c r="F10" s="9091"/>
      <c r="G10" s="593" t="s">
        <v>1261</v>
      </c>
      <c r="H10" s="661"/>
      <c r="I10" s="3175" t="s">
        <v>1309</v>
      </c>
      <c r="J10" s="661"/>
      <c r="K10" s="3256"/>
      <c r="L10" s="543" t="s">
        <v>1261</v>
      </c>
      <c r="M10" s="351" t="s">
        <v>1261</v>
      </c>
      <c r="N10" s="2837" t="s">
        <v>1261</v>
      </c>
      <c r="O10" s="3857" t="s">
        <v>1261</v>
      </c>
      <c r="P10" s="3240">
        <v>43465</v>
      </c>
      <c r="Q10" s="661"/>
      <c r="R10" s="395">
        <v>43100</v>
      </c>
      <c r="S10" s="661"/>
      <c r="T10" s="738"/>
    </row>
    <row r="11" spans="1:20" ht="13.5" thickBot="1">
      <c r="A11" s="738"/>
      <c r="B11" s="661"/>
      <c r="C11" s="9087"/>
      <c r="D11" s="9089"/>
      <c r="E11" s="9089"/>
      <c r="F11" s="9092"/>
      <c r="G11" s="3250" t="s">
        <v>3017</v>
      </c>
      <c r="H11" s="661"/>
      <c r="I11" s="3175"/>
      <c r="J11" s="661"/>
      <c r="K11" s="3058"/>
      <c r="L11" s="543"/>
      <c r="M11" s="2997"/>
      <c r="N11" s="543"/>
      <c r="O11" s="3249" t="s">
        <v>1464</v>
      </c>
      <c r="P11" s="3257" t="s">
        <v>1309</v>
      </c>
      <c r="Q11" s="661"/>
      <c r="R11" s="3175" t="s">
        <v>1309</v>
      </c>
      <c r="S11" s="661"/>
      <c r="T11" s="738"/>
    </row>
    <row r="12" spans="1:20">
      <c r="A12" s="738"/>
      <c r="B12" s="661"/>
      <c r="C12" s="2980" t="s">
        <v>392</v>
      </c>
      <c r="D12" s="3251" t="s">
        <v>409</v>
      </c>
      <c r="E12" s="3251" t="s">
        <v>410</v>
      </c>
      <c r="F12" s="3251" t="s">
        <v>411</v>
      </c>
      <c r="G12" s="3248" t="s">
        <v>412</v>
      </c>
      <c r="H12" s="661"/>
      <c r="I12" s="3252" t="s">
        <v>413</v>
      </c>
      <c r="J12" s="661"/>
      <c r="K12" s="3254" t="s">
        <v>414</v>
      </c>
      <c r="L12" s="3255" t="s">
        <v>415</v>
      </c>
      <c r="M12" s="3255" t="s">
        <v>416</v>
      </c>
      <c r="N12" s="3255" t="s">
        <v>417</v>
      </c>
      <c r="O12" s="3255" t="s">
        <v>418</v>
      </c>
      <c r="P12" s="3248" t="s">
        <v>419</v>
      </c>
      <c r="Q12" s="661"/>
      <c r="R12" s="3252" t="s">
        <v>420</v>
      </c>
      <c r="S12" s="661"/>
      <c r="T12" s="738"/>
    </row>
    <row r="13" spans="1:20">
      <c r="A13" s="738"/>
      <c r="B13" s="661"/>
      <c r="C13" s="3054" t="s">
        <v>3073</v>
      </c>
      <c r="D13" s="3053">
        <f>U.2!I33</f>
        <v>0</v>
      </c>
      <c r="E13" s="3053">
        <f>U.2!J33</f>
        <v>0</v>
      </c>
      <c r="F13" s="3053">
        <f>U.2!K33</f>
        <v>0</v>
      </c>
      <c r="G13" s="3649">
        <f>D13+E13-F13</f>
        <v>0</v>
      </c>
      <c r="H13" s="661"/>
      <c r="I13" s="3654"/>
      <c r="J13" s="661"/>
      <c r="K13" s="3052">
        <f>U.2!N33</f>
        <v>0</v>
      </c>
      <c r="L13" s="3053">
        <f>U.2!O33</f>
        <v>0</v>
      </c>
      <c r="M13" s="3053">
        <f>U.2!P33</f>
        <v>0</v>
      </c>
      <c r="N13" s="3053">
        <f>U.2!Q33</f>
        <v>0</v>
      </c>
      <c r="O13" s="3659">
        <f>L13+M13-N13</f>
        <v>0</v>
      </c>
      <c r="P13" s="3056">
        <f>U.2!S33</f>
        <v>0</v>
      </c>
      <c r="Q13" s="976"/>
      <c r="R13" s="3660">
        <f>U.2!U33</f>
        <v>0</v>
      </c>
      <c r="S13" s="661"/>
      <c r="T13" s="738"/>
    </row>
    <row r="14" spans="1:20">
      <c r="A14" s="738"/>
      <c r="B14" s="661"/>
      <c r="C14" s="3054" t="s">
        <v>3072</v>
      </c>
      <c r="D14" s="3053">
        <f>U.2!I34</f>
        <v>0</v>
      </c>
      <c r="E14" s="3053">
        <f>U.2!J34</f>
        <v>0</v>
      </c>
      <c r="F14" s="3053">
        <f>U.2!K34</f>
        <v>0</v>
      </c>
      <c r="G14" s="3649">
        <f>D14+E14-F14</f>
        <v>0</v>
      </c>
      <c r="H14" s="661"/>
      <c r="I14" s="3654"/>
      <c r="J14" s="661"/>
      <c r="K14" s="3052">
        <f>U.2!N34</f>
        <v>0</v>
      </c>
      <c r="L14" s="3053">
        <f>U.2!O34</f>
        <v>0</v>
      </c>
      <c r="M14" s="3053">
        <f>U.2!P34</f>
        <v>0</v>
      </c>
      <c r="N14" s="3053">
        <f>U.2!Q34</f>
        <v>0</v>
      </c>
      <c r="O14" s="3659">
        <f>L14+M14-N14</f>
        <v>0</v>
      </c>
      <c r="P14" s="3056">
        <f>U.2!S34</f>
        <v>0</v>
      </c>
      <c r="Q14" s="976"/>
      <c r="R14" s="3660">
        <f>U.2!U34</f>
        <v>0</v>
      </c>
      <c r="S14" s="661"/>
      <c r="T14" s="738"/>
    </row>
    <row r="15" spans="1:20">
      <c r="A15" s="738"/>
      <c r="B15" s="661"/>
      <c r="C15" s="3054" t="s">
        <v>3074</v>
      </c>
      <c r="D15" s="3053">
        <f>U.3!L50</f>
        <v>0</v>
      </c>
      <c r="E15" s="3053">
        <f>U.3!M50</f>
        <v>0</v>
      </c>
      <c r="F15" s="3053">
        <f>U.3!N50</f>
        <v>0</v>
      </c>
      <c r="G15" s="3649">
        <f t="shared" ref="G15:G26" si="0">D15+E15-F15</f>
        <v>0</v>
      </c>
      <c r="H15" s="661"/>
      <c r="I15" s="3253">
        <f>U.3!Q50</f>
        <v>0</v>
      </c>
      <c r="J15" s="661"/>
      <c r="K15" s="3052">
        <f>U.3!S50</f>
        <v>0</v>
      </c>
      <c r="L15" s="3053">
        <f>U.3!T50</f>
        <v>0</v>
      </c>
      <c r="M15" s="3053">
        <f>U.3!U50</f>
        <v>0</v>
      </c>
      <c r="N15" s="3053">
        <f>U.3!V50</f>
        <v>0</v>
      </c>
      <c r="O15" s="3659">
        <f t="shared" ref="O15:O26" si="1">L15+M15-N15</f>
        <v>0</v>
      </c>
      <c r="P15" s="3056">
        <f>U.3!X50</f>
        <v>0</v>
      </c>
      <c r="Q15" s="976"/>
      <c r="R15" s="3660">
        <f>U.3!Z50</f>
        <v>0</v>
      </c>
      <c r="S15" s="661"/>
      <c r="T15" s="738"/>
    </row>
    <row r="16" spans="1:20">
      <c r="A16" s="738"/>
      <c r="B16" s="661"/>
      <c r="C16" s="3054" t="s">
        <v>192</v>
      </c>
      <c r="D16" s="3053">
        <f>U.3!L51</f>
        <v>0</v>
      </c>
      <c r="E16" s="3053">
        <f>U.3!M51</f>
        <v>0</v>
      </c>
      <c r="F16" s="3053">
        <f>U.3!N51</f>
        <v>0</v>
      </c>
      <c r="G16" s="3649">
        <f t="shared" si="0"/>
        <v>0</v>
      </c>
      <c r="H16" s="7137"/>
      <c r="I16" s="3253">
        <f>U.3!Q51</f>
        <v>0</v>
      </c>
      <c r="J16" s="661"/>
      <c r="K16" s="3052">
        <f>U.3!S51</f>
        <v>0</v>
      </c>
      <c r="L16" s="3053">
        <f>U.3!T51</f>
        <v>0</v>
      </c>
      <c r="M16" s="3053">
        <f>U.3!U51</f>
        <v>0</v>
      </c>
      <c r="N16" s="3053">
        <f>U.3!V51</f>
        <v>0</v>
      </c>
      <c r="O16" s="3659">
        <f t="shared" si="1"/>
        <v>0</v>
      </c>
      <c r="P16" s="3056">
        <f>U.3!X51</f>
        <v>0</v>
      </c>
      <c r="Q16" s="976"/>
      <c r="R16" s="3660">
        <f>U.3!Z51</f>
        <v>0</v>
      </c>
      <c r="S16" s="661"/>
      <c r="T16" s="738"/>
    </row>
    <row r="17" spans="1:23" s="7110" customFormat="1">
      <c r="A17" s="6178"/>
      <c r="B17" s="7137"/>
      <c r="C17" s="3054" t="s">
        <v>3075</v>
      </c>
      <c r="D17" s="3053">
        <v>0</v>
      </c>
      <c r="E17" s="3053">
        <v>0</v>
      </c>
      <c r="F17" s="3053">
        <v>0</v>
      </c>
      <c r="G17" s="3649">
        <f>D17+E17-F17</f>
        <v>0</v>
      </c>
      <c r="H17" s="7137"/>
      <c r="I17" s="3253">
        <v>0</v>
      </c>
      <c r="J17" s="7137"/>
      <c r="K17" s="3052">
        <f>L17</f>
        <v>0</v>
      </c>
      <c r="L17" s="3053">
        <v>0</v>
      </c>
      <c r="M17" s="3053">
        <v>0</v>
      </c>
      <c r="N17" s="3053">
        <v>0</v>
      </c>
      <c r="O17" s="3659">
        <f t="shared" si="1"/>
        <v>0</v>
      </c>
      <c r="P17" s="3056">
        <v>0</v>
      </c>
      <c r="Q17" s="976"/>
      <c r="R17" s="3660">
        <v>0</v>
      </c>
      <c r="S17" s="7137"/>
      <c r="T17" s="6178"/>
    </row>
    <row r="18" spans="1:23" s="7110" customFormat="1">
      <c r="A18" s="6178"/>
      <c r="B18" s="7137"/>
      <c r="C18" s="3054" t="s">
        <v>195</v>
      </c>
      <c r="D18" s="3053">
        <f>U.1!E46</f>
        <v>0</v>
      </c>
      <c r="E18" s="3053">
        <f>U.1!E55</f>
        <v>0</v>
      </c>
      <c r="F18" s="3053">
        <f>U.1!E56</f>
        <v>0</v>
      </c>
      <c r="G18" s="3649">
        <f t="shared" si="0"/>
        <v>0</v>
      </c>
      <c r="H18" s="7137"/>
      <c r="I18" s="3253">
        <f>U.1!E52</f>
        <v>0</v>
      </c>
      <c r="J18" s="7137"/>
      <c r="K18" s="3052">
        <f>L18</f>
        <v>0</v>
      </c>
      <c r="L18" s="3053">
        <f>U.1!E65</f>
        <v>0</v>
      </c>
      <c r="M18" s="3053">
        <f>U.1!E74</f>
        <v>0</v>
      </c>
      <c r="N18" s="3053">
        <f>U.1!E75</f>
        <v>0</v>
      </c>
      <c r="O18" s="3659">
        <f t="shared" si="1"/>
        <v>0</v>
      </c>
      <c r="P18" s="3056">
        <f>U.1!E71</f>
        <v>0</v>
      </c>
      <c r="Q18" s="976"/>
      <c r="R18" s="3660">
        <f>U.1!E53+U.1!E72</f>
        <v>0</v>
      </c>
      <c r="S18" s="7137"/>
      <c r="T18" s="6178"/>
    </row>
    <row r="19" spans="1:23">
      <c r="A19" s="6178"/>
      <c r="B19" s="7137"/>
      <c r="C19" s="3054" t="s">
        <v>3076</v>
      </c>
      <c r="D19" s="3053">
        <f>U.4!I72</f>
        <v>0</v>
      </c>
      <c r="E19" s="3053">
        <f>U.4!J72</f>
        <v>0</v>
      </c>
      <c r="F19" s="3053">
        <f>U.4!K72</f>
        <v>0</v>
      </c>
      <c r="G19" s="3649">
        <f t="shared" si="0"/>
        <v>0</v>
      </c>
      <c r="H19" s="7137"/>
      <c r="I19" s="3253">
        <f>U.4!P72</f>
        <v>0</v>
      </c>
      <c r="J19" s="7137"/>
      <c r="K19" s="3052">
        <f>U.4!R72</f>
        <v>0</v>
      </c>
      <c r="L19" s="3053">
        <f>U.4!S72</f>
        <v>0</v>
      </c>
      <c r="M19" s="3053">
        <f>U.4!T72</f>
        <v>0</v>
      </c>
      <c r="N19" s="3053">
        <f>U.4!U72</f>
        <v>0</v>
      </c>
      <c r="O19" s="3659">
        <f t="shared" si="1"/>
        <v>0</v>
      </c>
      <c r="P19" s="3056">
        <f>U.4!W72</f>
        <v>0</v>
      </c>
      <c r="Q19" s="976"/>
      <c r="R19" s="3660">
        <f>U.4!Y72</f>
        <v>0</v>
      </c>
      <c r="S19" s="7137"/>
      <c r="T19" s="6178"/>
    </row>
    <row r="20" spans="1:23">
      <c r="A20" s="6178"/>
      <c r="B20" s="7137"/>
      <c r="C20" s="3054" t="s">
        <v>198</v>
      </c>
      <c r="D20" s="3053">
        <f>U.4!I73</f>
        <v>0</v>
      </c>
      <c r="E20" s="3053">
        <f>U.4!J73</f>
        <v>0</v>
      </c>
      <c r="F20" s="3053">
        <f>U.4!K73</f>
        <v>0</v>
      </c>
      <c r="G20" s="3649">
        <f t="shared" si="0"/>
        <v>0</v>
      </c>
      <c r="H20" s="7137"/>
      <c r="I20" s="3253">
        <f>U.4!P73</f>
        <v>0</v>
      </c>
      <c r="J20" s="7137"/>
      <c r="K20" s="3052">
        <f>U.4!R73</f>
        <v>0</v>
      </c>
      <c r="L20" s="3053">
        <f>U.4!S73</f>
        <v>0</v>
      </c>
      <c r="M20" s="3053">
        <f>U.4!T73</f>
        <v>0</v>
      </c>
      <c r="N20" s="3053">
        <f>U.4!U73</f>
        <v>0</v>
      </c>
      <c r="O20" s="3659">
        <f t="shared" si="1"/>
        <v>0</v>
      </c>
      <c r="P20" s="3056">
        <f>U.4!W73</f>
        <v>0</v>
      </c>
      <c r="Q20" s="976"/>
      <c r="R20" s="3660">
        <f>U.4!Y73</f>
        <v>0</v>
      </c>
      <c r="S20" s="7137"/>
      <c r="T20" s="6178"/>
    </row>
    <row r="21" spans="1:23" s="7110" customFormat="1">
      <c r="A21" s="6178"/>
      <c r="B21" s="7137"/>
      <c r="C21" s="3054" t="s">
        <v>3077</v>
      </c>
      <c r="D21" s="3053">
        <v>0</v>
      </c>
      <c r="E21" s="3053">
        <v>0</v>
      </c>
      <c r="F21" s="3053">
        <v>0</v>
      </c>
      <c r="G21" s="3649">
        <f>D21+E21-F21</f>
        <v>0</v>
      </c>
      <c r="H21" s="7137"/>
      <c r="I21" s="3253">
        <v>0</v>
      </c>
      <c r="J21" s="7137"/>
      <c r="K21" s="3052">
        <v>0</v>
      </c>
      <c r="L21" s="3053">
        <f>K21</f>
        <v>0</v>
      </c>
      <c r="M21" s="3053">
        <v>0</v>
      </c>
      <c r="N21" s="3053">
        <v>0</v>
      </c>
      <c r="O21" s="3659">
        <f>L21+M21-N21</f>
        <v>0</v>
      </c>
      <c r="P21" s="3056">
        <v>0</v>
      </c>
      <c r="Q21" s="976"/>
      <c r="R21" s="3660">
        <v>0</v>
      </c>
      <c r="S21" s="7137"/>
      <c r="T21" s="6178"/>
    </row>
    <row r="22" spans="1:23" s="7110" customFormat="1">
      <c r="A22" s="6178"/>
      <c r="B22" s="7137"/>
      <c r="C22" s="3054" t="s">
        <v>201</v>
      </c>
      <c r="D22" s="3053">
        <f>U.1!F46</f>
        <v>0</v>
      </c>
      <c r="E22" s="3053">
        <f>U.1!F46</f>
        <v>0</v>
      </c>
      <c r="F22" s="3053">
        <f>U.1!F56</f>
        <v>0</v>
      </c>
      <c r="G22" s="3649">
        <f>D22+E22-F22</f>
        <v>0</v>
      </c>
      <c r="H22" s="7137"/>
      <c r="I22" s="3253">
        <f>U.1!F52</f>
        <v>0</v>
      </c>
      <c r="J22" s="7137"/>
      <c r="K22" s="3052">
        <f>L22</f>
        <v>0</v>
      </c>
      <c r="L22" s="3053">
        <f>U.1!F65</f>
        <v>0</v>
      </c>
      <c r="M22" s="3053">
        <f>U.1!F74</f>
        <v>0</v>
      </c>
      <c r="N22" s="3053">
        <f>U.1!F75</f>
        <v>0</v>
      </c>
      <c r="O22" s="3659">
        <f t="shared" si="1"/>
        <v>0</v>
      </c>
      <c r="P22" s="3056">
        <f>U.1!F71</f>
        <v>0</v>
      </c>
      <c r="Q22" s="976"/>
      <c r="R22" s="3660">
        <f>U.1!F53+U.1!F72</f>
        <v>0</v>
      </c>
      <c r="S22" s="7137"/>
      <c r="T22" s="6178"/>
    </row>
    <row r="23" spans="1:23" s="7110" customFormat="1">
      <c r="A23" s="6178"/>
      <c r="B23" s="7137"/>
      <c r="C23" s="3054" t="s">
        <v>3078</v>
      </c>
      <c r="D23" s="3053">
        <v>0</v>
      </c>
      <c r="E23" s="3053">
        <v>0</v>
      </c>
      <c r="F23" s="3053">
        <v>0</v>
      </c>
      <c r="G23" s="3649">
        <f>D23+E23-F23</f>
        <v>0</v>
      </c>
      <c r="H23" s="7137"/>
      <c r="I23" s="3253">
        <v>0</v>
      </c>
      <c r="J23" s="7137"/>
      <c r="K23" s="3052">
        <v>0</v>
      </c>
      <c r="L23" s="3053">
        <f>K23</f>
        <v>0</v>
      </c>
      <c r="M23" s="3053">
        <v>0</v>
      </c>
      <c r="N23" s="3053">
        <v>0</v>
      </c>
      <c r="O23" s="3659">
        <f>L23+M23-N23</f>
        <v>0</v>
      </c>
      <c r="P23" s="3056">
        <v>0</v>
      </c>
      <c r="Q23" s="976"/>
      <c r="R23" s="3660">
        <v>0</v>
      </c>
      <c r="S23" s="7137"/>
      <c r="T23" s="6178"/>
    </row>
    <row r="24" spans="1:23" s="7110" customFormat="1">
      <c r="A24" s="6178"/>
      <c r="B24" s="7137"/>
      <c r="C24" s="3054" t="s">
        <v>204</v>
      </c>
      <c r="D24" s="3053">
        <f>U.1!G46</f>
        <v>0</v>
      </c>
      <c r="E24" s="3053">
        <f>U.1!G46</f>
        <v>0</v>
      </c>
      <c r="F24" s="3053">
        <f>U.1!G56</f>
        <v>0</v>
      </c>
      <c r="G24" s="3649">
        <f t="shared" si="0"/>
        <v>0</v>
      </c>
      <c r="H24" s="7137"/>
      <c r="I24" s="3253">
        <f>U.1!G52</f>
        <v>0</v>
      </c>
      <c r="J24" s="7137"/>
      <c r="K24" s="3052">
        <f>L24</f>
        <v>0</v>
      </c>
      <c r="L24" s="3053">
        <f>U.1!G65</f>
        <v>0</v>
      </c>
      <c r="M24" s="3053">
        <f>U.1!G74</f>
        <v>0</v>
      </c>
      <c r="N24" s="3053">
        <f>U.1!G75</f>
        <v>0</v>
      </c>
      <c r="O24" s="3659">
        <f t="shared" si="1"/>
        <v>0</v>
      </c>
      <c r="P24" s="3056">
        <f>U.1!G75</f>
        <v>0</v>
      </c>
      <c r="Q24" s="976"/>
      <c r="R24" s="3660">
        <f>U.1!G53+U.1!G72</f>
        <v>0</v>
      </c>
      <c r="S24" s="7137"/>
      <c r="T24" s="6178"/>
    </row>
    <row r="25" spans="1:23" s="7110" customFormat="1">
      <c r="A25" s="6178"/>
      <c r="B25" s="7137"/>
      <c r="C25" s="3054" t="s">
        <v>3079</v>
      </c>
      <c r="D25" s="3053">
        <v>0</v>
      </c>
      <c r="E25" s="3053">
        <v>0</v>
      </c>
      <c r="F25" s="3053">
        <v>0</v>
      </c>
      <c r="G25" s="3649">
        <f>D25+E25-F25</f>
        <v>0</v>
      </c>
      <c r="H25" s="7137"/>
      <c r="I25" s="3253">
        <v>0</v>
      </c>
      <c r="J25" s="7137"/>
      <c r="K25" s="3052">
        <v>0</v>
      </c>
      <c r="L25" s="3053">
        <f>K25</f>
        <v>0</v>
      </c>
      <c r="M25" s="3053">
        <v>0</v>
      </c>
      <c r="N25" s="3053">
        <v>0</v>
      </c>
      <c r="O25" s="3659">
        <f>L25+M25-N25</f>
        <v>0</v>
      </c>
      <c r="P25" s="3056">
        <v>0</v>
      </c>
      <c r="Q25" s="976"/>
      <c r="R25" s="3660">
        <v>0</v>
      </c>
      <c r="S25" s="7137"/>
      <c r="T25" s="6178"/>
    </row>
    <row r="26" spans="1:23" s="7110" customFormat="1" ht="13.5" thickBot="1">
      <c r="A26" s="6178"/>
      <c r="B26" s="7137"/>
      <c r="C26" s="7490" t="s">
        <v>207</v>
      </c>
      <c r="D26" s="7489">
        <f>U.1!H46</f>
        <v>0</v>
      </c>
      <c r="E26" s="7489">
        <f>U.1!G46</f>
        <v>0</v>
      </c>
      <c r="F26" s="7489">
        <f>U.1!H56</f>
        <v>0</v>
      </c>
      <c r="G26" s="3615">
        <f t="shared" si="0"/>
        <v>0</v>
      </c>
      <c r="H26" s="7137"/>
      <c r="I26" s="7491">
        <f>U.1!H52</f>
        <v>0</v>
      </c>
      <c r="J26" s="7137"/>
      <c r="K26" s="7492">
        <f>L26</f>
        <v>0</v>
      </c>
      <c r="L26" s="7489">
        <f>U.1!H65</f>
        <v>0</v>
      </c>
      <c r="M26" s="7489">
        <f>U.1!H74</f>
        <v>0</v>
      </c>
      <c r="N26" s="7489">
        <f>U.1!H75</f>
        <v>0</v>
      </c>
      <c r="O26" s="3614">
        <f t="shared" si="1"/>
        <v>0</v>
      </c>
      <c r="P26" s="7493">
        <f>U.1!H75</f>
        <v>0</v>
      </c>
      <c r="Q26" s="976"/>
      <c r="R26" s="7494">
        <f>U.1!H53+U.1!H72</f>
        <v>0</v>
      </c>
      <c r="S26" s="7137"/>
      <c r="T26" s="6178"/>
    </row>
    <row r="27" spans="1:23" ht="13.5" thickBot="1">
      <c r="A27" s="6178"/>
      <c r="B27" s="1077"/>
      <c r="C27" s="1077"/>
      <c r="D27" s="1077"/>
      <c r="E27" s="1077"/>
      <c r="F27" s="1077"/>
      <c r="G27" s="1077"/>
      <c r="H27" s="7137"/>
      <c r="I27" s="3657"/>
      <c r="J27" s="661"/>
      <c r="K27" s="3657"/>
      <c r="L27" s="3657"/>
      <c r="M27" s="3657"/>
      <c r="N27" s="3657"/>
      <c r="O27" s="3657"/>
      <c r="P27" s="3657"/>
      <c r="Q27" s="976"/>
      <c r="R27" s="976"/>
      <c r="S27" s="7137"/>
      <c r="T27" s="6178"/>
    </row>
    <row r="28" spans="1:23" s="179" customFormat="1">
      <c r="A28" s="740"/>
      <c r="B28" s="662"/>
      <c r="C28" s="3050" t="s">
        <v>1358</v>
      </c>
      <c r="D28" s="3650">
        <f t="shared" ref="D28:G29" si="2">D13+D15+D17+D19+D21+D23+D25</f>
        <v>0</v>
      </c>
      <c r="E28" s="3650">
        <f t="shared" si="2"/>
        <v>0</v>
      </c>
      <c r="F28" s="3650">
        <f t="shared" si="2"/>
        <v>0</v>
      </c>
      <c r="G28" s="3651">
        <f t="shared" si="2"/>
        <v>0</v>
      </c>
      <c r="H28" s="662"/>
      <c r="I28" s="3652">
        <f>I13+I15+I17+I19+I21+I23+I25</f>
        <v>0</v>
      </c>
      <c r="J28" s="662"/>
      <c r="K28" s="3661">
        <f t="shared" ref="K28:P28" si="3">K13+K15+K17+K19+K21+K23+K25</f>
        <v>0</v>
      </c>
      <c r="L28" s="3650">
        <f t="shared" si="3"/>
        <v>0</v>
      </c>
      <c r="M28" s="3650">
        <f t="shared" si="3"/>
        <v>0</v>
      </c>
      <c r="N28" s="3650">
        <f t="shared" si="3"/>
        <v>0</v>
      </c>
      <c r="O28" s="3650">
        <f t="shared" si="3"/>
        <v>0</v>
      </c>
      <c r="P28" s="3651">
        <f t="shared" si="3"/>
        <v>0</v>
      </c>
      <c r="Q28" s="1268"/>
      <c r="R28" s="3652">
        <f>R13+R15+R17+R19+R21+R23+R25</f>
        <v>0</v>
      </c>
      <c r="S28" s="7137"/>
      <c r="T28" s="6178"/>
      <c r="U28" s="149"/>
      <c r="V28" s="149"/>
      <c r="W28" s="149"/>
    </row>
    <row r="29" spans="1:23" s="179" customFormat="1" ht="13.5" thickBot="1">
      <c r="A29" s="740"/>
      <c r="B29" s="662"/>
      <c r="C29" s="3051" t="s">
        <v>1315</v>
      </c>
      <c r="D29" s="3655">
        <f t="shared" si="2"/>
        <v>0</v>
      </c>
      <c r="E29" s="3655">
        <f t="shared" si="2"/>
        <v>0</v>
      </c>
      <c r="F29" s="3655">
        <f t="shared" si="2"/>
        <v>0</v>
      </c>
      <c r="G29" s="3656">
        <f t="shared" si="2"/>
        <v>0</v>
      </c>
      <c r="H29" s="662"/>
      <c r="I29" s="3658">
        <f>I14+I16+I18+I20+I22+I24+I26</f>
        <v>0</v>
      </c>
      <c r="J29" s="662"/>
      <c r="K29" s="3662">
        <f t="shared" ref="K29:P29" si="4">K14+K16+K18+K20+K22+K24+K26</f>
        <v>0</v>
      </c>
      <c r="L29" s="3655">
        <f t="shared" si="4"/>
        <v>0</v>
      </c>
      <c r="M29" s="3655">
        <f t="shared" si="4"/>
        <v>0</v>
      </c>
      <c r="N29" s="3655">
        <f t="shared" si="4"/>
        <v>0</v>
      </c>
      <c r="O29" s="3655">
        <f t="shared" si="4"/>
        <v>0</v>
      </c>
      <c r="P29" s="3656">
        <f t="shared" si="4"/>
        <v>0</v>
      </c>
      <c r="Q29" s="1268"/>
      <c r="R29" s="3658">
        <f>R14+R16+R18+R20+R22+R24+R26</f>
        <v>0</v>
      </c>
      <c r="S29" s="662"/>
      <c r="T29" s="738"/>
      <c r="U29" s="149"/>
      <c r="V29" s="149"/>
      <c r="W29" s="149"/>
    </row>
    <row r="30" spans="1:23">
      <c r="A30" s="738"/>
      <c r="B30" s="661"/>
      <c r="C30" s="852"/>
      <c r="D30" s="1077"/>
      <c r="E30" s="1077"/>
      <c r="F30" s="1077"/>
      <c r="G30" s="1077"/>
      <c r="H30" s="661"/>
      <c r="I30" s="661"/>
      <c r="J30" s="661"/>
      <c r="K30" s="661"/>
      <c r="L30" s="661"/>
      <c r="M30" s="661"/>
      <c r="N30" s="661"/>
      <c r="O30" s="661"/>
      <c r="P30" s="661"/>
      <c r="Q30" s="661"/>
      <c r="R30" s="661"/>
      <c r="S30" s="661"/>
      <c r="T30" s="738"/>
    </row>
    <row r="31" spans="1:23">
      <c r="A31" s="738"/>
      <c r="B31" s="661"/>
      <c r="C31" s="852"/>
      <c r="D31" s="661"/>
      <c r="E31" s="661"/>
      <c r="F31" s="661"/>
      <c r="G31" s="661"/>
      <c r="H31" s="661"/>
      <c r="I31" s="661"/>
      <c r="J31" s="661"/>
      <c r="K31" s="661"/>
      <c r="L31" s="661"/>
      <c r="M31" s="661"/>
      <c r="N31" s="661"/>
      <c r="O31" s="661"/>
      <c r="P31" s="661"/>
      <c r="Q31" s="661"/>
      <c r="R31" s="3428" t="s">
        <v>1279</v>
      </c>
      <c r="S31" s="661"/>
      <c r="T31" s="738"/>
    </row>
    <row r="32" spans="1:23">
      <c r="A32" s="738"/>
      <c r="B32" s="661"/>
      <c r="C32" s="661"/>
      <c r="D32" s="661"/>
      <c r="E32" s="59"/>
      <c r="F32" s="662"/>
      <c r="G32" s="662"/>
      <c r="H32" s="662"/>
      <c r="I32" s="662"/>
      <c r="J32" s="662"/>
      <c r="K32" s="662"/>
      <c r="L32" s="662"/>
      <c r="M32" s="662"/>
      <c r="N32" s="662"/>
      <c r="O32" s="662"/>
      <c r="P32" s="662"/>
      <c r="Q32" s="661"/>
      <c r="R32" s="661"/>
      <c r="S32" s="661"/>
      <c r="T32" s="738"/>
    </row>
    <row r="33" spans="1:20">
      <c r="A33" s="738"/>
      <c r="B33" s="738"/>
      <c r="C33" s="738"/>
      <c r="D33" s="738"/>
      <c r="E33" s="724"/>
      <c r="F33" s="740"/>
      <c r="G33" s="740"/>
      <c r="H33" s="740"/>
      <c r="I33" s="740"/>
      <c r="J33" s="740"/>
      <c r="K33" s="740"/>
      <c r="L33" s="740"/>
      <c r="M33" s="740"/>
      <c r="N33" s="740"/>
      <c r="O33" s="740"/>
      <c r="P33" s="740"/>
      <c r="Q33" s="738"/>
      <c r="R33" s="738"/>
      <c r="S33" s="738"/>
      <c r="T33" s="738"/>
    </row>
    <row r="34" spans="1:20">
      <c r="A34" s="738"/>
      <c r="B34" s="738"/>
      <c r="C34" s="738"/>
      <c r="D34" s="738"/>
      <c r="E34" s="724"/>
      <c r="F34" s="740"/>
      <c r="G34" s="740"/>
      <c r="H34" s="740"/>
      <c r="I34" s="740"/>
      <c r="J34" s="740"/>
      <c r="K34" s="740"/>
      <c r="L34" s="740"/>
      <c r="M34" s="740"/>
      <c r="N34" s="740"/>
      <c r="O34" s="740"/>
      <c r="P34" s="740"/>
      <c r="Q34" s="738"/>
      <c r="R34" s="738"/>
      <c r="S34" s="738"/>
      <c r="T34" s="738"/>
    </row>
    <row r="35" spans="1:20" hidden="1">
      <c r="E35" s="179"/>
      <c r="F35" s="179"/>
      <c r="G35" s="179"/>
      <c r="H35" s="179"/>
      <c r="I35" s="179"/>
      <c r="J35" s="179"/>
      <c r="K35" s="179"/>
      <c r="L35" s="179"/>
      <c r="M35" s="179"/>
      <c r="N35" s="179"/>
      <c r="O35" s="179"/>
      <c r="P35" s="179"/>
    </row>
    <row r="36" spans="1:20" hidden="1">
      <c r="E36" s="179"/>
      <c r="F36" s="179"/>
      <c r="G36" s="179"/>
      <c r="H36" s="179"/>
      <c r="I36" s="179"/>
      <c r="J36" s="179"/>
      <c r="K36" s="179"/>
      <c r="L36" s="179"/>
      <c r="M36" s="179"/>
      <c r="N36" s="179"/>
      <c r="O36" s="179"/>
      <c r="P36" s="179"/>
    </row>
  </sheetData>
  <sheetProtection formatCells="0" formatColumns="0" formatRows="0"/>
  <customSheetViews>
    <customSheetView guid="{CC70D5D3-3A1F-46AA-BDCE-F692C2C36BEE}" scale="96" fitToPage="1">
      <pane xSplit="3" ySplit="12" topLeftCell="F13" activePane="bottomRight" state="frozen"/>
      <selection pane="bottomRight" activeCell="R31" sqref="R31"/>
      <pageMargins left="0.7" right="0.7" top="0.75" bottom="0.75" header="0.3" footer="0.3"/>
      <pageSetup paperSize="5" scale="35" fitToHeight="0" orientation="landscape" r:id="rId1"/>
    </customSheetView>
  </customSheetViews>
  <mergeCells count="8">
    <mergeCell ref="K7:P7"/>
    <mergeCell ref="D4:F4"/>
    <mergeCell ref="D5:F5"/>
    <mergeCell ref="C3:F3"/>
    <mergeCell ref="C7:C11"/>
    <mergeCell ref="D7:D11"/>
    <mergeCell ref="E7:E11"/>
    <mergeCell ref="F7:F11"/>
  </mergeCells>
  <hyperlinks>
    <hyperlink ref="R31" location="Index!A1" display="Index" xr:uid="{00000000-0004-0000-3E00-000000000000}"/>
  </hyperlinks>
  <pageMargins left="0.7" right="0.7" top="0.75" bottom="0.75" header="0.3" footer="0.3"/>
  <pageSetup paperSize="5" scale="35" fitToHeight="0" orientation="landscape"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tabColor theme="9" tint="-0.249977111117893"/>
  </sheetPr>
  <dimension ref="A1:I78"/>
  <sheetViews>
    <sheetView workbookViewId="0"/>
  </sheetViews>
  <sheetFormatPr defaultColWidth="0" defaultRowHeight="15.75" zeroHeight="1"/>
  <cols>
    <col min="1" max="1" width="3" style="6060" customWidth="1"/>
    <col min="2" max="2" width="3.28515625" style="6060" customWidth="1"/>
    <col min="3" max="3" width="4.7109375" style="6060" customWidth="1"/>
    <col min="4" max="4" width="21.28515625" style="6060" customWidth="1"/>
    <col min="5" max="5" width="24" style="6060" customWidth="1"/>
    <col min="6" max="8" width="24" style="7495" customWidth="1"/>
    <col min="9" max="9" width="9.140625" style="7496" customWidth="1"/>
    <col min="10" max="16384" width="9.140625" style="6060" hidden="1"/>
  </cols>
  <sheetData>
    <row r="1" spans="1:9">
      <c r="A1" s="6178"/>
      <c r="B1" s="6178"/>
      <c r="C1" s="6178"/>
      <c r="D1" s="6178"/>
      <c r="E1" s="6178"/>
      <c r="F1" s="6178"/>
      <c r="G1" s="6178"/>
      <c r="H1" s="6178"/>
      <c r="I1" s="6178"/>
    </row>
    <row r="2" spans="1:9" ht="16.5" thickBot="1">
      <c r="A2" s="6178"/>
      <c r="B2" s="882"/>
      <c r="C2" s="882"/>
      <c r="D2" s="882"/>
      <c r="E2" s="882"/>
      <c r="F2" s="7506"/>
      <c r="G2" s="7506"/>
      <c r="H2" s="6111" t="s">
        <v>2859</v>
      </c>
      <c r="I2" s="6178"/>
    </row>
    <row r="3" spans="1:9" ht="16.5" thickBot="1">
      <c r="A3" s="6178"/>
      <c r="B3" s="882"/>
      <c r="C3" s="9099" t="s">
        <v>4421</v>
      </c>
      <c r="D3" s="9100"/>
      <c r="E3" s="9100"/>
      <c r="F3" s="9100"/>
      <c r="G3" s="9101"/>
      <c r="I3" s="6178"/>
    </row>
    <row r="4" spans="1:9">
      <c r="A4" s="6178"/>
      <c r="B4" s="882"/>
      <c r="C4" s="9095" t="s">
        <v>57</v>
      </c>
      <c r="D4" s="9096"/>
      <c r="E4" s="7220" t="str">
        <f>U!D4</f>
        <v>ABC Company</v>
      </c>
      <c r="F4" s="7221"/>
      <c r="G4" s="7222"/>
      <c r="I4" s="6178"/>
    </row>
    <row r="5" spans="1:9" ht="16.5" thickBot="1">
      <c r="A5" s="6178"/>
      <c r="B5" s="882"/>
      <c r="C5" s="9097" t="s">
        <v>2719</v>
      </c>
      <c r="D5" s="9098"/>
      <c r="E5" s="7223">
        <f>U!D5</f>
        <v>44196</v>
      </c>
      <c r="F5" s="7224"/>
      <c r="G5" s="7225"/>
      <c r="I5" s="6178"/>
    </row>
    <row r="6" spans="1:9" ht="16.5" thickBot="1">
      <c r="A6" s="6178"/>
      <c r="B6" s="882"/>
      <c r="I6" s="6178"/>
    </row>
    <row r="7" spans="1:9" ht="54.75" customHeight="1" thickBot="1">
      <c r="A7" s="6178"/>
      <c r="B7" s="882"/>
      <c r="C7" s="9093" t="s">
        <v>4255</v>
      </c>
      <c r="D7" s="9094"/>
      <c r="E7" s="7497" t="s">
        <v>4410</v>
      </c>
      <c r="F7" s="7497" t="s">
        <v>4411</v>
      </c>
      <c r="G7" s="7498" t="s">
        <v>4412</v>
      </c>
      <c r="H7" s="7498" t="s">
        <v>207</v>
      </c>
      <c r="I7" s="6178"/>
    </row>
    <row r="8" spans="1:9" s="7499" customFormat="1">
      <c r="A8" s="6178"/>
      <c r="B8" s="999"/>
      <c r="C8" s="7499" t="s">
        <v>3948</v>
      </c>
      <c r="E8" s="7500"/>
      <c r="F8" s="7500"/>
      <c r="G8" s="7500"/>
      <c r="H8" s="7501"/>
      <c r="I8" s="6178"/>
    </row>
    <row r="9" spans="1:9" s="7499" customFormat="1">
      <c r="A9" s="6178"/>
      <c r="B9" s="999"/>
      <c r="C9" s="7499" t="s">
        <v>1404</v>
      </c>
      <c r="E9" s="7500"/>
      <c r="F9" s="7502"/>
      <c r="G9" s="7502"/>
      <c r="H9" s="7503"/>
      <c r="I9" s="6178"/>
    </row>
    <row r="10" spans="1:9">
      <c r="A10" s="6178"/>
      <c r="B10" s="882"/>
      <c r="D10" s="6060" t="s">
        <v>4252</v>
      </c>
      <c r="E10" s="7500"/>
      <c r="H10" s="7504"/>
      <c r="I10" s="6178"/>
    </row>
    <row r="11" spans="1:9">
      <c r="A11" s="6178"/>
      <c r="B11" s="882"/>
      <c r="D11" s="6060" t="s">
        <v>848</v>
      </c>
      <c r="E11" s="7500"/>
      <c r="H11" s="7504"/>
      <c r="I11" s="6178"/>
    </row>
    <row r="12" spans="1:9">
      <c r="A12" s="6178"/>
      <c r="B12" s="882"/>
      <c r="D12" s="6060" t="s">
        <v>4413</v>
      </c>
      <c r="I12" s="6178"/>
    </row>
    <row r="13" spans="1:9">
      <c r="A13" s="6178"/>
      <c r="B13" s="882"/>
      <c r="D13" s="6060" t="s">
        <v>4414</v>
      </c>
      <c r="I13" s="6178"/>
    </row>
    <row r="14" spans="1:9">
      <c r="A14" s="6178"/>
      <c r="B14" s="882"/>
      <c r="D14" s="6060" t="s">
        <v>4415</v>
      </c>
      <c r="E14" s="7510">
        <f>SUM(E10:E13)</f>
        <v>0</v>
      </c>
      <c r="F14" s="7510">
        <f>SUM(F10:F13)</f>
        <v>0</v>
      </c>
      <c r="G14" s="7510">
        <f>SUM(G10:G13)</f>
        <v>0</v>
      </c>
      <c r="H14" s="7510">
        <f>SUM(H10:H13)</f>
        <v>0</v>
      </c>
      <c r="I14" s="6178"/>
    </row>
    <row r="15" spans="1:9" s="7499" customFormat="1">
      <c r="A15" s="6178"/>
      <c r="B15" s="999"/>
      <c r="C15" s="7499" t="s">
        <v>209</v>
      </c>
      <c r="F15" s="7502"/>
      <c r="G15" s="7502"/>
      <c r="H15" s="7502"/>
      <c r="I15" s="6178"/>
    </row>
    <row r="16" spans="1:9">
      <c r="A16" s="6178"/>
      <c r="B16" s="882"/>
      <c r="D16" s="6060" t="s">
        <v>4252</v>
      </c>
      <c r="I16" s="6178"/>
    </row>
    <row r="17" spans="1:9">
      <c r="A17" s="6178"/>
      <c r="B17" s="882"/>
      <c r="D17" s="6060" t="s">
        <v>848</v>
      </c>
      <c r="I17" s="6178"/>
    </row>
    <row r="18" spans="1:9">
      <c r="A18" s="6178"/>
      <c r="B18" s="882"/>
      <c r="D18" s="6060" t="s">
        <v>4413</v>
      </c>
      <c r="I18" s="6178"/>
    </row>
    <row r="19" spans="1:9">
      <c r="A19" s="6178"/>
      <c r="B19" s="882"/>
      <c r="D19" s="6060" t="s">
        <v>4414</v>
      </c>
      <c r="I19" s="6178"/>
    </row>
    <row r="20" spans="1:9">
      <c r="A20" s="6178"/>
      <c r="B20" s="882"/>
      <c r="D20" s="6060" t="s">
        <v>4415</v>
      </c>
      <c r="E20" s="7510">
        <f>SUM(E16:E19)</f>
        <v>0</v>
      </c>
      <c r="F20" s="7510">
        <f>SUM(F16:F19)</f>
        <v>0</v>
      </c>
      <c r="G20" s="7510">
        <f>SUM(G16:G19)</f>
        <v>0</v>
      </c>
      <c r="H20" s="7510">
        <f>SUM(H16:H19)</f>
        <v>0</v>
      </c>
      <c r="I20" s="6178"/>
    </row>
    <row r="21" spans="1:9">
      <c r="A21" s="6178"/>
      <c r="B21" s="882"/>
      <c r="C21" s="7499" t="s">
        <v>4416</v>
      </c>
      <c r="I21" s="6178"/>
    </row>
    <row r="22" spans="1:9" s="7499" customFormat="1" ht="16.5" thickBot="1">
      <c r="A22" s="6178"/>
      <c r="B22" s="999"/>
      <c r="C22" s="7499" t="s">
        <v>4417</v>
      </c>
      <c r="E22" s="7509">
        <f>E14-E20-E21</f>
        <v>0</v>
      </c>
      <c r="F22" s="7509">
        <f>F14-F20-F21</f>
        <v>0</v>
      </c>
      <c r="G22" s="7509">
        <f>G14-G20-G21</f>
        <v>0</v>
      </c>
      <c r="H22" s="7509">
        <f>H14-H20-H21</f>
        <v>0</v>
      </c>
      <c r="I22" s="6178"/>
    </row>
    <row r="23" spans="1:9" s="7499" customFormat="1" ht="16.5" thickTop="1">
      <c r="A23" s="6178"/>
      <c r="B23" s="999"/>
      <c r="E23" s="7505"/>
      <c r="F23" s="7505"/>
      <c r="G23" s="7505"/>
      <c r="H23" s="7505"/>
      <c r="I23" s="6178"/>
    </row>
    <row r="24" spans="1:9" s="7499" customFormat="1">
      <c r="A24" s="6178"/>
      <c r="B24" s="999"/>
      <c r="C24" s="7499" t="s">
        <v>210</v>
      </c>
      <c r="E24" s="7505"/>
      <c r="F24" s="7505"/>
      <c r="G24" s="7505"/>
      <c r="H24" s="7505"/>
      <c r="I24" s="6178"/>
    </row>
    <row r="25" spans="1:9" s="7499" customFormat="1">
      <c r="A25" s="6178"/>
      <c r="B25" s="999"/>
      <c r="C25" s="7499" t="s">
        <v>1404</v>
      </c>
      <c r="F25" s="7502"/>
      <c r="G25" s="7502"/>
      <c r="H25" s="7502"/>
      <c r="I25" s="6178"/>
    </row>
    <row r="26" spans="1:9" s="7499" customFormat="1">
      <c r="A26" s="6178"/>
      <c r="B26" s="999"/>
      <c r="C26" s="6060"/>
      <c r="D26" s="6060" t="s">
        <v>4252</v>
      </c>
      <c r="E26" s="6060"/>
      <c r="F26" s="7495"/>
      <c r="G26" s="7495"/>
      <c r="H26" s="7495"/>
      <c r="I26" s="6178"/>
    </row>
    <row r="27" spans="1:9" s="7499" customFormat="1">
      <c r="A27" s="6178"/>
      <c r="B27" s="999"/>
      <c r="C27" s="6060"/>
      <c r="D27" s="6060" t="s">
        <v>848</v>
      </c>
      <c r="E27" s="6060"/>
      <c r="F27" s="7495"/>
      <c r="G27" s="7495"/>
      <c r="H27" s="7495"/>
      <c r="I27" s="6178"/>
    </row>
    <row r="28" spans="1:9" s="7499" customFormat="1">
      <c r="A28" s="6178"/>
      <c r="B28" s="999"/>
      <c r="C28" s="6060"/>
      <c r="D28" s="6060" t="s">
        <v>4413</v>
      </c>
      <c r="E28" s="6060"/>
      <c r="F28" s="7495"/>
      <c r="G28" s="7495"/>
      <c r="H28" s="7495"/>
      <c r="I28" s="6178"/>
    </row>
    <row r="29" spans="1:9" s="7499" customFormat="1">
      <c r="A29" s="6178"/>
      <c r="B29" s="999"/>
      <c r="C29" s="6060"/>
      <c r="D29" s="6060" t="s">
        <v>4414</v>
      </c>
      <c r="E29" s="6060"/>
      <c r="F29" s="7495"/>
      <c r="G29" s="7495"/>
      <c r="H29" s="7495"/>
      <c r="I29" s="6178"/>
    </row>
    <row r="30" spans="1:9" s="7499" customFormat="1">
      <c r="A30" s="6178"/>
      <c r="B30" s="999"/>
      <c r="C30" s="6060"/>
      <c r="D30" s="6060" t="s">
        <v>4415</v>
      </c>
      <c r="E30" s="7510">
        <f>SUM(E26:E29)</f>
        <v>0</v>
      </c>
      <c r="F30" s="7510">
        <f>SUM(F26:F29)</f>
        <v>0</v>
      </c>
      <c r="G30" s="7510">
        <f>SUM(G26:G29)</f>
        <v>0</v>
      </c>
      <c r="H30" s="7510">
        <f>SUM(H26:H29)</f>
        <v>0</v>
      </c>
      <c r="I30" s="6178"/>
    </row>
    <row r="31" spans="1:9" s="7499" customFormat="1">
      <c r="A31" s="6178"/>
      <c r="B31" s="999"/>
      <c r="C31" s="7499" t="s">
        <v>209</v>
      </c>
      <c r="F31" s="7502"/>
      <c r="G31" s="7502"/>
      <c r="H31" s="7502"/>
      <c r="I31" s="6178"/>
    </row>
    <row r="32" spans="1:9" s="7499" customFormat="1">
      <c r="A32" s="6178"/>
      <c r="B32" s="999"/>
      <c r="C32" s="6060"/>
      <c r="D32" s="6060" t="s">
        <v>4252</v>
      </c>
      <c r="E32" s="6060"/>
      <c r="F32" s="7495"/>
      <c r="G32" s="7495"/>
      <c r="H32" s="7495"/>
      <c r="I32" s="6178"/>
    </row>
    <row r="33" spans="1:9" s="7499" customFormat="1">
      <c r="A33" s="6178"/>
      <c r="B33" s="999"/>
      <c r="C33" s="6060"/>
      <c r="D33" s="6060" t="s">
        <v>848</v>
      </c>
      <c r="E33" s="6060"/>
      <c r="F33" s="7495"/>
      <c r="G33" s="7495"/>
      <c r="H33" s="7495"/>
      <c r="I33" s="6178"/>
    </row>
    <row r="34" spans="1:9" s="7499" customFormat="1">
      <c r="A34" s="6178"/>
      <c r="B34" s="999"/>
      <c r="C34" s="6060"/>
      <c r="D34" s="6060" t="s">
        <v>4413</v>
      </c>
      <c r="E34" s="6060"/>
      <c r="F34" s="7495"/>
      <c r="G34" s="7495"/>
      <c r="H34" s="7495"/>
      <c r="I34" s="6178"/>
    </row>
    <row r="35" spans="1:9" s="7499" customFormat="1">
      <c r="A35" s="6178"/>
      <c r="B35" s="999"/>
      <c r="C35" s="6060"/>
      <c r="D35" s="6060" t="s">
        <v>4414</v>
      </c>
      <c r="E35" s="6060"/>
      <c r="F35" s="7495"/>
      <c r="G35" s="7495"/>
      <c r="H35" s="7495"/>
      <c r="I35" s="6178"/>
    </row>
    <row r="36" spans="1:9" s="7499" customFormat="1">
      <c r="A36" s="6178"/>
      <c r="B36" s="999"/>
      <c r="C36" s="6060"/>
      <c r="D36" s="6060" t="s">
        <v>4415</v>
      </c>
      <c r="E36" s="7510">
        <f>SUM(E32:E35)</f>
        <v>0</v>
      </c>
      <c r="F36" s="7510">
        <f>SUM(F32:F35)</f>
        <v>0</v>
      </c>
      <c r="G36" s="7510">
        <f>SUM(G32:G35)</f>
        <v>0</v>
      </c>
      <c r="H36" s="7510">
        <f>SUM(H32:H35)</f>
        <v>0</v>
      </c>
      <c r="I36" s="6178"/>
    </row>
    <row r="37" spans="1:9" s="7499" customFormat="1">
      <c r="A37" s="6178"/>
      <c r="B37" s="999"/>
      <c r="C37" s="7499" t="s">
        <v>4416</v>
      </c>
      <c r="D37" s="6060"/>
      <c r="E37" s="6060"/>
      <c r="F37" s="7495"/>
      <c r="G37" s="7495"/>
      <c r="H37" s="7495"/>
      <c r="I37" s="6178"/>
    </row>
    <row r="38" spans="1:9" s="7499" customFormat="1" ht="16.5" thickBot="1">
      <c r="A38" s="6178"/>
      <c r="B38" s="999"/>
      <c r="C38" s="7499" t="s">
        <v>4417</v>
      </c>
      <c r="E38" s="7509">
        <f>E30-E36-E37</f>
        <v>0</v>
      </c>
      <c r="F38" s="7509">
        <f>F30-F36-F37</f>
        <v>0</v>
      </c>
      <c r="G38" s="7509">
        <f>G30-G36-G37</f>
        <v>0</v>
      </c>
      <c r="H38" s="7509">
        <f>H30-H36-H37</f>
        <v>0</v>
      </c>
      <c r="I38" s="6178"/>
    </row>
    <row r="39" spans="1:9" s="7499" customFormat="1" ht="16.5" thickTop="1">
      <c r="A39" s="6178"/>
      <c r="B39" s="999"/>
      <c r="E39" s="7505"/>
      <c r="F39" s="7505"/>
      <c r="G39" s="7505"/>
      <c r="H39" s="7505"/>
      <c r="I39" s="6178"/>
    </row>
    <row r="40" spans="1:9" s="7499" customFormat="1">
      <c r="A40" s="6178"/>
      <c r="B40" s="999"/>
      <c r="C40" s="7499" t="s">
        <v>4418</v>
      </c>
      <c r="F40" s="7502"/>
      <c r="G40" s="7502"/>
      <c r="H40" s="7502"/>
      <c r="I40" s="6178"/>
    </row>
    <row r="41" spans="1:9" s="7499" customFormat="1">
      <c r="A41" s="6178"/>
      <c r="B41" s="999"/>
      <c r="C41" s="7499" t="s">
        <v>1404</v>
      </c>
      <c r="F41" s="7502"/>
      <c r="G41" s="7502"/>
      <c r="H41" s="7502"/>
      <c r="I41" s="6178"/>
    </row>
    <row r="42" spans="1:9">
      <c r="A42" s="6178"/>
      <c r="B42" s="882"/>
      <c r="D42" s="6060" t="s">
        <v>4252</v>
      </c>
      <c r="I42" s="6178"/>
    </row>
    <row r="43" spans="1:9">
      <c r="A43" s="6178"/>
      <c r="B43" s="882"/>
      <c r="D43" s="6060" t="s">
        <v>848</v>
      </c>
      <c r="I43" s="6178"/>
    </row>
    <row r="44" spans="1:9">
      <c r="A44" s="6178"/>
      <c r="B44" s="882"/>
      <c r="D44" s="6060" t="s">
        <v>4413</v>
      </c>
      <c r="I44" s="6178"/>
    </row>
    <row r="45" spans="1:9">
      <c r="A45" s="6178"/>
      <c r="B45" s="882"/>
      <c r="D45" s="6060" t="s">
        <v>4414</v>
      </c>
      <c r="I45" s="6178"/>
    </row>
    <row r="46" spans="1:9">
      <c r="A46" s="6178"/>
      <c r="B46" s="882"/>
      <c r="D46" s="6060" t="s">
        <v>4415</v>
      </c>
      <c r="E46" s="7510">
        <f>SUM(E42:E45)</f>
        <v>0</v>
      </c>
      <c r="F46" s="7510">
        <f>SUM(F42:F45)</f>
        <v>0</v>
      </c>
      <c r="G46" s="7510">
        <f>SUM(G42:G45)</f>
        <v>0</v>
      </c>
      <c r="H46" s="7510">
        <f>SUM(H42:H45)</f>
        <v>0</v>
      </c>
      <c r="I46" s="6178"/>
    </row>
    <row r="47" spans="1:9" s="7499" customFormat="1">
      <c r="A47" s="6178"/>
      <c r="B47" s="999"/>
      <c r="C47" s="7499" t="s">
        <v>209</v>
      </c>
      <c r="F47" s="7502"/>
      <c r="G47" s="7502"/>
      <c r="H47" s="7502"/>
      <c r="I47" s="6178"/>
    </row>
    <row r="48" spans="1:9">
      <c r="A48" s="6178"/>
      <c r="B48" s="882"/>
      <c r="D48" s="6060" t="s">
        <v>4252</v>
      </c>
      <c r="I48" s="6178"/>
    </row>
    <row r="49" spans="1:9">
      <c r="A49" s="6178"/>
      <c r="B49" s="882"/>
      <c r="D49" s="6060" t="s">
        <v>848</v>
      </c>
      <c r="I49" s="6178"/>
    </row>
    <row r="50" spans="1:9">
      <c r="A50" s="6178"/>
      <c r="B50" s="882"/>
      <c r="D50" s="6060" t="s">
        <v>4413</v>
      </c>
      <c r="I50" s="6178"/>
    </row>
    <row r="51" spans="1:9">
      <c r="A51" s="6178"/>
      <c r="B51" s="882"/>
      <c r="D51" s="6060" t="s">
        <v>4414</v>
      </c>
      <c r="I51" s="6178"/>
    </row>
    <row r="52" spans="1:9">
      <c r="A52" s="6178"/>
      <c r="B52" s="882"/>
      <c r="D52" s="6060" t="s">
        <v>4415</v>
      </c>
      <c r="E52" s="7510">
        <f>SUM(E48:E51)</f>
        <v>0</v>
      </c>
      <c r="F52" s="7510">
        <f>SUM(F48:F51)</f>
        <v>0</v>
      </c>
      <c r="G52" s="7510">
        <f>SUM(G48:G51)</f>
        <v>0</v>
      </c>
      <c r="H52" s="7510">
        <f>SUM(H48:H51)</f>
        <v>0</v>
      </c>
      <c r="I52" s="6178"/>
    </row>
    <row r="53" spans="1:9">
      <c r="A53" s="6178"/>
      <c r="B53" s="882"/>
      <c r="C53" s="7499" t="s">
        <v>4416</v>
      </c>
      <c r="E53" s="6954"/>
      <c r="F53" s="7508"/>
      <c r="G53" s="7508"/>
      <c r="H53" s="7508"/>
      <c r="I53" s="6178"/>
    </row>
    <row r="54" spans="1:9" s="7499" customFormat="1">
      <c r="A54" s="6178"/>
      <c r="B54" s="999"/>
      <c r="C54" s="7499" t="s">
        <v>4417</v>
      </c>
      <c r="E54" s="7511">
        <f>E46-E52-E53</f>
        <v>0</v>
      </c>
      <c r="F54" s="7511">
        <f>F46-F52-F53</f>
        <v>0</v>
      </c>
      <c r="G54" s="7511">
        <f>G46-G52-G53</f>
        <v>0</v>
      </c>
      <c r="H54" s="7511">
        <f>H46-H52-H53</f>
        <v>0</v>
      </c>
      <c r="I54" s="6178"/>
    </row>
    <row r="55" spans="1:9" s="7499" customFormat="1">
      <c r="A55" s="6178"/>
      <c r="B55" s="999"/>
      <c r="C55" s="7499" t="s">
        <v>4419</v>
      </c>
      <c r="E55" s="7507"/>
      <c r="F55" s="7507"/>
      <c r="G55" s="7507"/>
      <c r="H55" s="7507"/>
      <c r="I55" s="6178"/>
    </row>
    <row r="56" spans="1:9" s="7499" customFormat="1">
      <c r="A56" s="6178"/>
      <c r="B56" s="999"/>
      <c r="C56" s="7499" t="s">
        <v>4420</v>
      </c>
      <c r="E56" s="7507"/>
      <c r="F56" s="7507"/>
      <c r="G56" s="7507"/>
      <c r="H56" s="7507"/>
      <c r="I56" s="6178"/>
    </row>
    <row r="57" spans="1:9" s="7499" customFormat="1" ht="16.5" thickBot="1">
      <c r="A57" s="6178"/>
      <c r="B57" s="999"/>
      <c r="C57" s="7499" t="s">
        <v>4857</v>
      </c>
      <c r="E57" s="7509">
        <f>E54+E55-E56</f>
        <v>0</v>
      </c>
      <c r="F57" s="7509">
        <f>F54+F55-F56</f>
        <v>0</v>
      </c>
      <c r="G57" s="7509">
        <f>G54+G55-G56</f>
        <v>0</v>
      </c>
      <c r="H57" s="7509">
        <f>H54+H55-H56</f>
        <v>0</v>
      </c>
      <c r="I57" s="6178"/>
    </row>
    <row r="58" spans="1:9" s="7499" customFormat="1" ht="16.5" thickTop="1">
      <c r="A58" s="6178"/>
      <c r="B58" s="999"/>
      <c r="E58" s="7505"/>
      <c r="F58" s="7505"/>
      <c r="G58" s="7505"/>
      <c r="H58" s="7505"/>
      <c r="I58" s="6178"/>
    </row>
    <row r="59" spans="1:9">
      <c r="A59" s="6178"/>
      <c r="B59" s="882"/>
      <c r="C59" s="7499" t="s">
        <v>210</v>
      </c>
      <c r="D59" s="7499"/>
      <c r="E59" s="7505"/>
      <c r="F59" s="7505"/>
      <c r="G59" s="7505"/>
      <c r="H59" s="7505"/>
      <c r="I59" s="6178"/>
    </row>
    <row r="60" spans="1:9">
      <c r="A60" s="6178"/>
      <c r="B60" s="882"/>
      <c r="C60" s="7499" t="s">
        <v>1404</v>
      </c>
      <c r="D60" s="7499"/>
      <c r="E60" s="7499"/>
      <c r="F60" s="7502"/>
      <c r="G60" s="7502"/>
      <c r="H60" s="7502"/>
      <c r="I60" s="6178"/>
    </row>
    <row r="61" spans="1:9">
      <c r="A61" s="6178"/>
      <c r="B61" s="882"/>
      <c r="D61" s="6060" t="s">
        <v>4252</v>
      </c>
      <c r="I61" s="6178"/>
    </row>
    <row r="62" spans="1:9">
      <c r="A62" s="6178"/>
      <c r="B62" s="882"/>
      <c r="D62" s="6060" t="s">
        <v>848</v>
      </c>
      <c r="I62" s="6178"/>
    </row>
    <row r="63" spans="1:9">
      <c r="A63" s="6178"/>
      <c r="B63" s="882"/>
      <c r="D63" s="6060" t="s">
        <v>4413</v>
      </c>
      <c r="I63" s="6178"/>
    </row>
    <row r="64" spans="1:9">
      <c r="A64" s="6178"/>
      <c r="B64" s="882"/>
      <c r="D64" s="6060" t="s">
        <v>4414</v>
      </c>
      <c r="I64" s="6178"/>
    </row>
    <row r="65" spans="1:9">
      <c r="A65" s="6178"/>
      <c r="B65" s="882"/>
      <c r="D65" s="6060" t="s">
        <v>4415</v>
      </c>
      <c r="E65" s="7510">
        <f>SUM(E61:E64)</f>
        <v>0</v>
      </c>
      <c r="F65" s="7510">
        <f>SUM(F61:F64)</f>
        <v>0</v>
      </c>
      <c r="G65" s="7510">
        <f>SUM(G61:G64)</f>
        <v>0</v>
      </c>
      <c r="H65" s="7510">
        <f>SUM(H61:H64)</f>
        <v>0</v>
      </c>
      <c r="I65" s="6178"/>
    </row>
    <row r="66" spans="1:9">
      <c r="A66" s="6178"/>
      <c r="B66" s="882"/>
      <c r="C66" s="7499" t="s">
        <v>209</v>
      </c>
      <c r="D66" s="7499"/>
      <c r="E66" s="7499"/>
      <c r="F66" s="7502"/>
      <c r="G66" s="7502"/>
      <c r="H66" s="7502"/>
      <c r="I66" s="6178"/>
    </row>
    <row r="67" spans="1:9">
      <c r="A67" s="6178"/>
      <c r="B67" s="882"/>
      <c r="D67" s="6060" t="s">
        <v>4252</v>
      </c>
      <c r="I67" s="6178"/>
    </row>
    <row r="68" spans="1:9">
      <c r="A68" s="6178"/>
      <c r="B68" s="882"/>
      <c r="D68" s="6060" t="s">
        <v>848</v>
      </c>
      <c r="I68" s="6178"/>
    </row>
    <row r="69" spans="1:9">
      <c r="A69" s="6178"/>
      <c r="B69" s="882"/>
      <c r="D69" s="6060" t="s">
        <v>4413</v>
      </c>
      <c r="I69" s="6178"/>
    </row>
    <row r="70" spans="1:9">
      <c r="A70" s="6178"/>
      <c r="B70" s="882"/>
      <c r="D70" s="6060" t="s">
        <v>4414</v>
      </c>
      <c r="I70" s="6178"/>
    </row>
    <row r="71" spans="1:9">
      <c r="A71" s="6178"/>
      <c r="B71" s="882"/>
      <c r="D71" s="6060" t="s">
        <v>4415</v>
      </c>
      <c r="E71" s="7510">
        <f>SUM(E67:E70)</f>
        <v>0</v>
      </c>
      <c r="F71" s="7510">
        <f>SUM(F67:F70)</f>
        <v>0</v>
      </c>
      <c r="G71" s="7510">
        <f>SUM(G67:G70)</f>
        <v>0</v>
      </c>
      <c r="H71" s="7510">
        <f>SUM(H67:H70)</f>
        <v>0</v>
      </c>
      <c r="I71" s="6178"/>
    </row>
    <row r="72" spans="1:9">
      <c r="A72" s="6178"/>
      <c r="B72" s="882"/>
      <c r="C72" s="7499" t="s">
        <v>4416</v>
      </c>
      <c r="E72" s="6954"/>
      <c r="F72" s="7508"/>
      <c r="G72" s="7508"/>
      <c r="H72" s="7508"/>
      <c r="I72" s="6178"/>
    </row>
    <row r="73" spans="1:9">
      <c r="A73" s="6178"/>
      <c r="B73" s="882"/>
      <c r="C73" s="7499" t="s">
        <v>4417</v>
      </c>
      <c r="D73" s="7499"/>
      <c r="E73" s="7511">
        <f>E65-E71-E72</f>
        <v>0</v>
      </c>
      <c r="F73" s="7511">
        <f>F65-F71-F72</f>
        <v>0</v>
      </c>
      <c r="G73" s="7511">
        <f>G65-G71-G72</f>
        <v>0</v>
      </c>
      <c r="H73" s="7511">
        <f>H65-H71-H72</f>
        <v>0</v>
      </c>
      <c r="I73" s="6178"/>
    </row>
    <row r="74" spans="1:9">
      <c r="A74" s="6178"/>
      <c r="B74" s="882"/>
      <c r="C74" s="7499" t="s">
        <v>4419</v>
      </c>
      <c r="D74" s="7499"/>
      <c r="E74" s="7507"/>
      <c r="F74" s="7507"/>
      <c r="G74" s="7507"/>
      <c r="H74" s="7507"/>
      <c r="I74" s="6178"/>
    </row>
    <row r="75" spans="1:9">
      <c r="A75" s="6178"/>
      <c r="B75" s="882"/>
      <c r="C75" s="7499" t="s">
        <v>4420</v>
      </c>
      <c r="D75" s="7499"/>
      <c r="E75" s="7507"/>
      <c r="F75" s="7507"/>
      <c r="G75" s="7507"/>
      <c r="H75" s="7507"/>
      <c r="I75" s="6178"/>
    </row>
    <row r="76" spans="1:9" ht="16.5" thickBot="1">
      <c r="A76" s="6178"/>
      <c r="B76" s="882"/>
      <c r="C76" s="7499" t="s">
        <v>4857</v>
      </c>
      <c r="D76" s="7499"/>
      <c r="E76" s="7509">
        <f>E73+E74-E75</f>
        <v>0</v>
      </c>
      <c r="F76" s="7509">
        <f>F73+F74-F75</f>
        <v>0</v>
      </c>
      <c r="G76" s="7509">
        <f>G73+G74-G75</f>
        <v>0</v>
      </c>
      <c r="H76" s="7509">
        <f>H73+H74-H75</f>
        <v>0</v>
      </c>
      <c r="I76" s="6178"/>
    </row>
    <row r="77" spans="1:9" ht="16.5" thickTop="1">
      <c r="A77" s="6178"/>
      <c r="B77" s="882"/>
      <c r="C77" s="882"/>
      <c r="D77" s="882"/>
      <c r="E77" s="882"/>
      <c r="F77" s="7506"/>
      <c r="G77" s="7506"/>
      <c r="H77" s="7506"/>
      <c r="I77" s="6178"/>
    </row>
    <row r="78" spans="1:9">
      <c r="A78" s="6178"/>
      <c r="B78" s="882"/>
      <c r="C78" s="7093" t="s">
        <v>4625</v>
      </c>
      <c r="D78" s="882"/>
      <c r="E78" s="882"/>
      <c r="F78" s="7506"/>
      <c r="G78" s="7506"/>
      <c r="H78" s="3428" t="s">
        <v>1279</v>
      </c>
      <c r="I78" s="6178"/>
    </row>
  </sheetData>
  <mergeCells count="4">
    <mergeCell ref="C7:D7"/>
    <mergeCell ref="C4:D4"/>
    <mergeCell ref="C5:D5"/>
    <mergeCell ref="C3:G3"/>
  </mergeCells>
  <hyperlinks>
    <hyperlink ref="H78" location="Index!A1" display="Index" xr:uid="{00000000-0004-0000-3F00-000000000000}"/>
  </hyperlinks>
  <pageMargins left="0.7" right="0.7" top="0.75" bottom="0.75" header="0.3" footer="0.3"/>
  <pageSetup paperSize="9"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Sheet56">
    <tabColor theme="9" tint="-0.249977111117893"/>
    <pageSetUpPr fitToPage="1"/>
  </sheetPr>
  <dimension ref="A1:AI45"/>
  <sheetViews>
    <sheetView workbookViewId="0"/>
  </sheetViews>
  <sheetFormatPr defaultColWidth="0" defaultRowHeight="12.75" zeroHeight="1"/>
  <cols>
    <col min="1" max="1" width="9.140625" style="149" customWidth="1"/>
    <col min="2" max="2" width="9.140625" style="6993" customWidth="1"/>
    <col min="3" max="3" width="40.42578125" style="149" customWidth="1"/>
    <col min="4" max="4" width="14" style="149" customWidth="1"/>
    <col min="5" max="5" width="22.85546875" style="149" customWidth="1"/>
    <col min="6" max="6" width="13.140625" style="149" customWidth="1"/>
    <col min="7" max="7" width="15" style="149" bestFit="1" customWidth="1"/>
    <col min="8" max="8" width="15" style="149" customWidth="1"/>
    <col min="9" max="9" width="13.140625" style="149" bestFit="1" customWidth="1"/>
    <col min="10" max="10" width="11.42578125" style="149" bestFit="1" customWidth="1"/>
    <col min="11" max="11" width="9.28515625" style="149" bestFit="1" customWidth="1"/>
    <col min="12" max="12" width="17.28515625" style="149" bestFit="1" customWidth="1"/>
    <col min="13" max="13" width="4.28515625" style="149" customWidth="1"/>
    <col min="14" max="17" width="13.7109375" style="149" customWidth="1"/>
    <col min="18" max="18" width="19.28515625" style="149" customWidth="1"/>
    <col min="19" max="19" width="16.28515625" style="149" customWidth="1"/>
    <col min="20" max="20" width="4.85546875" style="149" customWidth="1"/>
    <col min="21" max="21" width="17.7109375" style="198" customWidth="1"/>
    <col min="22" max="22" width="3.28515625" style="198" customWidth="1"/>
    <col min="23" max="23" width="21.28515625" style="198" customWidth="1"/>
    <col min="24" max="24" width="17" style="198" hidden="1" customWidth="1"/>
    <col min="25" max="25" width="12.28515625" style="198" hidden="1" customWidth="1"/>
    <col min="26" max="26" width="13.42578125" style="198" hidden="1" customWidth="1"/>
    <col min="27" max="27" width="13.7109375" style="198" hidden="1" customWidth="1"/>
    <col min="28" max="28" width="11.7109375" style="198" hidden="1" customWidth="1"/>
    <col min="29" max="35" width="0" style="198" hidden="1" customWidth="1"/>
    <col min="36" max="16384" width="9.140625" style="149" hidden="1"/>
  </cols>
  <sheetData>
    <row r="1" spans="1:35">
      <c r="A1" s="738"/>
      <c r="B1" s="741"/>
      <c r="C1" s="738"/>
      <c r="D1" s="738"/>
      <c r="E1" s="738"/>
      <c r="F1" s="738"/>
      <c r="G1" s="738"/>
      <c r="H1" s="738"/>
      <c r="I1" s="738"/>
      <c r="J1" s="738"/>
      <c r="K1" s="738"/>
      <c r="L1" s="738"/>
      <c r="M1" s="738"/>
      <c r="N1" s="738"/>
      <c r="O1" s="738"/>
      <c r="P1" s="738"/>
      <c r="Q1" s="738"/>
      <c r="R1" s="738"/>
      <c r="S1" s="738"/>
      <c r="T1" s="738"/>
      <c r="U1" s="703"/>
      <c r="V1" s="703"/>
      <c r="W1" s="703"/>
    </row>
    <row r="2" spans="1:35" ht="13.5" thickBot="1">
      <c r="A2" s="738"/>
      <c r="B2" s="816"/>
      <c r="C2" s="661"/>
      <c r="D2" s="661"/>
      <c r="E2" s="661"/>
      <c r="F2" s="661"/>
      <c r="G2" s="661"/>
      <c r="H2" s="661"/>
      <c r="I2" s="661"/>
      <c r="J2" s="661"/>
      <c r="K2" s="661"/>
      <c r="L2" s="661"/>
      <c r="M2" s="661"/>
      <c r="N2" s="661"/>
      <c r="O2" s="661"/>
      <c r="P2" s="661"/>
      <c r="Q2" s="661"/>
      <c r="R2" s="661"/>
      <c r="S2" s="661"/>
      <c r="T2" s="661"/>
      <c r="U2" s="219"/>
      <c r="V2" s="219"/>
      <c r="W2" s="703"/>
    </row>
    <row r="3" spans="1:35" s="6954" customFormat="1" ht="16.5" thickBot="1">
      <c r="A3" s="739"/>
      <c r="B3" s="896"/>
      <c r="C3" s="2858" t="s">
        <v>3006</v>
      </c>
      <c r="D3" s="2856"/>
      <c r="E3" s="2856"/>
      <c r="F3" s="2857"/>
      <c r="G3" s="896"/>
      <c r="H3" s="896"/>
      <c r="I3" s="896"/>
      <c r="J3" s="896"/>
      <c r="K3" s="896"/>
      <c r="L3" s="896"/>
      <c r="M3" s="896"/>
      <c r="N3" s="896"/>
      <c r="O3" s="896"/>
      <c r="P3" s="896"/>
      <c r="Q3" s="896"/>
      <c r="R3" s="896"/>
      <c r="S3" s="896"/>
      <c r="T3" s="896"/>
      <c r="U3" s="62" t="s">
        <v>2860</v>
      </c>
      <c r="V3" s="901"/>
      <c r="W3" s="761"/>
      <c r="X3" s="7026"/>
      <c r="Y3" s="7026"/>
      <c r="Z3" s="7026"/>
      <c r="AA3" s="7026"/>
      <c r="AB3" s="7027"/>
      <c r="AC3" s="7027"/>
      <c r="AD3" s="7027"/>
      <c r="AE3" s="7027"/>
      <c r="AF3" s="7027"/>
      <c r="AG3" s="7027"/>
      <c r="AH3" s="7027"/>
      <c r="AI3" s="7027"/>
    </row>
    <row r="4" spans="1:35" s="6954" customFormat="1" ht="15.75">
      <c r="A4" s="739"/>
      <c r="B4" s="896"/>
      <c r="C4" s="2853" t="s">
        <v>57</v>
      </c>
      <c r="D4" s="8622" t="str">
        <f>U!D4</f>
        <v>ABC Company</v>
      </c>
      <c r="E4" s="8623"/>
      <c r="F4" s="8624"/>
      <c r="G4" s="896"/>
      <c r="H4" s="896"/>
      <c r="I4" s="896"/>
      <c r="J4" s="896"/>
      <c r="K4" s="896"/>
      <c r="L4" s="896"/>
      <c r="M4" s="896"/>
      <c r="N4" s="896"/>
      <c r="O4" s="896"/>
      <c r="P4" s="896"/>
      <c r="Q4" s="896"/>
      <c r="R4" s="896"/>
      <c r="S4" s="896"/>
      <c r="T4" s="896"/>
      <c r="U4" s="901"/>
      <c r="V4" s="901"/>
      <c r="W4" s="761"/>
      <c r="X4" s="7026"/>
      <c r="Y4" s="7026"/>
      <c r="Z4" s="7026"/>
      <c r="AA4" s="7026"/>
      <c r="AB4" s="7027"/>
      <c r="AC4" s="7027"/>
      <c r="AD4" s="7027"/>
      <c r="AE4" s="7027"/>
      <c r="AF4" s="7027"/>
      <c r="AG4" s="7027"/>
      <c r="AH4" s="7027"/>
      <c r="AI4" s="7027"/>
    </row>
    <row r="5" spans="1:35" s="6954" customFormat="1" ht="16.5" thickBot="1">
      <c r="A5" s="739"/>
      <c r="B5" s="896"/>
      <c r="C5" s="2836" t="s">
        <v>2719</v>
      </c>
      <c r="D5" s="8625">
        <f>U!D5</f>
        <v>44196</v>
      </c>
      <c r="E5" s="8626"/>
      <c r="F5" s="8627"/>
      <c r="G5" s="896"/>
      <c r="H5" s="896"/>
      <c r="I5" s="896"/>
      <c r="J5" s="896"/>
      <c r="K5" s="896"/>
      <c r="L5" s="896"/>
      <c r="M5" s="896"/>
      <c r="N5" s="896"/>
      <c r="O5" s="896"/>
      <c r="P5" s="896"/>
      <c r="Q5" s="896"/>
      <c r="R5" s="896"/>
      <c r="S5" s="896"/>
      <c r="T5" s="896"/>
      <c r="U5" s="901"/>
      <c r="V5" s="901"/>
      <c r="W5" s="761"/>
      <c r="X5" s="7026"/>
      <c r="Y5" s="7026"/>
      <c r="Z5" s="7026"/>
      <c r="AA5" s="7026"/>
      <c r="AB5" s="7027"/>
      <c r="AC5" s="7027"/>
      <c r="AD5" s="7027"/>
      <c r="AE5" s="7027"/>
      <c r="AF5" s="7027"/>
      <c r="AG5" s="7027"/>
      <c r="AH5" s="7027"/>
      <c r="AI5" s="7027"/>
    </row>
    <row r="6" spans="1:35" s="6954" customFormat="1" ht="15" customHeight="1" thickBot="1">
      <c r="A6" s="739"/>
      <c r="B6" s="900"/>
      <c r="C6" s="882"/>
      <c r="D6" s="882"/>
      <c r="E6" s="882"/>
      <c r="F6" s="882"/>
      <c r="G6" s="882"/>
      <c r="H6" s="882"/>
      <c r="I6" s="882"/>
      <c r="J6" s="882"/>
      <c r="K6" s="882"/>
      <c r="L6" s="882"/>
      <c r="M6" s="882"/>
      <c r="N6" s="882"/>
      <c r="O6" s="882"/>
      <c r="P6" s="882"/>
      <c r="Q6" s="882"/>
      <c r="R6" s="882"/>
      <c r="S6" s="882"/>
      <c r="T6" s="882"/>
      <c r="U6" s="217"/>
      <c r="V6" s="217"/>
      <c r="W6" s="702"/>
      <c r="X6" s="7027"/>
      <c r="Y6" s="7027"/>
      <c r="Z6" s="7027"/>
      <c r="AA6" s="7027"/>
      <c r="AB6" s="7027"/>
      <c r="AC6" s="7027"/>
      <c r="AD6" s="7027"/>
      <c r="AE6" s="7027"/>
      <c r="AF6" s="7027"/>
      <c r="AG6" s="7027"/>
      <c r="AH6" s="7027"/>
      <c r="AI6" s="7027"/>
    </row>
    <row r="7" spans="1:35" ht="15" customHeight="1">
      <c r="A7" s="738"/>
      <c r="B7" s="816"/>
      <c r="C7" s="337"/>
      <c r="D7" s="9102" t="s">
        <v>1224</v>
      </c>
      <c r="E7" s="8890" t="s">
        <v>1225</v>
      </c>
      <c r="F7" s="595"/>
      <c r="G7" s="602"/>
      <c r="H7" s="602"/>
      <c r="I7" s="603"/>
      <c r="J7" s="603"/>
      <c r="K7" s="603"/>
      <c r="L7" s="604"/>
      <c r="N7" s="9030" t="s">
        <v>210</v>
      </c>
      <c r="O7" s="9031"/>
      <c r="P7" s="9031"/>
      <c r="Q7" s="9031"/>
      <c r="R7" s="9031"/>
      <c r="S7" s="9104"/>
      <c r="T7" s="200"/>
      <c r="U7" s="393" t="s">
        <v>1522</v>
      </c>
      <c r="V7" s="150"/>
      <c r="W7" s="762"/>
      <c r="X7" s="150"/>
      <c r="Y7" s="150"/>
      <c r="Z7" s="150"/>
      <c r="AA7" s="150"/>
      <c r="AB7" s="150"/>
    </row>
    <row r="8" spans="1:35">
      <c r="A8" s="738"/>
      <c r="B8" s="816"/>
      <c r="C8" s="340"/>
      <c r="D8" s="8902"/>
      <c r="E8" s="8904"/>
      <c r="F8" s="625"/>
      <c r="G8" s="625"/>
      <c r="H8" s="625"/>
      <c r="I8" s="625"/>
      <c r="J8" s="625"/>
      <c r="K8" s="625"/>
      <c r="L8" s="342"/>
      <c r="M8" s="661"/>
      <c r="N8" s="649"/>
      <c r="O8" s="624"/>
      <c r="P8" s="624"/>
      <c r="Q8" s="624"/>
      <c r="R8" s="624"/>
      <c r="S8" s="653" t="s">
        <v>1523</v>
      </c>
      <c r="T8" s="973"/>
      <c r="U8" s="394" t="s">
        <v>1524</v>
      </c>
      <c r="V8" s="904"/>
      <c r="W8" s="763"/>
      <c r="X8" s="7028"/>
      <c r="Y8" s="7028"/>
      <c r="Z8" s="7028"/>
      <c r="AA8" s="7029"/>
      <c r="AB8" s="150"/>
    </row>
    <row r="9" spans="1:35">
      <c r="A9" s="738"/>
      <c r="B9" s="816"/>
      <c r="C9" s="340" t="s">
        <v>60</v>
      </c>
      <c r="D9" s="8902"/>
      <c r="E9" s="8904"/>
      <c r="F9" s="625" t="s">
        <v>1246</v>
      </c>
      <c r="G9" s="625" t="s">
        <v>580</v>
      </c>
      <c r="H9" s="625" t="s">
        <v>1525</v>
      </c>
      <c r="I9" s="625" t="s">
        <v>1249</v>
      </c>
      <c r="J9" s="625" t="s">
        <v>1250</v>
      </c>
      <c r="K9" s="3822" t="s">
        <v>4162</v>
      </c>
      <c r="L9" s="3857" t="s">
        <v>1262</v>
      </c>
      <c r="M9" s="661"/>
      <c r="N9" s="650" t="s">
        <v>1404</v>
      </c>
      <c r="O9" s="625" t="s">
        <v>1249</v>
      </c>
      <c r="P9" s="625" t="s">
        <v>1250</v>
      </c>
      <c r="Q9" s="3822" t="s">
        <v>4162</v>
      </c>
      <c r="R9" s="3857" t="s">
        <v>1262</v>
      </c>
      <c r="S9" s="342" t="s">
        <v>1526</v>
      </c>
      <c r="T9" s="973"/>
      <c r="U9" s="394" t="s">
        <v>1462</v>
      </c>
      <c r="V9" s="904"/>
      <c r="W9" s="763"/>
      <c r="X9" s="193"/>
      <c r="Y9" s="193"/>
      <c r="Z9" s="193"/>
      <c r="AA9" s="7029"/>
    </row>
    <row r="10" spans="1:35">
      <c r="A10" s="738"/>
      <c r="B10" s="816"/>
      <c r="C10" s="340"/>
      <c r="D10" s="8902"/>
      <c r="E10" s="8904"/>
      <c r="F10" s="625" t="s">
        <v>1259</v>
      </c>
      <c r="G10" s="625" t="s">
        <v>1260</v>
      </c>
      <c r="H10" s="625" t="s">
        <v>1404</v>
      </c>
      <c r="I10" s="625" t="s">
        <v>1261</v>
      </c>
      <c r="J10" s="625" t="s">
        <v>1261</v>
      </c>
      <c r="K10" s="2837" t="s">
        <v>1261</v>
      </c>
      <c r="L10" s="3857" t="s">
        <v>1261</v>
      </c>
      <c r="M10" s="661"/>
      <c r="N10" s="340"/>
      <c r="O10" s="625" t="s">
        <v>1261</v>
      </c>
      <c r="P10" s="625" t="s">
        <v>1261</v>
      </c>
      <c r="Q10" s="2837" t="s">
        <v>1261</v>
      </c>
      <c r="R10" s="3857" t="s">
        <v>1261</v>
      </c>
      <c r="S10" s="654">
        <v>43465</v>
      </c>
      <c r="T10" s="661"/>
      <c r="U10" s="395">
        <v>43465</v>
      </c>
      <c r="V10" s="904"/>
      <c r="W10" s="765"/>
      <c r="X10" s="193"/>
      <c r="Y10" s="193"/>
      <c r="Z10" s="193"/>
      <c r="AA10" s="7029"/>
    </row>
    <row r="11" spans="1:35">
      <c r="A11" s="738"/>
      <c r="B11" s="816"/>
      <c r="C11" s="352"/>
      <c r="D11" s="663" t="s">
        <v>344</v>
      </c>
      <c r="E11" s="9103"/>
      <c r="F11" s="401"/>
      <c r="G11" s="663" t="s">
        <v>390</v>
      </c>
      <c r="H11" s="401"/>
      <c r="I11" s="401"/>
      <c r="J11" s="401"/>
      <c r="K11" s="401"/>
      <c r="L11" s="655" t="s">
        <v>1527</v>
      </c>
      <c r="M11" s="661"/>
      <c r="N11" s="651"/>
      <c r="O11" s="401"/>
      <c r="P11" s="401"/>
      <c r="Q11" s="401"/>
      <c r="R11" s="648" t="s">
        <v>1599</v>
      </c>
      <c r="S11" s="655" t="s">
        <v>1309</v>
      </c>
      <c r="T11" s="661"/>
      <c r="U11" s="657" t="s">
        <v>1309</v>
      </c>
      <c r="V11" s="904"/>
      <c r="W11" s="763"/>
      <c r="X11" s="7029"/>
      <c r="Y11" s="7029"/>
      <c r="Z11" s="7029"/>
      <c r="AA11" s="7029"/>
    </row>
    <row r="12" spans="1:35">
      <c r="A12" s="738"/>
      <c r="B12" s="816"/>
      <c r="C12" s="601" t="s">
        <v>392</v>
      </c>
      <c r="D12" s="152" t="s">
        <v>409</v>
      </c>
      <c r="E12" s="152" t="s">
        <v>410</v>
      </c>
      <c r="F12" s="152" t="s">
        <v>411</v>
      </c>
      <c r="G12" s="152" t="s">
        <v>412</v>
      </c>
      <c r="H12" s="152" t="s">
        <v>413</v>
      </c>
      <c r="I12" s="153" t="s">
        <v>414</v>
      </c>
      <c r="J12" s="153" t="s">
        <v>415</v>
      </c>
      <c r="K12" s="153" t="s">
        <v>416</v>
      </c>
      <c r="L12" s="605" t="s">
        <v>417</v>
      </c>
      <c r="M12" s="661"/>
      <c r="N12" s="777" t="s">
        <v>418</v>
      </c>
      <c r="O12" s="779" t="s">
        <v>419</v>
      </c>
      <c r="P12" s="778" t="s">
        <v>420</v>
      </c>
      <c r="Q12" s="153" t="s">
        <v>421</v>
      </c>
      <c r="R12" s="153" t="s">
        <v>422</v>
      </c>
      <c r="S12" s="605" t="s">
        <v>1093</v>
      </c>
      <c r="T12" s="661"/>
      <c r="U12" s="397" t="s">
        <v>1094</v>
      </c>
      <c r="V12" s="905"/>
      <c r="W12" s="766"/>
      <c r="X12" s="7030"/>
      <c r="Y12" s="7030"/>
      <c r="Z12" s="7030"/>
      <c r="AA12" s="7030"/>
    </row>
    <row r="13" spans="1:35">
      <c r="A13" s="738"/>
      <c r="B13" s="816"/>
      <c r="C13" s="3591" t="s">
        <v>1528</v>
      </c>
      <c r="D13" s="3635"/>
      <c r="E13" s="3635"/>
      <c r="F13" s="3636"/>
      <c r="G13" s="3638" t="b">
        <v>1</v>
      </c>
      <c r="H13" s="3637">
        <v>0</v>
      </c>
      <c r="I13" s="3637">
        <v>0</v>
      </c>
      <c r="J13" s="3637">
        <v>0</v>
      </c>
      <c r="K13" s="3637">
        <v>0</v>
      </c>
      <c r="L13" s="3586">
        <f>I13+J13-K13</f>
        <v>0</v>
      </c>
      <c r="M13" s="661"/>
      <c r="N13" s="3642">
        <v>0</v>
      </c>
      <c r="O13" s="3637">
        <v>0</v>
      </c>
      <c r="P13" s="3637">
        <v>0</v>
      </c>
      <c r="Q13" s="3637">
        <v>0</v>
      </c>
      <c r="R13" s="3663">
        <f>O13+P13-Q13</f>
        <v>0</v>
      </c>
      <c r="S13" s="3643">
        <v>0</v>
      </c>
      <c r="T13" s="661"/>
      <c r="U13" s="3646">
        <v>0</v>
      </c>
      <c r="V13" s="906"/>
      <c r="W13" s="768"/>
      <c r="X13" s="2486"/>
      <c r="Y13" s="2486"/>
      <c r="Z13" s="2486"/>
      <c r="AA13" s="2486"/>
    </row>
    <row r="14" spans="1:35">
      <c r="A14" s="738"/>
      <c r="B14" s="816"/>
      <c r="C14" s="3591" t="s">
        <v>1529</v>
      </c>
      <c r="D14" s="3605"/>
      <c r="E14" s="3605"/>
      <c r="F14" s="3577"/>
      <c r="G14" s="3638" t="b">
        <v>1</v>
      </c>
      <c r="H14" s="3637">
        <v>0</v>
      </c>
      <c r="I14" s="3637">
        <v>0</v>
      </c>
      <c r="J14" s="3637">
        <v>0</v>
      </c>
      <c r="K14" s="3637">
        <v>0</v>
      </c>
      <c r="L14" s="3586">
        <f t="shared" ref="L14:L32" si="0">I14+J14-K14</f>
        <v>0</v>
      </c>
      <c r="M14" s="661"/>
      <c r="N14" s="3642">
        <v>0</v>
      </c>
      <c r="O14" s="3637">
        <v>0</v>
      </c>
      <c r="P14" s="3637">
        <v>0</v>
      </c>
      <c r="Q14" s="3637">
        <v>0</v>
      </c>
      <c r="R14" s="3663">
        <f t="shared" ref="R14:R32" si="1">O14+P14-Q14</f>
        <v>0</v>
      </c>
      <c r="S14" s="3643">
        <v>0</v>
      </c>
      <c r="T14" s="661"/>
      <c r="U14" s="3646">
        <v>0</v>
      </c>
      <c r="V14" s="906"/>
      <c r="W14" s="768"/>
      <c r="X14" s="2486"/>
      <c r="Y14" s="2486"/>
      <c r="Z14" s="2486"/>
      <c r="AA14" s="2486"/>
    </row>
    <row r="15" spans="1:35">
      <c r="A15" s="738"/>
      <c r="B15" s="816"/>
      <c r="C15" s="3591" t="s">
        <v>1530</v>
      </c>
      <c r="D15" s="3605"/>
      <c r="E15" s="3605"/>
      <c r="F15" s="3577"/>
      <c r="G15" s="3638" t="b">
        <v>1</v>
      </c>
      <c r="H15" s="3637">
        <v>0</v>
      </c>
      <c r="I15" s="3637">
        <v>0</v>
      </c>
      <c r="J15" s="3637">
        <v>0</v>
      </c>
      <c r="K15" s="3637">
        <v>0</v>
      </c>
      <c r="L15" s="3586">
        <f t="shared" si="0"/>
        <v>0</v>
      </c>
      <c r="M15" s="661"/>
      <c r="N15" s="3642">
        <v>0</v>
      </c>
      <c r="O15" s="3637">
        <v>0</v>
      </c>
      <c r="P15" s="3637">
        <v>0</v>
      </c>
      <c r="Q15" s="3637">
        <v>0</v>
      </c>
      <c r="R15" s="3663">
        <f t="shared" si="1"/>
        <v>0</v>
      </c>
      <c r="S15" s="3643">
        <v>0</v>
      </c>
      <c r="T15" s="661"/>
      <c r="U15" s="3646">
        <v>0</v>
      </c>
      <c r="V15" s="906"/>
      <c r="W15" s="768"/>
      <c r="X15" s="2486"/>
      <c r="Y15" s="2486"/>
      <c r="Z15" s="2486"/>
      <c r="AA15" s="2486"/>
    </row>
    <row r="16" spans="1:35">
      <c r="A16" s="738"/>
      <c r="B16" s="816"/>
      <c r="C16" s="3591" t="s">
        <v>3565</v>
      </c>
      <c r="D16" s="3605"/>
      <c r="E16" s="3605"/>
      <c r="F16" s="3577"/>
      <c r="G16" s="3638" t="b">
        <v>1</v>
      </c>
      <c r="H16" s="3637">
        <v>0</v>
      </c>
      <c r="I16" s="3637">
        <v>0</v>
      </c>
      <c r="J16" s="3637">
        <v>0</v>
      </c>
      <c r="K16" s="3637">
        <v>0</v>
      </c>
      <c r="L16" s="3586">
        <f t="shared" si="0"/>
        <v>0</v>
      </c>
      <c r="M16" s="661"/>
      <c r="N16" s="3642">
        <v>0</v>
      </c>
      <c r="O16" s="3637">
        <v>0</v>
      </c>
      <c r="P16" s="3637">
        <v>0</v>
      </c>
      <c r="Q16" s="3637">
        <v>0</v>
      </c>
      <c r="R16" s="3663">
        <f t="shared" si="1"/>
        <v>0</v>
      </c>
      <c r="S16" s="3643">
        <v>0</v>
      </c>
      <c r="T16" s="661"/>
      <c r="U16" s="3646">
        <v>0</v>
      </c>
      <c r="V16" s="906"/>
      <c r="W16" s="768"/>
      <c r="X16" s="2486"/>
      <c r="Y16" s="2486"/>
      <c r="Z16" s="2486"/>
      <c r="AA16" s="2486"/>
    </row>
    <row r="17" spans="1:27">
      <c r="A17" s="738"/>
      <c r="B17" s="816"/>
      <c r="C17" s="3591" t="s">
        <v>3566</v>
      </c>
      <c r="D17" s="3605"/>
      <c r="E17" s="3605"/>
      <c r="F17" s="3577"/>
      <c r="G17" s="3638" t="b">
        <v>1</v>
      </c>
      <c r="H17" s="3637">
        <v>0</v>
      </c>
      <c r="I17" s="3637">
        <v>0</v>
      </c>
      <c r="J17" s="3637">
        <v>0</v>
      </c>
      <c r="K17" s="3637">
        <v>0</v>
      </c>
      <c r="L17" s="3586">
        <f t="shared" si="0"/>
        <v>0</v>
      </c>
      <c r="M17" s="661"/>
      <c r="N17" s="3642">
        <v>0</v>
      </c>
      <c r="O17" s="3637">
        <v>0</v>
      </c>
      <c r="P17" s="3637">
        <v>0</v>
      </c>
      <c r="Q17" s="3637">
        <v>0</v>
      </c>
      <c r="R17" s="3663">
        <f t="shared" si="1"/>
        <v>0</v>
      </c>
      <c r="S17" s="3643">
        <v>0</v>
      </c>
      <c r="T17" s="661"/>
      <c r="U17" s="3646">
        <v>0</v>
      </c>
      <c r="V17" s="906"/>
      <c r="W17" s="768"/>
      <c r="X17" s="2486"/>
      <c r="Y17" s="2486"/>
      <c r="Z17" s="2486"/>
      <c r="AA17" s="2486"/>
    </row>
    <row r="18" spans="1:27">
      <c r="A18" s="738"/>
      <c r="B18" s="816"/>
      <c r="C18" s="3591" t="s">
        <v>3567</v>
      </c>
      <c r="D18" s="3605"/>
      <c r="E18" s="3605"/>
      <c r="F18" s="3577"/>
      <c r="G18" s="3638" t="b">
        <v>1</v>
      </c>
      <c r="H18" s="3637">
        <v>0</v>
      </c>
      <c r="I18" s="3637">
        <v>0</v>
      </c>
      <c r="J18" s="3637">
        <v>0</v>
      </c>
      <c r="K18" s="3637">
        <v>0</v>
      </c>
      <c r="L18" s="3586">
        <f t="shared" si="0"/>
        <v>0</v>
      </c>
      <c r="M18" s="661"/>
      <c r="N18" s="3642">
        <v>0</v>
      </c>
      <c r="O18" s="3637">
        <v>0</v>
      </c>
      <c r="P18" s="3637">
        <v>0</v>
      </c>
      <c r="Q18" s="3637">
        <v>0</v>
      </c>
      <c r="R18" s="3663">
        <f t="shared" si="1"/>
        <v>0</v>
      </c>
      <c r="S18" s="3643">
        <v>0</v>
      </c>
      <c r="T18" s="661"/>
      <c r="U18" s="3646">
        <v>0</v>
      </c>
      <c r="V18" s="906"/>
      <c r="W18" s="768"/>
      <c r="X18" s="2486"/>
      <c r="Y18" s="2486"/>
      <c r="Z18" s="2486"/>
      <c r="AA18" s="2486"/>
    </row>
    <row r="19" spans="1:27">
      <c r="A19" s="738"/>
      <c r="B19" s="816"/>
      <c r="C19" s="3591" t="s">
        <v>3568</v>
      </c>
      <c r="D19" s="3605"/>
      <c r="E19" s="3605"/>
      <c r="F19" s="3577"/>
      <c r="G19" s="3638" t="b">
        <v>1</v>
      </c>
      <c r="H19" s="3637">
        <v>0</v>
      </c>
      <c r="I19" s="3637">
        <v>0</v>
      </c>
      <c r="J19" s="3637">
        <v>0</v>
      </c>
      <c r="K19" s="3637">
        <v>0</v>
      </c>
      <c r="L19" s="3586">
        <f t="shared" si="0"/>
        <v>0</v>
      </c>
      <c r="M19" s="661"/>
      <c r="N19" s="3642">
        <v>0</v>
      </c>
      <c r="O19" s="3637">
        <v>0</v>
      </c>
      <c r="P19" s="3637">
        <v>0</v>
      </c>
      <c r="Q19" s="3637">
        <v>0</v>
      </c>
      <c r="R19" s="3663">
        <f t="shared" si="1"/>
        <v>0</v>
      </c>
      <c r="S19" s="3643">
        <v>0</v>
      </c>
      <c r="T19" s="661"/>
      <c r="U19" s="3646">
        <v>0</v>
      </c>
      <c r="V19" s="906"/>
      <c r="W19" s="768"/>
      <c r="X19" s="2486"/>
      <c r="Y19" s="2486"/>
      <c r="Z19" s="2486"/>
      <c r="AA19" s="2486"/>
    </row>
    <row r="20" spans="1:27">
      <c r="A20" s="738"/>
      <c r="B20" s="816"/>
      <c r="C20" s="3591" t="s">
        <v>3569</v>
      </c>
      <c r="D20" s="3605"/>
      <c r="E20" s="3605"/>
      <c r="F20" s="3577"/>
      <c r="G20" s="3638" t="b">
        <v>1</v>
      </c>
      <c r="H20" s="3637">
        <v>0</v>
      </c>
      <c r="I20" s="3637">
        <v>0</v>
      </c>
      <c r="J20" s="3637">
        <v>0</v>
      </c>
      <c r="K20" s="3637">
        <v>0</v>
      </c>
      <c r="L20" s="3586">
        <f t="shared" si="0"/>
        <v>0</v>
      </c>
      <c r="M20" s="661"/>
      <c r="N20" s="3642">
        <v>0</v>
      </c>
      <c r="O20" s="3637">
        <v>0</v>
      </c>
      <c r="P20" s="3637">
        <v>0</v>
      </c>
      <c r="Q20" s="3637">
        <v>0</v>
      </c>
      <c r="R20" s="3663">
        <f t="shared" si="1"/>
        <v>0</v>
      </c>
      <c r="S20" s="3643">
        <v>0</v>
      </c>
      <c r="T20" s="661"/>
      <c r="U20" s="3646">
        <v>0</v>
      </c>
      <c r="V20" s="906"/>
      <c r="W20" s="768"/>
      <c r="X20" s="2486"/>
      <c r="Y20" s="2486"/>
      <c r="Z20" s="2486"/>
      <c r="AA20" s="2486"/>
    </row>
    <row r="21" spans="1:27">
      <c r="A21" s="738"/>
      <c r="B21" s="816"/>
      <c r="C21" s="3591" t="s">
        <v>3570</v>
      </c>
      <c r="D21" s="3605"/>
      <c r="E21" s="3605"/>
      <c r="F21" s="3577"/>
      <c r="G21" s="3638" t="b">
        <v>1</v>
      </c>
      <c r="H21" s="3637">
        <v>0</v>
      </c>
      <c r="I21" s="3637">
        <v>0</v>
      </c>
      <c r="J21" s="3637">
        <v>0</v>
      </c>
      <c r="K21" s="3637">
        <v>0</v>
      </c>
      <c r="L21" s="3586">
        <f t="shared" si="0"/>
        <v>0</v>
      </c>
      <c r="M21" s="661"/>
      <c r="N21" s="3642">
        <v>0</v>
      </c>
      <c r="O21" s="3637">
        <v>0</v>
      </c>
      <c r="P21" s="3637">
        <v>0</v>
      </c>
      <c r="Q21" s="3637">
        <v>0</v>
      </c>
      <c r="R21" s="3663">
        <f t="shared" si="1"/>
        <v>0</v>
      </c>
      <c r="S21" s="3643">
        <v>0</v>
      </c>
      <c r="T21" s="661"/>
      <c r="U21" s="3646">
        <v>0</v>
      </c>
      <c r="V21" s="906"/>
      <c r="W21" s="768"/>
      <c r="X21" s="2486"/>
      <c r="Y21" s="2486"/>
      <c r="Z21" s="2486"/>
      <c r="AA21" s="2486"/>
    </row>
    <row r="22" spans="1:27">
      <c r="A22" s="738"/>
      <c r="B22" s="816"/>
      <c r="C22" s="3591" t="s">
        <v>3571</v>
      </c>
      <c r="D22" s="3605"/>
      <c r="E22" s="3605"/>
      <c r="F22" s="3577"/>
      <c r="G22" s="3638" t="b">
        <v>1</v>
      </c>
      <c r="H22" s="3637">
        <v>0</v>
      </c>
      <c r="I22" s="3637">
        <v>0</v>
      </c>
      <c r="J22" s="3637">
        <v>0</v>
      </c>
      <c r="K22" s="3637">
        <v>0</v>
      </c>
      <c r="L22" s="3586">
        <f t="shared" si="0"/>
        <v>0</v>
      </c>
      <c r="M22" s="661"/>
      <c r="N22" s="3642">
        <v>0</v>
      </c>
      <c r="O22" s="3637">
        <v>0</v>
      </c>
      <c r="P22" s="3637">
        <v>0</v>
      </c>
      <c r="Q22" s="3637">
        <v>0</v>
      </c>
      <c r="R22" s="3663">
        <f t="shared" si="1"/>
        <v>0</v>
      </c>
      <c r="S22" s="3643">
        <v>0</v>
      </c>
      <c r="T22" s="661"/>
      <c r="U22" s="3646">
        <v>0</v>
      </c>
      <c r="V22" s="906"/>
      <c r="W22" s="768"/>
      <c r="X22" s="2486"/>
      <c r="Y22" s="2486"/>
      <c r="Z22" s="2486"/>
      <c r="AA22" s="2486"/>
    </row>
    <row r="23" spans="1:27">
      <c r="A23" s="738"/>
      <c r="B23" s="816"/>
      <c r="C23" s="3591" t="s">
        <v>3572</v>
      </c>
      <c r="D23" s="3605"/>
      <c r="E23" s="3605"/>
      <c r="F23" s="3577"/>
      <c r="G23" s="3638" t="b">
        <v>1</v>
      </c>
      <c r="H23" s="3637">
        <v>0</v>
      </c>
      <c r="I23" s="3637">
        <v>0</v>
      </c>
      <c r="J23" s="3637">
        <v>0</v>
      </c>
      <c r="K23" s="3637">
        <v>0</v>
      </c>
      <c r="L23" s="3586">
        <f t="shared" si="0"/>
        <v>0</v>
      </c>
      <c r="M23" s="661"/>
      <c r="N23" s="3642">
        <v>0</v>
      </c>
      <c r="O23" s="3637">
        <v>0</v>
      </c>
      <c r="P23" s="3637">
        <v>0</v>
      </c>
      <c r="Q23" s="3637">
        <v>0</v>
      </c>
      <c r="R23" s="3663">
        <f t="shared" si="1"/>
        <v>0</v>
      </c>
      <c r="S23" s="3643">
        <v>0</v>
      </c>
      <c r="T23" s="661"/>
      <c r="U23" s="3646">
        <v>0</v>
      </c>
      <c r="V23" s="906"/>
      <c r="W23" s="768"/>
      <c r="X23" s="2486"/>
      <c r="Y23" s="2486"/>
      <c r="Z23" s="2486"/>
      <c r="AA23" s="2486"/>
    </row>
    <row r="24" spans="1:27">
      <c r="A24" s="738"/>
      <c r="B24" s="816"/>
      <c r="C24" s="3591" t="s">
        <v>3573</v>
      </c>
      <c r="D24" s="3605"/>
      <c r="E24" s="3605"/>
      <c r="F24" s="3577"/>
      <c r="G24" s="3638" t="b">
        <v>1</v>
      </c>
      <c r="H24" s="3637">
        <v>0</v>
      </c>
      <c r="I24" s="3637">
        <v>0</v>
      </c>
      <c r="J24" s="3637">
        <v>0</v>
      </c>
      <c r="K24" s="3637">
        <v>0</v>
      </c>
      <c r="L24" s="3586">
        <f t="shared" si="0"/>
        <v>0</v>
      </c>
      <c r="M24" s="661"/>
      <c r="N24" s="3642">
        <v>0</v>
      </c>
      <c r="O24" s="3637">
        <v>0</v>
      </c>
      <c r="P24" s="3637">
        <v>0</v>
      </c>
      <c r="Q24" s="3637">
        <v>0</v>
      </c>
      <c r="R24" s="3663">
        <f t="shared" si="1"/>
        <v>0</v>
      </c>
      <c r="S24" s="3643">
        <v>0</v>
      </c>
      <c r="T24" s="661"/>
      <c r="U24" s="3646">
        <v>0</v>
      </c>
      <c r="V24" s="906"/>
      <c r="W24" s="768"/>
      <c r="X24" s="2486"/>
      <c r="Y24" s="2486"/>
      <c r="Z24" s="2486"/>
      <c r="AA24" s="2486"/>
    </row>
    <row r="25" spans="1:27">
      <c r="A25" s="738"/>
      <c r="B25" s="816"/>
      <c r="C25" s="3591" t="s">
        <v>3574</v>
      </c>
      <c r="D25" s="3605"/>
      <c r="E25" s="3605"/>
      <c r="F25" s="3577"/>
      <c r="G25" s="3638" t="b">
        <v>1</v>
      </c>
      <c r="H25" s="3637">
        <v>0</v>
      </c>
      <c r="I25" s="3637">
        <v>0</v>
      </c>
      <c r="J25" s="3637">
        <v>0</v>
      </c>
      <c r="K25" s="3637">
        <v>0</v>
      </c>
      <c r="L25" s="3586">
        <f t="shared" si="0"/>
        <v>0</v>
      </c>
      <c r="M25" s="661"/>
      <c r="N25" s="3642">
        <v>0</v>
      </c>
      <c r="O25" s="3637">
        <v>0</v>
      </c>
      <c r="P25" s="3637">
        <v>0</v>
      </c>
      <c r="Q25" s="3637">
        <v>0</v>
      </c>
      <c r="R25" s="3663">
        <f t="shared" si="1"/>
        <v>0</v>
      </c>
      <c r="S25" s="3643">
        <v>0</v>
      </c>
      <c r="T25" s="661"/>
      <c r="U25" s="3646">
        <v>0</v>
      </c>
      <c r="V25" s="906"/>
      <c r="W25" s="768"/>
      <c r="X25" s="2486"/>
      <c r="Y25" s="2486"/>
      <c r="Z25" s="2486"/>
      <c r="AA25" s="2486"/>
    </row>
    <row r="26" spans="1:27">
      <c r="A26" s="738"/>
      <c r="B26" s="816"/>
      <c r="C26" s="3591" t="s">
        <v>3575</v>
      </c>
      <c r="D26" s="3605"/>
      <c r="E26" s="3605"/>
      <c r="F26" s="3577"/>
      <c r="G26" s="3638" t="b">
        <v>1</v>
      </c>
      <c r="H26" s="3637">
        <v>0</v>
      </c>
      <c r="I26" s="3637">
        <v>0</v>
      </c>
      <c r="J26" s="3637">
        <v>0</v>
      </c>
      <c r="K26" s="3637">
        <v>0</v>
      </c>
      <c r="L26" s="3586">
        <f t="shared" si="0"/>
        <v>0</v>
      </c>
      <c r="M26" s="661"/>
      <c r="N26" s="3642">
        <v>0</v>
      </c>
      <c r="O26" s="3637">
        <v>0</v>
      </c>
      <c r="P26" s="3637">
        <v>0</v>
      </c>
      <c r="Q26" s="3637">
        <v>0</v>
      </c>
      <c r="R26" s="3663">
        <f t="shared" si="1"/>
        <v>0</v>
      </c>
      <c r="S26" s="3643">
        <v>0</v>
      </c>
      <c r="T26" s="661"/>
      <c r="U26" s="3646">
        <v>0</v>
      </c>
      <c r="V26" s="906"/>
      <c r="W26" s="768"/>
      <c r="X26" s="2486"/>
      <c r="Y26" s="2486"/>
      <c r="Z26" s="2486"/>
      <c r="AA26" s="2486"/>
    </row>
    <row r="27" spans="1:27">
      <c r="A27" s="738"/>
      <c r="B27" s="816"/>
      <c r="C27" s="3591" t="s">
        <v>3576</v>
      </c>
      <c r="D27" s="3605"/>
      <c r="E27" s="3605"/>
      <c r="F27" s="3577"/>
      <c r="G27" s="3638" t="b">
        <v>1</v>
      </c>
      <c r="H27" s="3637">
        <v>0</v>
      </c>
      <c r="I27" s="3637">
        <v>0</v>
      </c>
      <c r="J27" s="3637">
        <v>0</v>
      </c>
      <c r="K27" s="3637">
        <v>0</v>
      </c>
      <c r="L27" s="3586">
        <f t="shared" si="0"/>
        <v>0</v>
      </c>
      <c r="M27" s="661"/>
      <c r="N27" s="3642">
        <v>0</v>
      </c>
      <c r="O27" s="3637">
        <v>0</v>
      </c>
      <c r="P27" s="3637">
        <v>0</v>
      </c>
      <c r="Q27" s="3637">
        <v>0</v>
      </c>
      <c r="R27" s="3663">
        <f t="shared" si="1"/>
        <v>0</v>
      </c>
      <c r="S27" s="3643">
        <v>0</v>
      </c>
      <c r="T27" s="661"/>
      <c r="U27" s="3646">
        <v>0</v>
      </c>
      <c r="V27" s="906"/>
      <c r="W27" s="768"/>
      <c r="X27" s="2486"/>
      <c r="Y27" s="2486"/>
      <c r="Z27" s="2486"/>
      <c r="AA27" s="2486"/>
    </row>
    <row r="28" spans="1:27">
      <c r="A28" s="738"/>
      <c r="B28" s="816"/>
      <c r="C28" s="3591" t="s">
        <v>3577</v>
      </c>
      <c r="D28" s="3605"/>
      <c r="E28" s="3605"/>
      <c r="F28" s="3577"/>
      <c r="G28" s="3638" t="b">
        <v>1</v>
      </c>
      <c r="H28" s="3637">
        <v>0</v>
      </c>
      <c r="I28" s="3637">
        <v>0</v>
      </c>
      <c r="J28" s="3637">
        <v>0</v>
      </c>
      <c r="K28" s="3637">
        <v>0</v>
      </c>
      <c r="L28" s="3586">
        <f t="shared" si="0"/>
        <v>0</v>
      </c>
      <c r="M28" s="661"/>
      <c r="N28" s="3642">
        <v>0</v>
      </c>
      <c r="O28" s="3637">
        <v>0</v>
      </c>
      <c r="P28" s="3637">
        <v>0</v>
      </c>
      <c r="Q28" s="3637">
        <v>0</v>
      </c>
      <c r="R28" s="3663">
        <f t="shared" si="1"/>
        <v>0</v>
      </c>
      <c r="S28" s="3643">
        <v>0</v>
      </c>
      <c r="T28" s="661"/>
      <c r="U28" s="3646">
        <v>0</v>
      </c>
      <c r="V28" s="906"/>
      <c r="W28" s="768"/>
      <c r="X28" s="2486"/>
      <c r="Y28" s="2486"/>
      <c r="Z28" s="2486"/>
      <c r="AA28" s="2486"/>
    </row>
    <row r="29" spans="1:27">
      <c r="A29" s="738"/>
      <c r="B29" s="816"/>
      <c r="C29" s="3591" t="s">
        <v>3578</v>
      </c>
      <c r="D29" s="3605"/>
      <c r="E29" s="3605"/>
      <c r="F29" s="3577"/>
      <c r="G29" s="3638" t="b">
        <v>1</v>
      </c>
      <c r="H29" s="3637">
        <v>0</v>
      </c>
      <c r="I29" s="3637">
        <v>0</v>
      </c>
      <c r="J29" s="3637">
        <v>0</v>
      </c>
      <c r="K29" s="3637">
        <v>0</v>
      </c>
      <c r="L29" s="3586">
        <f t="shared" si="0"/>
        <v>0</v>
      </c>
      <c r="M29" s="661"/>
      <c r="N29" s="3642">
        <v>0</v>
      </c>
      <c r="O29" s="3637">
        <v>0</v>
      </c>
      <c r="P29" s="3637">
        <v>0</v>
      </c>
      <c r="Q29" s="3637">
        <v>0</v>
      </c>
      <c r="R29" s="3663">
        <f t="shared" si="1"/>
        <v>0</v>
      </c>
      <c r="S29" s="3643">
        <v>0</v>
      </c>
      <c r="T29" s="661"/>
      <c r="U29" s="3646">
        <v>0</v>
      </c>
      <c r="V29" s="906"/>
      <c r="W29" s="768"/>
      <c r="X29" s="2486"/>
      <c r="Y29" s="2486"/>
      <c r="Z29" s="2486"/>
      <c r="AA29" s="2486"/>
    </row>
    <row r="30" spans="1:27">
      <c r="A30" s="738"/>
      <c r="B30" s="816"/>
      <c r="C30" s="3591" t="s">
        <v>3579</v>
      </c>
      <c r="D30" s="3605"/>
      <c r="E30" s="3605"/>
      <c r="F30" s="3577"/>
      <c r="G30" s="3638" t="b">
        <v>1</v>
      </c>
      <c r="H30" s="3637">
        <v>0</v>
      </c>
      <c r="I30" s="3637">
        <v>0</v>
      </c>
      <c r="J30" s="3637">
        <v>0</v>
      </c>
      <c r="K30" s="3637">
        <v>0</v>
      </c>
      <c r="L30" s="3586">
        <f t="shared" si="0"/>
        <v>0</v>
      </c>
      <c r="M30" s="661"/>
      <c r="N30" s="3642">
        <v>0</v>
      </c>
      <c r="O30" s="3637">
        <v>0</v>
      </c>
      <c r="P30" s="3637">
        <v>0</v>
      </c>
      <c r="Q30" s="3637">
        <v>0</v>
      </c>
      <c r="R30" s="3663">
        <f t="shared" si="1"/>
        <v>0</v>
      </c>
      <c r="S30" s="3643">
        <v>0</v>
      </c>
      <c r="T30" s="661"/>
      <c r="U30" s="3646">
        <v>0</v>
      </c>
      <c r="V30" s="906"/>
      <c r="W30" s="768"/>
      <c r="X30" s="2486"/>
      <c r="Y30" s="2486"/>
      <c r="Z30" s="2486"/>
      <c r="AA30" s="2486"/>
    </row>
    <row r="31" spans="1:27">
      <c r="A31" s="738"/>
      <c r="B31" s="816"/>
      <c r="C31" s="3591" t="s">
        <v>3580</v>
      </c>
      <c r="D31" s="3605"/>
      <c r="E31" s="3605"/>
      <c r="F31" s="3577"/>
      <c r="G31" s="3638" t="b">
        <v>1</v>
      </c>
      <c r="H31" s="3637">
        <v>0</v>
      </c>
      <c r="I31" s="3637">
        <v>0</v>
      </c>
      <c r="J31" s="3637">
        <v>0</v>
      </c>
      <c r="K31" s="3637">
        <v>0</v>
      </c>
      <c r="L31" s="3586">
        <f t="shared" si="0"/>
        <v>0</v>
      </c>
      <c r="M31" s="661"/>
      <c r="N31" s="3642">
        <v>0</v>
      </c>
      <c r="O31" s="3637">
        <v>0</v>
      </c>
      <c r="P31" s="3637">
        <v>0</v>
      </c>
      <c r="Q31" s="3637">
        <v>0</v>
      </c>
      <c r="R31" s="3663">
        <f t="shared" si="1"/>
        <v>0</v>
      </c>
      <c r="S31" s="3643">
        <v>0</v>
      </c>
      <c r="T31" s="661"/>
      <c r="U31" s="3646">
        <v>0</v>
      </c>
      <c r="V31" s="906"/>
      <c r="W31" s="768"/>
      <c r="X31" s="2486"/>
      <c r="Y31" s="2486"/>
      <c r="Z31" s="2486"/>
      <c r="AA31" s="2486"/>
    </row>
    <row r="32" spans="1:27">
      <c r="A32" s="738"/>
      <c r="B32" s="816"/>
      <c r="C32" s="3591" t="s">
        <v>3581</v>
      </c>
      <c r="D32" s="3635"/>
      <c r="E32" s="3635"/>
      <c r="F32" s="3636"/>
      <c r="G32" s="3638" t="b">
        <v>1</v>
      </c>
      <c r="H32" s="3637">
        <v>0</v>
      </c>
      <c r="I32" s="3637">
        <v>0</v>
      </c>
      <c r="J32" s="3637">
        <v>0</v>
      </c>
      <c r="K32" s="3637">
        <v>0</v>
      </c>
      <c r="L32" s="3586">
        <f t="shared" si="0"/>
        <v>0</v>
      </c>
      <c r="M32" s="661"/>
      <c r="N32" s="3642">
        <v>0</v>
      </c>
      <c r="O32" s="3637">
        <v>0</v>
      </c>
      <c r="P32" s="3637">
        <v>0</v>
      </c>
      <c r="Q32" s="3637">
        <v>0</v>
      </c>
      <c r="R32" s="3663">
        <f t="shared" si="1"/>
        <v>0</v>
      </c>
      <c r="S32" s="3643">
        <v>0</v>
      </c>
      <c r="T32" s="661"/>
      <c r="U32" s="3646">
        <v>0</v>
      </c>
      <c r="V32" s="906"/>
      <c r="W32" s="768"/>
      <c r="X32" s="2486"/>
      <c r="Y32" s="2486"/>
      <c r="Z32" s="2486"/>
      <c r="AA32" s="2486"/>
    </row>
    <row r="33" spans="1:35">
      <c r="A33" s="738"/>
      <c r="B33" s="816"/>
      <c r="C33" s="556" t="s">
        <v>1269</v>
      </c>
      <c r="D33" s="170"/>
      <c r="E33" s="170"/>
      <c r="F33" s="171"/>
      <c r="G33" s="172"/>
      <c r="H33" s="3639">
        <f>SUMIF($G$13:$G$32,"TRUE",H13:H32)</f>
        <v>0</v>
      </c>
      <c r="I33" s="3639">
        <f>SUMIF($G$13:$G$32,"TRUE",I13:I32)</f>
        <v>0</v>
      </c>
      <c r="J33" s="3639">
        <f>SUMIF($G$13:$G$32,"TRUE",J13:J32)</f>
        <v>0</v>
      </c>
      <c r="K33" s="3639">
        <f>SUMIF($G$13:$G$32,"TRUE",K13:K32)</f>
        <v>0</v>
      </c>
      <c r="L33" s="3594">
        <f>SUMIF($G$13:$G$32,"TRUE",L13:L32)</f>
        <v>0</v>
      </c>
      <c r="M33" s="976"/>
      <c r="N33" s="3640">
        <f t="shared" ref="N33:S33" si="2">SUMIF($G$13:$G$32,"TRUE",N13:N32)</f>
        <v>0</v>
      </c>
      <c r="O33" s="3639">
        <f t="shared" si="2"/>
        <v>0</v>
      </c>
      <c r="P33" s="3639">
        <f t="shared" si="2"/>
        <v>0</v>
      </c>
      <c r="Q33" s="3639">
        <f t="shared" si="2"/>
        <v>0</v>
      </c>
      <c r="R33" s="3639">
        <f t="shared" si="2"/>
        <v>0</v>
      </c>
      <c r="S33" s="3594">
        <f t="shared" si="2"/>
        <v>0</v>
      </c>
      <c r="T33" s="976"/>
      <c r="U33" s="3647">
        <f>SUMIF($G$13:$G$32,"TRUE",U13:U32)</f>
        <v>0</v>
      </c>
      <c r="V33" s="907"/>
      <c r="W33" s="769"/>
      <c r="X33" s="6534"/>
      <c r="Y33" s="6534"/>
      <c r="Z33" s="6534"/>
      <c r="AA33" s="6534"/>
    </row>
    <row r="34" spans="1:35" s="179" customFormat="1" ht="13.5" thickBot="1">
      <c r="A34" s="740"/>
      <c r="B34" s="822"/>
      <c r="C34" s="561" t="s">
        <v>1270</v>
      </c>
      <c r="D34" s="562"/>
      <c r="E34" s="562"/>
      <c r="F34" s="452"/>
      <c r="G34" s="563"/>
      <c r="H34" s="3595">
        <f>SUM(H13:H32)</f>
        <v>0</v>
      </c>
      <c r="I34" s="3595">
        <f>SUM(I13:I32)</f>
        <v>0</v>
      </c>
      <c r="J34" s="3595">
        <f>SUM(J13:J32)</f>
        <v>0</v>
      </c>
      <c r="K34" s="3595">
        <f>SUM(K13:K32)</f>
        <v>0</v>
      </c>
      <c r="L34" s="3596">
        <f>SUM(L13:L32)</f>
        <v>0</v>
      </c>
      <c r="M34" s="1268"/>
      <c r="N34" s="3641">
        <f t="shared" ref="N34:S34" si="3">SUM(N13:N32)</f>
        <v>0</v>
      </c>
      <c r="O34" s="3595">
        <f t="shared" si="3"/>
        <v>0</v>
      </c>
      <c r="P34" s="3595">
        <f t="shared" si="3"/>
        <v>0</v>
      </c>
      <c r="Q34" s="3595">
        <f t="shared" si="3"/>
        <v>0</v>
      </c>
      <c r="R34" s="3595">
        <f t="shared" si="3"/>
        <v>0</v>
      </c>
      <c r="S34" s="3596">
        <f t="shared" si="3"/>
        <v>0</v>
      </c>
      <c r="T34" s="1268"/>
      <c r="U34" s="3648">
        <f>SUM(U13:U32)</f>
        <v>0</v>
      </c>
      <c r="V34" s="907"/>
      <c r="W34" s="769"/>
      <c r="X34" s="6534"/>
      <c r="Y34" s="6534"/>
      <c r="Z34" s="6534"/>
      <c r="AA34" s="6534"/>
      <c r="AB34" s="1195"/>
      <c r="AC34" s="1195"/>
      <c r="AD34" s="1195"/>
      <c r="AE34" s="1195"/>
      <c r="AF34" s="1195"/>
      <c r="AG34" s="1195"/>
      <c r="AH34" s="1195"/>
      <c r="AI34" s="1195"/>
    </row>
    <row r="35" spans="1:35">
      <c r="A35" s="738"/>
      <c r="B35" s="816"/>
      <c r="C35" s="820"/>
      <c r="D35" s="820"/>
      <c r="E35" s="820"/>
      <c r="F35" s="870"/>
      <c r="G35" s="870"/>
      <c r="H35" s="870"/>
      <c r="I35" s="871"/>
      <c r="J35" s="871"/>
      <c r="K35" s="871"/>
      <c r="L35" s="871"/>
      <c r="M35" s="662"/>
      <c r="N35" s="662"/>
      <c r="O35" s="662"/>
      <c r="P35" s="662"/>
      <c r="Q35" s="662"/>
      <c r="R35" s="662"/>
      <c r="S35" s="662"/>
      <c r="T35" s="662"/>
      <c r="U35" s="902"/>
      <c r="V35" s="902"/>
      <c r="W35" s="770"/>
      <c r="X35" s="3631"/>
      <c r="Y35" s="3631"/>
      <c r="Z35" s="3631"/>
      <c r="AA35" s="3631"/>
    </row>
    <row r="36" spans="1:35">
      <c r="A36" s="738"/>
      <c r="B36" s="816"/>
      <c r="C36" s="237" t="s">
        <v>56</v>
      </c>
      <c r="D36" s="872" t="s">
        <v>3243</v>
      </c>
      <c r="E36" s="662"/>
      <c r="F36" s="69"/>
      <c r="G36" s="661"/>
      <c r="H36" s="661"/>
      <c r="I36" s="69"/>
      <c r="J36" s="871"/>
      <c r="K36" s="871"/>
      <c r="L36" s="871"/>
      <c r="M36" s="662"/>
      <c r="N36" s="662"/>
      <c r="O36" s="662"/>
      <c r="P36" s="662"/>
      <c r="Q36" s="662"/>
      <c r="R36" s="662"/>
      <c r="S36" s="662"/>
      <c r="T36" s="662"/>
      <c r="U36" s="902"/>
      <c r="V36" s="902"/>
      <c r="W36" s="770"/>
      <c r="X36" s="3631"/>
      <c r="Y36" s="3631"/>
      <c r="Z36" s="3631"/>
      <c r="AA36" s="3631"/>
    </row>
    <row r="37" spans="1:35">
      <c r="A37" s="738"/>
      <c r="B37" s="816"/>
      <c r="C37" s="287"/>
      <c r="D37" s="100" t="s">
        <v>1271</v>
      </c>
      <c r="E37" s="662"/>
      <c r="F37" s="69"/>
      <c r="G37" s="661"/>
      <c r="H37" s="661"/>
      <c r="I37" s="65"/>
      <c r="J37" s="871"/>
      <c r="K37" s="871"/>
      <c r="L37" s="871"/>
      <c r="M37" s="662"/>
      <c r="N37" s="662"/>
      <c r="O37" s="662"/>
      <c r="P37" s="662"/>
      <c r="Q37" s="662"/>
      <c r="R37" s="662"/>
      <c r="S37" s="662"/>
      <c r="T37" s="662"/>
      <c r="U37" s="3428" t="s">
        <v>1279</v>
      </c>
      <c r="V37" s="902"/>
      <c r="W37" s="770"/>
      <c r="X37" s="3631"/>
      <c r="Y37" s="3631"/>
      <c r="Z37" s="3631"/>
      <c r="AA37" s="3631"/>
    </row>
    <row r="38" spans="1:35">
      <c r="A38" s="738"/>
      <c r="B38" s="816"/>
      <c r="C38" s="69"/>
      <c r="D38" s="60"/>
      <c r="E38" s="661"/>
      <c r="F38" s="60"/>
      <c r="G38" s="661"/>
      <c r="H38" s="661"/>
      <c r="I38" s="877"/>
      <c r="J38" s="877"/>
      <c r="K38" s="877"/>
      <c r="L38" s="877"/>
      <c r="M38" s="662"/>
      <c r="N38" s="662"/>
      <c r="O38" s="662"/>
      <c r="P38" s="662"/>
      <c r="Q38" s="662"/>
      <c r="R38" s="662"/>
      <c r="S38" s="662"/>
      <c r="T38" s="662"/>
      <c r="U38" s="903"/>
      <c r="V38" s="903"/>
      <c r="W38" s="771"/>
      <c r="X38" s="7031"/>
      <c r="Y38" s="7031"/>
      <c r="Z38" s="7031"/>
      <c r="AA38" s="7031"/>
    </row>
    <row r="39" spans="1:35">
      <c r="A39" s="738"/>
      <c r="B39" s="741"/>
      <c r="C39" s="738"/>
      <c r="D39" s="738"/>
      <c r="E39" s="738"/>
      <c r="F39" s="719"/>
      <c r="G39" s="720"/>
      <c r="H39" s="720"/>
      <c r="I39" s="749"/>
      <c r="J39" s="749"/>
      <c r="K39" s="749"/>
      <c r="L39" s="749"/>
      <c r="M39" s="740"/>
      <c r="N39" s="740"/>
      <c r="O39" s="740"/>
      <c r="P39" s="740"/>
      <c r="Q39" s="740"/>
      <c r="R39" s="740"/>
      <c r="S39" s="740"/>
      <c r="T39" s="740"/>
      <c r="U39" s="771"/>
      <c r="V39" s="771"/>
      <c r="W39" s="771"/>
      <c r="X39" s="7031"/>
      <c r="Y39" s="7031"/>
      <c r="Z39" s="7031"/>
      <c r="AA39" s="7031"/>
    </row>
    <row r="40" spans="1:35">
      <c r="A40" s="738"/>
      <c r="B40" s="741"/>
      <c r="C40" s="738"/>
      <c r="D40" s="738"/>
      <c r="E40" s="738"/>
      <c r="F40" s="719"/>
      <c r="G40" s="720"/>
      <c r="H40" s="720"/>
      <c r="I40" s="725"/>
      <c r="J40" s="740"/>
      <c r="K40" s="740"/>
      <c r="L40" s="740"/>
      <c r="M40" s="740"/>
      <c r="N40" s="740"/>
      <c r="O40" s="740"/>
      <c r="P40" s="740"/>
      <c r="Q40" s="740"/>
      <c r="R40" s="740"/>
      <c r="S40" s="740"/>
      <c r="T40" s="740"/>
      <c r="U40" s="760"/>
      <c r="V40" s="760"/>
      <c r="W40" s="760"/>
      <c r="X40" s="1195"/>
      <c r="Y40" s="1195"/>
      <c r="Z40" s="1195"/>
      <c r="AA40" s="1195"/>
    </row>
    <row r="41" spans="1:35" hidden="1">
      <c r="F41" s="6995"/>
      <c r="G41" s="6996"/>
      <c r="H41" s="6996"/>
      <c r="I41" s="6999"/>
      <c r="J41" s="179"/>
      <c r="K41" s="179"/>
      <c r="L41" s="179"/>
      <c r="M41" s="179"/>
      <c r="N41" s="179"/>
      <c r="O41" s="179"/>
      <c r="P41" s="179"/>
      <c r="Q41" s="179"/>
      <c r="R41" s="179"/>
      <c r="S41" s="179"/>
      <c r="T41" s="179"/>
      <c r="U41" s="1195"/>
      <c r="V41" s="1195"/>
      <c r="W41" s="1195"/>
      <c r="X41" s="1195"/>
      <c r="Y41" s="1195"/>
      <c r="Z41" s="1195"/>
      <c r="AA41" s="1195"/>
    </row>
    <row r="42" spans="1:35" hidden="1">
      <c r="F42" s="7000"/>
      <c r="G42" s="6996"/>
      <c r="H42" s="6996"/>
      <c r="I42" s="6999"/>
      <c r="J42" s="179"/>
      <c r="K42" s="179"/>
      <c r="L42" s="179"/>
      <c r="M42" s="179"/>
      <c r="N42" s="179"/>
      <c r="O42" s="179"/>
      <c r="P42" s="179"/>
      <c r="Q42" s="179"/>
      <c r="R42" s="179"/>
      <c r="S42" s="179"/>
      <c r="T42" s="179"/>
      <c r="U42" s="1195"/>
      <c r="V42" s="1195"/>
      <c r="W42" s="1195"/>
      <c r="X42" s="1195"/>
      <c r="Y42" s="1195"/>
      <c r="Z42" s="1195"/>
      <c r="AA42" s="1195"/>
    </row>
    <row r="43" spans="1:35" hidden="1">
      <c r="F43" s="6995"/>
      <c r="G43" s="6996"/>
      <c r="H43" s="6996"/>
      <c r="I43" s="6999"/>
      <c r="J43" s="179"/>
      <c r="K43" s="179"/>
      <c r="L43" s="179"/>
      <c r="M43" s="179"/>
      <c r="N43" s="179"/>
      <c r="O43" s="179"/>
      <c r="P43" s="179"/>
      <c r="Q43" s="179"/>
      <c r="R43" s="179"/>
      <c r="S43" s="179"/>
      <c r="T43" s="179"/>
      <c r="U43" s="1195"/>
      <c r="V43" s="1195"/>
      <c r="W43" s="1195"/>
      <c r="X43" s="1195"/>
      <c r="Y43" s="1195"/>
      <c r="Z43" s="1195"/>
      <c r="AA43" s="1195"/>
    </row>
    <row r="44" spans="1:35" hidden="1">
      <c r="I44" s="179"/>
      <c r="J44" s="179"/>
      <c r="K44" s="179"/>
      <c r="L44" s="179"/>
      <c r="M44" s="179"/>
      <c r="N44" s="179"/>
      <c r="O44" s="179"/>
      <c r="P44" s="179"/>
      <c r="Q44" s="179"/>
      <c r="R44" s="179"/>
      <c r="S44" s="179"/>
      <c r="T44" s="179"/>
      <c r="U44" s="1195"/>
      <c r="V44" s="1195"/>
      <c r="W44" s="1195"/>
      <c r="X44" s="1195"/>
      <c r="Y44" s="1195"/>
      <c r="Z44" s="1195"/>
      <c r="AA44" s="1195"/>
    </row>
    <row r="45" spans="1:35" hidden="1">
      <c r="I45" s="179"/>
      <c r="J45" s="179"/>
      <c r="K45" s="179"/>
      <c r="L45" s="179"/>
      <c r="M45" s="179"/>
      <c r="N45" s="179"/>
      <c r="O45" s="179"/>
      <c r="P45" s="179"/>
      <c r="Q45" s="179"/>
      <c r="R45" s="179"/>
      <c r="S45" s="179"/>
      <c r="T45" s="179"/>
      <c r="U45" s="1195"/>
      <c r="V45" s="1195"/>
      <c r="W45" s="1195"/>
      <c r="X45" s="1195"/>
      <c r="Y45" s="1195"/>
      <c r="Z45" s="1195"/>
      <c r="AA45" s="1195"/>
    </row>
  </sheetData>
  <sheetProtection formatCells="0" formatColumns="0" formatRows="0"/>
  <customSheetViews>
    <customSheetView guid="{CC70D5D3-3A1F-46AA-BDCE-F692C2C36BEE}" fitToPage="1">
      <pageMargins left="0.7" right="0.7" top="0.75" bottom="0.75" header="0.3" footer="0.3"/>
      <pageSetup paperSize="5" scale="35" fitToHeight="0" orientation="landscape" r:id="rId1"/>
    </customSheetView>
    <customSheetView guid="{41E394DC-1FDD-4D1F-8620-137B7012DC10}" showGridLines="0" fitToPage="1">
      <pane xSplit="2" ySplit="12" topLeftCell="C13" activePane="bottomRight" state="frozen"/>
      <selection pane="bottomRight" activeCell="A4" sqref="A4"/>
      <pageMargins left="0.7" right="0.7" top="0.75" bottom="0.75" header="0.3" footer="0.3"/>
      <pageSetup paperSize="5" scale="35" fitToHeight="0" orientation="landscape" r:id="rId2"/>
    </customSheetView>
    <customSheetView guid="{DD364770-73A1-4C6D-9516-629A57F0EB18}" showGridLines="0" fitToPage="1">
      <pane xSplit="2" ySplit="12" topLeftCell="C13" activePane="bottomRight" state="frozen"/>
      <selection pane="bottomRight" activeCell="A4" sqref="A4"/>
      <pageMargins left="0.7" right="0.7" top="0.75" bottom="0.75" header="0.3" footer="0.3"/>
      <pageSetup paperSize="5" scale="35" fitToHeight="0" orientation="landscape" r:id="rId3"/>
    </customSheetView>
    <customSheetView guid="{E14211BF-3959-45CF-A937-AD36AACCEFAC}" showGridLines="0" fitToPage="1">
      <pane xSplit="2" ySplit="12" topLeftCell="C13" activePane="bottomRight" state="frozen"/>
      <selection pane="bottomRight" activeCell="A4" sqref="A4"/>
      <pageMargins left="0.7" right="0.7" top="0.75" bottom="0.75" header="0.3" footer="0.3"/>
      <pageSetup paperSize="5" scale="35" fitToHeight="0" orientation="landscape" r:id="rId4"/>
    </customSheetView>
    <customSheetView guid="{F416BD5B-C3AD-4F61-AAB2-55950A9B7E72}" fitToPage="1">
      <selection activeCell="V8" sqref="V8:V17"/>
      <pageMargins left="0.7" right="0.7" top="0.75" bottom="0.75" header="0.3" footer="0.3"/>
      <pageSetup paperSize="5" scale="35" fitToHeight="0" orientation="landscape" r:id="rId5"/>
    </customSheetView>
  </customSheetViews>
  <mergeCells count="5">
    <mergeCell ref="D7:D10"/>
    <mergeCell ref="E7:E11"/>
    <mergeCell ref="N7:S7"/>
    <mergeCell ref="D4:F4"/>
    <mergeCell ref="D5:F5"/>
  </mergeCells>
  <hyperlinks>
    <hyperlink ref="U37" location="Index!A1" display="Index" xr:uid="{00000000-0004-0000-4000-000000000000}"/>
  </hyperlinks>
  <pageMargins left="0.7" right="0.7" top="0.75" bottom="0.75" header="0.3" footer="0.3"/>
  <pageSetup paperSize="5" scale="35" fitToHeight="0" orientation="landscape" r:id="rId6"/>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Sheet57">
    <tabColor theme="9" tint="-0.249977111117893"/>
    <pageSetUpPr fitToPage="1"/>
  </sheetPr>
  <dimension ref="A1:AK60"/>
  <sheetViews>
    <sheetView workbookViewId="0"/>
  </sheetViews>
  <sheetFormatPr defaultColWidth="0" defaultRowHeight="12.75" zeroHeight="1"/>
  <cols>
    <col min="1" max="1" width="9.140625" style="149" customWidth="1"/>
    <col min="2" max="2" width="9.140625" style="6993" customWidth="1"/>
    <col min="3" max="3" width="40.42578125" style="149" customWidth="1"/>
    <col min="4" max="5" width="14" style="149" customWidth="1"/>
    <col min="6" max="6" width="7.42578125" style="149" bestFit="1" customWidth="1"/>
    <col min="7" max="7" width="15" style="149" bestFit="1" customWidth="1"/>
    <col min="8" max="11" width="15" style="149" customWidth="1"/>
    <col min="12" max="12" width="15.42578125" style="149" customWidth="1"/>
    <col min="13" max="13" width="15.85546875" style="149" customWidth="1"/>
    <col min="14" max="14" width="13.28515625" style="149" customWidth="1"/>
    <col min="15" max="15" width="17.28515625" style="149" bestFit="1" customWidth="1"/>
    <col min="16" max="16" width="2.28515625" style="149" customWidth="1"/>
    <col min="17" max="17" width="18.85546875" style="198" customWidth="1"/>
    <col min="18" max="18" width="6.140625" style="198" customWidth="1"/>
    <col min="19" max="19" width="16.42578125" style="198" customWidth="1"/>
    <col min="20" max="20" width="17.140625" style="198" customWidth="1"/>
    <col min="21" max="21" width="16.42578125" style="198" customWidth="1"/>
    <col min="22" max="22" width="16.85546875" style="198" customWidth="1"/>
    <col min="23" max="23" width="19.28515625" style="198" customWidth="1"/>
    <col min="24" max="24" width="18.85546875" style="198" customWidth="1"/>
    <col min="25" max="25" width="6.140625" style="198" customWidth="1"/>
    <col min="26" max="26" width="17" style="198" customWidth="1"/>
    <col min="27" max="27" width="2.85546875" style="198" customWidth="1"/>
    <col min="28" max="28" width="13.42578125" style="198" customWidth="1"/>
    <col min="29" max="29" width="13.7109375" style="198" hidden="1" customWidth="1"/>
    <col min="30" max="30" width="11.7109375" style="198" hidden="1" customWidth="1"/>
    <col min="31" max="37" width="0" style="198" hidden="1" customWidth="1"/>
    <col min="38" max="16384" width="9.140625" style="149" hidden="1"/>
  </cols>
  <sheetData>
    <row r="1" spans="1:37">
      <c r="A1" s="738"/>
      <c r="B1" s="741"/>
      <c r="C1" s="738"/>
      <c r="D1" s="738"/>
      <c r="E1" s="738"/>
      <c r="F1" s="738"/>
      <c r="G1" s="738"/>
      <c r="H1" s="738"/>
      <c r="I1" s="738"/>
      <c r="J1" s="738"/>
      <c r="K1" s="738"/>
      <c r="L1" s="738"/>
      <c r="M1" s="738"/>
      <c r="N1" s="738"/>
      <c r="O1" s="738"/>
      <c r="P1" s="738"/>
      <c r="Q1" s="703"/>
      <c r="R1" s="703"/>
      <c r="S1" s="703"/>
      <c r="T1" s="703"/>
      <c r="U1" s="703"/>
      <c r="V1" s="703"/>
      <c r="W1" s="703"/>
      <c r="X1" s="703"/>
      <c r="Y1" s="703"/>
      <c r="Z1" s="703"/>
      <c r="AA1" s="703"/>
      <c r="AB1" s="703"/>
    </row>
    <row r="2" spans="1:37" ht="13.5" thickBot="1">
      <c r="A2" s="738"/>
      <c r="B2" s="816"/>
      <c r="C2" s="661"/>
      <c r="D2" s="661"/>
      <c r="E2" s="661"/>
      <c r="F2" s="661"/>
      <c r="G2" s="661"/>
      <c r="H2" s="661"/>
      <c r="I2" s="661"/>
      <c r="J2" s="661"/>
      <c r="K2" s="661"/>
      <c r="L2" s="661"/>
      <c r="M2" s="661"/>
      <c r="N2" s="661"/>
      <c r="O2" s="661"/>
      <c r="P2" s="661"/>
      <c r="Q2" s="219"/>
      <c r="R2" s="219"/>
      <c r="S2" s="219"/>
      <c r="T2" s="219"/>
      <c r="U2" s="219"/>
      <c r="V2" s="219"/>
      <c r="W2" s="219"/>
      <c r="X2" s="219"/>
      <c r="Y2" s="219"/>
      <c r="Z2" s="219"/>
      <c r="AA2" s="219"/>
      <c r="AB2" s="703"/>
    </row>
    <row r="3" spans="1:37" s="6954" customFormat="1" ht="16.5" thickBot="1">
      <c r="A3" s="739"/>
      <c r="B3" s="896"/>
      <c r="C3" s="2858" t="s">
        <v>3007</v>
      </c>
      <c r="D3" s="2856"/>
      <c r="E3" s="2856"/>
      <c r="F3" s="2857"/>
      <c r="G3" s="896"/>
      <c r="H3" s="896"/>
      <c r="I3" s="896"/>
      <c r="J3" s="896"/>
      <c r="K3" s="896"/>
      <c r="L3" s="896"/>
      <c r="M3" s="896"/>
      <c r="N3" s="896"/>
      <c r="O3" s="896"/>
      <c r="P3" s="896"/>
      <c r="Q3" s="901"/>
      <c r="R3" s="901"/>
      <c r="S3" s="901"/>
      <c r="T3" s="901"/>
      <c r="U3" s="901"/>
      <c r="V3" s="901"/>
      <c r="W3" s="901"/>
      <c r="X3" s="901"/>
      <c r="Y3" s="901"/>
      <c r="Z3" s="62" t="s">
        <v>2861</v>
      </c>
      <c r="AA3" s="901"/>
      <c r="AB3" s="761"/>
      <c r="AC3" s="7026"/>
      <c r="AD3" s="7027"/>
      <c r="AE3" s="7027"/>
      <c r="AF3" s="7027"/>
      <c r="AG3" s="7027"/>
      <c r="AH3" s="7027"/>
      <c r="AI3" s="7027"/>
      <c r="AJ3" s="7027"/>
      <c r="AK3" s="7027"/>
    </row>
    <row r="4" spans="1:37" s="6954" customFormat="1" ht="15.75">
      <c r="A4" s="739"/>
      <c r="B4" s="896"/>
      <c r="C4" s="2853" t="s">
        <v>57</v>
      </c>
      <c r="D4" s="8622" t="str">
        <f>U.2!D4</f>
        <v>ABC Company</v>
      </c>
      <c r="E4" s="8623"/>
      <c r="F4" s="8624"/>
      <c r="G4" s="896"/>
      <c r="H4" s="896"/>
      <c r="I4" s="896"/>
      <c r="J4" s="896"/>
      <c r="K4" s="896"/>
      <c r="L4" s="896"/>
      <c r="M4" s="896"/>
      <c r="N4" s="896"/>
      <c r="O4" s="896"/>
      <c r="P4" s="896"/>
      <c r="Q4" s="901"/>
      <c r="R4" s="901"/>
      <c r="S4" s="901"/>
      <c r="T4" s="901"/>
      <c r="U4" s="901"/>
      <c r="V4" s="901"/>
      <c r="W4" s="901"/>
      <c r="X4" s="901"/>
      <c r="Y4" s="901"/>
      <c r="Z4" s="901"/>
      <c r="AA4" s="901"/>
      <c r="AB4" s="761"/>
      <c r="AC4" s="7026"/>
      <c r="AD4" s="7027"/>
      <c r="AE4" s="7027"/>
      <c r="AF4" s="7027"/>
      <c r="AG4" s="7027"/>
      <c r="AH4" s="7027"/>
      <c r="AI4" s="7027"/>
      <c r="AJ4" s="7027"/>
      <c r="AK4" s="7027"/>
    </row>
    <row r="5" spans="1:37" s="6954" customFormat="1" ht="16.5" thickBot="1">
      <c r="A5" s="739"/>
      <c r="B5" s="896"/>
      <c r="C5" s="2836" t="s">
        <v>2719</v>
      </c>
      <c r="D5" s="8625">
        <f>U.2!D5</f>
        <v>44196</v>
      </c>
      <c r="E5" s="8626"/>
      <c r="F5" s="8627"/>
      <c r="G5" s="896"/>
      <c r="H5" s="896"/>
      <c r="I5" s="896"/>
      <c r="J5" s="896"/>
      <c r="K5" s="896"/>
      <c r="L5" s="896"/>
      <c r="M5" s="896"/>
      <c r="N5" s="896"/>
      <c r="O5" s="896"/>
      <c r="P5" s="896"/>
      <c r="Q5" s="901"/>
      <c r="R5" s="901"/>
      <c r="S5" s="901"/>
      <c r="T5" s="901"/>
      <c r="U5" s="901"/>
      <c r="V5" s="901"/>
      <c r="W5" s="901"/>
      <c r="X5" s="901"/>
      <c r="Y5" s="901"/>
      <c r="Z5" s="901"/>
      <c r="AA5" s="901"/>
      <c r="AB5" s="761"/>
      <c r="AC5" s="7026"/>
      <c r="AD5" s="7027"/>
      <c r="AE5" s="7027"/>
      <c r="AF5" s="7027"/>
      <c r="AG5" s="7027"/>
      <c r="AH5" s="7027"/>
      <c r="AI5" s="7027"/>
      <c r="AJ5" s="7027"/>
      <c r="AK5" s="7027"/>
    </row>
    <row r="6" spans="1:37" s="6954" customFormat="1" ht="15" customHeight="1">
      <c r="A6" s="739"/>
      <c r="B6" s="900"/>
      <c r="C6" s="882"/>
      <c r="D6" s="882"/>
      <c r="E6" s="882"/>
      <c r="F6" s="882"/>
      <c r="G6" s="882"/>
      <c r="H6" s="882"/>
      <c r="I6" s="882"/>
      <c r="J6" s="882"/>
      <c r="K6" s="882"/>
      <c r="L6" s="882"/>
      <c r="M6" s="882"/>
      <c r="N6" s="882"/>
      <c r="O6" s="882"/>
      <c r="P6" s="882"/>
      <c r="Q6" s="217"/>
      <c r="R6" s="217"/>
      <c r="S6" s="217"/>
      <c r="T6" s="217"/>
      <c r="U6" s="217"/>
      <c r="V6" s="217"/>
      <c r="W6" s="217"/>
      <c r="X6" s="217"/>
      <c r="Y6" s="217"/>
      <c r="Z6" s="217"/>
      <c r="AA6" s="217"/>
      <c r="AB6" s="702"/>
      <c r="AC6" s="7027"/>
      <c r="AD6" s="7027"/>
      <c r="AE6" s="7027"/>
      <c r="AF6" s="7027"/>
      <c r="AG6" s="7027"/>
      <c r="AH6" s="7027"/>
      <c r="AI6" s="7027"/>
      <c r="AJ6" s="7027"/>
      <c r="AK6" s="7027"/>
    </row>
    <row r="7" spans="1:37" s="6954" customFormat="1" ht="15" customHeight="1" thickBot="1">
      <c r="A7" s="739"/>
      <c r="B7" s="900"/>
      <c r="C7" s="882"/>
      <c r="D7" s="882"/>
      <c r="E7" s="882"/>
      <c r="F7" s="882"/>
      <c r="G7" s="882"/>
      <c r="H7" s="882"/>
      <c r="I7" s="882"/>
      <c r="J7" s="882"/>
      <c r="K7" s="882"/>
      <c r="L7" s="882"/>
      <c r="M7" s="882"/>
      <c r="N7" s="882"/>
      <c r="O7" s="882"/>
      <c r="P7" s="882"/>
      <c r="Q7" s="217"/>
      <c r="R7" s="217"/>
      <c r="S7" s="217"/>
      <c r="T7" s="217"/>
      <c r="U7" s="217"/>
      <c r="V7" s="217"/>
      <c r="W7" s="217"/>
      <c r="X7" s="217"/>
      <c r="Y7" s="217"/>
      <c r="Z7" s="217"/>
      <c r="AA7" s="217"/>
      <c r="AB7" s="702"/>
      <c r="AC7" s="7027"/>
      <c r="AD7" s="7027"/>
      <c r="AE7" s="7027"/>
      <c r="AF7" s="7027"/>
      <c r="AG7" s="7027"/>
      <c r="AH7" s="7027"/>
      <c r="AI7" s="7027"/>
      <c r="AJ7" s="7027"/>
      <c r="AK7" s="7027"/>
    </row>
    <row r="8" spans="1:37" ht="15" customHeight="1">
      <c r="A8" s="738"/>
      <c r="B8" s="816"/>
      <c r="C8" s="337"/>
      <c r="D8" s="9102" t="s">
        <v>1224</v>
      </c>
      <c r="E8" s="8890" t="s">
        <v>1531</v>
      </c>
      <c r="F8" s="595"/>
      <c r="G8" s="602"/>
      <c r="H8" s="602"/>
      <c r="I8" s="602" t="s">
        <v>1532</v>
      </c>
      <c r="J8" s="602"/>
      <c r="K8" s="602" t="s">
        <v>1532</v>
      </c>
      <c r="L8" s="603"/>
      <c r="M8" s="603"/>
      <c r="N8" s="603"/>
      <c r="O8" s="604"/>
      <c r="P8" s="660"/>
      <c r="Q8" s="393" t="s">
        <v>1523</v>
      </c>
      <c r="R8" s="214"/>
      <c r="S8" s="9030" t="s">
        <v>210</v>
      </c>
      <c r="T8" s="9031"/>
      <c r="U8" s="9031"/>
      <c r="V8" s="9031"/>
      <c r="W8" s="9031"/>
      <c r="X8" s="9104"/>
      <c r="Y8" s="193"/>
      <c r="Z8" s="393" t="s">
        <v>1522</v>
      </c>
      <c r="AA8" s="150"/>
      <c r="AB8" s="762"/>
      <c r="AC8" s="150"/>
      <c r="AD8" s="150"/>
    </row>
    <row r="9" spans="1:37">
      <c r="A9" s="738"/>
      <c r="B9" s="816"/>
      <c r="C9" s="340"/>
      <c r="D9" s="8902"/>
      <c r="E9" s="8904"/>
      <c r="F9" s="625"/>
      <c r="G9" s="625"/>
      <c r="H9" s="625"/>
      <c r="I9" s="625" t="s">
        <v>1533</v>
      </c>
      <c r="J9" s="625" t="s">
        <v>1534</v>
      </c>
      <c r="K9" s="625" t="s">
        <v>1533</v>
      </c>
      <c r="L9" s="625"/>
      <c r="M9" s="625"/>
      <c r="N9" s="625"/>
      <c r="O9" s="342"/>
      <c r="P9" s="660"/>
      <c r="Q9" s="396" t="s">
        <v>1526</v>
      </c>
      <c r="R9" s="969"/>
      <c r="S9" s="649"/>
      <c r="T9" s="624"/>
      <c r="U9" s="624"/>
      <c r="V9" s="624"/>
      <c r="W9" s="624"/>
      <c r="X9" s="653" t="s">
        <v>1523</v>
      </c>
      <c r="Y9" s="837"/>
      <c r="Z9" s="394" t="s">
        <v>1524</v>
      </c>
      <c r="AA9" s="909"/>
      <c r="AB9" s="764"/>
      <c r="AC9" s="7029"/>
      <c r="AD9" s="150"/>
    </row>
    <row r="10" spans="1:37">
      <c r="A10" s="738"/>
      <c r="B10" s="816"/>
      <c r="C10" s="340" t="s">
        <v>60</v>
      </c>
      <c r="D10" s="8902"/>
      <c r="E10" s="8904"/>
      <c r="F10" s="625" t="s">
        <v>1246</v>
      </c>
      <c r="G10" s="625" t="s">
        <v>580</v>
      </c>
      <c r="H10" s="625" t="s">
        <v>1525</v>
      </c>
      <c r="I10" s="625" t="s">
        <v>1535</v>
      </c>
      <c r="J10" s="625" t="s">
        <v>1363</v>
      </c>
      <c r="K10" s="625" t="s">
        <v>1535</v>
      </c>
      <c r="L10" s="625" t="s">
        <v>1249</v>
      </c>
      <c r="M10" s="625" t="s">
        <v>1250</v>
      </c>
      <c r="N10" s="3822" t="s">
        <v>4162</v>
      </c>
      <c r="O10" s="3857" t="s">
        <v>1262</v>
      </c>
      <c r="P10" s="660"/>
      <c r="Q10" s="395">
        <v>43465</v>
      </c>
      <c r="R10" s="969"/>
      <c r="S10" s="650" t="s">
        <v>1404</v>
      </c>
      <c r="T10" s="625" t="s">
        <v>1249</v>
      </c>
      <c r="U10" s="625" t="s">
        <v>1250</v>
      </c>
      <c r="V10" s="3822" t="s">
        <v>4162</v>
      </c>
      <c r="W10" s="3857" t="s">
        <v>1262</v>
      </c>
      <c r="X10" s="342" t="s">
        <v>1526</v>
      </c>
      <c r="Y10" s="972"/>
      <c r="Z10" s="394" t="s">
        <v>1462</v>
      </c>
      <c r="AA10" s="868"/>
      <c r="AB10" s="765"/>
      <c r="AC10" s="7029"/>
    </row>
    <row r="11" spans="1:37">
      <c r="A11" s="738"/>
      <c r="B11" s="816"/>
      <c r="C11" s="340"/>
      <c r="D11" s="8902"/>
      <c r="E11" s="8904"/>
      <c r="F11" s="625" t="s">
        <v>1259</v>
      </c>
      <c r="G11" s="625" t="s">
        <v>1260</v>
      </c>
      <c r="H11" s="625" t="s">
        <v>1536</v>
      </c>
      <c r="I11" s="647">
        <v>43465</v>
      </c>
      <c r="J11" s="625" t="s">
        <v>1535</v>
      </c>
      <c r="K11" s="647">
        <v>43465</v>
      </c>
      <c r="L11" s="625" t="s">
        <v>1261</v>
      </c>
      <c r="M11" s="625" t="s">
        <v>1261</v>
      </c>
      <c r="N11" s="2837" t="s">
        <v>1261</v>
      </c>
      <c r="O11" s="3857" t="s">
        <v>1261</v>
      </c>
      <c r="P11" s="660"/>
      <c r="Q11" s="396" t="s">
        <v>1309</v>
      </c>
      <c r="R11" s="969"/>
      <c r="S11" s="340"/>
      <c r="T11" s="625" t="s">
        <v>1261</v>
      </c>
      <c r="U11" s="625" t="s">
        <v>1261</v>
      </c>
      <c r="V11" s="2837" t="s">
        <v>1261</v>
      </c>
      <c r="W11" s="3857" t="s">
        <v>1261</v>
      </c>
      <c r="X11" s="654">
        <v>43465</v>
      </c>
      <c r="Y11" s="837"/>
      <c r="Z11" s="395">
        <v>43465</v>
      </c>
      <c r="AA11" s="868"/>
      <c r="AB11" s="765"/>
      <c r="AC11" s="7029"/>
    </row>
    <row r="12" spans="1:37">
      <c r="A12" s="738"/>
      <c r="B12" s="816"/>
      <c r="C12" s="352"/>
      <c r="D12" s="663" t="s">
        <v>344</v>
      </c>
      <c r="E12" s="646"/>
      <c r="F12" s="401"/>
      <c r="G12" s="663" t="s">
        <v>390</v>
      </c>
      <c r="H12" s="401"/>
      <c r="I12" s="401" t="s">
        <v>1463</v>
      </c>
      <c r="J12" s="401" t="s">
        <v>1309</v>
      </c>
      <c r="K12" s="401" t="s">
        <v>1309</v>
      </c>
      <c r="L12" s="401"/>
      <c r="M12" s="401"/>
      <c r="N12" s="401"/>
      <c r="O12" s="655" t="s">
        <v>1537</v>
      </c>
      <c r="P12" s="660"/>
      <c r="Q12" s="657"/>
      <c r="R12" s="969"/>
      <c r="S12" s="651"/>
      <c r="T12" s="401"/>
      <c r="U12" s="401"/>
      <c r="V12" s="401"/>
      <c r="W12" s="648" t="s">
        <v>1546</v>
      </c>
      <c r="X12" s="655" t="s">
        <v>1309</v>
      </c>
      <c r="Y12" s="837"/>
      <c r="Z12" s="657" t="s">
        <v>1309</v>
      </c>
      <c r="AA12" s="904"/>
      <c r="AB12" s="763"/>
      <c r="AC12" s="7029"/>
    </row>
    <row r="13" spans="1:37">
      <c r="A13" s="738"/>
      <c r="B13" s="816"/>
      <c r="C13" s="601" t="s">
        <v>392</v>
      </c>
      <c r="D13" s="152" t="s">
        <v>409</v>
      </c>
      <c r="E13" s="152" t="s">
        <v>410</v>
      </c>
      <c r="F13" s="152" t="s">
        <v>411</v>
      </c>
      <c r="G13" s="152" t="s">
        <v>412</v>
      </c>
      <c r="H13" s="152" t="s">
        <v>413</v>
      </c>
      <c r="I13" s="153" t="s">
        <v>414</v>
      </c>
      <c r="J13" s="153" t="s">
        <v>415</v>
      </c>
      <c r="K13" s="153" t="s">
        <v>416</v>
      </c>
      <c r="L13" s="153" t="s">
        <v>417</v>
      </c>
      <c r="M13" s="153" t="s">
        <v>418</v>
      </c>
      <c r="N13" s="153" t="s">
        <v>419</v>
      </c>
      <c r="O13" s="605" t="s">
        <v>420</v>
      </c>
      <c r="P13" s="661"/>
      <c r="Q13" s="397" t="s">
        <v>421</v>
      </c>
      <c r="R13" s="970"/>
      <c r="S13" s="777" t="s">
        <v>422</v>
      </c>
      <c r="T13" s="779" t="s">
        <v>1093</v>
      </c>
      <c r="U13" s="778" t="s">
        <v>1094</v>
      </c>
      <c r="V13" s="153" t="s">
        <v>1095</v>
      </c>
      <c r="W13" s="153" t="s">
        <v>1096</v>
      </c>
      <c r="X13" s="605" t="s">
        <v>1097</v>
      </c>
      <c r="Y13" s="837"/>
      <c r="Z13" s="397" t="s">
        <v>1098</v>
      </c>
      <c r="AA13" s="905"/>
      <c r="AB13" s="766"/>
      <c r="AC13" s="7030"/>
    </row>
    <row r="14" spans="1:37">
      <c r="A14" s="738"/>
      <c r="B14" s="816"/>
      <c r="C14" s="659" t="s">
        <v>1538</v>
      </c>
      <c r="D14" s="3635"/>
      <c r="E14" s="3635"/>
      <c r="F14" s="3636"/>
      <c r="G14" s="3638" t="b">
        <v>1</v>
      </c>
      <c r="H14" s="3637">
        <v>0</v>
      </c>
      <c r="I14" s="3637"/>
      <c r="J14" s="3637"/>
      <c r="K14" s="3637"/>
      <c r="L14" s="3637">
        <v>0</v>
      </c>
      <c r="M14" s="3637">
        <v>0</v>
      </c>
      <c r="N14" s="3637">
        <v>0</v>
      </c>
      <c r="O14" s="3586">
        <f>L14+M14-N14</f>
        <v>0</v>
      </c>
      <c r="P14" s="661"/>
      <c r="Q14" s="3646">
        <v>0</v>
      </c>
      <c r="R14" s="971"/>
      <c r="S14" s="3642">
        <v>0</v>
      </c>
      <c r="T14" s="3637">
        <v>0</v>
      </c>
      <c r="U14" s="3637">
        <v>0</v>
      </c>
      <c r="V14" s="3637">
        <v>0</v>
      </c>
      <c r="W14" s="3663">
        <f>T14+U14-V14</f>
        <v>0</v>
      </c>
      <c r="X14" s="3643">
        <v>0</v>
      </c>
      <c r="Y14" s="3664"/>
      <c r="Z14" s="3646">
        <v>0</v>
      </c>
      <c r="AA14" s="906"/>
      <c r="AB14" s="768"/>
      <c r="AC14" s="2486"/>
    </row>
    <row r="15" spans="1:37">
      <c r="A15" s="738"/>
      <c r="B15" s="816"/>
      <c r="C15" s="659" t="s">
        <v>1539</v>
      </c>
      <c r="D15" s="3635"/>
      <c r="E15" s="3635"/>
      <c r="F15" s="3636"/>
      <c r="G15" s="3638" t="b">
        <v>0</v>
      </c>
      <c r="H15" s="3637"/>
      <c r="I15" s="3637">
        <v>0</v>
      </c>
      <c r="J15" s="3637">
        <v>0</v>
      </c>
      <c r="K15" s="3637">
        <f>I15+J15</f>
        <v>0</v>
      </c>
      <c r="L15" s="3637">
        <v>0</v>
      </c>
      <c r="M15" s="3637">
        <v>0</v>
      </c>
      <c r="N15" s="3637">
        <v>0</v>
      </c>
      <c r="O15" s="3586">
        <f>L15+M15-N15</f>
        <v>0</v>
      </c>
      <c r="P15" s="661"/>
      <c r="Q15" s="3646">
        <v>0</v>
      </c>
      <c r="R15" s="971"/>
      <c r="S15" s="3642">
        <v>0</v>
      </c>
      <c r="T15" s="3637">
        <v>0</v>
      </c>
      <c r="U15" s="3637">
        <v>0</v>
      </c>
      <c r="V15" s="3637">
        <v>0</v>
      </c>
      <c r="W15" s="3663">
        <f>T15+U15-V15</f>
        <v>0</v>
      </c>
      <c r="X15" s="3643">
        <v>0</v>
      </c>
      <c r="Y15" s="3664"/>
      <c r="Z15" s="3646">
        <v>0</v>
      </c>
      <c r="AA15" s="906"/>
      <c r="AB15" s="768"/>
      <c r="AC15" s="2486"/>
    </row>
    <row r="16" spans="1:37">
      <c r="A16" s="738"/>
      <c r="B16" s="816"/>
      <c r="C16" s="659" t="s">
        <v>1540</v>
      </c>
      <c r="D16" s="3635"/>
      <c r="E16" s="3635"/>
      <c r="F16" s="3636"/>
      <c r="G16" s="3638" t="b">
        <v>0</v>
      </c>
      <c r="H16" s="3637"/>
      <c r="I16" s="3637">
        <v>0</v>
      </c>
      <c r="J16" s="3637">
        <v>0</v>
      </c>
      <c r="K16" s="3637">
        <f>I16+J16</f>
        <v>0</v>
      </c>
      <c r="L16" s="3637">
        <v>0</v>
      </c>
      <c r="M16" s="3637">
        <v>0</v>
      </c>
      <c r="N16" s="3637">
        <v>0</v>
      </c>
      <c r="O16" s="3586">
        <f>L16+M16-N16</f>
        <v>0</v>
      </c>
      <c r="P16" s="661"/>
      <c r="Q16" s="3646">
        <v>0</v>
      </c>
      <c r="R16" s="971"/>
      <c r="S16" s="3642">
        <v>0</v>
      </c>
      <c r="T16" s="3637">
        <v>0</v>
      </c>
      <c r="U16" s="3637">
        <v>0</v>
      </c>
      <c r="V16" s="3637">
        <v>0</v>
      </c>
      <c r="W16" s="3663">
        <f>T16+U16-V16</f>
        <v>0</v>
      </c>
      <c r="X16" s="3643">
        <v>0</v>
      </c>
      <c r="Y16" s="3664"/>
      <c r="Z16" s="3646">
        <v>0</v>
      </c>
      <c r="AA16" s="906"/>
      <c r="AB16" s="768"/>
      <c r="AC16" s="2486"/>
    </row>
    <row r="17" spans="1:29">
      <c r="A17" s="738"/>
      <c r="B17" s="816"/>
      <c r="C17" s="659" t="s">
        <v>3525</v>
      </c>
      <c r="D17" s="3605"/>
      <c r="E17" s="3605"/>
      <c r="F17" s="3577"/>
      <c r="G17" s="3638" t="b">
        <v>0</v>
      </c>
      <c r="H17" s="3637"/>
      <c r="I17" s="3637">
        <v>0</v>
      </c>
      <c r="J17" s="3637">
        <v>0</v>
      </c>
      <c r="K17" s="3637">
        <f t="shared" ref="K17:K24" si="0">I17+J17</f>
        <v>0</v>
      </c>
      <c r="L17" s="3637">
        <v>0</v>
      </c>
      <c r="M17" s="3637">
        <v>0</v>
      </c>
      <c r="N17" s="3637">
        <v>0</v>
      </c>
      <c r="O17" s="3586">
        <f t="shared" ref="O17:O24" si="1">L17+M17-N17</f>
        <v>0</v>
      </c>
      <c r="P17" s="661"/>
      <c r="Q17" s="3646">
        <v>0</v>
      </c>
      <c r="R17" s="971"/>
      <c r="S17" s="3642">
        <v>0</v>
      </c>
      <c r="T17" s="3637">
        <v>0</v>
      </c>
      <c r="U17" s="3637">
        <v>0</v>
      </c>
      <c r="V17" s="3637">
        <v>0</v>
      </c>
      <c r="W17" s="3663">
        <f t="shared" ref="W17:W24" si="2">T17+U17-V17</f>
        <v>0</v>
      </c>
      <c r="X17" s="3643">
        <v>0</v>
      </c>
      <c r="Y17" s="3664"/>
      <c r="Z17" s="3646">
        <v>0</v>
      </c>
      <c r="AA17" s="906"/>
      <c r="AB17" s="768"/>
      <c r="AC17" s="2486"/>
    </row>
    <row r="18" spans="1:29">
      <c r="A18" s="738"/>
      <c r="B18" s="816"/>
      <c r="C18" s="659" t="s">
        <v>3526</v>
      </c>
      <c r="D18" s="3605"/>
      <c r="E18" s="3605"/>
      <c r="F18" s="3577"/>
      <c r="G18" s="3638" t="b">
        <v>0</v>
      </c>
      <c r="H18" s="3637"/>
      <c r="I18" s="3637">
        <v>0</v>
      </c>
      <c r="J18" s="3637">
        <v>0</v>
      </c>
      <c r="K18" s="3637">
        <f t="shared" si="0"/>
        <v>0</v>
      </c>
      <c r="L18" s="3637">
        <v>0</v>
      </c>
      <c r="M18" s="3637">
        <v>0</v>
      </c>
      <c r="N18" s="3637">
        <v>0</v>
      </c>
      <c r="O18" s="3586">
        <f t="shared" si="1"/>
        <v>0</v>
      </c>
      <c r="P18" s="661"/>
      <c r="Q18" s="3646">
        <v>0</v>
      </c>
      <c r="R18" s="971"/>
      <c r="S18" s="3642">
        <v>0</v>
      </c>
      <c r="T18" s="3637">
        <v>0</v>
      </c>
      <c r="U18" s="3637">
        <v>0</v>
      </c>
      <c r="V18" s="3637">
        <v>0</v>
      </c>
      <c r="W18" s="3663">
        <f t="shared" si="2"/>
        <v>0</v>
      </c>
      <c r="X18" s="3643">
        <v>0</v>
      </c>
      <c r="Y18" s="3664"/>
      <c r="Z18" s="3646">
        <v>0</v>
      </c>
      <c r="AA18" s="906"/>
      <c r="AB18" s="768"/>
      <c r="AC18" s="2486"/>
    </row>
    <row r="19" spans="1:29">
      <c r="A19" s="738"/>
      <c r="B19" s="816"/>
      <c r="C19" s="659" t="s">
        <v>3527</v>
      </c>
      <c r="D19" s="3605"/>
      <c r="E19" s="3605"/>
      <c r="F19" s="3577"/>
      <c r="G19" s="3638" t="b">
        <v>0</v>
      </c>
      <c r="H19" s="3637"/>
      <c r="I19" s="3637">
        <v>0</v>
      </c>
      <c r="J19" s="3637">
        <v>0</v>
      </c>
      <c r="K19" s="3637">
        <f t="shared" si="0"/>
        <v>0</v>
      </c>
      <c r="L19" s="3637">
        <v>0</v>
      </c>
      <c r="M19" s="3637">
        <v>0</v>
      </c>
      <c r="N19" s="3637">
        <v>0</v>
      </c>
      <c r="O19" s="3586">
        <f t="shared" si="1"/>
        <v>0</v>
      </c>
      <c r="P19" s="661"/>
      <c r="Q19" s="3646">
        <v>0</v>
      </c>
      <c r="R19" s="971"/>
      <c r="S19" s="3642">
        <v>0</v>
      </c>
      <c r="T19" s="3637">
        <v>0</v>
      </c>
      <c r="U19" s="3637">
        <v>0</v>
      </c>
      <c r="V19" s="3637">
        <v>0</v>
      </c>
      <c r="W19" s="3663">
        <f t="shared" si="2"/>
        <v>0</v>
      </c>
      <c r="X19" s="3643">
        <v>0</v>
      </c>
      <c r="Y19" s="3664"/>
      <c r="Z19" s="3646">
        <v>0</v>
      </c>
      <c r="AA19" s="906"/>
      <c r="AB19" s="768"/>
      <c r="AC19" s="2486"/>
    </row>
    <row r="20" spans="1:29">
      <c r="A20" s="738"/>
      <c r="B20" s="816"/>
      <c r="C20" s="659" t="s">
        <v>3528</v>
      </c>
      <c r="D20" s="3605"/>
      <c r="E20" s="3605"/>
      <c r="F20" s="3577"/>
      <c r="G20" s="3638" t="b">
        <v>0</v>
      </c>
      <c r="H20" s="3637"/>
      <c r="I20" s="3637">
        <v>0</v>
      </c>
      <c r="J20" s="3637">
        <v>0</v>
      </c>
      <c r="K20" s="3637">
        <f t="shared" si="0"/>
        <v>0</v>
      </c>
      <c r="L20" s="3637">
        <v>0</v>
      </c>
      <c r="M20" s="3637">
        <v>0</v>
      </c>
      <c r="N20" s="3637">
        <v>0</v>
      </c>
      <c r="O20" s="3586">
        <f t="shared" si="1"/>
        <v>0</v>
      </c>
      <c r="P20" s="661"/>
      <c r="Q20" s="3646">
        <v>0</v>
      </c>
      <c r="R20" s="971"/>
      <c r="S20" s="3642">
        <v>0</v>
      </c>
      <c r="T20" s="3637">
        <v>0</v>
      </c>
      <c r="U20" s="3637">
        <v>0</v>
      </c>
      <c r="V20" s="3637">
        <v>0</v>
      </c>
      <c r="W20" s="3663">
        <f t="shared" si="2"/>
        <v>0</v>
      </c>
      <c r="X20" s="3643">
        <v>0</v>
      </c>
      <c r="Y20" s="3664"/>
      <c r="Z20" s="3646">
        <v>0</v>
      </c>
      <c r="AA20" s="906"/>
      <c r="AB20" s="768"/>
      <c r="AC20" s="2486"/>
    </row>
    <row r="21" spans="1:29">
      <c r="A21" s="738"/>
      <c r="B21" s="816"/>
      <c r="C21" s="659" t="s">
        <v>3529</v>
      </c>
      <c r="D21" s="3605"/>
      <c r="E21" s="3605"/>
      <c r="F21" s="3577"/>
      <c r="G21" s="3638" t="b">
        <v>0</v>
      </c>
      <c r="H21" s="3637"/>
      <c r="I21" s="3637">
        <v>0</v>
      </c>
      <c r="J21" s="3637">
        <v>0</v>
      </c>
      <c r="K21" s="3637">
        <f t="shared" si="0"/>
        <v>0</v>
      </c>
      <c r="L21" s="3637">
        <v>0</v>
      </c>
      <c r="M21" s="3637">
        <v>0</v>
      </c>
      <c r="N21" s="3637">
        <v>0</v>
      </c>
      <c r="O21" s="3586">
        <f t="shared" si="1"/>
        <v>0</v>
      </c>
      <c r="P21" s="661"/>
      <c r="Q21" s="3646">
        <v>0</v>
      </c>
      <c r="R21" s="971"/>
      <c r="S21" s="3642">
        <v>0</v>
      </c>
      <c r="T21" s="3637">
        <v>0</v>
      </c>
      <c r="U21" s="3637">
        <v>0</v>
      </c>
      <c r="V21" s="3637">
        <v>0</v>
      </c>
      <c r="W21" s="3663">
        <f t="shared" si="2"/>
        <v>0</v>
      </c>
      <c r="X21" s="3643">
        <v>0</v>
      </c>
      <c r="Y21" s="3664"/>
      <c r="Z21" s="3646">
        <v>0</v>
      </c>
      <c r="AA21" s="906"/>
      <c r="AB21" s="768"/>
      <c r="AC21" s="2486"/>
    </row>
    <row r="22" spans="1:29">
      <c r="A22" s="738"/>
      <c r="B22" s="816"/>
      <c r="C22" s="659" t="s">
        <v>3530</v>
      </c>
      <c r="D22" s="3605"/>
      <c r="E22" s="3605"/>
      <c r="F22" s="3577"/>
      <c r="G22" s="3638" t="b">
        <v>0</v>
      </c>
      <c r="H22" s="3637"/>
      <c r="I22" s="3637">
        <v>0</v>
      </c>
      <c r="J22" s="3637">
        <v>0</v>
      </c>
      <c r="K22" s="3637">
        <f t="shared" si="0"/>
        <v>0</v>
      </c>
      <c r="L22" s="3637">
        <v>0</v>
      </c>
      <c r="M22" s="3637">
        <v>0</v>
      </c>
      <c r="N22" s="3637">
        <v>0</v>
      </c>
      <c r="O22" s="3586">
        <f t="shared" si="1"/>
        <v>0</v>
      </c>
      <c r="P22" s="661"/>
      <c r="Q22" s="3646">
        <v>0</v>
      </c>
      <c r="R22" s="971"/>
      <c r="S22" s="3642">
        <v>0</v>
      </c>
      <c r="T22" s="3637">
        <v>0</v>
      </c>
      <c r="U22" s="3637">
        <v>0</v>
      </c>
      <c r="V22" s="3637">
        <v>0</v>
      </c>
      <c r="W22" s="3663">
        <f t="shared" si="2"/>
        <v>0</v>
      </c>
      <c r="X22" s="3643">
        <v>0</v>
      </c>
      <c r="Y22" s="3664"/>
      <c r="Z22" s="3646">
        <v>0</v>
      </c>
      <c r="AA22" s="906"/>
      <c r="AB22" s="768"/>
      <c r="AC22" s="2486"/>
    </row>
    <row r="23" spans="1:29">
      <c r="A23" s="738"/>
      <c r="B23" s="816"/>
      <c r="C23" s="659" t="s">
        <v>3531</v>
      </c>
      <c r="D23" s="3605"/>
      <c r="E23" s="3605"/>
      <c r="F23" s="3577"/>
      <c r="G23" s="3638" t="b">
        <v>0</v>
      </c>
      <c r="H23" s="3637"/>
      <c r="I23" s="3637">
        <v>0</v>
      </c>
      <c r="J23" s="3637">
        <v>0</v>
      </c>
      <c r="K23" s="3637">
        <f t="shared" si="0"/>
        <v>0</v>
      </c>
      <c r="L23" s="3637">
        <v>0</v>
      </c>
      <c r="M23" s="3637">
        <v>0</v>
      </c>
      <c r="N23" s="3637">
        <v>0</v>
      </c>
      <c r="O23" s="3586">
        <f t="shared" si="1"/>
        <v>0</v>
      </c>
      <c r="P23" s="661"/>
      <c r="Q23" s="3646">
        <v>0</v>
      </c>
      <c r="R23" s="971"/>
      <c r="S23" s="3642">
        <v>0</v>
      </c>
      <c r="T23" s="3637">
        <v>0</v>
      </c>
      <c r="U23" s="3637">
        <v>0</v>
      </c>
      <c r="V23" s="3637">
        <v>0</v>
      </c>
      <c r="W23" s="3663">
        <f t="shared" si="2"/>
        <v>0</v>
      </c>
      <c r="X23" s="3643">
        <v>0</v>
      </c>
      <c r="Y23" s="3664"/>
      <c r="Z23" s="3646">
        <v>0</v>
      </c>
      <c r="AA23" s="906"/>
      <c r="AB23" s="768"/>
      <c r="AC23" s="2486"/>
    </row>
    <row r="24" spans="1:29">
      <c r="A24" s="738"/>
      <c r="B24" s="816"/>
      <c r="C24" s="659" t="s">
        <v>3532</v>
      </c>
      <c r="D24" s="3605"/>
      <c r="E24" s="3605"/>
      <c r="F24" s="3577"/>
      <c r="G24" s="3638" t="b">
        <v>0</v>
      </c>
      <c r="H24" s="3637"/>
      <c r="I24" s="3637">
        <v>0</v>
      </c>
      <c r="J24" s="3637">
        <v>0</v>
      </c>
      <c r="K24" s="3637">
        <f t="shared" si="0"/>
        <v>0</v>
      </c>
      <c r="L24" s="3637">
        <v>0</v>
      </c>
      <c r="M24" s="3637">
        <v>0</v>
      </c>
      <c r="N24" s="3637">
        <v>0</v>
      </c>
      <c r="O24" s="3586">
        <f t="shared" si="1"/>
        <v>0</v>
      </c>
      <c r="P24" s="661"/>
      <c r="Q24" s="3646">
        <v>0</v>
      </c>
      <c r="R24" s="971"/>
      <c r="S24" s="3642">
        <v>0</v>
      </c>
      <c r="T24" s="3637">
        <v>0</v>
      </c>
      <c r="U24" s="3637">
        <v>0</v>
      </c>
      <c r="V24" s="3637">
        <v>0</v>
      </c>
      <c r="W24" s="3663">
        <f t="shared" si="2"/>
        <v>0</v>
      </c>
      <c r="X24" s="3643">
        <v>0</v>
      </c>
      <c r="Y24" s="3664"/>
      <c r="Z24" s="3646">
        <v>0</v>
      </c>
      <c r="AA24" s="906"/>
      <c r="AB24" s="768"/>
      <c r="AC24" s="2486"/>
    </row>
    <row r="25" spans="1:29">
      <c r="A25" s="738"/>
      <c r="B25" s="816"/>
      <c r="C25" s="659"/>
      <c r="D25" s="3635"/>
      <c r="E25" s="3635"/>
      <c r="F25" s="3636"/>
      <c r="G25" s="3638"/>
      <c r="H25" s="3637"/>
      <c r="I25" s="3637"/>
      <c r="J25" s="3637"/>
      <c r="K25" s="3637"/>
      <c r="L25" s="3637"/>
      <c r="M25" s="3637"/>
      <c r="N25" s="3637"/>
      <c r="O25" s="3633"/>
      <c r="P25" s="661"/>
      <c r="Q25" s="3646"/>
      <c r="R25" s="971"/>
      <c r="S25" s="3642"/>
      <c r="T25" s="3637"/>
      <c r="U25" s="3637"/>
      <c r="V25" s="3637"/>
      <c r="W25" s="3671"/>
      <c r="X25" s="3643"/>
      <c r="Y25" s="3664"/>
      <c r="Z25" s="3646"/>
      <c r="AA25" s="906"/>
      <c r="AB25" s="768"/>
      <c r="AC25" s="2486"/>
    </row>
    <row r="26" spans="1:29">
      <c r="A26" s="738"/>
      <c r="B26" s="816"/>
      <c r="C26" s="659" t="s">
        <v>1541</v>
      </c>
      <c r="D26" s="3635"/>
      <c r="E26" s="3635"/>
      <c r="F26" s="3636"/>
      <c r="G26" s="3638" t="b">
        <v>1</v>
      </c>
      <c r="H26" s="3637">
        <v>0</v>
      </c>
      <c r="I26" s="3637"/>
      <c r="J26" s="3637"/>
      <c r="K26" s="3637"/>
      <c r="L26" s="3637">
        <v>0</v>
      </c>
      <c r="M26" s="3637">
        <v>0</v>
      </c>
      <c r="N26" s="3637">
        <v>0</v>
      </c>
      <c r="O26" s="3586">
        <f>L26+M26-N26</f>
        <v>0</v>
      </c>
      <c r="P26" s="661"/>
      <c r="Q26" s="3646">
        <v>0</v>
      </c>
      <c r="R26" s="971"/>
      <c r="S26" s="3642">
        <v>0</v>
      </c>
      <c r="T26" s="3637">
        <v>0</v>
      </c>
      <c r="U26" s="3637">
        <v>0</v>
      </c>
      <c r="V26" s="3637">
        <v>0</v>
      </c>
      <c r="W26" s="3663">
        <f>T26+U26-V26</f>
        <v>0</v>
      </c>
      <c r="X26" s="3643">
        <v>0</v>
      </c>
      <c r="Y26" s="3664"/>
      <c r="Z26" s="3646">
        <v>0</v>
      </c>
      <c r="AA26" s="906"/>
      <c r="AB26" s="768"/>
      <c r="AC26" s="2486"/>
    </row>
    <row r="27" spans="1:29">
      <c r="A27" s="738"/>
      <c r="B27" s="816"/>
      <c r="C27" s="659" t="s">
        <v>1542</v>
      </c>
      <c r="D27" s="3635"/>
      <c r="E27" s="3635"/>
      <c r="F27" s="3636"/>
      <c r="G27" s="3638" t="b">
        <v>0</v>
      </c>
      <c r="H27" s="3637"/>
      <c r="I27" s="3637">
        <v>0</v>
      </c>
      <c r="J27" s="3637">
        <v>0</v>
      </c>
      <c r="K27" s="3637">
        <f>I27+J27</f>
        <v>0</v>
      </c>
      <c r="L27" s="3637">
        <v>0</v>
      </c>
      <c r="M27" s="3637">
        <v>0</v>
      </c>
      <c r="N27" s="3637">
        <v>0</v>
      </c>
      <c r="O27" s="3586">
        <f>L27+M27-N27</f>
        <v>0</v>
      </c>
      <c r="P27" s="661"/>
      <c r="Q27" s="3646">
        <v>0</v>
      </c>
      <c r="R27" s="971"/>
      <c r="S27" s="3642">
        <v>0</v>
      </c>
      <c r="T27" s="3637">
        <v>0</v>
      </c>
      <c r="U27" s="3637">
        <v>0</v>
      </c>
      <c r="V27" s="3637">
        <v>0</v>
      </c>
      <c r="W27" s="3663">
        <f>T27+U27-V27</f>
        <v>0</v>
      </c>
      <c r="X27" s="3643">
        <v>0</v>
      </c>
      <c r="Y27" s="3664"/>
      <c r="Z27" s="3646">
        <v>0</v>
      </c>
      <c r="AA27" s="906"/>
      <c r="AB27" s="768"/>
      <c r="AC27" s="2486"/>
    </row>
    <row r="28" spans="1:29">
      <c r="A28" s="738"/>
      <c r="B28" s="816"/>
      <c r="C28" s="659" t="s">
        <v>1543</v>
      </c>
      <c r="D28" s="3635"/>
      <c r="E28" s="3635"/>
      <c r="F28" s="3636"/>
      <c r="G28" s="3638" t="b">
        <v>1</v>
      </c>
      <c r="H28" s="3637"/>
      <c r="I28" s="3637">
        <v>0</v>
      </c>
      <c r="J28" s="3637">
        <v>0</v>
      </c>
      <c r="K28" s="3637">
        <f>I28+J28</f>
        <v>0</v>
      </c>
      <c r="L28" s="3637">
        <v>0</v>
      </c>
      <c r="M28" s="3637">
        <v>0</v>
      </c>
      <c r="N28" s="3637">
        <v>0</v>
      </c>
      <c r="O28" s="3586">
        <f>L28+M28-N28</f>
        <v>0</v>
      </c>
      <c r="P28" s="661"/>
      <c r="Q28" s="3646">
        <v>0</v>
      </c>
      <c r="R28" s="971"/>
      <c r="S28" s="3642">
        <v>0</v>
      </c>
      <c r="T28" s="3637">
        <v>0</v>
      </c>
      <c r="U28" s="3637">
        <v>0</v>
      </c>
      <c r="V28" s="3637">
        <v>0</v>
      </c>
      <c r="W28" s="3663">
        <f>T28+U28-V28</f>
        <v>0</v>
      </c>
      <c r="X28" s="3643">
        <v>0</v>
      </c>
      <c r="Y28" s="3664"/>
      <c r="Z28" s="3646">
        <v>0</v>
      </c>
      <c r="AA28" s="906"/>
      <c r="AB28" s="768"/>
      <c r="AC28" s="2486"/>
    </row>
    <row r="29" spans="1:29">
      <c r="A29" s="738"/>
      <c r="B29" s="816"/>
      <c r="C29" s="659" t="s">
        <v>3538</v>
      </c>
      <c r="D29" s="3605"/>
      <c r="E29" s="3605"/>
      <c r="F29" s="3577"/>
      <c r="G29" s="3638" t="b">
        <v>0</v>
      </c>
      <c r="H29" s="3637"/>
      <c r="I29" s="3637">
        <v>0</v>
      </c>
      <c r="J29" s="3637">
        <v>0</v>
      </c>
      <c r="K29" s="3637">
        <f t="shared" ref="K29:K36" si="3">I29+J29</f>
        <v>0</v>
      </c>
      <c r="L29" s="3637">
        <v>0</v>
      </c>
      <c r="M29" s="3637">
        <v>0</v>
      </c>
      <c r="N29" s="3637">
        <v>0</v>
      </c>
      <c r="O29" s="3586">
        <f t="shared" ref="O29:O36" si="4">L29+M29-N29</f>
        <v>0</v>
      </c>
      <c r="P29" s="661"/>
      <c r="Q29" s="3646">
        <v>0</v>
      </c>
      <c r="R29" s="971"/>
      <c r="S29" s="3642">
        <v>0</v>
      </c>
      <c r="T29" s="3637">
        <v>0</v>
      </c>
      <c r="U29" s="3637">
        <v>0</v>
      </c>
      <c r="V29" s="3637">
        <v>0</v>
      </c>
      <c r="W29" s="3663">
        <f t="shared" ref="W29:W36" si="5">T29+U29-V29</f>
        <v>0</v>
      </c>
      <c r="X29" s="3643">
        <v>0</v>
      </c>
      <c r="Y29" s="3664"/>
      <c r="Z29" s="3646">
        <v>0</v>
      </c>
      <c r="AA29" s="906"/>
      <c r="AB29" s="768"/>
      <c r="AC29" s="2486"/>
    </row>
    <row r="30" spans="1:29">
      <c r="A30" s="738"/>
      <c r="B30" s="816"/>
      <c r="C30" s="659" t="s">
        <v>3539</v>
      </c>
      <c r="D30" s="3605"/>
      <c r="E30" s="3605"/>
      <c r="F30" s="3577"/>
      <c r="G30" s="3638" t="b">
        <v>0</v>
      </c>
      <c r="H30" s="3637"/>
      <c r="I30" s="3637">
        <v>0</v>
      </c>
      <c r="J30" s="3637">
        <v>0</v>
      </c>
      <c r="K30" s="3637">
        <f t="shared" si="3"/>
        <v>0</v>
      </c>
      <c r="L30" s="3637">
        <v>0</v>
      </c>
      <c r="M30" s="3637">
        <v>0</v>
      </c>
      <c r="N30" s="3637">
        <v>0</v>
      </c>
      <c r="O30" s="3586">
        <f t="shared" si="4"/>
        <v>0</v>
      </c>
      <c r="P30" s="661"/>
      <c r="Q30" s="3646">
        <v>0</v>
      </c>
      <c r="R30" s="971"/>
      <c r="S30" s="3642">
        <v>0</v>
      </c>
      <c r="T30" s="3637">
        <v>0</v>
      </c>
      <c r="U30" s="3637">
        <v>0</v>
      </c>
      <c r="V30" s="3637">
        <v>0</v>
      </c>
      <c r="W30" s="3663">
        <f t="shared" si="5"/>
        <v>0</v>
      </c>
      <c r="X30" s="3643">
        <v>0</v>
      </c>
      <c r="Y30" s="3664"/>
      <c r="Z30" s="3646">
        <v>0</v>
      </c>
      <c r="AA30" s="906"/>
      <c r="AB30" s="768"/>
      <c r="AC30" s="2486"/>
    </row>
    <row r="31" spans="1:29">
      <c r="A31" s="738"/>
      <c r="B31" s="816"/>
      <c r="C31" s="659" t="s">
        <v>3540</v>
      </c>
      <c r="D31" s="3605"/>
      <c r="E31" s="3605"/>
      <c r="F31" s="3577"/>
      <c r="G31" s="3638" t="b">
        <v>0</v>
      </c>
      <c r="H31" s="3637"/>
      <c r="I31" s="3637">
        <v>0</v>
      </c>
      <c r="J31" s="3637">
        <v>0</v>
      </c>
      <c r="K31" s="3637">
        <f t="shared" si="3"/>
        <v>0</v>
      </c>
      <c r="L31" s="3637">
        <v>0</v>
      </c>
      <c r="M31" s="3637">
        <v>0</v>
      </c>
      <c r="N31" s="3637">
        <v>0</v>
      </c>
      <c r="O31" s="3586">
        <f t="shared" si="4"/>
        <v>0</v>
      </c>
      <c r="P31" s="661"/>
      <c r="Q31" s="3646">
        <v>0</v>
      </c>
      <c r="R31" s="971"/>
      <c r="S31" s="3642">
        <v>0</v>
      </c>
      <c r="T31" s="3637">
        <v>0</v>
      </c>
      <c r="U31" s="3637">
        <v>0</v>
      </c>
      <c r="V31" s="3637">
        <v>0</v>
      </c>
      <c r="W31" s="3663">
        <f t="shared" si="5"/>
        <v>0</v>
      </c>
      <c r="X31" s="3643">
        <v>0</v>
      </c>
      <c r="Y31" s="3664"/>
      <c r="Z31" s="3646">
        <v>0</v>
      </c>
      <c r="AA31" s="906"/>
      <c r="AB31" s="768"/>
      <c r="AC31" s="2486"/>
    </row>
    <row r="32" spans="1:29">
      <c r="A32" s="738"/>
      <c r="B32" s="816"/>
      <c r="C32" s="659" t="s">
        <v>3541</v>
      </c>
      <c r="D32" s="3605"/>
      <c r="E32" s="3605"/>
      <c r="F32" s="3577"/>
      <c r="G32" s="3638" t="b">
        <v>0</v>
      </c>
      <c r="H32" s="3637"/>
      <c r="I32" s="3637">
        <v>0</v>
      </c>
      <c r="J32" s="3637">
        <v>0</v>
      </c>
      <c r="K32" s="3637">
        <f t="shared" si="3"/>
        <v>0</v>
      </c>
      <c r="L32" s="3637">
        <v>0</v>
      </c>
      <c r="M32" s="3637">
        <v>0</v>
      </c>
      <c r="N32" s="3637">
        <v>0</v>
      </c>
      <c r="O32" s="3586">
        <f t="shared" si="4"/>
        <v>0</v>
      </c>
      <c r="P32" s="661"/>
      <c r="Q32" s="3646">
        <v>0</v>
      </c>
      <c r="R32" s="971"/>
      <c r="S32" s="3642">
        <v>0</v>
      </c>
      <c r="T32" s="3637">
        <v>0</v>
      </c>
      <c r="U32" s="3637">
        <v>0</v>
      </c>
      <c r="V32" s="3637">
        <v>0</v>
      </c>
      <c r="W32" s="3663">
        <f t="shared" si="5"/>
        <v>0</v>
      </c>
      <c r="X32" s="3643">
        <v>0</v>
      </c>
      <c r="Y32" s="3664"/>
      <c r="Z32" s="3646">
        <v>0</v>
      </c>
      <c r="AA32" s="906"/>
      <c r="AB32" s="768"/>
      <c r="AC32" s="2486"/>
    </row>
    <row r="33" spans="1:29">
      <c r="A33" s="738"/>
      <c r="B33" s="816"/>
      <c r="C33" s="659" t="s">
        <v>3542</v>
      </c>
      <c r="D33" s="3605"/>
      <c r="E33" s="3605"/>
      <c r="F33" s="3577"/>
      <c r="G33" s="3638" t="b">
        <v>0</v>
      </c>
      <c r="H33" s="3637"/>
      <c r="I33" s="3637">
        <v>0</v>
      </c>
      <c r="J33" s="3637">
        <v>0</v>
      </c>
      <c r="K33" s="3637">
        <f t="shared" si="3"/>
        <v>0</v>
      </c>
      <c r="L33" s="3637">
        <v>0</v>
      </c>
      <c r="M33" s="3637">
        <v>0</v>
      </c>
      <c r="N33" s="3637">
        <v>0</v>
      </c>
      <c r="O33" s="3586">
        <f t="shared" si="4"/>
        <v>0</v>
      </c>
      <c r="P33" s="661"/>
      <c r="Q33" s="3646">
        <v>0</v>
      </c>
      <c r="R33" s="971"/>
      <c r="S33" s="3642">
        <v>0</v>
      </c>
      <c r="T33" s="3637">
        <v>0</v>
      </c>
      <c r="U33" s="3637">
        <v>0</v>
      </c>
      <c r="V33" s="3637">
        <v>0</v>
      </c>
      <c r="W33" s="3663">
        <f t="shared" si="5"/>
        <v>0</v>
      </c>
      <c r="X33" s="3643">
        <v>0</v>
      </c>
      <c r="Y33" s="3664"/>
      <c r="Z33" s="3646">
        <v>0</v>
      </c>
      <c r="AA33" s="906"/>
      <c r="AB33" s="768"/>
      <c r="AC33" s="2486"/>
    </row>
    <row r="34" spans="1:29">
      <c r="A34" s="738"/>
      <c r="B34" s="816"/>
      <c r="C34" s="659" t="s">
        <v>3543</v>
      </c>
      <c r="D34" s="3605"/>
      <c r="E34" s="3605"/>
      <c r="F34" s="3577"/>
      <c r="G34" s="3638" t="b">
        <v>0</v>
      </c>
      <c r="H34" s="3637"/>
      <c r="I34" s="3637">
        <v>0</v>
      </c>
      <c r="J34" s="3637">
        <v>0</v>
      </c>
      <c r="K34" s="3637">
        <f t="shared" si="3"/>
        <v>0</v>
      </c>
      <c r="L34" s="3637">
        <v>0</v>
      </c>
      <c r="M34" s="3637">
        <v>0</v>
      </c>
      <c r="N34" s="3637">
        <v>0</v>
      </c>
      <c r="O34" s="3586">
        <f t="shared" si="4"/>
        <v>0</v>
      </c>
      <c r="P34" s="661"/>
      <c r="Q34" s="3646">
        <v>0</v>
      </c>
      <c r="R34" s="971"/>
      <c r="S34" s="3642">
        <v>0</v>
      </c>
      <c r="T34" s="3637">
        <v>0</v>
      </c>
      <c r="U34" s="3637">
        <v>0</v>
      </c>
      <c r="V34" s="3637">
        <v>0</v>
      </c>
      <c r="W34" s="3663">
        <f t="shared" si="5"/>
        <v>0</v>
      </c>
      <c r="X34" s="3643">
        <v>0</v>
      </c>
      <c r="Y34" s="3664"/>
      <c r="Z34" s="3646">
        <v>0</v>
      </c>
      <c r="AA34" s="906"/>
      <c r="AB34" s="768"/>
      <c r="AC34" s="2486"/>
    </row>
    <row r="35" spans="1:29">
      <c r="A35" s="738"/>
      <c r="B35" s="816"/>
      <c r="C35" s="659" t="s">
        <v>3544</v>
      </c>
      <c r="D35" s="3605"/>
      <c r="E35" s="3605"/>
      <c r="F35" s="3577"/>
      <c r="G35" s="3638" t="b">
        <v>0</v>
      </c>
      <c r="H35" s="3637"/>
      <c r="I35" s="3637">
        <v>0</v>
      </c>
      <c r="J35" s="3637">
        <v>0</v>
      </c>
      <c r="K35" s="3637">
        <f t="shared" si="3"/>
        <v>0</v>
      </c>
      <c r="L35" s="3637">
        <v>0</v>
      </c>
      <c r="M35" s="3637">
        <v>0</v>
      </c>
      <c r="N35" s="3637">
        <v>0</v>
      </c>
      <c r="O35" s="3586">
        <f t="shared" si="4"/>
        <v>0</v>
      </c>
      <c r="P35" s="661"/>
      <c r="Q35" s="3646">
        <v>0</v>
      </c>
      <c r="R35" s="971"/>
      <c r="S35" s="3642">
        <v>0</v>
      </c>
      <c r="T35" s="3637">
        <v>0</v>
      </c>
      <c r="U35" s="3637">
        <v>0</v>
      </c>
      <c r="V35" s="3637">
        <v>0</v>
      </c>
      <c r="W35" s="3663">
        <f t="shared" si="5"/>
        <v>0</v>
      </c>
      <c r="X35" s="3643">
        <v>0</v>
      </c>
      <c r="Y35" s="3664"/>
      <c r="Z35" s="3646">
        <v>0</v>
      </c>
      <c r="AA35" s="906"/>
      <c r="AB35" s="768"/>
      <c r="AC35" s="2486"/>
    </row>
    <row r="36" spans="1:29">
      <c r="A36" s="738"/>
      <c r="B36" s="816"/>
      <c r="C36" s="659" t="s">
        <v>3545</v>
      </c>
      <c r="D36" s="3605"/>
      <c r="E36" s="3605"/>
      <c r="F36" s="3577"/>
      <c r="G36" s="3638" t="b">
        <v>0</v>
      </c>
      <c r="H36" s="3637"/>
      <c r="I36" s="3637">
        <v>0</v>
      </c>
      <c r="J36" s="3637">
        <v>0</v>
      </c>
      <c r="K36" s="3637">
        <f t="shared" si="3"/>
        <v>0</v>
      </c>
      <c r="L36" s="3637">
        <v>0</v>
      </c>
      <c r="M36" s="3637">
        <v>0</v>
      </c>
      <c r="N36" s="3637">
        <v>0</v>
      </c>
      <c r="O36" s="3586">
        <f t="shared" si="4"/>
        <v>0</v>
      </c>
      <c r="P36" s="661"/>
      <c r="Q36" s="3646">
        <v>0</v>
      </c>
      <c r="R36" s="971"/>
      <c r="S36" s="3642">
        <v>0</v>
      </c>
      <c r="T36" s="3637">
        <v>0</v>
      </c>
      <c r="U36" s="3637">
        <v>0</v>
      </c>
      <c r="V36" s="3637">
        <v>0</v>
      </c>
      <c r="W36" s="3663">
        <f t="shared" si="5"/>
        <v>0</v>
      </c>
      <c r="X36" s="3643">
        <v>0</v>
      </c>
      <c r="Y36" s="3664"/>
      <c r="Z36" s="3646">
        <v>0</v>
      </c>
      <c r="AA36" s="906"/>
      <c r="AB36" s="768"/>
      <c r="AC36" s="2486"/>
    </row>
    <row r="37" spans="1:29">
      <c r="A37" s="738"/>
      <c r="B37" s="816"/>
      <c r="C37" s="659"/>
      <c r="D37" s="3635"/>
      <c r="E37" s="3635"/>
      <c r="F37" s="3636"/>
      <c r="G37" s="3631"/>
      <c r="H37" s="3637"/>
      <c r="I37" s="3637"/>
      <c r="J37" s="3637"/>
      <c r="K37" s="3637"/>
      <c r="L37" s="3637"/>
      <c r="M37" s="3637"/>
      <c r="N37" s="3637"/>
      <c r="O37" s="3633"/>
      <c r="P37" s="661"/>
      <c r="Q37" s="3646"/>
      <c r="R37" s="971"/>
      <c r="S37" s="3642"/>
      <c r="T37" s="3637"/>
      <c r="U37" s="3637"/>
      <c r="V37" s="3637"/>
      <c r="W37" s="3671"/>
      <c r="X37" s="3643"/>
      <c r="Y37" s="3664"/>
      <c r="Z37" s="3646"/>
      <c r="AA37" s="906"/>
      <c r="AB37" s="768"/>
      <c r="AC37" s="2486"/>
    </row>
    <row r="38" spans="1:29">
      <c r="A38" s="738"/>
      <c r="B38" s="816"/>
      <c r="C38" s="659" t="s">
        <v>1544</v>
      </c>
      <c r="D38" s="3635"/>
      <c r="E38" s="3635"/>
      <c r="F38" s="3636"/>
      <c r="G38" s="3638" t="b">
        <v>0</v>
      </c>
      <c r="H38" s="3637">
        <v>0</v>
      </c>
      <c r="I38" s="3637"/>
      <c r="J38" s="3637"/>
      <c r="K38" s="3637"/>
      <c r="L38" s="3637">
        <v>0</v>
      </c>
      <c r="M38" s="3637">
        <v>0</v>
      </c>
      <c r="N38" s="3637">
        <v>0</v>
      </c>
      <c r="O38" s="3586">
        <f>L38+M38-N38</f>
        <v>0</v>
      </c>
      <c r="P38" s="661"/>
      <c r="Q38" s="3646">
        <v>0</v>
      </c>
      <c r="R38" s="971"/>
      <c r="S38" s="3642">
        <v>0</v>
      </c>
      <c r="T38" s="3637">
        <v>0</v>
      </c>
      <c r="U38" s="3637">
        <v>0</v>
      </c>
      <c r="V38" s="3637">
        <v>0</v>
      </c>
      <c r="W38" s="3663">
        <f>T38+U38-V38</f>
        <v>0</v>
      </c>
      <c r="X38" s="3643">
        <v>0</v>
      </c>
      <c r="Y38" s="3664"/>
      <c r="Z38" s="3646">
        <v>0</v>
      </c>
      <c r="AA38" s="906"/>
      <c r="AB38" s="768"/>
      <c r="AC38" s="2486"/>
    </row>
    <row r="39" spans="1:29">
      <c r="A39" s="738"/>
      <c r="B39" s="816"/>
      <c r="C39" s="659" t="s">
        <v>1545</v>
      </c>
      <c r="D39" s="3635"/>
      <c r="E39" s="3635"/>
      <c r="F39" s="3636"/>
      <c r="G39" s="3638" t="b">
        <v>1</v>
      </c>
      <c r="H39" s="3637"/>
      <c r="I39" s="3637">
        <v>0</v>
      </c>
      <c r="J39" s="3637">
        <v>0</v>
      </c>
      <c r="K39" s="3637">
        <f>I39+J39</f>
        <v>0</v>
      </c>
      <c r="L39" s="3637">
        <v>0</v>
      </c>
      <c r="M39" s="3637">
        <v>0</v>
      </c>
      <c r="N39" s="3637">
        <v>0</v>
      </c>
      <c r="O39" s="3586">
        <f>L39+M39-N39</f>
        <v>0</v>
      </c>
      <c r="P39" s="661"/>
      <c r="Q39" s="3646">
        <v>0</v>
      </c>
      <c r="R39" s="971"/>
      <c r="S39" s="3642">
        <v>0</v>
      </c>
      <c r="T39" s="3637">
        <v>0</v>
      </c>
      <c r="U39" s="3637">
        <v>0</v>
      </c>
      <c r="V39" s="3637">
        <v>0</v>
      </c>
      <c r="W39" s="3663">
        <f>T39+U39-V39</f>
        <v>0</v>
      </c>
      <c r="X39" s="3643">
        <v>0</v>
      </c>
      <c r="Y39" s="3664"/>
      <c r="Z39" s="3646">
        <v>0</v>
      </c>
      <c r="AA39" s="906"/>
      <c r="AB39" s="768"/>
      <c r="AC39" s="2486"/>
    </row>
    <row r="40" spans="1:29">
      <c r="A40" s="738"/>
      <c r="B40" s="816"/>
      <c r="C40" s="659" t="s">
        <v>3551</v>
      </c>
      <c r="D40" s="3635"/>
      <c r="E40" s="3635"/>
      <c r="F40" s="3636"/>
      <c r="G40" s="3638" t="b">
        <v>1</v>
      </c>
      <c r="H40" s="3637"/>
      <c r="I40" s="3637">
        <v>0</v>
      </c>
      <c r="J40" s="3637">
        <v>0</v>
      </c>
      <c r="K40" s="3637">
        <f>I40+J40</f>
        <v>0</v>
      </c>
      <c r="L40" s="3637">
        <v>0</v>
      </c>
      <c r="M40" s="3637">
        <v>0</v>
      </c>
      <c r="N40" s="3637">
        <v>0</v>
      </c>
      <c r="O40" s="3586">
        <f>L40+M40-N40</f>
        <v>0</v>
      </c>
      <c r="P40" s="661"/>
      <c r="Q40" s="3646">
        <v>0</v>
      </c>
      <c r="R40" s="971"/>
      <c r="S40" s="3642">
        <v>0</v>
      </c>
      <c r="T40" s="3637">
        <v>0</v>
      </c>
      <c r="U40" s="3637">
        <v>0</v>
      </c>
      <c r="V40" s="3637">
        <v>0</v>
      </c>
      <c r="W40" s="3663">
        <f>T40+U40-V40</f>
        <v>0</v>
      </c>
      <c r="X40" s="3643">
        <v>0</v>
      </c>
      <c r="Y40" s="3664"/>
      <c r="Z40" s="3646">
        <v>0</v>
      </c>
      <c r="AA40" s="906"/>
      <c r="AB40" s="768"/>
      <c r="AC40" s="2486"/>
    </row>
    <row r="41" spans="1:29">
      <c r="A41" s="738"/>
      <c r="B41" s="816"/>
      <c r="C41" s="659" t="s">
        <v>3552</v>
      </c>
      <c r="D41" s="3605"/>
      <c r="E41" s="3605"/>
      <c r="F41" s="3577"/>
      <c r="G41" s="3638" t="b">
        <v>0</v>
      </c>
      <c r="H41" s="3637"/>
      <c r="I41" s="3637">
        <v>0</v>
      </c>
      <c r="J41" s="3637">
        <v>0</v>
      </c>
      <c r="K41" s="3637">
        <f t="shared" ref="K41:K48" si="6">I41+J41</f>
        <v>0</v>
      </c>
      <c r="L41" s="3637">
        <v>0</v>
      </c>
      <c r="M41" s="3637">
        <v>0</v>
      </c>
      <c r="N41" s="3637">
        <v>0</v>
      </c>
      <c r="O41" s="3586">
        <f t="shared" ref="O41:O48" si="7">L41+M41-N41</f>
        <v>0</v>
      </c>
      <c r="P41" s="661"/>
      <c r="Q41" s="3646">
        <v>0</v>
      </c>
      <c r="R41" s="971"/>
      <c r="S41" s="3642">
        <v>0</v>
      </c>
      <c r="T41" s="3637">
        <v>0</v>
      </c>
      <c r="U41" s="3637">
        <v>0</v>
      </c>
      <c r="V41" s="3637">
        <v>0</v>
      </c>
      <c r="W41" s="3663">
        <f t="shared" ref="W41:W48" si="8">T41+U41-V41</f>
        <v>0</v>
      </c>
      <c r="X41" s="3643">
        <v>0</v>
      </c>
      <c r="Y41" s="3664"/>
      <c r="Z41" s="3646">
        <v>0</v>
      </c>
      <c r="AA41" s="906"/>
      <c r="AB41" s="768"/>
      <c r="AC41" s="2486"/>
    </row>
    <row r="42" spans="1:29">
      <c r="A42" s="738"/>
      <c r="B42" s="816"/>
      <c r="C42" s="659" t="s">
        <v>3553</v>
      </c>
      <c r="D42" s="3605"/>
      <c r="E42" s="3605"/>
      <c r="F42" s="3577"/>
      <c r="G42" s="3638" t="b">
        <v>0</v>
      </c>
      <c r="H42" s="3637"/>
      <c r="I42" s="3637">
        <v>0</v>
      </c>
      <c r="J42" s="3637">
        <v>0</v>
      </c>
      <c r="K42" s="3637">
        <f t="shared" si="6"/>
        <v>0</v>
      </c>
      <c r="L42" s="3637">
        <v>0</v>
      </c>
      <c r="M42" s="3637">
        <v>0</v>
      </c>
      <c r="N42" s="3637">
        <v>0</v>
      </c>
      <c r="O42" s="3586">
        <f t="shared" si="7"/>
        <v>0</v>
      </c>
      <c r="P42" s="661"/>
      <c r="Q42" s="3646">
        <v>0</v>
      </c>
      <c r="R42" s="971"/>
      <c r="S42" s="3642">
        <v>0</v>
      </c>
      <c r="T42" s="3637">
        <v>0</v>
      </c>
      <c r="U42" s="3637">
        <v>0</v>
      </c>
      <c r="V42" s="3637">
        <v>0</v>
      </c>
      <c r="W42" s="3663">
        <f t="shared" si="8"/>
        <v>0</v>
      </c>
      <c r="X42" s="3643">
        <v>0</v>
      </c>
      <c r="Y42" s="3664"/>
      <c r="Z42" s="3646">
        <v>0</v>
      </c>
      <c r="AA42" s="906"/>
      <c r="AB42" s="768"/>
      <c r="AC42" s="2486"/>
    </row>
    <row r="43" spans="1:29">
      <c r="A43" s="738"/>
      <c r="B43" s="816"/>
      <c r="C43" s="659" t="s">
        <v>3554</v>
      </c>
      <c r="D43" s="3605"/>
      <c r="E43" s="3605"/>
      <c r="F43" s="3577"/>
      <c r="G43" s="3638" t="b">
        <v>0</v>
      </c>
      <c r="H43" s="3637"/>
      <c r="I43" s="3637">
        <v>0</v>
      </c>
      <c r="J43" s="3637">
        <v>0</v>
      </c>
      <c r="K43" s="3637">
        <f t="shared" si="6"/>
        <v>0</v>
      </c>
      <c r="L43" s="3637">
        <v>0</v>
      </c>
      <c r="M43" s="3637">
        <v>0</v>
      </c>
      <c r="N43" s="3637">
        <v>0</v>
      </c>
      <c r="O43" s="3586">
        <f t="shared" si="7"/>
        <v>0</v>
      </c>
      <c r="P43" s="661"/>
      <c r="Q43" s="3646">
        <v>0</v>
      </c>
      <c r="R43" s="971"/>
      <c r="S43" s="3642">
        <v>0</v>
      </c>
      <c r="T43" s="3637">
        <v>0</v>
      </c>
      <c r="U43" s="3637">
        <v>0</v>
      </c>
      <c r="V43" s="3637">
        <v>0</v>
      </c>
      <c r="W43" s="3663">
        <f t="shared" si="8"/>
        <v>0</v>
      </c>
      <c r="X43" s="3643">
        <v>0</v>
      </c>
      <c r="Y43" s="3664"/>
      <c r="Z43" s="3646">
        <v>0</v>
      </c>
      <c r="AA43" s="906"/>
      <c r="AB43" s="768"/>
      <c r="AC43" s="2486"/>
    </row>
    <row r="44" spans="1:29">
      <c r="A44" s="738"/>
      <c r="B44" s="816"/>
      <c r="C44" s="659" t="s">
        <v>3555</v>
      </c>
      <c r="D44" s="3605"/>
      <c r="E44" s="3605"/>
      <c r="F44" s="3577"/>
      <c r="G44" s="3638" t="b">
        <v>0</v>
      </c>
      <c r="H44" s="3637"/>
      <c r="I44" s="3637">
        <v>0</v>
      </c>
      <c r="J44" s="3637">
        <v>0</v>
      </c>
      <c r="K44" s="3637">
        <f t="shared" si="6"/>
        <v>0</v>
      </c>
      <c r="L44" s="3637">
        <v>0</v>
      </c>
      <c r="M44" s="3637">
        <v>0</v>
      </c>
      <c r="N44" s="3637">
        <v>0</v>
      </c>
      <c r="O44" s="3586">
        <f t="shared" si="7"/>
        <v>0</v>
      </c>
      <c r="P44" s="661"/>
      <c r="Q44" s="3646">
        <v>0</v>
      </c>
      <c r="R44" s="971"/>
      <c r="S44" s="3642">
        <v>0</v>
      </c>
      <c r="T44" s="3637">
        <v>0</v>
      </c>
      <c r="U44" s="3637">
        <v>0</v>
      </c>
      <c r="V44" s="3637">
        <v>0</v>
      </c>
      <c r="W44" s="3663">
        <f t="shared" si="8"/>
        <v>0</v>
      </c>
      <c r="X44" s="3643">
        <v>0</v>
      </c>
      <c r="Y44" s="3664"/>
      <c r="Z44" s="3646">
        <v>0</v>
      </c>
      <c r="AA44" s="906"/>
      <c r="AB44" s="768"/>
      <c r="AC44" s="2486"/>
    </row>
    <row r="45" spans="1:29">
      <c r="A45" s="738"/>
      <c r="B45" s="816"/>
      <c r="C45" s="659" t="s">
        <v>3556</v>
      </c>
      <c r="D45" s="3605"/>
      <c r="E45" s="3605"/>
      <c r="F45" s="3577"/>
      <c r="G45" s="3638" t="b">
        <v>0</v>
      </c>
      <c r="H45" s="3637"/>
      <c r="I45" s="3637">
        <v>0</v>
      </c>
      <c r="J45" s="3637">
        <v>0</v>
      </c>
      <c r="K45" s="3637">
        <f t="shared" si="6"/>
        <v>0</v>
      </c>
      <c r="L45" s="3637">
        <v>0</v>
      </c>
      <c r="M45" s="3637">
        <v>0</v>
      </c>
      <c r="N45" s="3637">
        <v>0</v>
      </c>
      <c r="O45" s="3586">
        <f t="shared" si="7"/>
        <v>0</v>
      </c>
      <c r="P45" s="661"/>
      <c r="Q45" s="3646">
        <v>0</v>
      </c>
      <c r="R45" s="971"/>
      <c r="S45" s="3642">
        <v>0</v>
      </c>
      <c r="T45" s="3637">
        <v>0</v>
      </c>
      <c r="U45" s="3637">
        <v>0</v>
      </c>
      <c r="V45" s="3637">
        <v>0</v>
      </c>
      <c r="W45" s="3663">
        <f t="shared" si="8"/>
        <v>0</v>
      </c>
      <c r="X45" s="3643">
        <v>0</v>
      </c>
      <c r="Y45" s="3664"/>
      <c r="Z45" s="3646">
        <v>0</v>
      </c>
      <c r="AA45" s="906"/>
      <c r="AB45" s="768"/>
      <c r="AC45" s="2486"/>
    </row>
    <row r="46" spans="1:29">
      <c r="A46" s="738"/>
      <c r="B46" s="816"/>
      <c r="C46" s="659" t="s">
        <v>3557</v>
      </c>
      <c r="D46" s="3605"/>
      <c r="E46" s="3605"/>
      <c r="F46" s="3577"/>
      <c r="G46" s="3638" t="b">
        <v>0</v>
      </c>
      <c r="H46" s="3637"/>
      <c r="I46" s="3637">
        <v>0</v>
      </c>
      <c r="J46" s="3637">
        <v>0</v>
      </c>
      <c r="K46" s="3637">
        <f t="shared" si="6"/>
        <v>0</v>
      </c>
      <c r="L46" s="3637">
        <v>0</v>
      </c>
      <c r="M46" s="3637">
        <v>0</v>
      </c>
      <c r="N46" s="3637">
        <v>0</v>
      </c>
      <c r="O46" s="3586">
        <f t="shared" si="7"/>
        <v>0</v>
      </c>
      <c r="P46" s="661"/>
      <c r="Q46" s="3646">
        <v>0</v>
      </c>
      <c r="R46" s="971"/>
      <c r="S46" s="3642">
        <v>0</v>
      </c>
      <c r="T46" s="3637">
        <v>0</v>
      </c>
      <c r="U46" s="3637">
        <v>0</v>
      </c>
      <c r="V46" s="3637">
        <v>0</v>
      </c>
      <c r="W46" s="3663">
        <f t="shared" si="8"/>
        <v>0</v>
      </c>
      <c r="X46" s="3643">
        <v>0</v>
      </c>
      <c r="Y46" s="3664"/>
      <c r="Z46" s="3646">
        <v>0</v>
      </c>
      <c r="AA46" s="906"/>
      <c r="AB46" s="768"/>
      <c r="AC46" s="2486"/>
    </row>
    <row r="47" spans="1:29">
      <c r="A47" s="738"/>
      <c r="B47" s="816"/>
      <c r="C47" s="659" t="s">
        <v>3558</v>
      </c>
      <c r="D47" s="3605"/>
      <c r="E47" s="3605"/>
      <c r="F47" s="3577"/>
      <c r="G47" s="3638" t="b">
        <v>0</v>
      </c>
      <c r="H47" s="3637"/>
      <c r="I47" s="3637">
        <v>0</v>
      </c>
      <c r="J47" s="3637">
        <v>0</v>
      </c>
      <c r="K47" s="3637">
        <f t="shared" si="6"/>
        <v>0</v>
      </c>
      <c r="L47" s="3637">
        <v>0</v>
      </c>
      <c r="M47" s="3637">
        <v>0</v>
      </c>
      <c r="N47" s="3637">
        <v>0</v>
      </c>
      <c r="O47" s="3586">
        <f t="shared" si="7"/>
        <v>0</v>
      </c>
      <c r="P47" s="661"/>
      <c r="Q47" s="3646">
        <v>0</v>
      </c>
      <c r="R47" s="971"/>
      <c r="S47" s="3642">
        <v>0</v>
      </c>
      <c r="T47" s="3637">
        <v>0</v>
      </c>
      <c r="U47" s="3637">
        <v>0</v>
      </c>
      <c r="V47" s="3637">
        <v>0</v>
      </c>
      <c r="W47" s="3663">
        <f t="shared" si="8"/>
        <v>0</v>
      </c>
      <c r="X47" s="3643">
        <v>0</v>
      </c>
      <c r="Y47" s="3664"/>
      <c r="Z47" s="3646">
        <v>0</v>
      </c>
      <c r="AA47" s="906"/>
      <c r="AB47" s="768"/>
      <c r="AC47" s="2486"/>
    </row>
    <row r="48" spans="1:29">
      <c r="A48" s="738"/>
      <c r="B48" s="816"/>
      <c r="C48" s="659" t="s">
        <v>3559</v>
      </c>
      <c r="D48" s="3605"/>
      <c r="E48" s="3605"/>
      <c r="F48" s="3577"/>
      <c r="G48" s="3638" t="b">
        <v>0</v>
      </c>
      <c r="H48" s="3637"/>
      <c r="I48" s="3637">
        <v>0</v>
      </c>
      <c r="J48" s="3637">
        <v>0</v>
      </c>
      <c r="K48" s="3637">
        <f t="shared" si="6"/>
        <v>0</v>
      </c>
      <c r="L48" s="3637">
        <v>0</v>
      </c>
      <c r="M48" s="3637">
        <v>0</v>
      </c>
      <c r="N48" s="3637">
        <v>0</v>
      </c>
      <c r="O48" s="3586">
        <f t="shared" si="7"/>
        <v>0</v>
      </c>
      <c r="P48" s="661"/>
      <c r="Q48" s="3646">
        <v>0</v>
      </c>
      <c r="R48" s="971"/>
      <c r="S48" s="3642">
        <v>0</v>
      </c>
      <c r="T48" s="3637">
        <v>0</v>
      </c>
      <c r="U48" s="3637">
        <v>0</v>
      </c>
      <c r="V48" s="3637">
        <v>0</v>
      </c>
      <c r="W48" s="3663">
        <f t="shared" si="8"/>
        <v>0</v>
      </c>
      <c r="X48" s="3643">
        <v>0</v>
      </c>
      <c r="Y48" s="3664"/>
      <c r="Z48" s="3646">
        <v>0</v>
      </c>
      <c r="AA48" s="906"/>
      <c r="AB48" s="768"/>
      <c r="AC48" s="2486"/>
    </row>
    <row r="49" spans="1:37">
      <c r="A49" s="738"/>
      <c r="B49" s="816"/>
      <c r="C49" s="659"/>
      <c r="D49" s="3635"/>
      <c r="E49" s="3635"/>
      <c r="F49" s="3636"/>
      <c r="G49" s="3631"/>
      <c r="H49" s="3637"/>
      <c r="I49" s="3637"/>
      <c r="J49" s="3637"/>
      <c r="K49" s="3637"/>
      <c r="L49" s="3637"/>
      <c r="M49" s="3637"/>
      <c r="N49" s="3637"/>
      <c r="O49" s="3633"/>
      <c r="P49" s="661"/>
      <c r="Q49" s="3646"/>
      <c r="R49" s="971"/>
      <c r="S49" s="3642"/>
      <c r="T49" s="3637"/>
      <c r="U49" s="3637"/>
      <c r="V49" s="3637"/>
      <c r="W49" s="3671"/>
      <c r="X49" s="3643"/>
      <c r="Y49" s="3664"/>
      <c r="Z49" s="3646"/>
      <c r="AA49" s="906"/>
      <c r="AB49" s="768"/>
      <c r="AC49" s="2486"/>
    </row>
    <row r="50" spans="1:37">
      <c r="A50" s="738"/>
      <c r="B50" s="816"/>
      <c r="C50" s="556" t="s">
        <v>1269</v>
      </c>
      <c r="D50" s="170"/>
      <c r="E50" s="170"/>
      <c r="F50" s="171"/>
      <c r="G50" s="172"/>
      <c r="H50" s="3639">
        <f t="shared" ref="H50:O50" si="9">SUMIF($G$14:$G$49,"TRUE",H14:H49)</f>
        <v>0</v>
      </c>
      <c r="I50" s="3639">
        <f t="shared" si="9"/>
        <v>0</v>
      </c>
      <c r="J50" s="3639">
        <f t="shared" si="9"/>
        <v>0</v>
      </c>
      <c r="K50" s="3639">
        <f t="shared" si="9"/>
        <v>0</v>
      </c>
      <c r="L50" s="3639">
        <f t="shared" si="9"/>
        <v>0</v>
      </c>
      <c r="M50" s="3639">
        <f t="shared" si="9"/>
        <v>0</v>
      </c>
      <c r="N50" s="3639">
        <f t="shared" si="9"/>
        <v>0</v>
      </c>
      <c r="O50" s="3594">
        <f t="shared" si="9"/>
        <v>0</v>
      </c>
      <c r="P50" s="976"/>
      <c r="Q50" s="3647">
        <f>SUMIF($G$14:$G$49,"TRUE",Q14:Q49)</f>
        <v>0</v>
      </c>
      <c r="R50" s="3665"/>
      <c r="S50" s="3640">
        <f t="shared" ref="S50:X50" si="10">SUMIF($G$14:$G$49,"TRUE",S14:S49)</f>
        <v>0</v>
      </c>
      <c r="T50" s="3639">
        <f t="shared" si="10"/>
        <v>0</v>
      </c>
      <c r="U50" s="3639">
        <f t="shared" si="10"/>
        <v>0</v>
      </c>
      <c r="V50" s="3639">
        <f t="shared" si="10"/>
        <v>0</v>
      </c>
      <c r="W50" s="3639">
        <f t="shared" si="10"/>
        <v>0</v>
      </c>
      <c r="X50" s="3594">
        <f t="shared" si="10"/>
        <v>0</v>
      </c>
      <c r="Y50" s="3666"/>
      <c r="Z50" s="3647">
        <f>SUMIF($G$14:$G$49,"TRUE",Z14:Z49)</f>
        <v>0</v>
      </c>
      <c r="AA50" s="907"/>
      <c r="AB50" s="769"/>
      <c r="AC50" s="6534"/>
    </row>
    <row r="51" spans="1:37" s="179" customFormat="1" ht="13.5" thickBot="1">
      <c r="A51" s="740"/>
      <c r="B51" s="822"/>
      <c r="C51" s="561" t="s">
        <v>1270</v>
      </c>
      <c r="D51" s="562"/>
      <c r="E51" s="562"/>
      <c r="F51" s="452"/>
      <c r="G51" s="563"/>
      <c r="H51" s="3595">
        <f t="shared" ref="H51:O51" si="11">SUM(H14:H49)</f>
        <v>0</v>
      </c>
      <c r="I51" s="3595">
        <f t="shared" si="11"/>
        <v>0</v>
      </c>
      <c r="J51" s="3595">
        <f t="shared" si="11"/>
        <v>0</v>
      </c>
      <c r="K51" s="3595">
        <f t="shared" si="11"/>
        <v>0</v>
      </c>
      <c r="L51" s="3595">
        <f t="shared" si="11"/>
        <v>0</v>
      </c>
      <c r="M51" s="3595">
        <f t="shared" si="11"/>
        <v>0</v>
      </c>
      <c r="N51" s="3595">
        <f t="shared" si="11"/>
        <v>0</v>
      </c>
      <c r="O51" s="3596">
        <f t="shared" si="11"/>
        <v>0</v>
      </c>
      <c r="P51" s="1268"/>
      <c r="Q51" s="3648">
        <f>SUM(Q14:Q49)</f>
        <v>0</v>
      </c>
      <c r="R51" s="3667"/>
      <c r="S51" s="3668">
        <f t="shared" ref="S51:X51" si="12">SUM(S14:S49)</f>
        <v>0</v>
      </c>
      <c r="T51" s="3669">
        <f t="shared" si="12"/>
        <v>0</v>
      </c>
      <c r="U51" s="3669">
        <f t="shared" si="12"/>
        <v>0</v>
      </c>
      <c r="V51" s="3669">
        <f t="shared" si="12"/>
        <v>0</v>
      </c>
      <c r="W51" s="3669">
        <f t="shared" si="12"/>
        <v>0</v>
      </c>
      <c r="X51" s="3596">
        <f t="shared" si="12"/>
        <v>0</v>
      </c>
      <c r="Y51" s="3670"/>
      <c r="Z51" s="3648">
        <f>SUM(Z14:Z49)</f>
        <v>0</v>
      </c>
      <c r="AA51" s="907"/>
      <c r="AB51" s="769"/>
      <c r="AC51" s="6534"/>
      <c r="AD51" s="1195"/>
      <c r="AE51" s="1195"/>
      <c r="AF51" s="1195"/>
      <c r="AG51" s="1195"/>
      <c r="AH51" s="1195"/>
      <c r="AI51" s="1195"/>
      <c r="AJ51" s="1195"/>
      <c r="AK51" s="1195"/>
    </row>
    <row r="52" spans="1:37">
      <c r="A52" s="738"/>
      <c r="B52" s="816"/>
      <c r="C52" s="820"/>
      <c r="D52" s="820"/>
      <c r="E52" s="820"/>
      <c r="F52" s="870"/>
      <c r="G52" s="870"/>
      <c r="H52" s="870"/>
      <c r="I52" s="870"/>
      <c r="J52" s="870"/>
      <c r="K52" s="870"/>
      <c r="L52" s="871"/>
      <c r="M52" s="871"/>
      <c r="N52" s="871"/>
      <c r="O52" s="871"/>
      <c r="P52" s="662"/>
      <c r="Q52" s="902"/>
      <c r="R52" s="902"/>
      <c r="S52" s="902"/>
      <c r="T52" s="902"/>
      <c r="U52" s="902"/>
      <c r="V52" s="902"/>
      <c r="W52" s="902"/>
      <c r="X52" s="902"/>
      <c r="Y52" s="902"/>
      <c r="Z52" s="902"/>
      <c r="AA52" s="902"/>
      <c r="AB52" s="770"/>
      <c r="AC52" s="3631"/>
    </row>
    <row r="53" spans="1:37">
      <c r="A53" s="738"/>
      <c r="B53" s="816"/>
      <c r="C53" s="237" t="s">
        <v>56</v>
      </c>
      <c r="D53" s="872" t="s">
        <v>3243</v>
      </c>
      <c r="E53" s="661"/>
      <c r="F53" s="69"/>
      <c r="G53" s="661"/>
      <c r="H53" s="661"/>
      <c r="I53" s="661"/>
      <c r="J53" s="661"/>
      <c r="K53" s="661"/>
      <c r="L53" s="69"/>
      <c r="M53" s="871"/>
      <c r="N53" s="871"/>
      <c r="O53" s="871"/>
      <c r="P53" s="662"/>
      <c r="Q53" s="902"/>
      <c r="R53" s="902"/>
      <c r="S53" s="902"/>
      <c r="T53" s="902"/>
      <c r="U53" s="902"/>
      <c r="V53" s="902"/>
      <c r="W53" s="902"/>
      <c r="X53" s="902"/>
      <c r="Y53" s="902"/>
      <c r="Z53" s="902"/>
      <c r="AA53" s="902"/>
      <c r="AB53" s="770"/>
      <c r="AC53" s="3631"/>
    </row>
    <row r="54" spans="1:37">
      <c r="A54" s="738"/>
      <c r="B54" s="816"/>
      <c r="C54" s="287"/>
      <c r="D54" s="100" t="s">
        <v>1271</v>
      </c>
      <c r="E54" s="661"/>
      <c r="F54" s="69"/>
      <c r="G54" s="661"/>
      <c r="H54" s="661"/>
      <c r="I54" s="661"/>
      <c r="J54" s="661"/>
      <c r="K54" s="661"/>
      <c r="L54" s="65"/>
      <c r="M54" s="871"/>
      <c r="N54" s="871"/>
      <c r="O54" s="871"/>
      <c r="P54" s="662"/>
      <c r="Q54" s="902"/>
      <c r="R54" s="902"/>
      <c r="S54" s="902"/>
      <c r="T54" s="902"/>
      <c r="U54" s="902"/>
      <c r="V54" s="902"/>
      <c r="W54" s="902"/>
      <c r="X54" s="902"/>
      <c r="Y54" s="902"/>
      <c r="Z54" s="3428" t="s">
        <v>1279</v>
      </c>
      <c r="AA54" s="902"/>
      <c r="AB54" s="770"/>
      <c r="AC54" s="3631"/>
    </row>
    <row r="55" spans="1:37">
      <c r="A55" s="738"/>
      <c r="B55" s="816"/>
      <c r="C55" s="69"/>
      <c r="D55" s="60"/>
      <c r="E55" s="661"/>
      <c r="F55" s="60"/>
      <c r="G55" s="661"/>
      <c r="H55" s="661"/>
      <c r="I55" s="661"/>
      <c r="J55" s="661"/>
      <c r="K55" s="661"/>
      <c r="L55" s="877"/>
      <c r="M55" s="877"/>
      <c r="N55" s="877"/>
      <c r="O55" s="877"/>
      <c r="P55" s="662"/>
      <c r="Q55" s="903"/>
      <c r="R55" s="903"/>
      <c r="S55" s="903"/>
      <c r="T55" s="903"/>
      <c r="U55" s="903"/>
      <c r="V55" s="903"/>
      <c r="W55" s="903"/>
      <c r="X55" s="903"/>
      <c r="Y55" s="903"/>
      <c r="Z55" s="903"/>
      <c r="AA55" s="903"/>
      <c r="AB55" s="771"/>
      <c r="AC55" s="7031"/>
    </row>
    <row r="56" spans="1:37">
      <c r="A56" s="738"/>
      <c r="B56" s="741"/>
      <c r="C56" s="738"/>
      <c r="D56" s="738"/>
      <c r="E56" s="738"/>
      <c r="F56" s="719"/>
      <c r="G56" s="720"/>
      <c r="H56" s="720"/>
      <c r="I56" s="720"/>
      <c r="J56" s="720"/>
      <c r="K56" s="720"/>
      <c r="L56" s="724"/>
      <c r="M56" s="740"/>
      <c r="N56" s="740"/>
      <c r="O56" s="740"/>
      <c r="P56" s="740"/>
      <c r="Q56" s="760"/>
      <c r="R56" s="760"/>
      <c r="S56" s="760"/>
      <c r="T56" s="760"/>
      <c r="U56" s="760"/>
      <c r="V56" s="760"/>
      <c r="W56" s="760"/>
      <c r="X56" s="760"/>
      <c r="Y56" s="760"/>
      <c r="Z56" s="760"/>
      <c r="AA56" s="760"/>
      <c r="AB56" s="760"/>
      <c r="AC56" s="1195"/>
    </row>
    <row r="57" spans="1:37" hidden="1">
      <c r="F57" s="7000"/>
      <c r="G57" s="6996"/>
      <c r="H57" s="6996"/>
      <c r="I57" s="6996"/>
      <c r="J57" s="6996"/>
      <c r="K57" s="6996"/>
      <c r="L57" s="6999"/>
      <c r="M57" s="179"/>
      <c r="N57" s="179"/>
      <c r="O57" s="179"/>
      <c r="P57" s="179"/>
      <c r="Q57" s="1195"/>
      <c r="R57" s="1195"/>
      <c r="S57" s="1195"/>
      <c r="T57" s="1195"/>
      <c r="U57" s="1195"/>
      <c r="V57" s="1195"/>
      <c r="W57" s="1195"/>
      <c r="X57" s="1195"/>
      <c r="Y57" s="1195"/>
      <c r="Z57" s="1195"/>
      <c r="AA57" s="1195"/>
      <c r="AB57" s="1195"/>
      <c r="AC57" s="1195"/>
    </row>
    <row r="58" spans="1:37" hidden="1">
      <c r="F58" s="6995"/>
      <c r="G58" s="6996"/>
      <c r="H58" s="6996"/>
      <c r="I58" s="6996"/>
      <c r="J58" s="6996"/>
      <c r="K58" s="6996"/>
      <c r="L58" s="6999"/>
      <c r="M58" s="179"/>
      <c r="N58" s="179"/>
      <c r="O58" s="179"/>
      <c r="P58" s="179"/>
      <c r="Q58" s="1195"/>
      <c r="R58" s="1195"/>
      <c r="S58" s="1195"/>
      <c r="T58" s="1195"/>
      <c r="U58" s="1195"/>
      <c r="V58" s="1195"/>
      <c r="W58" s="1195"/>
      <c r="X58" s="1195"/>
      <c r="Y58" s="1195"/>
      <c r="Z58" s="1195"/>
      <c r="AA58" s="1195"/>
      <c r="AB58" s="1195"/>
      <c r="AC58" s="1195"/>
    </row>
    <row r="59" spans="1:37" hidden="1">
      <c r="L59" s="179"/>
      <c r="M59" s="179"/>
      <c r="N59" s="179"/>
      <c r="O59" s="179"/>
      <c r="P59" s="179"/>
      <c r="Q59" s="1195"/>
      <c r="R59" s="1195"/>
      <c r="S59" s="1195"/>
      <c r="T59" s="1195"/>
      <c r="U59" s="1195"/>
      <c r="V59" s="1195"/>
      <c r="W59" s="1195"/>
      <c r="X59" s="1195"/>
      <c r="Y59" s="1195"/>
      <c r="Z59" s="1195"/>
      <c r="AA59" s="1195"/>
      <c r="AB59" s="1195"/>
      <c r="AC59" s="1195"/>
    </row>
    <row r="60" spans="1:37" hidden="1">
      <c r="L60" s="179"/>
      <c r="M60" s="179"/>
      <c r="N60" s="179"/>
      <c r="O60" s="179"/>
      <c r="P60" s="179"/>
      <c r="Q60" s="1195"/>
      <c r="R60" s="1195"/>
      <c r="S60" s="1195"/>
      <c r="T60" s="1195"/>
      <c r="U60" s="1195"/>
      <c r="V60" s="1195"/>
      <c r="W60" s="1195"/>
      <c r="X60" s="1195"/>
      <c r="Y60" s="1195"/>
      <c r="Z60" s="1195"/>
      <c r="AA60" s="1195"/>
      <c r="AB60" s="1195"/>
      <c r="AC60" s="1195"/>
    </row>
  </sheetData>
  <sheetProtection formatCells="0" formatColumns="0" formatRows="0"/>
  <customSheetViews>
    <customSheetView guid="{CC70D5D3-3A1F-46AA-BDCE-F692C2C36BEE}" fitToPage="1">
      <pageMargins left="0.7" right="0.7" top="0.75" bottom="0.75" header="0.3" footer="0.3"/>
      <pageSetup paperSize="5" scale="35" fitToHeight="0" orientation="landscape" r:id="rId1"/>
    </customSheetView>
    <customSheetView guid="{41E394DC-1FDD-4D1F-8620-137B7012DC10}" showGridLines="0" fitToPage="1">
      <pane xSplit="2" ySplit="12" topLeftCell="M13" activePane="bottomRight" state="frozen"/>
      <selection pane="bottomRight" activeCell="A4" sqref="A4"/>
      <pageMargins left="0.7" right="0.7" top="0.75" bottom="0.75" header="0.3" footer="0.3"/>
      <pageSetup paperSize="5" scale="35" fitToHeight="0" orientation="landscape" r:id="rId2"/>
    </customSheetView>
    <customSheetView guid="{DD364770-73A1-4C6D-9516-629A57F0EB18}" showGridLines="0" fitToPage="1">
      <pane xSplit="2" ySplit="12" topLeftCell="M13" activePane="bottomRight" state="frozen"/>
      <selection pane="bottomRight" activeCell="A4" sqref="A4"/>
      <pageMargins left="0.7" right="0.7" top="0.75" bottom="0.75" header="0.3" footer="0.3"/>
      <pageSetup paperSize="5" scale="35" fitToHeight="0" orientation="landscape" r:id="rId3"/>
    </customSheetView>
    <customSheetView guid="{E14211BF-3959-45CF-A937-AD36AACCEFAC}" showGridLines="0" fitToPage="1">
      <pane xSplit="2" ySplit="12" topLeftCell="M13" activePane="bottomRight" state="frozen"/>
      <selection pane="bottomRight" activeCell="A4" sqref="A4"/>
      <pageMargins left="0.7" right="0.7" top="0.75" bottom="0.75" header="0.3" footer="0.3"/>
      <pageSetup paperSize="5" scale="35" fitToHeight="0" orientation="landscape" r:id="rId4"/>
    </customSheetView>
    <customSheetView guid="{F416BD5B-C3AD-4F61-AAB2-55950A9B7E72}" fitToPage="1">
      <selection activeCell="Y9" sqref="Y9"/>
      <pageMargins left="0.7" right="0.7" top="0.75" bottom="0.75" header="0.3" footer="0.3"/>
      <pageSetup paperSize="5" scale="35" fitToHeight="0" orientation="landscape" r:id="rId5"/>
    </customSheetView>
  </customSheetViews>
  <mergeCells count="5">
    <mergeCell ref="D8:D11"/>
    <mergeCell ref="E8:E11"/>
    <mergeCell ref="S8:X8"/>
    <mergeCell ref="D4:F4"/>
    <mergeCell ref="D5:F5"/>
  </mergeCells>
  <hyperlinks>
    <hyperlink ref="Z54" location="Index!A1" display="Index" xr:uid="{00000000-0004-0000-4100-000000000000}"/>
  </hyperlinks>
  <pageMargins left="0.7" right="0.7" top="0.75" bottom="0.75" header="0.3" footer="0.3"/>
  <pageSetup paperSize="5" scale="35" fitToHeight="0" orientation="landscape" r:id="rId6"/>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Sheet59">
    <tabColor theme="9" tint="-0.249977111117893"/>
    <pageSetUpPr fitToPage="1"/>
  </sheetPr>
  <dimension ref="A1:AK83"/>
  <sheetViews>
    <sheetView workbookViewId="0"/>
  </sheetViews>
  <sheetFormatPr defaultColWidth="0" defaultRowHeight="12.75" zeroHeight="1"/>
  <cols>
    <col min="1" max="1" width="9.140625" style="149" customWidth="1"/>
    <col min="2" max="2" width="5.140625" style="6993" customWidth="1"/>
    <col min="3" max="3" width="40.42578125" style="149" customWidth="1"/>
    <col min="4" max="4" width="14" style="149" customWidth="1"/>
    <col min="5" max="5" width="15" style="149" bestFit="1" customWidth="1"/>
    <col min="6" max="8" width="15" style="149" customWidth="1"/>
    <col min="9" max="9" width="16.42578125" style="149" customWidth="1"/>
    <col min="10" max="10" width="17.42578125" style="149" customWidth="1"/>
    <col min="11" max="11" width="13.7109375" style="149" customWidth="1"/>
    <col min="12" max="12" width="17.28515625" style="149" bestFit="1" customWidth="1"/>
    <col min="13" max="13" width="4.140625" style="149" customWidth="1"/>
    <col min="14" max="14" width="13.42578125" style="149" customWidth="1"/>
    <col min="15" max="15" width="14.7109375" style="149" bestFit="1" customWidth="1"/>
    <col min="16" max="16" width="18.85546875" style="198" customWidth="1"/>
    <col min="17" max="17" width="3.42578125" style="198" customWidth="1"/>
    <col min="18" max="23" width="18.85546875" style="198" customWidth="1"/>
    <col min="24" max="24" width="2.7109375" style="198" customWidth="1"/>
    <col min="25" max="25" width="17" style="198" customWidth="1"/>
    <col min="26" max="26" width="3" style="198" customWidth="1"/>
    <col min="27" max="27" width="35.42578125" style="198" customWidth="1"/>
    <col min="28" max="28" width="5.140625" style="198" customWidth="1"/>
    <col min="29" max="29" width="13.7109375" style="198" customWidth="1"/>
    <col min="30" max="30" width="11.7109375" style="198" hidden="1" customWidth="1"/>
    <col min="31" max="37" width="0" style="198" hidden="1" customWidth="1"/>
    <col min="38" max="16384" width="9.140625" style="149" hidden="1"/>
  </cols>
  <sheetData>
    <row r="1" spans="1:37">
      <c r="A1" s="738"/>
      <c r="B1" s="741"/>
      <c r="C1" s="738"/>
      <c r="D1" s="738"/>
      <c r="E1" s="738"/>
      <c r="F1" s="738"/>
      <c r="G1" s="738"/>
      <c r="H1" s="738"/>
      <c r="I1" s="738"/>
      <c r="J1" s="738"/>
      <c r="K1" s="738"/>
      <c r="L1" s="738"/>
      <c r="M1" s="738"/>
      <c r="N1" s="738"/>
      <c r="O1" s="738"/>
      <c r="P1" s="703"/>
      <c r="Q1" s="703"/>
      <c r="R1" s="703"/>
      <c r="S1" s="703"/>
      <c r="T1" s="703"/>
      <c r="U1" s="703"/>
      <c r="V1" s="703"/>
      <c r="W1" s="703"/>
      <c r="X1" s="703"/>
      <c r="Y1" s="703"/>
      <c r="Z1" s="703"/>
      <c r="AA1" s="703"/>
      <c r="AB1" s="703"/>
      <c r="AC1" s="703"/>
    </row>
    <row r="2" spans="1:37" ht="13.5" thickBot="1">
      <c r="A2" s="738"/>
      <c r="B2" s="816"/>
      <c r="C2" s="661"/>
      <c r="D2" s="661"/>
      <c r="E2" s="661"/>
      <c r="F2" s="661"/>
      <c r="G2" s="661"/>
      <c r="H2" s="661"/>
      <c r="I2" s="661"/>
      <c r="J2" s="661"/>
      <c r="K2" s="661"/>
      <c r="L2" s="661"/>
      <c r="M2" s="661"/>
      <c r="N2" s="661"/>
      <c r="O2" s="661"/>
      <c r="P2" s="219"/>
      <c r="Q2" s="219"/>
      <c r="R2" s="219"/>
      <c r="S2" s="219"/>
      <c r="T2" s="219"/>
      <c r="U2" s="219"/>
      <c r="V2" s="219"/>
      <c r="W2" s="219"/>
      <c r="X2" s="219"/>
      <c r="Y2" s="219"/>
      <c r="Z2" s="219"/>
      <c r="AA2" s="219"/>
      <c r="AB2" s="219"/>
      <c r="AC2" s="703"/>
    </row>
    <row r="3" spans="1:37" s="6954" customFormat="1" ht="16.5" thickBot="1">
      <c r="A3" s="739"/>
      <c r="B3" s="896"/>
      <c r="C3" s="2858" t="s">
        <v>3008</v>
      </c>
      <c r="D3" s="2856"/>
      <c r="E3" s="2856"/>
      <c r="F3" s="2857"/>
      <c r="G3" s="896"/>
      <c r="H3" s="896"/>
      <c r="I3" s="896"/>
      <c r="J3" s="896"/>
      <c r="K3" s="896"/>
      <c r="L3" s="896"/>
      <c r="M3" s="896"/>
      <c r="N3" s="896"/>
      <c r="O3" s="896"/>
      <c r="P3" s="901"/>
      <c r="Q3" s="901"/>
      <c r="R3" s="901"/>
      <c r="S3" s="901"/>
      <c r="T3" s="901"/>
      <c r="U3" s="901"/>
      <c r="V3" s="901"/>
      <c r="W3" s="901"/>
      <c r="X3" s="901"/>
      <c r="Y3" s="62"/>
      <c r="Z3" s="62"/>
      <c r="AA3" s="62" t="s">
        <v>2862</v>
      </c>
      <c r="AB3" s="901"/>
      <c r="AC3" s="761"/>
      <c r="AD3" s="7027"/>
      <c r="AE3" s="7027"/>
      <c r="AF3" s="7027"/>
      <c r="AG3" s="7027"/>
      <c r="AH3" s="7027"/>
      <c r="AI3" s="7027"/>
      <c r="AJ3" s="7027"/>
      <c r="AK3" s="7027"/>
    </row>
    <row r="4" spans="1:37" s="6954" customFormat="1" ht="15.75">
      <c r="A4" s="739"/>
      <c r="B4" s="896"/>
      <c r="C4" s="2853" t="s">
        <v>57</v>
      </c>
      <c r="D4" s="8622" t="str">
        <f>U.3!D4</f>
        <v>ABC Company</v>
      </c>
      <c r="E4" s="8623"/>
      <c r="F4" s="8624"/>
      <c r="G4" s="896"/>
      <c r="H4" s="896"/>
      <c r="I4" s="896"/>
      <c r="J4" s="896"/>
      <c r="K4" s="896"/>
      <c r="L4" s="896"/>
      <c r="M4" s="896"/>
      <c r="N4" s="896"/>
      <c r="O4" s="896"/>
      <c r="P4" s="901"/>
      <c r="Q4" s="901"/>
      <c r="R4" s="901"/>
      <c r="S4" s="901"/>
      <c r="T4" s="901"/>
      <c r="U4" s="901"/>
      <c r="V4" s="901"/>
      <c r="W4" s="901"/>
      <c r="X4" s="901"/>
      <c r="Y4" s="901"/>
      <c r="Z4" s="901"/>
      <c r="AA4" s="901"/>
      <c r="AB4" s="901"/>
      <c r="AC4" s="761"/>
      <c r="AD4" s="7027"/>
      <c r="AE4" s="7027"/>
      <c r="AF4" s="7027"/>
      <c r="AG4" s="7027"/>
      <c r="AH4" s="7027"/>
      <c r="AI4" s="7027"/>
      <c r="AJ4" s="7027"/>
      <c r="AK4" s="7027"/>
    </row>
    <row r="5" spans="1:37" s="6954" customFormat="1" ht="16.5" thickBot="1">
      <c r="A5" s="739"/>
      <c r="B5" s="896"/>
      <c r="C5" s="2836" t="s">
        <v>2719</v>
      </c>
      <c r="D5" s="8625">
        <f>U.3!D5</f>
        <v>44196</v>
      </c>
      <c r="E5" s="8626"/>
      <c r="F5" s="8627"/>
      <c r="G5" s="896"/>
      <c r="H5" s="896"/>
      <c r="I5" s="896"/>
      <c r="J5" s="896"/>
      <c r="K5" s="896"/>
      <c r="L5" s="896"/>
      <c r="M5" s="896"/>
      <c r="N5" s="896"/>
      <c r="O5" s="896"/>
      <c r="P5" s="901"/>
      <c r="Q5" s="901"/>
      <c r="R5" s="901"/>
      <c r="S5" s="901"/>
      <c r="T5" s="901"/>
      <c r="U5" s="901"/>
      <c r="V5" s="901"/>
      <c r="W5" s="901"/>
      <c r="X5" s="901"/>
      <c r="Y5" s="901"/>
      <c r="Z5" s="901"/>
      <c r="AA5" s="901"/>
      <c r="AB5" s="901"/>
      <c r="AC5" s="761"/>
      <c r="AD5" s="7027"/>
      <c r="AE5" s="7027"/>
      <c r="AF5" s="7027"/>
      <c r="AG5" s="7027"/>
      <c r="AH5" s="7027"/>
      <c r="AI5" s="7027"/>
      <c r="AJ5" s="7027"/>
      <c r="AK5" s="7027"/>
    </row>
    <row r="6" spans="1:37" s="6954" customFormat="1" ht="15" customHeight="1">
      <c r="A6" s="739"/>
      <c r="B6" s="900"/>
      <c r="C6" s="882"/>
      <c r="D6" s="882"/>
      <c r="E6" s="882"/>
      <c r="F6" s="882"/>
      <c r="G6" s="882"/>
      <c r="H6" s="882"/>
      <c r="I6" s="882"/>
      <c r="J6" s="882"/>
      <c r="K6" s="882"/>
      <c r="L6" s="882"/>
      <c r="M6" s="882"/>
      <c r="N6" s="882"/>
      <c r="O6" s="882"/>
      <c r="P6" s="217"/>
      <c r="Q6" s="217"/>
      <c r="R6" s="217"/>
      <c r="S6" s="217"/>
      <c r="T6" s="217"/>
      <c r="U6" s="217"/>
      <c r="V6" s="217"/>
      <c r="W6" s="217"/>
      <c r="X6" s="217"/>
      <c r="Y6" s="217"/>
      <c r="Z6" s="217"/>
      <c r="AA6" s="217"/>
      <c r="AB6" s="217"/>
      <c r="AC6" s="702"/>
      <c r="AD6" s="7027"/>
      <c r="AE6" s="7027"/>
      <c r="AF6" s="7027"/>
      <c r="AG6" s="7027"/>
      <c r="AH6" s="7027"/>
      <c r="AI6" s="7027"/>
      <c r="AJ6" s="7027"/>
      <c r="AK6" s="7027"/>
    </row>
    <row r="7" spans="1:37" s="6954" customFormat="1" ht="15" customHeight="1" thickBot="1">
      <c r="A7" s="739"/>
      <c r="B7" s="900"/>
      <c r="C7" s="882"/>
      <c r="D7" s="882"/>
      <c r="E7" s="882"/>
      <c r="F7" s="882"/>
      <c r="G7" s="882"/>
      <c r="H7" s="882"/>
      <c r="I7" s="882"/>
      <c r="J7" s="882"/>
      <c r="K7" s="882"/>
      <c r="L7" s="882"/>
      <c r="M7" s="882"/>
      <c r="N7" s="882"/>
      <c r="O7" s="882"/>
      <c r="P7" s="217"/>
      <c r="Q7" s="217"/>
      <c r="R7" s="217"/>
      <c r="S7" s="217"/>
      <c r="T7" s="217"/>
      <c r="U7" s="217"/>
      <c r="V7" s="217"/>
      <c r="W7" s="217"/>
      <c r="X7" s="217"/>
      <c r="Y7" s="217"/>
      <c r="Z7" s="217"/>
      <c r="AA7" s="217"/>
      <c r="AB7" s="217"/>
      <c r="AC7" s="702"/>
      <c r="AD7" s="7027"/>
      <c r="AE7" s="7027"/>
      <c r="AF7" s="7027"/>
      <c r="AG7" s="7027"/>
      <c r="AH7" s="7027"/>
      <c r="AI7" s="7027"/>
      <c r="AJ7" s="7027"/>
      <c r="AK7" s="7027"/>
    </row>
    <row r="8" spans="1:37" ht="15" customHeight="1">
      <c r="A8" s="738"/>
      <c r="B8" s="816"/>
      <c r="C8" s="337"/>
      <c r="D8" s="9102" t="s">
        <v>1224</v>
      </c>
      <c r="E8" s="665"/>
      <c r="F8" s="8827" t="s">
        <v>1565</v>
      </c>
      <c r="G8" s="8827"/>
      <c r="H8" s="8827"/>
      <c r="I8" s="603"/>
      <c r="J8" s="603"/>
      <c r="K8" s="603"/>
      <c r="L8" s="604"/>
      <c r="N8" s="656"/>
      <c r="O8" s="602"/>
      <c r="P8" s="668" t="s">
        <v>1523</v>
      </c>
      <c r="Q8" s="193"/>
      <c r="R8" s="9030" t="s">
        <v>210</v>
      </c>
      <c r="S8" s="9031"/>
      <c r="T8" s="9031"/>
      <c r="U8" s="9031"/>
      <c r="V8" s="9031"/>
      <c r="W8" s="9104"/>
      <c r="X8" s="916"/>
      <c r="Y8" s="393" t="s">
        <v>1522</v>
      </c>
      <c r="Z8" s="3242"/>
      <c r="AA8" s="9105" t="s">
        <v>2297</v>
      </c>
      <c r="AB8" s="908"/>
      <c r="AC8" s="762"/>
      <c r="AD8" s="150"/>
    </row>
    <row r="9" spans="1:37">
      <c r="A9" s="738"/>
      <c r="B9" s="816"/>
      <c r="C9" s="340"/>
      <c r="D9" s="8902"/>
      <c r="E9" s="625"/>
      <c r="F9" s="625"/>
      <c r="G9" s="625"/>
      <c r="H9" s="625"/>
      <c r="I9" s="625"/>
      <c r="J9" s="625"/>
      <c r="K9" s="625"/>
      <c r="L9" s="342"/>
      <c r="M9" s="661"/>
      <c r="N9" s="340" t="s">
        <v>1321</v>
      </c>
      <c r="O9" s="341" t="s">
        <v>1281</v>
      </c>
      <c r="P9" s="342" t="s">
        <v>1526</v>
      </c>
      <c r="Q9" s="916"/>
      <c r="R9" s="649"/>
      <c r="S9" s="624"/>
      <c r="T9" s="624"/>
      <c r="U9" s="624"/>
      <c r="V9" s="624"/>
      <c r="W9" s="653" t="s">
        <v>1523</v>
      </c>
      <c r="X9" s="911"/>
      <c r="Y9" s="394" t="s">
        <v>1524</v>
      </c>
      <c r="Z9" s="3243"/>
      <c r="AA9" s="8916"/>
      <c r="AB9" s="909"/>
      <c r="AC9" s="763"/>
      <c r="AD9" s="150"/>
    </row>
    <row r="10" spans="1:37">
      <c r="A10" s="738"/>
      <c r="B10" s="816"/>
      <c r="C10" s="340" t="s">
        <v>1564</v>
      </c>
      <c r="D10" s="8902"/>
      <c r="E10" s="625" t="s">
        <v>580</v>
      </c>
      <c r="F10" s="625" t="s">
        <v>1525</v>
      </c>
      <c r="G10" s="625" t="s">
        <v>1563</v>
      </c>
      <c r="H10" s="625" t="s">
        <v>1563</v>
      </c>
      <c r="I10" s="625" t="s">
        <v>1249</v>
      </c>
      <c r="J10" s="625" t="s">
        <v>1250</v>
      </c>
      <c r="K10" s="3822" t="s">
        <v>4162</v>
      </c>
      <c r="L10" s="3857" t="s">
        <v>1262</v>
      </c>
      <c r="M10" s="661"/>
      <c r="N10" s="340" t="s">
        <v>1399</v>
      </c>
      <c r="O10" s="341" t="s">
        <v>1282</v>
      </c>
      <c r="P10" s="654">
        <v>43465</v>
      </c>
      <c r="Q10" s="917"/>
      <c r="R10" s="650" t="s">
        <v>1404</v>
      </c>
      <c r="S10" s="625" t="s">
        <v>1249</v>
      </c>
      <c r="T10" s="625" t="s">
        <v>1250</v>
      </c>
      <c r="U10" s="3822" t="s">
        <v>4162</v>
      </c>
      <c r="V10" s="3857" t="s">
        <v>1262</v>
      </c>
      <c r="W10" s="342" t="s">
        <v>1526</v>
      </c>
      <c r="X10" s="911"/>
      <c r="Y10" s="394" t="s">
        <v>1462</v>
      </c>
      <c r="Z10" s="3243"/>
      <c r="AA10" s="8916"/>
      <c r="AB10" s="868"/>
      <c r="AC10" s="763"/>
    </row>
    <row r="11" spans="1:37">
      <c r="A11" s="738"/>
      <c r="B11" s="816"/>
      <c r="C11" s="340"/>
      <c r="D11" s="8902"/>
      <c r="E11" s="625" t="s">
        <v>1260</v>
      </c>
      <c r="F11" s="625" t="s">
        <v>1562</v>
      </c>
      <c r="G11" s="625" t="s">
        <v>826</v>
      </c>
      <c r="H11" s="625" t="s">
        <v>1281</v>
      </c>
      <c r="I11" s="625" t="s">
        <v>1261</v>
      </c>
      <c r="J11" s="625" t="s">
        <v>1261</v>
      </c>
      <c r="K11" s="2837" t="s">
        <v>1261</v>
      </c>
      <c r="L11" s="3857" t="s">
        <v>1261</v>
      </c>
      <c r="M11" s="661"/>
      <c r="N11" s="650" t="s">
        <v>1561</v>
      </c>
      <c r="O11" s="341" t="s">
        <v>1560</v>
      </c>
      <c r="P11" s="342" t="s">
        <v>1309</v>
      </c>
      <c r="Q11" s="916"/>
      <c r="R11" s="340"/>
      <c r="S11" s="625" t="s">
        <v>1261</v>
      </c>
      <c r="T11" s="625" t="s">
        <v>1261</v>
      </c>
      <c r="U11" s="2837" t="s">
        <v>1261</v>
      </c>
      <c r="V11" s="3857" t="s">
        <v>1261</v>
      </c>
      <c r="W11" s="654">
        <v>43465</v>
      </c>
      <c r="X11" s="912"/>
      <c r="Y11" s="395">
        <v>43465</v>
      </c>
      <c r="Z11" s="3244"/>
      <c r="AA11" s="8916"/>
      <c r="AB11" s="868"/>
      <c r="AC11" s="763"/>
    </row>
    <row r="12" spans="1:37">
      <c r="A12" s="738"/>
      <c r="B12" s="816"/>
      <c r="C12" s="352"/>
      <c r="D12" s="663" t="s">
        <v>344</v>
      </c>
      <c r="E12" s="663" t="s">
        <v>390</v>
      </c>
      <c r="F12" s="401"/>
      <c r="G12" s="401"/>
      <c r="H12" s="663" t="s">
        <v>792</v>
      </c>
      <c r="I12" s="401"/>
      <c r="J12" s="401"/>
      <c r="K12" s="401"/>
      <c r="L12" s="655" t="s">
        <v>1527</v>
      </c>
      <c r="M12" s="661"/>
      <c r="N12" s="781" t="s">
        <v>792</v>
      </c>
      <c r="O12" s="401"/>
      <c r="P12" s="655"/>
      <c r="Q12" s="916"/>
      <c r="R12" s="651"/>
      <c r="S12" s="401"/>
      <c r="T12" s="401"/>
      <c r="U12" s="401"/>
      <c r="V12" s="648" t="s">
        <v>1311</v>
      </c>
      <c r="W12" s="655" t="s">
        <v>1309</v>
      </c>
      <c r="X12" s="911"/>
      <c r="Y12" s="3245" t="s">
        <v>1309</v>
      </c>
      <c r="Z12" s="3242"/>
      <c r="AA12" s="9106"/>
      <c r="AB12" s="904"/>
      <c r="AC12" s="763"/>
    </row>
    <row r="13" spans="1:37">
      <c r="A13" s="738"/>
      <c r="B13" s="816"/>
      <c r="C13" s="601" t="s">
        <v>392</v>
      </c>
      <c r="D13" s="152" t="s">
        <v>409</v>
      </c>
      <c r="E13" s="152" t="s">
        <v>410</v>
      </c>
      <c r="F13" s="152" t="s">
        <v>411</v>
      </c>
      <c r="G13" s="153" t="s">
        <v>412</v>
      </c>
      <c r="H13" s="152" t="s">
        <v>413</v>
      </c>
      <c r="I13" s="153" t="s">
        <v>414</v>
      </c>
      <c r="J13" s="153" t="s">
        <v>415</v>
      </c>
      <c r="K13" s="153" t="s">
        <v>416</v>
      </c>
      <c r="L13" s="605" t="s">
        <v>417</v>
      </c>
      <c r="M13" s="661"/>
      <c r="N13" s="652" t="s">
        <v>418</v>
      </c>
      <c r="O13" s="673" t="s">
        <v>419</v>
      </c>
      <c r="P13" s="605" t="s">
        <v>420</v>
      </c>
      <c r="Q13" s="918"/>
      <c r="R13" s="652" t="s">
        <v>421</v>
      </c>
      <c r="S13" s="153" t="s">
        <v>422</v>
      </c>
      <c r="T13" s="153" t="s">
        <v>1093</v>
      </c>
      <c r="U13" s="153" t="s">
        <v>1094</v>
      </c>
      <c r="V13" s="153" t="s">
        <v>1095</v>
      </c>
      <c r="W13" s="605" t="s">
        <v>1096</v>
      </c>
      <c r="X13" s="913"/>
      <c r="Y13" s="3238" t="s">
        <v>1097</v>
      </c>
      <c r="Z13" s="915"/>
      <c r="AA13" s="3238" t="s">
        <v>1098</v>
      </c>
      <c r="AB13" s="905"/>
      <c r="AC13" s="766"/>
    </row>
    <row r="14" spans="1:37">
      <c r="A14" s="738"/>
      <c r="B14" s="816"/>
      <c r="C14" s="664" t="s">
        <v>1559</v>
      </c>
      <c r="D14" s="3635"/>
      <c r="E14" s="3638"/>
      <c r="F14" s="3637"/>
      <c r="G14" s="3637"/>
      <c r="H14" s="3637"/>
      <c r="I14" s="3637"/>
      <c r="J14" s="3637"/>
      <c r="K14" s="3637"/>
      <c r="L14" s="515"/>
      <c r="M14" s="661"/>
      <c r="N14" s="3642"/>
      <c r="O14" s="2757"/>
      <c r="P14" s="3643"/>
      <c r="Q14" s="919"/>
      <c r="R14" s="3642"/>
      <c r="S14" s="3637"/>
      <c r="T14" s="3637"/>
      <c r="U14" s="3637"/>
      <c r="V14" s="169"/>
      <c r="W14" s="3643"/>
      <c r="X14" s="914"/>
      <c r="Y14" s="3646"/>
      <c r="Z14" s="3672"/>
      <c r="AA14" s="3646"/>
      <c r="AB14" s="906"/>
      <c r="AC14" s="768"/>
    </row>
    <row r="15" spans="1:37">
      <c r="A15" s="738"/>
      <c r="B15" s="816"/>
      <c r="C15" s="659" t="s">
        <v>1558</v>
      </c>
      <c r="D15" s="3635"/>
      <c r="E15" s="3638" t="b">
        <v>0</v>
      </c>
      <c r="F15" s="3637">
        <v>0</v>
      </c>
      <c r="G15" s="3637">
        <v>0</v>
      </c>
      <c r="H15" s="3675"/>
      <c r="I15" s="3637">
        <v>0</v>
      </c>
      <c r="J15" s="3637">
        <v>0</v>
      </c>
      <c r="K15" s="3637">
        <v>0</v>
      </c>
      <c r="L15" s="3586">
        <f t="shared" ref="L15:L28" si="0">I15+J15-K15</f>
        <v>0</v>
      </c>
      <c r="M15" s="661"/>
      <c r="N15" s="3678"/>
      <c r="O15" s="3679"/>
      <c r="P15" s="3643">
        <v>0</v>
      </c>
      <c r="Q15" s="919"/>
      <c r="R15" s="3642">
        <v>0</v>
      </c>
      <c r="S15" s="3637">
        <v>0</v>
      </c>
      <c r="T15" s="3637">
        <v>0</v>
      </c>
      <c r="U15" s="3637">
        <v>0</v>
      </c>
      <c r="V15" s="3663">
        <f t="shared" ref="V15:V28" si="1">S15+T15-U15</f>
        <v>0</v>
      </c>
      <c r="W15" s="3643">
        <v>0</v>
      </c>
      <c r="X15" s="914"/>
      <c r="Y15" s="3646">
        <v>0</v>
      </c>
      <c r="Z15" s="3672"/>
      <c r="AA15" s="3646"/>
      <c r="AB15" s="906"/>
      <c r="AC15" s="768"/>
    </row>
    <row r="16" spans="1:37">
      <c r="A16" s="738"/>
      <c r="B16" s="816"/>
      <c r="C16" s="659" t="s">
        <v>1557</v>
      </c>
      <c r="D16" s="3635"/>
      <c r="E16" s="3638" t="b">
        <v>0</v>
      </c>
      <c r="F16" s="3637">
        <v>0</v>
      </c>
      <c r="G16" s="3637">
        <v>0</v>
      </c>
      <c r="H16" s="3675"/>
      <c r="I16" s="3637">
        <v>0</v>
      </c>
      <c r="J16" s="3637">
        <v>0</v>
      </c>
      <c r="K16" s="3637">
        <v>0</v>
      </c>
      <c r="L16" s="3586">
        <f t="shared" si="0"/>
        <v>0</v>
      </c>
      <c r="M16" s="661"/>
      <c r="N16" s="3678"/>
      <c r="O16" s="3679"/>
      <c r="P16" s="3643">
        <v>0</v>
      </c>
      <c r="Q16" s="919"/>
      <c r="R16" s="3642">
        <v>0</v>
      </c>
      <c r="S16" s="3637">
        <v>0</v>
      </c>
      <c r="T16" s="3637">
        <v>0</v>
      </c>
      <c r="U16" s="3637">
        <v>0</v>
      </c>
      <c r="V16" s="3663">
        <f t="shared" si="1"/>
        <v>0</v>
      </c>
      <c r="W16" s="3643">
        <v>0</v>
      </c>
      <c r="X16" s="914"/>
      <c r="Y16" s="3646">
        <v>0</v>
      </c>
      <c r="Z16" s="3672"/>
      <c r="AA16" s="3646"/>
      <c r="AB16" s="906"/>
      <c r="AC16" s="768"/>
    </row>
    <row r="17" spans="1:29">
      <c r="A17" s="738"/>
      <c r="B17" s="816"/>
      <c r="C17" s="659" t="s">
        <v>1556</v>
      </c>
      <c r="D17" s="3605"/>
      <c r="E17" s="3638" t="b">
        <v>0</v>
      </c>
      <c r="F17" s="3637">
        <v>0</v>
      </c>
      <c r="G17" s="3637">
        <v>0</v>
      </c>
      <c r="H17" s="3675"/>
      <c r="I17" s="3637">
        <v>0</v>
      </c>
      <c r="J17" s="3637">
        <v>0</v>
      </c>
      <c r="K17" s="3637">
        <v>0</v>
      </c>
      <c r="L17" s="3586">
        <f t="shared" si="0"/>
        <v>0</v>
      </c>
      <c r="M17" s="661"/>
      <c r="N17" s="3678"/>
      <c r="O17" s="3679"/>
      <c r="P17" s="3643">
        <v>0</v>
      </c>
      <c r="Q17" s="919"/>
      <c r="R17" s="3642">
        <v>0</v>
      </c>
      <c r="S17" s="3637">
        <v>0</v>
      </c>
      <c r="T17" s="3637">
        <v>0</v>
      </c>
      <c r="U17" s="3637">
        <v>0</v>
      </c>
      <c r="V17" s="3663">
        <f t="shared" si="1"/>
        <v>0</v>
      </c>
      <c r="W17" s="3643">
        <v>0</v>
      </c>
      <c r="X17" s="914"/>
      <c r="Y17" s="3646">
        <v>0</v>
      </c>
      <c r="Z17" s="3672"/>
      <c r="AA17" s="3646"/>
      <c r="AB17" s="906"/>
      <c r="AC17" s="768"/>
    </row>
    <row r="18" spans="1:29">
      <c r="A18" s="738"/>
      <c r="B18" s="816"/>
      <c r="C18" s="659" t="s">
        <v>3597</v>
      </c>
      <c r="D18" s="3605"/>
      <c r="E18" s="3638" t="b">
        <v>0</v>
      </c>
      <c r="F18" s="3637">
        <v>0</v>
      </c>
      <c r="G18" s="3637">
        <v>0</v>
      </c>
      <c r="H18" s="3675"/>
      <c r="I18" s="3637">
        <v>0</v>
      </c>
      <c r="J18" s="3637">
        <v>0</v>
      </c>
      <c r="K18" s="3637">
        <v>0</v>
      </c>
      <c r="L18" s="3586">
        <f t="shared" si="0"/>
        <v>0</v>
      </c>
      <c r="M18" s="661"/>
      <c r="N18" s="3678"/>
      <c r="O18" s="3679"/>
      <c r="P18" s="3643">
        <v>0</v>
      </c>
      <c r="Q18" s="919"/>
      <c r="R18" s="3642">
        <v>0</v>
      </c>
      <c r="S18" s="3637">
        <v>0</v>
      </c>
      <c r="T18" s="3637">
        <v>0</v>
      </c>
      <c r="U18" s="3637">
        <v>0</v>
      </c>
      <c r="V18" s="3663">
        <f t="shared" si="1"/>
        <v>0</v>
      </c>
      <c r="W18" s="3643">
        <v>0</v>
      </c>
      <c r="X18" s="914"/>
      <c r="Y18" s="3646">
        <v>0</v>
      </c>
      <c r="Z18" s="3672"/>
      <c r="AA18" s="3646"/>
      <c r="AB18" s="906"/>
      <c r="AC18" s="768"/>
    </row>
    <row r="19" spans="1:29">
      <c r="A19" s="738"/>
      <c r="B19" s="816"/>
      <c r="C19" s="659" t="s">
        <v>3598</v>
      </c>
      <c r="D19" s="3605"/>
      <c r="E19" s="3638" t="b">
        <v>0</v>
      </c>
      <c r="F19" s="3637">
        <v>0</v>
      </c>
      <c r="G19" s="3637">
        <v>0</v>
      </c>
      <c r="H19" s="3675"/>
      <c r="I19" s="3637">
        <v>0</v>
      </c>
      <c r="J19" s="3637">
        <v>0</v>
      </c>
      <c r="K19" s="3637">
        <v>0</v>
      </c>
      <c r="L19" s="3586">
        <f t="shared" si="0"/>
        <v>0</v>
      </c>
      <c r="M19" s="661"/>
      <c r="N19" s="3678"/>
      <c r="O19" s="3679"/>
      <c r="P19" s="3643">
        <v>0</v>
      </c>
      <c r="Q19" s="919"/>
      <c r="R19" s="3642">
        <v>0</v>
      </c>
      <c r="S19" s="3637">
        <v>0</v>
      </c>
      <c r="T19" s="3637">
        <v>0</v>
      </c>
      <c r="U19" s="3637">
        <v>0</v>
      </c>
      <c r="V19" s="3663">
        <f t="shared" si="1"/>
        <v>0</v>
      </c>
      <c r="W19" s="3643">
        <v>0</v>
      </c>
      <c r="X19" s="914"/>
      <c r="Y19" s="3646">
        <v>0</v>
      </c>
      <c r="Z19" s="3672"/>
      <c r="AA19" s="3646"/>
      <c r="AB19" s="906"/>
      <c r="AC19" s="768"/>
    </row>
    <row r="20" spans="1:29">
      <c r="A20" s="738"/>
      <c r="B20" s="816"/>
      <c r="C20" s="659" t="s">
        <v>3599</v>
      </c>
      <c r="D20" s="3605"/>
      <c r="E20" s="3638" t="b">
        <v>0</v>
      </c>
      <c r="F20" s="3637">
        <v>0</v>
      </c>
      <c r="G20" s="3637">
        <v>0</v>
      </c>
      <c r="H20" s="3675"/>
      <c r="I20" s="3637">
        <v>0</v>
      </c>
      <c r="J20" s="3637">
        <v>0</v>
      </c>
      <c r="K20" s="3637">
        <v>0</v>
      </c>
      <c r="L20" s="3586">
        <f t="shared" si="0"/>
        <v>0</v>
      </c>
      <c r="M20" s="661"/>
      <c r="N20" s="3678"/>
      <c r="O20" s="3679"/>
      <c r="P20" s="3643">
        <v>0</v>
      </c>
      <c r="Q20" s="919"/>
      <c r="R20" s="3642">
        <v>0</v>
      </c>
      <c r="S20" s="3637">
        <v>0</v>
      </c>
      <c r="T20" s="3637">
        <v>0</v>
      </c>
      <c r="U20" s="3637">
        <v>0</v>
      </c>
      <c r="V20" s="3663">
        <f t="shared" si="1"/>
        <v>0</v>
      </c>
      <c r="W20" s="3643">
        <v>0</v>
      </c>
      <c r="X20" s="914"/>
      <c r="Y20" s="3646">
        <v>0</v>
      </c>
      <c r="Z20" s="3672"/>
      <c r="AA20" s="3646"/>
      <c r="AB20" s="906"/>
      <c r="AC20" s="768"/>
    </row>
    <row r="21" spans="1:29">
      <c r="A21" s="738"/>
      <c r="B21" s="816"/>
      <c r="C21" s="659" t="s">
        <v>3600</v>
      </c>
      <c r="D21" s="3605"/>
      <c r="E21" s="3638" t="b">
        <v>0</v>
      </c>
      <c r="F21" s="3637">
        <v>0</v>
      </c>
      <c r="G21" s="3637">
        <v>0</v>
      </c>
      <c r="H21" s="3675"/>
      <c r="I21" s="3637">
        <v>0</v>
      </c>
      <c r="J21" s="3637">
        <v>0</v>
      </c>
      <c r="K21" s="3637">
        <v>0</v>
      </c>
      <c r="L21" s="3586">
        <f t="shared" si="0"/>
        <v>0</v>
      </c>
      <c r="M21" s="661"/>
      <c r="N21" s="3678"/>
      <c r="O21" s="3679"/>
      <c r="P21" s="3643">
        <v>0</v>
      </c>
      <c r="Q21" s="919"/>
      <c r="R21" s="3642">
        <v>0</v>
      </c>
      <c r="S21" s="3637">
        <v>0</v>
      </c>
      <c r="T21" s="3637">
        <v>0</v>
      </c>
      <c r="U21" s="3637">
        <v>0</v>
      </c>
      <c r="V21" s="3663">
        <f t="shared" si="1"/>
        <v>0</v>
      </c>
      <c r="W21" s="3643">
        <v>0</v>
      </c>
      <c r="X21" s="914"/>
      <c r="Y21" s="3646">
        <v>0</v>
      </c>
      <c r="Z21" s="3672"/>
      <c r="AA21" s="3646"/>
      <c r="AB21" s="906"/>
      <c r="AC21" s="768"/>
    </row>
    <row r="22" spans="1:29">
      <c r="A22" s="738"/>
      <c r="B22" s="816"/>
      <c r="C22" s="659" t="s">
        <v>3601</v>
      </c>
      <c r="D22" s="3605"/>
      <c r="E22" s="3638" t="b">
        <v>0</v>
      </c>
      <c r="F22" s="3637">
        <v>0</v>
      </c>
      <c r="G22" s="3637">
        <v>0</v>
      </c>
      <c r="H22" s="3675"/>
      <c r="I22" s="3637">
        <v>0</v>
      </c>
      <c r="J22" s="3637">
        <v>0</v>
      </c>
      <c r="K22" s="3637">
        <v>0</v>
      </c>
      <c r="L22" s="3586">
        <f t="shared" si="0"/>
        <v>0</v>
      </c>
      <c r="M22" s="661"/>
      <c r="N22" s="3678"/>
      <c r="O22" s="3679"/>
      <c r="P22" s="3643">
        <v>0</v>
      </c>
      <c r="Q22" s="919"/>
      <c r="R22" s="3642">
        <v>0</v>
      </c>
      <c r="S22" s="3637">
        <v>0</v>
      </c>
      <c r="T22" s="3637">
        <v>0</v>
      </c>
      <c r="U22" s="3637">
        <v>0</v>
      </c>
      <c r="V22" s="3663">
        <f t="shared" si="1"/>
        <v>0</v>
      </c>
      <c r="W22" s="3643">
        <v>0</v>
      </c>
      <c r="X22" s="914"/>
      <c r="Y22" s="3646">
        <v>0</v>
      </c>
      <c r="Z22" s="3672"/>
      <c r="AA22" s="3646"/>
      <c r="AB22" s="906"/>
      <c r="AC22" s="768"/>
    </row>
    <row r="23" spans="1:29">
      <c r="A23" s="738"/>
      <c r="B23" s="816"/>
      <c r="C23" s="659" t="s">
        <v>3602</v>
      </c>
      <c r="D23" s="3605"/>
      <c r="E23" s="3638" t="b">
        <v>0</v>
      </c>
      <c r="F23" s="3637">
        <v>0</v>
      </c>
      <c r="G23" s="3637">
        <v>0</v>
      </c>
      <c r="H23" s="3675"/>
      <c r="I23" s="3637">
        <v>0</v>
      </c>
      <c r="J23" s="3637">
        <v>0</v>
      </c>
      <c r="K23" s="3637">
        <v>0</v>
      </c>
      <c r="L23" s="3586">
        <f t="shared" si="0"/>
        <v>0</v>
      </c>
      <c r="M23" s="661"/>
      <c r="N23" s="3678"/>
      <c r="O23" s="3679"/>
      <c r="P23" s="3643">
        <v>0</v>
      </c>
      <c r="Q23" s="919"/>
      <c r="R23" s="3642">
        <v>0</v>
      </c>
      <c r="S23" s="3637">
        <v>0</v>
      </c>
      <c r="T23" s="3637">
        <v>0</v>
      </c>
      <c r="U23" s="3637">
        <v>0</v>
      </c>
      <c r="V23" s="3663">
        <f t="shared" si="1"/>
        <v>0</v>
      </c>
      <c r="W23" s="3643">
        <v>0</v>
      </c>
      <c r="X23" s="914"/>
      <c r="Y23" s="3646">
        <v>0</v>
      </c>
      <c r="Z23" s="3672"/>
      <c r="AA23" s="3646"/>
      <c r="AB23" s="906"/>
      <c r="AC23" s="768"/>
    </row>
    <row r="24" spans="1:29">
      <c r="A24" s="738"/>
      <c r="B24" s="816"/>
      <c r="C24" s="659" t="s">
        <v>3603</v>
      </c>
      <c r="D24" s="3605"/>
      <c r="E24" s="3638" t="b">
        <v>0</v>
      </c>
      <c r="F24" s="3637">
        <v>0</v>
      </c>
      <c r="G24" s="3637">
        <v>0</v>
      </c>
      <c r="H24" s="3675"/>
      <c r="I24" s="3637">
        <v>0</v>
      </c>
      <c r="J24" s="3637">
        <v>0</v>
      </c>
      <c r="K24" s="3637">
        <v>0</v>
      </c>
      <c r="L24" s="3586">
        <f t="shared" si="0"/>
        <v>0</v>
      </c>
      <c r="M24" s="661"/>
      <c r="N24" s="3678"/>
      <c r="O24" s="3679"/>
      <c r="P24" s="3643">
        <v>0</v>
      </c>
      <c r="Q24" s="919"/>
      <c r="R24" s="3642">
        <v>0</v>
      </c>
      <c r="S24" s="3637">
        <v>0</v>
      </c>
      <c r="T24" s="3637">
        <v>0</v>
      </c>
      <c r="U24" s="3637">
        <v>0</v>
      </c>
      <c r="V24" s="3663">
        <f t="shared" si="1"/>
        <v>0</v>
      </c>
      <c r="W24" s="3643">
        <v>0</v>
      </c>
      <c r="X24" s="914"/>
      <c r="Y24" s="3646">
        <v>0</v>
      </c>
      <c r="Z24" s="3672"/>
      <c r="AA24" s="3646"/>
      <c r="AB24" s="906"/>
      <c r="AC24" s="768"/>
    </row>
    <row r="25" spans="1:29">
      <c r="A25" s="738"/>
      <c r="B25" s="816"/>
      <c r="C25" s="659" t="s">
        <v>3604</v>
      </c>
      <c r="D25" s="3605"/>
      <c r="E25" s="3638" t="b">
        <v>0</v>
      </c>
      <c r="F25" s="3637">
        <v>0</v>
      </c>
      <c r="G25" s="3637">
        <v>0</v>
      </c>
      <c r="H25" s="3675"/>
      <c r="I25" s="3637">
        <v>0</v>
      </c>
      <c r="J25" s="3637">
        <v>0</v>
      </c>
      <c r="K25" s="3637">
        <v>0</v>
      </c>
      <c r="L25" s="3586">
        <f t="shared" si="0"/>
        <v>0</v>
      </c>
      <c r="M25" s="661"/>
      <c r="N25" s="3678"/>
      <c r="O25" s="3679"/>
      <c r="P25" s="3643">
        <v>0</v>
      </c>
      <c r="Q25" s="919"/>
      <c r="R25" s="3642">
        <v>0</v>
      </c>
      <c r="S25" s="3637">
        <v>0</v>
      </c>
      <c r="T25" s="3637">
        <v>0</v>
      </c>
      <c r="U25" s="3637">
        <v>0</v>
      </c>
      <c r="V25" s="3663">
        <f t="shared" si="1"/>
        <v>0</v>
      </c>
      <c r="W25" s="3643">
        <v>0</v>
      </c>
      <c r="X25" s="914"/>
      <c r="Y25" s="3646">
        <v>0</v>
      </c>
      <c r="Z25" s="3672"/>
      <c r="AA25" s="3646"/>
      <c r="AB25" s="906"/>
      <c r="AC25" s="768"/>
    </row>
    <row r="26" spans="1:29">
      <c r="A26" s="738"/>
      <c r="B26" s="816"/>
      <c r="C26" s="659" t="s">
        <v>3605</v>
      </c>
      <c r="D26" s="3605"/>
      <c r="E26" s="3638" t="b">
        <v>0</v>
      </c>
      <c r="F26" s="3637">
        <v>0</v>
      </c>
      <c r="G26" s="3637">
        <v>0</v>
      </c>
      <c r="H26" s="3675"/>
      <c r="I26" s="3637">
        <v>0</v>
      </c>
      <c r="J26" s="3637">
        <v>0</v>
      </c>
      <c r="K26" s="3637">
        <v>0</v>
      </c>
      <c r="L26" s="3586">
        <f t="shared" si="0"/>
        <v>0</v>
      </c>
      <c r="M26" s="661"/>
      <c r="N26" s="3678"/>
      <c r="O26" s="3679"/>
      <c r="P26" s="3643">
        <v>0</v>
      </c>
      <c r="Q26" s="919"/>
      <c r="R26" s="3642">
        <v>0</v>
      </c>
      <c r="S26" s="3637">
        <v>0</v>
      </c>
      <c r="T26" s="3637">
        <v>0</v>
      </c>
      <c r="U26" s="3637">
        <v>0</v>
      </c>
      <c r="V26" s="3663">
        <f t="shared" si="1"/>
        <v>0</v>
      </c>
      <c r="W26" s="3643">
        <v>0</v>
      </c>
      <c r="X26" s="914"/>
      <c r="Y26" s="3646">
        <v>0</v>
      </c>
      <c r="Z26" s="3672"/>
      <c r="AA26" s="3646"/>
      <c r="AB26" s="906"/>
      <c r="AC26" s="768"/>
    </row>
    <row r="27" spans="1:29">
      <c r="A27" s="738"/>
      <c r="B27" s="816"/>
      <c r="C27" s="659" t="s">
        <v>3606</v>
      </c>
      <c r="D27" s="3605"/>
      <c r="E27" s="3638" t="b">
        <v>0</v>
      </c>
      <c r="F27" s="3637">
        <v>0</v>
      </c>
      <c r="G27" s="3637">
        <v>0</v>
      </c>
      <c r="H27" s="3675"/>
      <c r="I27" s="3637">
        <v>0</v>
      </c>
      <c r="J27" s="3637">
        <v>0</v>
      </c>
      <c r="K27" s="3637">
        <v>0</v>
      </c>
      <c r="L27" s="3586">
        <f t="shared" si="0"/>
        <v>0</v>
      </c>
      <c r="M27" s="661"/>
      <c r="N27" s="3678"/>
      <c r="O27" s="3679"/>
      <c r="P27" s="3643">
        <v>0</v>
      </c>
      <c r="Q27" s="919"/>
      <c r="R27" s="3642">
        <v>0</v>
      </c>
      <c r="S27" s="3637">
        <v>0</v>
      </c>
      <c r="T27" s="3637">
        <v>0</v>
      </c>
      <c r="U27" s="3637">
        <v>0</v>
      </c>
      <c r="V27" s="3663">
        <f t="shared" si="1"/>
        <v>0</v>
      </c>
      <c r="W27" s="3643">
        <v>0</v>
      </c>
      <c r="X27" s="914"/>
      <c r="Y27" s="3646">
        <v>0</v>
      </c>
      <c r="Z27" s="3672"/>
      <c r="AA27" s="3646"/>
      <c r="AB27" s="906"/>
      <c r="AC27" s="768"/>
    </row>
    <row r="28" spans="1:29">
      <c r="A28" s="738"/>
      <c r="B28" s="816"/>
      <c r="C28" s="659" t="s">
        <v>3607</v>
      </c>
      <c r="D28" s="3605"/>
      <c r="E28" s="3638" t="b">
        <v>0</v>
      </c>
      <c r="F28" s="3637">
        <v>0</v>
      </c>
      <c r="G28" s="3637">
        <v>0</v>
      </c>
      <c r="H28" s="3675"/>
      <c r="I28" s="3637">
        <v>0</v>
      </c>
      <c r="J28" s="3637">
        <v>0</v>
      </c>
      <c r="K28" s="3637">
        <v>0</v>
      </c>
      <c r="L28" s="3586">
        <f t="shared" si="0"/>
        <v>0</v>
      </c>
      <c r="M28" s="661"/>
      <c r="N28" s="3678"/>
      <c r="O28" s="3679"/>
      <c r="P28" s="3643">
        <v>0</v>
      </c>
      <c r="Q28" s="919"/>
      <c r="R28" s="3642">
        <v>0</v>
      </c>
      <c r="S28" s="3637">
        <v>0</v>
      </c>
      <c r="T28" s="3637">
        <v>0</v>
      </c>
      <c r="U28" s="3637">
        <v>0</v>
      </c>
      <c r="V28" s="3663">
        <f t="shared" si="1"/>
        <v>0</v>
      </c>
      <c r="W28" s="3643">
        <v>0</v>
      </c>
      <c r="X28" s="914"/>
      <c r="Y28" s="3646">
        <v>0</v>
      </c>
      <c r="Z28" s="3672"/>
      <c r="AA28" s="3646"/>
      <c r="AB28" s="906"/>
      <c r="AC28" s="768"/>
    </row>
    <row r="29" spans="1:29">
      <c r="A29" s="738"/>
      <c r="B29" s="816"/>
      <c r="C29" s="659" t="s">
        <v>3608</v>
      </c>
      <c r="D29" s="3635"/>
      <c r="E29" s="3638" t="b">
        <v>0</v>
      </c>
      <c r="F29" s="3637">
        <v>0</v>
      </c>
      <c r="G29" s="3637">
        <v>0</v>
      </c>
      <c r="H29" s="3675"/>
      <c r="I29" s="3637">
        <v>0</v>
      </c>
      <c r="J29" s="3637">
        <v>0</v>
      </c>
      <c r="K29" s="3637">
        <v>0</v>
      </c>
      <c r="L29" s="3586">
        <f>I29+J29-K29</f>
        <v>0</v>
      </c>
      <c r="M29" s="661"/>
      <c r="N29" s="3678"/>
      <c r="O29" s="3679"/>
      <c r="P29" s="3643">
        <v>0</v>
      </c>
      <c r="Q29" s="919"/>
      <c r="R29" s="3642">
        <v>0</v>
      </c>
      <c r="S29" s="3637">
        <v>0</v>
      </c>
      <c r="T29" s="3637">
        <v>0</v>
      </c>
      <c r="U29" s="3637">
        <v>0</v>
      </c>
      <c r="V29" s="3663">
        <f>S29+T29-U29</f>
        <v>0</v>
      </c>
      <c r="W29" s="3643">
        <v>0</v>
      </c>
      <c r="X29" s="914"/>
      <c r="Y29" s="3646">
        <v>0</v>
      </c>
      <c r="Z29" s="3672"/>
      <c r="AA29" s="3646"/>
      <c r="AB29" s="906"/>
      <c r="AC29" s="768"/>
    </row>
    <row r="30" spans="1:29">
      <c r="A30" s="738"/>
      <c r="B30" s="816"/>
      <c r="C30" s="659"/>
      <c r="D30" s="3635"/>
      <c r="E30" s="3638"/>
      <c r="F30" s="3637"/>
      <c r="G30" s="3637"/>
      <c r="H30" s="3676"/>
      <c r="I30" s="3637"/>
      <c r="J30" s="3637"/>
      <c r="K30" s="3637"/>
      <c r="L30" s="3633"/>
      <c r="M30" s="661"/>
      <c r="N30" s="3642"/>
      <c r="O30" s="2757"/>
      <c r="P30" s="3643"/>
      <c r="Q30" s="919"/>
      <c r="R30" s="3642"/>
      <c r="S30" s="3637"/>
      <c r="T30" s="3637"/>
      <c r="U30" s="3637"/>
      <c r="V30" s="3671"/>
      <c r="W30" s="3643"/>
      <c r="X30" s="914"/>
      <c r="Y30" s="3646"/>
      <c r="Z30" s="3672"/>
      <c r="AA30" s="3646"/>
      <c r="AB30" s="906"/>
      <c r="AC30" s="768"/>
    </row>
    <row r="31" spans="1:29">
      <c r="A31" s="738"/>
      <c r="B31" s="816"/>
      <c r="C31" s="664" t="s">
        <v>1555</v>
      </c>
      <c r="D31" s="3635"/>
      <c r="E31" s="3638"/>
      <c r="F31" s="3637"/>
      <c r="G31" s="3637"/>
      <c r="H31" s="3676"/>
      <c r="I31" s="3637"/>
      <c r="J31" s="3637"/>
      <c r="K31" s="3637"/>
      <c r="L31" s="3633"/>
      <c r="M31" s="661"/>
      <c r="N31" s="3642"/>
      <c r="O31" s="2757"/>
      <c r="P31" s="3643"/>
      <c r="Q31" s="919"/>
      <c r="R31" s="3642"/>
      <c r="S31" s="3637"/>
      <c r="T31" s="3637"/>
      <c r="U31" s="3637"/>
      <c r="V31" s="3671"/>
      <c r="W31" s="3643"/>
      <c r="X31" s="914"/>
      <c r="Y31" s="3646"/>
      <c r="Z31" s="3672"/>
      <c r="AA31" s="3646"/>
      <c r="AB31" s="906"/>
      <c r="AC31" s="768"/>
    </row>
    <row r="32" spans="1:29">
      <c r="A32" s="738"/>
      <c r="B32" s="816"/>
      <c r="C32" s="659" t="s">
        <v>1554</v>
      </c>
      <c r="D32" s="3635"/>
      <c r="E32" s="3638" t="b">
        <v>1</v>
      </c>
      <c r="F32" s="3637">
        <v>0</v>
      </c>
      <c r="G32" s="3637">
        <v>0</v>
      </c>
      <c r="H32" s="3675"/>
      <c r="I32" s="3637">
        <v>0</v>
      </c>
      <c r="J32" s="3637">
        <v>0</v>
      </c>
      <c r="K32" s="3637">
        <v>0</v>
      </c>
      <c r="L32" s="3586">
        <f>I32+J32-K32</f>
        <v>0</v>
      </c>
      <c r="M32" s="661"/>
      <c r="N32" s="3678"/>
      <c r="O32" s="3679"/>
      <c r="P32" s="3643">
        <v>0</v>
      </c>
      <c r="Q32" s="919"/>
      <c r="R32" s="3642">
        <v>0</v>
      </c>
      <c r="S32" s="3637">
        <v>0</v>
      </c>
      <c r="T32" s="3637">
        <v>0</v>
      </c>
      <c r="U32" s="3637">
        <v>0</v>
      </c>
      <c r="V32" s="3663">
        <f>S32+T32-U32</f>
        <v>0</v>
      </c>
      <c r="W32" s="3643">
        <v>0</v>
      </c>
      <c r="X32" s="914"/>
      <c r="Y32" s="3646">
        <v>0</v>
      </c>
      <c r="Z32" s="3672"/>
      <c r="AA32" s="3646"/>
      <c r="AB32" s="906"/>
      <c r="AC32" s="768"/>
    </row>
    <row r="33" spans="1:29">
      <c r="A33" s="738"/>
      <c r="B33" s="816"/>
      <c r="C33" s="659" t="s">
        <v>1553</v>
      </c>
      <c r="D33" s="3605"/>
      <c r="E33" s="3638" t="b">
        <v>1</v>
      </c>
      <c r="F33" s="3637">
        <v>0</v>
      </c>
      <c r="G33" s="3637">
        <v>0</v>
      </c>
      <c r="H33" s="3675"/>
      <c r="I33" s="3637">
        <v>0</v>
      </c>
      <c r="J33" s="3637">
        <v>0</v>
      </c>
      <c r="K33" s="3637">
        <v>0</v>
      </c>
      <c r="L33" s="3586">
        <f t="shared" ref="L33:L48" si="2">I33+J33-K33</f>
        <v>0</v>
      </c>
      <c r="M33" s="661"/>
      <c r="N33" s="3678"/>
      <c r="O33" s="3679"/>
      <c r="P33" s="3643">
        <v>0</v>
      </c>
      <c r="Q33" s="919"/>
      <c r="R33" s="3642">
        <v>0</v>
      </c>
      <c r="S33" s="3637">
        <v>0</v>
      </c>
      <c r="T33" s="3637">
        <v>0</v>
      </c>
      <c r="U33" s="3637">
        <v>0</v>
      </c>
      <c r="V33" s="3663">
        <f t="shared" ref="V33:V48" si="3">S33+T33-U33</f>
        <v>0</v>
      </c>
      <c r="W33" s="3643">
        <v>0</v>
      </c>
      <c r="X33" s="914"/>
      <c r="Y33" s="3646">
        <v>0</v>
      </c>
      <c r="Z33" s="3672"/>
      <c r="AA33" s="3646"/>
      <c r="AB33" s="906"/>
      <c r="AC33" s="768"/>
    </row>
    <row r="34" spans="1:29">
      <c r="A34" s="738"/>
      <c r="B34" s="816"/>
      <c r="C34" s="659" t="s">
        <v>1552</v>
      </c>
      <c r="D34" s="3605"/>
      <c r="E34" s="3638" t="b">
        <v>1</v>
      </c>
      <c r="F34" s="3637">
        <v>0</v>
      </c>
      <c r="G34" s="3637">
        <v>0</v>
      </c>
      <c r="H34" s="3675"/>
      <c r="I34" s="3637">
        <v>0</v>
      </c>
      <c r="J34" s="3637">
        <v>0</v>
      </c>
      <c r="K34" s="3637">
        <v>0</v>
      </c>
      <c r="L34" s="3586">
        <f t="shared" si="2"/>
        <v>0</v>
      </c>
      <c r="M34" s="661"/>
      <c r="N34" s="3678"/>
      <c r="O34" s="3679"/>
      <c r="P34" s="3643">
        <v>0</v>
      </c>
      <c r="Q34" s="919"/>
      <c r="R34" s="3642">
        <v>0</v>
      </c>
      <c r="S34" s="3637">
        <v>0</v>
      </c>
      <c r="T34" s="3637">
        <v>0</v>
      </c>
      <c r="U34" s="3637">
        <v>0</v>
      </c>
      <c r="V34" s="3663">
        <f t="shared" si="3"/>
        <v>0</v>
      </c>
      <c r="W34" s="3643">
        <v>0</v>
      </c>
      <c r="X34" s="914"/>
      <c r="Y34" s="3646">
        <v>0</v>
      </c>
      <c r="Z34" s="3672"/>
      <c r="AA34" s="3646"/>
      <c r="AB34" s="906"/>
      <c r="AC34" s="768"/>
    </row>
    <row r="35" spans="1:29">
      <c r="A35" s="738"/>
      <c r="B35" s="816"/>
      <c r="C35" s="659" t="s">
        <v>3609</v>
      </c>
      <c r="D35" s="3605"/>
      <c r="E35" s="3638" t="b">
        <v>1</v>
      </c>
      <c r="F35" s="3637">
        <v>0</v>
      </c>
      <c r="G35" s="3637">
        <v>0</v>
      </c>
      <c r="H35" s="3675"/>
      <c r="I35" s="3637">
        <v>0</v>
      </c>
      <c r="J35" s="3637">
        <v>0</v>
      </c>
      <c r="K35" s="3637">
        <v>0</v>
      </c>
      <c r="L35" s="3586">
        <f t="shared" si="2"/>
        <v>0</v>
      </c>
      <c r="M35" s="661"/>
      <c r="N35" s="3678"/>
      <c r="O35" s="3679"/>
      <c r="P35" s="3643">
        <v>0</v>
      </c>
      <c r="Q35" s="919"/>
      <c r="R35" s="3642">
        <v>0</v>
      </c>
      <c r="S35" s="3637">
        <v>0</v>
      </c>
      <c r="T35" s="3637">
        <v>0</v>
      </c>
      <c r="U35" s="3637">
        <v>0</v>
      </c>
      <c r="V35" s="3663">
        <f t="shared" si="3"/>
        <v>0</v>
      </c>
      <c r="W35" s="3643">
        <v>0</v>
      </c>
      <c r="X35" s="914"/>
      <c r="Y35" s="3646">
        <v>0</v>
      </c>
      <c r="Z35" s="3672"/>
      <c r="AA35" s="3646"/>
      <c r="AB35" s="906"/>
      <c r="AC35" s="768"/>
    </row>
    <row r="36" spans="1:29">
      <c r="A36" s="738"/>
      <c r="B36" s="816"/>
      <c r="C36" s="659" t="s">
        <v>3610</v>
      </c>
      <c r="D36" s="3605"/>
      <c r="E36" s="3638" t="b">
        <v>1</v>
      </c>
      <c r="F36" s="3637">
        <v>0</v>
      </c>
      <c r="G36" s="3637">
        <v>0</v>
      </c>
      <c r="H36" s="3675"/>
      <c r="I36" s="3637">
        <v>0</v>
      </c>
      <c r="J36" s="3637">
        <v>0</v>
      </c>
      <c r="K36" s="3637">
        <v>0</v>
      </c>
      <c r="L36" s="3586">
        <f t="shared" si="2"/>
        <v>0</v>
      </c>
      <c r="M36" s="661"/>
      <c r="N36" s="3678"/>
      <c r="O36" s="3679"/>
      <c r="P36" s="3643">
        <v>0</v>
      </c>
      <c r="Q36" s="919"/>
      <c r="R36" s="3642">
        <v>0</v>
      </c>
      <c r="S36" s="3637">
        <v>0</v>
      </c>
      <c r="T36" s="3637">
        <v>0</v>
      </c>
      <c r="U36" s="3637">
        <v>0</v>
      </c>
      <c r="V36" s="3663">
        <f t="shared" si="3"/>
        <v>0</v>
      </c>
      <c r="W36" s="3643">
        <v>0</v>
      </c>
      <c r="X36" s="914"/>
      <c r="Y36" s="3646">
        <v>0</v>
      </c>
      <c r="Z36" s="3672"/>
      <c r="AA36" s="3646"/>
      <c r="AB36" s="906"/>
      <c r="AC36" s="768"/>
    </row>
    <row r="37" spans="1:29">
      <c r="A37" s="738"/>
      <c r="B37" s="816"/>
      <c r="C37" s="659" t="s">
        <v>3611</v>
      </c>
      <c r="D37" s="3605"/>
      <c r="E37" s="3638" t="b">
        <v>1</v>
      </c>
      <c r="F37" s="3637">
        <v>0</v>
      </c>
      <c r="G37" s="3637">
        <v>0</v>
      </c>
      <c r="H37" s="3675"/>
      <c r="I37" s="3637">
        <v>0</v>
      </c>
      <c r="J37" s="3637">
        <v>0</v>
      </c>
      <c r="K37" s="3637">
        <v>0</v>
      </c>
      <c r="L37" s="3586">
        <f t="shared" si="2"/>
        <v>0</v>
      </c>
      <c r="M37" s="661"/>
      <c r="N37" s="3678"/>
      <c r="O37" s="3679"/>
      <c r="P37" s="3643">
        <v>0</v>
      </c>
      <c r="Q37" s="919"/>
      <c r="R37" s="3642">
        <v>0</v>
      </c>
      <c r="S37" s="3637">
        <v>0</v>
      </c>
      <c r="T37" s="3637">
        <v>0</v>
      </c>
      <c r="U37" s="3637">
        <v>0</v>
      </c>
      <c r="V37" s="3663">
        <f t="shared" si="3"/>
        <v>0</v>
      </c>
      <c r="W37" s="3643">
        <v>0</v>
      </c>
      <c r="X37" s="914"/>
      <c r="Y37" s="3646">
        <v>0</v>
      </c>
      <c r="Z37" s="3672"/>
      <c r="AA37" s="3646"/>
      <c r="AB37" s="906"/>
      <c r="AC37" s="768"/>
    </row>
    <row r="38" spans="1:29">
      <c r="A38" s="738"/>
      <c r="B38" s="816"/>
      <c r="C38" s="659" t="s">
        <v>3612</v>
      </c>
      <c r="D38" s="3605"/>
      <c r="E38" s="3638" t="b">
        <v>1</v>
      </c>
      <c r="F38" s="3637">
        <v>0</v>
      </c>
      <c r="G38" s="3637">
        <v>0</v>
      </c>
      <c r="H38" s="3675"/>
      <c r="I38" s="3637">
        <v>0</v>
      </c>
      <c r="J38" s="3637">
        <v>0</v>
      </c>
      <c r="K38" s="3637">
        <v>0</v>
      </c>
      <c r="L38" s="3586">
        <f t="shared" si="2"/>
        <v>0</v>
      </c>
      <c r="M38" s="661"/>
      <c r="N38" s="3678"/>
      <c r="O38" s="3679"/>
      <c r="P38" s="3643">
        <v>0</v>
      </c>
      <c r="Q38" s="919"/>
      <c r="R38" s="3642">
        <v>0</v>
      </c>
      <c r="S38" s="3637">
        <v>0</v>
      </c>
      <c r="T38" s="3637">
        <v>0</v>
      </c>
      <c r="U38" s="3637">
        <v>0</v>
      </c>
      <c r="V38" s="3663">
        <f t="shared" si="3"/>
        <v>0</v>
      </c>
      <c r="W38" s="3643">
        <v>0</v>
      </c>
      <c r="X38" s="914"/>
      <c r="Y38" s="3646">
        <v>0</v>
      </c>
      <c r="Z38" s="3672"/>
      <c r="AA38" s="3646"/>
      <c r="AB38" s="906"/>
      <c r="AC38" s="768"/>
    </row>
    <row r="39" spans="1:29">
      <c r="A39" s="738"/>
      <c r="B39" s="816"/>
      <c r="C39" s="659" t="s">
        <v>3613</v>
      </c>
      <c r="D39" s="3605"/>
      <c r="E39" s="3638" t="b">
        <v>1</v>
      </c>
      <c r="F39" s="3637">
        <v>0</v>
      </c>
      <c r="G39" s="3637">
        <v>0</v>
      </c>
      <c r="H39" s="3675"/>
      <c r="I39" s="3637">
        <v>0</v>
      </c>
      <c r="J39" s="3637">
        <v>0</v>
      </c>
      <c r="K39" s="3637">
        <v>0</v>
      </c>
      <c r="L39" s="3586">
        <f t="shared" si="2"/>
        <v>0</v>
      </c>
      <c r="M39" s="661"/>
      <c r="N39" s="3678"/>
      <c r="O39" s="3679"/>
      <c r="P39" s="3643">
        <v>0</v>
      </c>
      <c r="Q39" s="919"/>
      <c r="R39" s="3642">
        <v>0</v>
      </c>
      <c r="S39" s="3637">
        <v>0</v>
      </c>
      <c r="T39" s="3637">
        <v>0</v>
      </c>
      <c r="U39" s="3637">
        <v>0</v>
      </c>
      <c r="V39" s="3663">
        <f t="shared" si="3"/>
        <v>0</v>
      </c>
      <c r="W39" s="3643">
        <v>0</v>
      </c>
      <c r="X39" s="914"/>
      <c r="Y39" s="3646">
        <v>0</v>
      </c>
      <c r="Z39" s="3672"/>
      <c r="AA39" s="3646"/>
      <c r="AB39" s="906"/>
      <c r="AC39" s="768"/>
    </row>
    <row r="40" spans="1:29">
      <c r="A40" s="738"/>
      <c r="B40" s="816"/>
      <c r="C40" s="659" t="s">
        <v>3614</v>
      </c>
      <c r="D40" s="3605"/>
      <c r="E40" s="3638" t="b">
        <v>1</v>
      </c>
      <c r="F40" s="3637">
        <v>0</v>
      </c>
      <c r="G40" s="3637">
        <v>0</v>
      </c>
      <c r="H40" s="3675"/>
      <c r="I40" s="3637">
        <v>0</v>
      </c>
      <c r="J40" s="3637">
        <v>0</v>
      </c>
      <c r="K40" s="3637">
        <v>0</v>
      </c>
      <c r="L40" s="3586">
        <f t="shared" si="2"/>
        <v>0</v>
      </c>
      <c r="M40" s="661"/>
      <c r="N40" s="3678"/>
      <c r="O40" s="3679"/>
      <c r="P40" s="3643">
        <v>0</v>
      </c>
      <c r="Q40" s="919"/>
      <c r="R40" s="3642">
        <v>0</v>
      </c>
      <c r="S40" s="3637">
        <v>0</v>
      </c>
      <c r="T40" s="3637">
        <v>0</v>
      </c>
      <c r="U40" s="3637">
        <v>0</v>
      </c>
      <c r="V40" s="3663">
        <f t="shared" si="3"/>
        <v>0</v>
      </c>
      <c r="W40" s="3643">
        <v>0</v>
      </c>
      <c r="X40" s="914"/>
      <c r="Y40" s="3646">
        <v>0</v>
      </c>
      <c r="Z40" s="3672"/>
      <c r="AA40" s="3646"/>
      <c r="AB40" s="906"/>
      <c r="AC40" s="768"/>
    </row>
    <row r="41" spans="1:29">
      <c r="A41" s="738"/>
      <c r="B41" s="816"/>
      <c r="C41" s="659" t="s">
        <v>3615</v>
      </c>
      <c r="D41" s="3605"/>
      <c r="E41" s="3638" t="b">
        <v>1</v>
      </c>
      <c r="F41" s="3637">
        <v>0</v>
      </c>
      <c r="G41" s="3637">
        <v>0</v>
      </c>
      <c r="H41" s="3675"/>
      <c r="I41" s="3637">
        <v>0</v>
      </c>
      <c r="J41" s="3637">
        <v>0</v>
      </c>
      <c r="K41" s="3637">
        <v>0</v>
      </c>
      <c r="L41" s="3586">
        <f t="shared" si="2"/>
        <v>0</v>
      </c>
      <c r="M41" s="661"/>
      <c r="N41" s="3678"/>
      <c r="O41" s="3679"/>
      <c r="P41" s="3643">
        <v>0</v>
      </c>
      <c r="Q41" s="919"/>
      <c r="R41" s="3642">
        <v>0</v>
      </c>
      <c r="S41" s="3637">
        <v>0</v>
      </c>
      <c r="T41" s="3637">
        <v>0</v>
      </c>
      <c r="U41" s="3637">
        <v>0</v>
      </c>
      <c r="V41" s="3663">
        <f t="shared" si="3"/>
        <v>0</v>
      </c>
      <c r="W41" s="3643">
        <v>0</v>
      </c>
      <c r="X41" s="914"/>
      <c r="Y41" s="3646">
        <v>0</v>
      </c>
      <c r="Z41" s="3672"/>
      <c r="AA41" s="3646"/>
      <c r="AB41" s="906"/>
      <c r="AC41" s="768"/>
    </row>
    <row r="42" spans="1:29">
      <c r="A42" s="738"/>
      <c r="B42" s="816"/>
      <c r="C42" s="659" t="s">
        <v>3616</v>
      </c>
      <c r="D42" s="3605"/>
      <c r="E42" s="3638" t="b">
        <v>1</v>
      </c>
      <c r="F42" s="3637">
        <v>0</v>
      </c>
      <c r="G42" s="3637">
        <v>0</v>
      </c>
      <c r="H42" s="3675"/>
      <c r="I42" s="3637">
        <v>0</v>
      </c>
      <c r="J42" s="3637">
        <v>0</v>
      </c>
      <c r="K42" s="3637">
        <v>0</v>
      </c>
      <c r="L42" s="3586">
        <f t="shared" si="2"/>
        <v>0</v>
      </c>
      <c r="M42" s="661"/>
      <c r="N42" s="3678"/>
      <c r="O42" s="3679"/>
      <c r="P42" s="3643">
        <v>0</v>
      </c>
      <c r="Q42" s="919"/>
      <c r="R42" s="3642">
        <v>0</v>
      </c>
      <c r="S42" s="3637">
        <v>0</v>
      </c>
      <c r="T42" s="3637">
        <v>0</v>
      </c>
      <c r="U42" s="3637">
        <v>0</v>
      </c>
      <c r="V42" s="3663">
        <f t="shared" si="3"/>
        <v>0</v>
      </c>
      <c r="W42" s="3643">
        <v>0</v>
      </c>
      <c r="X42" s="914"/>
      <c r="Y42" s="3646">
        <v>0</v>
      </c>
      <c r="Z42" s="3672"/>
      <c r="AA42" s="3646"/>
      <c r="AB42" s="906"/>
      <c r="AC42" s="768"/>
    </row>
    <row r="43" spans="1:29">
      <c r="A43" s="738"/>
      <c r="B43" s="816"/>
      <c r="C43" s="659" t="s">
        <v>3617</v>
      </c>
      <c r="D43" s="3605"/>
      <c r="E43" s="3638" t="b">
        <v>1</v>
      </c>
      <c r="F43" s="3637">
        <v>0</v>
      </c>
      <c r="G43" s="3637">
        <v>0</v>
      </c>
      <c r="H43" s="3675"/>
      <c r="I43" s="3637">
        <v>0</v>
      </c>
      <c r="J43" s="3637">
        <v>0</v>
      </c>
      <c r="K43" s="3637">
        <v>0</v>
      </c>
      <c r="L43" s="3586">
        <f t="shared" si="2"/>
        <v>0</v>
      </c>
      <c r="M43" s="661"/>
      <c r="N43" s="3678"/>
      <c r="O43" s="3679"/>
      <c r="P43" s="3643">
        <v>0</v>
      </c>
      <c r="Q43" s="919"/>
      <c r="R43" s="3642">
        <v>0</v>
      </c>
      <c r="S43" s="3637">
        <v>0</v>
      </c>
      <c r="T43" s="3637">
        <v>0</v>
      </c>
      <c r="U43" s="3637">
        <v>0</v>
      </c>
      <c r="V43" s="3663">
        <f t="shared" si="3"/>
        <v>0</v>
      </c>
      <c r="W43" s="3643">
        <v>0</v>
      </c>
      <c r="X43" s="914"/>
      <c r="Y43" s="3646">
        <v>0</v>
      </c>
      <c r="Z43" s="3672"/>
      <c r="AA43" s="3646"/>
      <c r="AB43" s="906"/>
      <c r="AC43" s="768"/>
    </row>
    <row r="44" spans="1:29">
      <c r="A44" s="738"/>
      <c r="B44" s="816"/>
      <c r="C44" s="659" t="s">
        <v>3618</v>
      </c>
      <c r="D44" s="3605"/>
      <c r="E44" s="3638" t="b">
        <v>1</v>
      </c>
      <c r="F44" s="3637">
        <v>0</v>
      </c>
      <c r="G44" s="3637">
        <v>0</v>
      </c>
      <c r="H44" s="3675"/>
      <c r="I44" s="3637">
        <v>0</v>
      </c>
      <c r="J44" s="3637">
        <v>0</v>
      </c>
      <c r="K44" s="3637">
        <v>0</v>
      </c>
      <c r="L44" s="3586">
        <f t="shared" si="2"/>
        <v>0</v>
      </c>
      <c r="M44" s="661"/>
      <c r="N44" s="3678"/>
      <c r="O44" s="3679"/>
      <c r="P44" s="3643">
        <v>0</v>
      </c>
      <c r="Q44" s="919"/>
      <c r="R44" s="3642">
        <v>0</v>
      </c>
      <c r="S44" s="3637">
        <v>0</v>
      </c>
      <c r="T44" s="3637">
        <v>0</v>
      </c>
      <c r="U44" s="3637">
        <v>0</v>
      </c>
      <c r="V44" s="3663">
        <f t="shared" si="3"/>
        <v>0</v>
      </c>
      <c r="W44" s="3643">
        <v>0</v>
      </c>
      <c r="X44" s="914"/>
      <c r="Y44" s="3646">
        <v>0</v>
      </c>
      <c r="Z44" s="3672"/>
      <c r="AA44" s="3646"/>
      <c r="AB44" s="906"/>
      <c r="AC44" s="768"/>
    </row>
    <row r="45" spans="1:29">
      <c r="A45" s="738"/>
      <c r="B45" s="816"/>
      <c r="C45" s="659" t="s">
        <v>3619</v>
      </c>
      <c r="D45" s="3605"/>
      <c r="E45" s="3638" t="b">
        <v>1</v>
      </c>
      <c r="F45" s="3637">
        <v>0</v>
      </c>
      <c r="G45" s="3637">
        <v>0</v>
      </c>
      <c r="H45" s="3675"/>
      <c r="I45" s="3637">
        <v>0</v>
      </c>
      <c r="J45" s="3637">
        <v>0</v>
      </c>
      <c r="K45" s="3637">
        <v>0</v>
      </c>
      <c r="L45" s="3586">
        <f t="shared" si="2"/>
        <v>0</v>
      </c>
      <c r="M45" s="661"/>
      <c r="N45" s="3678"/>
      <c r="O45" s="3679"/>
      <c r="P45" s="3643">
        <v>0</v>
      </c>
      <c r="Q45" s="919"/>
      <c r="R45" s="3642">
        <v>0</v>
      </c>
      <c r="S45" s="3637">
        <v>0</v>
      </c>
      <c r="T45" s="3637">
        <v>0</v>
      </c>
      <c r="U45" s="3637">
        <v>0</v>
      </c>
      <c r="V45" s="3663">
        <f t="shared" si="3"/>
        <v>0</v>
      </c>
      <c r="W45" s="3643">
        <v>0</v>
      </c>
      <c r="X45" s="914"/>
      <c r="Y45" s="3646">
        <v>0</v>
      </c>
      <c r="Z45" s="3672"/>
      <c r="AA45" s="3646"/>
      <c r="AB45" s="906"/>
      <c r="AC45" s="768"/>
    </row>
    <row r="46" spans="1:29">
      <c r="A46" s="738"/>
      <c r="B46" s="816"/>
      <c r="C46" s="659" t="s">
        <v>3620</v>
      </c>
      <c r="D46" s="3605"/>
      <c r="E46" s="3638" t="b">
        <v>1</v>
      </c>
      <c r="F46" s="3637">
        <v>0</v>
      </c>
      <c r="G46" s="3637">
        <v>0</v>
      </c>
      <c r="H46" s="3675"/>
      <c r="I46" s="3637">
        <v>0</v>
      </c>
      <c r="J46" s="3637">
        <v>0</v>
      </c>
      <c r="K46" s="3637">
        <v>0</v>
      </c>
      <c r="L46" s="3586">
        <f t="shared" si="2"/>
        <v>0</v>
      </c>
      <c r="M46" s="661"/>
      <c r="N46" s="3678"/>
      <c r="O46" s="3679"/>
      <c r="P46" s="3643">
        <v>0</v>
      </c>
      <c r="Q46" s="919"/>
      <c r="R46" s="3642">
        <v>0</v>
      </c>
      <c r="S46" s="3637">
        <v>0</v>
      </c>
      <c r="T46" s="3637">
        <v>0</v>
      </c>
      <c r="U46" s="3637">
        <v>0</v>
      </c>
      <c r="V46" s="3663">
        <f t="shared" si="3"/>
        <v>0</v>
      </c>
      <c r="W46" s="3643">
        <v>0</v>
      </c>
      <c r="X46" s="914"/>
      <c r="Y46" s="3646">
        <v>0</v>
      </c>
      <c r="Z46" s="3672"/>
      <c r="AA46" s="3646"/>
      <c r="AB46" s="906"/>
      <c r="AC46" s="768"/>
    </row>
    <row r="47" spans="1:29">
      <c r="A47" s="738"/>
      <c r="B47" s="816"/>
      <c r="C47" s="659" t="s">
        <v>3621</v>
      </c>
      <c r="D47" s="3635"/>
      <c r="E47" s="3638" t="b">
        <v>1</v>
      </c>
      <c r="F47" s="3637">
        <v>0</v>
      </c>
      <c r="G47" s="3637">
        <v>0</v>
      </c>
      <c r="H47" s="3675"/>
      <c r="I47" s="3637">
        <v>0</v>
      </c>
      <c r="J47" s="3637">
        <v>0</v>
      </c>
      <c r="K47" s="3637">
        <v>0</v>
      </c>
      <c r="L47" s="3586">
        <f t="shared" si="2"/>
        <v>0</v>
      </c>
      <c r="M47" s="661"/>
      <c r="N47" s="3678"/>
      <c r="O47" s="3679"/>
      <c r="P47" s="3643">
        <v>0</v>
      </c>
      <c r="Q47" s="919"/>
      <c r="R47" s="3642">
        <v>0</v>
      </c>
      <c r="S47" s="3637">
        <v>0</v>
      </c>
      <c r="T47" s="3637">
        <v>0</v>
      </c>
      <c r="U47" s="3637">
        <v>0</v>
      </c>
      <c r="V47" s="3663">
        <f t="shared" si="3"/>
        <v>0</v>
      </c>
      <c r="W47" s="3643">
        <v>0</v>
      </c>
      <c r="X47" s="914"/>
      <c r="Y47" s="3646">
        <v>0</v>
      </c>
      <c r="Z47" s="3672"/>
      <c r="AA47" s="3646"/>
      <c r="AB47" s="906"/>
      <c r="AC47" s="768"/>
    </row>
    <row r="48" spans="1:29">
      <c r="A48" s="738"/>
      <c r="B48" s="816"/>
      <c r="C48" s="659" t="s">
        <v>3622</v>
      </c>
      <c r="D48" s="3635"/>
      <c r="E48" s="3638" t="b">
        <v>1</v>
      </c>
      <c r="F48" s="3637">
        <v>0</v>
      </c>
      <c r="G48" s="3637">
        <v>0</v>
      </c>
      <c r="H48" s="3675"/>
      <c r="I48" s="3637">
        <v>0</v>
      </c>
      <c r="J48" s="3637">
        <v>0</v>
      </c>
      <c r="K48" s="3637">
        <v>0</v>
      </c>
      <c r="L48" s="3586">
        <f t="shared" si="2"/>
        <v>0</v>
      </c>
      <c r="M48" s="661"/>
      <c r="N48" s="3678"/>
      <c r="O48" s="3679"/>
      <c r="P48" s="3643">
        <v>0</v>
      </c>
      <c r="Q48" s="919"/>
      <c r="R48" s="3642">
        <v>0</v>
      </c>
      <c r="S48" s="3637">
        <v>0</v>
      </c>
      <c r="T48" s="3637">
        <v>0</v>
      </c>
      <c r="U48" s="3637">
        <v>0</v>
      </c>
      <c r="V48" s="3663">
        <f t="shared" si="3"/>
        <v>0</v>
      </c>
      <c r="W48" s="3643">
        <v>0</v>
      </c>
      <c r="X48" s="914"/>
      <c r="Y48" s="3646">
        <v>0</v>
      </c>
      <c r="Z48" s="3672"/>
      <c r="AA48" s="3646"/>
      <c r="AB48" s="906"/>
      <c r="AC48" s="768"/>
    </row>
    <row r="49" spans="1:29">
      <c r="A49" s="738"/>
      <c r="B49" s="816"/>
      <c r="C49" s="659"/>
      <c r="D49" s="3635"/>
      <c r="E49" s="3638"/>
      <c r="F49" s="3637"/>
      <c r="G49" s="3637"/>
      <c r="H49" s="3676"/>
      <c r="I49" s="3637"/>
      <c r="J49" s="3637"/>
      <c r="K49" s="3637"/>
      <c r="L49" s="3633"/>
      <c r="M49" s="661"/>
      <c r="N49" s="3642"/>
      <c r="O49" s="2757"/>
      <c r="P49" s="3643"/>
      <c r="Q49" s="919"/>
      <c r="R49" s="3642"/>
      <c r="S49" s="3637"/>
      <c r="T49" s="3637"/>
      <c r="U49" s="3637"/>
      <c r="V49" s="3671"/>
      <c r="W49" s="3643"/>
      <c r="X49" s="914"/>
      <c r="Y49" s="3646"/>
      <c r="Z49" s="3672"/>
      <c r="AA49" s="3646"/>
      <c r="AB49" s="906"/>
      <c r="AC49" s="768"/>
    </row>
    <row r="50" spans="1:29">
      <c r="A50" s="738"/>
      <c r="B50" s="816"/>
      <c r="C50" s="664" t="s">
        <v>1551</v>
      </c>
      <c r="D50" s="3635"/>
      <c r="E50" s="3638"/>
      <c r="F50" s="3637"/>
      <c r="G50" s="3637"/>
      <c r="H50" s="3676"/>
      <c r="I50" s="3637"/>
      <c r="J50" s="3637"/>
      <c r="K50" s="3637"/>
      <c r="L50" s="3633"/>
      <c r="M50" s="661"/>
      <c r="N50" s="3642"/>
      <c r="O50" s="2757"/>
      <c r="P50" s="3643"/>
      <c r="Q50" s="919"/>
      <c r="R50" s="3642"/>
      <c r="S50" s="3637"/>
      <c r="T50" s="3637"/>
      <c r="U50" s="3637"/>
      <c r="V50" s="3671"/>
      <c r="W50" s="3643"/>
      <c r="X50" s="914"/>
      <c r="Y50" s="3646"/>
      <c r="Z50" s="3672"/>
      <c r="AA50" s="3646"/>
      <c r="AB50" s="906"/>
      <c r="AC50" s="768"/>
    </row>
    <row r="51" spans="1:29">
      <c r="A51" s="738"/>
      <c r="B51" s="816"/>
      <c r="C51" s="659" t="s">
        <v>1550</v>
      </c>
      <c r="D51" s="3635"/>
      <c r="E51" s="3638" t="b">
        <v>1</v>
      </c>
      <c r="F51" s="3637">
        <v>0</v>
      </c>
      <c r="G51" s="3637">
        <v>0</v>
      </c>
      <c r="H51" s="3675"/>
      <c r="I51" s="3637">
        <v>0</v>
      </c>
      <c r="J51" s="3637">
        <v>0</v>
      </c>
      <c r="K51" s="3637">
        <v>0</v>
      </c>
      <c r="L51" s="3586">
        <f>I51+J51-K51</f>
        <v>0</v>
      </c>
      <c r="M51" s="661"/>
      <c r="N51" s="3678"/>
      <c r="O51" s="3679"/>
      <c r="P51" s="3643">
        <v>0</v>
      </c>
      <c r="Q51" s="919"/>
      <c r="R51" s="3642">
        <v>0</v>
      </c>
      <c r="S51" s="3637">
        <v>0</v>
      </c>
      <c r="T51" s="3637">
        <v>0</v>
      </c>
      <c r="U51" s="3637">
        <v>0</v>
      </c>
      <c r="V51" s="3663">
        <f>S51+T51-U51</f>
        <v>0</v>
      </c>
      <c r="W51" s="3643">
        <v>0</v>
      </c>
      <c r="X51" s="914"/>
      <c r="Y51" s="3646">
        <v>0</v>
      </c>
      <c r="Z51" s="3672"/>
      <c r="AA51" s="3646"/>
      <c r="AB51" s="906"/>
      <c r="AC51" s="768"/>
    </row>
    <row r="52" spans="1:29">
      <c r="A52" s="738"/>
      <c r="B52" s="816"/>
      <c r="C52" s="659" t="s">
        <v>1549</v>
      </c>
      <c r="D52" s="3635"/>
      <c r="E52" s="3638" t="b">
        <v>1</v>
      </c>
      <c r="F52" s="3637">
        <v>0</v>
      </c>
      <c r="G52" s="3637">
        <v>0</v>
      </c>
      <c r="H52" s="3675"/>
      <c r="I52" s="3637">
        <v>0</v>
      </c>
      <c r="J52" s="3637">
        <v>0</v>
      </c>
      <c r="K52" s="3637">
        <v>0</v>
      </c>
      <c r="L52" s="3586">
        <f t="shared" ref="L52:L70" si="4">I52+J52-K52</f>
        <v>0</v>
      </c>
      <c r="M52" s="661"/>
      <c r="N52" s="3678"/>
      <c r="O52" s="3679"/>
      <c r="P52" s="3643">
        <v>0</v>
      </c>
      <c r="Q52" s="919"/>
      <c r="R52" s="3642">
        <v>0</v>
      </c>
      <c r="S52" s="3637">
        <v>0</v>
      </c>
      <c r="T52" s="3637">
        <v>0</v>
      </c>
      <c r="U52" s="3637">
        <v>0</v>
      </c>
      <c r="V52" s="3663">
        <f t="shared" ref="V52:V70" si="5">S52+T52-U52</f>
        <v>0</v>
      </c>
      <c r="W52" s="3643">
        <v>0</v>
      </c>
      <c r="X52" s="914"/>
      <c r="Y52" s="3646">
        <v>0</v>
      </c>
      <c r="Z52" s="3672"/>
      <c r="AA52" s="3646"/>
      <c r="AB52" s="906"/>
      <c r="AC52" s="768"/>
    </row>
    <row r="53" spans="1:29">
      <c r="A53" s="738"/>
      <c r="B53" s="816"/>
      <c r="C53" s="659" t="s">
        <v>1548</v>
      </c>
      <c r="D53" s="3605"/>
      <c r="E53" s="3638" t="b">
        <v>1</v>
      </c>
      <c r="F53" s="3637">
        <v>0</v>
      </c>
      <c r="G53" s="3637">
        <v>0</v>
      </c>
      <c r="H53" s="3675"/>
      <c r="I53" s="3637">
        <v>0</v>
      </c>
      <c r="J53" s="3637">
        <v>0</v>
      </c>
      <c r="K53" s="3637">
        <v>0</v>
      </c>
      <c r="L53" s="3586">
        <f t="shared" si="4"/>
        <v>0</v>
      </c>
      <c r="M53" s="661"/>
      <c r="N53" s="3678"/>
      <c r="O53" s="3679"/>
      <c r="P53" s="3643">
        <v>0</v>
      </c>
      <c r="Q53" s="919"/>
      <c r="R53" s="3642">
        <v>0</v>
      </c>
      <c r="S53" s="3637">
        <v>0</v>
      </c>
      <c r="T53" s="3637">
        <v>0</v>
      </c>
      <c r="U53" s="3637">
        <v>0</v>
      </c>
      <c r="V53" s="3663">
        <f t="shared" si="5"/>
        <v>0</v>
      </c>
      <c r="W53" s="3643">
        <v>0</v>
      </c>
      <c r="X53" s="914"/>
      <c r="Y53" s="3646">
        <v>0</v>
      </c>
      <c r="Z53" s="3672"/>
      <c r="AA53" s="3646"/>
      <c r="AB53" s="906"/>
      <c r="AC53" s="768"/>
    </row>
    <row r="54" spans="1:29">
      <c r="A54" s="738"/>
      <c r="B54" s="816"/>
      <c r="C54" s="659" t="s">
        <v>3623</v>
      </c>
      <c r="D54" s="3605"/>
      <c r="E54" s="3638" t="b">
        <v>1</v>
      </c>
      <c r="F54" s="3637">
        <v>0</v>
      </c>
      <c r="G54" s="3637">
        <v>0</v>
      </c>
      <c r="H54" s="3675"/>
      <c r="I54" s="3637">
        <v>0</v>
      </c>
      <c r="J54" s="3637">
        <v>0</v>
      </c>
      <c r="K54" s="3637">
        <v>0</v>
      </c>
      <c r="L54" s="3586">
        <f t="shared" si="4"/>
        <v>0</v>
      </c>
      <c r="M54" s="661"/>
      <c r="N54" s="3678"/>
      <c r="O54" s="3679"/>
      <c r="P54" s="3643">
        <v>0</v>
      </c>
      <c r="Q54" s="919"/>
      <c r="R54" s="3642">
        <v>0</v>
      </c>
      <c r="S54" s="3637">
        <v>0</v>
      </c>
      <c r="T54" s="3637">
        <v>0</v>
      </c>
      <c r="U54" s="3637">
        <v>0</v>
      </c>
      <c r="V54" s="3663">
        <f t="shared" si="5"/>
        <v>0</v>
      </c>
      <c r="W54" s="3643">
        <v>0</v>
      </c>
      <c r="X54" s="914"/>
      <c r="Y54" s="3646">
        <v>0</v>
      </c>
      <c r="Z54" s="3672"/>
      <c r="AA54" s="3646"/>
      <c r="AB54" s="906"/>
      <c r="AC54" s="768"/>
    </row>
    <row r="55" spans="1:29">
      <c r="A55" s="738"/>
      <c r="B55" s="816"/>
      <c r="C55" s="659" t="s">
        <v>3624</v>
      </c>
      <c r="D55" s="3605"/>
      <c r="E55" s="3638" t="b">
        <v>1</v>
      </c>
      <c r="F55" s="3637">
        <v>0</v>
      </c>
      <c r="G55" s="3637">
        <v>0</v>
      </c>
      <c r="H55" s="3675"/>
      <c r="I55" s="3637">
        <v>0</v>
      </c>
      <c r="J55" s="3637">
        <v>0</v>
      </c>
      <c r="K55" s="3637">
        <v>0</v>
      </c>
      <c r="L55" s="3586">
        <f t="shared" si="4"/>
        <v>0</v>
      </c>
      <c r="M55" s="661"/>
      <c r="N55" s="3678"/>
      <c r="O55" s="3679"/>
      <c r="P55" s="3643">
        <v>0</v>
      </c>
      <c r="Q55" s="919"/>
      <c r="R55" s="3642">
        <v>0</v>
      </c>
      <c r="S55" s="3637">
        <v>0</v>
      </c>
      <c r="T55" s="3637">
        <v>0</v>
      </c>
      <c r="U55" s="3637">
        <v>0</v>
      </c>
      <c r="V55" s="3663">
        <f t="shared" si="5"/>
        <v>0</v>
      </c>
      <c r="W55" s="3643">
        <v>0</v>
      </c>
      <c r="X55" s="914"/>
      <c r="Y55" s="3646">
        <v>0</v>
      </c>
      <c r="Z55" s="3672"/>
      <c r="AA55" s="3646"/>
      <c r="AB55" s="906"/>
      <c r="AC55" s="768"/>
    </row>
    <row r="56" spans="1:29">
      <c r="A56" s="738"/>
      <c r="B56" s="816"/>
      <c r="C56" s="659" t="s">
        <v>3625</v>
      </c>
      <c r="D56" s="3605"/>
      <c r="E56" s="3638" t="b">
        <v>1</v>
      </c>
      <c r="F56" s="3637">
        <v>0</v>
      </c>
      <c r="G56" s="3637">
        <v>0</v>
      </c>
      <c r="H56" s="3675"/>
      <c r="I56" s="3637">
        <v>0</v>
      </c>
      <c r="J56" s="3637">
        <v>0</v>
      </c>
      <c r="K56" s="3637">
        <v>0</v>
      </c>
      <c r="L56" s="3586">
        <f t="shared" si="4"/>
        <v>0</v>
      </c>
      <c r="M56" s="661"/>
      <c r="N56" s="3678"/>
      <c r="O56" s="3679"/>
      <c r="P56" s="3643">
        <v>0</v>
      </c>
      <c r="Q56" s="919"/>
      <c r="R56" s="3642">
        <v>0</v>
      </c>
      <c r="S56" s="3637">
        <v>0</v>
      </c>
      <c r="T56" s="3637">
        <v>0</v>
      </c>
      <c r="U56" s="3637">
        <v>0</v>
      </c>
      <c r="V56" s="3663">
        <f t="shared" si="5"/>
        <v>0</v>
      </c>
      <c r="W56" s="3643">
        <v>0</v>
      </c>
      <c r="X56" s="914"/>
      <c r="Y56" s="3646">
        <v>0</v>
      </c>
      <c r="Z56" s="3672"/>
      <c r="AA56" s="3646"/>
      <c r="AB56" s="906"/>
      <c r="AC56" s="768"/>
    </row>
    <row r="57" spans="1:29">
      <c r="A57" s="738"/>
      <c r="B57" s="816"/>
      <c r="C57" s="659" t="s">
        <v>3626</v>
      </c>
      <c r="D57" s="3605"/>
      <c r="E57" s="3638" t="b">
        <v>1</v>
      </c>
      <c r="F57" s="3637">
        <v>0</v>
      </c>
      <c r="G57" s="3637">
        <v>0</v>
      </c>
      <c r="H57" s="3675"/>
      <c r="I57" s="3637">
        <v>0</v>
      </c>
      <c r="J57" s="3637">
        <v>0</v>
      </c>
      <c r="K57" s="3637">
        <v>0</v>
      </c>
      <c r="L57" s="3586">
        <f t="shared" si="4"/>
        <v>0</v>
      </c>
      <c r="M57" s="661"/>
      <c r="N57" s="3678"/>
      <c r="O57" s="3679"/>
      <c r="P57" s="3643">
        <v>0</v>
      </c>
      <c r="Q57" s="919"/>
      <c r="R57" s="3642">
        <v>0</v>
      </c>
      <c r="S57" s="3637">
        <v>0</v>
      </c>
      <c r="T57" s="3637">
        <v>0</v>
      </c>
      <c r="U57" s="3637">
        <v>0</v>
      </c>
      <c r="V57" s="3663">
        <f t="shared" si="5"/>
        <v>0</v>
      </c>
      <c r="W57" s="3643">
        <v>0</v>
      </c>
      <c r="X57" s="914"/>
      <c r="Y57" s="3646">
        <v>0</v>
      </c>
      <c r="Z57" s="3672"/>
      <c r="AA57" s="3646"/>
      <c r="AB57" s="906"/>
      <c r="AC57" s="768"/>
    </row>
    <row r="58" spans="1:29">
      <c r="A58" s="738"/>
      <c r="B58" s="816"/>
      <c r="C58" s="659" t="s">
        <v>3627</v>
      </c>
      <c r="D58" s="3605"/>
      <c r="E58" s="3638" t="b">
        <v>1</v>
      </c>
      <c r="F58" s="3637">
        <v>0</v>
      </c>
      <c r="G58" s="3637">
        <v>0</v>
      </c>
      <c r="H58" s="3675"/>
      <c r="I58" s="3637">
        <v>0</v>
      </c>
      <c r="J58" s="3637">
        <v>0</v>
      </c>
      <c r="K58" s="3637">
        <v>0</v>
      </c>
      <c r="L58" s="3586">
        <f t="shared" si="4"/>
        <v>0</v>
      </c>
      <c r="M58" s="661"/>
      <c r="N58" s="3678"/>
      <c r="O58" s="3679"/>
      <c r="P58" s="3643">
        <v>0</v>
      </c>
      <c r="Q58" s="919"/>
      <c r="R58" s="3642">
        <v>0</v>
      </c>
      <c r="S58" s="3637">
        <v>0</v>
      </c>
      <c r="T58" s="3637">
        <v>0</v>
      </c>
      <c r="U58" s="3637">
        <v>0</v>
      </c>
      <c r="V58" s="3663">
        <f t="shared" si="5"/>
        <v>0</v>
      </c>
      <c r="W58" s="3643">
        <v>0</v>
      </c>
      <c r="X58" s="914"/>
      <c r="Y58" s="3646">
        <v>0</v>
      </c>
      <c r="Z58" s="3672"/>
      <c r="AA58" s="3646"/>
      <c r="AB58" s="906"/>
      <c r="AC58" s="768"/>
    </row>
    <row r="59" spans="1:29">
      <c r="A59" s="738"/>
      <c r="B59" s="816"/>
      <c r="C59" s="659" t="s">
        <v>3628</v>
      </c>
      <c r="D59" s="3605"/>
      <c r="E59" s="3638" t="b">
        <v>1</v>
      </c>
      <c r="F59" s="3637">
        <v>0</v>
      </c>
      <c r="G59" s="3637">
        <v>0</v>
      </c>
      <c r="H59" s="3675"/>
      <c r="I59" s="3637">
        <v>0</v>
      </c>
      <c r="J59" s="3637">
        <v>0</v>
      </c>
      <c r="K59" s="3637">
        <v>0</v>
      </c>
      <c r="L59" s="3586">
        <f t="shared" si="4"/>
        <v>0</v>
      </c>
      <c r="M59" s="661"/>
      <c r="N59" s="3678"/>
      <c r="O59" s="3679"/>
      <c r="P59" s="3643">
        <v>0</v>
      </c>
      <c r="Q59" s="919"/>
      <c r="R59" s="3642">
        <v>0</v>
      </c>
      <c r="S59" s="3637">
        <v>0</v>
      </c>
      <c r="T59" s="3637">
        <v>0</v>
      </c>
      <c r="U59" s="3637">
        <v>0</v>
      </c>
      <c r="V59" s="3663">
        <f t="shared" si="5"/>
        <v>0</v>
      </c>
      <c r="W59" s="3643">
        <v>0</v>
      </c>
      <c r="X59" s="914"/>
      <c r="Y59" s="3646">
        <v>0</v>
      </c>
      <c r="Z59" s="3672"/>
      <c r="AA59" s="3646"/>
      <c r="AB59" s="906"/>
      <c r="AC59" s="768"/>
    </row>
    <row r="60" spans="1:29">
      <c r="A60" s="738"/>
      <c r="B60" s="816"/>
      <c r="C60" s="659" t="s">
        <v>3629</v>
      </c>
      <c r="D60" s="3605"/>
      <c r="E60" s="3638" t="b">
        <v>1</v>
      </c>
      <c r="F60" s="3637">
        <v>0</v>
      </c>
      <c r="G60" s="3637">
        <v>0</v>
      </c>
      <c r="H60" s="3675"/>
      <c r="I60" s="3637">
        <v>0</v>
      </c>
      <c r="J60" s="3637">
        <v>0</v>
      </c>
      <c r="K60" s="3637">
        <v>0</v>
      </c>
      <c r="L60" s="3586">
        <f t="shared" si="4"/>
        <v>0</v>
      </c>
      <c r="M60" s="661"/>
      <c r="N60" s="3678"/>
      <c r="O60" s="3679"/>
      <c r="P60" s="3643">
        <v>0</v>
      </c>
      <c r="Q60" s="919"/>
      <c r="R60" s="3642">
        <v>0</v>
      </c>
      <c r="S60" s="3637">
        <v>0</v>
      </c>
      <c r="T60" s="3637">
        <v>0</v>
      </c>
      <c r="U60" s="3637">
        <v>0</v>
      </c>
      <c r="V60" s="3663">
        <f t="shared" si="5"/>
        <v>0</v>
      </c>
      <c r="W60" s="3643">
        <v>0</v>
      </c>
      <c r="X60" s="914"/>
      <c r="Y60" s="3646">
        <v>0</v>
      </c>
      <c r="Z60" s="3672"/>
      <c r="AA60" s="3646"/>
      <c r="AB60" s="906"/>
      <c r="AC60" s="768"/>
    </row>
    <row r="61" spans="1:29">
      <c r="A61" s="738"/>
      <c r="B61" s="816"/>
      <c r="C61" s="659" t="s">
        <v>3630</v>
      </c>
      <c r="D61" s="3605"/>
      <c r="E61" s="3638" t="b">
        <v>1</v>
      </c>
      <c r="F61" s="3637">
        <v>0</v>
      </c>
      <c r="G61" s="3637">
        <v>0</v>
      </c>
      <c r="H61" s="3675"/>
      <c r="I61" s="3637">
        <v>0</v>
      </c>
      <c r="J61" s="3637">
        <v>0</v>
      </c>
      <c r="K61" s="3637">
        <v>0</v>
      </c>
      <c r="L61" s="3586">
        <f t="shared" si="4"/>
        <v>0</v>
      </c>
      <c r="M61" s="661"/>
      <c r="N61" s="3678"/>
      <c r="O61" s="3679"/>
      <c r="P61" s="3643">
        <v>0</v>
      </c>
      <c r="Q61" s="919"/>
      <c r="R61" s="3642">
        <v>0</v>
      </c>
      <c r="S61" s="3637">
        <v>0</v>
      </c>
      <c r="T61" s="3637">
        <v>0</v>
      </c>
      <c r="U61" s="3637">
        <v>0</v>
      </c>
      <c r="V61" s="3663">
        <f t="shared" si="5"/>
        <v>0</v>
      </c>
      <c r="W61" s="3643">
        <v>0</v>
      </c>
      <c r="X61" s="914"/>
      <c r="Y61" s="3646">
        <v>0</v>
      </c>
      <c r="Z61" s="3672"/>
      <c r="AA61" s="3646"/>
      <c r="AB61" s="906"/>
      <c r="AC61" s="768"/>
    </row>
    <row r="62" spans="1:29">
      <c r="A62" s="738"/>
      <c r="B62" s="816"/>
      <c r="C62" s="659" t="s">
        <v>3631</v>
      </c>
      <c r="D62" s="3605"/>
      <c r="E62" s="3638" t="b">
        <v>1</v>
      </c>
      <c r="F62" s="3637">
        <v>0</v>
      </c>
      <c r="G62" s="3637">
        <v>0</v>
      </c>
      <c r="H62" s="3675"/>
      <c r="I62" s="3637">
        <v>0</v>
      </c>
      <c r="J62" s="3637">
        <v>0</v>
      </c>
      <c r="K62" s="3637">
        <v>0</v>
      </c>
      <c r="L62" s="3586">
        <f t="shared" si="4"/>
        <v>0</v>
      </c>
      <c r="M62" s="661"/>
      <c r="N62" s="3678"/>
      <c r="O62" s="3679"/>
      <c r="P62" s="3643">
        <v>0</v>
      </c>
      <c r="Q62" s="919"/>
      <c r="R62" s="3642">
        <v>0</v>
      </c>
      <c r="S62" s="3637">
        <v>0</v>
      </c>
      <c r="T62" s="3637">
        <v>0</v>
      </c>
      <c r="U62" s="3637">
        <v>0</v>
      </c>
      <c r="V62" s="3663">
        <f t="shared" si="5"/>
        <v>0</v>
      </c>
      <c r="W62" s="3643">
        <v>0</v>
      </c>
      <c r="X62" s="914"/>
      <c r="Y62" s="3646">
        <v>0</v>
      </c>
      <c r="Z62" s="3672"/>
      <c r="AA62" s="3646"/>
      <c r="AB62" s="906"/>
      <c r="AC62" s="768"/>
    </row>
    <row r="63" spans="1:29">
      <c r="A63" s="738"/>
      <c r="B63" s="816"/>
      <c r="C63" s="659" t="s">
        <v>3632</v>
      </c>
      <c r="D63" s="3605"/>
      <c r="E63" s="3638" t="b">
        <v>1</v>
      </c>
      <c r="F63" s="3637">
        <v>0</v>
      </c>
      <c r="G63" s="3637">
        <v>0</v>
      </c>
      <c r="H63" s="3675"/>
      <c r="I63" s="3637">
        <v>0</v>
      </c>
      <c r="J63" s="3637">
        <v>0</v>
      </c>
      <c r="K63" s="3637">
        <v>0</v>
      </c>
      <c r="L63" s="3586">
        <f t="shared" si="4"/>
        <v>0</v>
      </c>
      <c r="M63" s="661"/>
      <c r="N63" s="3678"/>
      <c r="O63" s="3679"/>
      <c r="P63" s="3643">
        <v>0</v>
      </c>
      <c r="Q63" s="919"/>
      <c r="R63" s="3642">
        <v>0</v>
      </c>
      <c r="S63" s="3637">
        <v>0</v>
      </c>
      <c r="T63" s="3637">
        <v>0</v>
      </c>
      <c r="U63" s="3637">
        <v>0</v>
      </c>
      <c r="V63" s="3663">
        <f t="shared" si="5"/>
        <v>0</v>
      </c>
      <c r="W63" s="3643">
        <v>0</v>
      </c>
      <c r="X63" s="914"/>
      <c r="Y63" s="3646">
        <v>0</v>
      </c>
      <c r="Z63" s="3672"/>
      <c r="AA63" s="3646"/>
      <c r="AB63" s="906"/>
      <c r="AC63" s="768"/>
    </row>
    <row r="64" spans="1:29">
      <c r="A64" s="738"/>
      <c r="B64" s="816"/>
      <c r="C64" s="659" t="s">
        <v>3633</v>
      </c>
      <c r="D64" s="3605"/>
      <c r="E64" s="3638" t="b">
        <v>1</v>
      </c>
      <c r="F64" s="3637">
        <v>0</v>
      </c>
      <c r="G64" s="3637">
        <v>0</v>
      </c>
      <c r="H64" s="3675"/>
      <c r="I64" s="3637">
        <v>0</v>
      </c>
      <c r="J64" s="3637">
        <v>0</v>
      </c>
      <c r="K64" s="3637">
        <v>0</v>
      </c>
      <c r="L64" s="3586">
        <f t="shared" si="4"/>
        <v>0</v>
      </c>
      <c r="M64" s="661"/>
      <c r="N64" s="3678"/>
      <c r="O64" s="3679"/>
      <c r="P64" s="3643">
        <v>0</v>
      </c>
      <c r="Q64" s="919"/>
      <c r="R64" s="3642">
        <v>0</v>
      </c>
      <c r="S64" s="3637">
        <v>0</v>
      </c>
      <c r="T64" s="3637">
        <v>0</v>
      </c>
      <c r="U64" s="3637">
        <v>0</v>
      </c>
      <c r="V64" s="3663">
        <f t="shared" si="5"/>
        <v>0</v>
      </c>
      <c r="W64" s="3643">
        <v>0</v>
      </c>
      <c r="X64" s="914"/>
      <c r="Y64" s="3646">
        <v>0</v>
      </c>
      <c r="Z64" s="3672"/>
      <c r="AA64" s="3646"/>
      <c r="AB64" s="906"/>
      <c r="AC64" s="768"/>
    </row>
    <row r="65" spans="1:37">
      <c r="A65" s="738"/>
      <c r="B65" s="816"/>
      <c r="C65" s="659" t="s">
        <v>3634</v>
      </c>
      <c r="D65" s="3605"/>
      <c r="E65" s="3638" t="b">
        <v>1</v>
      </c>
      <c r="F65" s="3637">
        <v>0</v>
      </c>
      <c r="G65" s="3637">
        <v>0</v>
      </c>
      <c r="H65" s="3675"/>
      <c r="I65" s="3637">
        <v>0</v>
      </c>
      <c r="J65" s="3637">
        <v>0</v>
      </c>
      <c r="K65" s="3637">
        <v>0</v>
      </c>
      <c r="L65" s="3586">
        <f t="shared" si="4"/>
        <v>0</v>
      </c>
      <c r="M65" s="661"/>
      <c r="N65" s="3678"/>
      <c r="O65" s="3679"/>
      <c r="P65" s="3643">
        <v>0</v>
      </c>
      <c r="Q65" s="919"/>
      <c r="R65" s="3642">
        <v>0</v>
      </c>
      <c r="S65" s="3637">
        <v>0</v>
      </c>
      <c r="T65" s="3637">
        <v>0</v>
      </c>
      <c r="U65" s="3637">
        <v>0</v>
      </c>
      <c r="V65" s="3663">
        <f t="shared" si="5"/>
        <v>0</v>
      </c>
      <c r="W65" s="3643">
        <v>0</v>
      </c>
      <c r="X65" s="914"/>
      <c r="Y65" s="3646">
        <v>0</v>
      </c>
      <c r="Z65" s="3672"/>
      <c r="AA65" s="3646"/>
      <c r="AB65" s="906"/>
      <c r="AC65" s="768"/>
    </row>
    <row r="66" spans="1:37">
      <c r="A66" s="738"/>
      <c r="B66" s="816"/>
      <c r="C66" s="659" t="s">
        <v>3635</v>
      </c>
      <c r="D66" s="3605"/>
      <c r="E66" s="3638" t="b">
        <v>1</v>
      </c>
      <c r="F66" s="3637">
        <v>0</v>
      </c>
      <c r="G66" s="3637">
        <v>0</v>
      </c>
      <c r="H66" s="3675"/>
      <c r="I66" s="3637">
        <v>0</v>
      </c>
      <c r="J66" s="3637">
        <v>0</v>
      </c>
      <c r="K66" s="3637">
        <v>0</v>
      </c>
      <c r="L66" s="3586">
        <f t="shared" si="4"/>
        <v>0</v>
      </c>
      <c r="M66" s="661"/>
      <c r="N66" s="3678"/>
      <c r="O66" s="3679"/>
      <c r="P66" s="3643">
        <v>0</v>
      </c>
      <c r="Q66" s="919"/>
      <c r="R66" s="3642">
        <v>0</v>
      </c>
      <c r="S66" s="3637">
        <v>0</v>
      </c>
      <c r="T66" s="3637">
        <v>0</v>
      </c>
      <c r="U66" s="3637">
        <v>0</v>
      </c>
      <c r="V66" s="3663">
        <f t="shared" si="5"/>
        <v>0</v>
      </c>
      <c r="W66" s="3643">
        <v>0</v>
      </c>
      <c r="X66" s="914"/>
      <c r="Y66" s="3646">
        <v>0</v>
      </c>
      <c r="Z66" s="3672"/>
      <c r="AA66" s="3646"/>
      <c r="AB66" s="906"/>
      <c r="AC66" s="768"/>
    </row>
    <row r="67" spans="1:37">
      <c r="A67" s="738"/>
      <c r="B67" s="816"/>
      <c r="C67" s="659" t="s">
        <v>3636</v>
      </c>
      <c r="D67" s="3605"/>
      <c r="E67" s="3638" t="b">
        <v>1</v>
      </c>
      <c r="F67" s="3637">
        <v>0</v>
      </c>
      <c r="G67" s="3637">
        <v>0</v>
      </c>
      <c r="H67" s="3675"/>
      <c r="I67" s="3637">
        <v>0</v>
      </c>
      <c r="J67" s="3637">
        <v>0</v>
      </c>
      <c r="K67" s="3637">
        <v>0</v>
      </c>
      <c r="L67" s="3586">
        <f t="shared" si="4"/>
        <v>0</v>
      </c>
      <c r="M67" s="661"/>
      <c r="N67" s="3678"/>
      <c r="O67" s="3679"/>
      <c r="P67" s="3643">
        <v>0</v>
      </c>
      <c r="Q67" s="919"/>
      <c r="R67" s="3642">
        <v>0</v>
      </c>
      <c r="S67" s="3637">
        <v>0</v>
      </c>
      <c r="T67" s="3637">
        <v>0</v>
      </c>
      <c r="U67" s="3637">
        <v>0</v>
      </c>
      <c r="V67" s="3663">
        <f t="shared" si="5"/>
        <v>0</v>
      </c>
      <c r="W67" s="3643">
        <v>0</v>
      </c>
      <c r="X67" s="914"/>
      <c r="Y67" s="3646">
        <v>0</v>
      </c>
      <c r="Z67" s="3672"/>
      <c r="AA67" s="3646"/>
      <c r="AB67" s="906"/>
      <c r="AC67" s="768"/>
    </row>
    <row r="68" spans="1:37">
      <c r="A68" s="738"/>
      <c r="B68" s="816"/>
      <c r="C68" s="659" t="s">
        <v>3637</v>
      </c>
      <c r="D68" s="3605"/>
      <c r="E68" s="3638" t="b">
        <v>1</v>
      </c>
      <c r="F68" s="3637">
        <v>0</v>
      </c>
      <c r="G68" s="3637">
        <v>0</v>
      </c>
      <c r="H68" s="3675"/>
      <c r="I68" s="3637">
        <v>0</v>
      </c>
      <c r="J68" s="3637">
        <v>0</v>
      </c>
      <c r="K68" s="3637">
        <v>0</v>
      </c>
      <c r="L68" s="3586">
        <f t="shared" si="4"/>
        <v>0</v>
      </c>
      <c r="M68" s="661"/>
      <c r="N68" s="3678"/>
      <c r="O68" s="3679"/>
      <c r="P68" s="3643">
        <v>0</v>
      </c>
      <c r="Q68" s="919"/>
      <c r="R68" s="3642">
        <v>0</v>
      </c>
      <c r="S68" s="3637">
        <v>0</v>
      </c>
      <c r="T68" s="3637">
        <v>0</v>
      </c>
      <c r="U68" s="3637">
        <v>0</v>
      </c>
      <c r="V68" s="3663">
        <f t="shared" si="5"/>
        <v>0</v>
      </c>
      <c r="W68" s="3643">
        <v>0</v>
      </c>
      <c r="X68" s="914"/>
      <c r="Y68" s="3646">
        <v>0</v>
      </c>
      <c r="Z68" s="3672"/>
      <c r="AA68" s="3646"/>
      <c r="AB68" s="906"/>
      <c r="AC68" s="768"/>
    </row>
    <row r="69" spans="1:37">
      <c r="A69" s="738"/>
      <c r="B69" s="816"/>
      <c r="C69" s="659" t="s">
        <v>3638</v>
      </c>
      <c r="D69" s="3605"/>
      <c r="E69" s="3638" t="b">
        <v>1</v>
      </c>
      <c r="F69" s="3637">
        <v>0</v>
      </c>
      <c r="G69" s="3637">
        <v>0</v>
      </c>
      <c r="H69" s="3675"/>
      <c r="I69" s="3637">
        <v>0</v>
      </c>
      <c r="J69" s="3637">
        <v>0</v>
      </c>
      <c r="K69" s="3637">
        <v>0</v>
      </c>
      <c r="L69" s="3586">
        <f t="shared" si="4"/>
        <v>0</v>
      </c>
      <c r="M69" s="661"/>
      <c r="N69" s="3678"/>
      <c r="O69" s="3679"/>
      <c r="P69" s="3643">
        <v>0</v>
      </c>
      <c r="Q69" s="919"/>
      <c r="R69" s="3642">
        <v>0</v>
      </c>
      <c r="S69" s="3637">
        <v>0</v>
      </c>
      <c r="T69" s="3637">
        <v>0</v>
      </c>
      <c r="U69" s="3637">
        <v>0</v>
      </c>
      <c r="V69" s="3663">
        <f t="shared" si="5"/>
        <v>0</v>
      </c>
      <c r="W69" s="3643">
        <v>0</v>
      </c>
      <c r="X69" s="914"/>
      <c r="Y69" s="3646">
        <v>0</v>
      </c>
      <c r="Z69" s="3672"/>
      <c r="AA69" s="3646"/>
      <c r="AB69" s="906"/>
      <c r="AC69" s="768"/>
    </row>
    <row r="70" spans="1:37">
      <c r="A70" s="738"/>
      <c r="B70" s="816"/>
      <c r="C70" s="659" t="s">
        <v>3639</v>
      </c>
      <c r="D70" s="3635"/>
      <c r="E70" s="3638" t="b">
        <v>1</v>
      </c>
      <c r="F70" s="3637">
        <v>0</v>
      </c>
      <c r="G70" s="3637">
        <v>0</v>
      </c>
      <c r="H70" s="3675"/>
      <c r="I70" s="3637">
        <v>0</v>
      </c>
      <c r="J70" s="3637">
        <v>0</v>
      </c>
      <c r="K70" s="3637">
        <v>0</v>
      </c>
      <c r="L70" s="3586">
        <f t="shared" si="4"/>
        <v>0</v>
      </c>
      <c r="M70" s="661"/>
      <c r="N70" s="3678"/>
      <c r="O70" s="3679"/>
      <c r="P70" s="3643">
        <v>0</v>
      </c>
      <c r="Q70" s="919"/>
      <c r="R70" s="3642">
        <v>0</v>
      </c>
      <c r="S70" s="3637">
        <v>0</v>
      </c>
      <c r="T70" s="3637">
        <v>0</v>
      </c>
      <c r="U70" s="3637">
        <v>0</v>
      </c>
      <c r="V70" s="3663">
        <f t="shared" si="5"/>
        <v>0</v>
      </c>
      <c r="W70" s="3643">
        <v>0</v>
      </c>
      <c r="X70" s="914"/>
      <c r="Y70" s="3646">
        <v>0</v>
      </c>
      <c r="Z70" s="3672"/>
      <c r="AA70" s="3646"/>
      <c r="AB70" s="906"/>
      <c r="AC70" s="768"/>
    </row>
    <row r="71" spans="1:37">
      <c r="A71" s="738"/>
      <c r="B71" s="816"/>
      <c r="C71" s="659"/>
      <c r="D71" s="3635"/>
      <c r="E71" s="3677"/>
      <c r="F71" s="3637"/>
      <c r="G71" s="3637"/>
      <c r="H71" s="3637"/>
      <c r="I71" s="3637"/>
      <c r="J71" s="3637"/>
      <c r="K71" s="3637"/>
      <c r="L71" s="515"/>
      <c r="M71" s="661"/>
      <c r="N71" s="3642"/>
      <c r="O71" s="2757"/>
      <c r="P71" s="3643"/>
      <c r="Q71" s="919"/>
      <c r="R71" s="3642"/>
      <c r="S71" s="3637"/>
      <c r="T71" s="3637"/>
      <c r="U71" s="3637"/>
      <c r="V71" s="169"/>
      <c r="W71" s="3643"/>
      <c r="X71" s="914"/>
      <c r="Y71" s="3646"/>
      <c r="Z71" s="3672"/>
      <c r="AA71" s="3646"/>
      <c r="AB71" s="906"/>
      <c r="AC71" s="768"/>
    </row>
    <row r="72" spans="1:37">
      <c r="A72" s="738"/>
      <c r="B72" s="816"/>
      <c r="C72" s="556" t="s">
        <v>1269</v>
      </c>
      <c r="D72" s="170"/>
      <c r="E72" s="172">
        <f>COUNTIF(E14:E71,TRUE)</f>
        <v>37</v>
      </c>
      <c r="F72" s="174">
        <f>SUMIF($E$14:$E$71,"TRUE",F14:F71)</f>
        <v>0</v>
      </c>
      <c r="G72" s="174"/>
      <c r="H72" s="174"/>
      <c r="I72" s="3639">
        <f>SUMIF($E$14:$E$71,"TRUE",I14:I71)</f>
        <v>0</v>
      </c>
      <c r="J72" s="3639">
        <f>SUMIF($E$14:$E$71,"TRUE",J14:J71)</f>
        <v>0</v>
      </c>
      <c r="K72" s="3639">
        <f>SUMIF($E$14:$E$71,"TRUE",K14:K71)</f>
        <v>0</v>
      </c>
      <c r="L72" s="3594">
        <f>SUMIF($E$14:$E$71,"TRUE",L14:L71)</f>
        <v>0</v>
      </c>
      <c r="M72" s="976"/>
      <c r="N72" s="3680"/>
      <c r="O72" s="3681"/>
      <c r="P72" s="3594">
        <f>SUMIF($E$14:$E$71,"TRUE",P14:P71)</f>
        <v>0</v>
      </c>
      <c r="Q72" s="3682"/>
      <c r="R72" s="3640">
        <f t="shared" ref="R72:W72" si="6">SUMIF($E$14:$E$71,"TRUE",R14:R71)</f>
        <v>0</v>
      </c>
      <c r="S72" s="3639">
        <f t="shared" si="6"/>
        <v>0</v>
      </c>
      <c r="T72" s="3639">
        <f t="shared" si="6"/>
        <v>0</v>
      </c>
      <c r="U72" s="3639">
        <f t="shared" si="6"/>
        <v>0</v>
      </c>
      <c r="V72" s="3639">
        <f t="shared" si="6"/>
        <v>0</v>
      </c>
      <c r="W72" s="3594">
        <f t="shared" si="6"/>
        <v>0</v>
      </c>
      <c r="X72" s="3673"/>
      <c r="Y72" s="3683">
        <f>SUMIF($E$14:$E$71,"TRUE",Y14:Y71)</f>
        <v>0</v>
      </c>
      <c r="Z72" s="907"/>
      <c r="AA72" s="658"/>
      <c r="AB72" s="907"/>
      <c r="AC72" s="769"/>
    </row>
    <row r="73" spans="1:37" s="179" customFormat="1" ht="13.5" thickBot="1">
      <c r="A73" s="740"/>
      <c r="B73" s="822"/>
      <c r="C73" s="561" t="s">
        <v>1270</v>
      </c>
      <c r="D73" s="562"/>
      <c r="E73" s="563"/>
      <c r="F73" s="554">
        <f>SUM(F14:F71)</f>
        <v>0</v>
      </c>
      <c r="G73" s="554"/>
      <c r="H73" s="554"/>
      <c r="I73" s="3595">
        <f>SUM(I14:I71)</f>
        <v>0</v>
      </c>
      <c r="J73" s="3595">
        <f>SUM(J14:J71)</f>
        <v>0</v>
      </c>
      <c r="K73" s="3595">
        <f>SUM(K14:K71)</f>
        <v>0</v>
      </c>
      <c r="L73" s="3596">
        <f>SUM(L14:L71)</f>
        <v>0</v>
      </c>
      <c r="M73" s="3684"/>
      <c r="N73" s="3685"/>
      <c r="O73" s="3686"/>
      <c r="P73" s="3596">
        <f>SUM(P14:P71)</f>
        <v>0</v>
      </c>
      <c r="Q73" s="3687"/>
      <c r="R73" s="3641">
        <f t="shared" ref="R73:W73" si="7">SUM(R14:R71)</f>
        <v>0</v>
      </c>
      <c r="S73" s="3595">
        <f t="shared" si="7"/>
        <v>0</v>
      </c>
      <c r="T73" s="3595">
        <f t="shared" si="7"/>
        <v>0</v>
      </c>
      <c r="U73" s="3595">
        <f t="shared" si="7"/>
        <v>0</v>
      </c>
      <c r="V73" s="3595">
        <f t="shared" si="7"/>
        <v>0</v>
      </c>
      <c r="W73" s="3596">
        <f t="shared" si="7"/>
        <v>0</v>
      </c>
      <c r="X73" s="3674"/>
      <c r="Y73" s="3658">
        <f>SUM(Y14:Y71)</f>
        <v>0</v>
      </c>
      <c r="Z73" s="907"/>
      <c r="AA73" s="3246"/>
      <c r="AB73" s="907"/>
      <c r="AC73" s="769"/>
      <c r="AD73" s="1195"/>
      <c r="AE73" s="1195"/>
      <c r="AF73" s="1195"/>
      <c r="AG73" s="1195"/>
      <c r="AH73" s="1195"/>
      <c r="AI73" s="1195"/>
      <c r="AJ73" s="1195"/>
      <c r="AK73" s="1195"/>
    </row>
    <row r="74" spans="1:37">
      <c r="A74" s="738"/>
      <c r="B74" s="816"/>
      <c r="C74" s="820"/>
      <c r="D74" s="820"/>
      <c r="E74" s="870"/>
      <c r="F74" s="870"/>
      <c r="G74" s="870"/>
      <c r="H74" s="870"/>
      <c r="I74" s="871"/>
      <c r="J74" s="871"/>
      <c r="K74" s="871"/>
      <c r="L74" s="871"/>
      <c r="M74" s="662"/>
      <c r="N74" s="662"/>
      <c r="O74" s="662"/>
      <c r="P74" s="902"/>
      <c r="Q74" s="902"/>
      <c r="R74" s="902"/>
      <c r="S74" s="902"/>
      <c r="T74" s="902"/>
      <c r="U74" s="902"/>
      <c r="V74" s="902"/>
      <c r="W74" s="902"/>
      <c r="X74" s="902"/>
      <c r="Y74" s="902"/>
      <c r="Z74" s="902"/>
      <c r="AA74" s="902"/>
      <c r="AB74" s="902"/>
      <c r="AC74" s="770"/>
    </row>
    <row r="75" spans="1:37">
      <c r="A75" s="738"/>
      <c r="B75" s="816"/>
      <c r="C75" s="237" t="s">
        <v>56</v>
      </c>
      <c r="D75" s="872" t="s">
        <v>3243</v>
      </c>
      <c r="E75" s="661"/>
      <c r="F75" s="661"/>
      <c r="G75" s="661"/>
      <c r="H75" s="661"/>
      <c r="I75" s="69"/>
      <c r="J75" s="871"/>
      <c r="K75" s="871"/>
      <c r="L75" s="871"/>
      <c r="M75" s="662"/>
      <c r="N75" s="662"/>
      <c r="O75" s="662"/>
      <c r="P75" s="902"/>
      <c r="Q75" s="902"/>
      <c r="R75" s="902"/>
      <c r="S75" s="902"/>
      <c r="T75" s="902"/>
      <c r="U75" s="902"/>
      <c r="V75" s="902"/>
      <c r="W75" s="902"/>
      <c r="X75" s="902"/>
      <c r="Y75" s="902"/>
      <c r="Z75" s="902"/>
      <c r="AA75" s="902"/>
      <c r="AB75" s="902"/>
      <c r="AC75" s="770"/>
    </row>
    <row r="76" spans="1:37">
      <c r="A76" s="738"/>
      <c r="B76" s="816"/>
      <c r="C76" s="69"/>
      <c r="D76" s="100" t="s">
        <v>1271</v>
      </c>
      <c r="E76" s="661"/>
      <c r="F76" s="661"/>
      <c r="G76" s="661"/>
      <c r="H76" s="661"/>
      <c r="I76" s="65"/>
      <c r="J76" s="871"/>
      <c r="K76" s="871"/>
      <c r="L76" s="871"/>
      <c r="M76" s="662"/>
      <c r="N76" s="662"/>
      <c r="O76" s="662"/>
      <c r="P76" s="902"/>
      <c r="Q76" s="902"/>
      <c r="R76" s="902"/>
      <c r="S76" s="902"/>
      <c r="T76" s="902"/>
      <c r="U76" s="902"/>
      <c r="V76" s="902"/>
      <c r="W76" s="902"/>
      <c r="X76" s="902"/>
      <c r="Y76" s="902"/>
      <c r="Z76" s="902"/>
      <c r="AA76" s="902"/>
      <c r="AB76" s="902"/>
      <c r="AC76" s="770"/>
    </row>
    <row r="77" spans="1:37">
      <c r="A77" s="738"/>
      <c r="B77" s="816"/>
      <c r="C77" s="69"/>
      <c r="D77" s="100" t="s">
        <v>3244</v>
      </c>
      <c r="E77" s="661"/>
      <c r="F77" s="661"/>
      <c r="G77" s="661"/>
      <c r="H77" s="661"/>
      <c r="I77" s="877"/>
      <c r="J77" s="877"/>
      <c r="K77" s="877"/>
      <c r="L77" s="877"/>
      <c r="M77" s="662"/>
      <c r="N77" s="662"/>
      <c r="O77" s="662"/>
      <c r="P77" s="903"/>
      <c r="Q77" s="903"/>
      <c r="R77" s="903"/>
      <c r="S77" s="903"/>
      <c r="T77" s="903"/>
      <c r="U77" s="903"/>
      <c r="V77" s="903"/>
      <c r="W77" s="903"/>
      <c r="X77" s="903"/>
      <c r="Y77" s="903"/>
      <c r="Z77" s="903"/>
      <c r="AA77" s="3428" t="s">
        <v>1279</v>
      </c>
      <c r="AB77" s="903"/>
      <c r="AC77" s="771"/>
    </row>
    <row r="78" spans="1:37">
      <c r="A78" s="738"/>
      <c r="B78" s="816"/>
      <c r="C78" s="6116"/>
      <c r="D78" s="7179" t="s">
        <v>4626</v>
      </c>
      <c r="E78" s="69"/>
      <c r="F78" s="69"/>
      <c r="G78" s="69"/>
      <c r="H78" s="69"/>
      <c r="I78" s="877"/>
      <c r="J78" s="877"/>
      <c r="K78" s="877"/>
      <c r="L78" s="877"/>
      <c r="M78" s="662"/>
      <c r="N78" s="662"/>
      <c r="O78" s="662"/>
      <c r="P78" s="903"/>
      <c r="Q78" s="903"/>
      <c r="R78" s="903"/>
      <c r="S78" s="903"/>
      <c r="T78" s="903"/>
      <c r="U78" s="903"/>
      <c r="V78" s="903"/>
      <c r="W78" s="903"/>
      <c r="X78" s="903"/>
      <c r="Y78" s="903"/>
      <c r="Z78" s="903"/>
      <c r="AA78" s="903"/>
      <c r="AB78" s="903"/>
      <c r="AC78" s="771"/>
    </row>
    <row r="79" spans="1:37">
      <c r="A79" s="738"/>
      <c r="B79" s="741"/>
      <c r="C79" s="738"/>
      <c r="D79" s="738"/>
      <c r="E79" s="720"/>
      <c r="F79" s="720"/>
      <c r="G79" s="720"/>
      <c r="H79" s="720"/>
      <c r="I79" s="724"/>
      <c r="J79" s="740"/>
      <c r="K79" s="740"/>
      <c r="L79" s="740"/>
      <c r="M79" s="740"/>
      <c r="N79" s="740"/>
      <c r="O79" s="740"/>
      <c r="P79" s="760"/>
      <c r="Q79" s="760"/>
      <c r="R79" s="760"/>
      <c r="S79" s="760"/>
      <c r="T79" s="760"/>
      <c r="U79" s="760"/>
      <c r="V79" s="760"/>
      <c r="W79" s="760"/>
      <c r="X79" s="760"/>
      <c r="Y79" s="760"/>
      <c r="Z79" s="760"/>
      <c r="AA79" s="760"/>
      <c r="AB79" s="760"/>
      <c r="AC79" s="760"/>
    </row>
    <row r="80" spans="1:37">
      <c r="A80" s="738"/>
      <c r="B80" s="741"/>
      <c r="C80" s="738"/>
      <c r="D80" s="738"/>
      <c r="E80" s="720"/>
      <c r="F80" s="720"/>
      <c r="G80" s="720"/>
      <c r="H80" s="720"/>
      <c r="I80" s="724"/>
      <c r="J80" s="740"/>
      <c r="K80" s="740"/>
      <c r="L80" s="740"/>
      <c r="M80" s="740"/>
      <c r="N80" s="740"/>
      <c r="O80" s="740"/>
      <c r="P80" s="760"/>
      <c r="Q80" s="760"/>
      <c r="R80" s="760"/>
      <c r="S80" s="760"/>
      <c r="T80" s="760"/>
      <c r="U80" s="760"/>
      <c r="V80" s="760"/>
      <c r="W80" s="760"/>
      <c r="X80" s="760"/>
      <c r="Y80" s="760"/>
      <c r="Z80" s="760"/>
      <c r="AA80" s="760"/>
      <c r="AB80" s="760"/>
      <c r="AC80" s="760"/>
    </row>
    <row r="81" spans="5:29" hidden="1">
      <c r="E81" s="6996"/>
      <c r="F81" s="6996"/>
      <c r="G81" s="6996"/>
      <c r="H81" s="6996"/>
      <c r="I81" s="6999"/>
      <c r="J81" s="179"/>
      <c r="K81" s="179"/>
      <c r="L81" s="179"/>
      <c r="M81" s="179"/>
      <c r="N81" s="179"/>
      <c r="O81" s="179"/>
      <c r="P81" s="1195"/>
      <c r="Q81" s="1195"/>
      <c r="R81" s="1195"/>
      <c r="S81" s="1195"/>
      <c r="T81" s="1195"/>
      <c r="U81" s="1195"/>
      <c r="V81" s="1195"/>
      <c r="W81" s="1195"/>
      <c r="X81" s="1195"/>
      <c r="Y81" s="1195"/>
      <c r="Z81" s="1195"/>
      <c r="AA81" s="1195"/>
      <c r="AB81" s="1195"/>
      <c r="AC81" s="1195"/>
    </row>
    <row r="82" spans="5:29" hidden="1">
      <c r="I82" s="179"/>
      <c r="J82" s="179"/>
      <c r="K82" s="179"/>
      <c r="L82" s="179"/>
      <c r="M82" s="179"/>
      <c r="N82" s="179"/>
      <c r="O82" s="179"/>
      <c r="P82" s="1195"/>
      <c r="Q82" s="1195"/>
      <c r="R82" s="1195"/>
      <c r="S82" s="1195"/>
      <c r="T82" s="1195"/>
      <c r="U82" s="1195"/>
      <c r="V82" s="1195"/>
      <c r="W82" s="1195"/>
      <c r="X82" s="1195"/>
      <c r="Y82" s="1195"/>
      <c r="Z82" s="1195"/>
      <c r="AA82" s="1195"/>
      <c r="AB82" s="1195"/>
      <c r="AC82" s="1195"/>
    </row>
    <row r="83" spans="5:29" hidden="1">
      <c r="I83" s="179"/>
      <c r="J83" s="179"/>
      <c r="K83" s="179"/>
      <c r="L83" s="179"/>
      <c r="M83" s="179"/>
      <c r="N83" s="179"/>
      <c r="O83" s="179"/>
      <c r="P83" s="1195"/>
      <c r="Q83" s="1195"/>
      <c r="R83" s="1195"/>
      <c r="S83" s="1195"/>
      <c r="T83" s="1195"/>
      <c r="U83" s="1195"/>
      <c r="V83" s="1195"/>
      <c r="W83" s="1195"/>
      <c r="X83" s="1195"/>
      <c r="Y83" s="1195"/>
      <c r="Z83" s="1195"/>
      <c r="AA83" s="1195"/>
      <c r="AB83" s="1195"/>
      <c r="AC83" s="1195"/>
    </row>
  </sheetData>
  <sheetProtection formatCells="0" formatColumns="0" formatRows="0"/>
  <customSheetViews>
    <customSheetView guid="{CC70D5D3-3A1F-46AA-BDCE-F692C2C36BEE}" fitToPage="1">
      <pageMargins left="0.7" right="0.7" top="0.75" bottom="0.75" header="0.3" footer="0.3"/>
      <pageSetup paperSize="5" scale="35" fitToHeight="0" orientation="landscape" r:id="rId1"/>
    </customSheetView>
    <customSheetView guid="{41E394DC-1FDD-4D1F-8620-137B7012DC10}" showGridLines="0" fitToPage="1">
      <pane xSplit="2" ySplit="12" topLeftCell="C13" activePane="bottomRight" state="frozen"/>
      <selection pane="bottomRight" activeCell="D23" sqref="D23"/>
      <pageMargins left="0.7" right="0.7" top="0.75" bottom="0.75" header="0.3" footer="0.3"/>
      <pageSetup paperSize="5" scale="35" fitToHeight="0" orientation="landscape" r:id="rId2"/>
    </customSheetView>
    <customSheetView guid="{DD364770-73A1-4C6D-9516-629A57F0EB18}" showGridLines="0" fitToPage="1">
      <pane xSplit="2" ySplit="12" topLeftCell="C13" activePane="bottomRight" state="frozen"/>
      <selection pane="bottomRight" activeCell="D23" sqref="D23"/>
      <pageMargins left="0.7" right="0.7" top="0.75" bottom="0.75" header="0.3" footer="0.3"/>
      <pageSetup paperSize="5" scale="35" fitToHeight="0" orientation="landscape" r:id="rId3"/>
    </customSheetView>
    <customSheetView guid="{E14211BF-3959-45CF-A937-AD36AACCEFAC}" showGridLines="0" fitToPage="1">
      <pane xSplit="2" ySplit="12" topLeftCell="C13" activePane="bottomRight" state="frozen"/>
      <selection pane="bottomRight" activeCell="D23" sqref="D23"/>
      <pageMargins left="0.7" right="0.7" top="0.75" bottom="0.75" header="0.3" footer="0.3"/>
      <pageSetup paperSize="5" scale="35" fitToHeight="0" orientation="landscape" r:id="rId4"/>
    </customSheetView>
    <customSheetView guid="{F416BD5B-C3AD-4F61-AAB2-55950A9B7E72}" fitToPage="1">
      <selection activeCell="D23" sqref="D23"/>
      <pageMargins left="0.7" right="0.7" top="0.75" bottom="0.75" header="0.3" footer="0.3"/>
      <pageSetup paperSize="5" scale="35" fitToHeight="0" orientation="landscape" r:id="rId5"/>
    </customSheetView>
  </customSheetViews>
  <mergeCells count="6">
    <mergeCell ref="AA8:AA12"/>
    <mergeCell ref="D8:D11"/>
    <mergeCell ref="F8:H8"/>
    <mergeCell ref="R8:W8"/>
    <mergeCell ref="D4:F4"/>
    <mergeCell ref="D5:F5"/>
  </mergeCells>
  <hyperlinks>
    <hyperlink ref="AA77" location="Index!A1" display="Index" xr:uid="{00000000-0004-0000-4200-000000000000}"/>
  </hyperlinks>
  <pageMargins left="0.7" right="0.7" top="0.75" bottom="0.75" header="0.3" footer="0.3"/>
  <pageSetup paperSize="5" scale="35" fitToHeight="0" orientation="landscape" r:id="rId6"/>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Sheet104">
    <tabColor rgb="FF7030A0"/>
    <pageSetUpPr fitToPage="1"/>
  </sheetPr>
  <dimension ref="A1:P32"/>
  <sheetViews>
    <sheetView workbookViewId="0"/>
  </sheetViews>
  <sheetFormatPr defaultColWidth="0" defaultRowHeight="12.75" zeroHeight="1"/>
  <cols>
    <col min="1" max="2" width="9.140625" style="149" customWidth="1"/>
    <col min="3" max="3" width="58.140625" style="149" customWidth="1"/>
    <col min="4" max="4" width="19.85546875" style="149" bestFit="1" customWidth="1"/>
    <col min="5" max="5" width="13.140625" style="149" bestFit="1" customWidth="1"/>
    <col min="6" max="6" width="14.7109375" style="149" customWidth="1"/>
    <col min="7" max="7" width="19.42578125" style="149" customWidth="1"/>
    <col min="8" max="8" width="5.42578125" style="149" customWidth="1"/>
    <col min="9" max="9" width="19.42578125" style="149" customWidth="1"/>
    <col min="10" max="10" width="6.140625" style="149" customWidth="1"/>
    <col min="11" max="11" width="21.7109375" style="149" customWidth="1"/>
    <col min="12" max="12" width="3.28515625" style="149" customWidth="1"/>
    <col min="13" max="13" width="11.7109375" style="149" customWidth="1"/>
    <col min="14" max="15" width="11.7109375" style="149" hidden="1" customWidth="1"/>
    <col min="16" max="16" width="0" style="149" hidden="1" customWidth="1"/>
    <col min="17" max="16384" width="9.140625" style="149" hidden="1"/>
  </cols>
  <sheetData>
    <row r="1" spans="1:13">
      <c r="A1" s="738"/>
      <c r="B1" s="738"/>
      <c r="C1" s="738"/>
      <c r="D1" s="738"/>
      <c r="E1" s="738"/>
      <c r="F1" s="738"/>
      <c r="G1" s="738"/>
      <c r="H1" s="738"/>
      <c r="I1" s="738"/>
      <c r="J1" s="738"/>
      <c r="K1" s="738"/>
      <c r="L1" s="738"/>
      <c r="M1" s="738"/>
    </row>
    <row r="2" spans="1:13" ht="13.5" thickBot="1">
      <c r="A2" s="738"/>
      <c r="B2" s="661"/>
      <c r="C2" s="661"/>
      <c r="D2" s="661"/>
      <c r="E2" s="661"/>
      <c r="F2" s="661"/>
      <c r="G2" s="661"/>
      <c r="H2" s="661"/>
      <c r="I2" s="661"/>
      <c r="J2" s="661"/>
      <c r="K2" s="661"/>
      <c r="L2" s="661"/>
      <c r="M2" s="738"/>
    </row>
    <row r="3" spans="1:13" ht="16.5" thickBot="1">
      <c r="A3" s="738"/>
      <c r="B3" s="661"/>
      <c r="C3" s="9072" t="s">
        <v>3258</v>
      </c>
      <c r="D3" s="9073"/>
      <c r="E3" s="9073"/>
      <c r="F3" s="9074"/>
      <c r="G3" s="661"/>
      <c r="H3" s="661"/>
      <c r="I3" s="661"/>
      <c r="J3" s="661"/>
      <c r="K3" s="62" t="s">
        <v>2863</v>
      </c>
      <c r="L3" s="661"/>
      <c r="M3" s="738"/>
    </row>
    <row r="4" spans="1:13" ht="15.75">
      <c r="A4" s="738"/>
      <c r="B4" s="661"/>
      <c r="C4" s="2853" t="s">
        <v>57</v>
      </c>
      <c r="D4" s="8622" t="str">
        <f>J!E4</f>
        <v>ABC Company</v>
      </c>
      <c r="E4" s="8623"/>
      <c r="F4" s="8624"/>
      <c r="G4" s="661"/>
      <c r="H4" s="661"/>
      <c r="I4" s="661"/>
      <c r="J4" s="661"/>
      <c r="K4" s="661"/>
      <c r="L4" s="661"/>
      <c r="M4" s="738"/>
    </row>
    <row r="5" spans="1:13" ht="16.5" thickBot="1">
      <c r="A5" s="738"/>
      <c r="B5" s="661"/>
      <c r="C5" s="2836" t="s">
        <v>2719</v>
      </c>
      <c r="D5" s="8625">
        <f>J!E5</f>
        <v>44196</v>
      </c>
      <c r="E5" s="9107"/>
      <c r="F5" s="9108"/>
      <c r="G5" s="661"/>
      <c r="H5" s="661"/>
      <c r="I5" s="661"/>
      <c r="J5" s="661"/>
      <c r="K5" s="661"/>
      <c r="L5" s="661"/>
      <c r="M5" s="738"/>
    </row>
    <row r="6" spans="1:13" ht="13.5" thickBot="1">
      <c r="A6" s="738"/>
      <c r="B6" s="661"/>
      <c r="C6" s="820"/>
      <c r="D6" s="820"/>
      <c r="E6" s="820"/>
      <c r="F6" s="820"/>
      <c r="G6" s="820"/>
      <c r="H6" s="661"/>
      <c r="I6" s="661"/>
      <c r="J6" s="661"/>
      <c r="K6" s="661"/>
      <c r="L6" s="661"/>
      <c r="M6" s="738"/>
    </row>
    <row r="7" spans="1:13">
      <c r="A7" s="738"/>
      <c r="B7" s="661"/>
      <c r="C7" s="2994"/>
      <c r="D7" s="2995"/>
      <c r="E7" s="2995"/>
      <c r="F7" s="2995"/>
      <c r="G7" s="592"/>
      <c r="H7" s="661"/>
      <c r="I7" s="4016" t="s">
        <v>1523</v>
      </c>
      <c r="J7" s="908"/>
      <c r="K7" s="4016" t="s">
        <v>1522</v>
      </c>
      <c r="L7" s="908"/>
      <c r="M7" s="738"/>
    </row>
    <row r="8" spans="1:13">
      <c r="A8" s="738"/>
      <c r="B8" s="661"/>
      <c r="C8" s="2152"/>
      <c r="D8" s="351"/>
      <c r="E8" s="351"/>
      <c r="F8" s="351"/>
      <c r="G8" s="593"/>
      <c r="H8" s="661"/>
      <c r="I8" s="7227" t="s">
        <v>1526</v>
      </c>
      <c r="J8" s="908"/>
      <c r="K8" s="394" t="s">
        <v>1524</v>
      </c>
      <c r="L8" s="908"/>
      <c r="M8" s="738"/>
    </row>
    <row r="9" spans="1:13">
      <c r="A9" s="738"/>
      <c r="B9" s="661"/>
      <c r="C9" s="2152" t="s">
        <v>1391</v>
      </c>
      <c r="D9" s="351" t="s">
        <v>1249</v>
      </c>
      <c r="E9" s="351" t="s">
        <v>1250</v>
      </c>
      <c r="F9" s="3822" t="s">
        <v>4162</v>
      </c>
      <c r="G9" s="3857" t="s">
        <v>1262</v>
      </c>
      <c r="H9" s="661"/>
      <c r="I9" s="395">
        <v>43465</v>
      </c>
      <c r="J9" s="661"/>
      <c r="K9" s="394" t="s">
        <v>1462</v>
      </c>
      <c r="L9" s="661"/>
      <c r="M9" s="738"/>
    </row>
    <row r="10" spans="1:13">
      <c r="A10" s="738"/>
      <c r="B10" s="661"/>
      <c r="C10" s="3058"/>
      <c r="D10" s="2997" t="s">
        <v>1261</v>
      </c>
      <c r="E10" s="2997" t="s">
        <v>1261</v>
      </c>
      <c r="F10" s="2837" t="s">
        <v>1261</v>
      </c>
      <c r="G10" s="3857" t="s">
        <v>1261</v>
      </c>
      <c r="H10" s="661"/>
      <c r="I10" s="7227" t="s">
        <v>1309</v>
      </c>
      <c r="J10" s="661"/>
      <c r="K10" s="395">
        <v>43100</v>
      </c>
      <c r="L10" s="661"/>
      <c r="M10" s="738"/>
    </row>
    <row r="11" spans="1:13" ht="13.5" thickBot="1">
      <c r="A11" s="738"/>
      <c r="B11" s="661"/>
      <c r="C11" s="3059"/>
      <c r="D11" s="3060"/>
      <c r="E11" s="3060"/>
      <c r="F11" s="3060"/>
      <c r="G11" s="3061" t="s">
        <v>3017</v>
      </c>
      <c r="H11" s="661"/>
      <c r="I11" s="7228"/>
      <c r="J11" s="661"/>
      <c r="K11" s="7228" t="s">
        <v>1309</v>
      </c>
      <c r="L11" s="661"/>
      <c r="M11" s="738"/>
    </row>
    <row r="12" spans="1:13">
      <c r="A12" s="738"/>
      <c r="B12" s="661"/>
      <c r="C12" s="3049" t="s">
        <v>392</v>
      </c>
      <c r="D12" s="2981" t="s">
        <v>409</v>
      </c>
      <c r="E12" s="2981" t="s">
        <v>410</v>
      </c>
      <c r="F12" s="2981" t="s">
        <v>411</v>
      </c>
      <c r="G12" s="2982" t="s">
        <v>412</v>
      </c>
      <c r="H12" s="661"/>
      <c r="I12" s="7439" t="s">
        <v>413</v>
      </c>
      <c r="J12" s="661"/>
      <c r="K12" s="7439" t="s">
        <v>414</v>
      </c>
      <c r="L12" s="661"/>
      <c r="M12" s="738"/>
    </row>
    <row r="13" spans="1:13">
      <c r="A13" s="738"/>
      <c r="B13" s="661"/>
      <c r="C13" s="3054" t="s">
        <v>3073</v>
      </c>
      <c r="D13" s="3053">
        <f>V.1!I45</f>
        <v>0</v>
      </c>
      <c r="E13" s="3053">
        <f>V.1!J45</f>
        <v>0</v>
      </c>
      <c r="F13" s="3053">
        <f>V.1!K45</f>
        <v>0</v>
      </c>
      <c r="G13" s="3649">
        <f>D13+E13-F13</f>
        <v>0</v>
      </c>
      <c r="H13" s="661"/>
      <c r="I13" s="7512"/>
      <c r="J13" s="661"/>
      <c r="K13" s="7515">
        <f>V.1!N45</f>
        <v>0</v>
      </c>
      <c r="L13" s="661"/>
      <c r="M13" s="738"/>
    </row>
    <row r="14" spans="1:13">
      <c r="A14" s="738"/>
      <c r="B14" s="661"/>
      <c r="C14" s="3054" t="s">
        <v>3072</v>
      </c>
      <c r="D14" s="3053">
        <f>V.1!I46</f>
        <v>0</v>
      </c>
      <c r="E14" s="3053">
        <f>V.1!J46</f>
        <v>0</v>
      </c>
      <c r="F14" s="3053">
        <f>V.1!K46</f>
        <v>0</v>
      </c>
      <c r="G14" s="3649">
        <f>D14+E14-F14</f>
        <v>0</v>
      </c>
      <c r="H14" s="661"/>
      <c r="I14" s="7512"/>
      <c r="J14" s="661"/>
      <c r="K14" s="7515">
        <f>V.1!N46</f>
        <v>0</v>
      </c>
      <c r="L14" s="661"/>
      <c r="M14" s="738"/>
    </row>
    <row r="15" spans="1:13">
      <c r="A15" s="738"/>
      <c r="B15" s="661"/>
      <c r="C15" s="3054" t="s">
        <v>3074</v>
      </c>
      <c r="D15" s="3053">
        <f>V.2!L50</f>
        <v>0</v>
      </c>
      <c r="E15" s="3053">
        <f>V.2!M50</f>
        <v>0</v>
      </c>
      <c r="F15" s="3053">
        <f>V.2!N50</f>
        <v>0</v>
      </c>
      <c r="G15" s="3649">
        <f t="shared" ref="G15:G22" si="0">D15+E15-F15</f>
        <v>0</v>
      </c>
      <c r="H15" s="661"/>
      <c r="I15" s="7513">
        <f>V.2!Q50</f>
        <v>0</v>
      </c>
      <c r="J15" s="661"/>
      <c r="K15" s="7515">
        <f>V.2!R50</f>
        <v>0</v>
      </c>
      <c r="L15" s="661"/>
      <c r="M15" s="738"/>
    </row>
    <row r="16" spans="1:13">
      <c r="A16" s="738"/>
      <c r="B16" s="661"/>
      <c r="C16" s="3054" t="s">
        <v>192</v>
      </c>
      <c r="D16" s="3053">
        <f>V.2!L51</f>
        <v>0</v>
      </c>
      <c r="E16" s="3053">
        <f>V.2!M51</f>
        <v>0</v>
      </c>
      <c r="F16" s="3053">
        <f>V.2!N51</f>
        <v>0</v>
      </c>
      <c r="G16" s="3649">
        <f t="shared" si="0"/>
        <v>0</v>
      </c>
      <c r="H16" s="661"/>
      <c r="I16" s="7513">
        <f>V.2!Q51</f>
        <v>0</v>
      </c>
      <c r="J16" s="661"/>
      <c r="K16" s="7515">
        <f>V.2!R51</f>
        <v>0</v>
      </c>
      <c r="L16" s="661"/>
      <c r="M16" s="738"/>
    </row>
    <row r="17" spans="1:16">
      <c r="A17" s="738"/>
      <c r="B17" s="661"/>
      <c r="C17" s="3054" t="s">
        <v>3080</v>
      </c>
      <c r="D17" s="3053">
        <f>V.3!K41</f>
        <v>0</v>
      </c>
      <c r="E17" s="3053">
        <f>V.3!L41</f>
        <v>0</v>
      </c>
      <c r="F17" s="3053">
        <f>V.3!M41</f>
        <v>0</v>
      </c>
      <c r="G17" s="3649">
        <f t="shared" si="0"/>
        <v>0</v>
      </c>
      <c r="H17" s="661"/>
      <c r="I17" s="7512"/>
      <c r="J17" s="661"/>
      <c r="K17" s="7516"/>
      <c r="L17" s="661"/>
      <c r="M17" s="738"/>
    </row>
    <row r="18" spans="1:16">
      <c r="A18" s="738"/>
      <c r="B18" s="661"/>
      <c r="C18" s="3054" t="s">
        <v>216</v>
      </c>
      <c r="D18" s="3053">
        <f>V.3!K42</f>
        <v>0</v>
      </c>
      <c r="E18" s="3053">
        <f>V.3!L42</f>
        <v>0</v>
      </c>
      <c r="F18" s="3053">
        <f>V.3!M42</f>
        <v>0</v>
      </c>
      <c r="G18" s="3649">
        <f t="shared" si="0"/>
        <v>0</v>
      </c>
      <c r="H18" s="661"/>
      <c r="I18" s="7512"/>
      <c r="J18" s="661"/>
      <c r="K18" s="7516"/>
      <c r="L18" s="661"/>
      <c r="M18" s="738"/>
    </row>
    <row r="19" spans="1:16">
      <c r="A19" s="738"/>
      <c r="B19" s="661"/>
      <c r="C19" s="3054" t="s">
        <v>3081</v>
      </c>
      <c r="D19" s="3053">
        <f>V.4!M64</f>
        <v>0</v>
      </c>
      <c r="E19" s="3053">
        <f>V.4!N64</f>
        <v>0</v>
      </c>
      <c r="F19" s="3053">
        <f>V.4!O64</f>
        <v>0</v>
      </c>
      <c r="G19" s="3649">
        <f t="shared" si="0"/>
        <v>0</v>
      </c>
      <c r="H19" s="661"/>
      <c r="I19" s="7513">
        <f>V.4!K64</f>
        <v>0</v>
      </c>
      <c r="J19" s="661"/>
      <c r="K19" s="7516"/>
      <c r="L19" s="661"/>
      <c r="M19" s="738"/>
    </row>
    <row r="20" spans="1:16">
      <c r="A20" s="738"/>
      <c r="B20" s="661"/>
      <c r="C20" s="3054" t="s">
        <v>217</v>
      </c>
      <c r="D20" s="3053">
        <f>V.4!M65</f>
        <v>0</v>
      </c>
      <c r="E20" s="3053">
        <f>V.4!N65</f>
        <v>0</v>
      </c>
      <c r="F20" s="3053">
        <f>V.4!O65</f>
        <v>0</v>
      </c>
      <c r="G20" s="3649">
        <f t="shared" si="0"/>
        <v>0</v>
      </c>
      <c r="H20" s="661"/>
      <c r="I20" s="7513">
        <f>V.4!K65</f>
        <v>0</v>
      </c>
      <c r="J20" s="661"/>
      <c r="K20" s="7516"/>
      <c r="L20" s="661"/>
      <c r="M20" s="738"/>
    </row>
    <row r="21" spans="1:16">
      <c r="A21" s="738"/>
      <c r="B21" s="661"/>
      <c r="C21" s="3054" t="s">
        <v>3082</v>
      </c>
      <c r="D21" s="3053">
        <f>V.5!T42</f>
        <v>0</v>
      </c>
      <c r="E21" s="3053">
        <f>V.5!U42</f>
        <v>0</v>
      </c>
      <c r="F21" s="3053">
        <f>V.5!V42</f>
        <v>0</v>
      </c>
      <c r="G21" s="3649">
        <f t="shared" si="0"/>
        <v>0</v>
      </c>
      <c r="H21" s="661"/>
      <c r="I21" s="7512"/>
      <c r="J21" s="661"/>
      <c r="K21" s="7516"/>
      <c r="L21" s="661"/>
      <c r="M21" s="738"/>
    </row>
    <row r="22" spans="1:16" ht="13.5" thickBot="1">
      <c r="A22" s="738"/>
      <c r="B22" s="661"/>
      <c r="C22" s="2983" t="s">
        <v>218</v>
      </c>
      <c r="D22" s="2990">
        <f>V.5!T43</f>
        <v>0</v>
      </c>
      <c r="E22" s="2990">
        <f>V.5!U43</f>
        <v>0</v>
      </c>
      <c r="F22" s="2990">
        <f>V.5!V43</f>
        <v>0</v>
      </c>
      <c r="G22" s="3596">
        <f t="shared" si="0"/>
        <v>0</v>
      </c>
      <c r="H22" s="661"/>
      <c r="I22" s="7514"/>
      <c r="J22" s="661"/>
      <c r="K22" s="7517"/>
      <c r="L22" s="661"/>
      <c r="M22" s="738"/>
    </row>
    <row r="23" spans="1:16" ht="13.5" thickBot="1">
      <c r="A23" s="738"/>
      <c r="B23" s="661"/>
      <c r="C23" s="852"/>
      <c r="D23" s="1077"/>
      <c r="E23" s="1077"/>
      <c r="F23" s="1077"/>
      <c r="G23" s="1077"/>
      <c r="H23" s="661"/>
      <c r="I23" s="1077"/>
      <c r="J23" s="661"/>
      <c r="K23" s="661"/>
      <c r="L23" s="661"/>
      <c r="M23" s="738"/>
    </row>
    <row r="24" spans="1:16" s="179" customFormat="1">
      <c r="A24" s="740"/>
      <c r="B24" s="662"/>
      <c r="C24" s="3050" t="s">
        <v>1358</v>
      </c>
      <c r="D24" s="3650">
        <f t="shared" ref="D24:G25" si="1">D13+D15+D17+D19+D21</f>
        <v>0</v>
      </c>
      <c r="E24" s="3650">
        <f t="shared" si="1"/>
        <v>0</v>
      </c>
      <c r="F24" s="3650">
        <f t="shared" si="1"/>
        <v>0</v>
      </c>
      <c r="G24" s="3651">
        <f t="shared" si="1"/>
        <v>0</v>
      </c>
      <c r="H24" s="662"/>
      <c r="I24" s="3652">
        <f>I13+I15+I17+I19+I21</f>
        <v>0</v>
      </c>
      <c r="J24" s="662"/>
      <c r="K24" s="3652">
        <f>K13+K15+K17+K19+K21</f>
        <v>0</v>
      </c>
      <c r="L24" s="662"/>
      <c r="M24" s="738"/>
      <c r="N24" s="149"/>
      <c r="O24" s="149"/>
      <c r="P24" s="149"/>
    </row>
    <row r="25" spans="1:16" s="179" customFormat="1" ht="13.5" thickBot="1">
      <c r="A25" s="740"/>
      <c r="B25" s="662"/>
      <c r="C25" s="3062" t="s">
        <v>1315</v>
      </c>
      <c r="D25" s="3614">
        <f t="shared" si="1"/>
        <v>0</v>
      </c>
      <c r="E25" s="3614">
        <f t="shared" si="1"/>
        <v>0</v>
      </c>
      <c r="F25" s="3614">
        <f t="shared" si="1"/>
        <v>0</v>
      </c>
      <c r="G25" s="3615">
        <f t="shared" si="1"/>
        <v>0</v>
      </c>
      <c r="H25" s="662"/>
      <c r="I25" s="3653">
        <f>I14+I16+I18+I20+I22</f>
        <v>0</v>
      </c>
      <c r="J25" s="662"/>
      <c r="K25" s="3653">
        <f>K14+K16+K18+K20+K22</f>
        <v>0</v>
      </c>
      <c r="L25" s="662"/>
      <c r="M25" s="738"/>
      <c r="N25" s="149"/>
      <c r="O25" s="149"/>
      <c r="P25" s="149"/>
    </row>
    <row r="26" spans="1:16">
      <c r="A26" s="738"/>
      <c r="B26" s="661"/>
      <c r="C26" s="852"/>
      <c r="D26" s="1077"/>
      <c r="E26" s="1077"/>
      <c r="F26" s="1077"/>
      <c r="G26" s="1077"/>
      <c r="H26" s="661"/>
      <c r="I26" s="661"/>
      <c r="J26" s="661"/>
      <c r="K26" s="661"/>
      <c r="L26" s="661"/>
      <c r="M26" s="738"/>
    </row>
    <row r="27" spans="1:16">
      <c r="A27" s="738"/>
      <c r="B27" s="661"/>
      <c r="C27" s="852"/>
      <c r="D27" s="661"/>
      <c r="E27" s="661"/>
      <c r="F27" s="661"/>
      <c r="G27" s="661"/>
      <c r="H27" s="661"/>
      <c r="I27" s="661"/>
      <c r="J27" s="661"/>
      <c r="K27" s="3428" t="s">
        <v>1279</v>
      </c>
      <c r="L27" s="661"/>
      <c r="M27" s="738"/>
    </row>
    <row r="28" spans="1:16">
      <c r="A28" s="738"/>
      <c r="B28" s="661"/>
      <c r="C28" s="661"/>
      <c r="D28" s="661"/>
      <c r="E28" s="59"/>
      <c r="F28" s="662"/>
      <c r="G28" s="662"/>
      <c r="H28" s="662"/>
      <c r="I28" s="662"/>
      <c r="J28" s="661"/>
      <c r="K28" s="661"/>
      <c r="L28" s="661"/>
      <c r="M28" s="738"/>
    </row>
    <row r="29" spans="1:16">
      <c r="A29" s="738"/>
      <c r="B29" s="738"/>
      <c r="C29" s="738"/>
      <c r="D29" s="738"/>
      <c r="E29" s="724"/>
      <c r="F29" s="740"/>
      <c r="G29" s="740"/>
      <c r="H29" s="740"/>
      <c r="I29" s="740"/>
      <c r="J29" s="738"/>
      <c r="K29" s="738"/>
      <c r="L29" s="738"/>
      <c r="M29" s="738"/>
    </row>
    <row r="30" spans="1:16">
      <c r="A30" s="738"/>
      <c r="B30" s="738"/>
      <c r="C30" s="738"/>
      <c r="D30" s="738"/>
      <c r="E30" s="724"/>
      <c r="F30" s="740"/>
      <c r="G30" s="740"/>
      <c r="H30" s="740"/>
      <c r="I30" s="740"/>
      <c r="J30" s="738"/>
      <c r="K30" s="738"/>
      <c r="L30" s="738"/>
      <c r="M30" s="738"/>
    </row>
    <row r="31" spans="1:16" hidden="1">
      <c r="E31" s="179"/>
      <c r="F31" s="179"/>
      <c r="G31" s="179"/>
      <c r="H31" s="179"/>
      <c r="I31" s="179"/>
    </row>
    <row r="32" spans="1:16" hidden="1">
      <c r="E32" s="179"/>
      <c r="F32" s="179"/>
      <c r="G32" s="179"/>
      <c r="H32" s="179"/>
      <c r="I32" s="179"/>
    </row>
  </sheetData>
  <sheetProtection formatCells="0" formatColumns="0" formatRows="0"/>
  <customSheetViews>
    <customSheetView guid="{CC70D5D3-3A1F-46AA-BDCE-F692C2C36BEE}" scale="96" fitToPage="1">
      <pane xSplit="3" ySplit="12" topLeftCell="D13" activePane="bottomRight" state="frozen"/>
      <selection pane="bottomRight" activeCell="G22" sqref="G22"/>
      <pageMargins left="0.7" right="0.7" top="0.75" bottom="0.75" header="0.3" footer="0.3"/>
      <pageSetup paperSize="5" scale="35" fitToHeight="0" orientation="landscape" r:id="rId1"/>
    </customSheetView>
  </customSheetViews>
  <mergeCells count="3">
    <mergeCell ref="D4:F4"/>
    <mergeCell ref="D5:F5"/>
    <mergeCell ref="C3:F3"/>
  </mergeCells>
  <hyperlinks>
    <hyperlink ref="K27" location="Index!A1" display="Index" xr:uid="{00000000-0004-0000-4300-000000000000}"/>
  </hyperlinks>
  <pageMargins left="0.7" right="0.7" top="0.75" bottom="0.75" header="0.3" footer="0.3"/>
  <pageSetup paperSize="5" scale="35" fitToHeight="0" orientation="landscape"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Sheet63">
    <tabColor theme="9" tint="-0.249977111117893"/>
    <pageSetUpPr fitToPage="1"/>
  </sheetPr>
  <dimension ref="A1:AB57"/>
  <sheetViews>
    <sheetView workbookViewId="0"/>
  </sheetViews>
  <sheetFormatPr defaultColWidth="0" defaultRowHeight="12.75" zeroHeight="1"/>
  <cols>
    <col min="1" max="1" width="9.140625" style="149" customWidth="1"/>
    <col min="2" max="2" width="9.140625" style="6993" customWidth="1"/>
    <col min="3" max="3" width="40.42578125" style="149" customWidth="1"/>
    <col min="4" max="5" width="14" style="149" customWidth="1"/>
    <col min="6" max="6" width="7.42578125" style="149" bestFit="1" customWidth="1"/>
    <col min="7" max="7" width="15" style="149" bestFit="1" customWidth="1"/>
    <col min="8" max="8" width="15" style="149" customWidth="1"/>
    <col min="9" max="9" width="13.140625" style="149" bestFit="1" customWidth="1"/>
    <col min="10" max="10" width="11.42578125" style="149" bestFit="1" customWidth="1"/>
    <col min="11" max="11" width="9.28515625" style="149" bestFit="1" customWidth="1"/>
    <col min="12" max="12" width="17.28515625" style="149" bestFit="1" customWidth="1"/>
    <col min="13" max="13" width="9.140625" style="149" customWidth="1"/>
    <col min="14" max="14" width="18.28515625" style="198" customWidth="1"/>
    <col min="15" max="15" width="4.42578125" style="198" customWidth="1"/>
    <col min="16" max="16" width="21.28515625" style="198" customWidth="1"/>
    <col min="17" max="17" width="17" style="198" hidden="1" customWidth="1"/>
    <col min="18" max="18" width="12.28515625" style="198" hidden="1" customWidth="1"/>
    <col min="19" max="19" width="13.42578125" style="198" hidden="1" customWidth="1"/>
    <col min="20" max="20" width="13.7109375" style="198" hidden="1" customWidth="1"/>
    <col min="21" max="21" width="11.7109375" style="198" hidden="1" customWidth="1"/>
    <col min="22" max="28" width="0" style="198" hidden="1" customWidth="1"/>
    <col min="29" max="16384" width="9.140625" style="149" hidden="1"/>
  </cols>
  <sheetData>
    <row r="1" spans="1:28">
      <c r="A1" s="738"/>
      <c r="B1" s="741"/>
      <c r="C1" s="738"/>
      <c r="D1" s="738"/>
      <c r="E1" s="738"/>
      <c r="F1" s="738"/>
      <c r="G1" s="738"/>
      <c r="H1" s="738"/>
      <c r="I1" s="738"/>
      <c r="J1" s="738"/>
      <c r="K1" s="738"/>
      <c r="L1" s="738"/>
      <c r="M1" s="738"/>
      <c r="N1" s="703"/>
      <c r="O1" s="703"/>
      <c r="P1" s="703"/>
    </row>
    <row r="2" spans="1:28" ht="13.5" thickBot="1">
      <c r="A2" s="738"/>
      <c r="B2" s="816"/>
      <c r="C2" s="661"/>
      <c r="D2" s="661"/>
      <c r="E2" s="661"/>
      <c r="F2" s="661"/>
      <c r="G2" s="661"/>
      <c r="H2" s="661"/>
      <c r="I2" s="661"/>
      <c r="J2" s="661"/>
      <c r="K2" s="661"/>
      <c r="L2" s="661"/>
      <c r="M2" s="661"/>
      <c r="N2" s="219"/>
      <c r="O2" s="219"/>
      <c r="P2" s="703"/>
    </row>
    <row r="3" spans="1:28" s="6954" customFormat="1" ht="16.5" thickBot="1">
      <c r="A3" s="739"/>
      <c r="B3" s="896"/>
      <c r="C3" s="2858" t="s">
        <v>3009</v>
      </c>
      <c r="D3" s="2856"/>
      <c r="E3" s="2856"/>
      <c r="F3" s="2857"/>
      <c r="G3" s="896"/>
      <c r="H3" s="896"/>
      <c r="I3" s="896"/>
      <c r="J3" s="896"/>
      <c r="K3" s="896"/>
      <c r="L3" s="896"/>
      <c r="M3" s="896"/>
      <c r="N3" s="62" t="s">
        <v>2864</v>
      </c>
      <c r="O3" s="901"/>
      <c r="P3" s="761"/>
      <c r="Q3" s="7026"/>
      <c r="R3" s="7026"/>
      <c r="S3" s="7026"/>
      <c r="T3" s="7026"/>
      <c r="U3" s="7027"/>
      <c r="V3" s="7027"/>
      <c r="W3" s="7027"/>
      <c r="X3" s="7027"/>
      <c r="Y3" s="7027"/>
      <c r="Z3" s="7027"/>
      <c r="AA3" s="7027"/>
      <c r="AB3" s="7027"/>
    </row>
    <row r="4" spans="1:28" s="6954" customFormat="1" ht="15.75">
      <c r="A4" s="739"/>
      <c r="B4" s="896"/>
      <c r="C4" s="2853" t="s">
        <v>57</v>
      </c>
      <c r="D4" s="8622" t="str">
        <f>V!D4</f>
        <v>ABC Company</v>
      </c>
      <c r="E4" s="8623"/>
      <c r="F4" s="8624"/>
      <c r="G4" s="896"/>
      <c r="H4" s="896"/>
      <c r="I4" s="896"/>
      <c r="J4" s="896"/>
      <c r="K4" s="896"/>
      <c r="L4" s="896"/>
      <c r="M4" s="896"/>
      <c r="N4" s="901"/>
      <c r="O4" s="901"/>
      <c r="P4" s="761"/>
      <c r="Q4" s="7026"/>
      <c r="R4" s="7026"/>
      <c r="S4" s="7026"/>
      <c r="T4" s="7026"/>
      <c r="U4" s="7027"/>
      <c r="V4" s="7027"/>
      <c r="W4" s="7027"/>
      <c r="X4" s="7027"/>
      <c r="Y4" s="7027"/>
      <c r="Z4" s="7027"/>
      <c r="AA4" s="7027"/>
      <c r="AB4" s="7027"/>
    </row>
    <row r="5" spans="1:28" s="6954" customFormat="1" ht="16.5" thickBot="1">
      <c r="A5" s="739"/>
      <c r="B5" s="896"/>
      <c r="C5" s="2836" t="s">
        <v>2719</v>
      </c>
      <c r="D5" s="8625">
        <f>V!D5</f>
        <v>44196</v>
      </c>
      <c r="E5" s="8626"/>
      <c r="F5" s="8627"/>
      <c r="G5" s="896"/>
      <c r="H5" s="896"/>
      <c r="I5" s="896"/>
      <c r="J5" s="896"/>
      <c r="K5" s="896"/>
      <c r="L5" s="896"/>
      <c r="M5" s="896"/>
      <c r="N5" s="901"/>
      <c r="O5" s="901"/>
      <c r="P5" s="761"/>
      <c r="Q5" s="7026"/>
      <c r="R5" s="7026"/>
      <c r="S5" s="7026"/>
      <c r="T5" s="7026"/>
      <c r="U5" s="7027"/>
      <c r="V5" s="7027"/>
      <c r="W5" s="7027"/>
      <c r="X5" s="7027"/>
      <c r="Y5" s="7027"/>
      <c r="Z5" s="7027"/>
      <c r="AA5" s="7027"/>
      <c r="AB5" s="7027"/>
    </row>
    <row r="6" spans="1:28" s="6954" customFormat="1" ht="15" customHeight="1" thickBot="1">
      <c r="A6" s="739"/>
      <c r="B6" s="900"/>
      <c r="C6" s="882"/>
      <c r="D6" s="882"/>
      <c r="E6" s="882"/>
      <c r="F6" s="882"/>
      <c r="G6" s="882"/>
      <c r="H6" s="882"/>
      <c r="I6" s="882"/>
      <c r="J6" s="882"/>
      <c r="K6" s="882"/>
      <c r="L6" s="882"/>
      <c r="M6" s="882"/>
      <c r="N6" s="217"/>
      <c r="O6" s="217"/>
      <c r="P6" s="702"/>
      <c r="Q6" s="7027"/>
      <c r="R6" s="7027"/>
      <c r="S6" s="7027"/>
      <c r="T6" s="7027"/>
      <c r="U6" s="7027"/>
      <c r="V6" s="7027"/>
      <c r="W6" s="7027"/>
      <c r="X6" s="7027"/>
      <c r="Y6" s="7027"/>
      <c r="Z6" s="7027"/>
      <c r="AA6" s="7027"/>
      <c r="AB6" s="7027"/>
    </row>
    <row r="7" spans="1:28" ht="15" customHeight="1">
      <c r="A7" s="738"/>
      <c r="B7" s="816"/>
      <c r="C7" s="337"/>
      <c r="D7" s="9102" t="s">
        <v>1224</v>
      </c>
      <c r="E7" s="8890" t="s">
        <v>3264</v>
      </c>
      <c r="F7" s="595"/>
      <c r="G7" s="602"/>
      <c r="H7" s="602"/>
      <c r="I7" s="603"/>
      <c r="J7" s="603"/>
      <c r="K7" s="603"/>
      <c r="L7" s="604"/>
      <c r="M7" s="661"/>
      <c r="N7" s="393" t="s">
        <v>1522</v>
      </c>
      <c r="O7" s="908"/>
      <c r="P7" s="762"/>
      <c r="Q7" s="150"/>
      <c r="R7" s="150"/>
      <c r="S7" s="150"/>
      <c r="T7" s="150"/>
      <c r="U7" s="150"/>
    </row>
    <row r="8" spans="1:28">
      <c r="A8" s="738"/>
      <c r="B8" s="816"/>
      <c r="C8" s="340"/>
      <c r="D8" s="8902"/>
      <c r="E8" s="8904"/>
      <c r="F8" s="625"/>
      <c r="G8" s="625"/>
      <c r="H8" s="625"/>
      <c r="I8" s="625"/>
      <c r="J8" s="625"/>
      <c r="K8" s="625"/>
      <c r="L8" s="342"/>
      <c r="M8" s="661"/>
      <c r="N8" s="394" t="s">
        <v>1524</v>
      </c>
      <c r="O8" s="904"/>
      <c r="P8" s="763"/>
      <c r="Q8" s="7028"/>
      <c r="R8" s="7028"/>
      <c r="S8" s="7028"/>
      <c r="T8" s="7029"/>
      <c r="U8" s="150"/>
    </row>
    <row r="9" spans="1:28">
      <c r="A9" s="738"/>
      <c r="B9" s="816"/>
      <c r="C9" s="340" t="s">
        <v>60</v>
      </c>
      <c r="D9" s="8902"/>
      <c r="E9" s="8904"/>
      <c r="F9" s="625" t="s">
        <v>1246</v>
      </c>
      <c r="G9" s="625" t="s">
        <v>580</v>
      </c>
      <c r="H9" s="625" t="s">
        <v>1525</v>
      </c>
      <c r="I9" s="625" t="s">
        <v>1249</v>
      </c>
      <c r="J9" s="625" t="s">
        <v>1250</v>
      </c>
      <c r="K9" s="3822" t="s">
        <v>4162</v>
      </c>
      <c r="L9" s="3857" t="s">
        <v>1262</v>
      </c>
      <c r="M9" s="661"/>
      <c r="N9" s="394" t="s">
        <v>1462</v>
      </c>
      <c r="O9" s="904"/>
      <c r="P9" s="763"/>
      <c r="Q9" s="193"/>
      <c r="R9" s="193"/>
      <c r="S9" s="193"/>
      <c r="T9" s="7029"/>
    </row>
    <row r="10" spans="1:28">
      <c r="A10" s="738"/>
      <c r="B10" s="816"/>
      <c r="C10" s="340"/>
      <c r="D10" s="8902"/>
      <c r="E10" s="8904"/>
      <c r="F10" s="625" t="s">
        <v>1259</v>
      </c>
      <c r="G10" s="625" t="s">
        <v>1260</v>
      </c>
      <c r="H10" s="625" t="s">
        <v>1404</v>
      </c>
      <c r="I10" s="625" t="s">
        <v>1261</v>
      </c>
      <c r="J10" s="625" t="s">
        <v>1261</v>
      </c>
      <c r="K10" s="2837" t="s">
        <v>1261</v>
      </c>
      <c r="L10" s="3857" t="s">
        <v>1261</v>
      </c>
      <c r="M10" s="661"/>
      <c r="N10" s="395">
        <v>43465</v>
      </c>
      <c r="O10" s="904"/>
      <c r="P10" s="765"/>
      <c r="Q10" s="193"/>
      <c r="R10" s="193"/>
      <c r="S10" s="193"/>
      <c r="T10" s="7029"/>
    </row>
    <row r="11" spans="1:28">
      <c r="A11" s="738"/>
      <c r="B11" s="816"/>
      <c r="C11" s="352"/>
      <c r="D11" s="663" t="s">
        <v>344</v>
      </c>
      <c r="E11" s="9103"/>
      <c r="F11" s="401"/>
      <c r="G11" s="663" t="s">
        <v>390</v>
      </c>
      <c r="H11" s="401"/>
      <c r="I11" s="401"/>
      <c r="J11" s="401"/>
      <c r="K11" s="401"/>
      <c r="L11" s="655" t="s">
        <v>1527</v>
      </c>
      <c r="M11" s="661"/>
      <c r="N11" s="657" t="s">
        <v>1309</v>
      </c>
      <c r="O11" s="904"/>
      <c r="P11" s="763"/>
      <c r="Q11" s="7029"/>
      <c r="R11" s="7029"/>
      <c r="S11" s="7029"/>
      <c r="T11" s="7029"/>
    </row>
    <row r="12" spans="1:28">
      <c r="A12" s="738"/>
      <c r="B12" s="816"/>
      <c r="C12" s="601" t="s">
        <v>392</v>
      </c>
      <c r="D12" s="152" t="s">
        <v>409</v>
      </c>
      <c r="E12" s="152" t="s">
        <v>410</v>
      </c>
      <c r="F12" s="152" t="s">
        <v>411</v>
      </c>
      <c r="G12" s="152" t="s">
        <v>412</v>
      </c>
      <c r="H12" s="152" t="s">
        <v>413</v>
      </c>
      <c r="I12" s="153" t="s">
        <v>414</v>
      </c>
      <c r="J12" s="153" t="s">
        <v>415</v>
      </c>
      <c r="K12" s="153" t="s">
        <v>416</v>
      </c>
      <c r="L12" s="605" t="s">
        <v>417</v>
      </c>
      <c r="M12" s="661"/>
      <c r="N12" s="397" t="s">
        <v>418</v>
      </c>
      <c r="O12" s="905"/>
      <c r="P12" s="766"/>
      <c r="Q12" s="7030"/>
      <c r="R12" s="7030"/>
      <c r="S12" s="7030"/>
      <c r="T12" s="7030"/>
    </row>
    <row r="13" spans="1:28">
      <c r="A13" s="738"/>
      <c r="B13" s="816"/>
      <c r="C13" s="555"/>
      <c r="D13" s="155"/>
      <c r="E13" s="155"/>
      <c r="F13" s="156"/>
      <c r="G13" s="156"/>
      <c r="H13" s="156"/>
      <c r="I13" s="159"/>
      <c r="J13" s="159"/>
      <c r="K13" s="159"/>
      <c r="L13" s="559"/>
      <c r="M13" s="661"/>
      <c r="N13" s="666"/>
      <c r="O13" s="910"/>
      <c r="P13" s="767"/>
      <c r="Q13" s="2168"/>
      <c r="R13" s="2168"/>
      <c r="S13" s="2168"/>
      <c r="T13" s="2168"/>
    </row>
    <row r="14" spans="1:28">
      <c r="A14" s="738"/>
      <c r="B14" s="816"/>
      <c r="C14" s="3589"/>
      <c r="D14" s="3644"/>
      <c r="E14" s="3644"/>
      <c r="F14" s="3645"/>
      <c r="G14" s="163"/>
      <c r="H14" s="163"/>
      <c r="I14" s="166"/>
      <c r="J14" s="166"/>
      <c r="K14" s="166"/>
      <c r="L14" s="560"/>
      <c r="M14" s="661"/>
      <c r="N14" s="667"/>
      <c r="O14" s="910"/>
      <c r="P14" s="767"/>
      <c r="Q14" s="2168"/>
      <c r="R14" s="2168"/>
      <c r="S14" s="2168"/>
      <c r="T14" s="2168"/>
    </row>
    <row r="15" spans="1:28">
      <c r="A15" s="738"/>
      <c r="B15" s="816"/>
      <c r="C15" s="3591" t="s">
        <v>1528</v>
      </c>
      <c r="D15" s="3635"/>
      <c r="E15" s="3635"/>
      <c r="F15" s="3636"/>
      <c r="G15" s="3638" t="b">
        <v>1</v>
      </c>
      <c r="H15" s="3637">
        <v>0</v>
      </c>
      <c r="I15" s="3637">
        <v>0</v>
      </c>
      <c r="J15" s="3637">
        <v>0</v>
      </c>
      <c r="K15" s="3637">
        <v>0</v>
      </c>
      <c r="L15" s="3586">
        <f>I15+J15-K15</f>
        <v>0</v>
      </c>
      <c r="M15" s="661"/>
      <c r="N15" s="3646">
        <v>0</v>
      </c>
      <c r="O15" s="906"/>
      <c r="P15" s="768"/>
      <c r="Q15" s="2486"/>
      <c r="R15" s="2486"/>
      <c r="S15" s="2486"/>
      <c r="T15" s="2486"/>
    </row>
    <row r="16" spans="1:28">
      <c r="A16" s="738"/>
      <c r="B16" s="816"/>
      <c r="C16" s="3591" t="s">
        <v>1529</v>
      </c>
      <c r="D16" s="3605"/>
      <c r="E16" s="3605"/>
      <c r="F16" s="3577"/>
      <c r="G16" s="3638" t="b">
        <v>1</v>
      </c>
      <c r="H16" s="3637">
        <v>0</v>
      </c>
      <c r="I16" s="3637">
        <v>0</v>
      </c>
      <c r="J16" s="3637">
        <v>0</v>
      </c>
      <c r="K16" s="3637">
        <v>0</v>
      </c>
      <c r="L16" s="3586">
        <f t="shared" ref="L16:L44" si="0">I16+J16-K16</f>
        <v>0</v>
      </c>
      <c r="M16" s="661"/>
      <c r="N16" s="3646">
        <v>0</v>
      </c>
      <c r="O16" s="906"/>
      <c r="P16" s="768"/>
      <c r="Q16" s="2486"/>
      <c r="R16" s="2486"/>
      <c r="S16" s="2486"/>
      <c r="T16" s="2486"/>
    </row>
    <row r="17" spans="1:20">
      <c r="A17" s="738"/>
      <c r="B17" s="816"/>
      <c r="C17" s="3591" t="s">
        <v>1530</v>
      </c>
      <c r="D17" s="3605"/>
      <c r="E17" s="3605"/>
      <c r="F17" s="3577"/>
      <c r="G17" s="3638" t="b">
        <v>1</v>
      </c>
      <c r="H17" s="3637">
        <v>0</v>
      </c>
      <c r="I17" s="3637">
        <v>0</v>
      </c>
      <c r="J17" s="3637">
        <v>0</v>
      </c>
      <c r="K17" s="3637">
        <v>0</v>
      </c>
      <c r="L17" s="3586">
        <f t="shared" si="0"/>
        <v>0</v>
      </c>
      <c r="M17" s="661"/>
      <c r="N17" s="3646">
        <v>0</v>
      </c>
      <c r="O17" s="906"/>
      <c r="P17" s="768"/>
      <c r="Q17" s="2486"/>
      <c r="R17" s="2486"/>
      <c r="S17" s="2486"/>
      <c r="T17" s="2486"/>
    </row>
    <row r="18" spans="1:20">
      <c r="A18" s="738"/>
      <c r="B18" s="816"/>
      <c r="C18" s="3591" t="s">
        <v>3565</v>
      </c>
      <c r="D18" s="3605"/>
      <c r="E18" s="3605"/>
      <c r="F18" s="3577"/>
      <c r="G18" s="3638" t="b">
        <v>1</v>
      </c>
      <c r="H18" s="3637">
        <v>0</v>
      </c>
      <c r="I18" s="3637">
        <v>0</v>
      </c>
      <c r="J18" s="3637">
        <v>0</v>
      </c>
      <c r="K18" s="3637">
        <v>0</v>
      </c>
      <c r="L18" s="3586">
        <f t="shared" si="0"/>
        <v>0</v>
      </c>
      <c r="M18" s="661"/>
      <c r="N18" s="3646">
        <v>0</v>
      </c>
      <c r="O18" s="906"/>
      <c r="P18" s="768"/>
      <c r="Q18" s="2486"/>
      <c r="R18" s="2486"/>
      <c r="S18" s="2486"/>
      <c r="T18" s="2486"/>
    </row>
    <row r="19" spans="1:20">
      <c r="A19" s="738"/>
      <c r="B19" s="816"/>
      <c r="C19" s="3591" t="s">
        <v>3566</v>
      </c>
      <c r="D19" s="3605"/>
      <c r="E19" s="3605"/>
      <c r="F19" s="3577"/>
      <c r="G19" s="3638" t="b">
        <v>1</v>
      </c>
      <c r="H19" s="3637">
        <v>0</v>
      </c>
      <c r="I19" s="3637">
        <v>0</v>
      </c>
      <c r="J19" s="3637">
        <v>0</v>
      </c>
      <c r="K19" s="3637">
        <v>0</v>
      </c>
      <c r="L19" s="3586">
        <f t="shared" si="0"/>
        <v>0</v>
      </c>
      <c r="M19" s="661"/>
      <c r="N19" s="3646">
        <v>0</v>
      </c>
      <c r="O19" s="906"/>
      <c r="P19" s="768"/>
      <c r="Q19" s="2486"/>
      <c r="R19" s="2486"/>
      <c r="S19" s="2486"/>
      <c r="T19" s="2486"/>
    </row>
    <row r="20" spans="1:20">
      <c r="A20" s="738"/>
      <c r="B20" s="816"/>
      <c r="C20" s="3591" t="s">
        <v>3567</v>
      </c>
      <c r="D20" s="3605"/>
      <c r="E20" s="3605"/>
      <c r="F20" s="3577"/>
      <c r="G20" s="3638" t="b">
        <v>1</v>
      </c>
      <c r="H20" s="3637">
        <v>0</v>
      </c>
      <c r="I20" s="3637">
        <v>0</v>
      </c>
      <c r="J20" s="3637">
        <v>0</v>
      </c>
      <c r="K20" s="3637">
        <v>0</v>
      </c>
      <c r="L20" s="3586">
        <f t="shared" si="0"/>
        <v>0</v>
      </c>
      <c r="M20" s="661"/>
      <c r="N20" s="3646">
        <v>0</v>
      </c>
      <c r="O20" s="906"/>
      <c r="P20" s="768"/>
      <c r="Q20" s="2486"/>
      <c r="R20" s="2486"/>
      <c r="S20" s="2486"/>
      <c r="T20" s="2486"/>
    </row>
    <row r="21" spans="1:20">
      <c r="A21" s="738"/>
      <c r="B21" s="816"/>
      <c r="C21" s="3591" t="s">
        <v>3568</v>
      </c>
      <c r="D21" s="3605"/>
      <c r="E21" s="3605"/>
      <c r="F21" s="3577"/>
      <c r="G21" s="3638" t="b">
        <v>1</v>
      </c>
      <c r="H21" s="3637">
        <v>0</v>
      </c>
      <c r="I21" s="3637">
        <v>0</v>
      </c>
      <c r="J21" s="3637">
        <v>0</v>
      </c>
      <c r="K21" s="3637">
        <v>0</v>
      </c>
      <c r="L21" s="3586">
        <f t="shared" si="0"/>
        <v>0</v>
      </c>
      <c r="M21" s="661"/>
      <c r="N21" s="3646">
        <v>0</v>
      </c>
      <c r="O21" s="906"/>
      <c r="P21" s="768"/>
      <c r="Q21" s="2486"/>
      <c r="R21" s="2486"/>
      <c r="S21" s="2486"/>
      <c r="T21" s="2486"/>
    </row>
    <row r="22" spans="1:20">
      <c r="A22" s="738"/>
      <c r="B22" s="816"/>
      <c r="C22" s="3591" t="s">
        <v>3569</v>
      </c>
      <c r="D22" s="3605"/>
      <c r="E22" s="3605"/>
      <c r="F22" s="3577"/>
      <c r="G22" s="3638" t="b">
        <v>1</v>
      </c>
      <c r="H22" s="3637">
        <v>0</v>
      </c>
      <c r="I22" s="3637">
        <v>0</v>
      </c>
      <c r="J22" s="3637">
        <v>0</v>
      </c>
      <c r="K22" s="3637">
        <v>0</v>
      </c>
      <c r="L22" s="3586">
        <f t="shared" si="0"/>
        <v>0</v>
      </c>
      <c r="M22" s="661"/>
      <c r="N22" s="3646">
        <v>0</v>
      </c>
      <c r="O22" s="906"/>
      <c r="P22" s="768"/>
      <c r="Q22" s="2486"/>
      <c r="R22" s="2486"/>
      <c r="S22" s="2486"/>
      <c r="T22" s="2486"/>
    </row>
    <row r="23" spans="1:20">
      <c r="A23" s="738"/>
      <c r="B23" s="816"/>
      <c r="C23" s="3591" t="s">
        <v>3570</v>
      </c>
      <c r="D23" s="3605"/>
      <c r="E23" s="3605"/>
      <c r="F23" s="3577"/>
      <c r="G23" s="3638" t="b">
        <v>1</v>
      </c>
      <c r="H23" s="3637">
        <v>0</v>
      </c>
      <c r="I23" s="3637">
        <v>0</v>
      </c>
      <c r="J23" s="3637">
        <v>0</v>
      </c>
      <c r="K23" s="3637">
        <v>0</v>
      </c>
      <c r="L23" s="3586">
        <f t="shared" si="0"/>
        <v>0</v>
      </c>
      <c r="M23" s="661"/>
      <c r="N23" s="3646">
        <v>0</v>
      </c>
      <c r="O23" s="906"/>
      <c r="P23" s="768"/>
      <c r="Q23" s="2486"/>
      <c r="R23" s="2486"/>
      <c r="S23" s="2486"/>
      <c r="T23" s="2486"/>
    </row>
    <row r="24" spans="1:20">
      <c r="A24" s="738"/>
      <c r="B24" s="816"/>
      <c r="C24" s="3591" t="s">
        <v>3571</v>
      </c>
      <c r="D24" s="3605"/>
      <c r="E24" s="3605"/>
      <c r="F24" s="3577"/>
      <c r="G24" s="3638" t="b">
        <v>1</v>
      </c>
      <c r="H24" s="3637">
        <v>0</v>
      </c>
      <c r="I24" s="3637">
        <v>0</v>
      </c>
      <c r="J24" s="3637">
        <v>0</v>
      </c>
      <c r="K24" s="3637">
        <v>0</v>
      </c>
      <c r="L24" s="3586">
        <f t="shared" si="0"/>
        <v>0</v>
      </c>
      <c r="M24" s="661"/>
      <c r="N24" s="3646">
        <v>0</v>
      </c>
      <c r="O24" s="906"/>
      <c r="P24" s="768"/>
      <c r="Q24" s="2486"/>
      <c r="R24" s="2486"/>
      <c r="S24" s="2486"/>
      <c r="T24" s="2486"/>
    </row>
    <row r="25" spans="1:20">
      <c r="A25" s="738"/>
      <c r="B25" s="816"/>
      <c r="C25" s="3591" t="s">
        <v>3572</v>
      </c>
      <c r="D25" s="3605"/>
      <c r="E25" s="3605"/>
      <c r="F25" s="3577"/>
      <c r="G25" s="3638" t="b">
        <v>1</v>
      </c>
      <c r="H25" s="3637">
        <v>0</v>
      </c>
      <c r="I25" s="3637">
        <v>0</v>
      </c>
      <c r="J25" s="3637">
        <v>0</v>
      </c>
      <c r="K25" s="3637">
        <v>0</v>
      </c>
      <c r="L25" s="3586">
        <f t="shared" si="0"/>
        <v>0</v>
      </c>
      <c r="M25" s="661"/>
      <c r="N25" s="3646">
        <v>0</v>
      </c>
      <c r="O25" s="906"/>
      <c r="P25" s="768"/>
      <c r="Q25" s="2486"/>
      <c r="R25" s="2486"/>
      <c r="S25" s="2486"/>
      <c r="T25" s="2486"/>
    </row>
    <row r="26" spans="1:20">
      <c r="A26" s="738"/>
      <c r="B26" s="816"/>
      <c r="C26" s="3591" t="s">
        <v>3573</v>
      </c>
      <c r="D26" s="3605"/>
      <c r="E26" s="3605"/>
      <c r="F26" s="3577"/>
      <c r="G26" s="3638" t="b">
        <v>1</v>
      </c>
      <c r="H26" s="3637">
        <v>0</v>
      </c>
      <c r="I26" s="3637">
        <v>0</v>
      </c>
      <c r="J26" s="3637">
        <v>0</v>
      </c>
      <c r="K26" s="3637">
        <v>0</v>
      </c>
      <c r="L26" s="3586">
        <f t="shared" si="0"/>
        <v>0</v>
      </c>
      <c r="M26" s="661"/>
      <c r="N26" s="3646">
        <v>0</v>
      </c>
      <c r="O26" s="906"/>
      <c r="P26" s="768"/>
      <c r="Q26" s="2486"/>
      <c r="R26" s="2486"/>
      <c r="S26" s="2486"/>
      <c r="T26" s="2486"/>
    </row>
    <row r="27" spans="1:20">
      <c r="A27" s="738"/>
      <c r="B27" s="816"/>
      <c r="C27" s="3591" t="s">
        <v>3574</v>
      </c>
      <c r="D27" s="3605"/>
      <c r="E27" s="3605"/>
      <c r="F27" s="3577"/>
      <c r="G27" s="3638" t="b">
        <v>1</v>
      </c>
      <c r="H27" s="3637">
        <v>0</v>
      </c>
      <c r="I27" s="3637">
        <v>0</v>
      </c>
      <c r="J27" s="3637">
        <v>0</v>
      </c>
      <c r="K27" s="3637">
        <v>0</v>
      </c>
      <c r="L27" s="3586">
        <f t="shared" si="0"/>
        <v>0</v>
      </c>
      <c r="M27" s="661"/>
      <c r="N27" s="3646">
        <v>0</v>
      </c>
      <c r="O27" s="906"/>
      <c r="P27" s="768"/>
      <c r="Q27" s="2486"/>
      <c r="R27" s="2486"/>
      <c r="S27" s="2486"/>
      <c r="T27" s="2486"/>
    </row>
    <row r="28" spans="1:20">
      <c r="A28" s="738"/>
      <c r="B28" s="816"/>
      <c r="C28" s="3591" t="s">
        <v>3575</v>
      </c>
      <c r="D28" s="3605"/>
      <c r="E28" s="3605"/>
      <c r="F28" s="3577"/>
      <c r="G28" s="3638" t="b">
        <v>1</v>
      </c>
      <c r="H28" s="3637">
        <v>0</v>
      </c>
      <c r="I28" s="3637">
        <v>0</v>
      </c>
      <c r="J28" s="3637">
        <v>0</v>
      </c>
      <c r="K28" s="3637">
        <v>0</v>
      </c>
      <c r="L28" s="3586">
        <f t="shared" si="0"/>
        <v>0</v>
      </c>
      <c r="M28" s="661"/>
      <c r="N28" s="3646">
        <v>0</v>
      </c>
      <c r="O28" s="906"/>
      <c r="P28" s="768"/>
      <c r="Q28" s="2486"/>
      <c r="R28" s="2486"/>
      <c r="S28" s="2486"/>
      <c r="T28" s="2486"/>
    </row>
    <row r="29" spans="1:20">
      <c r="A29" s="738"/>
      <c r="B29" s="816"/>
      <c r="C29" s="3591" t="s">
        <v>3576</v>
      </c>
      <c r="D29" s="3635"/>
      <c r="E29" s="3635"/>
      <c r="F29" s="3636"/>
      <c r="G29" s="3638" t="b">
        <v>1</v>
      </c>
      <c r="H29" s="3637">
        <v>0</v>
      </c>
      <c r="I29" s="3637">
        <v>0</v>
      </c>
      <c r="J29" s="3637">
        <v>0</v>
      </c>
      <c r="K29" s="3637">
        <v>0</v>
      </c>
      <c r="L29" s="3586">
        <f t="shared" si="0"/>
        <v>0</v>
      </c>
      <c r="M29" s="661"/>
      <c r="N29" s="3646">
        <v>0</v>
      </c>
      <c r="O29" s="906"/>
      <c r="P29" s="768"/>
      <c r="Q29" s="2486"/>
      <c r="R29" s="2486"/>
      <c r="S29" s="2486"/>
      <c r="T29" s="2486"/>
    </row>
    <row r="30" spans="1:20">
      <c r="A30" s="738"/>
      <c r="B30" s="816"/>
      <c r="C30" s="3591" t="s">
        <v>3577</v>
      </c>
      <c r="D30" s="3605"/>
      <c r="E30" s="3605"/>
      <c r="F30" s="3577"/>
      <c r="G30" s="3638" t="b">
        <v>1</v>
      </c>
      <c r="H30" s="3637">
        <v>0</v>
      </c>
      <c r="I30" s="3637">
        <v>0</v>
      </c>
      <c r="J30" s="3637">
        <v>0</v>
      </c>
      <c r="K30" s="3637">
        <v>0</v>
      </c>
      <c r="L30" s="3586">
        <f t="shared" si="0"/>
        <v>0</v>
      </c>
      <c r="M30" s="661"/>
      <c r="N30" s="3646">
        <v>0</v>
      </c>
      <c r="O30" s="906"/>
      <c r="P30" s="768"/>
      <c r="Q30" s="2486"/>
      <c r="R30" s="2486"/>
      <c r="S30" s="2486"/>
      <c r="T30" s="2486"/>
    </row>
    <row r="31" spans="1:20">
      <c r="A31" s="738"/>
      <c r="B31" s="816"/>
      <c r="C31" s="3591" t="s">
        <v>3578</v>
      </c>
      <c r="D31" s="3605"/>
      <c r="E31" s="3605"/>
      <c r="F31" s="3577"/>
      <c r="G31" s="3638" t="b">
        <v>1</v>
      </c>
      <c r="H31" s="3637">
        <v>0</v>
      </c>
      <c r="I31" s="3637">
        <v>0</v>
      </c>
      <c r="J31" s="3637">
        <v>0</v>
      </c>
      <c r="K31" s="3637">
        <v>0</v>
      </c>
      <c r="L31" s="3586">
        <f t="shared" si="0"/>
        <v>0</v>
      </c>
      <c r="M31" s="661"/>
      <c r="N31" s="3646">
        <v>0</v>
      </c>
      <c r="O31" s="906"/>
      <c r="P31" s="768"/>
      <c r="Q31" s="2486"/>
      <c r="R31" s="2486"/>
      <c r="S31" s="2486"/>
      <c r="T31" s="2486"/>
    </row>
    <row r="32" spans="1:20">
      <c r="A32" s="738"/>
      <c r="B32" s="816"/>
      <c r="C32" s="3591" t="s">
        <v>3579</v>
      </c>
      <c r="D32" s="3605"/>
      <c r="E32" s="3605"/>
      <c r="F32" s="3577"/>
      <c r="G32" s="3638" t="b">
        <v>1</v>
      </c>
      <c r="H32" s="3637">
        <v>0</v>
      </c>
      <c r="I32" s="3637">
        <v>0</v>
      </c>
      <c r="J32" s="3637">
        <v>0</v>
      </c>
      <c r="K32" s="3637">
        <v>0</v>
      </c>
      <c r="L32" s="3586">
        <f t="shared" si="0"/>
        <v>0</v>
      </c>
      <c r="M32" s="661"/>
      <c r="N32" s="3646">
        <v>0</v>
      </c>
      <c r="O32" s="906"/>
      <c r="P32" s="768"/>
      <c r="Q32" s="2486"/>
      <c r="R32" s="2486"/>
      <c r="S32" s="2486"/>
      <c r="T32" s="2486"/>
    </row>
    <row r="33" spans="1:28">
      <c r="A33" s="738"/>
      <c r="B33" s="816"/>
      <c r="C33" s="3591" t="s">
        <v>3580</v>
      </c>
      <c r="D33" s="3605"/>
      <c r="E33" s="3605"/>
      <c r="F33" s="3577"/>
      <c r="G33" s="3638" t="b">
        <v>1</v>
      </c>
      <c r="H33" s="3637">
        <v>0</v>
      </c>
      <c r="I33" s="3637">
        <v>0</v>
      </c>
      <c r="J33" s="3637">
        <v>0</v>
      </c>
      <c r="K33" s="3637">
        <v>0</v>
      </c>
      <c r="L33" s="3586">
        <f t="shared" si="0"/>
        <v>0</v>
      </c>
      <c r="M33" s="661"/>
      <c r="N33" s="3646">
        <v>0</v>
      </c>
      <c r="O33" s="906"/>
      <c r="P33" s="768"/>
      <c r="Q33" s="2486"/>
      <c r="R33" s="2486"/>
      <c r="S33" s="2486"/>
      <c r="T33" s="2486"/>
    </row>
    <row r="34" spans="1:28">
      <c r="A34" s="738"/>
      <c r="B34" s="816"/>
      <c r="C34" s="3591" t="s">
        <v>3581</v>
      </c>
      <c r="D34" s="3605"/>
      <c r="E34" s="3605"/>
      <c r="F34" s="3577"/>
      <c r="G34" s="3638" t="b">
        <v>1</v>
      </c>
      <c r="H34" s="3637">
        <v>0</v>
      </c>
      <c r="I34" s="3637">
        <v>0</v>
      </c>
      <c r="J34" s="3637">
        <v>0</v>
      </c>
      <c r="K34" s="3637">
        <v>0</v>
      </c>
      <c r="L34" s="3586">
        <f t="shared" si="0"/>
        <v>0</v>
      </c>
      <c r="M34" s="661"/>
      <c r="N34" s="3646">
        <v>0</v>
      </c>
      <c r="O34" s="906"/>
      <c r="P34" s="768"/>
      <c r="Q34" s="2486"/>
      <c r="R34" s="2486"/>
      <c r="S34" s="2486"/>
      <c r="T34" s="2486"/>
    </row>
    <row r="35" spans="1:28">
      <c r="A35" s="738"/>
      <c r="B35" s="816"/>
      <c r="C35" s="3591" t="s">
        <v>3582</v>
      </c>
      <c r="D35" s="3605"/>
      <c r="E35" s="3605"/>
      <c r="F35" s="3577"/>
      <c r="G35" s="3638" t="b">
        <v>1</v>
      </c>
      <c r="H35" s="3637">
        <v>0</v>
      </c>
      <c r="I35" s="3637">
        <v>0</v>
      </c>
      <c r="J35" s="3637">
        <v>0</v>
      </c>
      <c r="K35" s="3637">
        <v>0</v>
      </c>
      <c r="L35" s="3586">
        <f t="shared" si="0"/>
        <v>0</v>
      </c>
      <c r="M35" s="661"/>
      <c r="N35" s="3646">
        <v>0</v>
      </c>
      <c r="O35" s="906"/>
      <c r="P35" s="768"/>
      <c r="Q35" s="2486"/>
      <c r="R35" s="2486"/>
      <c r="S35" s="2486"/>
      <c r="T35" s="2486"/>
    </row>
    <row r="36" spans="1:28">
      <c r="A36" s="738"/>
      <c r="B36" s="816"/>
      <c r="C36" s="3591" t="s">
        <v>3583</v>
      </c>
      <c r="D36" s="3605"/>
      <c r="E36" s="3605"/>
      <c r="F36" s="3577"/>
      <c r="G36" s="3638" t="b">
        <v>1</v>
      </c>
      <c r="H36" s="3637">
        <v>0</v>
      </c>
      <c r="I36" s="3637">
        <v>0</v>
      </c>
      <c r="J36" s="3637">
        <v>0</v>
      </c>
      <c r="K36" s="3637">
        <v>0</v>
      </c>
      <c r="L36" s="3586">
        <f t="shared" si="0"/>
        <v>0</v>
      </c>
      <c r="M36" s="661"/>
      <c r="N36" s="3646">
        <v>0</v>
      </c>
      <c r="O36" s="906"/>
      <c r="P36" s="768"/>
      <c r="Q36" s="2486"/>
      <c r="R36" s="2486"/>
      <c r="S36" s="2486"/>
      <c r="T36" s="2486"/>
    </row>
    <row r="37" spans="1:28">
      <c r="A37" s="738"/>
      <c r="B37" s="816"/>
      <c r="C37" s="3591" t="s">
        <v>3584</v>
      </c>
      <c r="D37" s="3605"/>
      <c r="E37" s="3605"/>
      <c r="F37" s="3577"/>
      <c r="G37" s="3638" t="b">
        <v>1</v>
      </c>
      <c r="H37" s="3637">
        <v>0</v>
      </c>
      <c r="I37" s="3637">
        <v>0</v>
      </c>
      <c r="J37" s="3637">
        <v>0</v>
      </c>
      <c r="K37" s="3637">
        <v>0</v>
      </c>
      <c r="L37" s="3586">
        <f t="shared" si="0"/>
        <v>0</v>
      </c>
      <c r="M37" s="661"/>
      <c r="N37" s="3646">
        <v>0</v>
      </c>
      <c r="O37" s="906"/>
      <c r="P37" s="768"/>
      <c r="Q37" s="2486"/>
      <c r="R37" s="2486"/>
      <c r="S37" s="2486"/>
      <c r="T37" s="2486"/>
    </row>
    <row r="38" spans="1:28">
      <c r="A38" s="738"/>
      <c r="B38" s="816"/>
      <c r="C38" s="3591" t="s">
        <v>3585</v>
      </c>
      <c r="D38" s="3605"/>
      <c r="E38" s="3605"/>
      <c r="F38" s="3577"/>
      <c r="G38" s="3638" t="b">
        <v>1</v>
      </c>
      <c r="H38" s="3637">
        <v>0</v>
      </c>
      <c r="I38" s="3637">
        <v>0</v>
      </c>
      <c r="J38" s="3637">
        <v>0</v>
      </c>
      <c r="K38" s="3637">
        <v>0</v>
      </c>
      <c r="L38" s="3586">
        <f t="shared" si="0"/>
        <v>0</v>
      </c>
      <c r="M38" s="661"/>
      <c r="N38" s="3646">
        <v>0</v>
      </c>
      <c r="O38" s="906"/>
      <c r="P38" s="768"/>
      <c r="Q38" s="2486"/>
      <c r="R38" s="2486"/>
      <c r="S38" s="2486"/>
      <c r="T38" s="2486"/>
    </row>
    <row r="39" spans="1:28">
      <c r="A39" s="738"/>
      <c r="B39" s="816"/>
      <c r="C39" s="3591" t="s">
        <v>3586</v>
      </c>
      <c r="D39" s="3605"/>
      <c r="E39" s="3605"/>
      <c r="F39" s="3577"/>
      <c r="G39" s="3638" t="b">
        <v>1</v>
      </c>
      <c r="H39" s="3637">
        <v>0</v>
      </c>
      <c r="I39" s="3637">
        <v>0</v>
      </c>
      <c r="J39" s="3637">
        <v>0</v>
      </c>
      <c r="K39" s="3637">
        <v>0</v>
      </c>
      <c r="L39" s="3586">
        <f t="shared" si="0"/>
        <v>0</v>
      </c>
      <c r="M39" s="661"/>
      <c r="N39" s="3646">
        <v>0</v>
      </c>
      <c r="O39" s="906"/>
      <c r="P39" s="768"/>
      <c r="Q39" s="2486"/>
      <c r="R39" s="2486"/>
      <c r="S39" s="2486"/>
      <c r="T39" s="2486"/>
    </row>
    <row r="40" spans="1:28">
      <c r="A40" s="738"/>
      <c r="B40" s="816"/>
      <c r="C40" s="3591" t="s">
        <v>3587</v>
      </c>
      <c r="D40" s="3605"/>
      <c r="E40" s="3605"/>
      <c r="F40" s="3577"/>
      <c r="G40" s="3638" t="b">
        <v>1</v>
      </c>
      <c r="H40" s="3637">
        <v>0</v>
      </c>
      <c r="I40" s="3637">
        <v>0</v>
      </c>
      <c r="J40" s="3637">
        <v>0</v>
      </c>
      <c r="K40" s="3637">
        <v>0</v>
      </c>
      <c r="L40" s="3586">
        <f t="shared" si="0"/>
        <v>0</v>
      </c>
      <c r="M40" s="661"/>
      <c r="N40" s="3646">
        <v>0</v>
      </c>
      <c r="O40" s="906"/>
      <c r="P40" s="768"/>
      <c r="Q40" s="2486"/>
      <c r="R40" s="2486"/>
      <c r="S40" s="2486"/>
      <c r="T40" s="2486"/>
    </row>
    <row r="41" spans="1:28">
      <c r="A41" s="738"/>
      <c r="B41" s="816"/>
      <c r="C41" s="3591" t="s">
        <v>3588</v>
      </c>
      <c r="D41" s="3605"/>
      <c r="E41" s="3605"/>
      <c r="F41" s="3577"/>
      <c r="G41" s="3638" t="b">
        <v>1</v>
      </c>
      <c r="H41" s="3637">
        <v>0</v>
      </c>
      <c r="I41" s="3637">
        <v>0</v>
      </c>
      <c r="J41" s="3637">
        <v>0</v>
      </c>
      <c r="K41" s="3637">
        <v>0</v>
      </c>
      <c r="L41" s="3586">
        <f t="shared" si="0"/>
        <v>0</v>
      </c>
      <c r="M41" s="661"/>
      <c r="N41" s="3646">
        <v>0</v>
      </c>
      <c r="O41" s="906"/>
      <c r="P41" s="768"/>
      <c r="Q41" s="2486"/>
      <c r="R41" s="2486"/>
      <c r="S41" s="2486"/>
      <c r="T41" s="2486"/>
    </row>
    <row r="42" spans="1:28">
      <c r="A42" s="738"/>
      <c r="B42" s="816"/>
      <c r="C42" s="3591" t="s">
        <v>3589</v>
      </c>
      <c r="D42" s="3605"/>
      <c r="E42" s="3605"/>
      <c r="F42" s="3577"/>
      <c r="G42" s="3638" t="b">
        <v>1</v>
      </c>
      <c r="H42" s="3637">
        <v>0</v>
      </c>
      <c r="I42" s="3637">
        <v>0</v>
      </c>
      <c r="J42" s="3637">
        <v>0</v>
      </c>
      <c r="K42" s="3637">
        <v>0</v>
      </c>
      <c r="L42" s="3586">
        <f t="shared" si="0"/>
        <v>0</v>
      </c>
      <c r="M42" s="661"/>
      <c r="N42" s="3646">
        <v>0</v>
      </c>
      <c r="O42" s="906"/>
      <c r="P42" s="768"/>
      <c r="Q42" s="2486"/>
      <c r="R42" s="2486"/>
      <c r="S42" s="2486"/>
      <c r="T42" s="2486"/>
    </row>
    <row r="43" spans="1:28">
      <c r="A43" s="738"/>
      <c r="B43" s="816"/>
      <c r="C43" s="3591" t="s">
        <v>3590</v>
      </c>
      <c r="D43" s="3605"/>
      <c r="E43" s="3605"/>
      <c r="F43" s="3577"/>
      <c r="G43" s="3638" t="b">
        <v>1</v>
      </c>
      <c r="H43" s="3637">
        <v>0</v>
      </c>
      <c r="I43" s="3637">
        <v>0</v>
      </c>
      <c r="J43" s="3637">
        <v>0</v>
      </c>
      <c r="K43" s="3637">
        <v>0</v>
      </c>
      <c r="L43" s="3586">
        <f t="shared" si="0"/>
        <v>0</v>
      </c>
      <c r="M43" s="661"/>
      <c r="N43" s="3646">
        <v>0</v>
      </c>
      <c r="O43" s="906"/>
      <c r="P43" s="768"/>
      <c r="Q43" s="2486"/>
      <c r="R43" s="2486"/>
      <c r="S43" s="2486"/>
      <c r="T43" s="2486"/>
    </row>
    <row r="44" spans="1:28">
      <c r="A44" s="738"/>
      <c r="B44" s="816"/>
      <c r="C44" s="3591" t="s">
        <v>3591</v>
      </c>
      <c r="D44" s="3635"/>
      <c r="E44" s="3635"/>
      <c r="F44" s="3636"/>
      <c r="G44" s="3638" t="b">
        <v>1</v>
      </c>
      <c r="H44" s="3637">
        <v>0</v>
      </c>
      <c r="I44" s="3637">
        <v>0</v>
      </c>
      <c r="J44" s="3637">
        <v>0</v>
      </c>
      <c r="K44" s="3637">
        <v>0</v>
      </c>
      <c r="L44" s="3586">
        <f t="shared" si="0"/>
        <v>0</v>
      </c>
      <c r="M44" s="661"/>
      <c r="N44" s="3646">
        <v>0</v>
      </c>
      <c r="O44" s="906"/>
      <c r="P44" s="768"/>
      <c r="Q44" s="2486"/>
      <c r="R44" s="2486"/>
      <c r="S44" s="2486"/>
      <c r="T44" s="2486"/>
    </row>
    <row r="45" spans="1:28">
      <c r="A45" s="738"/>
      <c r="B45" s="816"/>
      <c r="C45" s="556" t="s">
        <v>1269</v>
      </c>
      <c r="D45" s="170"/>
      <c r="E45" s="170"/>
      <c r="F45" s="171"/>
      <c r="G45" s="172"/>
      <c r="H45" s="3639">
        <f>SUMIF($G$15:$G$44,"TRUE",H15:H44)</f>
        <v>0</v>
      </c>
      <c r="I45" s="3639">
        <f>SUMIF($G$15:$G$44,"TRUE",I15:I44)</f>
        <v>0</v>
      </c>
      <c r="J45" s="3639">
        <f>SUMIF($G$15:$G$44,"TRUE",J15:J44)</f>
        <v>0</v>
      </c>
      <c r="K45" s="3639">
        <f>SUMIF($G$15:$G$44,"TRUE",K15:K44)</f>
        <v>0</v>
      </c>
      <c r="L45" s="3594">
        <f>SUMIF($G$15:$G$44,"TRUE",L15:L44)</f>
        <v>0</v>
      </c>
      <c r="M45" s="976"/>
      <c r="N45" s="3647">
        <f>SUMIF($G$15:$G$44,"TRUE",N15:N44)</f>
        <v>0</v>
      </c>
      <c r="O45" s="907"/>
      <c r="P45" s="769"/>
      <c r="Q45" s="6534"/>
      <c r="R45" s="6534"/>
      <c r="S45" s="6534"/>
      <c r="T45" s="6534"/>
    </row>
    <row r="46" spans="1:28" s="179" customFormat="1" ht="13.5" thickBot="1">
      <c r="A46" s="740"/>
      <c r="B46" s="822"/>
      <c r="C46" s="561" t="s">
        <v>1270</v>
      </c>
      <c r="D46" s="562"/>
      <c r="E46" s="562"/>
      <c r="F46" s="452"/>
      <c r="G46" s="563"/>
      <c r="H46" s="3595">
        <f>SUM(H15:H44)</f>
        <v>0</v>
      </c>
      <c r="I46" s="3595">
        <f>SUM(I15:I44)</f>
        <v>0</v>
      </c>
      <c r="J46" s="3595">
        <f>SUM(J15:J44)</f>
        <v>0</v>
      </c>
      <c r="K46" s="3595">
        <f>SUM(K15:K44)</f>
        <v>0</v>
      </c>
      <c r="L46" s="3596">
        <f>SUM(L15:L44)</f>
        <v>0</v>
      </c>
      <c r="M46" s="1268"/>
      <c r="N46" s="3648">
        <f>SUM(N15:N44)</f>
        <v>0</v>
      </c>
      <c r="O46" s="907"/>
      <c r="P46" s="769"/>
      <c r="Q46" s="6534"/>
      <c r="R46" s="6534"/>
      <c r="S46" s="6534"/>
      <c r="T46" s="6534"/>
      <c r="U46" s="1195"/>
      <c r="V46" s="1195"/>
      <c r="W46" s="1195"/>
      <c r="X46" s="1195"/>
      <c r="Y46" s="1195"/>
      <c r="Z46" s="1195"/>
      <c r="AA46" s="1195"/>
      <c r="AB46" s="1195"/>
    </row>
    <row r="47" spans="1:28">
      <c r="A47" s="738"/>
      <c r="B47" s="816"/>
      <c r="C47" s="820"/>
      <c r="D47" s="820"/>
      <c r="E47" s="820"/>
      <c r="F47" s="870"/>
      <c r="G47" s="870"/>
      <c r="H47" s="870"/>
      <c r="I47" s="871"/>
      <c r="J47" s="871"/>
      <c r="K47" s="871"/>
      <c r="L47" s="871"/>
      <c r="M47" s="662"/>
      <c r="N47" s="902"/>
      <c r="O47" s="902"/>
      <c r="P47" s="770"/>
      <c r="Q47" s="3631"/>
      <c r="R47" s="3631"/>
      <c r="S47" s="3631"/>
      <c r="T47" s="3631"/>
    </row>
    <row r="48" spans="1:28">
      <c r="A48" s="738"/>
      <c r="B48" s="816"/>
      <c r="C48" s="237" t="s">
        <v>56</v>
      </c>
      <c r="D48" s="872" t="s">
        <v>3259</v>
      </c>
      <c r="E48" s="662"/>
      <c r="F48" s="69"/>
      <c r="G48" s="661"/>
      <c r="H48" s="661"/>
      <c r="I48" s="69"/>
      <c r="J48" s="871"/>
      <c r="K48" s="871"/>
      <c r="L48" s="871"/>
      <c r="M48" s="662"/>
      <c r="N48" s="902"/>
      <c r="O48" s="902"/>
      <c r="P48" s="770"/>
      <c r="Q48" s="3631"/>
      <c r="R48" s="3631"/>
      <c r="S48" s="3631"/>
      <c r="T48" s="3631"/>
    </row>
    <row r="49" spans="1:20">
      <c r="A49" s="738"/>
      <c r="B49" s="816"/>
      <c r="C49" s="287"/>
      <c r="D49" s="100" t="s">
        <v>1271</v>
      </c>
      <c r="E49" s="662"/>
      <c r="F49" s="69"/>
      <c r="G49" s="661"/>
      <c r="H49" s="661"/>
      <c r="I49" s="65"/>
      <c r="J49" s="871"/>
      <c r="K49" s="871"/>
      <c r="L49" s="871"/>
      <c r="M49" s="662"/>
      <c r="N49" s="3428" t="s">
        <v>1279</v>
      </c>
      <c r="O49" s="902"/>
      <c r="P49" s="770"/>
      <c r="Q49" s="3631"/>
      <c r="R49" s="3631"/>
      <c r="S49" s="3631"/>
      <c r="T49" s="3631"/>
    </row>
    <row r="50" spans="1:20">
      <c r="A50" s="738"/>
      <c r="B50" s="816"/>
      <c r="C50" s="69"/>
      <c r="D50" s="60"/>
      <c r="E50" s="661"/>
      <c r="F50" s="60"/>
      <c r="G50" s="661"/>
      <c r="H50" s="661"/>
      <c r="I50" s="877"/>
      <c r="J50" s="877"/>
      <c r="K50" s="877"/>
      <c r="L50" s="877"/>
      <c r="M50" s="662"/>
      <c r="N50" s="903"/>
      <c r="O50" s="903"/>
      <c r="P50" s="771"/>
      <c r="Q50" s="7031"/>
      <c r="R50" s="7031"/>
      <c r="S50" s="7031"/>
      <c r="T50" s="7031"/>
    </row>
    <row r="51" spans="1:20">
      <c r="A51" s="738"/>
      <c r="B51" s="741"/>
      <c r="C51" s="738"/>
      <c r="D51" s="738"/>
      <c r="E51" s="738"/>
      <c r="F51" s="719"/>
      <c r="G51" s="720"/>
      <c r="H51" s="720"/>
      <c r="I51" s="749"/>
      <c r="J51" s="749"/>
      <c r="K51" s="749"/>
      <c r="L51" s="749"/>
      <c r="M51" s="740"/>
      <c r="N51" s="771"/>
      <c r="O51" s="771"/>
      <c r="P51" s="771"/>
      <c r="Q51" s="7031"/>
      <c r="R51" s="7031"/>
      <c r="S51" s="7031"/>
      <c r="T51" s="7031"/>
    </row>
    <row r="52" spans="1:20">
      <c r="A52" s="738"/>
      <c r="B52" s="741"/>
      <c r="C52" s="738"/>
      <c r="D52" s="738"/>
      <c r="E52" s="738"/>
      <c r="F52" s="719"/>
      <c r="G52" s="720"/>
      <c r="H52" s="720"/>
      <c r="I52" s="725"/>
      <c r="J52" s="740"/>
      <c r="K52" s="740"/>
      <c r="L52" s="740"/>
      <c r="M52" s="740"/>
      <c r="N52" s="760"/>
      <c r="O52" s="760"/>
      <c r="P52" s="760"/>
      <c r="Q52" s="1195"/>
      <c r="R52" s="1195"/>
      <c r="S52" s="1195"/>
      <c r="T52" s="1195"/>
    </row>
    <row r="53" spans="1:20" hidden="1">
      <c r="F53" s="6995"/>
      <c r="G53" s="6996"/>
      <c r="H53" s="6996"/>
      <c r="I53" s="6999"/>
      <c r="J53" s="179"/>
      <c r="K53" s="179"/>
      <c r="L53" s="179"/>
      <c r="M53" s="179"/>
      <c r="N53" s="1195"/>
      <c r="O53" s="1195"/>
      <c r="P53" s="1195"/>
      <c r="Q53" s="1195"/>
      <c r="R53" s="1195"/>
      <c r="S53" s="1195"/>
      <c r="T53" s="1195"/>
    </row>
    <row r="54" spans="1:20" hidden="1">
      <c r="F54" s="7000"/>
      <c r="G54" s="6996"/>
      <c r="H54" s="6996"/>
      <c r="I54" s="6999"/>
      <c r="J54" s="179"/>
      <c r="K54" s="179"/>
      <c r="L54" s="179"/>
      <c r="M54" s="179"/>
      <c r="N54" s="1195"/>
      <c r="O54" s="1195"/>
      <c r="P54" s="1195"/>
      <c r="Q54" s="1195"/>
      <c r="R54" s="1195"/>
      <c r="S54" s="1195"/>
      <c r="T54" s="1195"/>
    </row>
    <row r="55" spans="1:20" hidden="1">
      <c r="F55" s="6995"/>
      <c r="G55" s="6996"/>
      <c r="H55" s="6996"/>
      <c r="I55" s="6999"/>
      <c r="J55" s="179"/>
      <c r="K55" s="179"/>
      <c r="L55" s="179"/>
      <c r="M55" s="179"/>
      <c r="N55" s="1195"/>
      <c r="O55" s="1195"/>
      <c r="P55" s="1195"/>
      <c r="Q55" s="1195"/>
      <c r="R55" s="1195"/>
      <c r="S55" s="1195"/>
      <c r="T55" s="1195"/>
    </row>
    <row r="56" spans="1:20" hidden="1">
      <c r="I56" s="179"/>
      <c r="J56" s="179"/>
      <c r="K56" s="179"/>
      <c r="L56" s="179"/>
      <c r="M56" s="179"/>
      <c r="N56" s="1195"/>
      <c r="O56" s="1195"/>
      <c r="P56" s="1195"/>
      <c r="Q56" s="1195"/>
      <c r="R56" s="1195"/>
      <c r="S56" s="1195"/>
      <c r="T56" s="1195"/>
    </row>
    <row r="57" spans="1:20" hidden="1">
      <c r="I57" s="179"/>
      <c r="J57" s="179"/>
      <c r="K57" s="179"/>
      <c r="L57" s="179"/>
      <c r="M57" s="179"/>
      <c r="N57" s="1195"/>
      <c r="O57" s="1195"/>
      <c r="P57" s="1195"/>
      <c r="Q57" s="1195"/>
      <c r="R57" s="1195"/>
      <c r="S57" s="1195"/>
      <c r="T57" s="1195"/>
    </row>
  </sheetData>
  <sheetProtection formatCells="0" formatColumns="0" formatRows="0"/>
  <customSheetViews>
    <customSheetView guid="{CC70D5D3-3A1F-46AA-BDCE-F692C2C36BEE}" fitToPage="1">
      <selection activeCell="I12" sqref="I12"/>
      <pageMargins left="0.7" right="0.7" top="0.75" bottom="0.75" header="0.3" footer="0.3"/>
      <pageSetup paperSize="5" scale="35" fitToHeight="0" orientation="landscape" r:id="rId1"/>
    </customSheetView>
    <customSheetView guid="{41E394DC-1FDD-4D1F-8620-137B7012DC10}" showGridLines="0" fitToPage="1">
      <pane xSplit="2" ySplit="12" topLeftCell="C13" activePane="bottomRight" state="frozen"/>
      <selection pane="bottomRight" activeCell="A4" sqref="A4"/>
      <pageMargins left="0.7" right="0.7" top="0.75" bottom="0.75" header="0.3" footer="0.3"/>
      <pageSetup paperSize="5" scale="35" fitToHeight="0" orientation="landscape" r:id="rId2"/>
    </customSheetView>
    <customSheetView guid="{DD364770-73A1-4C6D-9516-629A57F0EB18}" showGridLines="0" fitToPage="1">
      <pane xSplit="2" ySplit="12" topLeftCell="C13" activePane="bottomRight" state="frozen"/>
      <selection pane="bottomRight" activeCell="A4" sqref="A4"/>
      <pageMargins left="0.7" right="0.7" top="0.75" bottom="0.75" header="0.3" footer="0.3"/>
      <pageSetup paperSize="5" scale="35" fitToHeight="0" orientation="landscape" r:id="rId3"/>
    </customSheetView>
    <customSheetView guid="{E14211BF-3959-45CF-A937-AD36AACCEFAC}" showGridLines="0" fitToPage="1">
      <pane xSplit="2" ySplit="12" topLeftCell="C13" activePane="bottomRight" state="frozen"/>
      <selection pane="bottomRight" activeCell="A4" sqref="A4"/>
      <pageMargins left="0.7" right="0.7" top="0.75" bottom="0.75" header="0.3" footer="0.3"/>
      <pageSetup paperSize="5" scale="35" fitToHeight="0" orientation="landscape" r:id="rId4"/>
    </customSheetView>
    <customSheetView guid="{F416BD5B-C3AD-4F61-AAB2-55950A9B7E72}" fitToPage="1">
      <selection activeCell="A3" sqref="A3"/>
      <pageMargins left="0.7" right="0.7" top="0.75" bottom="0.75" header="0.3" footer="0.3"/>
      <pageSetup paperSize="5" scale="35" fitToHeight="0" orientation="landscape" r:id="rId5"/>
    </customSheetView>
  </customSheetViews>
  <mergeCells count="4">
    <mergeCell ref="D7:D10"/>
    <mergeCell ref="E7:E11"/>
    <mergeCell ref="D4:F4"/>
    <mergeCell ref="D5:F5"/>
  </mergeCells>
  <hyperlinks>
    <hyperlink ref="N49" location="Index!A1" display="Index" xr:uid="{00000000-0004-0000-4400-000000000000}"/>
  </hyperlinks>
  <pageMargins left="0.7" right="0.7" top="0.75" bottom="0.75" header="0.3" footer="0.3"/>
  <pageSetup paperSize="5" scale="35" fitToHeight="0" orientation="landscape" r:id="rId6"/>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7">
    <tabColor rgb="FFC00000"/>
  </sheetPr>
  <dimension ref="A1:H118"/>
  <sheetViews>
    <sheetView workbookViewId="0"/>
  </sheetViews>
  <sheetFormatPr defaultColWidth="0" defaultRowHeight="15" zeroHeight="1"/>
  <cols>
    <col min="1" max="1" width="9.140625" style="6944" customWidth="1"/>
    <col min="2" max="2" width="7.28515625" style="6944" customWidth="1"/>
    <col min="3" max="3" width="19.7109375" style="6944" customWidth="1"/>
    <col min="4" max="4" width="76.140625" style="6944" customWidth="1"/>
    <col min="5" max="5" width="13.28515625" style="6944" customWidth="1"/>
    <col min="6" max="6" width="8.42578125" style="6944" customWidth="1"/>
    <col min="7" max="8" width="9.140625" style="6944" customWidth="1"/>
    <col min="9" max="16384" width="9.140625" style="6944" hidden="1"/>
  </cols>
  <sheetData>
    <row r="1" spans="1:8">
      <c r="A1" s="1043"/>
      <c r="B1" s="1043"/>
      <c r="C1" s="1043"/>
      <c r="D1" s="1043"/>
      <c r="E1" s="1043"/>
      <c r="F1" s="1043"/>
      <c r="G1" s="1043"/>
      <c r="H1" s="1043"/>
    </row>
    <row r="2" spans="1:8">
      <c r="A2" s="1043"/>
      <c r="B2" s="85"/>
      <c r="C2" s="85"/>
      <c r="D2" s="85"/>
      <c r="E2" s="85"/>
      <c r="F2" s="85"/>
      <c r="G2" s="1043"/>
      <c r="H2" s="1043"/>
    </row>
    <row r="3" spans="1:8">
      <c r="A3" s="1043"/>
      <c r="B3" s="85"/>
      <c r="C3" s="85"/>
      <c r="D3" s="85"/>
      <c r="E3" s="62" t="s">
        <v>2796</v>
      </c>
      <c r="F3" s="85"/>
      <c r="G3" s="1043"/>
      <c r="H3" s="1043"/>
    </row>
    <row r="4" spans="1:8" ht="17.25" thickBot="1">
      <c r="A4" s="1043"/>
      <c r="B4" s="1"/>
      <c r="C4" s="1"/>
      <c r="D4" s="1"/>
      <c r="E4" s="1286"/>
      <c r="F4" s="85"/>
      <c r="G4" s="1043"/>
      <c r="H4" s="1043"/>
    </row>
    <row r="5" spans="1:8" ht="17.25" customHeight="1" thickBot="1">
      <c r="A5" s="1043"/>
      <c r="B5" s="1"/>
      <c r="C5" s="8374" t="s">
        <v>939</v>
      </c>
      <c r="D5" s="8375"/>
      <c r="E5" s="8376"/>
      <c r="F5" s="85"/>
      <c r="G5" s="1043"/>
      <c r="H5" s="1043"/>
    </row>
    <row r="6" spans="1:8" ht="16.5">
      <c r="A6" s="1043"/>
      <c r="B6" s="4"/>
      <c r="C6" s="2563" t="s">
        <v>57</v>
      </c>
      <c r="D6" s="8358" t="str">
        <f>'Page 4'!D5</f>
        <v>ABC Company</v>
      </c>
      <c r="E6" s="8360"/>
      <c r="F6" s="85"/>
      <c r="G6" s="1043"/>
      <c r="H6" s="1043"/>
    </row>
    <row r="7" spans="1:8" ht="19.5" thickBot="1">
      <c r="A7" s="1043"/>
      <c r="B7" s="310"/>
      <c r="C7" s="2564" t="s">
        <v>2719</v>
      </c>
      <c r="D7" s="8364">
        <f>'Page 4'!D6</f>
        <v>44196</v>
      </c>
      <c r="E7" s="8366"/>
      <c r="F7" s="85"/>
      <c r="G7" s="1043"/>
      <c r="H7" s="1043"/>
    </row>
    <row r="8" spans="1:8" ht="18.75">
      <c r="A8" s="1043"/>
      <c r="B8" s="310"/>
      <c r="C8" s="2603"/>
      <c r="D8" s="2603"/>
      <c r="E8" s="2603"/>
      <c r="F8" s="85"/>
      <c r="G8" s="1043"/>
      <c r="H8" s="1043"/>
    </row>
    <row r="9" spans="1:8" ht="30.75" customHeight="1">
      <c r="A9" s="1043"/>
      <c r="B9" s="1287"/>
      <c r="C9" s="8379" t="s">
        <v>940</v>
      </c>
      <c r="D9" s="8379"/>
      <c r="E9" s="8379"/>
      <c r="F9" s="85"/>
      <c r="G9" s="1043"/>
      <c r="H9" s="1043"/>
    </row>
    <row r="10" spans="1:8">
      <c r="A10" s="1043"/>
      <c r="B10" s="1287"/>
      <c r="C10" s="8377" t="s">
        <v>941</v>
      </c>
      <c r="D10" s="8377"/>
      <c r="E10" s="8377"/>
      <c r="F10" s="85"/>
      <c r="G10" s="1043"/>
      <c r="H10" s="1043"/>
    </row>
    <row r="11" spans="1:8">
      <c r="A11" s="1043"/>
      <c r="B11" s="1287"/>
      <c r="C11" s="8378"/>
      <c r="D11" s="8378"/>
      <c r="E11" s="8378"/>
      <c r="F11" s="85"/>
      <c r="G11" s="1043"/>
      <c r="H11" s="1043"/>
    </row>
    <row r="12" spans="1:8" ht="26.25" customHeight="1">
      <c r="A12" s="1043"/>
      <c r="B12" s="1287"/>
      <c r="C12" s="8380" t="s">
        <v>942</v>
      </c>
      <c r="D12" s="8380"/>
      <c r="E12" s="8380"/>
      <c r="F12" s="85"/>
      <c r="G12" s="1043"/>
      <c r="H12" s="1043"/>
    </row>
    <row r="13" spans="1:8">
      <c r="A13" s="1043"/>
      <c r="B13" s="1287"/>
      <c r="C13" s="8377" t="s">
        <v>941</v>
      </c>
      <c r="D13" s="8377"/>
      <c r="E13" s="8377"/>
      <c r="F13" s="85"/>
      <c r="G13" s="1043"/>
      <c r="H13" s="1043"/>
    </row>
    <row r="14" spans="1:8">
      <c r="A14" s="1043"/>
      <c r="B14" s="1287"/>
      <c r="C14" s="8378"/>
      <c r="D14" s="8378"/>
      <c r="E14" s="8378"/>
      <c r="F14" s="85"/>
      <c r="G14" s="1043"/>
      <c r="H14" s="1043"/>
    </row>
    <row r="15" spans="1:8" ht="30.75" customHeight="1">
      <c r="A15" s="1043"/>
      <c r="B15" s="1287"/>
      <c r="C15" s="8380" t="s">
        <v>943</v>
      </c>
      <c r="D15" s="8380"/>
      <c r="E15" s="8380"/>
      <c r="F15" s="85"/>
      <c r="G15" s="1043"/>
      <c r="H15" s="1043"/>
    </row>
    <row r="16" spans="1:8">
      <c r="A16" s="1043"/>
      <c r="B16" s="1287"/>
      <c r="C16" s="8377" t="s">
        <v>941</v>
      </c>
      <c r="D16" s="8377"/>
      <c r="E16" s="8377"/>
      <c r="F16" s="85"/>
      <c r="G16" s="1043"/>
      <c r="H16" s="1043"/>
    </row>
    <row r="17" spans="1:8">
      <c r="A17" s="1043"/>
      <c r="B17" s="1287"/>
      <c r="C17" s="8378"/>
      <c r="D17" s="8378"/>
      <c r="E17" s="8378"/>
      <c r="F17" s="85"/>
      <c r="G17" s="1043"/>
      <c r="H17" s="1043"/>
    </row>
    <row r="18" spans="1:8" ht="24.75" customHeight="1">
      <c r="A18" s="1043"/>
      <c r="B18" s="1287"/>
      <c r="C18" s="8379" t="s">
        <v>944</v>
      </c>
      <c r="D18" s="8379"/>
      <c r="E18" s="8379"/>
      <c r="F18" s="85"/>
      <c r="G18" s="1043"/>
      <c r="H18" s="1043"/>
    </row>
    <row r="19" spans="1:8">
      <c r="A19" s="1043"/>
      <c r="B19" s="1287"/>
      <c r="C19" s="8377" t="s">
        <v>941</v>
      </c>
      <c r="D19" s="8377"/>
      <c r="E19" s="8377"/>
      <c r="F19" s="85"/>
      <c r="G19" s="1043"/>
      <c r="H19" s="1043"/>
    </row>
    <row r="20" spans="1:8">
      <c r="A20" s="1043"/>
      <c r="B20" s="1287"/>
      <c r="C20" s="8378"/>
      <c r="D20" s="8378"/>
      <c r="E20" s="8378"/>
      <c r="F20" s="85"/>
      <c r="G20" s="1043"/>
      <c r="H20" s="1043"/>
    </row>
    <row r="21" spans="1:8" ht="19.5" customHeight="1">
      <c r="A21" s="1043"/>
      <c r="B21" s="1287"/>
      <c r="C21" s="8380" t="s">
        <v>945</v>
      </c>
      <c r="D21" s="8380"/>
      <c r="E21" s="8380"/>
      <c r="F21" s="85"/>
      <c r="G21" s="1043"/>
      <c r="H21" s="1043"/>
    </row>
    <row r="22" spans="1:8">
      <c r="A22" s="1043"/>
      <c r="B22" s="1287"/>
      <c r="C22" s="8377" t="s">
        <v>941</v>
      </c>
      <c r="D22" s="8377"/>
      <c r="E22" s="8377"/>
      <c r="F22" s="85"/>
      <c r="G22" s="1043"/>
      <c r="H22" s="1043"/>
    </row>
    <row r="23" spans="1:8">
      <c r="A23" s="1043"/>
      <c r="B23" s="1287"/>
      <c r="C23" s="8378"/>
      <c r="D23" s="8378"/>
      <c r="E23" s="8378"/>
      <c r="F23" s="85"/>
      <c r="G23" s="1043"/>
      <c r="H23" s="1043"/>
    </row>
    <row r="24" spans="1:8" ht="16.5" customHeight="1">
      <c r="A24" s="1043"/>
      <c r="B24" s="1287"/>
      <c r="C24" s="8380" t="s">
        <v>946</v>
      </c>
      <c r="D24" s="8380"/>
      <c r="E24" s="8380"/>
      <c r="F24" s="85"/>
      <c r="G24" s="1043"/>
      <c r="H24" s="1043"/>
    </row>
    <row r="25" spans="1:8">
      <c r="A25" s="1043"/>
      <c r="B25" s="1287"/>
      <c r="C25" s="8377" t="s">
        <v>941</v>
      </c>
      <c r="D25" s="8377"/>
      <c r="E25" s="8377"/>
      <c r="F25" s="85"/>
      <c r="G25" s="1043"/>
      <c r="H25" s="1043"/>
    </row>
    <row r="26" spans="1:8">
      <c r="A26" s="1043"/>
      <c r="B26" s="1287"/>
      <c r="C26" s="8378"/>
      <c r="D26" s="8378"/>
      <c r="E26" s="8378"/>
      <c r="F26" s="85"/>
      <c r="G26" s="1043"/>
      <c r="H26" s="1043"/>
    </row>
    <row r="27" spans="1:8" ht="17.25" customHeight="1">
      <c r="A27" s="1043"/>
      <c r="B27" s="1287"/>
      <c r="C27" s="8380" t="s">
        <v>947</v>
      </c>
      <c r="D27" s="8380"/>
      <c r="E27" s="8380"/>
      <c r="F27" s="85"/>
      <c r="G27" s="1043"/>
      <c r="H27" s="1043"/>
    </row>
    <row r="28" spans="1:8">
      <c r="A28" s="1043"/>
      <c r="B28" s="1287"/>
      <c r="C28" s="8377" t="s">
        <v>941</v>
      </c>
      <c r="D28" s="8377"/>
      <c r="E28" s="8377"/>
      <c r="F28" s="85"/>
      <c r="G28" s="1043"/>
      <c r="H28" s="1043"/>
    </row>
    <row r="29" spans="1:8">
      <c r="A29" s="1043"/>
      <c r="B29" s="1287"/>
      <c r="C29" s="8378"/>
      <c r="D29" s="8378"/>
      <c r="E29" s="8378"/>
      <c r="F29" s="85"/>
      <c r="G29" s="1043"/>
      <c r="H29" s="1043"/>
    </row>
    <row r="30" spans="1:8" ht="18" customHeight="1">
      <c r="A30" s="1043"/>
      <c r="B30" s="1287"/>
      <c r="C30" s="8380" t="s">
        <v>948</v>
      </c>
      <c r="D30" s="8380"/>
      <c r="E30" s="8380"/>
      <c r="F30" s="85"/>
      <c r="G30" s="1043"/>
      <c r="H30" s="1043"/>
    </row>
    <row r="31" spans="1:8">
      <c r="A31" s="1043"/>
      <c r="B31" s="1287"/>
      <c r="C31" s="8377" t="s">
        <v>941</v>
      </c>
      <c r="D31" s="8377"/>
      <c r="E31" s="8377"/>
      <c r="F31" s="85"/>
      <c r="G31" s="1043"/>
      <c r="H31" s="1043"/>
    </row>
    <row r="32" spans="1:8">
      <c r="A32" s="1043"/>
      <c r="B32" s="1287"/>
      <c r="C32" s="8378"/>
      <c r="D32" s="8378"/>
      <c r="E32" s="8378"/>
      <c r="F32" s="85"/>
      <c r="G32" s="1043"/>
      <c r="H32" s="1043"/>
    </row>
    <row r="33" spans="1:8" ht="18" customHeight="1">
      <c r="A33" s="1043"/>
      <c r="B33" s="1287"/>
      <c r="C33" s="8380" t="s">
        <v>949</v>
      </c>
      <c r="D33" s="8380"/>
      <c r="E33" s="8380"/>
      <c r="F33" s="85"/>
      <c r="G33" s="1043"/>
      <c r="H33" s="1043"/>
    </row>
    <row r="34" spans="1:8">
      <c r="A34" s="1043"/>
      <c r="B34" s="1287"/>
      <c r="C34" s="8377" t="s">
        <v>941</v>
      </c>
      <c r="D34" s="8377"/>
      <c r="E34" s="8377"/>
      <c r="F34" s="85"/>
      <c r="G34" s="1043"/>
      <c r="H34" s="1043"/>
    </row>
    <row r="35" spans="1:8">
      <c r="A35" s="1043"/>
      <c r="B35" s="1287"/>
      <c r="C35" s="8378"/>
      <c r="D35" s="8378"/>
      <c r="E35" s="8378"/>
      <c r="F35" s="85"/>
      <c r="G35" s="1043"/>
      <c r="H35" s="1043"/>
    </row>
    <row r="36" spans="1:8" ht="17.25" customHeight="1">
      <c r="A36" s="1043"/>
      <c r="B36" s="1287"/>
      <c r="C36" s="8380" t="s">
        <v>950</v>
      </c>
      <c r="D36" s="8380"/>
      <c r="E36" s="8380"/>
      <c r="F36" s="85"/>
      <c r="G36" s="1043"/>
      <c r="H36" s="1043"/>
    </row>
    <row r="37" spans="1:8">
      <c r="A37" s="1043"/>
      <c r="B37" s="1287"/>
      <c r="C37" s="1287"/>
      <c r="D37" s="1287"/>
      <c r="E37" s="135"/>
      <c r="F37" s="85"/>
      <c r="G37" s="1043"/>
      <c r="H37" s="1043"/>
    </row>
    <row r="38" spans="1:8">
      <c r="A38" s="1043"/>
      <c r="B38" s="1287"/>
      <c r="C38" s="1287"/>
      <c r="D38" s="1287"/>
      <c r="E38" s="135"/>
      <c r="F38" s="85"/>
      <c r="G38" s="1043"/>
      <c r="H38" s="1043"/>
    </row>
    <row r="39" spans="1:8">
      <c r="A39" s="1043"/>
      <c r="B39" s="1287"/>
      <c r="C39" s="8380" t="s">
        <v>951</v>
      </c>
      <c r="D39" s="8380"/>
      <c r="E39" s="8380"/>
      <c r="F39" s="85"/>
      <c r="G39" s="1043"/>
      <c r="H39" s="1043"/>
    </row>
    <row r="40" spans="1:8">
      <c r="A40" s="1043"/>
      <c r="B40" s="1287"/>
      <c r="C40" s="8377" t="s">
        <v>941</v>
      </c>
      <c r="D40" s="8377"/>
      <c r="E40" s="8377"/>
      <c r="F40" s="85"/>
      <c r="G40" s="1043"/>
      <c r="H40" s="1043"/>
    </row>
    <row r="41" spans="1:8">
      <c r="A41" s="1043"/>
      <c r="B41" s="1287"/>
      <c r="C41" s="8378"/>
      <c r="D41" s="8378"/>
      <c r="E41" s="8378"/>
      <c r="F41" s="85"/>
      <c r="G41" s="1043"/>
      <c r="H41" s="1043"/>
    </row>
    <row r="42" spans="1:8" ht="29.25" customHeight="1">
      <c r="A42" s="1043"/>
      <c r="B42" s="1287"/>
      <c r="C42" s="8380" t="s">
        <v>952</v>
      </c>
      <c r="D42" s="8380"/>
      <c r="E42" s="8380"/>
      <c r="F42" s="85"/>
      <c r="G42" s="1043"/>
      <c r="H42" s="1043"/>
    </row>
    <row r="43" spans="1:8">
      <c r="A43" s="1043"/>
      <c r="B43" s="1287"/>
      <c r="C43" s="8381" t="s">
        <v>2728</v>
      </c>
      <c r="D43" s="8381"/>
      <c r="E43" s="8381"/>
      <c r="F43" s="85"/>
      <c r="G43" s="1043"/>
      <c r="H43" s="1043"/>
    </row>
    <row r="44" spans="1:8">
      <c r="A44" s="1043"/>
      <c r="B44" s="1287"/>
      <c r="C44" s="8378"/>
      <c r="D44" s="8378"/>
      <c r="E44" s="8378"/>
      <c r="F44" s="85"/>
      <c r="G44" s="1043"/>
      <c r="H44" s="1043"/>
    </row>
    <row r="45" spans="1:8" ht="27.75" customHeight="1">
      <c r="A45" s="1043"/>
      <c r="B45" s="1287"/>
      <c r="C45" s="8380" t="s">
        <v>953</v>
      </c>
      <c r="D45" s="8380"/>
      <c r="E45" s="8380"/>
      <c r="F45" s="85"/>
      <c r="G45" s="1043"/>
      <c r="H45" s="1043"/>
    </row>
    <row r="46" spans="1:8">
      <c r="A46" s="1043"/>
      <c r="B46" s="1287"/>
      <c r="C46" s="1287"/>
      <c r="D46" s="1287"/>
      <c r="E46" s="135"/>
      <c r="F46" s="85"/>
      <c r="G46" s="1043"/>
      <c r="H46" s="1043"/>
    </row>
    <row r="47" spans="1:8" ht="16.5" customHeight="1">
      <c r="A47" s="1043"/>
      <c r="B47" s="1287"/>
      <c r="C47" s="8380" t="s">
        <v>954</v>
      </c>
      <c r="D47" s="8380"/>
      <c r="E47" s="8380"/>
      <c r="F47" s="85"/>
      <c r="G47" s="1043"/>
      <c r="H47" s="1043"/>
    </row>
    <row r="48" spans="1:8">
      <c r="A48" s="1043"/>
      <c r="B48" s="1287"/>
      <c r="C48" s="8377" t="s">
        <v>941</v>
      </c>
      <c r="D48" s="8377"/>
      <c r="E48" s="8377"/>
      <c r="F48" s="85"/>
      <c r="G48" s="1043"/>
      <c r="H48" s="1043"/>
    </row>
    <row r="49" spans="1:8">
      <c r="A49" s="1043"/>
      <c r="B49" s="1287"/>
      <c r="C49" s="8378"/>
      <c r="D49" s="8378"/>
      <c r="E49" s="8378"/>
      <c r="F49" s="85"/>
      <c r="G49" s="1043"/>
      <c r="H49" s="1043"/>
    </row>
    <row r="50" spans="1:8" ht="27.75" customHeight="1">
      <c r="A50" s="1043"/>
      <c r="B50" s="1287"/>
      <c r="C50" s="8380" t="s">
        <v>955</v>
      </c>
      <c r="D50" s="8380"/>
      <c r="E50" s="8380"/>
      <c r="F50" s="85"/>
      <c r="G50" s="1043"/>
      <c r="H50" s="1043"/>
    </row>
    <row r="51" spans="1:8">
      <c r="A51" s="1043"/>
      <c r="B51" s="1287"/>
      <c r="C51" s="8377" t="s">
        <v>941</v>
      </c>
      <c r="D51" s="8377"/>
      <c r="E51" s="8377"/>
      <c r="F51" s="85"/>
      <c r="G51" s="1043"/>
      <c r="H51" s="1043"/>
    </row>
    <row r="52" spans="1:8">
      <c r="A52" s="1043"/>
      <c r="B52" s="1287"/>
      <c r="C52" s="8378"/>
      <c r="D52" s="8378"/>
      <c r="E52" s="8378"/>
      <c r="F52" s="85"/>
      <c r="G52" s="1043"/>
      <c r="H52" s="1043"/>
    </row>
    <row r="53" spans="1:8">
      <c r="A53" s="1043"/>
      <c r="B53" s="1287"/>
      <c r="C53" s="8380" t="s">
        <v>956</v>
      </c>
      <c r="D53" s="8380"/>
      <c r="E53" s="8380"/>
      <c r="F53" s="85"/>
      <c r="G53" s="1043"/>
      <c r="H53" s="1043"/>
    </row>
    <row r="54" spans="1:8">
      <c r="A54" s="1043"/>
      <c r="B54" s="1287"/>
      <c r="C54" s="8377" t="s">
        <v>941</v>
      </c>
      <c r="D54" s="8377"/>
      <c r="E54" s="8377"/>
      <c r="F54" s="85"/>
      <c r="G54" s="1043"/>
      <c r="H54" s="1043"/>
    </row>
    <row r="55" spans="1:8">
      <c r="A55" s="1043"/>
      <c r="B55" s="1287"/>
      <c r="C55" s="8378"/>
      <c r="D55" s="8378"/>
      <c r="E55" s="8378"/>
      <c r="F55" s="85"/>
      <c r="G55" s="1043"/>
      <c r="H55" s="1043"/>
    </row>
    <row r="56" spans="1:8">
      <c r="A56" s="1043"/>
      <c r="B56" s="1287"/>
      <c r="C56" s="8380" t="s">
        <v>957</v>
      </c>
      <c r="D56" s="8380"/>
      <c r="E56" s="8380"/>
      <c r="F56" s="85"/>
      <c r="G56" s="1043"/>
      <c r="H56" s="1043"/>
    </row>
    <row r="57" spans="1:8">
      <c r="A57" s="1043"/>
      <c r="B57" s="1287"/>
      <c r="C57" s="8377" t="s">
        <v>941</v>
      </c>
      <c r="D57" s="8377"/>
      <c r="E57" s="8377"/>
      <c r="F57" s="85"/>
      <c r="G57" s="1043"/>
      <c r="H57" s="1043"/>
    </row>
    <row r="58" spans="1:8">
      <c r="A58" s="1043"/>
      <c r="B58" s="1287"/>
      <c r="C58" s="8378"/>
      <c r="D58" s="8378"/>
      <c r="E58" s="8378"/>
      <c r="F58" s="85"/>
      <c r="G58" s="1043"/>
      <c r="H58" s="1043"/>
    </row>
    <row r="59" spans="1:8">
      <c r="A59" s="1043"/>
      <c r="B59" s="1287"/>
      <c r="C59" s="8380" t="s">
        <v>958</v>
      </c>
      <c r="D59" s="8380"/>
      <c r="E59" s="8380"/>
      <c r="F59" s="85"/>
      <c r="G59" s="1043"/>
      <c r="H59" s="1043"/>
    </row>
    <row r="60" spans="1:8">
      <c r="A60" s="1043"/>
      <c r="B60" s="1287"/>
      <c r="C60" s="8377" t="s">
        <v>941</v>
      </c>
      <c r="D60" s="8377"/>
      <c r="E60" s="8377"/>
      <c r="F60" s="85"/>
      <c r="G60" s="1043"/>
      <c r="H60" s="1043"/>
    </row>
    <row r="61" spans="1:8">
      <c r="A61" s="1043"/>
      <c r="B61" s="1287"/>
      <c r="C61" s="8378"/>
      <c r="D61" s="8378"/>
      <c r="E61" s="8378"/>
      <c r="F61" s="85"/>
      <c r="G61" s="1043"/>
      <c r="H61" s="1043"/>
    </row>
    <row r="62" spans="1:8">
      <c r="A62" s="1043"/>
      <c r="B62" s="1287"/>
      <c r="C62" s="8380" t="s">
        <v>2729</v>
      </c>
      <c r="D62" s="8380"/>
      <c r="E62" s="8380"/>
      <c r="F62" s="85"/>
      <c r="G62" s="1043"/>
      <c r="H62" s="1043"/>
    </row>
    <row r="63" spans="1:8">
      <c r="A63" s="1043"/>
      <c r="B63" s="1287"/>
      <c r="C63" s="8377" t="s">
        <v>941</v>
      </c>
      <c r="D63" s="8377"/>
      <c r="E63" s="8377"/>
      <c r="F63" s="85"/>
      <c r="G63" s="1043"/>
      <c r="H63" s="1043"/>
    </row>
    <row r="64" spans="1:8">
      <c r="A64" s="1043"/>
      <c r="B64" s="1287"/>
      <c r="C64" s="8378"/>
      <c r="D64" s="8378"/>
      <c r="E64" s="8378"/>
      <c r="F64" s="85"/>
      <c r="G64" s="1043"/>
      <c r="H64" s="1043"/>
    </row>
    <row r="65" spans="1:8">
      <c r="A65" s="1043"/>
      <c r="B65" s="1287"/>
      <c r="C65" s="8380" t="s">
        <v>959</v>
      </c>
      <c r="D65" s="8380"/>
      <c r="E65" s="8380"/>
      <c r="F65" s="85"/>
      <c r="G65" s="1043"/>
      <c r="H65" s="1043"/>
    </row>
    <row r="66" spans="1:8">
      <c r="A66" s="1043"/>
      <c r="B66" s="1287"/>
      <c r="C66" s="8377" t="s">
        <v>960</v>
      </c>
      <c r="D66" s="8377"/>
      <c r="E66" s="8377"/>
      <c r="F66" s="85"/>
      <c r="G66" s="1043"/>
      <c r="H66" s="1043"/>
    </row>
    <row r="67" spans="1:8">
      <c r="A67" s="1043"/>
      <c r="B67" s="1287"/>
      <c r="C67" s="8378"/>
      <c r="D67" s="8378"/>
      <c r="E67" s="8378"/>
      <c r="F67" s="85"/>
      <c r="G67" s="1043"/>
      <c r="H67" s="1043"/>
    </row>
    <row r="68" spans="1:8">
      <c r="A68" s="1043"/>
      <c r="B68" s="1287"/>
      <c r="C68" s="8380" t="s">
        <v>961</v>
      </c>
      <c r="D68" s="8380"/>
      <c r="E68" s="8380"/>
      <c r="F68" s="85"/>
      <c r="G68" s="1043"/>
      <c r="H68" s="1043"/>
    </row>
    <row r="69" spans="1:8">
      <c r="A69" s="1043"/>
      <c r="B69" s="1287"/>
      <c r="C69" s="8377"/>
      <c r="D69" s="8377"/>
      <c r="E69" s="8377"/>
      <c r="F69" s="85"/>
      <c r="G69" s="1043"/>
      <c r="H69" s="1043"/>
    </row>
    <row r="70" spans="1:8">
      <c r="A70" s="1043"/>
      <c r="B70" s="1287"/>
      <c r="C70" s="8378"/>
      <c r="D70" s="8378"/>
      <c r="E70" s="8378"/>
      <c r="F70" s="85"/>
      <c r="G70" s="1043"/>
      <c r="H70" s="1043"/>
    </row>
    <row r="71" spans="1:8">
      <c r="A71" s="1043"/>
      <c r="B71" s="1287"/>
      <c r="C71" s="8380" t="s">
        <v>962</v>
      </c>
      <c r="D71" s="8380"/>
      <c r="E71" s="8380"/>
      <c r="F71" s="85"/>
      <c r="G71" s="1043"/>
      <c r="H71" s="1043"/>
    </row>
    <row r="72" spans="1:8">
      <c r="A72" s="1043"/>
      <c r="B72" s="1287"/>
      <c r="C72" s="136" t="s">
        <v>963</v>
      </c>
      <c r="D72" s="136"/>
      <c r="E72" s="136"/>
      <c r="F72" s="85"/>
      <c r="G72" s="1043"/>
      <c r="H72" s="1043"/>
    </row>
    <row r="73" spans="1:8">
      <c r="A73" s="1043"/>
      <c r="B73" s="1287"/>
      <c r="C73" s="8378"/>
      <c r="D73" s="8378"/>
      <c r="E73" s="8378"/>
      <c r="F73" s="85"/>
      <c r="G73" s="1043"/>
      <c r="H73" s="1043"/>
    </row>
    <row r="74" spans="1:8">
      <c r="A74" s="1043"/>
      <c r="B74" s="1287"/>
      <c r="C74" s="8380" t="s">
        <v>964</v>
      </c>
      <c r="D74" s="8380"/>
      <c r="E74" s="8380"/>
      <c r="F74" s="85"/>
      <c r="G74" s="1043"/>
      <c r="H74" s="1043"/>
    </row>
    <row r="75" spans="1:8">
      <c r="A75" s="1043"/>
      <c r="B75" s="1287"/>
      <c r="C75" s="8377" t="s">
        <v>941</v>
      </c>
      <c r="D75" s="8377"/>
      <c r="E75" s="8377"/>
      <c r="F75" s="85"/>
      <c r="G75" s="1043"/>
      <c r="H75" s="1043"/>
    </row>
    <row r="76" spans="1:8">
      <c r="A76" s="1043"/>
      <c r="B76" s="1287"/>
      <c r="C76" s="8378"/>
      <c r="D76" s="8378"/>
      <c r="E76" s="8378"/>
      <c r="F76" s="85"/>
      <c r="G76" s="1043"/>
      <c r="H76" s="1043"/>
    </row>
    <row r="77" spans="1:8">
      <c r="A77" s="1043"/>
      <c r="B77" s="1287"/>
      <c r="C77" s="8380" t="s">
        <v>965</v>
      </c>
      <c r="D77" s="8380"/>
      <c r="E77" s="8380"/>
      <c r="F77" s="85"/>
      <c r="G77" s="1043"/>
      <c r="H77" s="1043"/>
    </row>
    <row r="78" spans="1:8">
      <c r="A78" s="1043"/>
      <c r="B78" s="1287"/>
      <c r="C78" s="8377" t="s">
        <v>966</v>
      </c>
      <c r="D78" s="8377"/>
      <c r="E78" s="8377"/>
      <c r="F78" s="85"/>
      <c r="G78" s="1043"/>
      <c r="H78" s="1043"/>
    </row>
    <row r="79" spans="1:8">
      <c r="A79" s="1043"/>
      <c r="B79" s="1287"/>
      <c r="C79" s="8377"/>
      <c r="D79" s="8377"/>
      <c r="E79" s="8377"/>
      <c r="F79" s="85"/>
      <c r="G79" s="1043"/>
      <c r="H79" s="1043"/>
    </row>
    <row r="80" spans="1:8">
      <c r="A80" s="1043"/>
      <c r="B80" s="1287"/>
      <c r="C80" s="8380" t="s">
        <v>2727</v>
      </c>
      <c r="D80" s="8380"/>
      <c r="E80" s="8380"/>
      <c r="F80" s="85"/>
      <c r="G80" s="1043"/>
      <c r="H80" s="1043"/>
    </row>
    <row r="81" spans="1:8">
      <c r="A81" s="1043"/>
      <c r="B81" s="1287"/>
      <c r="C81" s="8377" t="s">
        <v>941</v>
      </c>
      <c r="D81" s="8377"/>
      <c r="E81" s="8377"/>
      <c r="F81" s="85"/>
      <c r="G81" s="1043"/>
      <c r="H81" s="1043"/>
    </row>
    <row r="82" spans="1:8">
      <c r="A82" s="1043"/>
      <c r="B82" s="1287"/>
      <c r="C82" s="8378"/>
      <c r="D82" s="8378"/>
      <c r="E82" s="8378"/>
      <c r="F82" s="85"/>
      <c r="G82" s="1043"/>
      <c r="H82" s="1043"/>
    </row>
    <row r="83" spans="1:8">
      <c r="A83" s="1043"/>
      <c r="B83" s="1287"/>
      <c r="C83" s="8380" t="s">
        <v>2726</v>
      </c>
      <c r="D83" s="8380"/>
      <c r="E83" s="8380"/>
      <c r="F83" s="85"/>
      <c r="G83" s="1043"/>
      <c r="H83" s="1043"/>
    </row>
    <row r="84" spans="1:8">
      <c r="A84" s="1043"/>
      <c r="B84" s="1287"/>
      <c r="C84" s="8377" t="s">
        <v>941</v>
      </c>
      <c r="D84" s="8377"/>
      <c r="E84" s="8377"/>
      <c r="F84" s="85"/>
      <c r="G84" s="1043"/>
      <c r="H84" s="1043"/>
    </row>
    <row r="85" spans="1:8">
      <c r="A85" s="1043"/>
      <c r="B85" s="1287"/>
      <c r="C85" s="8378"/>
      <c r="D85" s="8378"/>
      <c r="E85" s="8378"/>
      <c r="F85" s="85"/>
      <c r="G85" s="1043"/>
      <c r="H85" s="1043"/>
    </row>
    <row r="86" spans="1:8">
      <c r="A86" s="1043"/>
      <c r="B86" s="1287"/>
      <c r="C86" s="8380" t="s">
        <v>2725</v>
      </c>
      <c r="D86" s="8380"/>
      <c r="E86" s="8380"/>
      <c r="F86" s="85"/>
      <c r="G86" s="1043"/>
      <c r="H86" s="1043"/>
    </row>
    <row r="87" spans="1:8">
      <c r="A87" s="1043"/>
      <c r="B87" s="1287"/>
      <c r="C87" s="8377" t="s">
        <v>941</v>
      </c>
      <c r="D87" s="8377"/>
      <c r="E87" s="8377"/>
      <c r="F87" s="85"/>
      <c r="G87" s="1043"/>
      <c r="H87" s="1043"/>
    </row>
    <row r="88" spans="1:8">
      <c r="A88" s="1043"/>
      <c r="B88" s="1287"/>
      <c r="C88" s="8378"/>
      <c r="D88" s="8378"/>
      <c r="E88" s="8378"/>
      <c r="F88" s="85"/>
      <c r="G88" s="1043"/>
      <c r="H88" s="1043"/>
    </row>
    <row r="89" spans="1:8">
      <c r="A89" s="1043"/>
      <c r="B89" s="1287"/>
      <c r="C89" s="8380" t="s">
        <v>967</v>
      </c>
      <c r="D89" s="8380"/>
      <c r="E89" s="8380"/>
      <c r="F89" s="85"/>
      <c r="G89" s="1043"/>
      <c r="H89" s="1043"/>
    </row>
    <row r="90" spans="1:8">
      <c r="A90" s="1043"/>
      <c r="B90" s="1287"/>
      <c r="C90" s="8377" t="s">
        <v>941</v>
      </c>
      <c r="D90" s="8377"/>
      <c r="E90" s="8377"/>
      <c r="F90" s="85"/>
      <c r="G90" s="1043"/>
      <c r="H90" s="1043"/>
    </row>
    <row r="91" spans="1:8">
      <c r="A91" s="1043"/>
      <c r="B91" s="1287"/>
      <c r="C91" s="8378"/>
      <c r="D91" s="8378"/>
      <c r="E91" s="8378"/>
      <c r="F91" s="85"/>
      <c r="G91" s="1043"/>
      <c r="H91" s="1043"/>
    </row>
    <row r="92" spans="1:8">
      <c r="A92" s="1043"/>
      <c r="B92" s="1287"/>
      <c r="C92" s="8380" t="s">
        <v>2724</v>
      </c>
      <c r="D92" s="8380"/>
      <c r="E92" s="8380"/>
      <c r="F92" s="85"/>
      <c r="G92" s="1043"/>
      <c r="H92" s="1043"/>
    </row>
    <row r="93" spans="1:8">
      <c r="A93" s="1043"/>
      <c r="B93" s="1287"/>
      <c r="C93" s="8377" t="s">
        <v>941</v>
      </c>
      <c r="D93" s="8377"/>
      <c r="E93" s="8377"/>
      <c r="F93" s="85"/>
      <c r="G93" s="1043"/>
      <c r="H93" s="1043"/>
    </row>
    <row r="94" spans="1:8">
      <c r="A94" s="1043"/>
      <c r="B94" s="1287"/>
      <c r="C94" s="8378"/>
      <c r="D94" s="8378"/>
      <c r="E94" s="8378"/>
      <c r="F94" s="85"/>
      <c r="G94" s="1043"/>
      <c r="H94" s="1043"/>
    </row>
    <row r="95" spans="1:8">
      <c r="A95" s="1043"/>
      <c r="B95" s="1287"/>
      <c r="C95" s="8380" t="s">
        <v>968</v>
      </c>
      <c r="D95" s="8380"/>
      <c r="E95" s="8380"/>
      <c r="F95" s="85"/>
      <c r="G95" s="1043"/>
      <c r="H95" s="1043"/>
    </row>
    <row r="96" spans="1:8">
      <c r="A96" s="1043"/>
      <c r="B96" s="1287"/>
      <c r="C96" s="8377" t="s">
        <v>941</v>
      </c>
      <c r="D96" s="8377"/>
      <c r="E96" s="8377"/>
      <c r="F96" s="85"/>
      <c r="G96" s="1043"/>
      <c r="H96" s="1043"/>
    </row>
    <row r="97" spans="1:8">
      <c r="A97" s="1043"/>
      <c r="B97" s="1287"/>
      <c r="C97" s="8378"/>
      <c r="D97" s="8378"/>
      <c r="E97" s="8378"/>
      <c r="F97" s="85"/>
      <c r="G97" s="1043"/>
      <c r="H97" s="1043"/>
    </row>
    <row r="98" spans="1:8">
      <c r="A98" s="1043"/>
      <c r="B98" s="1287"/>
      <c r="C98" s="8380" t="s">
        <v>2721</v>
      </c>
      <c r="D98" s="8380"/>
      <c r="E98" s="8380"/>
      <c r="F98" s="85"/>
      <c r="G98" s="1043"/>
      <c r="H98" s="1043"/>
    </row>
    <row r="99" spans="1:8">
      <c r="A99" s="1043"/>
      <c r="B99" s="1287"/>
      <c r="C99" s="8377" t="s">
        <v>941</v>
      </c>
      <c r="D99" s="8377"/>
      <c r="E99" s="8377"/>
      <c r="F99" s="85"/>
      <c r="G99" s="1043"/>
      <c r="H99" s="1043"/>
    </row>
    <row r="100" spans="1:8">
      <c r="A100" s="1043"/>
      <c r="B100" s="1287"/>
      <c r="C100" s="8378"/>
      <c r="D100" s="8378"/>
      <c r="E100" s="8378"/>
      <c r="F100" s="85"/>
      <c r="G100" s="1043"/>
      <c r="H100" s="1043"/>
    </row>
    <row r="101" spans="1:8">
      <c r="A101" s="1043"/>
      <c r="B101" s="1287"/>
      <c r="C101" s="8380" t="s">
        <v>2722</v>
      </c>
      <c r="D101" s="8380"/>
      <c r="E101" s="8380"/>
      <c r="F101" s="85"/>
      <c r="G101" s="1043"/>
      <c r="H101" s="1043"/>
    </row>
    <row r="102" spans="1:8">
      <c r="A102" s="1043"/>
      <c r="B102" s="1287"/>
      <c r="C102" s="8377" t="s">
        <v>941</v>
      </c>
      <c r="D102" s="8377"/>
      <c r="E102" s="8377"/>
      <c r="F102" s="85"/>
      <c r="G102" s="1043"/>
      <c r="H102" s="1043"/>
    </row>
    <row r="103" spans="1:8">
      <c r="A103" s="1043"/>
      <c r="B103" s="1287"/>
      <c r="C103" s="8378"/>
      <c r="D103" s="8378"/>
      <c r="E103" s="8378"/>
      <c r="F103" s="85"/>
      <c r="G103" s="1043"/>
      <c r="H103" s="1043"/>
    </row>
    <row r="104" spans="1:8">
      <c r="A104" s="1043"/>
      <c r="B104" s="1287"/>
      <c r="C104" s="8380" t="s">
        <v>2723</v>
      </c>
      <c r="D104" s="8380"/>
      <c r="E104" s="8380"/>
      <c r="F104" s="85"/>
      <c r="G104" s="1043"/>
      <c r="H104" s="1043"/>
    </row>
    <row r="105" spans="1:8">
      <c r="A105" s="1043"/>
      <c r="B105" s="1287"/>
      <c r="C105" s="8377" t="s">
        <v>941</v>
      </c>
      <c r="D105" s="8377"/>
      <c r="E105" s="8377"/>
      <c r="F105" s="85"/>
      <c r="G105" s="1043"/>
      <c r="H105" s="1043"/>
    </row>
    <row r="106" spans="1:8">
      <c r="A106" s="1043"/>
      <c r="B106" s="1287"/>
      <c r="C106" s="8378"/>
      <c r="D106" s="8378"/>
      <c r="E106" s="8378"/>
      <c r="F106" s="85"/>
      <c r="G106" s="1043"/>
      <c r="H106" s="1043"/>
    </row>
    <row r="107" spans="1:8">
      <c r="A107" s="1043"/>
      <c r="B107" s="1287"/>
      <c r="C107" s="8380" t="s">
        <v>969</v>
      </c>
      <c r="D107" s="8380"/>
      <c r="E107" s="8380"/>
      <c r="F107" s="85"/>
      <c r="G107" s="1043"/>
      <c r="H107" s="1043"/>
    </row>
    <row r="108" spans="1:8" ht="12.75" customHeight="1">
      <c r="A108" s="1043"/>
      <c r="B108" s="1287"/>
      <c r="C108" s="8377" t="s">
        <v>941</v>
      </c>
      <c r="D108" s="8377"/>
      <c r="E108" s="8377"/>
      <c r="F108" s="85"/>
      <c r="G108" s="1043"/>
      <c r="H108" s="1043"/>
    </row>
    <row r="109" spans="1:8" ht="16.5" customHeight="1">
      <c r="A109" s="1043"/>
      <c r="B109" s="1287"/>
      <c r="C109" s="8378"/>
      <c r="D109" s="8378"/>
      <c r="E109" s="8378"/>
      <c r="F109" s="85"/>
      <c r="G109" s="1043"/>
      <c r="H109" s="1043"/>
    </row>
    <row r="110" spans="1:8">
      <c r="A110" s="1043"/>
      <c r="B110" s="1287"/>
      <c r="C110" s="8380" t="s">
        <v>970</v>
      </c>
      <c r="D110" s="8380"/>
      <c r="E110" s="8380"/>
      <c r="F110" s="85"/>
      <c r="G110" s="1043"/>
      <c r="H110" s="1043"/>
    </row>
    <row r="111" spans="1:8" ht="13.5" customHeight="1">
      <c r="A111" s="1043"/>
      <c r="B111" s="1287"/>
      <c r="C111" s="8377" t="s">
        <v>941</v>
      </c>
      <c r="D111" s="8377"/>
      <c r="E111" s="8377"/>
      <c r="F111" s="85"/>
      <c r="G111" s="1043"/>
      <c r="H111" s="1043"/>
    </row>
    <row r="112" spans="1:8" ht="13.5" customHeight="1">
      <c r="A112" s="1043"/>
      <c r="B112" s="1287"/>
      <c r="C112" s="8378"/>
      <c r="D112" s="8378"/>
      <c r="E112" s="8378"/>
      <c r="F112" s="85"/>
      <c r="G112" s="1043"/>
      <c r="H112" s="1043"/>
    </row>
    <row r="113" spans="1:8">
      <c r="A113" s="1043"/>
      <c r="B113" s="1287"/>
      <c r="C113" s="8380" t="s">
        <v>2730</v>
      </c>
      <c r="D113" s="8380"/>
      <c r="E113" s="8380"/>
      <c r="F113" s="85"/>
      <c r="G113" s="1043"/>
      <c r="H113" s="1043"/>
    </row>
    <row r="114" spans="1:8">
      <c r="A114" s="1043"/>
      <c r="B114" s="1287"/>
      <c r="C114" s="8382" t="s">
        <v>971</v>
      </c>
      <c r="D114" s="8382"/>
      <c r="E114" s="8382"/>
      <c r="F114" s="85"/>
      <c r="G114" s="1043"/>
      <c r="H114" s="1043"/>
    </row>
    <row r="115" spans="1:8">
      <c r="A115" s="1043"/>
      <c r="B115" s="1287"/>
      <c r="C115" s="8377" t="s">
        <v>941</v>
      </c>
      <c r="D115" s="8377"/>
      <c r="E115" s="8377"/>
      <c r="F115" s="85"/>
      <c r="G115" s="1043"/>
      <c r="H115" s="1043"/>
    </row>
    <row r="116" spans="1:8">
      <c r="A116" s="1043"/>
      <c r="B116" s="1287"/>
      <c r="C116" s="8378"/>
      <c r="D116" s="8378"/>
      <c r="E116" s="8378"/>
      <c r="F116" s="85"/>
      <c r="G116" s="1043"/>
      <c r="H116" s="1043"/>
    </row>
    <row r="117" spans="1:8" ht="17.25" customHeight="1">
      <c r="A117" s="1043"/>
      <c r="B117" s="1287"/>
      <c r="C117" s="1287"/>
      <c r="D117" s="1287"/>
      <c r="E117" s="135"/>
      <c r="F117" s="85"/>
      <c r="G117" s="1043"/>
      <c r="H117" s="1043"/>
    </row>
    <row r="118" spans="1:8">
      <c r="A118" s="1043"/>
      <c r="B118" s="1043"/>
      <c r="C118" s="1043"/>
      <c r="D118" s="1043"/>
      <c r="E118" s="1043"/>
      <c r="F118" s="1043"/>
      <c r="G118" s="1043"/>
      <c r="H118" s="1043"/>
    </row>
  </sheetData>
  <customSheetViews>
    <customSheetView guid="{CC70D5D3-3A1F-46AA-BDCE-F692C2C36BEE}">
      <selection activeCell="E3" sqref="E3"/>
      <pageMargins left="0.7" right="0.7" top="0.75" bottom="0.75" header="0.3" footer="0.3"/>
    </customSheetView>
    <customSheetView guid="{41E394DC-1FDD-4D1F-8620-137B7012DC10}">
      <selection activeCell="C4" sqref="C4"/>
      <pageMargins left="0.7" right="0.7" top="0.75" bottom="0.75" header="0.3" footer="0.3"/>
    </customSheetView>
    <customSheetView guid="{DD364770-73A1-4C6D-9516-629A57F0EB18}">
      <selection activeCell="C1" sqref="C1:C2"/>
      <pageMargins left="0.7" right="0.7" top="0.75" bottom="0.75" header="0.3" footer="0.3"/>
    </customSheetView>
    <customSheetView guid="{E14211BF-3959-45CF-A937-AD36AACCEFAC}">
      <selection activeCell="C4" sqref="C4"/>
      <pageMargins left="0.7" right="0.7" top="0.75" bottom="0.75" header="0.3" footer="0.3"/>
    </customSheetView>
    <customSheetView guid="{F416BD5B-C3AD-4F61-AAB2-55950A9B7E72}">
      <selection activeCell="D9" sqref="D9"/>
      <pageMargins left="0.7" right="0.7" top="0.75" bottom="0.75" header="0.3" footer="0.3"/>
    </customSheetView>
  </customSheetViews>
  <mergeCells count="107">
    <mergeCell ref="C27:E27"/>
    <mergeCell ref="C30:E30"/>
    <mergeCell ref="C33:E33"/>
    <mergeCell ref="C36:E36"/>
    <mergeCell ref="C39:E39"/>
    <mergeCell ref="C42:E42"/>
    <mergeCell ref="C31:E31"/>
    <mergeCell ref="C32:E32"/>
    <mergeCell ref="C28:E28"/>
    <mergeCell ref="C29:E29"/>
    <mergeCell ref="C40:E40"/>
    <mergeCell ref="C41:E41"/>
    <mergeCell ref="C34:E34"/>
    <mergeCell ref="C35:E35"/>
    <mergeCell ref="C68:E68"/>
    <mergeCell ref="C71:E71"/>
    <mergeCell ref="C74:E74"/>
    <mergeCell ref="C77:E77"/>
    <mergeCell ref="C73:E73"/>
    <mergeCell ref="C69:E69"/>
    <mergeCell ref="C70:E70"/>
    <mergeCell ref="C66:E66"/>
    <mergeCell ref="C45:E45"/>
    <mergeCell ref="C47:E47"/>
    <mergeCell ref="C50:E50"/>
    <mergeCell ref="C53:E53"/>
    <mergeCell ref="C56:E56"/>
    <mergeCell ref="C59:E59"/>
    <mergeCell ref="C54:E54"/>
    <mergeCell ref="C55:E55"/>
    <mergeCell ref="C51:E51"/>
    <mergeCell ref="C52:E52"/>
    <mergeCell ref="C48:E48"/>
    <mergeCell ref="C49:E49"/>
    <mergeCell ref="C116:E116"/>
    <mergeCell ref="C93:E93"/>
    <mergeCell ref="C90:E90"/>
    <mergeCell ref="C91:E91"/>
    <mergeCell ref="C113:E113"/>
    <mergeCell ref="C114:E114"/>
    <mergeCell ref="C96:E96"/>
    <mergeCell ref="C97:E97"/>
    <mergeCell ref="C99:E99"/>
    <mergeCell ref="C100:E100"/>
    <mergeCell ref="C102:E102"/>
    <mergeCell ref="C103:E103"/>
    <mergeCell ref="C105:E105"/>
    <mergeCell ref="C106:E106"/>
    <mergeCell ref="C95:E95"/>
    <mergeCell ref="C98:E98"/>
    <mergeCell ref="C101:E101"/>
    <mergeCell ref="C104:E104"/>
    <mergeCell ref="C107:E107"/>
    <mergeCell ref="C110:E110"/>
    <mergeCell ref="C108:E108"/>
    <mergeCell ref="C109:E109"/>
    <mergeCell ref="C92:E92"/>
    <mergeCell ref="C94:E94"/>
    <mergeCell ref="C81:E81"/>
    <mergeCell ref="C82:E82"/>
    <mergeCell ref="C78:E78"/>
    <mergeCell ref="C79:E79"/>
    <mergeCell ref="C75:E75"/>
    <mergeCell ref="C76:E76"/>
    <mergeCell ref="C111:E111"/>
    <mergeCell ref="C112:E112"/>
    <mergeCell ref="C115:E115"/>
    <mergeCell ref="C80:E80"/>
    <mergeCell ref="C83:E83"/>
    <mergeCell ref="C86:E86"/>
    <mergeCell ref="C89:E89"/>
    <mergeCell ref="C87:E87"/>
    <mergeCell ref="C88:E88"/>
    <mergeCell ref="C84:E84"/>
    <mergeCell ref="C85:E85"/>
    <mergeCell ref="C43:E43"/>
    <mergeCell ref="C44:E44"/>
    <mergeCell ref="C67:E67"/>
    <mergeCell ref="C63:E63"/>
    <mergeCell ref="C64:E64"/>
    <mergeCell ref="C60:E60"/>
    <mergeCell ref="C61:E61"/>
    <mergeCell ref="C57:E57"/>
    <mergeCell ref="C58:E58"/>
    <mergeCell ref="C62:E62"/>
    <mergeCell ref="C65:E65"/>
    <mergeCell ref="D6:E6"/>
    <mergeCell ref="D7:E7"/>
    <mergeCell ref="C5:E5"/>
    <mergeCell ref="C25:E25"/>
    <mergeCell ref="C26:E26"/>
    <mergeCell ref="C22:E22"/>
    <mergeCell ref="C23:E23"/>
    <mergeCell ref="C16:E16"/>
    <mergeCell ref="C17:E17"/>
    <mergeCell ref="C19:E19"/>
    <mergeCell ref="C20:E20"/>
    <mergeCell ref="C9:E9"/>
    <mergeCell ref="C12:E12"/>
    <mergeCell ref="C15:E15"/>
    <mergeCell ref="C18:E18"/>
    <mergeCell ref="C21:E21"/>
    <mergeCell ref="C24:E24"/>
    <mergeCell ref="C13:E13"/>
    <mergeCell ref="C14:E14"/>
    <mergeCell ref="C10:E10"/>
    <mergeCell ref="C11:E11"/>
  </mergeCells>
  <pageMargins left="0.7" right="0.7" top="0.75" bottom="0.75" header="0.3" footer="0.3"/>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Sheet64">
    <tabColor theme="9" tint="-0.249977111117893"/>
    <pageSetUpPr fitToPage="1"/>
  </sheetPr>
  <dimension ref="A1:AC62"/>
  <sheetViews>
    <sheetView workbookViewId="0"/>
  </sheetViews>
  <sheetFormatPr defaultColWidth="0" defaultRowHeight="12.75" zeroHeight="1"/>
  <cols>
    <col min="1" max="1" width="9.140625" style="149" customWidth="1"/>
    <col min="2" max="2" width="9.140625" style="6993" customWidth="1"/>
    <col min="3" max="3" width="40.42578125" style="149" customWidth="1"/>
    <col min="4" max="5" width="14" style="149" customWidth="1"/>
    <col min="6" max="6" width="7.42578125" style="149" bestFit="1" customWidth="1"/>
    <col min="7" max="7" width="15" style="149" bestFit="1" customWidth="1"/>
    <col min="8" max="10" width="15" style="149" customWidth="1"/>
    <col min="11" max="11" width="18.140625" style="149" customWidth="1"/>
    <col min="12" max="12" width="18.42578125" style="149" customWidth="1"/>
    <col min="13" max="13" width="14" style="149" customWidth="1"/>
    <col min="14" max="14" width="17.140625" style="149" customWidth="1"/>
    <col min="15" max="15" width="17.28515625" style="149" bestFit="1" customWidth="1"/>
    <col min="16" max="16" width="9.140625" style="149" customWidth="1"/>
    <col min="17" max="17" width="18.85546875" style="198" customWidth="1"/>
    <col min="18" max="18" width="17" style="198" customWidth="1"/>
    <col min="19" max="19" width="6.140625" style="198" customWidth="1"/>
    <col min="20" max="20" width="13.42578125" style="198" customWidth="1"/>
    <col min="21" max="21" width="13.7109375" style="198" hidden="1" customWidth="1"/>
    <col min="22" max="22" width="11.7109375" style="198" hidden="1" customWidth="1"/>
    <col min="23" max="29" width="0" style="198" hidden="1" customWidth="1"/>
    <col min="30" max="16384" width="9.140625" style="149" hidden="1"/>
  </cols>
  <sheetData>
    <row r="1" spans="1:29">
      <c r="A1" s="738"/>
      <c r="B1" s="741"/>
      <c r="C1" s="738"/>
      <c r="D1" s="738"/>
      <c r="E1" s="738"/>
      <c r="F1" s="738"/>
      <c r="G1" s="738"/>
      <c r="H1" s="738"/>
      <c r="I1" s="738"/>
      <c r="J1" s="738"/>
      <c r="K1" s="738"/>
      <c r="L1" s="738"/>
      <c r="M1" s="738"/>
      <c r="N1" s="738"/>
      <c r="O1" s="738"/>
      <c r="P1" s="738"/>
      <c r="Q1" s="703"/>
      <c r="R1" s="703"/>
      <c r="S1" s="703"/>
      <c r="T1" s="703"/>
    </row>
    <row r="2" spans="1:29" ht="13.5" thickBot="1">
      <c r="A2" s="738"/>
      <c r="B2" s="816"/>
      <c r="C2" s="661"/>
      <c r="D2" s="661"/>
      <c r="E2" s="661"/>
      <c r="F2" s="661"/>
      <c r="G2" s="661"/>
      <c r="H2" s="661"/>
      <c r="I2" s="661"/>
      <c r="J2" s="661"/>
      <c r="K2" s="661"/>
      <c r="L2" s="661"/>
      <c r="M2" s="661"/>
      <c r="N2" s="661"/>
      <c r="O2" s="661"/>
      <c r="P2" s="661"/>
      <c r="Q2" s="219"/>
      <c r="R2" s="219"/>
      <c r="S2" s="219"/>
      <c r="T2" s="703"/>
    </row>
    <row r="3" spans="1:29" s="6954" customFormat="1" ht="16.5" thickBot="1">
      <c r="A3" s="739"/>
      <c r="B3" s="896"/>
      <c r="C3" s="2858" t="s">
        <v>3010</v>
      </c>
      <c r="D3" s="2856"/>
      <c r="E3" s="2856"/>
      <c r="F3" s="2857"/>
      <c r="G3" s="896"/>
      <c r="H3" s="896"/>
      <c r="I3" s="896"/>
      <c r="J3" s="896"/>
      <c r="K3" s="896"/>
      <c r="L3" s="896"/>
      <c r="M3" s="896"/>
      <c r="N3" s="896"/>
      <c r="O3" s="896"/>
      <c r="P3" s="896"/>
      <c r="Q3" s="901"/>
      <c r="R3" s="62" t="s">
        <v>2865</v>
      </c>
      <c r="S3" s="901"/>
      <c r="T3" s="761"/>
      <c r="U3" s="7026"/>
      <c r="V3" s="7027"/>
      <c r="W3" s="7027"/>
      <c r="X3" s="7027"/>
      <c r="Y3" s="7027"/>
      <c r="Z3" s="7027"/>
      <c r="AA3" s="7027"/>
      <c r="AB3" s="7027"/>
      <c r="AC3" s="7027"/>
    </row>
    <row r="4" spans="1:29" s="6954" customFormat="1" ht="15.75">
      <c r="A4" s="739"/>
      <c r="B4" s="896"/>
      <c r="C4" s="2853" t="s">
        <v>57</v>
      </c>
      <c r="D4" s="8622" t="str">
        <f>V.1!D4</f>
        <v>ABC Company</v>
      </c>
      <c r="E4" s="8623"/>
      <c r="F4" s="8624"/>
      <c r="G4" s="896"/>
      <c r="H4" s="896"/>
      <c r="I4" s="896"/>
      <c r="J4" s="896"/>
      <c r="K4" s="896"/>
      <c r="L4" s="896"/>
      <c r="M4" s="896"/>
      <c r="N4" s="896"/>
      <c r="O4" s="896"/>
      <c r="P4" s="896"/>
      <c r="Q4" s="901"/>
      <c r="R4" s="901"/>
      <c r="S4" s="901"/>
      <c r="T4" s="761"/>
      <c r="U4" s="7026"/>
      <c r="V4" s="7027"/>
      <c r="W4" s="7027"/>
      <c r="X4" s="7027"/>
      <c r="Y4" s="7027"/>
      <c r="Z4" s="7027"/>
      <c r="AA4" s="7027"/>
      <c r="AB4" s="7027"/>
      <c r="AC4" s="7027"/>
    </row>
    <row r="5" spans="1:29" s="6954" customFormat="1" ht="16.5" thickBot="1">
      <c r="A5" s="739"/>
      <c r="B5" s="896"/>
      <c r="C5" s="2836" t="s">
        <v>2719</v>
      </c>
      <c r="D5" s="8625">
        <f>V.1!D5:F6</f>
        <v>44196</v>
      </c>
      <c r="E5" s="8626"/>
      <c r="F5" s="8627"/>
      <c r="G5" s="896"/>
      <c r="H5" s="896"/>
      <c r="I5" s="896"/>
      <c r="J5" s="896"/>
      <c r="K5" s="896"/>
      <c r="L5" s="896"/>
      <c r="M5" s="896"/>
      <c r="N5" s="896"/>
      <c r="O5" s="896"/>
      <c r="P5" s="896"/>
      <c r="Q5" s="901"/>
      <c r="R5" s="901"/>
      <c r="S5" s="901"/>
      <c r="T5" s="761"/>
      <c r="U5" s="7026"/>
      <c r="V5" s="7027"/>
      <c r="W5" s="7027"/>
      <c r="X5" s="7027"/>
      <c r="Y5" s="7027"/>
      <c r="Z5" s="7027"/>
      <c r="AA5" s="7027"/>
      <c r="AB5" s="7027"/>
      <c r="AC5" s="7027"/>
    </row>
    <row r="6" spans="1:29" s="6954" customFormat="1" ht="15" customHeight="1" thickBot="1">
      <c r="A6" s="739"/>
      <c r="B6" s="900"/>
      <c r="C6" s="882"/>
      <c r="D6" s="882"/>
      <c r="E6" s="882"/>
      <c r="F6" s="882"/>
      <c r="G6" s="882"/>
      <c r="H6" s="882"/>
      <c r="I6" s="882"/>
      <c r="J6" s="882"/>
      <c r="K6" s="882"/>
      <c r="L6" s="882"/>
      <c r="M6" s="882"/>
      <c r="N6" s="882"/>
      <c r="O6" s="882"/>
      <c r="P6" s="882"/>
      <c r="Q6" s="217"/>
      <c r="R6" s="217"/>
      <c r="S6" s="217"/>
      <c r="T6" s="702"/>
      <c r="U6" s="7027"/>
      <c r="V6" s="7027"/>
      <c r="W6" s="7027"/>
      <c r="X6" s="7027"/>
      <c r="Y6" s="7027"/>
      <c r="Z6" s="7027"/>
      <c r="AA6" s="7027"/>
      <c r="AB6" s="7027"/>
      <c r="AC6" s="7027"/>
    </row>
    <row r="7" spans="1:29" ht="15" customHeight="1">
      <c r="A7" s="738"/>
      <c r="B7" s="816"/>
      <c r="C7" s="337"/>
      <c r="D7" s="9102" t="s">
        <v>1224</v>
      </c>
      <c r="E7" s="8890" t="s">
        <v>3266</v>
      </c>
      <c r="F7" s="595"/>
      <c r="G7" s="602"/>
      <c r="H7" s="602"/>
      <c r="I7" s="602" t="s">
        <v>1532</v>
      </c>
      <c r="J7" s="602"/>
      <c r="K7" s="602" t="s">
        <v>1532</v>
      </c>
      <c r="L7" s="603"/>
      <c r="M7" s="603"/>
      <c r="N7" s="603"/>
      <c r="O7" s="604"/>
      <c r="Q7" s="656" t="s">
        <v>1523</v>
      </c>
      <c r="R7" s="668" t="s">
        <v>1522</v>
      </c>
      <c r="S7" s="150"/>
      <c r="T7" s="762"/>
      <c r="U7" s="150"/>
      <c r="V7" s="150"/>
    </row>
    <row r="8" spans="1:29">
      <c r="A8" s="738"/>
      <c r="B8" s="816"/>
      <c r="C8" s="340"/>
      <c r="D8" s="8902"/>
      <c r="E8" s="8904"/>
      <c r="F8" s="625"/>
      <c r="G8" s="625"/>
      <c r="H8" s="625"/>
      <c r="I8" s="625" t="s">
        <v>1533</v>
      </c>
      <c r="J8" s="625" t="s">
        <v>1534</v>
      </c>
      <c r="K8" s="625" t="s">
        <v>1533</v>
      </c>
      <c r="L8" s="625"/>
      <c r="M8" s="625"/>
      <c r="N8" s="625"/>
      <c r="O8" s="342"/>
      <c r="P8" s="661"/>
      <c r="Q8" s="340" t="s">
        <v>1526</v>
      </c>
      <c r="R8" s="588" t="s">
        <v>1524</v>
      </c>
      <c r="S8" s="909"/>
      <c r="T8" s="764"/>
      <c r="U8" s="7029"/>
      <c r="V8" s="150"/>
    </row>
    <row r="9" spans="1:29">
      <c r="A9" s="738"/>
      <c r="B9" s="816"/>
      <c r="C9" s="340" t="s">
        <v>60</v>
      </c>
      <c r="D9" s="8902"/>
      <c r="E9" s="8904"/>
      <c r="F9" s="625" t="s">
        <v>1246</v>
      </c>
      <c r="G9" s="625" t="s">
        <v>580</v>
      </c>
      <c r="H9" s="625" t="s">
        <v>1525</v>
      </c>
      <c r="I9" s="625" t="s">
        <v>1535</v>
      </c>
      <c r="J9" s="625" t="s">
        <v>1363</v>
      </c>
      <c r="K9" s="625" t="s">
        <v>1535</v>
      </c>
      <c r="L9" s="625" t="s">
        <v>1249</v>
      </c>
      <c r="M9" s="625" t="s">
        <v>1250</v>
      </c>
      <c r="N9" s="3822" t="s">
        <v>4162</v>
      </c>
      <c r="O9" s="3857" t="s">
        <v>1262</v>
      </c>
      <c r="P9" s="661"/>
      <c r="Q9" s="650">
        <v>43465</v>
      </c>
      <c r="R9" s="588" t="s">
        <v>1462</v>
      </c>
      <c r="S9" s="868"/>
      <c r="T9" s="765"/>
      <c r="U9" s="7029"/>
    </row>
    <row r="10" spans="1:29">
      <c r="A10" s="738"/>
      <c r="B10" s="816"/>
      <c r="C10" s="340"/>
      <c r="D10" s="8902"/>
      <c r="E10" s="8904"/>
      <c r="F10" s="625" t="s">
        <v>1259</v>
      </c>
      <c r="G10" s="625" t="s">
        <v>1260</v>
      </c>
      <c r="H10" s="625" t="s">
        <v>1536</v>
      </c>
      <c r="I10" s="647">
        <v>43465</v>
      </c>
      <c r="J10" s="625" t="s">
        <v>1535</v>
      </c>
      <c r="K10" s="647">
        <v>43465</v>
      </c>
      <c r="L10" s="625" t="s">
        <v>1261</v>
      </c>
      <c r="M10" s="625" t="s">
        <v>1261</v>
      </c>
      <c r="N10" s="2837" t="s">
        <v>1261</v>
      </c>
      <c r="O10" s="3857" t="s">
        <v>1261</v>
      </c>
      <c r="P10" s="661"/>
      <c r="Q10" s="340" t="s">
        <v>1309</v>
      </c>
      <c r="R10" s="654">
        <v>43465</v>
      </c>
      <c r="S10" s="868"/>
      <c r="T10" s="765"/>
      <c r="U10" s="7029"/>
    </row>
    <row r="11" spans="1:29">
      <c r="A11" s="738"/>
      <c r="B11" s="816"/>
      <c r="C11" s="352"/>
      <c r="D11" s="663" t="s">
        <v>344</v>
      </c>
      <c r="E11" s="646"/>
      <c r="F11" s="401"/>
      <c r="G11" s="663" t="s">
        <v>390</v>
      </c>
      <c r="H11" s="401"/>
      <c r="I11" s="401" t="s">
        <v>1463</v>
      </c>
      <c r="J11" s="401" t="s">
        <v>1309</v>
      </c>
      <c r="K11" s="401" t="s">
        <v>1309</v>
      </c>
      <c r="L11" s="401"/>
      <c r="M11" s="401"/>
      <c r="N11" s="401"/>
      <c r="O11" s="655" t="s">
        <v>1537</v>
      </c>
      <c r="P11" s="661"/>
      <c r="Q11" s="651"/>
      <c r="R11" s="655" t="s">
        <v>1309</v>
      </c>
      <c r="S11" s="904"/>
      <c r="T11" s="763"/>
      <c r="U11" s="7029"/>
    </row>
    <row r="12" spans="1:29">
      <c r="A12" s="738"/>
      <c r="B12" s="816"/>
      <c r="C12" s="601" t="s">
        <v>392</v>
      </c>
      <c r="D12" s="152" t="s">
        <v>409</v>
      </c>
      <c r="E12" s="152" t="s">
        <v>410</v>
      </c>
      <c r="F12" s="152" t="s">
        <v>411</v>
      </c>
      <c r="G12" s="152" t="s">
        <v>412</v>
      </c>
      <c r="H12" s="152" t="s">
        <v>413</v>
      </c>
      <c r="I12" s="153" t="s">
        <v>414</v>
      </c>
      <c r="J12" s="153" t="s">
        <v>415</v>
      </c>
      <c r="K12" s="153" t="s">
        <v>416</v>
      </c>
      <c r="L12" s="153" t="s">
        <v>417</v>
      </c>
      <c r="M12" s="153" t="s">
        <v>418</v>
      </c>
      <c r="N12" s="153" t="s">
        <v>419</v>
      </c>
      <c r="O12" s="605" t="s">
        <v>420</v>
      </c>
      <c r="P12" s="661"/>
      <c r="Q12" s="652" t="s">
        <v>421</v>
      </c>
      <c r="R12" s="605" t="s">
        <v>422</v>
      </c>
      <c r="S12" s="905"/>
      <c r="T12" s="766"/>
      <c r="U12" s="7030"/>
    </row>
    <row r="13" spans="1:29">
      <c r="A13" s="738"/>
      <c r="B13" s="816"/>
      <c r="C13" s="659" t="s">
        <v>1538</v>
      </c>
      <c r="D13" s="3635"/>
      <c r="E13" s="3635"/>
      <c r="F13" s="3636"/>
      <c r="G13" s="3638" t="b">
        <v>1</v>
      </c>
      <c r="H13" s="3637">
        <v>0</v>
      </c>
      <c r="I13" s="3637">
        <v>0</v>
      </c>
      <c r="J13" s="3637">
        <v>0</v>
      </c>
      <c r="K13" s="3637">
        <v>0</v>
      </c>
      <c r="L13" s="3637">
        <v>0</v>
      </c>
      <c r="M13" s="3637">
        <v>0</v>
      </c>
      <c r="N13" s="3637">
        <v>0</v>
      </c>
      <c r="O13" s="3586">
        <f>L13+M13-N13</f>
        <v>0</v>
      </c>
      <c r="P13" s="661"/>
      <c r="Q13" s="3642">
        <v>0</v>
      </c>
      <c r="R13" s="3643">
        <v>0</v>
      </c>
      <c r="S13" s="906"/>
      <c r="T13" s="768"/>
      <c r="U13" s="2486"/>
    </row>
    <row r="14" spans="1:29">
      <c r="A14" s="738"/>
      <c r="B14" s="816"/>
      <c r="C14" s="659" t="s">
        <v>1539</v>
      </c>
      <c r="D14" s="3635"/>
      <c r="E14" s="3635"/>
      <c r="F14" s="3636"/>
      <c r="G14" s="3638" t="b">
        <v>0</v>
      </c>
      <c r="H14" s="3637">
        <v>0</v>
      </c>
      <c r="I14" s="3637">
        <v>0</v>
      </c>
      <c r="J14" s="3637">
        <v>0</v>
      </c>
      <c r="K14" s="3637">
        <f>I14+J14</f>
        <v>0</v>
      </c>
      <c r="L14" s="3637">
        <v>0</v>
      </c>
      <c r="M14" s="3637">
        <v>0</v>
      </c>
      <c r="N14" s="3637">
        <v>0</v>
      </c>
      <c r="O14" s="3586">
        <f>L14+M14-N14</f>
        <v>0</v>
      </c>
      <c r="P14" s="661"/>
      <c r="Q14" s="3642">
        <v>0</v>
      </c>
      <c r="R14" s="3643">
        <v>0</v>
      </c>
      <c r="S14" s="906"/>
      <c r="T14" s="768"/>
      <c r="U14" s="2486"/>
    </row>
    <row r="15" spans="1:29">
      <c r="A15" s="738"/>
      <c r="B15" s="816"/>
      <c r="C15" s="659" t="s">
        <v>1540</v>
      </c>
      <c r="D15" s="3605"/>
      <c r="E15" s="3605"/>
      <c r="F15" s="3577"/>
      <c r="G15" s="3638" t="b">
        <v>0</v>
      </c>
      <c r="H15" s="3637">
        <v>0</v>
      </c>
      <c r="I15" s="3637">
        <v>0</v>
      </c>
      <c r="J15" s="3637">
        <v>0</v>
      </c>
      <c r="K15" s="3637">
        <f t="shared" ref="K15:K24" si="0">I15+J15</f>
        <v>0</v>
      </c>
      <c r="L15" s="3637">
        <v>0</v>
      </c>
      <c r="M15" s="3637">
        <v>0</v>
      </c>
      <c r="N15" s="3637">
        <v>0</v>
      </c>
      <c r="O15" s="3586">
        <f t="shared" ref="O15:O24" si="1">L15+M15-N15</f>
        <v>0</v>
      </c>
      <c r="P15" s="661"/>
      <c r="Q15" s="3642">
        <v>0</v>
      </c>
      <c r="R15" s="3643">
        <v>0</v>
      </c>
      <c r="S15" s="906"/>
      <c r="T15" s="768"/>
      <c r="U15" s="2486"/>
    </row>
    <row r="16" spans="1:29">
      <c r="A16" s="738"/>
      <c r="B16" s="816"/>
      <c r="C16" s="659" t="s">
        <v>3525</v>
      </c>
      <c r="D16" s="3605"/>
      <c r="E16" s="3605"/>
      <c r="F16" s="3577"/>
      <c r="G16" s="3638" t="b">
        <v>0</v>
      </c>
      <c r="H16" s="3637">
        <v>0</v>
      </c>
      <c r="I16" s="3637">
        <v>0</v>
      </c>
      <c r="J16" s="3637">
        <v>0</v>
      </c>
      <c r="K16" s="3637">
        <f t="shared" si="0"/>
        <v>0</v>
      </c>
      <c r="L16" s="3637">
        <v>0</v>
      </c>
      <c r="M16" s="3637">
        <v>0</v>
      </c>
      <c r="N16" s="3637">
        <v>0</v>
      </c>
      <c r="O16" s="3586">
        <f t="shared" si="1"/>
        <v>0</v>
      </c>
      <c r="P16" s="661"/>
      <c r="Q16" s="3642">
        <v>0</v>
      </c>
      <c r="R16" s="3643">
        <v>0</v>
      </c>
      <c r="S16" s="906"/>
      <c r="T16" s="768"/>
      <c r="U16" s="2486"/>
    </row>
    <row r="17" spans="1:21">
      <c r="A17" s="738"/>
      <c r="B17" s="816"/>
      <c r="C17" s="659" t="s">
        <v>3526</v>
      </c>
      <c r="D17" s="3605"/>
      <c r="E17" s="3605"/>
      <c r="F17" s="3577"/>
      <c r="G17" s="3638" t="b">
        <v>0</v>
      </c>
      <c r="H17" s="3637">
        <v>0</v>
      </c>
      <c r="I17" s="3637">
        <v>0</v>
      </c>
      <c r="J17" s="3637">
        <v>0</v>
      </c>
      <c r="K17" s="3637">
        <f t="shared" si="0"/>
        <v>0</v>
      </c>
      <c r="L17" s="3637">
        <v>0</v>
      </c>
      <c r="M17" s="3637">
        <v>0</v>
      </c>
      <c r="N17" s="3637">
        <v>0</v>
      </c>
      <c r="O17" s="3586">
        <f t="shared" si="1"/>
        <v>0</v>
      </c>
      <c r="P17" s="661"/>
      <c r="Q17" s="3642">
        <v>0</v>
      </c>
      <c r="R17" s="3643">
        <v>0</v>
      </c>
      <c r="S17" s="906"/>
      <c r="T17" s="768"/>
      <c r="U17" s="2486"/>
    </row>
    <row r="18" spans="1:21">
      <c r="A18" s="738"/>
      <c r="B18" s="816"/>
      <c r="C18" s="659" t="s">
        <v>3527</v>
      </c>
      <c r="D18" s="3605"/>
      <c r="E18" s="3605"/>
      <c r="F18" s="3577"/>
      <c r="G18" s="3638" t="b">
        <v>0</v>
      </c>
      <c r="H18" s="3637">
        <v>0</v>
      </c>
      <c r="I18" s="3637">
        <v>0</v>
      </c>
      <c r="J18" s="3637">
        <v>0</v>
      </c>
      <c r="K18" s="3637">
        <f t="shared" si="0"/>
        <v>0</v>
      </c>
      <c r="L18" s="3637">
        <v>0</v>
      </c>
      <c r="M18" s="3637">
        <v>0</v>
      </c>
      <c r="N18" s="3637">
        <v>0</v>
      </c>
      <c r="O18" s="3586">
        <f t="shared" si="1"/>
        <v>0</v>
      </c>
      <c r="P18" s="661"/>
      <c r="Q18" s="3642">
        <v>0</v>
      </c>
      <c r="R18" s="3643">
        <v>0</v>
      </c>
      <c r="S18" s="906"/>
      <c r="T18" s="768"/>
      <c r="U18" s="2486"/>
    </row>
    <row r="19" spans="1:21">
      <c r="A19" s="738"/>
      <c r="B19" s="816"/>
      <c r="C19" s="659" t="s">
        <v>3528</v>
      </c>
      <c r="D19" s="3605"/>
      <c r="E19" s="3605"/>
      <c r="F19" s="3577"/>
      <c r="G19" s="3638" t="b">
        <v>0</v>
      </c>
      <c r="H19" s="3637">
        <v>0</v>
      </c>
      <c r="I19" s="3637">
        <v>0</v>
      </c>
      <c r="J19" s="3637">
        <v>0</v>
      </c>
      <c r="K19" s="3637">
        <f t="shared" si="0"/>
        <v>0</v>
      </c>
      <c r="L19" s="3637">
        <v>0</v>
      </c>
      <c r="M19" s="3637">
        <v>0</v>
      </c>
      <c r="N19" s="3637">
        <v>0</v>
      </c>
      <c r="O19" s="3586">
        <f t="shared" si="1"/>
        <v>0</v>
      </c>
      <c r="P19" s="661"/>
      <c r="Q19" s="3642">
        <v>0</v>
      </c>
      <c r="R19" s="3643">
        <v>0</v>
      </c>
      <c r="S19" s="906"/>
      <c r="T19" s="768"/>
      <c r="U19" s="2486"/>
    </row>
    <row r="20" spans="1:21">
      <c r="A20" s="738"/>
      <c r="B20" s="816"/>
      <c r="C20" s="659" t="s">
        <v>3529</v>
      </c>
      <c r="D20" s="3605"/>
      <c r="E20" s="3605"/>
      <c r="F20" s="3577"/>
      <c r="G20" s="3638" t="b">
        <v>0</v>
      </c>
      <c r="H20" s="3637">
        <v>0</v>
      </c>
      <c r="I20" s="3637">
        <v>0</v>
      </c>
      <c r="J20" s="3637">
        <v>0</v>
      </c>
      <c r="K20" s="3637">
        <f t="shared" si="0"/>
        <v>0</v>
      </c>
      <c r="L20" s="3637">
        <v>0</v>
      </c>
      <c r="M20" s="3637">
        <v>0</v>
      </c>
      <c r="N20" s="3637">
        <v>0</v>
      </c>
      <c r="O20" s="3586">
        <f t="shared" si="1"/>
        <v>0</v>
      </c>
      <c r="P20" s="661"/>
      <c r="Q20" s="3642">
        <v>0</v>
      </c>
      <c r="R20" s="3643">
        <v>0</v>
      </c>
      <c r="S20" s="906"/>
      <c r="T20" s="768"/>
      <c r="U20" s="2486"/>
    </row>
    <row r="21" spans="1:21">
      <c r="A21" s="738"/>
      <c r="B21" s="816"/>
      <c r="C21" s="659" t="s">
        <v>3530</v>
      </c>
      <c r="D21" s="3605"/>
      <c r="E21" s="3605"/>
      <c r="F21" s="3577"/>
      <c r="G21" s="3638" t="b">
        <v>0</v>
      </c>
      <c r="H21" s="3637">
        <v>0</v>
      </c>
      <c r="I21" s="3637">
        <v>0</v>
      </c>
      <c r="J21" s="3637">
        <v>0</v>
      </c>
      <c r="K21" s="3637">
        <f t="shared" si="0"/>
        <v>0</v>
      </c>
      <c r="L21" s="3637">
        <v>0</v>
      </c>
      <c r="M21" s="3637">
        <v>0</v>
      </c>
      <c r="N21" s="3637">
        <v>0</v>
      </c>
      <c r="O21" s="3586">
        <f t="shared" si="1"/>
        <v>0</v>
      </c>
      <c r="P21" s="661"/>
      <c r="Q21" s="3642">
        <v>0</v>
      </c>
      <c r="R21" s="3643">
        <v>0</v>
      </c>
      <c r="S21" s="906"/>
      <c r="T21" s="768"/>
      <c r="U21" s="2486"/>
    </row>
    <row r="22" spans="1:21">
      <c r="A22" s="738"/>
      <c r="B22" s="816"/>
      <c r="C22" s="659" t="s">
        <v>3531</v>
      </c>
      <c r="D22" s="3605"/>
      <c r="E22" s="3605"/>
      <c r="F22" s="3577"/>
      <c r="G22" s="3638" t="b">
        <v>0</v>
      </c>
      <c r="H22" s="3637">
        <v>0</v>
      </c>
      <c r="I22" s="3637">
        <v>0</v>
      </c>
      <c r="J22" s="3637">
        <v>0</v>
      </c>
      <c r="K22" s="3637">
        <f t="shared" si="0"/>
        <v>0</v>
      </c>
      <c r="L22" s="3637">
        <v>0</v>
      </c>
      <c r="M22" s="3637">
        <v>0</v>
      </c>
      <c r="N22" s="3637">
        <v>0</v>
      </c>
      <c r="O22" s="3586">
        <f t="shared" si="1"/>
        <v>0</v>
      </c>
      <c r="P22" s="661"/>
      <c r="Q22" s="3642">
        <v>0</v>
      </c>
      <c r="R22" s="3643">
        <v>0</v>
      </c>
      <c r="S22" s="906"/>
      <c r="T22" s="768"/>
      <c r="U22" s="2486"/>
    </row>
    <row r="23" spans="1:21">
      <c r="A23" s="738"/>
      <c r="B23" s="816"/>
      <c r="C23" s="659" t="s">
        <v>3532</v>
      </c>
      <c r="D23" s="3605"/>
      <c r="E23" s="3605"/>
      <c r="F23" s="3577"/>
      <c r="G23" s="3638" t="b">
        <v>0</v>
      </c>
      <c r="H23" s="3637">
        <v>0</v>
      </c>
      <c r="I23" s="3637">
        <v>0</v>
      </c>
      <c r="J23" s="3637">
        <v>0</v>
      </c>
      <c r="K23" s="3637">
        <f t="shared" si="0"/>
        <v>0</v>
      </c>
      <c r="L23" s="3637">
        <v>0</v>
      </c>
      <c r="M23" s="3637">
        <v>0</v>
      </c>
      <c r="N23" s="3637">
        <v>0</v>
      </c>
      <c r="O23" s="3586">
        <f t="shared" si="1"/>
        <v>0</v>
      </c>
      <c r="P23" s="661"/>
      <c r="Q23" s="3642">
        <v>0</v>
      </c>
      <c r="R23" s="3643">
        <v>0</v>
      </c>
      <c r="S23" s="906"/>
      <c r="T23" s="768"/>
      <c r="U23" s="2486"/>
    </row>
    <row r="24" spans="1:21">
      <c r="A24" s="738"/>
      <c r="B24" s="816"/>
      <c r="C24" s="659" t="s">
        <v>3533</v>
      </c>
      <c r="D24" s="3635"/>
      <c r="E24" s="3635"/>
      <c r="F24" s="3636"/>
      <c r="G24" s="3638" t="b">
        <v>0</v>
      </c>
      <c r="H24" s="3637">
        <v>0</v>
      </c>
      <c r="I24" s="3637">
        <v>0</v>
      </c>
      <c r="J24" s="3637">
        <v>0</v>
      </c>
      <c r="K24" s="3637">
        <f t="shared" si="0"/>
        <v>0</v>
      </c>
      <c r="L24" s="3637">
        <v>0</v>
      </c>
      <c r="M24" s="3637">
        <v>0</v>
      </c>
      <c r="N24" s="3637">
        <v>0</v>
      </c>
      <c r="O24" s="3586">
        <f t="shared" si="1"/>
        <v>0</v>
      </c>
      <c r="P24" s="661"/>
      <c r="Q24" s="3642">
        <v>0</v>
      </c>
      <c r="R24" s="3643">
        <v>0</v>
      </c>
      <c r="S24" s="906"/>
      <c r="T24" s="768"/>
      <c r="U24" s="2486"/>
    </row>
    <row r="25" spans="1:21">
      <c r="A25" s="738"/>
      <c r="B25" s="816"/>
      <c r="C25" s="659"/>
      <c r="D25" s="3635"/>
      <c r="E25" s="3635"/>
      <c r="F25" s="3636"/>
      <c r="G25" s="3638"/>
      <c r="H25" s="3637"/>
      <c r="I25" s="3637"/>
      <c r="J25" s="3637"/>
      <c r="K25" s="3637"/>
      <c r="L25" s="3637"/>
      <c r="M25" s="3637"/>
      <c r="N25" s="3637"/>
      <c r="O25" s="3633"/>
      <c r="P25" s="661"/>
      <c r="Q25" s="3642"/>
      <c r="R25" s="3643"/>
      <c r="S25" s="906"/>
      <c r="T25" s="768"/>
      <c r="U25" s="2486"/>
    </row>
    <row r="26" spans="1:21">
      <c r="A26" s="738"/>
      <c r="B26" s="816"/>
      <c r="C26" s="659" t="s">
        <v>1541</v>
      </c>
      <c r="D26" s="3635"/>
      <c r="E26" s="3635"/>
      <c r="F26" s="3636"/>
      <c r="G26" s="3638" t="b">
        <v>1</v>
      </c>
      <c r="H26" s="3637">
        <v>0</v>
      </c>
      <c r="I26" s="3637">
        <v>0</v>
      </c>
      <c r="J26" s="3637">
        <v>0</v>
      </c>
      <c r="K26" s="3637">
        <v>0</v>
      </c>
      <c r="L26" s="3637">
        <v>0</v>
      </c>
      <c r="M26" s="3637">
        <v>0</v>
      </c>
      <c r="N26" s="3637">
        <v>0</v>
      </c>
      <c r="O26" s="3586">
        <f>L26+M26-N26</f>
        <v>0</v>
      </c>
      <c r="P26" s="661"/>
      <c r="Q26" s="3642">
        <v>0</v>
      </c>
      <c r="R26" s="3643">
        <v>0</v>
      </c>
      <c r="S26" s="906"/>
      <c r="T26" s="768"/>
      <c r="U26" s="2486"/>
    </row>
    <row r="27" spans="1:21">
      <c r="A27" s="738"/>
      <c r="B27" s="816"/>
      <c r="C27" s="659" t="s">
        <v>1542</v>
      </c>
      <c r="D27" s="3635"/>
      <c r="E27" s="3635"/>
      <c r="F27" s="3636"/>
      <c r="G27" s="3638" t="b">
        <v>0</v>
      </c>
      <c r="H27" s="3637">
        <v>0</v>
      </c>
      <c r="I27" s="3637">
        <v>0</v>
      </c>
      <c r="J27" s="3637">
        <v>0</v>
      </c>
      <c r="K27" s="3637">
        <f>I27+J27</f>
        <v>0</v>
      </c>
      <c r="L27" s="3637">
        <v>0</v>
      </c>
      <c r="M27" s="3637">
        <v>0</v>
      </c>
      <c r="N27" s="3637">
        <v>0</v>
      </c>
      <c r="O27" s="3586">
        <f>L27+M27-N27</f>
        <v>0</v>
      </c>
      <c r="P27" s="661"/>
      <c r="Q27" s="3642">
        <v>0</v>
      </c>
      <c r="R27" s="3643">
        <v>0</v>
      </c>
      <c r="S27" s="906"/>
      <c r="T27" s="768"/>
      <c r="U27" s="2486"/>
    </row>
    <row r="28" spans="1:21">
      <c r="A28" s="738"/>
      <c r="B28" s="816"/>
      <c r="C28" s="659" t="s">
        <v>1543</v>
      </c>
      <c r="D28" s="3605"/>
      <c r="E28" s="3605"/>
      <c r="F28" s="3577"/>
      <c r="G28" s="3638" t="b">
        <v>0</v>
      </c>
      <c r="H28" s="3637">
        <v>0</v>
      </c>
      <c r="I28" s="3637">
        <v>0</v>
      </c>
      <c r="J28" s="3637">
        <v>0</v>
      </c>
      <c r="K28" s="3637">
        <f t="shared" ref="K28:K36" si="2">I28+J28</f>
        <v>0</v>
      </c>
      <c r="L28" s="3637">
        <v>0</v>
      </c>
      <c r="M28" s="3637">
        <v>0</v>
      </c>
      <c r="N28" s="3637">
        <v>0</v>
      </c>
      <c r="O28" s="3586">
        <f t="shared" ref="O28:O36" si="3">L28+M28-N28</f>
        <v>0</v>
      </c>
      <c r="P28" s="661"/>
      <c r="Q28" s="3642">
        <v>0</v>
      </c>
      <c r="R28" s="3643">
        <v>0</v>
      </c>
      <c r="S28" s="906"/>
      <c r="T28" s="768"/>
      <c r="U28" s="2486"/>
    </row>
    <row r="29" spans="1:21">
      <c r="A29" s="738"/>
      <c r="B29" s="816"/>
      <c r="C29" s="659" t="s">
        <v>3538</v>
      </c>
      <c r="D29" s="3605"/>
      <c r="E29" s="3605"/>
      <c r="F29" s="3577"/>
      <c r="G29" s="3638" t="b">
        <v>0</v>
      </c>
      <c r="H29" s="3637">
        <v>0</v>
      </c>
      <c r="I29" s="3637">
        <v>0</v>
      </c>
      <c r="J29" s="3637">
        <v>0</v>
      </c>
      <c r="K29" s="3637">
        <f t="shared" si="2"/>
        <v>0</v>
      </c>
      <c r="L29" s="3637">
        <v>0</v>
      </c>
      <c r="M29" s="3637">
        <v>0</v>
      </c>
      <c r="N29" s="3637">
        <v>0</v>
      </c>
      <c r="O29" s="3586">
        <f t="shared" si="3"/>
        <v>0</v>
      </c>
      <c r="P29" s="661"/>
      <c r="Q29" s="3642">
        <v>0</v>
      </c>
      <c r="R29" s="3643">
        <v>0</v>
      </c>
      <c r="S29" s="906"/>
      <c r="T29" s="768"/>
      <c r="U29" s="2486"/>
    </row>
    <row r="30" spans="1:21">
      <c r="A30" s="738"/>
      <c r="B30" s="816"/>
      <c r="C30" s="659" t="s">
        <v>3539</v>
      </c>
      <c r="D30" s="3605"/>
      <c r="E30" s="3605"/>
      <c r="F30" s="3577"/>
      <c r="G30" s="3638" t="b">
        <v>0</v>
      </c>
      <c r="H30" s="3637">
        <v>0</v>
      </c>
      <c r="I30" s="3637">
        <v>0</v>
      </c>
      <c r="J30" s="3637">
        <v>0</v>
      </c>
      <c r="K30" s="3637">
        <f t="shared" si="2"/>
        <v>0</v>
      </c>
      <c r="L30" s="3637">
        <v>0</v>
      </c>
      <c r="M30" s="3637">
        <v>0</v>
      </c>
      <c r="N30" s="3637">
        <v>0</v>
      </c>
      <c r="O30" s="3586">
        <f t="shared" si="3"/>
        <v>0</v>
      </c>
      <c r="P30" s="661"/>
      <c r="Q30" s="3642">
        <v>0</v>
      </c>
      <c r="R30" s="3643">
        <v>0</v>
      </c>
      <c r="S30" s="906"/>
      <c r="T30" s="768"/>
      <c r="U30" s="2486"/>
    </row>
    <row r="31" spans="1:21">
      <c r="A31" s="738"/>
      <c r="B31" s="816"/>
      <c r="C31" s="659" t="s">
        <v>3540</v>
      </c>
      <c r="D31" s="3605"/>
      <c r="E31" s="3605"/>
      <c r="F31" s="3577"/>
      <c r="G31" s="3638" t="b">
        <v>0</v>
      </c>
      <c r="H31" s="3637">
        <v>0</v>
      </c>
      <c r="I31" s="3637">
        <v>0</v>
      </c>
      <c r="J31" s="3637">
        <v>0</v>
      </c>
      <c r="K31" s="3637">
        <f t="shared" si="2"/>
        <v>0</v>
      </c>
      <c r="L31" s="3637">
        <v>0</v>
      </c>
      <c r="M31" s="3637">
        <v>0</v>
      </c>
      <c r="N31" s="3637">
        <v>0</v>
      </c>
      <c r="O31" s="3586">
        <f t="shared" si="3"/>
        <v>0</v>
      </c>
      <c r="P31" s="661"/>
      <c r="Q31" s="3642">
        <v>0</v>
      </c>
      <c r="R31" s="3643">
        <v>0</v>
      </c>
      <c r="S31" s="906"/>
      <c r="T31" s="768"/>
      <c r="U31" s="2486"/>
    </row>
    <row r="32" spans="1:21">
      <c r="A32" s="738"/>
      <c r="B32" s="816"/>
      <c r="C32" s="659" t="s">
        <v>3541</v>
      </c>
      <c r="D32" s="3605"/>
      <c r="E32" s="3605"/>
      <c r="F32" s="3577"/>
      <c r="G32" s="3638" t="b">
        <v>0</v>
      </c>
      <c r="H32" s="3637">
        <v>0</v>
      </c>
      <c r="I32" s="3637">
        <v>0</v>
      </c>
      <c r="J32" s="3637">
        <v>0</v>
      </c>
      <c r="K32" s="3637">
        <f t="shared" si="2"/>
        <v>0</v>
      </c>
      <c r="L32" s="3637">
        <v>0</v>
      </c>
      <c r="M32" s="3637">
        <v>0</v>
      </c>
      <c r="N32" s="3637">
        <v>0</v>
      </c>
      <c r="O32" s="3586">
        <f t="shared" si="3"/>
        <v>0</v>
      </c>
      <c r="P32" s="661"/>
      <c r="Q32" s="3642">
        <v>0</v>
      </c>
      <c r="R32" s="3643">
        <v>0</v>
      </c>
      <c r="S32" s="906"/>
      <c r="T32" s="768"/>
      <c r="U32" s="2486"/>
    </row>
    <row r="33" spans="1:21">
      <c r="A33" s="738"/>
      <c r="B33" s="816"/>
      <c r="C33" s="659" t="s">
        <v>3542</v>
      </c>
      <c r="D33" s="3605"/>
      <c r="E33" s="3605"/>
      <c r="F33" s="3577"/>
      <c r="G33" s="3638" t="b">
        <v>0</v>
      </c>
      <c r="H33" s="3637">
        <v>0</v>
      </c>
      <c r="I33" s="3637">
        <v>0</v>
      </c>
      <c r="J33" s="3637">
        <v>0</v>
      </c>
      <c r="K33" s="3637">
        <f t="shared" si="2"/>
        <v>0</v>
      </c>
      <c r="L33" s="3637">
        <v>0</v>
      </c>
      <c r="M33" s="3637">
        <v>0</v>
      </c>
      <c r="N33" s="3637">
        <v>0</v>
      </c>
      <c r="O33" s="3586">
        <f t="shared" si="3"/>
        <v>0</v>
      </c>
      <c r="P33" s="661"/>
      <c r="Q33" s="3642">
        <v>0</v>
      </c>
      <c r="R33" s="3643">
        <v>0</v>
      </c>
      <c r="S33" s="906"/>
      <c r="T33" s="768"/>
      <c r="U33" s="2486"/>
    </row>
    <row r="34" spans="1:21">
      <c r="A34" s="738"/>
      <c r="B34" s="816"/>
      <c r="C34" s="659" t="s">
        <v>3543</v>
      </c>
      <c r="D34" s="3605"/>
      <c r="E34" s="3605"/>
      <c r="F34" s="3577"/>
      <c r="G34" s="3638" t="b">
        <v>0</v>
      </c>
      <c r="H34" s="3637">
        <v>0</v>
      </c>
      <c r="I34" s="3637">
        <v>0</v>
      </c>
      <c r="J34" s="3637">
        <v>0</v>
      </c>
      <c r="K34" s="3637">
        <f t="shared" si="2"/>
        <v>0</v>
      </c>
      <c r="L34" s="3637">
        <v>0</v>
      </c>
      <c r="M34" s="3637">
        <v>0</v>
      </c>
      <c r="N34" s="3637">
        <v>0</v>
      </c>
      <c r="O34" s="3586">
        <f t="shared" si="3"/>
        <v>0</v>
      </c>
      <c r="P34" s="661"/>
      <c r="Q34" s="3642">
        <v>0</v>
      </c>
      <c r="R34" s="3643">
        <v>0</v>
      </c>
      <c r="S34" s="906"/>
      <c r="T34" s="768"/>
      <c r="U34" s="2486"/>
    </row>
    <row r="35" spans="1:21">
      <c r="A35" s="738"/>
      <c r="B35" s="816"/>
      <c r="C35" s="659" t="s">
        <v>3544</v>
      </c>
      <c r="D35" s="3605"/>
      <c r="E35" s="3605"/>
      <c r="F35" s="3577"/>
      <c r="G35" s="3638" t="b">
        <v>0</v>
      </c>
      <c r="H35" s="3637">
        <v>0</v>
      </c>
      <c r="I35" s="3637">
        <v>0</v>
      </c>
      <c r="J35" s="3637">
        <v>0</v>
      </c>
      <c r="K35" s="3637">
        <f t="shared" si="2"/>
        <v>0</v>
      </c>
      <c r="L35" s="3637">
        <v>0</v>
      </c>
      <c r="M35" s="3637">
        <v>0</v>
      </c>
      <c r="N35" s="3637">
        <v>0</v>
      </c>
      <c r="O35" s="3586">
        <f t="shared" si="3"/>
        <v>0</v>
      </c>
      <c r="P35" s="661"/>
      <c r="Q35" s="3642">
        <v>0</v>
      </c>
      <c r="R35" s="3643">
        <v>0</v>
      </c>
      <c r="S35" s="906"/>
      <c r="T35" s="768"/>
      <c r="U35" s="2486"/>
    </row>
    <row r="36" spans="1:21">
      <c r="A36" s="738"/>
      <c r="B36" s="816"/>
      <c r="C36" s="659" t="s">
        <v>3545</v>
      </c>
      <c r="D36" s="3635"/>
      <c r="E36" s="3635"/>
      <c r="F36" s="3636"/>
      <c r="G36" s="3638" t="b">
        <v>0</v>
      </c>
      <c r="H36" s="3637">
        <v>0</v>
      </c>
      <c r="I36" s="3637">
        <v>0</v>
      </c>
      <c r="J36" s="3637">
        <v>0</v>
      </c>
      <c r="K36" s="3637">
        <f t="shared" si="2"/>
        <v>0</v>
      </c>
      <c r="L36" s="3637">
        <v>0</v>
      </c>
      <c r="M36" s="3637">
        <v>0</v>
      </c>
      <c r="N36" s="3637">
        <v>0</v>
      </c>
      <c r="O36" s="3586">
        <f t="shared" si="3"/>
        <v>0</v>
      </c>
      <c r="P36" s="661"/>
      <c r="Q36" s="3642">
        <v>0</v>
      </c>
      <c r="R36" s="3643">
        <v>0</v>
      </c>
      <c r="S36" s="906"/>
      <c r="T36" s="768"/>
      <c r="U36" s="2486"/>
    </row>
    <row r="37" spans="1:21">
      <c r="A37" s="738"/>
      <c r="B37" s="816"/>
      <c r="C37" s="659"/>
      <c r="D37" s="3635"/>
      <c r="E37" s="3635"/>
      <c r="F37" s="3636"/>
      <c r="G37" s="3631"/>
      <c r="H37" s="3637"/>
      <c r="I37" s="3637"/>
      <c r="J37" s="3637"/>
      <c r="K37" s="3637"/>
      <c r="L37" s="3637"/>
      <c r="M37" s="3637"/>
      <c r="N37" s="3637"/>
      <c r="O37" s="3633"/>
      <c r="P37" s="661"/>
      <c r="Q37" s="3642"/>
      <c r="R37" s="3643"/>
      <c r="S37" s="906"/>
      <c r="T37" s="768"/>
      <c r="U37" s="2486"/>
    </row>
    <row r="38" spans="1:21">
      <c r="A38" s="738"/>
      <c r="B38" s="816"/>
      <c r="C38" s="659" t="s">
        <v>1544</v>
      </c>
      <c r="D38" s="3635"/>
      <c r="E38" s="3635"/>
      <c r="F38" s="3636"/>
      <c r="G38" s="3638" t="b">
        <v>0</v>
      </c>
      <c r="H38" s="3637">
        <v>0</v>
      </c>
      <c r="I38" s="3637">
        <v>0</v>
      </c>
      <c r="J38" s="3637">
        <v>0</v>
      </c>
      <c r="K38" s="3637">
        <v>0</v>
      </c>
      <c r="L38" s="3637">
        <v>0</v>
      </c>
      <c r="M38" s="3637">
        <v>0</v>
      </c>
      <c r="N38" s="3637">
        <v>0</v>
      </c>
      <c r="O38" s="3586">
        <f>L38+M38-N38</f>
        <v>0</v>
      </c>
      <c r="P38" s="661"/>
      <c r="Q38" s="3642">
        <v>0</v>
      </c>
      <c r="R38" s="3643">
        <v>0</v>
      </c>
      <c r="S38" s="906"/>
      <c r="T38" s="768"/>
      <c r="U38" s="2486"/>
    </row>
    <row r="39" spans="1:21">
      <c r="A39" s="738"/>
      <c r="B39" s="816"/>
      <c r="C39" s="659" t="s">
        <v>1545</v>
      </c>
      <c r="D39" s="3635"/>
      <c r="E39" s="3635"/>
      <c r="F39" s="3636"/>
      <c r="G39" s="3638" t="b">
        <v>1</v>
      </c>
      <c r="H39" s="3637">
        <v>0</v>
      </c>
      <c r="I39" s="3637">
        <v>0</v>
      </c>
      <c r="J39" s="3637">
        <v>0</v>
      </c>
      <c r="K39" s="3637">
        <f>I39+J39</f>
        <v>0</v>
      </c>
      <c r="L39" s="3637">
        <v>0</v>
      </c>
      <c r="M39" s="3637">
        <v>0</v>
      </c>
      <c r="N39" s="3637">
        <v>0</v>
      </c>
      <c r="O39" s="3586">
        <f>L39+M39-N39</f>
        <v>0</v>
      </c>
      <c r="P39" s="661"/>
      <c r="Q39" s="3642">
        <v>0</v>
      </c>
      <c r="R39" s="3643">
        <v>0</v>
      </c>
      <c r="S39" s="906"/>
      <c r="T39" s="768"/>
      <c r="U39" s="2486"/>
    </row>
    <row r="40" spans="1:21">
      <c r="A40" s="738"/>
      <c r="B40" s="816"/>
      <c r="C40" s="659" t="s">
        <v>3551</v>
      </c>
      <c r="D40" s="3605"/>
      <c r="E40" s="3605"/>
      <c r="F40" s="3577"/>
      <c r="G40" s="3638" t="b">
        <v>1</v>
      </c>
      <c r="H40" s="3637">
        <v>0</v>
      </c>
      <c r="I40" s="3637">
        <v>0</v>
      </c>
      <c r="J40" s="3637">
        <v>0</v>
      </c>
      <c r="K40" s="3637">
        <f t="shared" ref="K40:K48" si="4">I40+J40</f>
        <v>0</v>
      </c>
      <c r="L40" s="3637">
        <v>0</v>
      </c>
      <c r="M40" s="3637">
        <v>0</v>
      </c>
      <c r="N40" s="3637">
        <v>0</v>
      </c>
      <c r="O40" s="3586">
        <f t="shared" ref="O40:O48" si="5">L40+M40-N40</f>
        <v>0</v>
      </c>
      <c r="P40" s="661"/>
      <c r="Q40" s="3642">
        <v>0</v>
      </c>
      <c r="R40" s="3643">
        <v>0</v>
      </c>
      <c r="S40" s="906"/>
      <c r="T40" s="768"/>
      <c r="U40" s="2486"/>
    </row>
    <row r="41" spans="1:21">
      <c r="A41" s="738"/>
      <c r="B41" s="816"/>
      <c r="C41" s="659" t="s">
        <v>3552</v>
      </c>
      <c r="D41" s="3605"/>
      <c r="E41" s="3605"/>
      <c r="F41" s="3577"/>
      <c r="G41" s="3638" t="b">
        <v>1</v>
      </c>
      <c r="H41" s="3637">
        <v>0</v>
      </c>
      <c r="I41" s="3637">
        <v>0</v>
      </c>
      <c r="J41" s="3637">
        <v>0</v>
      </c>
      <c r="K41" s="3637">
        <f t="shared" si="4"/>
        <v>0</v>
      </c>
      <c r="L41" s="3637">
        <v>0</v>
      </c>
      <c r="M41" s="3637">
        <v>0</v>
      </c>
      <c r="N41" s="3637">
        <v>0</v>
      </c>
      <c r="O41" s="3586">
        <f t="shared" si="5"/>
        <v>0</v>
      </c>
      <c r="P41" s="661"/>
      <c r="Q41" s="3642">
        <v>0</v>
      </c>
      <c r="R41" s="3643">
        <v>0</v>
      </c>
      <c r="S41" s="906"/>
      <c r="T41" s="768"/>
      <c r="U41" s="2486"/>
    </row>
    <row r="42" spans="1:21">
      <c r="A42" s="738"/>
      <c r="B42" s="816"/>
      <c r="C42" s="659" t="s">
        <v>3553</v>
      </c>
      <c r="D42" s="3605"/>
      <c r="E42" s="3605"/>
      <c r="F42" s="3577"/>
      <c r="G42" s="3638" t="b">
        <v>1</v>
      </c>
      <c r="H42" s="3637">
        <v>0</v>
      </c>
      <c r="I42" s="3637">
        <v>0</v>
      </c>
      <c r="J42" s="3637">
        <v>0</v>
      </c>
      <c r="K42" s="3637">
        <f t="shared" si="4"/>
        <v>0</v>
      </c>
      <c r="L42" s="3637">
        <v>0</v>
      </c>
      <c r="M42" s="3637">
        <v>0</v>
      </c>
      <c r="N42" s="3637">
        <v>0</v>
      </c>
      <c r="O42" s="3586">
        <f t="shared" si="5"/>
        <v>0</v>
      </c>
      <c r="P42" s="661"/>
      <c r="Q42" s="3642">
        <v>0</v>
      </c>
      <c r="R42" s="3643">
        <v>0</v>
      </c>
      <c r="S42" s="906"/>
      <c r="T42" s="768"/>
      <c r="U42" s="2486"/>
    </row>
    <row r="43" spans="1:21">
      <c r="A43" s="738"/>
      <c r="B43" s="816"/>
      <c r="C43" s="659" t="s">
        <v>3554</v>
      </c>
      <c r="D43" s="3605"/>
      <c r="E43" s="3605"/>
      <c r="F43" s="3577"/>
      <c r="G43" s="3638" t="b">
        <v>1</v>
      </c>
      <c r="H43" s="3637">
        <v>0</v>
      </c>
      <c r="I43" s="3637">
        <v>0</v>
      </c>
      <c r="J43" s="3637">
        <v>0</v>
      </c>
      <c r="K43" s="3637">
        <f t="shared" si="4"/>
        <v>0</v>
      </c>
      <c r="L43" s="3637">
        <v>0</v>
      </c>
      <c r="M43" s="3637">
        <v>0</v>
      </c>
      <c r="N43" s="3637">
        <v>0</v>
      </c>
      <c r="O43" s="3586">
        <f t="shared" si="5"/>
        <v>0</v>
      </c>
      <c r="P43" s="661"/>
      <c r="Q43" s="3642">
        <v>0</v>
      </c>
      <c r="R43" s="3643">
        <v>0</v>
      </c>
      <c r="S43" s="906"/>
      <c r="T43" s="768"/>
      <c r="U43" s="2486"/>
    </row>
    <row r="44" spans="1:21">
      <c r="A44" s="738"/>
      <c r="B44" s="816"/>
      <c r="C44" s="659" t="s">
        <v>3555</v>
      </c>
      <c r="D44" s="3605"/>
      <c r="E44" s="3605"/>
      <c r="F44" s="3577"/>
      <c r="G44" s="3638" t="b">
        <v>1</v>
      </c>
      <c r="H44" s="3637">
        <v>0</v>
      </c>
      <c r="I44" s="3637">
        <v>0</v>
      </c>
      <c r="J44" s="3637">
        <v>0</v>
      </c>
      <c r="K44" s="3637">
        <f t="shared" si="4"/>
        <v>0</v>
      </c>
      <c r="L44" s="3637">
        <v>0</v>
      </c>
      <c r="M44" s="3637">
        <v>0</v>
      </c>
      <c r="N44" s="3637">
        <v>0</v>
      </c>
      <c r="O44" s="3586">
        <f t="shared" si="5"/>
        <v>0</v>
      </c>
      <c r="P44" s="661"/>
      <c r="Q44" s="3642">
        <v>0</v>
      </c>
      <c r="R44" s="3643">
        <v>0</v>
      </c>
      <c r="S44" s="906"/>
      <c r="T44" s="768"/>
      <c r="U44" s="2486"/>
    </row>
    <row r="45" spans="1:21">
      <c r="A45" s="738"/>
      <c r="B45" s="816"/>
      <c r="C45" s="659" t="s">
        <v>3556</v>
      </c>
      <c r="D45" s="3605"/>
      <c r="E45" s="3605"/>
      <c r="F45" s="3577"/>
      <c r="G45" s="3638" t="b">
        <v>1</v>
      </c>
      <c r="H45" s="3637">
        <v>0</v>
      </c>
      <c r="I45" s="3637">
        <v>0</v>
      </c>
      <c r="J45" s="3637">
        <v>0</v>
      </c>
      <c r="K45" s="3637">
        <f t="shared" si="4"/>
        <v>0</v>
      </c>
      <c r="L45" s="3637">
        <v>0</v>
      </c>
      <c r="M45" s="3637">
        <v>0</v>
      </c>
      <c r="N45" s="3637">
        <v>0</v>
      </c>
      <c r="O45" s="3586">
        <f t="shared" si="5"/>
        <v>0</v>
      </c>
      <c r="P45" s="661"/>
      <c r="Q45" s="3642">
        <v>0</v>
      </c>
      <c r="R45" s="3643">
        <v>0</v>
      </c>
      <c r="S45" s="906"/>
      <c r="T45" s="768"/>
      <c r="U45" s="2486"/>
    </row>
    <row r="46" spans="1:21">
      <c r="A46" s="738"/>
      <c r="B46" s="816"/>
      <c r="C46" s="659" t="s">
        <v>3557</v>
      </c>
      <c r="D46" s="3605"/>
      <c r="E46" s="3605"/>
      <c r="F46" s="3577"/>
      <c r="G46" s="3638" t="b">
        <v>1</v>
      </c>
      <c r="H46" s="3637">
        <v>0</v>
      </c>
      <c r="I46" s="3637">
        <v>0</v>
      </c>
      <c r="J46" s="3637">
        <v>0</v>
      </c>
      <c r="K46" s="3637">
        <f t="shared" si="4"/>
        <v>0</v>
      </c>
      <c r="L46" s="3637">
        <v>0</v>
      </c>
      <c r="M46" s="3637">
        <v>0</v>
      </c>
      <c r="N46" s="3637">
        <v>0</v>
      </c>
      <c r="O46" s="3586">
        <f t="shared" si="5"/>
        <v>0</v>
      </c>
      <c r="P46" s="661"/>
      <c r="Q46" s="3642">
        <v>0</v>
      </c>
      <c r="R46" s="3643">
        <v>0</v>
      </c>
      <c r="S46" s="906"/>
      <c r="T46" s="768"/>
      <c r="U46" s="2486"/>
    </row>
    <row r="47" spans="1:21">
      <c r="A47" s="738"/>
      <c r="B47" s="816"/>
      <c r="C47" s="659" t="s">
        <v>3558</v>
      </c>
      <c r="D47" s="3605"/>
      <c r="E47" s="3605"/>
      <c r="F47" s="3577"/>
      <c r="G47" s="3638" t="b">
        <v>1</v>
      </c>
      <c r="H47" s="3637">
        <v>0</v>
      </c>
      <c r="I47" s="3637">
        <v>0</v>
      </c>
      <c r="J47" s="3637">
        <v>0</v>
      </c>
      <c r="K47" s="3637">
        <f t="shared" si="4"/>
        <v>0</v>
      </c>
      <c r="L47" s="3637">
        <v>0</v>
      </c>
      <c r="M47" s="3637">
        <v>0</v>
      </c>
      <c r="N47" s="3637">
        <v>0</v>
      </c>
      <c r="O47" s="3586">
        <f t="shared" si="5"/>
        <v>0</v>
      </c>
      <c r="P47" s="661"/>
      <c r="Q47" s="3642">
        <v>0</v>
      </c>
      <c r="R47" s="3643">
        <v>0</v>
      </c>
      <c r="S47" s="906"/>
      <c r="T47" s="768"/>
      <c r="U47" s="2486"/>
    </row>
    <row r="48" spans="1:21">
      <c r="A48" s="738"/>
      <c r="B48" s="816"/>
      <c r="C48" s="659" t="s">
        <v>3559</v>
      </c>
      <c r="D48" s="3635"/>
      <c r="E48" s="3635"/>
      <c r="F48" s="3636"/>
      <c r="G48" s="3638" t="b">
        <v>1</v>
      </c>
      <c r="H48" s="3637">
        <v>0</v>
      </c>
      <c r="I48" s="3637">
        <v>0</v>
      </c>
      <c r="J48" s="3637">
        <v>0</v>
      </c>
      <c r="K48" s="3637">
        <f t="shared" si="4"/>
        <v>0</v>
      </c>
      <c r="L48" s="3637">
        <v>0</v>
      </c>
      <c r="M48" s="3637">
        <v>0</v>
      </c>
      <c r="N48" s="3637">
        <v>0</v>
      </c>
      <c r="O48" s="3586">
        <f t="shared" si="5"/>
        <v>0</v>
      </c>
      <c r="P48" s="661"/>
      <c r="Q48" s="3642">
        <v>0</v>
      </c>
      <c r="R48" s="3643">
        <v>0</v>
      </c>
      <c r="S48" s="906"/>
      <c r="T48" s="768"/>
      <c r="U48" s="2486"/>
    </row>
    <row r="49" spans="1:29">
      <c r="A49" s="738"/>
      <c r="B49" s="816"/>
      <c r="C49" s="659"/>
      <c r="D49" s="3635"/>
      <c r="E49" s="3635"/>
      <c r="F49" s="3636"/>
      <c r="G49" s="3631"/>
      <c r="H49" s="3637"/>
      <c r="I49" s="3637"/>
      <c r="J49" s="3637"/>
      <c r="K49" s="3637"/>
      <c r="L49" s="3637"/>
      <c r="M49" s="3637"/>
      <c r="N49" s="3637"/>
      <c r="O49" s="3633"/>
      <c r="P49" s="661"/>
      <c r="Q49" s="3642"/>
      <c r="R49" s="3643"/>
      <c r="S49" s="906"/>
      <c r="T49" s="768"/>
      <c r="U49" s="2486"/>
    </row>
    <row r="50" spans="1:29">
      <c r="A50" s="738"/>
      <c r="B50" s="816"/>
      <c r="C50" s="556" t="s">
        <v>1269</v>
      </c>
      <c r="D50" s="170"/>
      <c r="E50" s="170"/>
      <c r="F50" s="171"/>
      <c r="G50" s="172"/>
      <c r="H50" s="3639">
        <f t="shared" ref="H50:O50" si="6">SUMIF($G$13:$G$49,"TRUE",H13:H49)</f>
        <v>0</v>
      </c>
      <c r="I50" s="3639">
        <f t="shared" si="6"/>
        <v>0</v>
      </c>
      <c r="J50" s="3639">
        <f t="shared" si="6"/>
        <v>0</v>
      </c>
      <c r="K50" s="3639">
        <f t="shared" si="6"/>
        <v>0</v>
      </c>
      <c r="L50" s="3639">
        <f t="shared" si="6"/>
        <v>0</v>
      </c>
      <c r="M50" s="3639">
        <f t="shared" si="6"/>
        <v>0</v>
      </c>
      <c r="N50" s="3639">
        <f t="shared" si="6"/>
        <v>0</v>
      </c>
      <c r="O50" s="3594">
        <f t="shared" si="6"/>
        <v>0</v>
      </c>
      <c r="P50" s="661"/>
      <c r="Q50" s="3640">
        <f>SUMIF($G$13:$G$49,"TRUE",Q13:Q49)</f>
        <v>0</v>
      </c>
      <c r="R50" s="3594">
        <f>SUMIF($G$13:$G$49,"TRUE",R13:R49)</f>
        <v>0</v>
      </c>
      <c r="S50" s="907"/>
      <c r="T50" s="769"/>
      <c r="U50" s="6534"/>
    </row>
    <row r="51" spans="1:29" s="179" customFormat="1" ht="13.5" thickBot="1">
      <c r="A51" s="740"/>
      <c r="B51" s="822"/>
      <c r="C51" s="561" t="s">
        <v>1270</v>
      </c>
      <c r="D51" s="562"/>
      <c r="E51" s="562"/>
      <c r="F51" s="452"/>
      <c r="G51" s="563"/>
      <c r="H51" s="3595">
        <f t="shared" ref="H51:O51" si="7">SUM(H13:H49)</f>
        <v>0</v>
      </c>
      <c r="I51" s="3595">
        <f t="shared" si="7"/>
        <v>0</v>
      </c>
      <c r="J51" s="3595">
        <f t="shared" si="7"/>
        <v>0</v>
      </c>
      <c r="K51" s="3595">
        <f t="shared" si="7"/>
        <v>0</v>
      </c>
      <c r="L51" s="3595">
        <f t="shared" si="7"/>
        <v>0</v>
      </c>
      <c r="M51" s="3595">
        <f t="shared" si="7"/>
        <v>0</v>
      </c>
      <c r="N51" s="3595">
        <f t="shared" si="7"/>
        <v>0</v>
      </c>
      <c r="O51" s="3595">
        <f t="shared" si="7"/>
        <v>0</v>
      </c>
      <c r="P51" s="662"/>
      <c r="Q51" s="3641">
        <f>SUM(Q13:Q49)</f>
        <v>0</v>
      </c>
      <c r="R51" s="3596">
        <f>SUM(R13:R49)</f>
        <v>0</v>
      </c>
      <c r="S51" s="907"/>
      <c r="T51" s="769"/>
      <c r="U51" s="6534"/>
      <c r="V51" s="1195"/>
      <c r="W51" s="1195"/>
      <c r="X51" s="1195"/>
      <c r="Y51" s="1195"/>
      <c r="Z51" s="1195"/>
      <c r="AA51" s="1195"/>
      <c r="AB51" s="1195"/>
      <c r="AC51" s="1195"/>
    </row>
    <row r="52" spans="1:29">
      <c r="A52" s="738"/>
      <c r="B52" s="816"/>
      <c r="C52" s="820"/>
      <c r="D52" s="820"/>
      <c r="E52" s="820"/>
      <c r="F52" s="870"/>
      <c r="G52" s="870"/>
      <c r="H52" s="870"/>
      <c r="I52" s="870"/>
      <c r="J52" s="870"/>
      <c r="K52" s="870"/>
      <c r="L52" s="871"/>
      <c r="M52" s="871"/>
      <c r="N52" s="871"/>
      <c r="O52" s="871"/>
      <c r="P52" s="662"/>
      <c r="Q52" s="902"/>
      <c r="R52" s="902"/>
      <c r="S52" s="902"/>
      <c r="T52" s="770"/>
      <c r="U52" s="3631"/>
    </row>
    <row r="53" spans="1:29">
      <c r="A53" s="738"/>
      <c r="B53" s="816"/>
      <c r="C53" s="237" t="s">
        <v>56</v>
      </c>
      <c r="D53" s="872" t="s">
        <v>3243</v>
      </c>
      <c r="E53" s="661"/>
      <c r="F53" s="69"/>
      <c r="G53" s="661"/>
      <c r="H53" s="661"/>
      <c r="I53" s="661"/>
      <c r="J53" s="661"/>
      <c r="K53" s="661"/>
      <c r="L53" s="69"/>
      <c r="M53" s="871"/>
      <c r="N53" s="871"/>
      <c r="O53" s="871"/>
      <c r="P53" s="662"/>
      <c r="Q53" s="902"/>
      <c r="R53" s="902"/>
      <c r="S53" s="902"/>
      <c r="T53" s="770"/>
      <c r="U53" s="3631"/>
    </row>
    <row r="54" spans="1:29">
      <c r="A54" s="738"/>
      <c r="B54" s="816"/>
      <c r="C54" s="287"/>
      <c r="D54" s="100" t="s">
        <v>1271</v>
      </c>
      <c r="E54" s="661"/>
      <c r="F54" s="69"/>
      <c r="G54" s="661"/>
      <c r="H54" s="661"/>
      <c r="I54" s="661"/>
      <c r="J54" s="661"/>
      <c r="K54" s="661"/>
      <c r="L54" s="65"/>
      <c r="M54" s="871"/>
      <c r="N54" s="871"/>
      <c r="O54" s="871"/>
      <c r="P54" s="662"/>
      <c r="Q54" s="902"/>
      <c r="R54" s="3428" t="s">
        <v>1279</v>
      </c>
      <c r="S54" s="902"/>
      <c r="T54" s="770"/>
      <c r="U54" s="3631"/>
    </row>
    <row r="55" spans="1:29">
      <c r="A55" s="738"/>
      <c r="B55" s="816"/>
      <c r="C55" s="69"/>
      <c r="D55" s="60"/>
      <c r="E55" s="661"/>
      <c r="F55" s="60"/>
      <c r="G55" s="661"/>
      <c r="H55" s="661"/>
      <c r="I55" s="661"/>
      <c r="J55" s="661"/>
      <c r="K55" s="661"/>
      <c r="L55" s="877"/>
      <c r="M55" s="877"/>
      <c r="N55" s="877"/>
      <c r="O55" s="877"/>
      <c r="P55" s="662"/>
      <c r="Q55" s="903"/>
      <c r="R55" s="903"/>
      <c r="S55" s="903"/>
      <c r="T55" s="771"/>
      <c r="U55" s="7031"/>
    </row>
    <row r="56" spans="1:29">
      <c r="A56" s="738"/>
      <c r="B56" s="741"/>
      <c r="C56" s="738"/>
      <c r="D56" s="738"/>
      <c r="E56" s="738"/>
      <c r="F56" s="719"/>
      <c r="G56" s="720"/>
      <c r="H56" s="720"/>
      <c r="I56" s="720"/>
      <c r="J56" s="720"/>
      <c r="K56" s="720"/>
      <c r="L56" s="749"/>
      <c r="M56" s="749"/>
      <c r="N56" s="749"/>
      <c r="O56" s="749"/>
      <c r="P56" s="740"/>
      <c r="Q56" s="771"/>
      <c r="R56" s="771"/>
      <c r="S56" s="771"/>
      <c r="T56" s="771"/>
      <c r="U56" s="7031"/>
    </row>
    <row r="57" spans="1:29">
      <c r="A57" s="738"/>
      <c r="B57" s="741"/>
      <c r="C57" s="738"/>
      <c r="D57" s="738"/>
      <c r="E57" s="738"/>
      <c r="F57" s="719"/>
      <c r="G57" s="720"/>
      <c r="H57" s="720"/>
      <c r="I57" s="720"/>
      <c r="J57" s="720"/>
      <c r="K57" s="720"/>
      <c r="L57" s="725"/>
      <c r="M57" s="740"/>
      <c r="N57" s="740"/>
      <c r="O57" s="740"/>
      <c r="P57" s="740"/>
      <c r="Q57" s="760"/>
      <c r="R57" s="760"/>
      <c r="S57" s="760"/>
      <c r="T57" s="760"/>
      <c r="U57" s="1195"/>
    </row>
    <row r="58" spans="1:29">
      <c r="A58" s="738"/>
      <c r="B58" s="741"/>
      <c r="C58" s="738"/>
      <c r="D58" s="738"/>
      <c r="E58" s="738"/>
      <c r="F58" s="719"/>
      <c r="G58" s="720"/>
      <c r="H58" s="720"/>
      <c r="I58" s="720"/>
      <c r="J58" s="720"/>
      <c r="K58" s="720"/>
      <c r="L58" s="724"/>
      <c r="M58" s="740"/>
      <c r="N58" s="740"/>
      <c r="O58" s="740"/>
      <c r="P58" s="740"/>
      <c r="Q58" s="760"/>
      <c r="R58" s="760"/>
      <c r="S58" s="760"/>
      <c r="T58" s="760"/>
      <c r="U58" s="1195"/>
    </row>
    <row r="59" spans="1:29" hidden="1">
      <c r="F59" s="7000"/>
      <c r="G59" s="6996"/>
      <c r="H59" s="6996"/>
      <c r="I59" s="6996"/>
      <c r="J59" s="6996"/>
      <c r="K59" s="6996"/>
      <c r="L59" s="6999"/>
      <c r="M59" s="179"/>
      <c r="N59" s="179"/>
      <c r="O59" s="179"/>
      <c r="P59" s="179"/>
      <c r="Q59" s="1195"/>
      <c r="R59" s="1195"/>
      <c r="S59" s="1195"/>
      <c r="T59" s="1195"/>
      <c r="U59" s="1195"/>
    </row>
    <row r="60" spans="1:29" hidden="1">
      <c r="F60" s="6995"/>
      <c r="G60" s="6996"/>
      <c r="H60" s="6996"/>
      <c r="I60" s="6996"/>
      <c r="J60" s="6996"/>
      <c r="K60" s="6996"/>
      <c r="L60" s="6999"/>
      <c r="M60" s="179"/>
      <c r="N60" s="179"/>
      <c r="O60" s="179"/>
      <c r="P60" s="179"/>
      <c r="Q60" s="1195"/>
      <c r="R60" s="1195"/>
      <c r="S60" s="1195"/>
      <c r="T60" s="1195"/>
      <c r="U60" s="1195"/>
    </row>
    <row r="61" spans="1:29" hidden="1">
      <c r="L61" s="179"/>
      <c r="M61" s="179"/>
      <c r="N61" s="179"/>
      <c r="O61" s="179"/>
      <c r="P61" s="179"/>
      <c r="Q61" s="1195"/>
      <c r="R61" s="1195"/>
      <c r="S61" s="1195"/>
      <c r="T61" s="1195"/>
      <c r="U61" s="1195"/>
    </row>
    <row r="62" spans="1:29" hidden="1">
      <c r="L62" s="179"/>
      <c r="M62" s="179"/>
      <c r="N62" s="179"/>
      <c r="O62" s="179"/>
      <c r="P62" s="179"/>
      <c r="Q62" s="1195"/>
      <c r="R62" s="1195"/>
      <c r="S62" s="1195"/>
      <c r="T62" s="1195"/>
      <c r="U62" s="1195"/>
    </row>
  </sheetData>
  <sheetProtection formatCells="0" formatColumns="0" formatRows="0"/>
  <customSheetViews>
    <customSheetView guid="{CC70D5D3-3A1F-46AA-BDCE-F692C2C36BEE}" fitToPage="1">
      <selection activeCell="F12" sqref="F12"/>
      <pageMargins left="0.7" right="0.7" top="0.75" bottom="0.75" header="0.3" footer="0.3"/>
      <pageSetup paperSize="5" scale="35" fitToHeight="0" orientation="landscape" r:id="rId1"/>
    </customSheetView>
    <customSheetView guid="{41E394DC-1FDD-4D1F-8620-137B7012DC10}" showGridLines="0" fitToPage="1">
      <pane xSplit="2" ySplit="12" topLeftCell="E13" activePane="bottomRight" state="frozen"/>
      <selection pane="bottomRight" activeCell="R7" sqref="R7:R12"/>
      <pageMargins left="0.7" right="0.7" top="0.75" bottom="0.75" header="0.3" footer="0.3"/>
      <pageSetup paperSize="5" scale="35" fitToHeight="0" orientation="landscape" r:id="rId2"/>
    </customSheetView>
    <customSheetView guid="{DD364770-73A1-4C6D-9516-629A57F0EB18}" showGridLines="0" fitToPage="1">
      <pane xSplit="2" ySplit="12" topLeftCell="E13" activePane="bottomRight" state="frozen"/>
      <selection pane="bottomRight" activeCell="R7" sqref="R7:R12"/>
      <pageMargins left="0.7" right="0.7" top="0.75" bottom="0.75" header="0.3" footer="0.3"/>
      <pageSetup paperSize="5" scale="35" fitToHeight="0" orientation="landscape" r:id="rId3"/>
    </customSheetView>
    <customSheetView guid="{E14211BF-3959-45CF-A937-AD36AACCEFAC}" showGridLines="0" fitToPage="1">
      <pane xSplit="2" ySplit="12" topLeftCell="E13" activePane="bottomRight" state="frozen"/>
      <selection pane="bottomRight" activeCell="R7" sqref="R7:R12"/>
      <pageMargins left="0.7" right="0.7" top="0.75" bottom="0.75" header="0.3" footer="0.3"/>
      <pageSetup paperSize="5" scale="35" fitToHeight="0" orientation="landscape" r:id="rId4"/>
    </customSheetView>
    <customSheetView guid="{F416BD5B-C3AD-4F61-AAB2-55950A9B7E72}" fitToPage="1">
      <selection activeCell="H19" sqref="H19"/>
      <pageMargins left="0.7" right="0.7" top="0.75" bottom="0.75" header="0.3" footer="0.3"/>
      <pageSetup paperSize="5" scale="35" fitToHeight="0" orientation="landscape" r:id="rId5"/>
    </customSheetView>
  </customSheetViews>
  <mergeCells count="4">
    <mergeCell ref="D7:D10"/>
    <mergeCell ref="E7:E10"/>
    <mergeCell ref="D4:F4"/>
    <mergeCell ref="D5:F5"/>
  </mergeCells>
  <hyperlinks>
    <hyperlink ref="R54" location="Index!A1" display="Index" xr:uid="{00000000-0004-0000-4500-000000000000}"/>
  </hyperlinks>
  <pageMargins left="0.7" right="0.7" top="0.75" bottom="0.75" header="0.3" footer="0.3"/>
  <pageSetup paperSize="5" scale="35" fitToHeight="0" orientation="landscape" r:id="rId6"/>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Sheet65">
    <tabColor theme="9" tint="-0.249977111117893"/>
    <pageSetUpPr fitToPage="1"/>
  </sheetPr>
  <dimension ref="A1:AB53"/>
  <sheetViews>
    <sheetView workbookViewId="0"/>
  </sheetViews>
  <sheetFormatPr defaultColWidth="0" defaultRowHeight="12.75" zeroHeight="1"/>
  <cols>
    <col min="1" max="2" width="9.140625" style="6993" customWidth="1"/>
    <col min="3" max="3" width="40.42578125" style="149" customWidth="1"/>
    <col min="4" max="4" width="15.7109375" style="149" customWidth="1"/>
    <col min="5" max="5" width="24.28515625" style="149" customWidth="1"/>
    <col min="6" max="6" width="13.7109375" style="149" customWidth="1"/>
    <col min="7" max="7" width="15" style="149" bestFit="1" customWidth="1"/>
    <col min="8" max="9" width="15" style="149" customWidth="1"/>
    <col min="10" max="10" width="15.42578125" style="149" customWidth="1"/>
    <col min="11" max="11" width="11.42578125" style="149" bestFit="1" customWidth="1"/>
    <col min="12" max="12" width="9.28515625" style="149" bestFit="1" customWidth="1"/>
    <col min="13" max="13" width="17.28515625" style="149" bestFit="1" customWidth="1"/>
    <col min="14" max="14" width="15.140625" style="149" customWidth="1"/>
    <col min="15" max="15" width="21.28515625" style="198" customWidth="1"/>
    <col min="16" max="16" width="17" style="198" customWidth="1"/>
    <col min="17" max="17" width="12.28515625" style="198" hidden="1" customWidth="1"/>
    <col min="18" max="18" width="13.42578125" style="198" hidden="1" customWidth="1"/>
    <col min="19" max="19" width="13.7109375" style="198" hidden="1" customWidth="1"/>
    <col min="20" max="20" width="11.7109375" style="198" hidden="1" customWidth="1"/>
    <col min="21" max="27" width="0" style="198" hidden="1" customWidth="1"/>
    <col min="28" max="28" width="0" style="149" hidden="1" customWidth="1"/>
    <col min="29" max="16384" width="9.140625" style="149" hidden="1"/>
  </cols>
  <sheetData>
    <row r="1" spans="1:28">
      <c r="A1" s="741"/>
      <c r="B1" s="741"/>
      <c r="C1" s="738"/>
      <c r="D1" s="738"/>
      <c r="E1" s="738"/>
      <c r="F1" s="738"/>
      <c r="G1" s="738"/>
      <c r="H1" s="738"/>
      <c r="I1" s="738"/>
      <c r="J1" s="738"/>
      <c r="K1" s="738"/>
      <c r="L1" s="738"/>
      <c r="M1" s="738"/>
      <c r="N1" s="738"/>
      <c r="O1" s="703"/>
      <c r="P1" s="703"/>
    </row>
    <row r="2" spans="1:28" ht="13.5" thickBot="1">
      <c r="A2" s="741"/>
      <c r="B2" s="816"/>
      <c r="C2" s="661"/>
      <c r="D2" s="661"/>
      <c r="E2" s="661"/>
      <c r="F2" s="661"/>
      <c r="G2" s="661"/>
      <c r="H2" s="661"/>
      <c r="I2" s="661"/>
      <c r="J2" s="661"/>
      <c r="K2" s="661"/>
      <c r="L2" s="661"/>
      <c r="M2" s="661"/>
      <c r="N2" s="661"/>
      <c r="O2" s="661"/>
      <c r="P2" s="703"/>
    </row>
    <row r="3" spans="1:28" s="6954" customFormat="1" ht="16.5" thickBot="1">
      <c r="A3" s="773"/>
      <c r="B3" s="896"/>
      <c r="C3" s="2858" t="s">
        <v>3011</v>
      </c>
      <c r="D3" s="2856"/>
      <c r="E3" s="2856"/>
      <c r="F3" s="2857"/>
      <c r="G3" s="896"/>
      <c r="H3" s="896"/>
      <c r="I3" s="896"/>
      <c r="J3" s="896"/>
      <c r="K3" s="896"/>
      <c r="L3" s="896"/>
      <c r="M3" s="62"/>
      <c r="N3" s="62" t="s">
        <v>2866</v>
      </c>
      <c r="O3" s="896"/>
      <c r="P3" s="761"/>
      <c r="Q3" s="7026"/>
      <c r="R3" s="7026"/>
      <c r="S3" s="7026"/>
      <c r="T3" s="7027"/>
      <c r="U3" s="7027"/>
      <c r="V3" s="7027"/>
      <c r="W3" s="7027"/>
      <c r="X3" s="7027"/>
      <c r="Y3" s="7027"/>
      <c r="Z3" s="7027"/>
      <c r="AA3" s="7027"/>
    </row>
    <row r="4" spans="1:28" s="6954" customFormat="1" ht="15.75">
      <c r="A4" s="773"/>
      <c r="B4" s="896"/>
      <c r="C4" s="2853" t="s">
        <v>57</v>
      </c>
      <c r="D4" s="8622" t="str">
        <f>V.2!D4</f>
        <v>ABC Company</v>
      </c>
      <c r="E4" s="8623"/>
      <c r="F4" s="8624"/>
      <c r="G4" s="896"/>
      <c r="H4" s="896"/>
      <c r="I4" s="896"/>
      <c r="J4" s="896"/>
      <c r="K4" s="896"/>
      <c r="L4" s="896"/>
      <c r="M4" s="896"/>
      <c r="N4" s="896"/>
      <c r="O4" s="896"/>
      <c r="P4" s="761"/>
      <c r="Q4" s="7026"/>
      <c r="R4" s="7026"/>
      <c r="S4" s="7026"/>
      <c r="T4" s="7027"/>
      <c r="U4" s="7027"/>
      <c r="V4" s="7027"/>
      <c r="W4" s="7027"/>
      <c r="X4" s="7027"/>
      <c r="Y4" s="7027"/>
      <c r="Z4" s="7027"/>
      <c r="AA4" s="7027"/>
    </row>
    <row r="5" spans="1:28" s="6954" customFormat="1" ht="16.5" thickBot="1">
      <c r="A5" s="773"/>
      <c r="B5" s="896"/>
      <c r="C5" s="2836" t="s">
        <v>2719</v>
      </c>
      <c r="D5" s="8625">
        <f>V.2!D5</f>
        <v>44196</v>
      </c>
      <c r="E5" s="8626"/>
      <c r="F5" s="8627"/>
      <c r="G5" s="896"/>
      <c r="H5" s="896"/>
      <c r="I5" s="896"/>
      <c r="J5" s="896"/>
      <c r="K5" s="896"/>
      <c r="L5" s="896"/>
      <c r="M5" s="896"/>
      <c r="N5" s="896"/>
      <c r="O5" s="896"/>
      <c r="P5" s="761"/>
      <c r="Q5" s="7026"/>
      <c r="R5" s="7026"/>
      <c r="S5" s="7026"/>
      <c r="T5" s="7027"/>
      <c r="U5" s="7027"/>
      <c r="V5" s="7027"/>
      <c r="W5" s="7027"/>
      <c r="X5" s="7027"/>
      <c r="Y5" s="7027"/>
      <c r="Z5" s="7027"/>
      <c r="AA5" s="7027"/>
    </row>
    <row r="6" spans="1:28" s="6954" customFormat="1" ht="15" customHeight="1">
      <c r="A6" s="774"/>
      <c r="B6" s="900"/>
      <c r="C6" s="882"/>
      <c r="D6" s="882"/>
      <c r="E6" s="882"/>
      <c r="F6" s="882"/>
      <c r="G6" s="882"/>
      <c r="H6" s="882"/>
      <c r="I6" s="882"/>
      <c r="J6" s="882"/>
      <c r="K6" s="882"/>
      <c r="L6" s="882"/>
      <c r="M6" s="882"/>
      <c r="N6" s="882"/>
      <c r="O6" s="882"/>
      <c r="P6" s="702"/>
      <c r="Q6" s="7027"/>
      <c r="R6" s="7027"/>
      <c r="S6" s="7027"/>
      <c r="T6" s="7027"/>
      <c r="U6" s="7027"/>
      <c r="V6" s="7027"/>
      <c r="W6" s="7027"/>
      <c r="X6" s="7027"/>
      <c r="Y6" s="7027"/>
      <c r="Z6" s="7027"/>
      <c r="AA6" s="7027"/>
    </row>
    <row r="7" spans="1:28" s="6954" customFormat="1" ht="15" customHeight="1" thickBot="1">
      <c r="A7" s="774"/>
      <c r="B7" s="900"/>
      <c r="C7" s="882"/>
      <c r="D7" s="882"/>
      <c r="E7" s="882"/>
      <c r="F7" s="882"/>
      <c r="G7" s="882"/>
      <c r="H7" s="882"/>
      <c r="I7" s="882"/>
      <c r="J7" s="882"/>
      <c r="K7" s="882"/>
      <c r="L7" s="882"/>
      <c r="M7" s="882"/>
      <c r="N7" s="882"/>
      <c r="O7" s="882"/>
      <c r="P7" s="702"/>
      <c r="Q7" s="7027"/>
      <c r="R7" s="7027"/>
      <c r="S7" s="7027"/>
      <c r="T7" s="7027"/>
      <c r="U7" s="7027"/>
      <c r="V7" s="7027"/>
      <c r="W7" s="7027"/>
      <c r="X7" s="7027"/>
      <c r="Y7" s="7027"/>
      <c r="Z7" s="7027"/>
      <c r="AA7" s="7027"/>
    </row>
    <row r="8" spans="1:28" ht="15" customHeight="1">
      <c r="A8" s="741"/>
      <c r="B8" s="816"/>
      <c r="C8" s="337"/>
      <c r="D8" s="9102" t="s">
        <v>1224</v>
      </c>
      <c r="E8" s="9102" t="s">
        <v>3264</v>
      </c>
      <c r="F8" s="595"/>
      <c r="G8" s="602"/>
      <c r="H8" s="602"/>
      <c r="I8" s="602"/>
      <c r="J8" s="602" t="s">
        <v>1364</v>
      </c>
      <c r="K8" s="603"/>
      <c r="L8" s="603"/>
      <c r="M8" s="603"/>
      <c r="N8" s="604"/>
      <c r="O8" s="661"/>
      <c r="P8" s="762"/>
      <c r="Q8" s="150"/>
      <c r="R8" s="150"/>
      <c r="S8" s="150"/>
      <c r="T8" s="150"/>
      <c r="U8" s="150"/>
      <c r="AB8" s="198"/>
    </row>
    <row r="9" spans="1:28">
      <c r="A9" s="741"/>
      <c r="B9" s="816"/>
      <c r="C9" s="340"/>
      <c r="D9" s="8902"/>
      <c r="E9" s="8902"/>
      <c r="F9" s="625"/>
      <c r="G9" s="3524"/>
      <c r="H9" s="625"/>
      <c r="I9" s="625"/>
      <c r="J9" s="625" t="s">
        <v>1567</v>
      </c>
      <c r="K9" s="625"/>
      <c r="L9" s="625"/>
      <c r="M9" s="625"/>
      <c r="N9" s="342"/>
      <c r="O9" s="661"/>
      <c r="P9" s="763"/>
      <c r="Q9" s="7028"/>
      <c r="R9" s="7028"/>
      <c r="S9" s="7028"/>
      <c r="T9" s="7029"/>
      <c r="U9" s="150"/>
      <c r="AB9" s="198"/>
    </row>
    <row r="10" spans="1:28">
      <c r="A10" s="741"/>
      <c r="B10" s="816"/>
      <c r="C10" s="340" t="s">
        <v>60</v>
      </c>
      <c r="D10" s="8902"/>
      <c r="E10" s="8902"/>
      <c r="F10" s="625" t="s">
        <v>1246</v>
      </c>
      <c r="G10" s="3524" t="s">
        <v>580</v>
      </c>
      <c r="H10" s="625" t="s">
        <v>3267</v>
      </c>
      <c r="I10" s="625" t="s">
        <v>1525</v>
      </c>
      <c r="J10" s="625" t="s">
        <v>1370</v>
      </c>
      <c r="K10" s="625" t="s">
        <v>1249</v>
      </c>
      <c r="L10" s="625" t="s">
        <v>1250</v>
      </c>
      <c r="M10" s="3822" t="s">
        <v>4162</v>
      </c>
      <c r="N10" s="3857" t="s">
        <v>1262</v>
      </c>
      <c r="O10" s="661"/>
      <c r="P10" s="763"/>
      <c r="Q10" s="193"/>
      <c r="R10" s="193"/>
      <c r="S10" s="193"/>
      <c r="T10" s="7029"/>
      <c r="AB10" s="198"/>
    </row>
    <row r="11" spans="1:28">
      <c r="A11" s="741"/>
      <c r="B11" s="816"/>
      <c r="C11" s="340"/>
      <c r="D11" s="8902"/>
      <c r="E11" s="8902"/>
      <c r="F11" s="625" t="s">
        <v>1259</v>
      </c>
      <c r="G11" s="3524" t="s">
        <v>1260</v>
      </c>
      <c r="H11" s="625" t="s">
        <v>3268</v>
      </c>
      <c r="I11" s="625" t="s">
        <v>1404</v>
      </c>
      <c r="J11" s="647">
        <v>43465</v>
      </c>
      <c r="K11" s="625" t="s">
        <v>1261</v>
      </c>
      <c r="L11" s="625" t="s">
        <v>1261</v>
      </c>
      <c r="M11" s="2837" t="s">
        <v>1261</v>
      </c>
      <c r="N11" s="3857" t="s">
        <v>1261</v>
      </c>
      <c r="O11" s="661"/>
      <c r="P11" s="765"/>
      <c r="Q11" s="193"/>
      <c r="R11" s="193"/>
      <c r="S11" s="193"/>
      <c r="T11" s="7029"/>
      <c r="AB11" s="198"/>
    </row>
    <row r="12" spans="1:28">
      <c r="A12" s="741"/>
      <c r="B12" s="816"/>
      <c r="C12" s="352"/>
      <c r="D12" s="663" t="s">
        <v>344</v>
      </c>
      <c r="E12" s="9109"/>
      <c r="F12" s="401"/>
      <c r="G12" s="663" t="s">
        <v>390</v>
      </c>
      <c r="H12" s="663" t="s">
        <v>792</v>
      </c>
      <c r="I12" s="401"/>
      <c r="J12" s="401" t="s">
        <v>1309</v>
      </c>
      <c r="K12" s="401"/>
      <c r="L12" s="401"/>
      <c r="M12" s="401"/>
      <c r="N12" s="655" t="s">
        <v>1568</v>
      </c>
      <c r="O12" s="661"/>
      <c r="P12" s="763"/>
      <c r="Q12" s="7029"/>
      <c r="R12" s="7029"/>
      <c r="S12" s="7029"/>
      <c r="T12" s="7029"/>
      <c r="AB12" s="198"/>
    </row>
    <row r="13" spans="1:28">
      <c r="A13" s="741"/>
      <c r="B13" s="816"/>
      <c r="C13" s="601" t="s">
        <v>392</v>
      </c>
      <c r="D13" s="152" t="s">
        <v>409</v>
      </c>
      <c r="E13" s="152" t="s">
        <v>410</v>
      </c>
      <c r="F13" s="152" t="s">
        <v>411</v>
      </c>
      <c r="G13" s="152" t="s">
        <v>412</v>
      </c>
      <c r="H13" s="152" t="s">
        <v>412</v>
      </c>
      <c r="I13" s="152" t="s">
        <v>413</v>
      </c>
      <c r="J13" s="153" t="s">
        <v>414</v>
      </c>
      <c r="K13" s="153" t="s">
        <v>415</v>
      </c>
      <c r="L13" s="153" t="s">
        <v>416</v>
      </c>
      <c r="M13" s="153" t="s">
        <v>417</v>
      </c>
      <c r="N13" s="605" t="s">
        <v>418</v>
      </c>
      <c r="O13" s="661"/>
      <c r="P13" s="766"/>
      <c r="Q13" s="7030"/>
      <c r="R13" s="7030"/>
      <c r="S13" s="7030"/>
      <c r="T13" s="7030"/>
      <c r="AB13" s="198"/>
    </row>
    <row r="14" spans="1:28">
      <c r="A14" s="741"/>
      <c r="B14" s="816"/>
      <c r="C14" s="555"/>
      <c r="D14" s="155"/>
      <c r="E14" s="155"/>
      <c r="F14" s="156"/>
      <c r="G14" s="156"/>
      <c r="H14" s="156"/>
      <c r="I14" s="156"/>
      <c r="J14" s="156"/>
      <c r="K14" s="159"/>
      <c r="L14" s="159"/>
      <c r="M14" s="159"/>
      <c r="N14" s="559"/>
      <c r="O14" s="661"/>
      <c r="P14" s="767"/>
      <c r="Q14" s="2168"/>
      <c r="R14" s="2168"/>
      <c r="S14" s="2168"/>
      <c r="T14" s="2168"/>
      <c r="AB14" s="198"/>
    </row>
    <row r="15" spans="1:28">
      <c r="A15" s="741"/>
      <c r="B15" s="816"/>
      <c r="C15" s="436"/>
      <c r="D15" s="161"/>
      <c r="E15" s="161"/>
      <c r="F15" s="162"/>
      <c r="G15" s="163"/>
      <c r="H15" s="163"/>
      <c r="I15" s="163"/>
      <c r="J15" s="163"/>
      <c r="K15" s="166"/>
      <c r="L15" s="166"/>
      <c r="M15" s="166"/>
      <c r="N15" s="560"/>
      <c r="O15" s="661"/>
      <c r="P15" s="767"/>
      <c r="Q15" s="2168"/>
      <c r="R15" s="2168"/>
      <c r="S15" s="2168"/>
      <c r="T15" s="2168"/>
      <c r="AB15" s="198"/>
    </row>
    <row r="16" spans="1:28">
      <c r="A16" s="741"/>
      <c r="B16" s="816"/>
      <c r="C16" s="3591" t="s">
        <v>1528</v>
      </c>
      <c r="D16" s="3635"/>
      <c r="E16" s="3635"/>
      <c r="F16" s="3636"/>
      <c r="G16" s="3638" t="b">
        <v>1</v>
      </c>
      <c r="H16" s="3638" t="b">
        <v>1</v>
      </c>
      <c r="I16" s="3637">
        <v>0</v>
      </c>
      <c r="J16" s="3637">
        <v>0</v>
      </c>
      <c r="K16" s="3637">
        <v>0</v>
      </c>
      <c r="L16" s="3637">
        <v>0</v>
      </c>
      <c r="M16" s="3637">
        <v>0</v>
      </c>
      <c r="N16" s="3586">
        <f>K16+L16-M16</f>
        <v>0</v>
      </c>
      <c r="O16" s="661"/>
      <c r="P16" s="768"/>
      <c r="Q16" s="2486"/>
      <c r="R16" s="2486"/>
      <c r="S16" s="2486"/>
      <c r="T16" s="2486"/>
      <c r="AB16" s="198"/>
    </row>
    <row r="17" spans="1:28">
      <c r="A17" s="741"/>
      <c r="B17" s="816"/>
      <c r="C17" s="3591" t="s">
        <v>1529</v>
      </c>
      <c r="D17" s="3635"/>
      <c r="E17" s="3635"/>
      <c r="F17" s="3636"/>
      <c r="G17" s="3638" t="b">
        <v>1</v>
      </c>
      <c r="H17" s="3638" t="b">
        <v>1</v>
      </c>
      <c r="I17" s="3637">
        <v>0</v>
      </c>
      <c r="J17" s="3637">
        <v>0</v>
      </c>
      <c r="K17" s="3637">
        <v>0</v>
      </c>
      <c r="L17" s="3637">
        <v>0</v>
      </c>
      <c r="M17" s="3637">
        <v>0</v>
      </c>
      <c r="N17" s="3586">
        <f t="shared" ref="N17:N40" si="0">K17+L17-M17</f>
        <v>0</v>
      </c>
      <c r="O17" s="661"/>
      <c r="P17" s="768"/>
      <c r="Q17" s="2486"/>
      <c r="R17" s="2486"/>
      <c r="S17" s="2486"/>
      <c r="T17" s="2486"/>
      <c r="AB17" s="198"/>
    </row>
    <row r="18" spans="1:28">
      <c r="A18" s="741"/>
      <c r="B18" s="816"/>
      <c r="C18" s="3591" t="s">
        <v>1530</v>
      </c>
      <c r="D18" s="3635"/>
      <c r="E18" s="3635"/>
      <c r="F18" s="3636"/>
      <c r="G18" s="3638" t="b">
        <v>1</v>
      </c>
      <c r="H18" s="3638" t="b">
        <v>1</v>
      </c>
      <c r="I18" s="3637">
        <v>0</v>
      </c>
      <c r="J18" s="3637">
        <v>0</v>
      </c>
      <c r="K18" s="3637">
        <v>0</v>
      </c>
      <c r="L18" s="3637">
        <v>0</v>
      </c>
      <c r="M18" s="3637">
        <v>0</v>
      </c>
      <c r="N18" s="3586">
        <f t="shared" si="0"/>
        <v>0</v>
      </c>
      <c r="O18" s="661"/>
      <c r="P18" s="768"/>
      <c r="Q18" s="2486"/>
      <c r="R18" s="2486"/>
      <c r="S18" s="2486"/>
      <c r="T18" s="2486"/>
      <c r="AB18" s="198"/>
    </row>
    <row r="19" spans="1:28">
      <c r="A19" s="741"/>
      <c r="B19" s="816"/>
      <c r="C19" s="3591" t="s">
        <v>3565</v>
      </c>
      <c r="D19" s="3635"/>
      <c r="E19" s="3635"/>
      <c r="F19" s="3636"/>
      <c r="G19" s="3638" t="b">
        <v>1</v>
      </c>
      <c r="H19" s="3638" t="b">
        <v>1</v>
      </c>
      <c r="I19" s="3637">
        <v>0</v>
      </c>
      <c r="J19" s="3637">
        <v>0</v>
      </c>
      <c r="K19" s="3637">
        <v>0</v>
      </c>
      <c r="L19" s="3637">
        <v>0</v>
      </c>
      <c r="M19" s="3637">
        <v>0</v>
      </c>
      <c r="N19" s="3586">
        <f t="shared" si="0"/>
        <v>0</v>
      </c>
      <c r="O19" s="661"/>
      <c r="P19" s="768"/>
      <c r="Q19" s="2486"/>
      <c r="R19" s="2486"/>
      <c r="S19" s="2486"/>
      <c r="T19" s="2486"/>
      <c r="AB19" s="198"/>
    </row>
    <row r="20" spans="1:28">
      <c r="A20" s="741"/>
      <c r="B20" s="816"/>
      <c r="C20" s="3591" t="s">
        <v>3566</v>
      </c>
      <c r="D20" s="3635"/>
      <c r="E20" s="3635"/>
      <c r="F20" s="3636"/>
      <c r="G20" s="3638" t="b">
        <v>1</v>
      </c>
      <c r="H20" s="3638" t="b">
        <v>1</v>
      </c>
      <c r="I20" s="3637">
        <v>0</v>
      </c>
      <c r="J20" s="3637">
        <v>0</v>
      </c>
      <c r="K20" s="3637">
        <v>0</v>
      </c>
      <c r="L20" s="3637">
        <v>0</v>
      </c>
      <c r="M20" s="3637">
        <v>0</v>
      </c>
      <c r="N20" s="3586">
        <f t="shared" si="0"/>
        <v>0</v>
      </c>
      <c r="O20" s="661"/>
      <c r="P20" s="768"/>
      <c r="Q20" s="2486"/>
      <c r="R20" s="2486"/>
      <c r="S20" s="2486"/>
      <c r="T20" s="2486"/>
      <c r="AB20" s="198"/>
    </row>
    <row r="21" spans="1:28">
      <c r="A21" s="741"/>
      <c r="B21" s="816"/>
      <c r="C21" s="3591" t="s">
        <v>3567</v>
      </c>
      <c r="D21" s="3635"/>
      <c r="E21" s="3635"/>
      <c r="F21" s="3636"/>
      <c r="G21" s="3638" t="b">
        <v>1</v>
      </c>
      <c r="H21" s="3638" t="b">
        <v>1</v>
      </c>
      <c r="I21" s="3637">
        <v>0</v>
      </c>
      <c r="J21" s="3637">
        <v>0</v>
      </c>
      <c r="K21" s="3637">
        <v>0</v>
      </c>
      <c r="L21" s="3637">
        <v>0</v>
      </c>
      <c r="M21" s="3637">
        <v>0</v>
      </c>
      <c r="N21" s="3586">
        <f t="shared" si="0"/>
        <v>0</v>
      </c>
      <c r="O21" s="661"/>
      <c r="P21" s="768"/>
      <c r="Q21" s="2486"/>
      <c r="R21" s="2486"/>
      <c r="S21" s="2486"/>
      <c r="T21" s="2486"/>
      <c r="AB21" s="198"/>
    </row>
    <row r="22" spans="1:28">
      <c r="A22" s="741"/>
      <c r="B22" s="816"/>
      <c r="C22" s="3591" t="s">
        <v>3568</v>
      </c>
      <c r="D22" s="3635"/>
      <c r="E22" s="3635"/>
      <c r="F22" s="3636"/>
      <c r="G22" s="3638" t="b">
        <v>1</v>
      </c>
      <c r="H22" s="3638" t="b">
        <v>1</v>
      </c>
      <c r="I22" s="3637">
        <v>0</v>
      </c>
      <c r="J22" s="3637">
        <v>0</v>
      </c>
      <c r="K22" s="3637">
        <v>0</v>
      </c>
      <c r="L22" s="3637">
        <v>0</v>
      </c>
      <c r="M22" s="3637">
        <v>0</v>
      </c>
      <c r="N22" s="3586">
        <f t="shared" si="0"/>
        <v>0</v>
      </c>
      <c r="O22" s="661"/>
      <c r="P22" s="768"/>
      <c r="Q22" s="2486"/>
      <c r="R22" s="2486"/>
      <c r="S22" s="2486"/>
      <c r="T22" s="2486"/>
      <c r="AB22" s="198"/>
    </row>
    <row r="23" spans="1:28">
      <c r="A23" s="741"/>
      <c r="B23" s="816"/>
      <c r="C23" s="3591" t="s">
        <v>3569</v>
      </c>
      <c r="D23" s="3635"/>
      <c r="E23" s="3635"/>
      <c r="F23" s="3636"/>
      <c r="G23" s="3638" t="b">
        <v>1</v>
      </c>
      <c r="H23" s="3638" t="b">
        <v>1</v>
      </c>
      <c r="I23" s="3637">
        <v>0</v>
      </c>
      <c r="J23" s="3637">
        <v>0</v>
      </c>
      <c r="K23" s="3637">
        <v>0</v>
      </c>
      <c r="L23" s="3637">
        <v>0</v>
      </c>
      <c r="M23" s="3637">
        <v>0</v>
      </c>
      <c r="N23" s="3586">
        <f t="shared" si="0"/>
        <v>0</v>
      </c>
      <c r="O23" s="661"/>
      <c r="P23" s="768"/>
      <c r="Q23" s="2486"/>
      <c r="R23" s="2486"/>
      <c r="S23" s="2486"/>
      <c r="T23" s="2486"/>
      <c r="AB23" s="198"/>
    </row>
    <row r="24" spans="1:28">
      <c r="A24" s="741"/>
      <c r="B24" s="816"/>
      <c r="C24" s="3591" t="s">
        <v>3570</v>
      </c>
      <c r="D24" s="3635"/>
      <c r="E24" s="3635"/>
      <c r="F24" s="3636"/>
      <c r="G24" s="3638" t="b">
        <v>1</v>
      </c>
      <c r="H24" s="3638" t="b">
        <v>1</v>
      </c>
      <c r="I24" s="3637">
        <v>0</v>
      </c>
      <c r="J24" s="3637">
        <v>0</v>
      </c>
      <c r="K24" s="3637">
        <v>0</v>
      </c>
      <c r="L24" s="3637">
        <v>0</v>
      </c>
      <c r="M24" s="3637">
        <v>0</v>
      </c>
      <c r="N24" s="3586">
        <f t="shared" si="0"/>
        <v>0</v>
      </c>
      <c r="O24" s="661"/>
      <c r="P24" s="768"/>
      <c r="Q24" s="2486"/>
      <c r="R24" s="2486"/>
      <c r="S24" s="2486"/>
      <c r="T24" s="2486"/>
      <c r="AB24" s="198"/>
    </row>
    <row r="25" spans="1:28">
      <c r="A25" s="741"/>
      <c r="B25" s="816"/>
      <c r="C25" s="3591" t="s">
        <v>3571</v>
      </c>
      <c r="D25" s="3635"/>
      <c r="E25" s="3635"/>
      <c r="F25" s="3636"/>
      <c r="G25" s="3638" t="b">
        <v>1</v>
      </c>
      <c r="H25" s="3638" t="b">
        <v>1</v>
      </c>
      <c r="I25" s="3637">
        <v>0</v>
      </c>
      <c r="J25" s="3637">
        <v>0</v>
      </c>
      <c r="K25" s="3637">
        <v>0</v>
      </c>
      <c r="L25" s="3637">
        <v>0</v>
      </c>
      <c r="M25" s="3637">
        <v>0</v>
      </c>
      <c r="N25" s="3586">
        <f t="shared" si="0"/>
        <v>0</v>
      </c>
      <c r="O25" s="661"/>
      <c r="P25" s="768"/>
      <c r="Q25" s="2486"/>
      <c r="R25" s="2486"/>
      <c r="S25" s="2486"/>
      <c r="T25" s="2486"/>
      <c r="AB25" s="198"/>
    </row>
    <row r="26" spans="1:28">
      <c r="A26" s="741"/>
      <c r="B26" s="816"/>
      <c r="C26" s="3591" t="s">
        <v>3572</v>
      </c>
      <c r="D26" s="3635"/>
      <c r="E26" s="3635"/>
      <c r="F26" s="3636"/>
      <c r="G26" s="3638" t="b">
        <v>1</v>
      </c>
      <c r="H26" s="3638" t="b">
        <v>1</v>
      </c>
      <c r="I26" s="3637">
        <v>0</v>
      </c>
      <c r="J26" s="3637">
        <v>0</v>
      </c>
      <c r="K26" s="3637">
        <v>0</v>
      </c>
      <c r="L26" s="3637">
        <v>0</v>
      </c>
      <c r="M26" s="3637">
        <v>0</v>
      </c>
      <c r="N26" s="3586">
        <f t="shared" si="0"/>
        <v>0</v>
      </c>
      <c r="O26" s="661"/>
      <c r="P26" s="768"/>
      <c r="Q26" s="2486"/>
      <c r="R26" s="2486"/>
      <c r="S26" s="2486"/>
      <c r="T26" s="2486"/>
      <c r="AB26" s="198"/>
    </row>
    <row r="27" spans="1:28">
      <c r="A27" s="741"/>
      <c r="B27" s="816"/>
      <c r="C27" s="3591" t="s">
        <v>3573</v>
      </c>
      <c r="D27" s="3635"/>
      <c r="E27" s="3635"/>
      <c r="F27" s="3636"/>
      <c r="G27" s="3638" t="b">
        <v>1</v>
      </c>
      <c r="H27" s="3638" t="b">
        <v>1</v>
      </c>
      <c r="I27" s="3637">
        <v>0</v>
      </c>
      <c r="J27" s="3637">
        <v>0</v>
      </c>
      <c r="K27" s="3637">
        <v>0</v>
      </c>
      <c r="L27" s="3637">
        <v>0</v>
      </c>
      <c r="M27" s="3637">
        <v>0</v>
      </c>
      <c r="N27" s="3586">
        <f t="shared" si="0"/>
        <v>0</v>
      </c>
      <c r="O27" s="661"/>
      <c r="P27" s="768"/>
      <c r="Q27" s="2486"/>
      <c r="R27" s="2486"/>
      <c r="S27" s="2486"/>
      <c r="T27" s="2486"/>
      <c r="AB27" s="198"/>
    </row>
    <row r="28" spans="1:28">
      <c r="A28" s="741"/>
      <c r="B28" s="816"/>
      <c r="C28" s="3591" t="s">
        <v>3574</v>
      </c>
      <c r="D28" s="3635"/>
      <c r="E28" s="3635"/>
      <c r="F28" s="3636"/>
      <c r="G28" s="3638" t="b">
        <v>1</v>
      </c>
      <c r="H28" s="3638" t="b">
        <v>1</v>
      </c>
      <c r="I28" s="3637">
        <v>0</v>
      </c>
      <c r="J28" s="3637">
        <v>0</v>
      </c>
      <c r="K28" s="3637">
        <v>0</v>
      </c>
      <c r="L28" s="3637">
        <v>0</v>
      </c>
      <c r="M28" s="3637">
        <v>0</v>
      </c>
      <c r="N28" s="3586">
        <f t="shared" si="0"/>
        <v>0</v>
      </c>
      <c r="O28" s="661"/>
      <c r="P28" s="768"/>
      <c r="Q28" s="2486"/>
      <c r="R28" s="2486"/>
      <c r="S28" s="2486"/>
      <c r="T28" s="2486"/>
      <c r="AB28" s="198"/>
    </row>
    <row r="29" spans="1:28">
      <c r="A29" s="741"/>
      <c r="B29" s="816"/>
      <c r="C29" s="3591" t="s">
        <v>3575</v>
      </c>
      <c r="D29" s="3635"/>
      <c r="E29" s="3635"/>
      <c r="F29" s="3636"/>
      <c r="G29" s="3638" t="b">
        <v>1</v>
      </c>
      <c r="H29" s="3638" t="b">
        <v>1</v>
      </c>
      <c r="I29" s="3637">
        <v>0</v>
      </c>
      <c r="J29" s="3637">
        <v>0</v>
      </c>
      <c r="K29" s="3637">
        <v>0</v>
      </c>
      <c r="L29" s="3637">
        <v>0</v>
      </c>
      <c r="M29" s="3637">
        <v>0</v>
      </c>
      <c r="N29" s="3586">
        <f t="shared" si="0"/>
        <v>0</v>
      </c>
      <c r="O29" s="661"/>
      <c r="P29" s="768"/>
      <c r="Q29" s="2486"/>
      <c r="R29" s="2486"/>
      <c r="S29" s="2486"/>
      <c r="T29" s="2486"/>
      <c r="AB29" s="198"/>
    </row>
    <row r="30" spans="1:28">
      <c r="A30" s="741"/>
      <c r="B30" s="816"/>
      <c r="C30" s="3591" t="s">
        <v>3576</v>
      </c>
      <c r="D30" s="3635"/>
      <c r="E30" s="3635"/>
      <c r="F30" s="3636"/>
      <c r="G30" s="3638" t="b">
        <v>1</v>
      </c>
      <c r="H30" s="3638" t="b">
        <v>1</v>
      </c>
      <c r="I30" s="3637">
        <v>0</v>
      </c>
      <c r="J30" s="3637">
        <v>0</v>
      </c>
      <c r="K30" s="3637">
        <v>0</v>
      </c>
      <c r="L30" s="3637">
        <v>0</v>
      </c>
      <c r="M30" s="3637">
        <v>0</v>
      </c>
      <c r="N30" s="3586">
        <f t="shared" si="0"/>
        <v>0</v>
      </c>
      <c r="O30" s="661"/>
      <c r="P30" s="768"/>
      <c r="Q30" s="2486"/>
      <c r="R30" s="2486"/>
      <c r="S30" s="2486"/>
      <c r="T30" s="2486"/>
      <c r="AB30" s="198"/>
    </row>
    <row r="31" spans="1:28">
      <c r="A31" s="741"/>
      <c r="B31" s="816"/>
      <c r="C31" s="3591" t="s">
        <v>3577</v>
      </c>
      <c r="D31" s="3635"/>
      <c r="E31" s="3635"/>
      <c r="F31" s="3636"/>
      <c r="G31" s="3638" t="b">
        <v>1</v>
      </c>
      <c r="H31" s="3638" t="b">
        <v>1</v>
      </c>
      <c r="I31" s="3637">
        <v>0</v>
      </c>
      <c r="J31" s="3637">
        <v>0</v>
      </c>
      <c r="K31" s="3637">
        <v>0</v>
      </c>
      <c r="L31" s="3637">
        <v>0</v>
      </c>
      <c r="M31" s="3637">
        <v>0</v>
      </c>
      <c r="N31" s="3586">
        <f t="shared" si="0"/>
        <v>0</v>
      </c>
      <c r="O31" s="661"/>
      <c r="P31" s="768"/>
      <c r="Q31" s="2486"/>
      <c r="R31" s="2486"/>
      <c r="S31" s="2486"/>
      <c r="T31" s="2486"/>
      <c r="AB31" s="198"/>
    </row>
    <row r="32" spans="1:28">
      <c r="A32" s="741"/>
      <c r="B32" s="816"/>
      <c r="C32" s="3591" t="s">
        <v>3578</v>
      </c>
      <c r="D32" s="3635"/>
      <c r="E32" s="3635"/>
      <c r="F32" s="3636"/>
      <c r="G32" s="3638" t="b">
        <v>1</v>
      </c>
      <c r="H32" s="3638" t="b">
        <v>1</v>
      </c>
      <c r="I32" s="3637">
        <v>0</v>
      </c>
      <c r="J32" s="3637">
        <v>0</v>
      </c>
      <c r="K32" s="3637">
        <v>0</v>
      </c>
      <c r="L32" s="3637">
        <v>0</v>
      </c>
      <c r="M32" s="3637">
        <v>0</v>
      </c>
      <c r="N32" s="3586">
        <f t="shared" si="0"/>
        <v>0</v>
      </c>
      <c r="O32" s="661"/>
      <c r="P32" s="768"/>
      <c r="Q32" s="2486"/>
      <c r="R32" s="2486"/>
      <c r="S32" s="2486"/>
      <c r="T32" s="2486"/>
      <c r="AB32" s="198"/>
    </row>
    <row r="33" spans="1:28">
      <c r="A33" s="741"/>
      <c r="B33" s="816"/>
      <c r="C33" s="3591" t="s">
        <v>3579</v>
      </c>
      <c r="D33" s="3635"/>
      <c r="E33" s="3635"/>
      <c r="F33" s="3636"/>
      <c r="G33" s="3638" t="b">
        <v>1</v>
      </c>
      <c r="H33" s="3638" t="b">
        <v>1</v>
      </c>
      <c r="I33" s="3637">
        <v>0</v>
      </c>
      <c r="J33" s="3637">
        <v>0</v>
      </c>
      <c r="K33" s="3637">
        <v>0</v>
      </c>
      <c r="L33" s="3637">
        <v>0</v>
      </c>
      <c r="M33" s="3637">
        <v>0</v>
      </c>
      <c r="N33" s="3586">
        <f t="shared" si="0"/>
        <v>0</v>
      </c>
      <c r="O33" s="661"/>
      <c r="P33" s="768"/>
      <c r="Q33" s="2486"/>
      <c r="R33" s="2486"/>
      <c r="S33" s="2486"/>
      <c r="T33" s="2486"/>
      <c r="AB33" s="198"/>
    </row>
    <row r="34" spans="1:28">
      <c r="A34" s="741"/>
      <c r="B34" s="816"/>
      <c r="C34" s="3591" t="s">
        <v>3580</v>
      </c>
      <c r="D34" s="3635"/>
      <c r="E34" s="3635"/>
      <c r="F34" s="3636"/>
      <c r="G34" s="3638" t="b">
        <v>1</v>
      </c>
      <c r="H34" s="3638" t="b">
        <v>1</v>
      </c>
      <c r="I34" s="3637">
        <v>0</v>
      </c>
      <c r="J34" s="3637">
        <v>0</v>
      </c>
      <c r="K34" s="3637">
        <v>0</v>
      </c>
      <c r="L34" s="3637">
        <v>0</v>
      </c>
      <c r="M34" s="3637">
        <v>0</v>
      </c>
      <c r="N34" s="3586">
        <f t="shared" si="0"/>
        <v>0</v>
      </c>
      <c r="O34" s="661"/>
      <c r="P34" s="768"/>
      <c r="Q34" s="2486"/>
      <c r="R34" s="2486"/>
      <c r="S34" s="2486"/>
      <c r="T34" s="2486"/>
      <c r="AB34" s="198"/>
    </row>
    <row r="35" spans="1:28">
      <c r="A35" s="741"/>
      <c r="B35" s="816"/>
      <c r="C35" s="3591" t="s">
        <v>3581</v>
      </c>
      <c r="D35" s="3635"/>
      <c r="E35" s="3635"/>
      <c r="F35" s="3636"/>
      <c r="G35" s="3638" t="b">
        <v>1</v>
      </c>
      <c r="H35" s="3638" t="b">
        <v>1</v>
      </c>
      <c r="I35" s="3637">
        <v>0</v>
      </c>
      <c r="J35" s="3637">
        <v>0</v>
      </c>
      <c r="K35" s="3637">
        <v>0</v>
      </c>
      <c r="L35" s="3637">
        <v>0</v>
      </c>
      <c r="M35" s="3637">
        <v>0</v>
      </c>
      <c r="N35" s="3586">
        <f t="shared" si="0"/>
        <v>0</v>
      </c>
      <c r="O35" s="661"/>
      <c r="P35" s="768"/>
      <c r="Q35" s="2486"/>
      <c r="R35" s="2486"/>
      <c r="S35" s="2486"/>
      <c r="T35" s="2486"/>
      <c r="AB35" s="198"/>
    </row>
    <row r="36" spans="1:28">
      <c r="A36" s="741"/>
      <c r="B36" s="816"/>
      <c r="C36" s="3591" t="s">
        <v>3582</v>
      </c>
      <c r="D36" s="3635"/>
      <c r="E36" s="3635"/>
      <c r="F36" s="3636"/>
      <c r="G36" s="3638" t="b">
        <v>1</v>
      </c>
      <c r="H36" s="3638" t="b">
        <v>1</v>
      </c>
      <c r="I36" s="3637">
        <v>0</v>
      </c>
      <c r="J36" s="3637">
        <v>0</v>
      </c>
      <c r="K36" s="3637">
        <v>0</v>
      </c>
      <c r="L36" s="3637">
        <v>0</v>
      </c>
      <c r="M36" s="3637">
        <v>0</v>
      </c>
      <c r="N36" s="3586">
        <f t="shared" si="0"/>
        <v>0</v>
      </c>
      <c r="O36" s="661"/>
      <c r="P36" s="768"/>
      <c r="Q36" s="2486"/>
      <c r="R36" s="2486"/>
      <c r="S36" s="2486"/>
      <c r="T36" s="2486"/>
      <c r="AB36" s="198"/>
    </row>
    <row r="37" spans="1:28">
      <c r="A37" s="741"/>
      <c r="B37" s="816"/>
      <c r="C37" s="3591" t="s">
        <v>3583</v>
      </c>
      <c r="D37" s="3635"/>
      <c r="E37" s="3635"/>
      <c r="F37" s="3636"/>
      <c r="G37" s="3638" t="b">
        <v>1</v>
      </c>
      <c r="H37" s="3638" t="b">
        <v>1</v>
      </c>
      <c r="I37" s="3637">
        <v>0</v>
      </c>
      <c r="J37" s="3637">
        <v>0</v>
      </c>
      <c r="K37" s="3637">
        <v>0</v>
      </c>
      <c r="L37" s="3637">
        <v>0</v>
      </c>
      <c r="M37" s="3637">
        <v>0</v>
      </c>
      <c r="N37" s="3586">
        <f t="shared" si="0"/>
        <v>0</v>
      </c>
      <c r="O37" s="661"/>
      <c r="P37" s="768"/>
      <c r="Q37" s="2486"/>
      <c r="R37" s="2486"/>
      <c r="S37" s="2486"/>
      <c r="T37" s="2486"/>
      <c r="AB37" s="198"/>
    </row>
    <row r="38" spans="1:28">
      <c r="A38" s="741"/>
      <c r="B38" s="816"/>
      <c r="C38" s="3591" t="s">
        <v>3584</v>
      </c>
      <c r="D38" s="3635"/>
      <c r="E38" s="3635"/>
      <c r="F38" s="3636"/>
      <c r="G38" s="3638" t="b">
        <v>1</v>
      </c>
      <c r="H38" s="3638" t="b">
        <v>1</v>
      </c>
      <c r="I38" s="3637">
        <v>0</v>
      </c>
      <c r="J38" s="3637">
        <v>0</v>
      </c>
      <c r="K38" s="3637">
        <v>0</v>
      </c>
      <c r="L38" s="3637">
        <v>0</v>
      </c>
      <c r="M38" s="3637">
        <v>0</v>
      </c>
      <c r="N38" s="3586">
        <f t="shared" si="0"/>
        <v>0</v>
      </c>
      <c r="O38" s="661"/>
      <c r="P38" s="768"/>
      <c r="Q38" s="2486"/>
      <c r="R38" s="2486"/>
      <c r="S38" s="2486"/>
      <c r="T38" s="2486"/>
      <c r="AB38" s="198"/>
    </row>
    <row r="39" spans="1:28">
      <c r="A39" s="741"/>
      <c r="B39" s="816"/>
      <c r="C39" s="3591" t="s">
        <v>3585</v>
      </c>
      <c r="D39" s="3635"/>
      <c r="E39" s="3635"/>
      <c r="F39" s="3636"/>
      <c r="G39" s="3638" t="b">
        <v>1</v>
      </c>
      <c r="H39" s="3638" t="b">
        <v>1</v>
      </c>
      <c r="I39" s="3637">
        <v>0</v>
      </c>
      <c r="J39" s="3637">
        <v>0</v>
      </c>
      <c r="K39" s="3637">
        <v>0</v>
      </c>
      <c r="L39" s="3637">
        <v>0</v>
      </c>
      <c r="M39" s="3637">
        <v>0</v>
      </c>
      <c r="N39" s="3586">
        <f t="shared" si="0"/>
        <v>0</v>
      </c>
      <c r="O39" s="661"/>
      <c r="P39" s="768"/>
      <c r="Q39" s="2486"/>
      <c r="R39" s="2486"/>
      <c r="S39" s="2486"/>
      <c r="T39" s="2486"/>
      <c r="AB39" s="198"/>
    </row>
    <row r="40" spans="1:28">
      <c r="A40" s="741"/>
      <c r="B40" s="816"/>
      <c r="C40" s="3591" t="s">
        <v>3586</v>
      </c>
      <c r="D40" s="3635"/>
      <c r="E40" s="3635"/>
      <c r="F40" s="3636"/>
      <c r="G40" s="3638" t="b">
        <v>1</v>
      </c>
      <c r="H40" s="3638" t="b">
        <v>1</v>
      </c>
      <c r="I40" s="3637">
        <v>0</v>
      </c>
      <c r="J40" s="3637">
        <v>0</v>
      </c>
      <c r="K40" s="3637">
        <v>0</v>
      </c>
      <c r="L40" s="3637">
        <v>0</v>
      </c>
      <c r="M40" s="3637">
        <v>0</v>
      </c>
      <c r="N40" s="3586">
        <f t="shared" si="0"/>
        <v>0</v>
      </c>
      <c r="O40" s="661"/>
      <c r="P40" s="768"/>
      <c r="Q40" s="2486"/>
      <c r="R40" s="2486"/>
      <c r="S40" s="2486"/>
      <c r="T40" s="2486"/>
      <c r="AB40" s="198"/>
    </row>
    <row r="41" spans="1:28">
      <c r="A41" s="741"/>
      <c r="B41" s="816"/>
      <c r="C41" s="556" t="s">
        <v>1269</v>
      </c>
      <c r="D41" s="170"/>
      <c r="E41" s="170"/>
      <c r="F41" s="171"/>
      <c r="G41" s="172"/>
      <c r="H41" s="172"/>
      <c r="I41" s="3639">
        <f t="shared" ref="I41:N41" si="1">SUMIF($H$16:$H$40,"TRUE",I16:I40)</f>
        <v>0</v>
      </c>
      <c r="J41" s="3639">
        <f t="shared" si="1"/>
        <v>0</v>
      </c>
      <c r="K41" s="3639">
        <f t="shared" si="1"/>
        <v>0</v>
      </c>
      <c r="L41" s="3639">
        <f t="shared" si="1"/>
        <v>0</v>
      </c>
      <c r="M41" s="3639">
        <f t="shared" si="1"/>
        <v>0</v>
      </c>
      <c r="N41" s="3594">
        <f t="shared" si="1"/>
        <v>0</v>
      </c>
      <c r="O41" s="661"/>
      <c r="P41" s="769"/>
      <c r="Q41" s="6534"/>
      <c r="R41" s="6534"/>
      <c r="S41" s="6534"/>
      <c r="T41" s="6534"/>
      <c r="AB41" s="198"/>
    </row>
    <row r="42" spans="1:28" s="179" customFormat="1" ht="13.5" thickBot="1">
      <c r="A42" s="775"/>
      <c r="B42" s="822"/>
      <c r="C42" s="561" t="s">
        <v>1270</v>
      </c>
      <c r="D42" s="562"/>
      <c r="E42" s="562"/>
      <c r="F42" s="452"/>
      <c r="G42" s="563"/>
      <c r="H42" s="563"/>
      <c r="I42" s="3595">
        <f t="shared" ref="I42:N42" si="2">SUM(I16:I40)</f>
        <v>0</v>
      </c>
      <c r="J42" s="3595">
        <f t="shared" si="2"/>
        <v>0</v>
      </c>
      <c r="K42" s="3595">
        <f t="shared" si="2"/>
        <v>0</v>
      </c>
      <c r="L42" s="3595">
        <f t="shared" si="2"/>
        <v>0</v>
      </c>
      <c r="M42" s="3595">
        <f t="shared" si="2"/>
        <v>0</v>
      </c>
      <c r="N42" s="3596">
        <f t="shared" si="2"/>
        <v>0</v>
      </c>
      <c r="O42" s="662"/>
      <c r="P42" s="769"/>
      <c r="Q42" s="6534"/>
      <c r="R42" s="6534"/>
      <c r="S42" s="6534"/>
      <c r="T42" s="6534"/>
      <c r="U42" s="1195"/>
      <c r="V42" s="1195"/>
      <c r="W42" s="1195"/>
      <c r="X42" s="1195"/>
      <c r="Y42" s="1195"/>
      <c r="Z42" s="1195"/>
      <c r="AA42" s="1195"/>
      <c r="AB42" s="1195"/>
    </row>
    <row r="43" spans="1:28">
      <c r="A43" s="741"/>
      <c r="B43" s="816"/>
      <c r="C43" s="820"/>
      <c r="D43" s="820"/>
      <c r="E43" s="820"/>
      <c r="F43" s="870"/>
      <c r="G43" s="870"/>
      <c r="H43" s="870"/>
      <c r="I43" s="870"/>
      <c r="J43" s="871"/>
      <c r="K43" s="871"/>
      <c r="L43" s="871"/>
      <c r="M43" s="871"/>
      <c r="N43" s="871"/>
      <c r="O43" s="662"/>
      <c r="P43" s="770"/>
      <c r="Q43" s="3631"/>
      <c r="R43" s="3631"/>
      <c r="S43" s="3631"/>
    </row>
    <row r="44" spans="1:28">
      <c r="A44" s="741"/>
      <c r="B44" s="816"/>
      <c r="C44" s="237" t="s">
        <v>56</v>
      </c>
      <c r="D44" s="872" t="s">
        <v>3243</v>
      </c>
      <c r="E44" s="661"/>
      <c r="F44" s="69"/>
      <c r="G44" s="661"/>
      <c r="H44" s="661"/>
      <c r="I44" s="661"/>
      <c r="J44" s="69"/>
      <c r="K44" s="871"/>
      <c r="L44" s="871"/>
      <c r="M44" s="871"/>
      <c r="N44" s="871"/>
      <c r="O44" s="662"/>
      <c r="P44" s="770"/>
      <c r="Q44" s="3631"/>
      <c r="R44" s="3631"/>
      <c r="S44" s="3631"/>
    </row>
    <row r="45" spans="1:28">
      <c r="A45" s="741"/>
      <c r="B45" s="816"/>
      <c r="C45" s="287"/>
      <c r="D45" s="100" t="s">
        <v>1271</v>
      </c>
      <c r="E45" s="661"/>
      <c r="F45" s="69"/>
      <c r="G45" s="661"/>
      <c r="H45" s="661"/>
      <c r="I45" s="661"/>
      <c r="J45" s="65"/>
      <c r="K45" s="871"/>
      <c r="L45" s="871"/>
      <c r="M45" s="3428"/>
      <c r="N45" s="3428" t="s">
        <v>1279</v>
      </c>
      <c r="O45" s="662"/>
      <c r="P45" s="770"/>
      <c r="Q45" s="3631"/>
      <c r="R45" s="3631"/>
      <c r="S45" s="3631"/>
    </row>
    <row r="46" spans="1:28">
      <c r="A46" s="741"/>
      <c r="B46" s="816"/>
      <c r="C46" s="69"/>
      <c r="D46" s="100" t="s">
        <v>3269</v>
      </c>
      <c r="E46" s="661"/>
      <c r="F46" s="60"/>
      <c r="G46" s="661"/>
      <c r="H46" s="661"/>
      <c r="I46" s="661"/>
      <c r="J46" s="877"/>
      <c r="K46" s="877"/>
      <c r="L46" s="877"/>
      <c r="M46" s="877"/>
      <c r="N46" s="877"/>
      <c r="O46" s="662"/>
      <c r="P46" s="771"/>
      <c r="Q46" s="7031"/>
      <c r="R46" s="7031"/>
      <c r="S46" s="7031"/>
    </row>
    <row r="47" spans="1:28">
      <c r="A47" s="741"/>
      <c r="B47" s="741"/>
      <c r="C47" s="738"/>
      <c r="D47" s="738"/>
      <c r="E47" s="738"/>
      <c r="F47" s="719"/>
      <c r="G47" s="720"/>
      <c r="H47" s="720"/>
      <c r="I47" s="720"/>
      <c r="J47" s="749"/>
      <c r="K47" s="749"/>
      <c r="L47" s="749"/>
      <c r="M47" s="749"/>
      <c r="N47" s="740"/>
      <c r="O47" s="771"/>
      <c r="P47" s="771"/>
      <c r="Q47" s="7031"/>
      <c r="R47" s="7031"/>
      <c r="S47" s="7031"/>
    </row>
    <row r="48" spans="1:28">
      <c r="A48" s="741"/>
      <c r="B48" s="741"/>
      <c r="C48" s="738"/>
      <c r="D48" s="738"/>
      <c r="E48" s="738"/>
      <c r="F48" s="719"/>
      <c r="G48" s="720"/>
      <c r="H48" s="720"/>
      <c r="I48" s="720"/>
      <c r="J48" s="725"/>
      <c r="K48" s="740"/>
      <c r="L48" s="740"/>
      <c r="M48" s="740"/>
      <c r="N48" s="740"/>
      <c r="O48" s="760"/>
      <c r="P48" s="760"/>
      <c r="Q48" s="1195"/>
      <c r="R48" s="1195"/>
      <c r="S48" s="1195"/>
    </row>
    <row r="49" spans="6:19" hidden="1">
      <c r="F49" s="6995"/>
      <c r="G49" s="6996"/>
      <c r="H49" s="6996"/>
      <c r="I49" s="6996"/>
      <c r="J49" s="6999"/>
      <c r="K49" s="179"/>
      <c r="L49" s="179"/>
      <c r="M49" s="179"/>
      <c r="N49" s="179"/>
      <c r="O49" s="1195"/>
      <c r="P49" s="1195"/>
      <c r="Q49" s="1195"/>
      <c r="R49" s="1195"/>
      <c r="S49" s="1195"/>
    </row>
    <row r="50" spans="6:19" hidden="1">
      <c r="F50" s="7000"/>
      <c r="G50" s="6996"/>
      <c r="H50" s="6996"/>
      <c r="I50" s="6996"/>
      <c r="J50" s="6999"/>
      <c r="K50" s="179"/>
      <c r="L50" s="179"/>
      <c r="M50" s="179"/>
      <c r="N50" s="179"/>
      <c r="O50" s="1195"/>
      <c r="P50" s="1195"/>
      <c r="Q50" s="1195"/>
      <c r="R50" s="1195"/>
      <c r="S50" s="1195"/>
    </row>
    <row r="51" spans="6:19" hidden="1">
      <c r="F51" s="6995"/>
      <c r="G51" s="6996"/>
      <c r="H51" s="6996"/>
      <c r="I51" s="6996"/>
      <c r="J51" s="6999"/>
      <c r="K51" s="179"/>
      <c r="L51" s="179"/>
      <c r="M51" s="179"/>
      <c r="N51" s="179"/>
      <c r="O51" s="1195"/>
      <c r="P51" s="1195"/>
      <c r="Q51" s="1195"/>
      <c r="R51" s="1195"/>
      <c r="S51" s="1195"/>
    </row>
    <row r="52" spans="6:19" hidden="1">
      <c r="J52" s="179"/>
      <c r="K52" s="179"/>
      <c r="L52" s="179"/>
      <c r="M52" s="179"/>
      <c r="N52" s="179"/>
      <c r="O52" s="1195"/>
      <c r="P52" s="1195"/>
      <c r="Q52" s="1195"/>
      <c r="R52" s="1195"/>
      <c r="S52" s="1195"/>
    </row>
    <row r="53" spans="6:19" hidden="1">
      <c r="J53" s="179"/>
      <c r="K53" s="179"/>
      <c r="L53" s="179"/>
      <c r="M53" s="179"/>
      <c r="N53" s="179"/>
      <c r="O53" s="1195"/>
      <c r="P53" s="1195"/>
      <c r="Q53" s="1195"/>
      <c r="R53" s="1195"/>
      <c r="S53" s="1195"/>
    </row>
  </sheetData>
  <sheetProtection formatCells="0" formatColumns="0" formatRows="0"/>
  <customSheetViews>
    <customSheetView guid="{CC70D5D3-3A1F-46AA-BDCE-F692C2C36BEE}" fitToPage="1">
      <selection activeCell="H18" sqref="H18"/>
      <pageMargins left="0.7" right="0.7" top="0.75" bottom="0.75" header="0.3" footer="0.3"/>
      <pageSetup paperSize="5" scale="35" fitToHeight="0" orientation="landscape" r:id="rId1"/>
    </customSheetView>
    <customSheetView guid="{41E394DC-1FDD-4D1F-8620-137B7012DC10}" showGridLines="0" fitToPage="1">
      <pane xSplit="2" ySplit="12" topLeftCell="C13" activePane="bottomRight" state="frozen"/>
      <selection pane="bottomRight" activeCell="A4" sqref="A4"/>
      <pageMargins left="0.7" right="0.7" top="0.75" bottom="0.75" header="0.3" footer="0.3"/>
      <pageSetup paperSize="5" scale="35" fitToHeight="0" orientation="landscape" r:id="rId2"/>
    </customSheetView>
    <customSheetView guid="{DD364770-73A1-4C6D-9516-629A57F0EB18}" showGridLines="0" fitToPage="1">
      <pane xSplit="2" ySplit="12" topLeftCell="C13" activePane="bottomRight" state="frozen"/>
      <selection pane="bottomRight" activeCell="A4" sqref="A4"/>
      <pageMargins left="0.7" right="0.7" top="0.75" bottom="0.75" header="0.3" footer="0.3"/>
      <pageSetup paperSize="5" scale="35" fitToHeight="0" orientation="landscape" r:id="rId3"/>
    </customSheetView>
    <customSheetView guid="{E14211BF-3959-45CF-A937-AD36AACCEFAC}" showGridLines="0" fitToPage="1">
      <pane xSplit="2" ySplit="12" topLeftCell="C13" activePane="bottomRight" state="frozen"/>
      <selection pane="bottomRight" activeCell="A4" sqref="A4"/>
      <pageMargins left="0.7" right="0.7" top="0.75" bottom="0.75" header="0.3" footer="0.3"/>
      <pageSetup paperSize="5" scale="35" fitToHeight="0" orientation="landscape" r:id="rId4"/>
    </customSheetView>
    <customSheetView guid="{F416BD5B-C3AD-4F61-AAB2-55950A9B7E72}" fitToPage="1">
      <selection activeCell="A4" sqref="A4"/>
      <pageMargins left="0.7" right="0.7" top="0.75" bottom="0.75" header="0.3" footer="0.3"/>
      <pageSetup paperSize="5" scale="35" fitToHeight="0" orientation="landscape" r:id="rId5"/>
    </customSheetView>
  </customSheetViews>
  <mergeCells count="4">
    <mergeCell ref="D8:D11"/>
    <mergeCell ref="E8:E12"/>
    <mergeCell ref="D4:F4"/>
    <mergeCell ref="D5:F5"/>
  </mergeCells>
  <hyperlinks>
    <hyperlink ref="N45" location="Index!A1" display="Index" xr:uid="{00000000-0004-0000-4600-000000000000}"/>
  </hyperlinks>
  <pageMargins left="0.7" right="0.7" top="0.75" bottom="0.75" header="0.3" footer="0.3"/>
  <pageSetup paperSize="5" scale="35" fitToHeight="0" orientation="landscape" r:id="rId6"/>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Sheet66">
    <tabColor theme="9" tint="-0.249977111117893"/>
    <pageSetUpPr fitToPage="1"/>
  </sheetPr>
  <dimension ref="A1:AA75"/>
  <sheetViews>
    <sheetView workbookViewId="0"/>
  </sheetViews>
  <sheetFormatPr defaultColWidth="0" defaultRowHeight="12.75" zeroHeight="1"/>
  <cols>
    <col min="1" max="1" width="9.140625" style="149" customWidth="1"/>
    <col min="2" max="2" width="9.140625" style="6993" customWidth="1"/>
    <col min="3" max="3" width="40.42578125" style="149" customWidth="1"/>
    <col min="4" max="5" width="14" style="149" customWidth="1"/>
    <col min="6" max="6" width="7.42578125" style="149" bestFit="1" customWidth="1"/>
    <col min="7" max="7" width="15" style="149" bestFit="1" customWidth="1"/>
    <col min="8" max="11" width="15" style="149" customWidth="1"/>
    <col min="12" max="12" width="19.42578125" style="149" bestFit="1" customWidth="1"/>
    <col min="13" max="13" width="13.140625" style="149" bestFit="1" customWidth="1"/>
    <col min="14" max="14" width="14.140625" style="149" customWidth="1"/>
    <col min="15" max="15" width="14.7109375" style="149" customWidth="1"/>
    <col min="16" max="16" width="17.28515625" style="149" bestFit="1" customWidth="1"/>
    <col min="17" max="17" width="9.140625" style="149" customWidth="1"/>
    <col min="18" max="18" width="13.42578125" style="198" customWidth="1"/>
    <col min="19" max="19" width="13.7109375" style="198" hidden="1" customWidth="1"/>
    <col min="20" max="20" width="11.7109375" style="198" hidden="1" customWidth="1"/>
    <col min="21" max="27" width="0" style="198" hidden="1" customWidth="1"/>
    <col min="28" max="16384" width="9.140625" style="149" hidden="1"/>
  </cols>
  <sheetData>
    <row r="1" spans="1:27">
      <c r="A1" s="738"/>
      <c r="B1" s="741"/>
      <c r="C1" s="738"/>
      <c r="D1" s="738"/>
      <c r="E1" s="738"/>
      <c r="F1" s="738"/>
      <c r="G1" s="738"/>
      <c r="H1" s="738"/>
      <c r="I1" s="738"/>
      <c r="J1" s="738"/>
      <c r="K1" s="738"/>
      <c r="L1" s="738"/>
      <c r="M1" s="738"/>
      <c r="N1" s="738"/>
      <c r="O1" s="738"/>
      <c r="P1" s="738"/>
      <c r="Q1" s="738"/>
      <c r="R1" s="703"/>
    </row>
    <row r="2" spans="1:27" ht="13.5" thickBot="1">
      <c r="A2" s="738"/>
      <c r="B2" s="816"/>
      <c r="C2" s="661"/>
      <c r="D2" s="661"/>
      <c r="E2" s="661"/>
      <c r="F2" s="661"/>
      <c r="G2" s="661"/>
      <c r="H2" s="661"/>
      <c r="I2" s="661"/>
      <c r="J2" s="661"/>
      <c r="K2" s="661"/>
      <c r="L2" s="661"/>
      <c r="M2" s="661"/>
      <c r="N2" s="661"/>
      <c r="O2" s="661"/>
      <c r="P2" s="661"/>
      <c r="Q2" s="661"/>
      <c r="R2" s="703"/>
    </row>
    <row r="3" spans="1:27" s="6954" customFormat="1" ht="16.5" thickBot="1">
      <c r="A3" s="739"/>
      <c r="B3" s="896"/>
      <c r="C3" s="2858" t="s">
        <v>3012</v>
      </c>
      <c r="D3" s="2856"/>
      <c r="E3" s="2856"/>
      <c r="F3" s="2857"/>
      <c r="G3" s="896"/>
      <c r="H3" s="896"/>
      <c r="I3" s="896"/>
      <c r="J3" s="896"/>
      <c r="K3" s="896"/>
      <c r="L3" s="896"/>
      <c r="M3" s="896"/>
      <c r="N3" s="896"/>
      <c r="O3" s="896"/>
      <c r="P3" s="62" t="s">
        <v>2867</v>
      </c>
      <c r="Q3" s="896"/>
      <c r="R3" s="703"/>
      <c r="S3" s="7026"/>
      <c r="T3" s="7027"/>
      <c r="U3" s="7027"/>
      <c r="V3" s="7027"/>
      <c r="W3" s="7027"/>
      <c r="X3" s="7027"/>
      <c r="Y3" s="7027"/>
      <c r="Z3" s="7027"/>
      <c r="AA3" s="7027"/>
    </row>
    <row r="4" spans="1:27" s="6954" customFormat="1" ht="15.75">
      <c r="A4" s="739"/>
      <c r="B4" s="896"/>
      <c r="C4" s="2853" t="s">
        <v>57</v>
      </c>
      <c r="D4" s="8622" t="str">
        <f>V.3!D4</f>
        <v>ABC Company</v>
      </c>
      <c r="E4" s="8623"/>
      <c r="F4" s="8624"/>
      <c r="G4" s="896"/>
      <c r="H4" s="896"/>
      <c r="I4" s="896"/>
      <c r="J4" s="896"/>
      <c r="K4" s="896"/>
      <c r="L4" s="896"/>
      <c r="M4" s="896"/>
      <c r="N4" s="896"/>
      <c r="O4" s="896"/>
      <c r="P4" s="896"/>
      <c r="Q4" s="896"/>
      <c r="R4" s="703"/>
      <c r="S4" s="7026"/>
      <c r="T4" s="7027"/>
      <c r="U4" s="7027"/>
      <c r="V4" s="7027"/>
      <c r="W4" s="7027"/>
      <c r="X4" s="7027"/>
      <c r="Y4" s="7027"/>
      <c r="Z4" s="7027"/>
      <c r="AA4" s="7027"/>
    </row>
    <row r="5" spans="1:27" s="6954" customFormat="1" ht="16.5" thickBot="1">
      <c r="A5" s="739"/>
      <c r="B5" s="896"/>
      <c r="C5" s="2836" t="s">
        <v>2719</v>
      </c>
      <c r="D5" s="8625">
        <f>V.3!D5</f>
        <v>44196</v>
      </c>
      <c r="E5" s="8626"/>
      <c r="F5" s="8627"/>
      <c r="G5" s="896"/>
      <c r="H5" s="896"/>
      <c r="I5" s="896"/>
      <c r="J5" s="896"/>
      <c r="K5" s="896"/>
      <c r="L5" s="896"/>
      <c r="M5" s="896"/>
      <c r="N5" s="896"/>
      <c r="O5" s="896"/>
      <c r="P5" s="896"/>
      <c r="Q5" s="896"/>
      <c r="R5" s="703"/>
      <c r="S5" s="7026"/>
      <c r="T5" s="7027"/>
      <c r="U5" s="7027"/>
      <c r="V5" s="7027"/>
      <c r="W5" s="7027"/>
      <c r="X5" s="7027"/>
      <c r="Y5" s="7027"/>
      <c r="Z5" s="7027"/>
      <c r="AA5" s="7027"/>
    </row>
    <row r="6" spans="1:27" s="6954" customFormat="1" ht="15" customHeight="1" thickBot="1">
      <c r="A6" s="739"/>
      <c r="B6" s="900"/>
      <c r="C6" s="882"/>
      <c r="D6" s="882"/>
      <c r="E6" s="882"/>
      <c r="F6" s="882"/>
      <c r="G6" s="882"/>
      <c r="H6" s="882"/>
      <c r="I6" s="882"/>
      <c r="J6" s="882"/>
      <c r="K6" s="882"/>
      <c r="L6" s="882"/>
      <c r="M6" s="882"/>
      <c r="N6" s="882"/>
      <c r="O6" s="882"/>
      <c r="P6" s="882"/>
      <c r="Q6" s="882"/>
      <c r="R6" s="703"/>
      <c r="S6" s="7027"/>
      <c r="T6" s="7027"/>
      <c r="U6" s="7027"/>
      <c r="V6" s="7027"/>
      <c r="W6" s="7027"/>
      <c r="X6" s="7027"/>
      <c r="Y6" s="7027"/>
      <c r="Z6" s="7027"/>
      <c r="AA6" s="7027"/>
    </row>
    <row r="7" spans="1:27" ht="15" customHeight="1">
      <c r="A7" s="738"/>
      <c r="B7" s="816"/>
      <c r="C7" s="337"/>
      <c r="D7" s="9102" t="s">
        <v>1224</v>
      </c>
      <c r="E7" s="8890" t="s">
        <v>3265</v>
      </c>
      <c r="F7" s="595"/>
      <c r="G7" s="602"/>
      <c r="H7" s="602"/>
      <c r="I7" s="602" t="s">
        <v>1532</v>
      </c>
      <c r="J7" s="602"/>
      <c r="K7" s="602" t="s">
        <v>1532</v>
      </c>
      <c r="L7" s="602" t="s">
        <v>1569</v>
      </c>
      <c r="M7" s="603"/>
      <c r="N7" s="603"/>
      <c r="O7" s="603"/>
      <c r="P7" s="604"/>
      <c r="R7" s="703"/>
      <c r="S7" s="150"/>
      <c r="T7" s="150"/>
    </row>
    <row r="8" spans="1:27">
      <c r="A8" s="738"/>
      <c r="B8" s="816"/>
      <c r="C8" s="340"/>
      <c r="D8" s="8902"/>
      <c r="E8" s="8904"/>
      <c r="F8" s="625"/>
      <c r="G8" s="625"/>
      <c r="H8" s="625"/>
      <c r="I8" s="625" t="s">
        <v>1533</v>
      </c>
      <c r="J8" s="625" t="s">
        <v>1534</v>
      </c>
      <c r="K8" s="625" t="s">
        <v>1533</v>
      </c>
      <c r="L8" s="625" t="s">
        <v>1570</v>
      </c>
      <c r="M8" s="625"/>
      <c r="N8" s="625"/>
      <c r="O8" s="625"/>
      <c r="P8" s="342"/>
      <c r="Q8" s="661"/>
      <c r="R8" s="703"/>
      <c r="S8" s="7029"/>
      <c r="T8" s="150"/>
    </row>
    <row r="9" spans="1:27">
      <c r="A9" s="738"/>
      <c r="B9" s="816"/>
      <c r="C9" s="340" t="s">
        <v>60</v>
      </c>
      <c r="D9" s="8902"/>
      <c r="E9" s="8904"/>
      <c r="F9" s="625" t="s">
        <v>1246</v>
      </c>
      <c r="G9" s="625" t="s">
        <v>580</v>
      </c>
      <c r="H9" s="625" t="s">
        <v>1525</v>
      </c>
      <c r="I9" s="625" t="s">
        <v>1535</v>
      </c>
      <c r="J9" s="625" t="s">
        <v>1363</v>
      </c>
      <c r="K9" s="625" t="s">
        <v>1535</v>
      </c>
      <c r="L9" s="625" t="s">
        <v>1571</v>
      </c>
      <c r="M9" s="625" t="s">
        <v>1249</v>
      </c>
      <c r="N9" s="625" t="s">
        <v>1250</v>
      </c>
      <c r="O9" s="3822" t="s">
        <v>4162</v>
      </c>
      <c r="P9" s="3857" t="s">
        <v>1262</v>
      </c>
      <c r="Q9" s="661"/>
      <c r="R9" s="703"/>
      <c r="S9" s="7029"/>
    </row>
    <row r="10" spans="1:27">
      <c r="A10" s="738"/>
      <c r="B10" s="816"/>
      <c r="C10" s="340"/>
      <c r="D10" s="8902"/>
      <c r="E10" s="8904"/>
      <c r="F10" s="625" t="s">
        <v>1259</v>
      </c>
      <c r="G10" s="625" t="s">
        <v>1260</v>
      </c>
      <c r="H10" s="625" t="s">
        <v>1536</v>
      </c>
      <c r="I10" s="647">
        <v>43465</v>
      </c>
      <c r="J10" s="625" t="s">
        <v>1535</v>
      </c>
      <c r="K10" s="647">
        <v>43465</v>
      </c>
      <c r="L10" s="647">
        <v>43465</v>
      </c>
      <c r="M10" s="625" t="s">
        <v>1261</v>
      </c>
      <c r="N10" s="625" t="s">
        <v>1261</v>
      </c>
      <c r="O10" s="2837" t="s">
        <v>1261</v>
      </c>
      <c r="P10" s="3857" t="s">
        <v>1261</v>
      </c>
      <c r="Q10" s="661"/>
      <c r="R10" s="703"/>
      <c r="S10" s="7029"/>
    </row>
    <row r="11" spans="1:27">
      <c r="A11" s="738"/>
      <c r="B11" s="816"/>
      <c r="C11" s="352"/>
      <c r="D11" s="663" t="s">
        <v>344</v>
      </c>
      <c r="E11" s="646"/>
      <c r="F11" s="401"/>
      <c r="G11" s="663" t="s">
        <v>390</v>
      </c>
      <c r="H11" s="401"/>
      <c r="I11" s="401" t="s">
        <v>1463</v>
      </c>
      <c r="J11" s="401" t="s">
        <v>1309</v>
      </c>
      <c r="K11" s="401" t="s">
        <v>1309</v>
      </c>
      <c r="L11" s="401" t="s">
        <v>1309</v>
      </c>
      <c r="M11" s="401"/>
      <c r="N11" s="401"/>
      <c r="O11" s="401"/>
      <c r="P11" s="655" t="s">
        <v>1572</v>
      </c>
      <c r="Q11" s="661"/>
      <c r="R11" s="703"/>
      <c r="S11" s="7029"/>
    </row>
    <row r="12" spans="1:27">
      <c r="A12" s="738"/>
      <c r="B12" s="816"/>
      <c r="C12" s="601" t="s">
        <v>392</v>
      </c>
      <c r="D12" s="152" t="s">
        <v>409</v>
      </c>
      <c r="E12" s="152" t="s">
        <v>410</v>
      </c>
      <c r="F12" s="152" t="s">
        <v>411</v>
      </c>
      <c r="G12" s="152" t="s">
        <v>412</v>
      </c>
      <c r="H12" s="152" t="s">
        <v>413</v>
      </c>
      <c r="I12" s="153" t="s">
        <v>414</v>
      </c>
      <c r="J12" s="153" t="s">
        <v>415</v>
      </c>
      <c r="K12" s="153" t="s">
        <v>416</v>
      </c>
      <c r="L12" s="153" t="s">
        <v>417</v>
      </c>
      <c r="M12" s="153" t="s">
        <v>418</v>
      </c>
      <c r="N12" s="153" t="s">
        <v>419</v>
      </c>
      <c r="O12" s="153" t="s">
        <v>420</v>
      </c>
      <c r="P12" s="605" t="s">
        <v>421</v>
      </c>
      <c r="Q12" s="661"/>
      <c r="R12" s="703"/>
      <c r="S12" s="7030"/>
    </row>
    <row r="13" spans="1:27">
      <c r="A13" s="738"/>
      <c r="B13" s="816"/>
      <c r="C13" s="659" t="s">
        <v>1538</v>
      </c>
      <c r="D13" s="3635"/>
      <c r="E13" s="3635"/>
      <c r="F13" s="3636"/>
      <c r="G13" s="3631" t="b">
        <v>1</v>
      </c>
      <c r="H13" s="3637">
        <v>0</v>
      </c>
      <c r="I13" s="3637">
        <v>0</v>
      </c>
      <c r="J13" s="3637">
        <v>0</v>
      </c>
      <c r="K13" s="3637">
        <v>0</v>
      </c>
      <c r="L13" s="3637">
        <v>0</v>
      </c>
      <c r="M13" s="3637">
        <v>0</v>
      </c>
      <c r="N13" s="3637">
        <v>0</v>
      </c>
      <c r="O13" s="3637">
        <v>0</v>
      </c>
      <c r="P13" s="3586">
        <f>M13+N13-O13</f>
        <v>0</v>
      </c>
      <c r="Q13" s="661"/>
      <c r="R13" s="703"/>
      <c r="S13" s="2486"/>
    </row>
    <row r="14" spans="1:27">
      <c r="A14" s="738"/>
      <c r="B14" s="816"/>
      <c r="C14" s="659" t="s">
        <v>1539</v>
      </c>
      <c r="D14" s="3635"/>
      <c r="E14" s="3635"/>
      <c r="F14" s="3636"/>
      <c r="G14" s="3638" t="b">
        <v>0</v>
      </c>
      <c r="H14" s="3637">
        <v>0</v>
      </c>
      <c r="I14" s="3637">
        <v>0</v>
      </c>
      <c r="J14" s="3637">
        <v>0</v>
      </c>
      <c r="K14" s="3637">
        <f>I14+J14</f>
        <v>0</v>
      </c>
      <c r="L14" s="3637">
        <v>0</v>
      </c>
      <c r="M14" s="3637">
        <v>0</v>
      </c>
      <c r="N14" s="3637">
        <v>0</v>
      </c>
      <c r="O14" s="3637">
        <v>0</v>
      </c>
      <c r="P14" s="3586">
        <f>M14+N14-O14</f>
        <v>0</v>
      </c>
      <c r="Q14" s="661"/>
      <c r="R14" s="703"/>
      <c r="S14" s="2486"/>
    </row>
    <row r="15" spans="1:27">
      <c r="A15" s="738"/>
      <c r="B15" s="816"/>
      <c r="C15" s="659" t="s">
        <v>1540</v>
      </c>
      <c r="D15" s="3605"/>
      <c r="E15" s="3605"/>
      <c r="F15" s="3577"/>
      <c r="G15" s="3638" t="b">
        <v>0</v>
      </c>
      <c r="H15" s="3637">
        <v>0</v>
      </c>
      <c r="I15" s="3637">
        <v>0</v>
      </c>
      <c r="J15" s="3637">
        <v>0</v>
      </c>
      <c r="K15" s="3637">
        <f t="shared" ref="K15:K28" si="0">I15+J15</f>
        <v>0</v>
      </c>
      <c r="L15" s="3637">
        <v>0</v>
      </c>
      <c r="M15" s="3637">
        <v>0</v>
      </c>
      <c r="N15" s="3637">
        <v>0</v>
      </c>
      <c r="O15" s="3637">
        <v>0</v>
      </c>
      <c r="P15" s="3586">
        <f t="shared" ref="P15:P28" si="1">M15+N15-O15</f>
        <v>0</v>
      </c>
      <c r="Q15" s="661"/>
      <c r="R15" s="703"/>
      <c r="S15" s="2486"/>
    </row>
    <row r="16" spans="1:27">
      <c r="A16" s="738"/>
      <c r="B16" s="816"/>
      <c r="C16" s="659" t="s">
        <v>3525</v>
      </c>
      <c r="D16" s="3605"/>
      <c r="E16" s="3605"/>
      <c r="F16" s="3577"/>
      <c r="G16" s="3638" t="b">
        <v>0</v>
      </c>
      <c r="H16" s="3637">
        <v>0</v>
      </c>
      <c r="I16" s="3637">
        <v>0</v>
      </c>
      <c r="J16" s="3637">
        <v>0</v>
      </c>
      <c r="K16" s="3637">
        <f t="shared" si="0"/>
        <v>0</v>
      </c>
      <c r="L16" s="3637">
        <v>0</v>
      </c>
      <c r="M16" s="3637">
        <v>0</v>
      </c>
      <c r="N16" s="3637">
        <v>0</v>
      </c>
      <c r="O16" s="3637">
        <v>0</v>
      </c>
      <c r="P16" s="3586">
        <f t="shared" si="1"/>
        <v>0</v>
      </c>
      <c r="Q16" s="661"/>
      <c r="R16" s="703"/>
      <c r="S16" s="2486"/>
    </row>
    <row r="17" spans="1:19">
      <c r="A17" s="738"/>
      <c r="B17" s="816"/>
      <c r="C17" s="659" t="s">
        <v>3526</v>
      </c>
      <c r="D17" s="3605"/>
      <c r="E17" s="3605"/>
      <c r="F17" s="3577"/>
      <c r="G17" s="3638" t="b">
        <v>0</v>
      </c>
      <c r="H17" s="3637">
        <v>0</v>
      </c>
      <c r="I17" s="3637">
        <v>0</v>
      </c>
      <c r="J17" s="3637">
        <v>0</v>
      </c>
      <c r="K17" s="3637">
        <f t="shared" si="0"/>
        <v>0</v>
      </c>
      <c r="L17" s="3637">
        <v>0</v>
      </c>
      <c r="M17" s="3637">
        <v>0</v>
      </c>
      <c r="N17" s="3637">
        <v>0</v>
      </c>
      <c r="O17" s="3637">
        <v>0</v>
      </c>
      <c r="P17" s="3586">
        <f t="shared" si="1"/>
        <v>0</v>
      </c>
      <c r="Q17" s="661"/>
      <c r="R17" s="703"/>
      <c r="S17" s="2486"/>
    </row>
    <row r="18" spans="1:19">
      <c r="A18" s="738"/>
      <c r="B18" s="816"/>
      <c r="C18" s="659" t="s">
        <v>3527</v>
      </c>
      <c r="D18" s="3605"/>
      <c r="E18" s="3605"/>
      <c r="F18" s="3577"/>
      <c r="G18" s="3638" t="b">
        <v>0</v>
      </c>
      <c r="H18" s="3637">
        <v>0</v>
      </c>
      <c r="I18" s="3637">
        <v>0</v>
      </c>
      <c r="J18" s="3637">
        <v>0</v>
      </c>
      <c r="K18" s="3637">
        <f t="shared" si="0"/>
        <v>0</v>
      </c>
      <c r="L18" s="3637">
        <v>0</v>
      </c>
      <c r="M18" s="3637">
        <v>0</v>
      </c>
      <c r="N18" s="3637">
        <v>0</v>
      </c>
      <c r="O18" s="3637">
        <v>0</v>
      </c>
      <c r="P18" s="3586">
        <f t="shared" si="1"/>
        <v>0</v>
      </c>
      <c r="Q18" s="661"/>
      <c r="R18" s="703"/>
      <c r="S18" s="2486"/>
    </row>
    <row r="19" spans="1:19">
      <c r="A19" s="738"/>
      <c r="B19" s="816"/>
      <c r="C19" s="659" t="s">
        <v>3528</v>
      </c>
      <c r="D19" s="3605"/>
      <c r="E19" s="3605"/>
      <c r="F19" s="3577"/>
      <c r="G19" s="3638" t="b">
        <v>0</v>
      </c>
      <c r="H19" s="3637">
        <v>0</v>
      </c>
      <c r="I19" s="3637">
        <v>0</v>
      </c>
      <c r="J19" s="3637">
        <v>0</v>
      </c>
      <c r="K19" s="3637">
        <f t="shared" si="0"/>
        <v>0</v>
      </c>
      <c r="L19" s="3637">
        <v>0</v>
      </c>
      <c r="M19" s="3637">
        <v>0</v>
      </c>
      <c r="N19" s="3637">
        <v>0</v>
      </c>
      <c r="O19" s="3637">
        <v>0</v>
      </c>
      <c r="P19" s="3586">
        <f t="shared" si="1"/>
        <v>0</v>
      </c>
      <c r="Q19" s="661"/>
      <c r="R19" s="703"/>
      <c r="S19" s="2486"/>
    </row>
    <row r="20" spans="1:19">
      <c r="A20" s="738"/>
      <c r="B20" s="816"/>
      <c r="C20" s="659" t="s">
        <v>3529</v>
      </c>
      <c r="D20" s="3605"/>
      <c r="E20" s="3605"/>
      <c r="F20" s="3577"/>
      <c r="G20" s="3638" t="b">
        <v>0</v>
      </c>
      <c r="H20" s="3637">
        <v>0</v>
      </c>
      <c r="I20" s="3637">
        <v>0</v>
      </c>
      <c r="J20" s="3637">
        <v>0</v>
      </c>
      <c r="K20" s="3637">
        <f t="shared" si="0"/>
        <v>0</v>
      </c>
      <c r="L20" s="3637">
        <v>0</v>
      </c>
      <c r="M20" s="3637">
        <v>0</v>
      </c>
      <c r="N20" s="3637">
        <v>0</v>
      </c>
      <c r="O20" s="3637">
        <v>0</v>
      </c>
      <c r="P20" s="3586">
        <f t="shared" si="1"/>
        <v>0</v>
      </c>
      <c r="Q20" s="661"/>
      <c r="R20" s="703"/>
      <c r="S20" s="2486"/>
    </row>
    <row r="21" spans="1:19">
      <c r="A21" s="738"/>
      <c r="B21" s="816"/>
      <c r="C21" s="659" t="s">
        <v>3530</v>
      </c>
      <c r="D21" s="3605"/>
      <c r="E21" s="3605"/>
      <c r="F21" s="3577"/>
      <c r="G21" s="3638" t="b">
        <v>0</v>
      </c>
      <c r="H21" s="3637">
        <v>0</v>
      </c>
      <c r="I21" s="3637">
        <v>0</v>
      </c>
      <c r="J21" s="3637">
        <v>0</v>
      </c>
      <c r="K21" s="3637">
        <f t="shared" si="0"/>
        <v>0</v>
      </c>
      <c r="L21" s="3637">
        <v>0</v>
      </c>
      <c r="M21" s="3637">
        <v>0</v>
      </c>
      <c r="N21" s="3637">
        <v>0</v>
      </c>
      <c r="O21" s="3637">
        <v>0</v>
      </c>
      <c r="P21" s="3586">
        <f t="shared" si="1"/>
        <v>0</v>
      </c>
      <c r="Q21" s="661"/>
      <c r="R21" s="703"/>
      <c r="S21" s="2486"/>
    </row>
    <row r="22" spans="1:19">
      <c r="A22" s="738"/>
      <c r="B22" s="816"/>
      <c r="C22" s="659" t="s">
        <v>3531</v>
      </c>
      <c r="D22" s="3605"/>
      <c r="E22" s="3605"/>
      <c r="F22" s="3577"/>
      <c r="G22" s="3638" t="b">
        <v>0</v>
      </c>
      <c r="H22" s="3637">
        <v>0</v>
      </c>
      <c r="I22" s="3637">
        <v>0</v>
      </c>
      <c r="J22" s="3637">
        <v>0</v>
      </c>
      <c r="K22" s="3637">
        <f t="shared" si="0"/>
        <v>0</v>
      </c>
      <c r="L22" s="3637">
        <v>0</v>
      </c>
      <c r="M22" s="3637">
        <v>0</v>
      </c>
      <c r="N22" s="3637">
        <v>0</v>
      </c>
      <c r="O22" s="3637">
        <v>0</v>
      </c>
      <c r="P22" s="3586">
        <f t="shared" si="1"/>
        <v>0</v>
      </c>
      <c r="Q22" s="661"/>
      <c r="R22" s="703"/>
      <c r="S22" s="2486"/>
    </row>
    <row r="23" spans="1:19">
      <c r="A23" s="738"/>
      <c r="B23" s="816"/>
      <c r="C23" s="659" t="s">
        <v>3532</v>
      </c>
      <c r="D23" s="3605"/>
      <c r="E23" s="3605"/>
      <c r="F23" s="3577"/>
      <c r="G23" s="3638" t="b">
        <v>0</v>
      </c>
      <c r="H23" s="3637">
        <v>0</v>
      </c>
      <c r="I23" s="3637">
        <v>0</v>
      </c>
      <c r="J23" s="3637">
        <v>0</v>
      </c>
      <c r="K23" s="3637">
        <f t="shared" si="0"/>
        <v>0</v>
      </c>
      <c r="L23" s="3637">
        <v>0</v>
      </c>
      <c r="M23" s="3637">
        <v>0</v>
      </c>
      <c r="N23" s="3637">
        <v>0</v>
      </c>
      <c r="O23" s="3637">
        <v>0</v>
      </c>
      <c r="P23" s="3586">
        <f t="shared" si="1"/>
        <v>0</v>
      </c>
      <c r="Q23" s="661"/>
      <c r="R23" s="703"/>
      <c r="S23" s="2486"/>
    </row>
    <row r="24" spans="1:19">
      <c r="A24" s="738"/>
      <c r="B24" s="816"/>
      <c r="C24" s="659" t="s">
        <v>3533</v>
      </c>
      <c r="D24" s="3605"/>
      <c r="E24" s="3605"/>
      <c r="F24" s="3577"/>
      <c r="G24" s="3638" t="b">
        <v>0</v>
      </c>
      <c r="H24" s="3637">
        <v>0</v>
      </c>
      <c r="I24" s="3637">
        <v>0</v>
      </c>
      <c r="J24" s="3637">
        <v>0</v>
      </c>
      <c r="K24" s="3637">
        <f t="shared" si="0"/>
        <v>0</v>
      </c>
      <c r="L24" s="3637">
        <v>0</v>
      </c>
      <c r="M24" s="3637">
        <v>0</v>
      </c>
      <c r="N24" s="3637">
        <v>0</v>
      </c>
      <c r="O24" s="3637">
        <v>0</v>
      </c>
      <c r="P24" s="3586">
        <f t="shared" si="1"/>
        <v>0</v>
      </c>
      <c r="Q24" s="661"/>
      <c r="R24" s="703"/>
      <c r="S24" s="2486"/>
    </row>
    <row r="25" spans="1:19">
      <c r="A25" s="738"/>
      <c r="B25" s="816"/>
      <c r="C25" s="659" t="s">
        <v>3534</v>
      </c>
      <c r="D25" s="3605"/>
      <c r="E25" s="3605"/>
      <c r="F25" s="3577"/>
      <c r="G25" s="3638" t="b">
        <v>0</v>
      </c>
      <c r="H25" s="3637">
        <v>0</v>
      </c>
      <c r="I25" s="3637">
        <v>0</v>
      </c>
      <c r="J25" s="3637">
        <v>0</v>
      </c>
      <c r="K25" s="3637">
        <f t="shared" si="0"/>
        <v>0</v>
      </c>
      <c r="L25" s="3637">
        <v>0</v>
      </c>
      <c r="M25" s="3637">
        <v>0</v>
      </c>
      <c r="N25" s="3637">
        <v>0</v>
      </c>
      <c r="O25" s="3637">
        <v>0</v>
      </c>
      <c r="P25" s="3586">
        <f t="shared" si="1"/>
        <v>0</v>
      </c>
      <c r="Q25" s="661"/>
      <c r="R25" s="703"/>
      <c r="S25" s="2486"/>
    </row>
    <row r="26" spans="1:19">
      <c r="A26" s="738"/>
      <c r="B26" s="816"/>
      <c r="C26" s="659" t="s">
        <v>3535</v>
      </c>
      <c r="D26" s="3635"/>
      <c r="E26" s="3635"/>
      <c r="F26" s="3636"/>
      <c r="G26" s="3638" t="b">
        <v>0</v>
      </c>
      <c r="H26" s="3637">
        <v>0</v>
      </c>
      <c r="I26" s="3637">
        <v>0</v>
      </c>
      <c r="J26" s="3637">
        <v>0</v>
      </c>
      <c r="K26" s="3637">
        <f t="shared" si="0"/>
        <v>0</v>
      </c>
      <c r="L26" s="3637">
        <v>0</v>
      </c>
      <c r="M26" s="3637">
        <v>0</v>
      </c>
      <c r="N26" s="3637">
        <v>0</v>
      </c>
      <c r="O26" s="3637">
        <v>0</v>
      </c>
      <c r="P26" s="3586">
        <f t="shared" si="1"/>
        <v>0</v>
      </c>
      <c r="Q26" s="661"/>
      <c r="R26" s="703"/>
      <c r="S26" s="2486"/>
    </row>
    <row r="27" spans="1:19">
      <c r="A27" s="738"/>
      <c r="B27" s="816"/>
      <c r="C27" s="659" t="s">
        <v>3536</v>
      </c>
      <c r="D27" s="3605"/>
      <c r="E27" s="3605"/>
      <c r="F27" s="3577"/>
      <c r="G27" s="3638" t="b">
        <v>0</v>
      </c>
      <c r="H27" s="3637">
        <v>0</v>
      </c>
      <c r="I27" s="3637">
        <v>0</v>
      </c>
      <c r="J27" s="3637">
        <v>0</v>
      </c>
      <c r="K27" s="3637">
        <f t="shared" si="0"/>
        <v>0</v>
      </c>
      <c r="L27" s="3637">
        <v>0</v>
      </c>
      <c r="M27" s="3637">
        <v>0</v>
      </c>
      <c r="N27" s="3637">
        <v>0</v>
      </c>
      <c r="O27" s="3637">
        <v>0</v>
      </c>
      <c r="P27" s="3586">
        <f t="shared" si="1"/>
        <v>0</v>
      </c>
      <c r="Q27" s="661"/>
      <c r="R27" s="703"/>
      <c r="S27" s="2486"/>
    </row>
    <row r="28" spans="1:19">
      <c r="A28" s="738"/>
      <c r="B28" s="816"/>
      <c r="C28" s="659" t="s">
        <v>3537</v>
      </c>
      <c r="D28" s="3605"/>
      <c r="E28" s="3605"/>
      <c r="F28" s="3577"/>
      <c r="G28" s="3638" t="b">
        <v>0</v>
      </c>
      <c r="H28" s="3637">
        <v>0</v>
      </c>
      <c r="I28" s="3637">
        <v>0</v>
      </c>
      <c r="J28" s="3637">
        <v>0</v>
      </c>
      <c r="K28" s="3637">
        <f t="shared" si="0"/>
        <v>0</v>
      </c>
      <c r="L28" s="3637">
        <v>0</v>
      </c>
      <c r="M28" s="3637">
        <v>0</v>
      </c>
      <c r="N28" s="3637">
        <v>0</v>
      </c>
      <c r="O28" s="3637">
        <v>0</v>
      </c>
      <c r="P28" s="3586">
        <f t="shared" si="1"/>
        <v>0</v>
      </c>
      <c r="Q28" s="661"/>
      <c r="R28" s="703"/>
      <c r="S28" s="2486"/>
    </row>
    <row r="29" spans="1:19">
      <c r="A29" s="738"/>
      <c r="B29" s="816"/>
      <c r="C29" s="659"/>
      <c r="D29" s="3605"/>
      <c r="E29" s="3605"/>
      <c r="F29" s="3577"/>
      <c r="G29" s="3579"/>
      <c r="H29" s="3578"/>
      <c r="I29" s="3578"/>
      <c r="J29" s="3578"/>
      <c r="K29" s="3578"/>
      <c r="L29" s="3578"/>
      <c r="M29" s="3578"/>
      <c r="N29" s="3578"/>
      <c r="O29" s="3578"/>
      <c r="P29" s="3633"/>
      <c r="Q29" s="661"/>
      <c r="R29" s="703"/>
      <c r="S29" s="2486"/>
    </row>
    <row r="30" spans="1:19">
      <c r="A30" s="738"/>
      <c r="B30" s="816"/>
      <c r="C30" s="659" t="s">
        <v>1541</v>
      </c>
      <c r="D30" s="3635"/>
      <c r="E30" s="3635"/>
      <c r="F30" s="3636"/>
      <c r="G30" s="3631" t="b">
        <v>1</v>
      </c>
      <c r="H30" s="3637">
        <v>0</v>
      </c>
      <c r="I30" s="3637">
        <v>0</v>
      </c>
      <c r="J30" s="3637">
        <v>0</v>
      </c>
      <c r="K30" s="3637">
        <v>0</v>
      </c>
      <c r="L30" s="3637">
        <v>0</v>
      </c>
      <c r="M30" s="3637">
        <v>0</v>
      </c>
      <c r="N30" s="3637">
        <v>0</v>
      </c>
      <c r="O30" s="3637">
        <v>0</v>
      </c>
      <c r="P30" s="3586">
        <f>M30+N30-O30</f>
        <v>0</v>
      </c>
      <c r="Q30" s="661"/>
      <c r="R30" s="703"/>
      <c r="S30" s="2486"/>
    </row>
    <row r="31" spans="1:19">
      <c r="A31" s="738"/>
      <c r="B31" s="816"/>
      <c r="C31" s="659" t="s">
        <v>1542</v>
      </c>
      <c r="D31" s="3635"/>
      <c r="E31" s="3635"/>
      <c r="F31" s="3636"/>
      <c r="G31" s="3638" t="b">
        <v>0</v>
      </c>
      <c r="H31" s="3637">
        <v>0</v>
      </c>
      <c r="I31" s="3637">
        <v>0</v>
      </c>
      <c r="J31" s="3637">
        <v>0</v>
      </c>
      <c r="K31" s="3637">
        <f>I31+J31</f>
        <v>0</v>
      </c>
      <c r="L31" s="3637">
        <v>0</v>
      </c>
      <c r="M31" s="3637">
        <v>0</v>
      </c>
      <c r="N31" s="3637">
        <v>0</v>
      </c>
      <c r="O31" s="3637">
        <v>0</v>
      </c>
      <c r="P31" s="3586">
        <f>M31+N31-O31</f>
        <v>0</v>
      </c>
      <c r="Q31" s="661"/>
      <c r="R31" s="703"/>
      <c r="S31" s="2486"/>
    </row>
    <row r="32" spans="1:19">
      <c r="A32" s="738"/>
      <c r="B32" s="816"/>
      <c r="C32" s="659" t="s">
        <v>1543</v>
      </c>
      <c r="D32" s="3605"/>
      <c r="E32" s="3605"/>
      <c r="F32" s="3577"/>
      <c r="G32" s="3638" t="b">
        <v>0</v>
      </c>
      <c r="H32" s="3637">
        <v>0</v>
      </c>
      <c r="I32" s="3637">
        <v>0</v>
      </c>
      <c r="J32" s="3637">
        <v>0</v>
      </c>
      <c r="K32" s="3637">
        <f t="shared" ref="K32:K45" si="2">I32+J32</f>
        <v>0</v>
      </c>
      <c r="L32" s="3637">
        <v>0</v>
      </c>
      <c r="M32" s="3637">
        <v>0</v>
      </c>
      <c r="N32" s="3637">
        <v>0</v>
      </c>
      <c r="O32" s="3637">
        <v>0</v>
      </c>
      <c r="P32" s="3586">
        <f t="shared" ref="P32:P45" si="3">M32+N32-O32</f>
        <v>0</v>
      </c>
      <c r="Q32" s="661"/>
      <c r="R32" s="703"/>
      <c r="S32" s="2486"/>
    </row>
    <row r="33" spans="1:19">
      <c r="A33" s="738"/>
      <c r="B33" s="816"/>
      <c r="C33" s="659" t="s">
        <v>3538</v>
      </c>
      <c r="D33" s="3605"/>
      <c r="E33" s="3605"/>
      <c r="F33" s="3577"/>
      <c r="G33" s="3638" t="b">
        <v>0</v>
      </c>
      <c r="H33" s="3637">
        <v>0</v>
      </c>
      <c r="I33" s="3637">
        <v>0</v>
      </c>
      <c r="J33" s="3637">
        <v>0</v>
      </c>
      <c r="K33" s="3637">
        <f t="shared" si="2"/>
        <v>0</v>
      </c>
      <c r="L33" s="3637">
        <v>0</v>
      </c>
      <c r="M33" s="3637">
        <v>0</v>
      </c>
      <c r="N33" s="3637">
        <v>0</v>
      </c>
      <c r="O33" s="3637">
        <v>0</v>
      </c>
      <c r="P33" s="3586">
        <f t="shared" si="3"/>
        <v>0</v>
      </c>
      <c r="Q33" s="661"/>
      <c r="R33" s="703"/>
      <c r="S33" s="2486"/>
    </row>
    <row r="34" spans="1:19">
      <c r="A34" s="738"/>
      <c r="B34" s="816"/>
      <c r="C34" s="659" t="s">
        <v>3539</v>
      </c>
      <c r="D34" s="3605"/>
      <c r="E34" s="3605"/>
      <c r="F34" s="3577"/>
      <c r="G34" s="3638" t="b">
        <v>0</v>
      </c>
      <c r="H34" s="3637">
        <v>0</v>
      </c>
      <c r="I34" s="3637">
        <v>0</v>
      </c>
      <c r="J34" s="3637">
        <v>0</v>
      </c>
      <c r="K34" s="3637">
        <f t="shared" si="2"/>
        <v>0</v>
      </c>
      <c r="L34" s="3637">
        <v>0</v>
      </c>
      <c r="M34" s="3637">
        <v>0</v>
      </c>
      <c r="N34" s="3637">
        <v>0</v>
      </c>
      <c r="O34" s="3637">
        <v>0</v>
      </c>
      <c r="P34" s="3586">
        <f t="shared" si="3"/>
        <v>0</v>
      </c>
      <c r="Q34" s="661"/>
      <c r="R34" s="703"/>
      <c r="S34" s="2486"/>
    </row>
    <row r="35" spans="1:19">
      <c r="A35" s="738"/>
      <c r="B35" s="816"/>
      <c r="C35" s="659" t="s">
        <v>3540</v>
      </c>
      <c r="D35" s="3605"/>
      <c r="E35" s="3605"/>
      <c r="F35" s="3577"/>
      <c r="G35" s="3638" t="b">
        <v>0</v>
      </c>
      <c r="H35" s="3637">
        <v>0</v>
      </c>
      <c r="I35" s="3637">
        <v>0</v>
      </c>
      <c r="J35" s="3637">
        <v>0</v>
      </c>
      <c r="K35" s="3637">
        <f t="shared" si="2"/>
        <v>0</v>
      </c>
      <c r="L35" s="3637">
        <v>0</v>
      </c>
      <c r="M35" s="3637">
        <v>0</v>
      </c>
      <c r="N35" s="3637">
        <v>0</v>
      </c>
      <c r="O35" s="3637">
        <v>0</v>
      </c>
      <c r="P35" s="3586">
        <f t="shared" si="3"/>
        <v>0</v>
      </c>
      <c r="Q35" s="661"/>
      <c r="R35" s="703"/>
      <c r="S35" s="2486"/>
    </row>
    <row r="36" spans="1:19">
      <c r="A36" s="738"/>
      <c r="B36" s="816"/>
      <c r="C36" s="659" t="s">
        <v>3541</v>
      </c>
      <c r="D36" s="3605"/>
      <c r="E36" s="3605"/>
      <c r="F36" s="3577"/>
      <c r="G36" s="3638" t="b">
        <v>0</v>
      </c>
      <c r="H36" s="3637">
        <v>0</v>
      </c>
      <c r="I36" s="3637">
        <v>0</v>
      </c>
      <c r="J36" s="3637">
        <v>0</v>
      </c>
      <c r="K36" s="3637">
        <f t="shared" si="2"/>
        <v>0</v>
      </c>
      <c r="L36" s="3637">
        <v>0</v>
      </c>
      <c r="M36" s="3637">
        <v>0</v>
      </c>
      <c r="N36" s="3637">
        <v>0</v>
      </c>
      <c r="O36" s="3637">
        <v>0</v>
      </c>
      <c r="P36" s="3586">
        <f t="shared" si="3"/>
        <v>0</v>
      </c>
      <c r="Q36" s="661"/>
      <c r="R36" s="703"/>
      <c r="S36" s="2486"/>
    </row>
    <row r="37" spans="1:19">
      <c r="A37" s="738"/>
      <c r="B37" s="816"/>
      <c r="C37" s="659" t="s">
        <v>3542</v>
      </c>
      <c r="D37" s="3605"/>
      <c r="E37" s="3605"/>
      <c r="F37" s="3577"/>
      <c r="G37" s="3638" t="b">
        <v>0</v>
      </c>
      <c r="H37" s="3637">
        <v>0</v>
      </c>
      <c r="I37" s="3637">
        <v>0</v>
      </c>
      <c r="J37" s="3637">
        <v>0</v>
      </c>
      <c r="K37" s="3637">
        <f t="shared" si="2"/>
        <v>0</v>
      </c>
      <c r="L37" s="3637">
        <v>0</v>
      </c>
      <c r="M37" s="3637">
        <v>0</v>
      </c>
      <c r="N37" s="3637">
        <v>0</v>
      </c>
      <c r="O37" s="3637">
        <v>0</v>
      </c>
      <c r="P37" s="3586">
        <f t="shared" si="3"/>
        <v>0</v>
      </c>
      <c r="Q37" s="661"/>
      <c r="R37" s="703"/>
      <c r="S37" s="2486"/>
    </row>
    <row r="38" spans="1:19">
      <c r="A38" s="738"/>
      <c r="B38" s="816"/>
      <c r="C38" s="659" t="s">
        <v>3543</v>
      </c>
      <c r="D38" s="3605"/>
      <c r="E38" s="3605"/>
      <c r="F38" s="3577"/>
      <c r="G38" s="3638" t="b">
        <v>0</v>
      </c>
      <c r="H38" s="3637">
        <v>0</v>
      </c>
      <c r="I38" s="3637">
        <v>0</v>
      </c>
      <c r="J38" s="3637">
        <v>0</v>
      </c>
      <c r="K38" s="3637">
        <f t="shared" si="2"/>
        <v>0</v>
      </c>
      <c r="L38" s="3637">
        <v>0</v>
      </c>
      <c r="M38" s="3637">
        <v>0</v>
      </c>
      <c r="N38" s="3637">
        <v>0</v>
      </c>
      <c r="O38" s="3637">
        <v>0</v>
      </c>
      <c r="P38" s="3586">
        <f t="shared" si="3"/>
        <v>0</v>
      </c>
      <c r="Q38" s="661"/>
      <c r="R38" s="703"/>
      <c r="S38" s="2486"/>
    </row>
    <row r="39" spans="1:19">
      <c r="A39" s="738"/>
      <c r="B39" s="816"/>
      <c r="C39" s="659" t="s">
        <v>3544</v>
      </c>
      <c r="D39" s="3605"/>
      <c r="E39" s="3605"/>
      <c r="F39" s="3577"/>
      <c r="G39" s="3638" t="b">
        <v>0</v>
      </c>
      <c r="H39" s="3637">
        <v>0</v>
      </c>
      <c r="I39" s="3637">
        <v>0</v>
      </c>
      <c r="J39" s="3637">
        <v>0</v>
      </c>
      <c r="K39" s="3637">
        <f t="shared" si="2"/>
        <v>0</v>
      </c>
      <c r="L39" s="3637">
        <v>0</v>
      </c>
      <c r="M39" s="3637">
        <v>0</v>
      </c>
      <c r="N39" s="3637">
        <v>0</v>
      </c>
      <c r="O39" s="3637">
        <v>0</v>
      </c>
      <c r="P39" s="3586">
        <f t="shared" si="3"/>
        <v>0</v>
      </c>
      <c r="Q39" s="661"/>
      <c r="R39" s="703"/>
      <c r="S39" s="2486"/>
    </row>
    <row r="40" spans="1:19">
      <c r="A40" s="738"/>
      <c r="B40" s="816"/>
      <c r="C40" s="659" t="s">
        <v>3545</v>
      </c>
      <c r="D40" s="3605"/>
      <c r="E40" s="3605"/>
      <c r="F40" s="3577"/>
      <c r="G40" s="3638" t="b">
        <v>0</v>
      </c>
      <c r="H40" s="3637">
        <v>0</v>
      </c>
      <c r="I40" s="3637">
        <v>0</v>
      </c>
      <c r="J40" s="3637">
        <v>0</v>
      </c>
      <c r="K40" s="3637">
        <f t="shared" si="2"/>
        <v>0</v>
      </c>
      <c r="L40" s="3637">
        <v>0</v>
      </c>
      <c r="M40" s="3637">
        <v>0</v>
      </c>
      <c r="N40" s="3637">
        <v>0</v>
      </c>
      <c r="O40" s="3637">
        <v>0</v>
      </c>
      <c r="P40" s="3586">
        <f t="shared" si="3"/>
        <v>0</v>
      </c>
      <c r="Q40" s="661"/>
      <c r="R40" s="703"/>
      <c r="S40" s="2486"/>
    </row>
    <row r="41" spans="1:19">
      <c r="A41" s="738"/>
      <c r="B41" s="816"/>
      <c r="C41" s="659" t="s">
        <v>3546</v>
      </c>
      <c r="D41" s="3605"/>
      <c r="E41" s="3605"/>
      <c r="F41" s="3577"/>
      <c r="G41" s="3638" t="b">
        <v>0</v>
      </c>
      <c r="H41" s="3637">
        <v>0</v>
      </c>
      <c r="I41" s="3637">
        <v>0</v>
      </c>
      <c r="J41" s="3637">
        <v>0</v>
      </c>
      <c r="K41" s="3637">
        <f t="shared" si="2"/>
        <v>0</v>
      </c>
      <c r="L41" s="3637">
        <v>0</v>
      </c>
      <c r="M41" s="3637">
        <v>0</v>
      </c>
      <c r="N41" s="3637">
        <v>0</v>
      </c>
      <c r="O41" s="3637">
        <v>0</v>
      </c>
      <c r="P41" s="3586">
        <f t="shared" si="3"/>
        <v>0</v>
      </c>
      <c r="Q41" s="661"/>
      <c r="R41" s="703"/>
      <c r="S41" s="2486"/>
    </row>
    <row r="42" spans="1:19">
      <c r="A42" s="738"/>
      <c r="B42" s="816"/>
      <c r="C42" s="659" t="s">
        <v>3547</v>
      </c>
      <c r="D42" s="3605"/>
      <c r="E42" s="3605"/>
      <c r="F42" s="3577"/>
      <c r="G42" s="3638" t="b">
        <v>0</v>
      </c>
      <c r="H42" s="3637">
        <v>0</v>
      </c>
      <c r="I42" s="3637">
        <v>0</v>
      </c>
      <c r="J42" s="3637">
        <v>0</v>
      </c>
      <c r="K42" s="3637">
        <f t="shared" si="2"/>
        <v>0</v>
      </c>
      <c r="L42" s="3637">
        <v>0</v>
      </c>
      <c r="M42" s="3637">
        <v>0</v>
      </c>
      <c r="N42" s="3637">
        <v>0</v>
      </c>
      <c r="O42" s="3637">
        <v>0</v>
      </c>
      <c r="P42" s="3586">
        <f t="shared" si="3"/>
        <v>0</v>
      </c>
      <c r="Q42" s="661"/>
      <c r="R42" s="703"/>
      <c r="S42" s="2486"/>
    </row>
    <row r="43" spans="1:19">
      <c r="A43" s="738"/>
      <c r="B43" s="816"/>
      <c r="C43" s="659" t="s">
        <v>3548</v>
      </c>
      <c r="D43" s="3605"/>
      <c r="E43" s="3605"/>
      <c r="F43" s="3577"/>
      <c r="G43" s="3638" t="b">
        <v>0</v>
      </c>
      <c r="H43" s="3637">
        <v>0</v>
      </c>
      <c r="I43" s="3637">
        <v>0</v>
      </c>
      <c r="J43" s="3637">
        <v>0</v>
      </c>
      <c r="K43" s="3637">
        <f t="shared" si="2"/>
        <v>0</v>
      </c>
      <c r="L43" s="3637">
        <v>0</v>
      </c>
      <c r="M43" s="3637">
        <v>0</v>
      </c>
      <c r="N43" s="3637">
        <v>0</v>
      </c>
      <c r="O43" s="3637">
        <v>0</v>
      </c>
      <c r="P43" s="3586">
        <f t="shared" si="3"/>
        <v>0</v>
      </c>
      <c r="Q43" s="661"/>
      <c r="R43" s="703"/>
      <c r="S43" s="2486"/>
    </row>
    <row r="44" spans="1:19">
      <c r="A44" s="738"/>
      <c r="B44" s="816"/>
      <c r="C44" s="659" t="s">
        <v>3549</v>
      </c>
      <c r="D44" s="3605"/>
      <c r="E44" s="3605"/>
      <c r="F44" s="3577"/>
      <c r="G44" s="3638" t="b">
        <v>0</v>
      </c>
      <c r="H44" s="3637">
        <v>0</v>
      </c>
      <c r="I44" s="3637">
        <v>0</v>
      </c>
      <c r="J44" s="3637">
        <v>0</v>
      </c>
      <c r="K44" s="3637">
        <f t="shared" si="2"/>
        <v>0</v>
      </c>
      <c r="L44" s="3637">
        <v>0</v>
      </c>
      <c r="M44" s="3637">
        <v>0</v>
      </c>
      <c r="N44" s="3637">
        <v>0</v>
      </c>
      <c r="O44" s="3637">
        <v>0</v>
      </c>
      <c r="P44" s="3586">
        <f t="shared" si="3"/>
        <v>0</v>
      </c>
      <c r="Q44" s="661"/>
      <c r="R44" s="703"/>
      <c r="S44" s="2486"/>
    </row>
    <row r="45" spans="1:19">
      <c r="A45" s="738"/>
      <c r="B45" s="816"/>
      <c r="C45" s="659" t="s">
        <v>3550</v>
      </c>
      <c r="D45" s="3605"/>
      <c r="E45" s="3605"/>
      <c r="F45" s="3577"/>
      <c r="G45" s="3638" t="b">
        <v>0</v>
      </c>
      <c r="H45" s="3637">
        <v>0</v>
      </c>
      <c r="I45" s="3637">
        <v>0</v>
      </c>
      <c r="J45" s="3637">
        <v>0</v>
      </c>
      <c r="K45" s="3637">
        <f t="shared" si="2"/>
        <v>0</v>
      </c>
      <c r="L45" s="3637">
        <v>0</v>
      </c>
      <c r="M45" s="3637">
        <v>0</v>
      </c>
      <c r="N45" s="3637">
        <v>0</v>
      </c>
      <c r="O45" s="3637">
        <v>0</v>
      </c>
      <c r="P45" s="3586">
        <f t="shared" si="3"/>
        <v>0</v>
      </c>
      <c r="Q45" s="661"/>
      <c r="R45" s="703"/>
      <c r="S45" s="2486"/>
    </row>
    <row r="46" spans="1:19">
      <c r="A46" s="738"/>
      <c r="B46" s="816"/>
      <c r="C46" s="659"/>
      <c r="D46" s="3635"/>
      <c r="E46" s="3635"/>
      <c r="F46" s="3636"/>
      <c r="G46" s="3631"/>
      <c r="H46" s="3637"/>
      <c r="I46" s="3637"/>
      <c r="J46" s="3637"/>
      <c r="K46" s="3637"/>
      <c r="L46" s="3637"/>
      <c r="M46" s="3637"/>
      <c r="N46" s="3637"/>
      <c r="O46" s="3637"/>
      <c r="P46" s="3633"/>
      <c r="Q46" s="661"/>
      <c r="R46" s="703"/>
      <c r="S46" s="2486"/>
    </row>
    <row r="47" spans="1:19">
      <c r="A47" s="738"/>
      <c r="B47" s="816"/>
      <c r="C47" s="659" t="s">
        <v>1544</v>
      </c>
      <c r="D47" s="3635"/>
      <c r="E47" s="3635"/>
      <c r="F47" s="3636"/>
      <c r="G47" s="3631" t="b">
        <v>1</v>
      </c>
      <c r="H47" s="3637">
        <v>0</v>
      </c>
      <c r="I47" s="3637">
        <v>0</v>
      </c>
      <c r="J47" s="3637">
        <v>0</v>
      </c>
      <c r="K47" s="3637">
        <f>I47+J47</f>
        <v>0</v>
      </c>
      <c r="L47" s="3637">
        <v>0</v>
      </c>
      <c r="M47" s="3637">
        <v>0</v>
      </c>
      <c r="N47" s="3637">
        <v>0</v>
      </c>
      <c r="O47" s="3637">
        <v>0</v>
      </c>
      <c r="P47" s="3586">
        <f>M47+N47-O47</f>
        <v>0</v>
      </c>
      <c r="Q47" s="661"/>
      <c r="R47" s="703"/>
      <c r="S47" s="2486"/>
    </row>
    <row r="48" spans="1:19">
      <c r="A48" s="738"/>
      <c r="B48" s="816"/>
      <c r="C48" s="659" t="s">
        <v>1545</v>
      </c>
      <c r="D48" s="3635"/>
      <c r="E48" s="3635"/>
      <c r="F48" s="3636"/>
      <c r="G48" s="3638" t="b">
        <v>1</v>
      </c>
      <c r="H48" s="3637">
        <v>0</v>
      </c>
      <c r="I48" s="3637">
        <v>0</v>
      </c>
      <c r="J48" s="3637">
        <v>0</v>
      </c>
      <c r="K48" s="3637">
        <f>I48+J48</f>
        <v>0</v>
      </c>
      <c r="L48" s="3637">
        <v>0</v>
      </c>
      <c r="M48" s="3637">
        <v>0</v>
      </c>
      <c r="N48" s="3637">
        <v>0</v>
      </c>
      <c r="O48" s="3637">
        <v>0</v>
      </c>
      <c r="P48" s="3586">
        <f>M48+N48-O48</f>
        <v>0</v>
      </c>
      <c r="Q48" s="661"/>
      <c r="R48" s="703"/>
      <c r="S48" s="2486"/>
    </row>
    <row r="49" spans="1:19">
      <c r="A49" s="738"/>
      <c r="B49" s="816"/>
      <c r="C49" s="659" t="s">
        <v>3551</v>
      </c>
      <c r="D49" s="3605"/>
      <c r="E49" s="3605"/>
      <c r="F49" s="3577"/>
      <c r="G49" s="3638" t="b">
        <v>0</v>
      </c>
      <c r="H49" s="3637">
        <v>0</v>
      </c>
      <c r="I49" s="3637">
        <v>0</v>
      </c>
      <c r="J49" s="3637">
        <v>0</v>
      </c>
      <c r="K49" s="3637">
        <f t="shared" ref="K49:K62" si="4">I49+J49</f>
        <v>0</v>
      </c>
      <c r="L49" s="3637">
        <v>0</v>
      </c>
      <c r="M49" s="3637">
        <v>0</v>
      </c>
      <c r="N49" s="3637">
        <v>0</v>
      </c>
      <c r="O49" s="3637">
        <v>0</v>
      </c>
      <c r="P49" s="3586">
        <f t="shared" ref="P49:P62" si="5">M49+N49-O49</f>
        <v>0</v>
      </c>
      <c r="Q49" s="661"/>
      <c r="R49" s="703"/>
      <c r="S49" s="2486"/>
    </row>
    <row r="50" spans="1:19">
      <c r="A50" s="738"/>
      <c r="B50" s="816"/>
      <c r="C50" s="659" t="s">
        <v>3552</v>
      </c>
      <c r="D50" s="3605"/>
      <c r="E50" s="3605"/>
      <c r="F50" s="3577"/>
      <c r="G50" s="3638" t="b">
        <v>0</v>
      </c>
      <c r="H50" s="3637">
        <v>0</v>
      </c>
      <c r="I50" s="3637">
        <v>0</v>
      </c>
      <c r="J50" s="3637">
        <v>0</v>
      </c>
      <c r="K50" s="3637">
        <f t="shared" si="4"/>
        <v>0</v>
      </c>
      <c r="L50" s="3637">
        <v>0</v>
      </c>
      <c r="M50" s="3637">
        <v>0</v>
      </c>
      <c r="N50" s="3637">
        <v>0</v>
      </c>
      <c r="O50" s="3637">
        <v>0</v>
      </c>
      <c r="P50" s="3586">
        <f t="shared" si="5"/>
        <v>0</v>
      </c>
      <c r="Q50" s="661"/>
      <c r="R50" s="703"/>
      <c r="S50" s="2486"/>
    </row>
    <row r="51" spans="1:19">
      <c r="A51" s="738"/>
      <c r="B51" s="816"/>
      <c r="C51" s="659" t="s">
        <v>3553</v>
      </c>
      <c r="D51" s="3605"/>
      <c r="E51" s="3605"/>
      <c r="F51" s="3577"/>
      <c r="G51" s="3638" t="b">
        <v>0</v>
      </c>
      <c r="H51" s="3637">
        <v>0</v>
      </c>
      <c r="I51" s="3637">
        <v>0</v>
      </c>
      <c r="J51" s="3637">
        <v>0</v>
      </c>
      <c r="K51" s="3637">
        <f t="shared" si="4"/>
        <v>0</v>
      </c>
      <c r="L51" s="3637">
        <v>0</v>
      </c>
      <c r="M51" s="3637">
        <v>0</v>
      </c>
      <c r="N51" s="3637">
        <v>0</v>
      </c>
      <c r="O51" s="3637">
        <v>0</v>
      </c>
      <c r="P51" s="3586">
        <f t="shared" si="5"/>
        <v>0</v>
      </c>
      <c r="Q51" s="661"/>
      <c r="R51" s="703"/>
      <c r="S51" s="2486"/>
    </row>
    <row r="52" spans="1:19">
      <c r="A52" s="738"/>
      <c r="B52" s="816"/>
      <c r="C52" s="659" t="s">
        <v>3554</v>
      </c>
      <c r="D52" s="3605"/>
      <c r="E52" s="3605"/>
      <c r="F52" s="3577"/>
      <c r="G52" s="3638" t="b">
        <v>0</v>
      </c>
      <c r="H52" s="3637">
        <v>0</v>
      </c>
      <c r="I52" s="3637">
        <v>0</v>
      </c>
      <c r="J52" s="3637">
        <v>0</v>
      </c>
      <c r="K52" s="3637">
        <f t="shared" si="4"/>
        <v>0</v>
      </c>
      <c r="L52" s="3637">
        <v>0</v>
      </c>
      <c r="M52" s="3637">
        <v>0</v>
      </c>
      <c r="N52" s="3637">
        <v>0</v>
      </c>
      <c r="O52" s="3637">
        <v>0</v>
      </c>
      <c r="P52" s="3586">
        <f t="shared" si="5"/>
        <v>0</v>
      </c>
      <c r="Q52" s="661"/>
      <c r="R52" s="703"/>
      <c r="S52" s="2486"/>
    </row>
    <row r="53" spans="1:19">
      <c r="A53" s="738"/>
      <c r="B53" s="816"/>
      <c r="C53" s="659" t="s">
        <v>3555</v>
      </c>
      <c r="D53" s="3605"/>
      <c r="E53" s="3605"/>
      <c r="F53" s="3577"/>
      <c r="G53" s="3638" t="b">
        <v>0</v>
      </c>
      <c r="H53" s="3637">
        <v>0</v>
      </c>
      <c r="I53" s="3637">
        <v>0</v>
      </c>
      <c r="J53" s="3637">
        <v>0</v>
      </c>
      <c r="K53" s="3637">
        <f t="shared" si="4"/>
        <v>0</v>
      </c>
      <c r="L53" s="3637">
        <v>0</v>
      </c>
      <c r="M53" s="3637">
        <v>0</v>
      </c>
      <c r="N53" s="3637">
        <v>0</v>
      </c>
      <c r="O53" s="3637">
        <v>0</v>
      </c>
      <c r="P53" s="3586">
        <f t="shared" si="5"/>
        <v>0</v>
      </c>
      <c r="Q53" s="661"/>
      <c r="R53" s="703"/>
      <c r="S53" s="2486"/>
    </row>
    <row r="54" spans="1:19">
      <c r="A54" s="738"/>
      <c r="B54" s="816"/>
      <c r="C54" s="659" t="s">
        <v>3556</v>
      </c>
      <c r="D54" s="3605"/>
      <c r="E54" s="3605"/>
      <c r="F54" s="3577"/>
      <c r="G54" s="3638" t="b">
        <v>0</v>
      </c>
      <c r="H54" s="3637">
        <v>0</v>
      </c>
      <c r="I54" s="3637">
        <v>0</v>
      </c>
      <c r="J54" s="3637">
        <v>0</v>
      </c>
      <c r="K54" s="3637">
        <f t="shared" si="4"/>
        <v>0</v>
      </c>
      <c r="L54" s="3637">
        <v>0</v>
      </c>
      <c r="M54" s="3637">
        <v>0</v>
      </c>
      <c r="N54" s="3637">
        <v>0</v>
      </c>
      <c r="O54" s="3637">
        <v>0</v>
      </c>
      <c r="P54" s="3586">
        <f t="shared" si="5"/>
        <v>0</v>
      </c>
      <c r="Q54" s="661"/>
      <c r="R54" s="703"/>
      <c r="S54" s="2486"/>
    </row>
    <row r="55" spans="1:19">
      <c r="A55" s="738"/>
      <c r="B55" s="816"/>
      <c r="C55" s="659" t="s">
        <v>3557</v>
      </c>
      <c r="D55" s="3605"/>
      <c r="E55" s="3605"/>
      <c r="F55" s="3577"/>
      <c r="G55" s="3638" t="b">
        <v>0</v>
      </c>
      <c r="H55" s="3637">
        <v>0</v>
      </c>
      <c r="I55" s="3637">
        <v>0</v>
      </c>
      <c r="J55" s="3637">
        <v>0</v>
      </c>
      <c r="K55" s="3637">
        <f t="shared" si="4"/>
        <v>0</v>
      </c>
      <c r="L55" s="3637">
        <v>0</v>
      </c>
      <c r="M55" s="3637">
        <v>0</v>
      </c>
      <c r="N55" s="3637">
        <v>0</v>
      </c>
      <c r="O55" s="3637">
        <v>0</v>
      </c>
      <c r="P55" s="3586">
        <f t="shared" si="5"/>
        <v>0</v>
      </c>
      <c r="Q55" s="661"/>
      <c r="R55" s="703"/>
      <c r="S55" s="2486"/>
    </row>
    <row r="56" spans="1:19">
      <c r="A56" s="738"/>
      <c r="B56" s="816"/>
      <c r="C56" s="659" t="s">
        <v>3558</v>
      </c>
      <c r="D56" s="3605"/>
      <c r="E56" s="3605"/>
      <c r="F56" s="3577"/>
      <c r="G56" s="3638" t="b">
        <v>0</v>
      </c>
      <c r="H56" s="3637">
        <v>0</v>
      </c>
      <c r="I56" s="3637">
        <v>0</v>
      </c>
      <c r="J56" s="3637">
        <v>0</v>
      </c>
      <c r="K56" s="3637">
        <f t="shared" si="4"/>
        <v>0</v>
      </c>
      <c r="L56" s="3637">
        <v>0</v>
      </c>
      <c r="M56" s="3637">
        <v>0</v>
      </c>
      <c r="N56" s="3637">
        <v>0</v>
      </c>
      <c r="O56" s="3637">
        <v>0</v>
      </c>
      <c r="P56" s="3586">
        <f t="shared" si="5"/>
        <v>0</v>
      </c>
      <c r="Q56" s="661"/>
      <c r="R56" s="703"/>
      <c r="S56" s="2486"/>
    </row>
    <row r="57" spans="1:19">
      <c r="A57" s="738"/>
      <c r="B57" s="816"/>
      <c r="C57" s="659" t="s">
        <v>3559</v>
      </c>
      <c r="D57" s="3605"/>
      <c r="E57" s="3605"/>
      <c r="F57" s="3577"/>
      <c r="G57" s="3638" t="b">
        <v>0</v>
      </c>
      <c r="H57" s="3637">
        <v>0</v>
      </c>
      <c r="I57" s="3637">
        <v>0</v>
      </c>
      <c r="J57" s="3637">
        <v>0</v>
      </c>
      <c r="K57" s="3637">
        <f t="shared" si="4"/>
        <v>0</v>
      </c>
      <c r="L57" s="3637">
        <v>0</v>
      </c>
      <c r="M57" s="3637">
        <v>0</v>
      </c>
      <c r="N57" s="3637">
        <v>0</v>
      </c>
      <c r="O57" s="3637">
        <v>0</v>
      </c>
      <c r="P57" s="3586">
        <f t="shared" si="5"/>
        <v>0</v>
      </c>
      <c r="Q57" s="661"/>
      <c r="R57" s="703"/>
      <c r="S57" s="2486"/>
    </row>
    <row r="58" spans="1:19">
      <c r="A58" s="738"/>
      <c r="B58" s="816"/>
      <c r="C58" s="659" t="s">
        <v>3560</v>
      </c>
      <c r="D58" s="3605"/>
      <c r="E58" s="3605"/>
      <c r="F58" s="3577"/>
      <c r="G58" s="3638" t="b">
        <v>0</v>
      </c>
      <c r="H58" s="3637">
        <v>0</v>
      </c>
      <c r="I58" s="3637">
        <v>0</v>
      </c>
      <c r="J58" s="3637">
        <v>0</v>
      </c>
      <c r="K58" s="3637">
        <f t="shared" si="4"/>
        <v>0</v>
      </c>
      <c r="L58" s="3637">
        <v>0</v>
      </c>
      <c r="M58" s="3637">
        <v>0</v>
      </c>
      <c r="N58" s="3637">
        <v>0</v>
      </c>
      <c r="O58" s="3637">
        <v>0</v>
      </c>
      <c r="P58" s="3586">
        <f t="shared" si="5"/>
        <v>0</v>
      </c>
      <c r="Q58" s="661"/>
      <c r="R58" s="703"/>
      <c r="S58" s="2486"/>
    </row>
    <row r="59" spans="1:19">
      <c r="A59" s="738"/>
      <c r="B59" s="816"/>
      <c r="C59" s="659" t="s">
        <v>3561</v>
      </c>
      <c r="D59" s="3605"/>
      <c r="E59" s="3605"/>
      <c r="F59" s="3577"/>
      <c r="G59" s="3638" t="b">
        <v>0</v>
      </c>
      <c r="H59" s="3637">
        <v>0</v>
      </c>
      <c r="I59" s="3637">
        <v>0</v>
      </c>
      <c r="J59" s="3637">
        <v>0</v>
      </c>
      <c r="K59" s="3637">
        <f t="shared" si="4"/>
        <v>0</v>
      </c>
      <c r="L59" s="3637">
        <v>0</v>
      </c>
      <c r="M59" s="3637">
        <v>0</v>
      </c>
      <c r="N59" s="3637">
        <v>0</v>
      </c>
      <c r="O59" s="3637">
        <v>0</v>
      </c>
      <c r="P59" s="3586">
        <f t="shared" si="5"/>
        <v>0</v>
      </c>
      <c r="Q59" s="661"/>
      <c r="R59" s="703"/>
      <c r="S59" s="2486"/>
    </row>
    <row r="60" spans="1:19">
      <c r="A60" s="738"/>
      <c r="B60" s="816"/>
      <c r="C60" s="659" t="s">
        <v>3562</v>
      </c>
      <c r="D60" s="3605"/>
      <c r="E60" s="3605"/>
      <c r="F60" s="3577"/>
      <c r="G60" s="3638" t="b">
        <v>0</v>
      </c>
      <c r="H60" s="3637">
        <v>0</v>
      </c>
      <c r="I60" s="3637">
        <v>0</v>
      </c>
      <c r="J60" s="3637">
        <v>0</v>
      </c>
      <c r="K60" s="3637">
        <f t="shared" si="4"/>
        <v>0</v>
      </c>
      <c r="L60" s="3637">
        <v>0</v>
      </c>
      <c r="M60" s="3637">
        <v>0</v>
      </c>
      <c r="N60" s="3637">
        <v>0</v>
      </c>
      <c r="O60" s="3637">
        <v>0</v>
      </c>
      <c r="P60" s="3586">
        <f t="shared" si="5"/>
        <v>0</v>
      </c>
      <c r="Q60" s="661"/>
      <c r="R60" s="703"/>
      <c r="S60" s="2486"/>
    </row>
    <row r="61" spans="1:19">
      <c r="A61" s="738"/>
      <c r="B61" s="816"/>
      <c r="C61" s="659" t="s">
        <v>3563</v>
      </c>
      <c r="D61" s="3605"/>
      <c r="E61" s="3605"/>
      <c r="F61" s="3577"/>
      <c r="G61" s="3638" t="b">
        <v>0</v>
      </c>
      <c r="H61" s="3637">
        <v>0</v>
      </c>
      <c r="I61" s="3637">
        <v>0</v>
      </c>
      <c r="J61" s="3637">
        <v>0</v>
      </c>
      <c r="K61" s="3637">
        <f t="shared" si="4"/>
        <v>0</v>
      </c>
      <c r="L61" s="3637">
        <v>0</v>
      </c>
      <c r="M61" s="3637">
        <v>0</v>
      </c>
      <c r="N61" s="3637">
        <v>0</v>
      </c>
      <c r="O61" s="3637">
        <v>0</v>
      </c>
      <c r="P61" s="3586">
        <f t="shared" si="5"/>
        <v>0</v>
      </c>
      <c r="Q61" s="661"/>
      <c r="R61" s="703"/>
      <c r="S61" s="2486"/>
    </row>
    <row r="62" spans="1:19">
      <c r="A62" s="738"/>
      <c r="B62" s="816"/>
      <c r="C62" s="659" t="s">
        <v>3564</v>
      </c>
      <c r="D62" s="3635"/>
      <c r="E62" s="3635"/>
      <c r="F62" s="3636"/>
      <c r="G62" s="3638" t="b">
        <v>0</v>
      </c>
      <c r="H62" s="3637">
        <v>0</v>
      </c>
      <c r="I62" s="3637">
        <v>0</v>
      </c>
      <c r="J62" s="3637">
        <v>0</v>
      </c>
      <c r="K62" s="3637">
        <f t="shared" si="4"/>
        <v>0</v>
      </c>
      <c r="L62" s="3637">
        <v>0</v>
      </c>
      <c r="M62" s="3637">
        <v>0</v>
      </c>
      <c r="N62" s="3637">
        <v>0</v>
      </c>
      <c r="O62" s="3637">
        <v>0</v>
      </c>
      <c r="P62" s="3586">
        <f t="shared" si="5"/>
        <v>0</v>
      </c>
      <c r="Q62" s="661"/>
      <c r="R62" s="703"/>
      <c r="S62" s="2486"/>
    </row>
    <row r="63" spans="1:19">
      <c r="A63" s="738"/>
      <c r="B63" s="816"/>
      <c r="C63" s="659"/>
      <c r="D63" s="3635"/>
      <c r="E63" s="3635"/>
      <c r="F63" s="3636"/>
      <c r="G63" s="3631"/>
      <c r="H63" s="3637"/>
      <c r="I63" s="3637"/>
      <c r="J63" s="3637"/>
      <c r="K63" s="3637"/>
      <c r="L63" s="3637"/>
      <c r="M63" s="3637"/>
      <c r="N63" s="3637"/>
      <c r="O63" s="3637"/>
      <c r="P63" s="3633"/>
      <c r="Q63" s="661"/>
      <c r="R63" s="703"/>
      <c r="S63" s="2486"/>
    </row>
    <row r="64" spans="1:19">
      <c r="A64" s="738"/>
      <c r="B64" s="816"/>
      <c r="C64" s="556" t="s">
        <v>1269</v>
      </c>
      <c r="D64" s="170"/>
      <c r="E64" s="170"/>
      <c r="F64" s="171"/>
      <c r="G64" s="172"/>
      <c r="H64" s="3639">
        <f t="shared" ref="H64:P64" si="6">SUMIF($G$13:$G$63,"TRUE",H13:H63)</f>
        <v>0</v>
      </c>
      <c r="I64" s="3639">
        <f t="shared" si="6"/>
        <v>0</v>
      </c>
      <c r="J64" s="3639">
        <f t="shared" si="6"/>
        <v>0</v>
      </c>
      <c r="K64" s="3639">
        <f t="shared" si="6"/>
        <v>0</v>
      </c>
      <c r="L64" s="3639">
        <f t="shared" si="6"/>
        <v>0</v>
      </c>
      <c r="M64" s="3639">
        <f t="shared" si="6"/>
        <v>0</v>
      </c>
      <c r="N64" s="3639">
        <f t="shared" si="6"/>
        <v>0</v>
      </c>
      <c r="O64" s="3639">
        <f t="shared" si="6"/>
        <v>0</v>
      </c>
      <c r="P64" s="3594">
        <f t="shared" si="6"/>
        <v>0</v>
      </c>
      <c r="Q64" s="661"/>
      <c r="R64" s="703"/>
      <c r="S64" s="6534"/>
    </row>
    <row r="65" spans="1:27" s="179" customFormat="1" ht="13.5" thickBot="1">
      <c r="A65" s="740"/>
      <c r="B65" s="822"/>
      <c r="C65" s="561" t="s">
        <v>1270</v>
      </c>
      <c r="D65" s="562"/>
      <c r="E65" s="562"/>
      <c r="F65" s="452"/>
      <c r="G65" s="563"/>
      <c r="H65" s="3595">
        <f>SUM(H13:H63)</f>
        <v>0</v>
      </c>
      <c r="I65" s="3595">
        <f t="shared" ref="I65:N65" si="7">SUM(I13:I63)</f>
        <v>0</v>
      </c>
      <c r="J65" s="3595">
        <f t="shared" si="7"/>
        <v>0</v>
      </c>
      <c r="K65" s="3595">
        <f t="shared" si="7"/>
        <v>0</v>
      </c>
      <c r="L65" s="3595">
        <f>SUM(L13:L63)</f>
        <v>0</v>
      </c>
      <c r="M65" s="3595">
        <f>SUM(M13:M63)</f>
        <v>0</v>
      </c>
      <c r="N65" s="3595">
        <f t="shared" si="7"/>
        <v>0</v>
      </c>
      <c r="O65" s="3595">
        <f>SUM(O13:O63)</f>
        <v>0</v>
      </c>
      <c r="P65" s="3596">
        <f>SUM(P13:P63)</f>
        <v>0</v>
      </c>
      <c r="Q65" s="662"/>
      <c r="R65" s="703"/>
      <c r="S65" s="6534"/>
      <c r="T65" s="1195"/>
      <c r="U65" s="1195"/>
      <c r="V65" s="1195"/>
      <c r="W65" s="1195"/>
      <c r="X65" s="1195"/>
      <c r="Y65" s="1195"/>
      <c r="Z65" s="1195"/>
      <c r="AA65" s="1195"/>
    </row>
    <row r="66" spans="1:27">
      <c r="A66" s="738"/>
      <c r="B66" s="816"/>
      <c r="C66" s="820"/>
      <c r="D66" s="820"/>
      <c r="E66" s="820"/>
      <c r="F66" s="870"/>
      <c r="G66" s="870"/>
      <c r="H66" s="870"/>
      <c r="I66" s="870"/>
      <c r="J66" s="870"/>
      <c r="K66" s="870"/>
      <c r="L66" s="870"/>
      <c r="M66" s="871"/>
      <c r="N66" s="871"/>
      <c r="O66" s="871"/>
      <c r="P66" s="871"/>
      <c r="Q66" s="662"/>
      <c r="R66" s="703"/>
      <c r="S66" s="3631"/>
    </row>
    <row r="67" spans="1:27">
      <c r="A67" s="738"/>
      <c r="B67" s="816"/>
      <c r="C67" s="237" t="s">
        <v>56</v>
      </c>
      <c r="D67" s="872" t="s">
        <v>3243</v>
      </c>
      <c r="E67" s="661"/>
      <c r="F67" s="69"/>
      <c r="G67" s="661"/>
      <c r="H67" s="661"/>
      <c r="I67" s="661"/>
      <c r="J67" s="661"/>
      <c r="K67" s="661"/>
      <c r="L67" s="661"/>
      <c r="M67" s="69"/>
      <c r="N67" s="871"/>
      <c r="O67" s="871"/>
      <c r="P67" s="871"/>
      <c r="Q67" s="662"/>
      <c r="R67" s="703"/>
      <c r="S67" s="3631"/>
    </row>
    <row r="68" spans="1:27">
      <c r="A68" s="738"/>
      <c r="B68" s="816"/>
      <c r="C68" s="287"/>
      <c r="D68" s="100" t="s">
        <v>1271</v>
      </c>
      <c r="E68" s="661"/>
      <c r="F68" s="69"/>
      <c r="G68" s="661"/>
      <c r="H68" s="661"/>
      <c r="I68" s="661"/>
      <c r="J68" s="661"/>
      <c r="K68" s="661"/>
      <c r="L68" s="661"/>
      <c r="M68" s="65"/>
      <c r="N68" s="871"/>
      <c r="O68" s="871"/>
      <c r="P68" s="3428" t="s">
        <v>1279</v>
      </c>
      <c r="Q68" s="662"/>
      <c r="R68" s="703"/>
      <c r="S68" s="3631"/>
    </row>
    <row r="69" spans="1:27">
      <c r="A69" s="738"/>
      <c r="B69" s="816"/>
      <c r="C69" s="69"/>
      <c r="D69" s="60"/>
      <c r="E69" s="661"/>
      <c r="F69" s="60"/>
      <c r="G69" s="661"/>
      <c r="H69" s="661"/>
      <c r="I69" s="661"/>
      <c r="J69" s="661"/>
      <c r="K69" s="661"/>
      <c r="L69" s="661"/>
      <c r="M69" s="877"/>
      <c r="N69" s="877"/>
      <c r="O69" s="877"/>
      <c r="P69" s="877"/>
      <c r="Q69" s="662"/>
      <c r="R69" s="703"/>
      <c r="S69" s="7031"/>
    </row>
    <row r="70" spans="1:27">
      <c r="A70" s="738"/>
      <c r="B70" s="741"/>
      <c r="C70" s="738"/>
      <c r="D70" s="738"/>
      <c r="E70" s="738"/>
      <c r="F70" s="719"/>
      <c r="G70" s="720"/>
      <c r="H70" s="720"/>
      <c r="I70" s="720"/>
      <c r="J70" s="720"/>
      <c r="K70" s="720"/>
      <c r="L70" s="720"/>
      <c r="M70" s="725"/>
      <c r="N70" s="740"/>
      <c r="O70" s="740"/>
      <c r="P70" s="740"/>
      <c r="Q70" s="740"/>
      <c r="R70" s="703"/>
      <c r="S70" s="1195"/>
    </row>
    <row r="71" spans="1:27">
      <c r="A71" s="738"/>
      <c r="B71" s="741"/>
      <c r="C71" s="738"/>
      <c r="D71" s="738"/>
      <c r="E71" s="738"/>
      <c r="F71" s="719"/>
      <c r="G71" s="720"/>
      <c r="H71" s="720"/>
      <c r="I71" s="720"/>
      <c r="J71" s="720"/>
      <c r="K71" s="720"/>
      <c r="L71" s="720"/>
      <c r="M71" s="724"/>
      <c r="N71" s="740"/>
      <c r="O71" s="740"/>
      <c r="P71" s="740"/>
      <c r="Q71" s="740"/>
      <c r="R71" s="703"/>
      <c r="S71" s="1195"/>
    </row>
    <row r="72" spans="1:27" hidden="1">
      <c r="F72" s="7000"/>
      <c r="G72" s="6996"/>
      <c r="H72" s="6996"/>
      <c r="I72" s="6996"/>
      <c r="J72" s="6996"/>
      <c r="K72" s="6996"/>
      <c r="L72" s="6996"/>
      <c r="M72" s="6999"/>
      <c r="N72" s="179"/>
      <c r="O72" s="179"/>
      <c r="P72" s="179"/>
      <c r="Q72" s="179"/>
      <c r="S72" s="1195"/>
    </row>
    <row r="73" spans="1:27" hidden="1">
      <c r="F73" s="6995"/>
      <c r="G73" s="6996"/>
      <c r="H73" s="6996"/>
      <c r="I73" s="6996"/>
      <c r="J73" s="6996"/>
      <c r="K73" s="6996"/>
      <c r="L73" s="6996"/>
      <c r="M73" s="6999"/>
      <c r="N73" s="179"/>
      <c r="O73" s="179"/>
      <c r="P73" s="179"/>
      <c r="Q73" s="179"/>
      <c r="S73" s="1195"/>
    </row>
    <row r="74" spans="1:27" hidden="1">
      <c r="M74" s="179"/>
      <c r="N74" s="179"/>
      <c r="O74" s="179"/>
      <c r="P74" s="179"/>
      <c r="Q74" s="179"/>
      <c r="S74" s="1195"/>
    </row>
    <row r="75" spans="1:27" hidden="1">
      <c r="M75" s="179"/>
      <c r="N75" s="179"/>
      <c r="O75" s="179"/>
      <c r="P75" s="179"/>
      <c r="Q75" s="179"/>
      <c r="S75" s="1195"/>
    </row>
  </sheetData>
  <sheetProtection formatCells="0" formatColumns="0" formatRows="0"/>
  <customSheetViews>
    <customSheetView guid="{CC70D5D3-3A1F-46AA-BDCE-F692C2C36BEE}" fitToPage="1">
      <selection activeCell="E15" sqref="E15"/>
      <pageMargins left="0.7" right="0.7" top="0.75" bottom="0.75" header="0.3" footer="0.3"/>
      <pageSetup paperSize="5" scale="35" fitToHeight="0" orientation="landscape" r:id="rId1"/>
    </customSheetView>
    <customSheetView guid="{41E394DC-1FDD-4D1F-8620-137B7012DC10}" showGridLines="0" fitToPage="1">
      <pane xSplit="2" ySplit="12" topLeftCell="C13" activePane="bottomRight" state="frozen"/>
      <selection pane="bottomRight" activeCell="A4" sqref="A4"/>
      <pageMargins left="0.7" right="0.7" top="0.75" bottom="0.75" header="0.3" footer="0.3"/>
      <pageSetup paperSize="5" scale="35" fitToHeight="0" orientation="landscape" r:id="rId2"/>
    </customSheetView>
    <customSheetView guid="{DD364770-73A1-4C6D-9516-629A57F0EB18}" showGridLines="0" fitToPage="1">
      <pane xSplit="2" ySplit="12" topLeftCell="C13" activePane="bottomRight" state="frozen"/>
      <selection pane="bottomRight" activeCell="A4" sqref="A4"/>
      <pageMargins left="0.7" right="0.7" top="0.75" bottom="0.75" header="0.3" footer="0.3"/>
      <pageSetup paperSize="5" scale="35" fitToHeight="0" orientation="landscape" r:id="rId3"/>
    </customSheetView>
    <customSheetView guid="{E14211BF-3959-45CF-A937-AD36AACCEFAC}" showGridLines="0" fitToPage="1">
      <pane xSplit="2" ySplit="12" topLeftCell="C13" activePane="bottomRight" state="frozen"/>
      <selection pane="bottomRight" activeCell="A4" sqref="A4"/>
      <pageMargins left="0.7" right="0.7" top="0.75" bottom="0.75" header="0.3" footer="0.3"/>
      <pageSetup paperSize="5" scale="35" fitToHeight="0" orientation="landscape" r:id="rId4"/>
    </customSheetView>
    <customSheetView guid="{F416BD5B-C3AD-4F61-AAB2-55950A9B7E72}" fitToPage="1">
      <selection activeCell="A4" sqref="A4"/>
      <pageMargins left="0.7" right="0.7" top="0.75" bottom="0.75" header="0.3" footer="0.3"/>
      <pageSetup paperSize="5" scale="35" fitToHeight="0" orientation="landscape" r:id="rId5"/>
    </customSheetView>
  </customSheetViews>
  <mergeCells count="4">
    <mergeCell ref="D7:D10"/>
    <mergeCell ref="E7:E10"/>
    <mergeCell ref="D4:F4"/>
    <mergeCell ref="D5:F5"/>
  </mergeCells>
  <hyperlinks>
    <hyperlink ref="P68" location="Index!A1" display="Index" xr:uid="{00000000-0004-0000-4700-000000000000}"/>
  </hyperlinks>
  <pageMargins left="0.7" right="0.7" top="0.75" bottom="0.75" header="0.3" footer="0.3"/>
  <pageSetup paperSize="5" scale="35" fitToHeight="0" orientation="landscape" r:id="rId6"/>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Sheet67">
    <tabColor theme="9" tint="-0.249977111117893"/>
    <pageSetUpPr fitToPage="1"/>
  </sheetPr>
  <dimension ref="A1:AL54"/>
  <sheetViews>
    <sheetView workbookViewId="0"/>
  </sheetViews>
  <sheetFormatPr defaultColWidth="0" defaultRowHeight="12.75" zeroHeight="1"/>
  <cols>
    <col min="1" max="1" width="9.140625" style="149" customWidth="1"/>
    <col min="2" max="2" width="9.140625" style="6993" customWidth="1"/>
    <col min="3" max="3" width="38.7109375" style="149" customWidth="1"/>
    <col min="4" max="4" width="16.7109375" style="149" customWidth="1"/>
    <col min="5" max="5" width="26.7109375" style="149" customWidth="1"/>
    <col min="6" max="6" width="17.28515625" style="149" customWidth="1"/>
    <col min="7" max="7" width="19.140625" style="149" customWidth="1"/>
    <col min="8" max="16" width="15" style="149" customWidth="1"/>
    <col min="17" max="17" width="22.28515625" style="149" customWidth="1"/>
    <col min="18" max="18" width="17" style="149" customWidth="1"/>
    <col min="19" max="19" width="17.85546875" style="149" customWidth="1"/>
    <col min="20" max="20" width="17.42578125" style="149" customWidth="1"/>
    <col min="21" max="21" width="15.42578125" style="149" customWidth="1"/>
    <col min="22" max="22" width="17.28515625" style="149" bestFit="1" customWidth="1"/>
    <col min="23" max="23" width="17" style="149" customWidth="1"/>
    <col min="24" max="24" width="7.42578125" style="198" customWidth="1"/>
    <col min="25" max="25" width="21.28515625" style="198" customWidth="1"/>
    <col min="26" max="26" width="17" style="198" hidden="1" customWidth="1"/>
    <col min="27" max="27" width="12.28515625" style="198" hidden="1" customWidth="1"/>
    <col min="28" max="28" width="13.42578125" style="198" hidden="1" customWidth="1"/>
    <col min="29" max="29" width="13.7109375" style="198" hidden="1" customWidth="1"/>
    <col min="30" max="30" width="11.7109375" style="198" hidden="1" customWidth="1"/>
    <col min="31" max="37" width="0" style="198" hidden="1" customWidth="1"/>
    <col min="38" max="38" width="0" style="149" hidden="1" customWidth="1"/>
    <col min="39" max="16384" width="9.140625" style="149" hidden="1"/>
  </cols>
  <sheetData>
    <row r="1" spans="1:38">
      <c r="A1" s="738"/>
      <c r="B1" s="741"/>
      <c r="C1" s="738"/>
      <c r="D1" s="738"/>
      <c r="E1" s="738"/>
      <c r="F1" s="738"/>
      <c r="G1" s="738"/>
      <c r="H1" s="738"/>
      <c r="I1" s="738"/>
      <c r="J1" s="738"/>
      <c r="K1" s="738"/>
      <c r="L1" s="738"/>
      <c r="M1" s="738"/>
      <c r="N1" s="738"/>
      <c r="O1" s="738"/>
      <c r="P1" s="738"/>
      <c r="Q1" s="738"/>
      <c r="R1" s="738"/>
      <c r="S1" s="738"/>
      <c r="T1" s="738"/>
      <c r="U1" s="738"/>
      <c r="V1" s="738"/>
      <c r="W1" s="738"/>
      <c r="X1" s="703"/>
      <c r="Y1" s="703"/>
    </row>
    <row r="2" spans="1:38" ht="13.5" thickBot="1">
      <c r="A2" s="738"/>
      <c r="B2" s="816"/>
      <c r="C2" s="661"/>
      <c r="D2" s="661"/>
      <c r="E2" s="661"/>
      <c r="F2" s="661"/>
      <c r="G2" s="661"/>
      <c r="H2" s="661"/>
      <c r="I2" s="661"/>
      <c r="J2" s="661"/>
      <c r="K2" s="661"/>
      <c r="L2" s="661"/>
      <c r="M2" s="661"/>
      <c r="N2" s="661"/>
      <c r="O2" s="661"/>
      <c r="P2" s="661"/>
      <c r="Q2" s="661"/>
      <c r="R2" s="661"/>
      <c r="S2" s="661"/>
      <c r="T2" s="661"/>
      <c r="U2" s="661"/>
      <c r="V2" s="661"/>
      <c r="W2" s="661"/>
      <c r="X2" s="661"/>
      <c r="Y2" s="738"/>
    </row>
    <row r="3" spans="1:38" s="6954" customFormat="1" ht="16.5" thickBot="1">
      <c r="A3" s="739"/>
      <c r="B3" s="896"/>
      <c r="C3" s="2858" t="s">
        <v>3013</v>
      </c>
      <c r="D3" s="2856"/>
      <c r="E3" s="2856"/>
      <c r="F3" s="2857"/>
      <c r="G3" s="896"/>
      <c r="H3" s="896"/>
      <c r="I3" s="896"/>
      <c r="J3" s="896"/>
      <c r="K3" s="896"/>
      <c r="L3" s="896"/>
      <c r="M3" s="896"/>
      <c r="N3" s="896"/>
      <c r="O3" s="896"/>
      <c r="P3" s="896"/>
      <c r="Q3" s="896"/>
      <c r="R3" s="896"/>
      <c r="S3" s="896"/>
      <c r="T3" s="896"/>
      <c r="U3" s="896"/>
      <c r="V3" s="62" t="s">
        <v>2868</v>
      </c>
      <c r="W3" s="896"/>
      <c r="X3" s="896"/>
      <c r="Y3" s="773"/>
      <c r="Z3" s="7026"/>
      <c r="AA3" s="7026"/>
      <c r="AB3" s="7026"/>
      <c r="AC3" s="7026"/>
      <c r="AD3" s="7027"/>
      <c r="AE3" s="7027"/>
      <c r="AF3" s="7027"/>
      <c r="AG3" s="7027"/>
      <c r="AH3" s="7027"/>
      <c r="AI3" s="7027"/>
      <c r="AJ3" s="7027"/>
      <c r="AK3" s="7027"/>
    </row>
    <row r="4" spans="1:38" s="6954" customFormat="1" ht="15.75">
      <c r="A4" s="739"/>
      <c r="B4" s="896"/>
      <c r="C4" s="2853" t="s">
        <v>57</v>
      </c>
      <c r="D4" s="8622" t="str">
        <f>V.4!D4</f>
        <v>ABC Company</v>
      </c>
      <c r="E4" s="8623"/>
      <c r="F4" s="8624"/>
      <c r="G4" s="896"/>
      <c r="H4" s="896"/>
      <c r="I4" s="896"/>
      <c r="J4" s="896"/>
      <c r="K4" s="896"/>
      <c r="L4" s="896"/>
      <c r="M4" s="896"/>
      <c r="N4" s="896"/>
      <c r="O4" s="896"/>
      <c r="P4" s="896"/>
      <c r="Q4" s="896"/>
      <c r="R4" s="896"/>
      <c r="S4" s="896"/>
      <c r="T4" s="896"/>
      <c r="U4" s="896"/>
      <c r="V4" s="896"/>
      <c r="W4" s="896"/>
      <c r="X4" s="896"/>
      <c r="Y4" s="773"/>
      <c r="Z4" s="7026"/>
      <c r="AA4" s="7026"/>
      <c r="AB4" s="7026"/>
      <c r="AC4" s="7026"/>
      <c r="AD4" s="7027"/>
      <c r="AE4" s="7027"/>
      <c r="AF4" s="7027"/>
      <c r="AG4" s="7027"/>
      <c r="AH4" s="7027"/>
      <c r="AI4" s="7027"/>
      <c r="AJ4" s="7027"/>
      <c r="AK4" s="7027"/>
    </row>
    <row r="5" spans="1:38" s="6954" customFormat="1" ht="16.5" thickBot="1">
      <c r="A5" s="739"/>
      <c r="B5" s="896"/>
      <c r="C5" s="2836" t="s">
        <v>2719</v>
      </c>
      <c r="D5" s="8625">
        <f>V.4!D5</f>
        <v>44196</v>
      </c>
      <c r="E5" s="8626"/>
      <c r="F5" s="8627"/>
      <c r="G5" s="896"/>
      <c r="H5" s="896"/>
      <c r="I5" s="896"/>
      <c r="J5" s="896"/>
      <c r="K5" s="896"/>
      <c r="L5" s="896"/>
      <c r="M5" s="896"/>
      <c r="N5" s="896"/>
      <c r="O5" s="896"/>
      <c r="P5" s="896"/>
      <c r="Q5" s="896"/>
      <c r="R5" s="896"/>
      <c r="S5" s="896"/>
      <c r="T5" s="896"/>
      <c r="U5" s="896"/>
      <c r="V5" s="896"/>
      <c r="W5" s="896"/>
      <c r="X5" s="896"/>
      <c r="Y5" s="773"/>
      <c r="Z5" s="7026"/>
      <c r="AA5" s="7026"/>
      <c r="AB5" s="7026"/>
      <c r="AC5" s="7026"/>
      <c r="AD5" s="7027"/>
      <c r="AE5" s="7027"/>
      <c r="AF5" s="7027"/>
      <c r="AG5" s="7027"/>
      <c r="AH5" s="7027"/>
      <c r="AI5" s="7027"/>
      <c r="AJ5" s="7027"/>
      <c r="AK5" s="7027"/>
    </row>
    <row r="6" spans="1:38" s="6954" customFormat="1" ht="15" customHeight="1">
      <c r="A6" s="739"/>
      <c r="B6" s="900"/>
      <c r="C6" s="882"/>
      <c r="D6" s="882"/>
      <c r="E6" s="882"/>
      <c r="F6" s="882"/>
      <c r="G6" s="882"/>
      <c r="H6" s="882"/>
      <c r="I6" s="882"/>
      <c r="J6" s="882"/>
      <c r="K6" s="882"/>
      <c r="L6" s="882"/>
      <c r="M6" s="882"/>
      <c r="N6" s="882"/>
      <c r="O6" s="882"/>
      <c r="P6" s="882"/>
      <c r="Q6" s="882"/>
      <c r="R6" s="882"/>
      <c r="S6" s="882"/>
      <c r="T6" s="882"/>
      <c r="U6" s="882"/>
      <c r="V6" s="882"/>
      <c r="W6" s="882"/>
      <c r="X6" s="882"/>
      <c r="Y6" s="739"/>
      <c r="Z6" s="7027"/>
      <c r="AA6" s="7027"/>
      <c r="AB6" s="7027"/>
      <c r="AC6" s="7027"/>
      <c r="AD6" s="7027"/>
      <c r="AE6" s="7027"/>
      <c r="AF6" s="7027"/>
      <c r="AG6" s="7027"/>
      <c r="AH6" s="7027"/>
      <c r="AI6" s="7027"/>
      <c r="AJ6" s="7027"/>
      <c r="AK6" s="7027"/>
    </row>
    <row r="7" spans="1:38" s="6954" customFormat="1" ht="15" customHeight="1" thickBot="1">
      <c r="A7" s="739"/>
      <c r="B7" s="900"/>
      <c r="C7" s="882"/>
      <c r="D7" s="882"/>
      <c r="E7" s="882"/>
      <c r="F7" s="882"/>
      <c r="G7" s="882"/>
      <c r="H7" s="882"/>
      <c r="I7" s="882"/>
      <c r="J7" s="882"/>
      <c r="K7" s="882"/>
      <c r="L7" s="882"/>
      <c r="M7" s="882"/>
      <c r="N7" s="882"/>
      <c r="O7" s="882"/>
      <c r="P7" s="882"/>
      <c r="Q7" s="882"/>
      <c r="R7" s="882"/>
      <c r="S7" s="882"/>
      <c r="T7" s="882"/>
      <c r="U7" s="882"/>
      <c r="V7" s="882"/>
      <c r="W7" s="882"/>
      <c r="X7" s="882"/>
      <c r="Y7" s="739"/>
      <c r="Z7" s="7027"/>
      <c r="AA7" s="7027"/>
      <c r="AB7" s="7027"/>
      <c r="AC7" s="7027"/>
      <c r="AD7" s="7027"/>
      <c r="AE7" s="7027"/>
      <c r="AF7" s="7027"/>
      <c r="AG7" s="7027"/>
      <c r="AH7" s="7027"/>
      <c r="AI7" s="7027"/>
      <c r="AJ7" s="7027"/>
      <c r="AK7" s="7027"/>
    </row>
    <row r="8" spans="1:38" ht="15" customHeight="1">
      <c r="A8" s="738"/>
      <c r="B8" s="816"/>
      <c r="C8" s="9113" t="s">
        <v>60</v>
      </c>
      <c r="D8" s="8985" t="s">
        <v>1224</v>
      </c>
      <c r="E8" s="8983" t="s">
        <v>1225</v>
      </c>
      <c r="F8" s="4902"/>
      <c r="G8" s="7526"/>
      <c r="H8" s="9110" t="s">
        <v>1237</v>
      </c>
      <c r="I8" s="9111"/>
      <c r="J8" s="9111"/>
      <c r="K8" s="9112"/>
      <c r="L8" s="7527"/>
      <c r="M8" s="7518" t="s">
        <v>1386</v>
      </c>
      <c r="N8" s="7518"/>
      <c r="O8" s="7518"/>
      <c r="P8" s="7518"/>
      <c r="Q8" s="7518"/>
      <c r="R8" s="5138"/>
      <c r="S8" s="7521" t="s">
        <v>2709</v>
      </c>
      <c r="T8" s="4904"/>
      <c r="U8" s="4903"/>
      <c r="V8" s="4904"/>
      <c r="W8" s="5091"/>
      <c r="X8" s="149"/>
      <c r="Y8" s="703"/>
      <c r="Z8" s="150"/>
      <c r="AA8" s="150"/>
      <c r="AB8" s="150"/>
      <c r="AC8" s="150"/>
      <c r="AD8" s="150"/>
      <c r="AE8" s="150"/>
      <c r="AL8" s="198"/>
    </row>
    <row r="9" spans="1:38">
      <c r="A9" s="738"/>
      <c r="B9" s="816"/>
      <c r="C9" s="9114"/>
      <c r="D9" s="8833"/>
      <c r="E9" s="8984"/>
      <c r="F9" s="351"/>
      <c r="G9" s="7229"/>
      <c r="H9" s="3236"/>
      <c r="I9" s="7528"/>
      <c r="J9" s="7529"/>
      <c r="K9" s="7524"/>
      <c r="L9" s="7530"/>
      <c r="M9" s="3230"/>
      <c r="N9" s="606"/>
      <c r="O9" s="606"/>
      <c r="P9" s="606" t="s">
        <v>832</v>
      </c>
      <c r="Q9" s="3231" t="s">
        <v>1377</v>
      </c>
      <c r="R9" s="606" t="s">
        <v>1321</v>
      </c>
      <c r="S9" s="7531" t="s">
        <v>2710</v>
      </c>
      <c r="T9" s="7229"/>
      <c r="U9" s="351"/>
      <c r="V9" s="7229"/>
      <c r="W9" s="593"/>
      <c r="X9" s="661"/>
      <c r="Y9" s="703"/>
      <c r="Z9" s="7029"/>
      <c r="AA9" s="7028"/>
      <c r="AB9" s="7028"/>
      <c r="AC9" s="7028"/>
      <c r="AD9" s="7029"/>
      <c r="AE9" s="150"/>
      <c r="AL9" s="198"/>
    </row>
    <row r="10" spans="1:38">
      <c r="A10" s="738"/>
      <c r="B10" s="816"/>
      <c r="C10" s="9114"/>
      <c r="D10" s="8833"/>
      <c r="E10" s="8984"/>
      <c r="F10" s="351" t="s">
        <v>1246</v>
      </c>
      <c r="G10" s="7229" t="s">
        <v>580</v>
      </c>
      <c r="H10" s="3236" t="s">
        <v>1384</v>
      </c>
      <c r="I10" s="608" t="s">
        <v>1383</v>
      </c>
      <c r="J10" s="3236" t="s">
        <v>1382</v>
      </c>
      <c r="K10" s="606" t="s">
        <v>1381</v>
      </c>
      <c r="L10" s="607" t="s">
        <v>1281</v>
      </c>
      <c r="M10" s="3230" t="s">
        <v>1380</v>
      </c>
      <c r="N10" s="606" t="s">
        <v>1379</v>
      </c>
      <c r="O10" s="606" t="s">
        <v>1378</v>
      </c>
      <c r="P10" s="606" t="s">
        <v>1292</v>
      </c>
      <c r="Q10" s="3231" t="s">
        <v>1371</v>
      </c>
      <c r="R10" s="606" t="s">
        <v>1319</v>
      </c>
      <c r="S10" s="7531" t="s">
        <v>1770</v>
      </c>
      <c r="T10" s="7229" t="s">
        <v>1249</v>
      </c>
      <c r="U10" s="351" t="s">
        <v>1250</v>
      </c>
      <c r="V10" s="3822" t="s">
        <v>4162</v>
      </c>
      <c r="W10" s="3857" t="s">
        <v>1262</v>
      </c>
      <c r="X10" s="661"/>
      <c r="Y10" s="703"/>
      <c r="Z10" s="7029"/>
      <c r="AA10" s="193"/>
      <c r="AB10" s="193"/>
      <c r="AC10" s="193"/>
      <c r="AD10" s="7029"/>
      <c r="AL10" s="198"/>
    </row>
    <row r="11" spans="1:38">
      <c r="A11" s="738"/>
      <c r="B11" s="816"/>
      <c r="C11" s="9114"/>
      <c r="D11" s="8833"/>
      <c r="E11" s="8984"/>
      <c r="F11" s="351" t="s">
        <v>1259</v>
      </c>
      <c r="G11" s="7229" t="s">
        <v>1260</v>
      </c>
      <c r="H11" s="3236" t="s">
        <v>1281</v>
      </c>
      <c r="I11" s="608" t="s">
        <v>826</v>
      </c>
      <c r="J11" s="3236" t="s">
        <v>40</v>
      </c>
      <c r="K11" s="606" t="s">
        <v>644</v>
      </c>
      <c r="L11" s="607" t="s">
        <v>1319</v>
      </c>
      <c r="M11" s="3230" t="s">
        <v>853</v>
      </c>
      <c r="N11" s="606" t="s">
        <v>1282</v>
      </c>
      <c r="O11" s="606" t="s">
        <v>1347</v>
      </c>
      <c r="P11" s="606" t="s">
        <v>1319</v>
      </c>
      <c r="Q11" s="3231" t="s">
        <v>1347</v>
      </c>
      <c r="R11" s="606" t="s">
        <v>3273</v>
      </c>
      <c r="S11" s="7532" t="s">
        <v>2711</v>
      </c>
      <c r="T11" s="7229" t="s">
        <v>1261</v>
      </c>
      <c r="U11" s="351" t="s">
        <v>1261</v>
      </c>
      <c r="V11" s="2837" t="s">
        <v>1261</v>
      </c>
      <c r="W11" s="3857" t="s">
        <v>1261</v>
      </c>
      <c r="X11" s="661"/>
      <c r="Y11" s="703"/>
      <c r="Z11" s="193"/>
      <c r="AA11" s="193"/>
      <c r="AB11" s="193"/>
      <c r="AC11" s="193"/>
      <c r="AD11" s="7029"/>
      <c r="AL11" s="198"/>
    </row>
    <row r="12" spans="1:38">
      <c r="A12" s="738"/>
      <c r="B12" s="816"/>
      <c r="C12" s="9114"/>
      <c r="D12" s="8833"/>
      <c r="E12" s="8984"/>
      <c r="F12" s="351"/>
      <c r="G12" s="3227"/>
      <c r="H12" s="3237"/>
      <c r="I12" s="609"/>
      <c r="J12" s="3237"/>
      <c r="K12" s="610" t="s">
        <v>3274</v>
      </c>
      <c r="L12" s="607" t="s">
        <v>1302</v>
      </c>
      <c r="M12" s="611"/>
      <c r="N12" s="606" t="s">
        <v>1367</v>
      </c>
      <c r="O12" s="611"/>
      <c r="P12" s="606" t="s">
        <v>1366</v>
      </c>
      <c r="Q12" s="3231" t="s">
        <v>1365</v>
      </c>
      <c r="R12" s="606"/>
      <c r="S12" s="7531"/>
      <c r="T12" s="7229"/>
      <c r="U12" s="351"/>
      <c r="V12" s="7229"/>
      <c r="W12" s="593" t="s">
        <v>1527</v>
      </c>
      <c r="X12" s="661"/>
      <c r="Y12" s="703"/>
      <c r="Z12" s="7029"/>
      <c r="AA12" s="7029"/>
      <c r="AB12" s="7029"/>
      <c r="AC12" s="7029"/>
      <c r="AD12" s="7029"/>
      <c r="AL12" s="198"/>
    </row>
    <row r="13" spans="1:38">
      <c r="A13" s="738"/>
      <c r="B13" s="816"/>
      <c r="C13" s="9114"/>
      <c r="D13" s="7533" t="s">
        <v>344</v>
      </c>
      <c r="E13" s="3228"/>
      <c r="F13" s="7534"/>
      <c r="G13" s="3227" t="s">
        <v>390</v>
      </c>
      <c r="H13" s="7535"/>
      <c r="I13" s="7536"/>
      <c r="J13" s="7535"/>
      <c r="K13" s="7537"/>
      <c r="L13" s="7538"/>
      <c r="M13" s="611"/>
      <c r="N13" s="611"/>
      <c r="O13" s="611"/>
      <c r="P13" s="611"/>
      <c r="Q13" s="3232" t="s">
        <v>1310</v>
      </c>
      <c r="R13" s="611"/>
      <c r="S13" s="7522"/>
      <c r="T13" s="7229"/>
      <c r="U13" s="7534"/>
      <c r="V13" s="7229"/>
      <c r="W13" s="5092"/>
      <c r="X13" s="661"/>
      <c r="Y13" s="703"/>
      <c r="Z13" s="7029"/>
      <c r="AA13" s="7029"/>
      <c r="AB13" s="7029"/>
      <c r="AC13" s="7029"/>
      <c r="AD13" s="7029"/>
      <c r="AL13" s="198"/>
    </row>
    <row r="14" spans="1:38">
      <c r="A14" s="738"/>
      <c r="B14" s="816"/>
      <c r="C14" s="7539" t="s">
        <v>392</v>
      </c>
      <c r="D14" s="7540" t="s">
        <v>409</v>
      </c>
      <c r="E14" s="7540" t="s">
        <v>410</v>
      </c>
      <c r="F14" s="7540" t="s">
        <v>411</v>
      </c>
      <c r="G14" s="7540" t="s">
        <v>412</v>
      </c>
      <c r="H14" s="7540"/>
      <c r="I14" s="7540"/>
      <c r="J14" s="7540"/>
      <c r="K14" s="7540"/>
      <c r="L14" s="7540"/>
      <c r="M14" s="7540"/>
      <c r="N14" s="7540"/>
      <c r="O14" s="7540"/>
      <c r="P14" s="7540"/>
      <c r="Q14" s="7519"/>
      <c r="R14" s="7525"/>
      <c r="S14" s="7523" t="s">
        <v>413</v>
      </c>
      <c r="T14" s="7541" t="s">
        <v>414</v>
      </c>
      <c r="U14" s="7541" t="s">
        <v>415</v>
      </c>
      <c r="V14" s="7541" t="s">
        <v>416</v>
      </c>
      <c r="W14" s="7542" t="s">
        <v>417</v>
      </c>
      <c r="X14" s="661"/>
      <c r="Y14" s="703"/>
      <c r="Z14" s="7030"/>
      <c r="AA14" s="7030"/>
      <c r="AB14" s="7030"/>
      <c r="AC14" s="7030"/>
      <c r="AD14" s="7030"/>
      <c r="AL14" s="198"/>
    </row>
    <row r="15" spans="1:38">
      <c r="A15" s="738"/>
      <c r="B15" s="816"/>
      <c r="C15" s="4597" t="s">
        <v>3272</v>
      </c>
      <c r="D15" s="3605"/>
      <c r="E15" s="3605"/>
      <c r="F15" s="3577"/>
      <c r="G15" s="3579" t="b">
        <v>1</v>
      </c>
      <c r="H15" s="3579"/>
      <c r="I15" s="3579"/>
      <c r="J15" s="3579"/>
      <c r="K15" s="3579"/>
      <c r="L15" s="3579"/>
      <c r="M15" s="3579"/>
      <c r="N15" s="3579"/>
      <c r="O15" s="3579"/>
      <c r="P15" s="3579"/>
      <c r="Q15" s="7520"/>
      <c r="R15" s="5116"/>
      <c r="S15" s="7543">
        <v>0</v>
      </c>
      <c r="T15" s="3578">
        <v>0</v>
      </c>
      <c r="U15" s="3578">
        <v>0</v>
      </c>
      <c r="V15" s="3578">
        <v>0</v>
      </c>
      <c r="W15" s="7544">
        <f>T15+U15-V15</f>
        <v>0</v>
      </c>
      <c r="X15" s="661"/>
      <c r="Y15" s="703"/>
      <c r="Z15" s="2486"/>
      <c r="AA15" s="2486"/>
      <c r="AB15" s="2486"/>
      <c r="AC15" s="2486"/>
      <c r="AD15" s="2486"/>
      <c r="AL15" s="198"/>
    </row>
    <row r="16" spans="1:38">
      <c r="A16" s="738"/>
      <c r="B16" s="816"/>
      <c r="C16" s="4597" t="s">
        <v>3271</v>
      </c>
      <c r="D16" s="3605"/>
      <c r="E16" s="3605"/>
      <c r="F16" s="3577"/>
      <c r="G16" s="3579" t="b">
        <v>1</v>
      </c>
      <c r="H16" s="3579"/>
      <c r="I16" s="3579"/>
      <c r="J16" s="3579"/>
      <c r="K16" s="3579"/>
      <c r="L16" s="3579"/>
      <c r="M16" s="3579"/>
      <c r="N16" s="3579"/>
      <c r="O16" s="3579"/>
      <c r="P16" s="3579"/>
      <c r="Q16" s="7520"/>
      <c r="R16" s="5116"/>
      <c r="S16" s="7543">
        <v>0</v>
      </c>
      <c r="T16" s="3578">
        <v>0</v>
      </c>
      <c r="U16" s="3578">
        <v>0</v>
      </c>
      <c r="V16" s="3578">
        <v>0</v>
      </c>
      <c r="W16" s="7544">
        <f t="shared" ref="W16:W41" si="0">T16+U16-V16</f>
        <v>0</v>
      </c>
      <c r="X16" s="661"/>
      <c r="Y16" s="703"/>
      <c r="Z16" s="2486"/>
      <c r="AA16" s="2486"/>
      <c r="AB16" s="2486"/>
      <c r="AC16" s="2486"/>
      <c r="AD16" s="2486"/>
      <c r="AL16" s="198"/>
    </row>
    <row r="17" spans="1:38">
      <c r="A17" s="738"/>
      <c r="B17" s="816"/>
      <c r="C17" s="4597" t="s">
        <v>3270</v>
      </c>
      <c r="D17" s="3605"/>
      <c r="E17" s="3605"/>
      <c r="F17" s="3577"/>
      <c r="G17" s="3579" t="b">
        <v>1</v>
      </c>
      <c r="H17" s="3579"/>
      <c r="I17" s="3579"/>
      <c r="J17" s="3579"/>
      <c r="K17" s="3579"/>
      <c r="L17" s="3579"/>
      <c r="M17" s="3579"/>
      <c r="N17" s="3579"/>
      <c r="O17" s="3579"/>
      <c r="P17" s="3579"/>
      <c r="Q17" s="7520"/>
      <c r="R17" s="5116"/>
      <c r="S17" s="7543">
        <v>0</v>
      </c>
      <c r="T17" s="3578">
        <v>0</v>
      </c>
      <c r="U17" s="3578">
        <v>0</v>
      </c>
      <c r="V17" s="3578">
        <v>0</v>
      </c>
      <c r="W17" s="7544">
        <f t="shared" si="0"/>
        <v>0</v>
      </c>
      <c r="X17" s="661"/>
      <c r="Y17" s="703"/>
      <c r="Z17" s="2486"/>
      <c r="AA17" s="2486"/>
      <c r="AB17" s="2486"/>
      <c r="AC17" s="2486"/>
      <c r="AD17" s="2486"/>
      <c r="AL17" s="198"/>
    </row>
    <row r="18" spans="1:38" hidden="1">
      <c r="A18" s="738"/>
      <c r="B18" s="816"/>
      <c r="C18" s="4597" t="s">
        <v>3501</v>
      </c>
      <c r="D18" s="3605"/>
      <c r="E18" s="3605"/>
      <c r="F18" s="3577"/>
      <c r="G18" s="3579" t="b">
        <v>1</v>
      </c>
      <c r="H18" s="3579"/>
      <c r="I18" s="3579"/>
      <c r="J18" s="3579"/>
      <c r="K18" s="3579"/>
      <c r="L18" s="3579"/>
      <c r="M18" s="3579"/>
      <c r="N18" s="3579"/>
      <c r="O18" s="3579"/>
      <c r="P18" s="3579"/>
      <c r="Q18" s="7520"/>
      <c r="R18" s="5116"/>
      <c r="S18" s="7543">
        <v>0</v>
      </c>
      <c r="T18" s="3578">
        <v>0</v>
      </c>
      <c r="U18" s="3578">
        <v>0</v>
      </c>
      <c r="V18" s="3578">
        <v>0</v>
      </c>
      <c r="W18" s="7544">
        <f t="shared" si="0"/>
        <v>0</v>
      </c>
      <c r="X18" s="661"/>
      <c r="Y18" s="703"/>
      <c r="Z18" s="2486"/>
      <c r="AA18" s="2486"/>
      <c r="AB18" s="2486"/>
      <c r="AC18" s="2486"/>
      <c r="AD18" s="2486"/>
      <c r="AL18" s="198"/>
    </row>
    <row r="19" spans="1:38" hidden="1">
      <c r="A19" s="738"/>
      <c r="B19" s="816"/>
      <c r="C19" s="4597" t="s">
        <v>3502</v>
      </c>
      <c r="D19" s="3605"/>
      <c r="E19" s="3605"/>
      <c r="F19" s="3577"/>
      <c r="G19" s="3579" t="b">
        <v>1</v>
      </c>
      <c r="H19" s="3579"/>
      <c r="I19" s="3579"/>
      <c r="J19" s="3579"/>
      <c r="K19" s="3579"/>
      <c r="L19" s="3579"/>
      <c r="M19" s="3579"/>
      <c r="N19" s="3579"/>
      <c r="O19" s="3579"/>
      <c r="P19" s="3579"/>
      <c r="Q19" s="7520"/>
      <c r="R19" s="5116"/>
      <c r="S19" s="7543">
        <v>0</v>
      </c>
      <c r="T19" s="3578">
        <v>0</v>
      </c>
      <c r="U19" s="3578">
        <v>0</v>
      </c>
      <c r="V19" s="3578">
        <v>0</v>
      </c>
      <c r="W19" s="7544">
        <f t="shared" si="0"/>
        <v>0</v>
      </c>
      <c r="X19" s="661"/>
      <c r="Y19" s="703"/>
      <c r="Z19" s="2486"/>
      <c r="AA19" s="2486"/>
      <c r="AB19" s="2486"/>
      <c r="AC19" s="2486"/>
      <c r="AD19" s="2486"/>
      <c r="AL19" s="198"/>
    </row>
    <row r="20" spans="1:38" hidden="1">
      <c r="A20" s="738"/>
      <c r="B20" s="816"/>
      <c r="C20" s="4597" t="s">
        <v>3503</v>
      </c>
      <c r="D20" s="3605"/>
      <c r="E20" s="3605"/>
      <c r="F20" s="3577"/>
      <c r="G20" s="3579" t="b">
        <v>1</v>
      </c>
      <c r="H20" s="3579"/>
      <c r="I20" s="3579"/>
      <c r="J20" s="3579"/>
      <c r="K20" s="3579"/>
      <c r="L20" s="3579"/>
      <c r="M20" s="3579"/>
      <c r="N20" s="3579"/>
      <c r="O20" s="3579"/>
      <c r="P20" s="3579"/>
      <c r="Q20" s="7520"/>
      <c r="R20" s="5116"/>
      <c r="S20" s="7543">
        <v>0</v>
      </c>
      <c r="T20" s="3578">
        <v>0</v>
      </c>
      <c r="U20" s="3578">
        <v>0</v>
      </c>
      <c r="V20" s="3578">
        <v>0</v>
      </c>
      <c r="W20" s="7544">
        <f t="shared" si="0"/>
        <v>0</v>
      </c>
      <c r="X20" s="661"/>
      <c r="Y20" s="703"/>
      <c r="Z20" s="2486"/>
      <c r="AA20" s="2486"/>
      <c r="AB20" s="2486"/>
      <c r="AC20" s="2486"/>
      <c r="AD20" s="2486"/>
      <c r="AL20" s="198"/>
    </row>
    <row r="21" spans="1:38" hidden="1">
      <c r="A21" s="738"/>
      <c r="B21" s="816"/>
      <c r="C21" s="4597" t="s">
        <v>3504</v>
      </c>
      <c r="D21" s="3605"/>
      <c r="E21" s="3605"/>
      <c r="F21" s="3577"/>
      <c r="G21" s="3579" t="b">
        <v>1</v>
      </c>
      <c r="H21" s="3579"/>
      <c r="I21" s="3579"/>
      <c r="J21" s="3579"/>
      <c r="K21" s="3579"/>
      <c r="L21" s="3579"/>
      <c r="M21" s="3579"/>
      <c r="N21" s="3579"/>
      <c r="O21" s="3579"/>
      <c r="P21" s="3579"/>
      <c r="Q21" s="7520"/>
      <c r="R21" s="5116"/>
      <c r="S21" s="7543">
        <v>0</v>
      </c>
      <c r="T21" s="3578">
        <v>0</v>
      </c>
      <c r="U21" s="3578">
        <v>0</v>
      </c>
      <c r="V21" s="3578">
        <v>0</v>
      </c>
      <c r="W21" s="7544">
        <f t="shared" si="0"/>
        <v>0</v>
      </c>
      <c r="X21" s="661"/>
      <c r="Y21" s="703"/>
      <c r="Z21" s="2486"/>
      <c r="AA21" s="2486"/>
      <c r="AB21" s="2486"/>
      <c r="AC21" s="2486"/>
      <c r="AD21" s="2486"/>
      <c r="AL21" s="198"/>
    </row>
    <row r="22" spans="1:38" hidden="1">
      <c r="A22" s="738"/>
      <c r="B22" s="816"/>
      <c r="C22" s="4597" t="s">
        <v>3505</v>
      </c>
      <c r="D22" s="3605"/>
      <c r="E22" s="3605"/>
      <c r="F22" s="3577"/>
      <c r="G22" s="3579" t="b">
        <v>1</v>
      </c>
      <c r="H22" s="3579"/>
      <c r="I22" s="3579"/>
      <c r="J22" s="3579"/>
      <c r="K22" s="3579"/>
      <c r="L22" s="3579"/>
      <c r="M22" s="3579"/>
      <c r="N22" s="3579"/>
      <c r="O22" s="3579"/>
      <c r="P22" s="3579"/>
      <c r="Q22" s="7520"/>
      <c r="R22" s="5116"/>
      <c r="S22" s="7543">
        <v>0</v>
      </c>
      <c r="T22" s="3578">
        <v>0</v>
      </c>
      <c r="U22" s="3578">
        <v>0</v>
      </c>
      <c r="V22" s="3578">
        <v>0</v>
      </c>
      <c r="W22" s="7544">
        <f t="shared" si="0"/>
        <v>0</v>
      </c>
      <c r="X22" s="661"/>
      <c r="Y22" s="703"/>
      <c r="Z22" s="2486"/>
      <c r="AA22" s="2486"/>
      <c r="AB22" s="2486"/>
      <c r="AC22" s="2486"/>
      <c r="AD22" s="2486"/>
      <c r="AL22" s="198"/>
    </row>
    <row r="23" spans="1:38" hidden="1">
      <c r="A23" s="738"/>
      <c r="B23" s="816"/>
      <c r="C23" s="4597" t="s">
        <v>3506</v>
      </c>
      <c r="D23" s="3605"/>
      <c r="E23" s="3605"/>
      <c r="F23" s="3577"/>
      <c r="G23" s="3579" t="b">
        <v>1</v>
      </c>
      <c r="H23" s="3579"/>
      <c r="I23" s="3579"/>
      <c r="J23" s="3579"/>
      <c r="K23" s="3579"/>
      <c r="L23" s="3579"/>
      <c r="M23" s="3579"/>
      <c r="N23" s="3579"/>
      <c r="O23" s="3579"/>
      <c r="P23" s="3579"/>
      <c r="Q23" s="7520"/>
      <c r="R23" s="5116"/>
      <c r="S23" s="7543">
        <v>0</v>
      </c>
      <c r="T23" s="3578">
        <v>0</v>
      </c>
      <c r="U23" s="3578">
        <v>0</v>
      </c>
      <c r="V23" s="3578">
        <v>0</v>
      </c>
      <c r="W23" s="7544">
        <f t="shared" si="0"/>
        <v>0</v>
      </c>
      <c r="X23" s="661"/>
      <c r="Y23" s="703"/>
      <c r="Z23" s="2486"/>
      <c r="AA23" s="2486"/>
      <c r="AB23" s="2486"/>
      <c r="AC23" s="2486"/>
      <c r="AD23" s="2486"/>
      <c r="AL23" s="198"/>
    </row>
    <row r="24" spans="1:38" hidden="1">
      <c r="A24" s="738"/>
      <c r="B24" s="816"/>
      <c r="C24" s="4597" t="s">
        <v>3507</v>
      </c>
      <c r="D24" s="3605"/>
      <c r="E24" s="3605"/>
      <c r="F24" s="3577"/>
      <c r="G24" s="3579" t="b">
        <v>1</v>
      </c>
      <c r="H24" s="3579"/>
      <c r="I24" s="3579"/>
      <c r="J24" s="3579"/>
      <c r="K24" s="3579"/>
      <c r="L24" s="3579"/>
      <c r="M24" s="3579"/>
      <c r="N24" s="3579"/>
      <c r="O24" s="3579"/>
      <c r="P24" s="3579"/>
      <c r="Q24" s="7520"/>
      <c r="R24" s="5116"/>
      <c r="S24" s="7543">
        <v>0</v>
      </c>
      <c r="T24" s="3578">
        <v>0</v>
      </c>
      <c r="U24" s="3578">
        <v>0</v>
      </c>
      <c r="V24" s="3578">
        <v>0</v>
      </c>
      <c r="W24" s="7544">
        <f t="shared" si="0"/>
        <v>0</v>
      </c>
      <c r="X24" s="661"/>
      <c r="Y24" s="703"/>
      <c r="Z24" s="2486"/>
      <c r="AA24" s="2486"/>
      <c r="AB24" s="2486"/>
      <c r="AC24" s="2486"/>
      <c r="AD24" s="2486"/>
      <c r="AL24" s="198"/>
    </row>
    <row r="25" spans="1:38" hidden="1">
      <c r="A25" s="738"/>
      <c r="B25" s="816"/>
      <c r="C25" s="4597" t="s">
        <v>3508</v>
      </c>
      <c r="D25" s="3605"/>
      <c r="E25" s="3605"/>
      <c r="F25" s="3577"/>
      <c r="G25" s="3579" t="b">
        <v>1</v>
      </c>
      <c r="H25" s="3579"/>
      <c r="I25" s="3579"/>
      <c r="J25" s="3579"/>
      <c r="K25" s="3579"/>
      <c r="L25" s="3579"/>
      <c r="M25" s="3579"/>
      <c r="N25" s="3579"/>
      <c r="O25" s="3579"/>
      <c r="P25" s="3579"/>
      <c r="Q25" s="7520"/>
      <c r="R25" s="5116"/>
      <c r="S25" s="7543">
        <v>0</v>
      </c>
      <c r="T25" s="3578">
        <v>0</v>
      </c>
      <c r="U25" s="3578">
        <v>0</v>
      </c>
      <c r="V25" s="3578">
        <v>0</v>
      </c>
      <c r="W25" s="7544">
        <f t="shared" si="0"/>
        <v>0</v>
      </c>
      <c r="X25" s="661"/>
      <c r="Y25" s="703"/>
      <c r="Z25" s="2486"/>
      <c r="AA25" s="2486"/>
      <c r="AB25" s="2486"/>
      <c r="AC25" s="2486"/>
      <c r="AD25" s="2486"/>
      <c r="AL25" s="198"/>
    </row>
    <row r="26" spans="1:38" hidden="1">
      <c r="A26" s="738"/>
      <c r="B26" s="816"/>
      <c r="C26" s="4597" t="s">
        <v>3509</v>
      </c>
      <c r="D26" s="3605"/>
      <c r="E26" s="3605"/>
      <c r="F26" s="3577"/>
      <c r="G26" s="3579" t="b">
        <v>1</v>
      </c>
      <c r="H26" s="3579"/>
      <c r="I26" s="3579"/>
      <c r="J26" s="3579"/>
      <c r="K26" s="3579"/>
      <c r="L26" s="3579"/>
      <c r="M26" s="3579"/>
      <c r="N26" s="3579"/>
      <c r="O26" s="3579"/>
      <c r="P26" s="3579"/>
      <c r="Q26" s="7520"/>
      <c r="R26" s="5116"/>
      <c r="S26" s="7543">
        <v>0</v>
      </c>
      <c r="T26" s="3578">
        <v>0</v>
      </c>
      <c r="U26" s="3578">
        <v>0</v>
      </c>
      <c r="V26" s="3578">
        <v>0</v>
      </c>
      <c r="W26" s="7544">
        <f t="shared" si="0"/>
        <v>0</v>
      </c>
      <c r="X26" s="661"/>
      <c r="Y26" s="703"/>
      <c r="Z26" s="2486"/>
      <c r="AA26" s="2486"/>
      <c r="AB26" s="2486"/>
      <c r="AC26" s="2486"/>
      <c r="AD26" s="2486"/>
      <c r="AL26" s="198"/>
    </row>
    <row r="27" spans="1:38" hidden="1">
      <c r="A27" s="738"/>
      <c r="B27" s="816"/>
      <c r="C27" s="4597" t="s">
        <v>3510</v>
      </c>
      <c r="D27" s="3605"/>
      <c r="E27" s="3605"/>
      <c r="F27" s="3577"/>
      <c r="G27" s="3579" t="b">
        <v>1</v>
      </c>
      <c r="H27" s="3579"/>
      <c r="I27" s="3579"/>
      <c r="J27" s="3579"/>
      <c r="K27" s="3579"/>
      <c r="L27" s="3579"/>
      <c r="M27" s="3579"/>
      <c r="N27" s="3579"/>
      <c r="O27" s="3579"/>
      <c r="P27" s="3579"/>
      <c r="Q27" s="7520"/>
      <c r="R27" s="5116"/>
      <c r="S27" s="7543">
        <v>0</v>
      </c>
      <c r="T27" s="3578">
        <v>0</v>
      </c>
      <c r="U27" s="3578">
        <v>0</v>
      </c>
      <c r="V27" s="3578">
        <v>0</v>
      </c>
      <c r="W27" s="7544">
        <f t="shared" si="0"/>
        <v>0</v>
      </c>
      <c r="X27" s="661"/>
      <c r="Y27" s="703"/>
      <c r="Z27" s="2486"/>
      <c r="AA27" s="2486"/>
      <c r="AB27" s="2486"/>
      <c r="AC27" s="2486"/>
      <c r="AD27" s="2486"/>
      <c r="AL27" s="198"/>
    </row>
    <row r="28" spans="1:38" hidden="1">
      <c r="A28" s="738"/>
      <c r="B28" s="816"/>
      <c r="C28" s="4597" t="s">
        <v>3511</v>
      </c>
      <c r="D28" s="3605"/>
      <c r="E28" s="3605"/>
      <c r="F28" s="3577"/>
      <c r="G28" s="3579" t="b">
        <v>1</v>
      </c>
      <c r="H28" s="3579"/>
      <c r="I28" s="3579"/>
      <c r="J28" s="3579"/>
      <c r="K28" s="3579"/>
      <c r="L28" s="3579"/>
      <c r="M28" s="3579"/>
      <c r="N28" s="3579"/>
      <c r="O28" s="3579"/>
      <c r="P28" s="3579"/>
      <c r="Q28" s="7520"/>
      <c r="R28" s="5116"/>
      <c r="S28" s="7543">
        <v>0</v>
      </c>
      <c r="T28" s="3578">
        <v>0</v>
      </c>
      <c r="U28" s="3578">
        <v>0</v>
      </c>
      <c r="V28" s="3578">
        <v>0</v>
      </c>
      <c r="W28" s="7544">
        <f t="shared" si="0"/>
        <v>0</v>
      </c>
      <c r="X28" s="661"/>
      <c r="Y28" s="703"/>
      <c r="Z28" s="2486"/>
      <c r="AA28" s="2486"/>
      <c r="AB28" s="2486"/>
      <c r="AC28" s="2486"/>
      <c r="AD28" s="2486"/>
      <c r="AL28" s="198"/>
    </row>
    <row r="29" spans="1:38" hidden="1">
      <c r="A29" s="738"/>
      <c r="B29" s="816"/>
      <c r="C29" s="4597" t="s">
        <v>3512</v>
      </c>
      <c r="D29" s="3605"/>
      <c r="E29" s="3605"/>
      <c r="F29" s="3577"/>
      <c r="G29" s="3579" t="b">
        <v>1</v>
      </c>
      <c r="H29" s="3579"/>
      <c r="I29" s="3579"/>
      <c r="J29" s="3579"/>
      <c r="K29" s="3579"/>
      <c r="L29" s="3579"/>
      <c r="M29" s="3579"/>
      <c r="N29" s="3579"/>
      <c r="O29" s="3579"/>
      <c r="P29" s="3579"/>
      <c r="Q29" s="7520"/>
      <c r="R29" s="5116"/>
      <c r="S29" s="7543">
        <v>0</v>
      </c>
      <c r="T29" s="3578">
        <v>0</v>
      </c>
      <c r="U29" s="3578">
        <v>0</v>
      </c>
      <c r="V29" s="3578">
        <v>0</v>
      </c>
      <c r="W29" s="7544">
        <f t="shared" si="0"/>
        <v>0</v>
      </c>
      <c r="X29" s="661"/>
      <c r="Y29" s="703"/>
      <c r="Z29" s="2486"/>
      <c r="AA29" s="2486"/>
      <c r="AB29" s="2486"/>
      <c r="AC29" s="2486"/>
      <c r="AD29" s="2486"/>
      <c r="AL29" s="198"/>
    </row>
    <row r="30" spans="1:38" hidden="1">
      <c r="A30" s="738"/>
      <c r="B30" s="816"/>
      <c r="C30" s="4597" t="s">
        <v>3513</v>
      </c>
      <c r="D30" s="3605"/>
      <c r="E30" s="3605"/>
      <c r="F30" s="3577"/>
      <c r="G30" s="3579" t="b">
        <v>1</v>
      </c>
      <c r="H30" s="3579"/>
      <c r="I30" s="3579"/>
      <c r="J30" s="3579"/>
      <c r="K30" s="3579"/>
      <c r="L30" s="3579"/>
      <c r="M30" s="3579"/>
      <c r="N30" s="3579"/>
      <c r="O30" s="3579"/>
      <c r="P30" s="3579"/>
      <c r="Q30" s="7520"/>
      <c r="R30" s="5116"/>
      <c r="S30" s="7543">
        <v>0</v>
      </c>
      <c r="T30" s="3578">
        <v>0</v>
      </c>
      <c r="U30" s="3578">
        <v>0</v>
      </c>
      <c r="V30" s="3578">
        <v>0</v>
      </c>
      <c r="W30" s="7544">
        <f t="shared" si="0"/>
        <v>0</v>
      </c>
      <c r="X30" s="661"/>
      <c r="Y30" s="703"/>
      <c r="Z30" s="2486"/>
      <c r="AA30" s="2486"/>
      <c r="AB30" s="2486"/>
      <c r="AC30" s="2486"/>
      <c r="AD30" s="2486"/>
      <c r="AL30" s="198"/>
    </row>
    <row r="31" spans="1:38" hidden="1">
      <c r="A31" s="738"/>
      <c r="B31" s="816"/>
      <c r="C31" s="4597" t="s">
        <v>3514</v>
      </c>
      <c r="D31" s="3605"/>
      <c r="E31" s="3605"/>
      <c r="F31" s="3577"/>
      <c r="G31" s="3579" t="b">
        <v>1</v>
      </c>
      <c r="H31" s="3579"/>
      <c r="I31" s="3579"/>
      <c r="J31" s="3579"/>
      <c r="K31" s="3579"/>
      <c r="L31" s="3579"/>
      <c r="M31" s="3579"/>
      <c r="N31" s="3579"/>
      <c r="O31" s="3579"/>
      <c r="P31" s="3579"/>
      <c r="Q31" s="7520"/>
      <c r="R31" s="5116"/>
      <c r="S31" s="7543">
        <v>0</v>
      </c>
      <c r="T31" s="3578">
        <v>0</v>
      </c>
      <c r="U31" s="3578">
        <v>0</v>
      </c>
      <c r="V31" s="3578">
        <v>0</v>
      </c>
      <c r="W31" s="7544">
        <f t="shared" si="0"/>
        <v>0</v>
      </c>
      <c r="X31" s="661"/>
      <c r="Y31" s="703"/>
      <c r="Z31" s="2486"/>
      <c r="AA31" s="2486"/>
      <c r="AB31" s="2486"/>
      <c r="AC31" s="2486"/>
      <c r="AD31" s="2486"/>
      <c r="AL31" s="198"/>
    </row>
    <row r="32" spans="1:38" hidden="1">
      <c r="A32" s="738"/>
      <c r="B32" s="816"/>
      <c r="C32" s="4597" t="s">
        <v>3515</v>
      </c>
      <c r="D32" s="3605"/>
      <c r="E32" s="3605"/>
      <c r="F32" s="3577"/>
      <c r="G32" s="3579" t="b">
        <v>1</v>
      </c>
      <c r="H32" s="3579"/>
      <c r="I32" s="3579"/>
      <c r="J32" s="3579"/>
      <c r="K32" s="3579"/>
      <c r="L32" s="3579"/>
      <c r="M32" s="3579"/>
      <c r="N32" s="3579"/>
      <c r="O32" s="3579"/>
      <c r="P32" s="3579"/>
      <c r="Q32" s="7520"/>
      <c r="R32" s="5116"/>
      <c r="S32" s="7543">
        <v>0</v>
      </c>
      <c r="T32" s="3578">
        <v>0</v>
      </c>
      <c r="U32" s="3578">
        <v>0</v>
      </c>
      <c r="V32" s="3578">
        <v>0</v>
      </c>
      <c r="W32" s="7544">
        <f t="shared" si="0"/>
        <v>0</v>
      </c>
      <c r="X32" s="661"/>
      <c r="Y32" s="703"/>
      <c r="Z32" s="2486"/>
      <c r="AA32" s="2486"/>
      <c r="AB32" s="2486"/>
      <c r="AC32" s="2486"/>
      <c r="AD32" s="2486"/>
      <c r="AL32" s="198"/>
    </row>
    <row r="33" spans="1:38" hidden="1">
      <c r="A33" s="738"/>
      <c r="B33" s="816"/>
      <c r="C33" s="4597" t="s">
        <v>3516</v>
      </c>
      <c r="D33" s="3605"/>
      <c r="E33" s="3605"/>
      <c r="F33" s="3577"/>
      <c r="G33" s="3579" t="b">
        <v>1</v>
      </c>
      <c r="H33" s="3579"/>
      <c r="I33" s="3579"/>
      <c r="J33" s="3579"/>
      <c r="K33" s="3579"/>
      <c r="L33" s="3579"/>
      <c r="M33" s="3579"/>
      <c r="N33" s="3579"/>
      <c r="O33" s="3579"/>
      <c r="P33" s="3579"/>
      <c r="Q33" s="7520"/>
      <c r="R33" s="5116"/>
      <c r="S33" s="7543">
        <v>0</v>
      </c>
      <c r="T33" s="3578">
        <v>0</v>
      </c>
      <c r="U33" s="3578">
        <v>0</v>
      </c>
      <c r="V33" s="3578">
        <v>0</v>
      </c>
      <c r="W33" s="7544">
        <f t="shared" si="0"/>
        <v>0</v>
      </c>
      <c r="X33" s="661"/>
      <c r="Y33" s="703"/>
      <c r="Z33" s="2486"/>
      <c r="AA33" s="2486"/>
      <c r="AB33" s="2486"/>
      <c r="AC33" s="2486"/>
      <c r="AD33" s="2486"/>
      <c r="AL33" s="198"/>
    </row>
    <row r="34" spans="1:38" hidden="1">
      <c r="A34" s="738"/>
      <c r="B34" s="816"/>
      <c r="C34" s="4597" t="s">
        <v>3517</v>
      </c>
      <c r="D34" s="3605"/>
      <c r="E34" s="3605"/>
      <c r="F34" s="3577"/>
      <c r="G34" s="3579" t="b">
        <v>1</v>
      </c>
      <c r="H34" s="3579"/>
      <c r="I34" s="3579"/>
      <c r="J34" s="3579"/>
      <c r="K34" s="3579"/>
      <c r="L34" s="3579"/>
      <c r="M34" s="3579"/>
      <c r="N34" s="3579"/>
      <c r="O34" s="3579"/>
      <c r="P34" s="3579"/>
      <c r="Q34" s="7520"/>
      <c r="R34" s="5116"/>
      <c r="S34" s="7543">
        <v>0</v>
      </c>
      <c r="T34" s="3578">
        <v>0</v>
      </c>
      <c r="U34" s="3578">
        <v>0</v>
      </c>
      <c r="V34" s="3578">
        <v>0</v>
      </c>
      <c r="W34" s="7544">
        <f t="shared" si="0"/>
        <v>0</v>
      </c>
      <c r="X34" s="661"/>
      <c r="Y34" s="703"/>
      <c r="Z34" s="2486"/>
      <c r="AA34" s="2486"/>
      <c r="AB34" s="2486"/>
      <c r="AC34" s="2486"/>
      <c r="AD34" s="2486"/>
      <c r="AL34" s="198"/>
    </row>
    <row r="35" spans="1:38" hidden="1">
      <c r="A35" s="738"/>
      <c r="B35" s="816"/>
      <c r="C35" s="4597" t="s">
        <v>3518</v>
      </c>
      <c r="D35" s="3605"/>
      <c r="E35" s="3605"/>
      <c r="F35" s="3577"/>
      <c r="G35" s="3579" t="b">
        <v>1</v>
      </c>
      <c r="H35" s="3579"/>
      <c r="I35" s="3579"/>
      <c r="J35" s="3579"/>
      <c r="K35" s="3579"/>
      <c r="L35" s="3579"/>
      <c r="M35" s="3579"/>
      <c r="N35" s="3579"/>
      <c r="O35" s="3579"/>
      <c r="P35" s="3579"/>
      <c r="Q35" s="7520"/>
      <c r="R35" s="5116"/>
      <c r="S35" s="7543">
        <v>0</v>
      </c>
      <c r="T35" s="3578">
        <v>0</v>
      </c>
      <c r="U35" s="3578">
        <v>0</v>
      </c>
      <c r="V35" s="3578">
        <v>0</v>
      </c>
      <c r="W35" s="7544">
        <f t="shared" si="0"/>
        <v>0</v>
      </c>
      <c r="X35" s="661"/>
      <c r="Y35" s="703"/>
      <c r="Z35" s="2486"/>
      <c r="AA35" s="2486"/>
      <c r="AB35" s="2486"/>
      <c r="AC35" s="2486"/>
      <c r="AD35" s="2486"/>
      <c r="AL35" s="198"/>
    </row>
    <row r="36" spans="1:38" hidden="1">
      <c r="A36" s="738"/>
      <c r="B36" s="816"/>
      <c r="C36" s="4597" t="s">
        <v>3519</v>
      </c>
      <c r="D36" s="3605"/>
      <c r="E36" s="3605"/>
      <c r="F36" s="3577"/>
      <c r="G36" s="3579" t="b">
        <v>1</v>
      </c>
      <c r="H36" s="3579"/>
      <c r="I36" s="3579"/>
      <c r="J36" s="3579"/>
      <c r="K36" s="3579"/>
      <c r="L36" s="3579"/>
      <c r="M36" s="3579"/>
      <c r="N36" s="3579"/>
      <c r="O36" s="3579"/>
      <c r="P36" s="3579"/>
      <c r="Q36" s="7520"/>
      <c r="R36" s="5116"/>
      <c r="S36" s="7543">
        <v>0</v>
      </c>
      <c r="T36" s="3578">
        <v>0</v>
      </c>
      <c r="U36" s="3578">
        <v>0</v>
      </c>
      <c r="V36" s="3578">
        <v>0</v>
      </c>
      <c r="W36" s="7544">
        <f t="shared" si="0"/>
        <v>0</v>
      </c>
      <c r="X36" s="661"/>
      <c r="Y36" s="703"/>
      <c r="Z36" s="2486"/>
      <c r="AA36" s="2486"/>
      <c r="AB36" s="2486"/>
      <c r="AC36" s="2486"/>
      <c r="AD36" s="2486"/>
      <c r="AL36" s="198"/>
    </row>
    <row r="37" spans="1:38" hidden="1">
      <c r="A37" s="738"/>
      <c r="B37" s="816"/>
      <c r="C37" s="4597" t="s">
        <v>3520</v>
      </c>
      <c r="D37" s="3605"/>
      <c r="E37" s="3605"/>
      <c r="F37" s="3577"/>
      <c r="G37" s="3579" t="b">
        <v>1</v>
      </c>
      <c r="H37" s="3579"/>
      <c r="I37" s="3579"/>
      <c r="J37" s="3579"/>
      <c r="K37" s="3579"/>
      <c r="L37" s="3579"/>
      <c r="M37" s="3579"/>
      <c r="N37" s="3579"/>
      <c r="O37" s="3579"/>
      <c r="P37" s="3579"/>
      <c r="Q37" s="7520"/>
      <c r="R37" s="5116"/>
      <c r="S37" s="7543">
        <v>0</v>
      </c>
      <c r="T37" s="3578">
        <v>0</v>
      </c>
      <c r="U37" s="3578">
        <v>0</v>
      </c>
      <c r="V37" s="3578">
        <v>0</v>
      </c>
      <c r="W37" s="7544">
        <f t="shared" si="0"/>
        <v>0</v>
      </c>
      <c r="X37" s="661"/>
      <c r="Y37" s="703"/>
      <c r="Z37" s="2486"/>
      <c r="AA37" s="2486"/>
      <c r="AB37" s="2486"/>
      <c r="AC37" s="2486"/>
      <c r="AD37" s="2486"/>
      <c r="AL37" s="198"/>
    </row>
    <row r="38" spans="1:38" hidden="1">
      <c r="A38" s="738"/>
      <c r="B38" s="816"/>
      <c r="C38" s="4597" t="s">
        <v>3521</v>
      </c>
      <c r="D38" s="3605"/>
      <c r="E38" s="3605"/>
      <c r="F38" s="3577"/>
      <c r="G38" s="3579" t="b">
        <v>1</v>
      </c>
      <c r="H38" s="3579"/>
      <c r="I38" s="3579"/>
      <c r="J38" s="3579"/>
      <c r="K38" s="3579"/>
      <c r="L38" s="3579"/>
      <c r="M38" s="3579"/>
      <c r="N38" s="3579"/>
      <c r="O38" s="3579"/>
      <c r="P38" s="3579"/>
      <c r="Q38" s="7520"/>
      <c r="R38" s="5116"/>
      <c r="S38" s="7543">
        <v>0</v>
      </c>
      <c r="T38" s="3578">
        <v>0</v>
      </c>
      <c r="U38" s="3578">
        <v>0</v>
      </c>
      <c r="V38" s="3578">
        <v>0</v>
      </c>
      <c r="W38" s="7544">
        <f t="shared" si="0"/>
        <v>0</v>
      </c>
      <c r="X38" s="661"/>
      <c r="Y38" s="703"/>
      <c r="Z38" s="2486"/>
      <c r="AA38" s="2486"/>
      <c r="AB38" s="2486"/>
      <c r="AC38" s="2486"/>
      <c r="AD38" s="2486"/>
      <c r="AL38" s="198"/>
    </row>
    <row r="39" spans="1:38" hidden="1">
      <c r="A39" s="738"/>
      <c r="B39" s="816"/>
      <c r="C39" s="4597" t="s">
        <v>3522</v>
      </c>
      <c r="D39" s="3605"/>
      <c r="E39" s="3605"/>
      <c r="F39" s="3577"/>
      <c r="G39" s="3579" t="b">
        <v>1</v>
      </c>
      <c r="H39" s="3579"/>
      <c r="I39" s="3579"/>
      <c r="J39" s="3579"/>
      <c r="K39" s="3579"/>
      <c r="L39" s="3579"/>
      <c r="M39" s="3579"/>
      <c r="N39" s="3579"/>
      <c r="O39" s="3579"/>
      <c r="P39" s="3579"/>
      <c r="Q39" s="7520"/>
      <c r="R39" s="5116"/>
      <c r="S39" s="7543">
        <v>0</v>
      </c>
      <c r="T39" s="3578">
        <v>0</v>
      </c>
      <c r="U39" s="3578">
        <v>0</v>
      </c>
      <c r="V39" s="3578">
        <v>0</v>
      </c>
      <c r="W39" s="7544">
        <f t="shared" si="0"/>
        <v>0</v>
      </c>
      <c r="X39" s="661"/>
      <c r="Y39" s="703"/>
      <c r="Z39" s="2486"/>
      <c r="AA39" s="2486"/>
      <c r="AB39" s="2486"/>
      <c r="AC39" s="2486"/>
      <c r="AD39" s="2486"/>
      <c r="AL39" s="198"/>
    </row>
    <row r="40" spans="1:38" hidden="1">
      <c r="A40" s="738"/>
      <c r="B40" s="816"/>
      <c r="C40" s="4597" t="s">
        <v>3523</v>
      </c>
      <c r="D40" s="3605"/>
      <c r="E40" s="3605"/>
      <c r="F40" s="3577"/>
      <c r="G40" s="3579" t="b">
        <v>1</v>
      </c>
      <c r="H40" s="3579"/>
      <c r="I40" s="3579"/>
      <c r="J40" s="3579"/>
      <c r="K40" s="3579"/>
      <c r="L40" s="3579"/>
      <c r="M40" s="3579"/>
      <c r="N40" s="3579"/>
      <c r="O40" s="3579"/>
      <c r="P40" s="3579"/>
      <c r="Q40" s="7520"/>
      <c r="R40" s="5116"/>
      <c r="S40" s="7543">
        <v>0</v>
      </c>
      <c r="T40" s="3578">
        <v>0</v>
      </c>
      <c r="U40" s="3578">
        <v>0</v>
      </c>
      <c r="V40" s="3578">
        <v>0</v>
      </c>
      <c r="W40" s="7544">
        <f t="shared" si="0"/>
        <v>0</v>
      </c>
      <c r="X40" s="661"/>
      <c r="Y40" s="703"/>
      <c r="Z40" s="2486"/>
      <c r="AA40" s="2486"/>
      <c r="AB40" s="2486"/>
      <c r="AC40" s="2486"/>
      <c r="AD40" s="2486"/>
      <c r="AL40" s="198"/>
    </row>
    <row r="41" spans="1:38" hidden="1">
      <c r="A41" s="738"/>
      <c r="B41" s="816"/>
      <c r="C41" s="4597" t="s">
        <v>3524</v>
      </c>
      <c r="D41" s="3605"/>
      <c r="E41" s="3605"/>
      <c r="F41" s="3577"/>
      <c r="G41" s="3579" t="b">
        <v>1</v>
      </c>
      <c r="H41" s="3579"/>
      <c r="I41" s="3579"/>
      <c r="J41" s="3579"/>
      <c r="K41" s="3579"/>
      <c r="L41" s="3579"/>
      <c r="M41" s="3579"/>
      <c r="N41" s="3579"/>
      <c r="O41" s="3579"/>
      <c r="P41" s="3579"/>
      <c r="Q41" s="7520"/>
      <c r="R41" s="5116"/>
      <c r="S41" s="7543">
        <v>0</v>
      </c>
      <c r="T41" s="3578">
        <v>0</v>
      </c>
      <c r="U41" s="3578">
        <v>0</v>
      </c>
      <c r="V41" s="3578">
        <v>0</v>
      </c>
      <c r="W41" s="7544">
        <f t="shared" si="0"/>
        <v>0</v>
      </c>
      <c r="X41" s="661"/>
      <c r="Y41" s="703"/>
      <c r="Z41" s="2486"/>
      <c r="AA41" s="2486"/>
      <c r="AB41" s="2486"/>
      <c r="AC41" s="2486"/>
      <c r="AD41" s="2486"/>
      <c r="AL41" s="198"/>
    </row>
    <row r="42" spans="1:38">
      <c r="A42" s="738"/>
      <c r="B42" s="816"/>
      <c r="C42" s="7545" t="s">
        <v>1269</v>
      </c>
      <c r="D42" s="7546"/>
      <c r="E42" s="7546"/>
      <c r="F42" s="7547"/>
      <c r="G42" s="7548"/>
      <c r="H42" s="7548"/>
      <c r="I42" s="7548"/>
      <c r="J42" s="7548"/>
      <c r="K42" s="7548"/>
      <c r="L42" s="7548"/>
      <c r="M42" s="7548"/>
      <c r="N42" s="7548"/>
      <c r="O42" s="7548"/>
      <c r="P42" s="7548"/>
      <c r="Q42" s="7549"/>
      <c r="R42" s="7548"/>
      <c r="S42" s="7550">
        <f>SUMIF($G$15:$G$41,"TRUE",S15:S41)</f>
        <v>0</v>
      </c>
      <c r="T42" s="7551">
        <f>SUMIF($G$15:$G$41,"TRUE",T15:T41)</f>
        <v>0</v>
      </c>
      <c r="U42" s="7551">
        <f>SUMIF($G$15:$G$41,"TRUE",U15:U41)</f>
        <v>0</v>
      </c>
      <c r="V42" s="7551">
        <f>SUMIF($G$15:$G$41,"TRUE",V15:V41)</f>
        <v>0</v>
      </c>
      <c r="W42" s="7552">
        <f>SUMIF($G$15:$G$41,"TRUE",W15:W41)</f>
        <v>0</v>
      </c>
      <c r="X42" s="661"/>
      <c r="Y42" s="703"/>
      <c r="Z42" s="6534"/>
      <c r="AA42" s="6534"/>
      <c r="AB42" s="6534"/>
      <c r="AC42" s="6534"/>
      <c r="AD42" s="6534"/>
      <c r="AL42" s="198"/>
    </row>
    <row r="43" spans="1:38" s="179" customFormat="1" ht="13.5" thickBot="1">
      <c r="A43" s="740"/>
      <c r="B43" s="822"/>
      <c r="C43" s="7553" t="s">
        <v>1270</v>
      </c>
      <c r="D43" s="7554"/>
      <c r="E43" s="7554"/>
      <c r="F43" s="7555"/>
      <c r="G43" s="7556"/>
      <c r="H43" s="7556"/>
      <c r="I43" s="7556"/>
      <c r="J43" s="7556"/>
      <c r="K43" s="7556"/>
      <c r="L43" s="7556"/>
      <c r="M43" s="7556"/>
      <c r="N43" s="7556"/>
      <c r="O43" s="7556"/>
      <c r="P43" s="7556"/>
      <c r="Q43" s="7557"/>
      <c r="R43" s="7558"/>
      <c r="S43" s="7559">
        <f>SUM(S15:S41)</f>
        <v>0</v>
      </c>
      <c r="T43" s="7560">
        <f>SUM(T15:T41)</f>
        <v>0</v>
      </c>
      <c r="U43" s="7560">
        <f>SUM(U15:U41)</f>
        <v>0</v>
      </c>
      <c r="V43" s="7560">
        <f>SUM(V15:V41)</f>
        <v>0</v>
      </c>
      <c r="W43" s="7561">
        <f>SUM(W15:W41)</f>
        <v>0</v>
      </c>
      <c r="X43" s="662"/>
      <c r="Y43" s="703"/>
      <c r="Z43" s="6534"/>
      <c r="AA43" s="6534"/>
      <c r="AB43" s="6534"/>
      <c r="AC43" s="6534"/>
      <c r="AD43" s="6534"/>
      <c r="AE43" s="1195"/>
      <c r="AF43" s="1195"/>
      <c r="AG43" s="1195"/>
      <c r="AH43" s="1195"/>
      <c r="AI43" s="1195"/>
      <c r="AJ43" s="1195"/>
      <c r="AK43" s="1195"/>
      <c r="AL43" s="1195"/>
    </row>
    <row r="44" spans="1:38">
      <c r="A44" s="738"/>
      <c r="B44" s="816"/>
      <c r="C44" s="820"/>
      <c r="D44" s="820"/>
      <c r="E44" s="820"/>
      <c r="F44" s="870"/>
      <c r="G44" s="870"/>
      <c r="H44" s="870"/>
      <c r="I44" s="870"/>
      <c r="J44" s="870"/>
      <c r="K44" s="870"/>
      <c r="L44" s="870"/>
      <c r="M44" s="870"/>
      <c r="N44" s="870"/>
      <c r="O44" s="870"/>
      <c r="P44" s="870"/>
      <c r="Q44" s="870"/>
      <c r="R44" s="870"/>
      <c r="S44" s="871"/>
      <c r="T44" s="871"/>
      <c r="U44" s="871"/>
      <c r="V44" s="871"/>
      <c r="W44" s="662"/>
      <c r="X44" s="662"/>
      <c r="Y44" s="770"/>
      <c r="Z44" s="3631"/>
      <c r="AA44" s="3631"/>
      <c r="AB44" s="3631"/>
      <c r="AC44" s="3631"/>
    </row>
    <row r="45" spans="1:38">
      <c r="A45" s="738"/>
      <c r="B45" s="816"/>
      <c r="C45" s="237" t="s">
        <v>56</v>
      </c>
      <c r="D45" s="872" t="s">
        <v>3242</v>
      </c>
      <c r="E45" s="661"/>
      <c r="F45" s="69"/>
      <c r="G45" s="661"/>
      <c r="H45" s="661"/>
      <c r="I45" s="661"/>
      <c r="J45" s="661"/>
      <c r="K45" s="661"/>
      <c r="L45" s="661"/>
      <c r="M45" s="661"/>
      <c r="N45" s="661"/>
      <c r="O45" s="661"/>
      <c r="P45" s="661"/>
      <c r="Q45" s="661"/>
      <c r="R45" s="661"/>
      <c r="S45" s="69"/>
      <c r="T45" s="871"/>
      <c r="U45" s="871"/>
      <c r="V45" s="871"/>
      <c r="W45" s="662"/>
      <c r="X45" s="662"/>
      <c r="Y45" s="770"/>
      <c r="Z45" s="3631"/>
      <c r="AA45" s="3631"/>
      <c r="AB45" s="3631"/>
      <c r="AC45" s="3631"/>
    </row>
    <row r="46" spans="1:38">
      <c r="A46" s="738"/>
      <c r="B46" s="816"/>
      <c r="C46" s="287"/>
      <c r="D46" s="100" t="s">
        <v>1271</v>
      </c>
      <c r="E46" s="661"/>
      <c r="F46" s="69"/>
      <c r="G46" s="661"/>
      <c r="H46" s="661"/>
      <c r="I46" s="661"/>
      <c r="J46" s="661"/>
      <c r="K46" s="661"/>
      <c r="L46" s="661"/>
      <c r="M46" s="661"/>
      <c r="N46" s="661"/>
      <c r="O46" s="661"/>
      <c r="P46" s="661"/>
      <c r="Q46" s="661"/>
      <c r="R46" s="661"/>
      <c r="S46" s="65"/>
      <c r="T46" s="871"/>
      <c r="U46" s="871"/>
      <c r="V46" s="3428" t="s">
        <v>1279</v>
      </c>
      <c r="W46" s="662"/>
      <c r="X46" s="662"/>
      <c r="Y46" s="770"/>
      <c r="Z46" s="3631"/>
      <c r="AA46" s="3631"/>
      <c r="AB46" s="3631"/>
      <c r="AC46" s="3631"/>
    </row>
    <row r="47" spans="1:38">
      <c r="A47" s="738"/>
      <c r="B47" s="816"/>
      <c r="C47" s="69"/>
      <c r="D47" s="60"/>
      <c r="E47" s="661"/>
      <c r="F47" s="60"/>
      <c r="G47" s="661"/>
      <c r="H47" s="661"/>
      <c r="I47" s="661"/>
      <c r="J47" s="661"/>
      <c r="K47" s="661"/>
      <c r="L47" s="661"/>
      <c r="M47" s="661"/>
      <c r="N47" s="661"/>
      <c r="O47" s="661"/>
      <c r="P47" s="661"/>
      <c r="Q47" s="661"/>
      <c r="R47" s="661"/>
      <c r="S47" s="877"/>
      <c r="T47" s="877"/>
      <c r="U47" s="877"/>
      <c r="V47" s="877"/>
      <c r="W47" s="662"/>
      <c r="X47" s="662"/>
      <c r="Y47" s="771"/>
      <c r="Z47" s="7031"/>
      <c r="AA47" s="7031"/>
      <c r="AB47" s="7031"/>
      <c r="AC47" s="7031"/>
    </row>
    <row r="48" spans="1:38">
      <c r="A48" s="738"/>
      <c r="B48" s="741"/>
      <c r="C48" s="738"/>
      <c r="D48" s="738"/>
      <c r="E48" s="738"/>
      <c r="F48" s="719"/>
      <c r="G48" s="720"/>
      <c r="H48" s="720"/>
      <c r="I48" s="720"/>
      <c r="J48" s="720"/>
      <c r="K48" s="720"/>
      <c r="L48" s="720"/>
      <c r="M48" s="720"/>
      <c r="N48" s="720"/>
      <c r="O48" s="720"/>
      <c r="P48" s="720"/>
      <c r="Q48" s="720"/>
      <c r="R48" s="720"/>
      <c r="S48" s="749"/>
      <c r="T48" s="749"/>
      <c r="U48" s="749"/>
      <c r="V48" s="749"/>
      <c r="W48" s="740"/>
      <c r="X48" s="703"/>
      <c r="Y48" s="771"/>
      <c r="Z48" s="7031"/>
      <c r="AA48" s="7031"/>
      <c r="AB48" s="7031"/>
      <c r="AC48" s="7031"/>
    </row>
    <row r="49" spans="1:29">
      <c r="A49" s="738"/>
      <c r="B49" s="741"/>
      <c r="C49" s="738"/>
      <c r="D49" s="738"/>
      <c r="E49" s="738"/>
      <c r="F49" s="719"/>
      <c r="G49" s="720"/>
      <c r="H49" s="720"/>
      <c r="I49" s="720"/>
      <c r="J49" s="720"/>
      <c r="K49" s="720"/>
      <c r="L49" s="720"/>
      <c r="M49" s="720"/>
      <c r="N49" s="720"/>
      <c r="O49" s="720"/>
      <c r="P49" s="720"/>
      <c r="Q49" s="720"/>
      <c r="R49" s="720"/>
      <c r="S49" s="725"/>
      <c r="T49" s="740"/>
      <c r="U49" s="740"/>
      <c r="V49" s="740"/>
      <c r="W49" s="740"/>
      <c r="X49" s="703"/>
      <c r="Y49" s="760"/>
      <c r="Z49" s="1195"/>
      <c r="AA49" s="1195"/>
      <c r="AB49" s="1195"/>
      <c r="AC49" s="1195"/>
    </row>
    <row r="50" spans="1:29" hidden="1">
      <c r="F50" s="6995"/>
      <c r="G50" s="6996"/>
      <c r="H50" s="6996"/>
      <c r="I50" s="6996"/>
      <c r="J50" s="6996"/>
      <c r="K50" s="6996"/>
      <c r="L50" s="6996"/>
      <c r="M50" s="6996"/>
      <c r="N50" s="6996"/>
      <c r="O50" s="6996"/>
      <c r="P50" s="6996"/>
      <c r="Q50" s="6996"/>
      <c r="R50" s="6996"/>
      <c r="S50" s="6999"/>
      <c r="T50" s="179"/>
      <c r="U50" s="179"/>
      <c r="V50" s="179"/>
      <c r="W50" s="179"/>
      <c r="Y50" s="1195"/>
      <c r="Z50" s="1195"/>
      <c r="AA50" s="1195"/>
      <c r="AB50" s="1195"/>
      <c r="AC50" s="1195"/>
    </row>
    <row r="51" spans="1:29" hidden="1">
      <c r="F51" s="7000"/>
      <c r="G51" s="6996"/>
      <c r="H51" s="6996"/>
      <c r="I51" s="6996"/>
      <c r="J51" s="6996"/>
      <c r="K51" s="6996"/>
      <c r="L51" s="6996"/>
      <c r="M51" s="6996"/>
      <c r="N51" s="6996"/>
      <c r="O51" s="6996"/>
      <c r="P51" s="6996"/>
      <c r="Q51" s="6996"/>
      <c r="R51" s="6996"/>
      <c r="S51" s="6999"/>
      <c r="T51" s="179"/>
      <c r="U51" s="179"/>
      <c r="V51" s="179"/>
      <c r="W51" s="179"/>
      <c r="Y51" s="1195"/>
      <c r="Z51" s="1195"/>
      <c r="AA51" s="1195"/>
      <c r="AB51" s="1195"/>
      <c r="AC51" s="1195"/>
    </row>
    <row r="52" spans="1:29" hidden="1">
      <c r="F52" s="6995"/>
      <c r="G52" s="6996"/>
      <c r="H52" s="6996"/>
      <c r="I52" s="6996"/>
      <c r="J52" s="6996"/>
      <c r="K52" s="6996"/>
      <c r="L52" s="6996"/>
      <c r="M52" s="6996"/>
      <c r="N52" s="6996"/>
      <c r="O52" s="6996"/>
      <c r="P52" s="6996"/>
      <c r="Q52" s="6996"/>
      <c r="R52" s="6996"/>
      <c r="S52" s="6999"/>
      <c r="T52" s="179"/>
      <c r="U52" s="179"/>
      <c r="V52" s="179"/>
      <c r="W52" s="179"/>
      <c r="Y52" s="1195"/>
      <c r="Z52" s="1195"/>
      <c r="AA52" s="1195"/>
      <c r="AB52" s="1195"/>
      <c r="AC52" s="1195"/>
    </row>
    <row r="53" spans="1:29" hidden="1">
      <c r="S53" s="179"/>
      <c r="T53" s="179"/>
      <c r="U53" s="179"/>
      <c r="V53" s="179"/>
      <c r="W53" s="179"/>
      <c r="X53" s="1195"/>
      <c r="Y53" s="1195"/>
      <c r="Z53" s="1195"/>
      <c r="AA53" s="1195"/>
      <c r="AB53" s="1195"/>
      <c r="AC53" s="1195"/>
    </row>
    <row r="54" spans="1:29" hidden="1">
      <c r="S54" s="179"/>
      <c r="T54" s="179"/>
      <c r="U54" s="179"/>
      <c r="V54" s="179"/>
      <c r="W54" s="179"/>
      <c r="X54" s="1195"/>
      <c r="Y54" s="1195"/>
      <c r="Z54" s="1195"/>
      <c r="AA54" s="1195"/>
      <c r="AB54" s="1195"/>
      <c r="AC54" s="1195"/>
    </row>
  </sheetData>
  <sheetProtection formatCells="0" formatColumns="0" formatRows="0"/>
  <customSheetViews>
    <customSheetView guid="{CC70D5D3-3A1F-46AA-BDCE-F692C2C36BEE}" fitToPage="1" topLeftCell="H1">
      <selection activeCell="R17" sqref="R17"/>
      <pageMargins left="0.7" right="0.7" top="0.75" bottom="0.75" header="0.3" footer="0.3"/>
      <pageSetup paperSize="5" scale="35" fitToHeight="0" orientation="landscape" r:id="rId1"/>
    </customSheetView>
    <customSheetView guid="{41E394DC-1FDD-4D1F-8620-137B7012DC10}" showGridLines="0" fitToPage="1">
      <pane xSplit="2" ySplit="12" topLeftCell="C13" activePane="bottomRight" state="frozen"/>
      <selection pane="bottomRight" activeCell="A4" sqref="A4"/>
      <pageMargins left="0.7" right="0.7" top="0.75" bottom="0.75" header="0.3" footer="0.3"/>
      <pageSetup paperSize="5" scale="35" fitToHeight="0" orientation="landscape" r:id="rId2"/>
    </customSheetView>
    <customSheetView guid="{DD364770-73A1-4C6D-9516-629A57F0EB18}" showGridLines="0" fitToPage="1">
      <pane xSplit="3" ySplit="14" topLeftCell="D15" activePane="bottomRight" state="frozen"/>
      <selection pane="bottomRight" activeCell="C2" sqref="C2"/>
      <pageMargins left="0.7" right="0.7" top="0.75" bottom="0.75" header="0.3" footer="0.3"/>
      <pageSetup paperSize="5" scale="35" fitToHeight="0" orientation="landscape" r:id="rId3"/>
    </customSheetView>
    <customSheetView guid="{E14211BF-3959-45CF-A937-AD36AACCEFAC}" showGridLines="0" fitToPage="1">
      <pane xSplit="2" ySplit="12" topLeftCell="C13" activePane="bottomRight" state="frozen"/>
      <selection pane="bottomRight" activeCell="A4" sqref="A4"/>
      <pageMargins left="0.7" right="0.7" top="0.75" bottom="0.75" header="0.3" footer="0.3"/>
      <pageSetup paperSize="5" scale="35" fitToHeight="0" orientation="landscape" r:id="rId4"/>
    </customSheetView>
    <customSheetView guid="{F416BD5B-C3AD-4F61-AAB2-55950A9B7E72}" fitToPage="1">
      <selection activeCell="C36" sqref="C36"/>
      <pageMargins left="0.7" right="0.7" top="0.75" bottom="0.75" header="0.3" footer="0.3"/>
      <pageSetup paperSize="5" scale="35" fitToHeight="0" orientation="landscape" r:id="rId5"/>
    </customSheetView>
  </customSheetViews>
  <mergeCells count="6">
    <mergeCell ref="H8:K8"/>
    <mergeCell ref="E8:E12"/>
    <mergeCell ref="D4:F4"/>
    <mergeCell ref="D5:F5"/>
    <mergeCell ref="C8:C13"/>
    <mergeCell ref="D8:D12"/>
  </mergeCells>
  <hyperlinks>
    <hyperlink ref="V46" location="Index!A1" display="Index" xr:uid="{00000000-0004-0000-4800-000000000000}"/>
  </hyperlinks>
  <pageMargins left="0.7" right="0.7" top="0.75" bottom="0.75" header="0.3" footer="0.3"/>
  <pageSetup paperSize="5" scale="35" fitToHeight="0" orientation="landscape" r:id="rId6"/>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tabColor rgb="FF7030A0"/>
  </sheetPr>
  <dimension ref="A1:S86"/>
  <sheetViews>
    <sheetView workbookViewId="0"/>
  </sheetViews>
  <sheetFormatPr defaultColWidth="0" defaultRowHeight="15.75" zeroHeight="1"/>
  <cols>
    <col min="1" max="1" width="3" style="6060" customWidth="1"/>
    <col min="2" max="2" width="3.28515625" style="6060" customWidth="1"/>
    <col min="3" max="3" width="4.7109375" style="6060" customWidth="1"/>
    <col min="4" max="4" width="21.28515625" style="6060" customWidth="1"/>
    <col min="5" max="7" width="24" style="6060" customWidth="1"/>
    <col min="8" max="10" width="24" style="7495" customWidth="1"/>
    <col min="11" max="11" width="4.42578125" style="7495" customWidth="1"/>
    <col min="12" max="12" width="4.7109375" style="7495" customWidth="1"/>
    <col min="13" max="18" width="24" style="7495" customWidth="1"/>
    <col min="19" max="19" width="9.140625" style="7496" customWidth="1"/>
    <col min="20" max="16384" width="9.140625" style="6060" hidden="1"/>
  </cols>
  <sheetData>
    <row r="1" spans="1:19">
      <c r="A1" s="703"/>
      <c r="B1" s="703"/>
      <c r="C1" s="703"/>
      <c r="D1" s="703"/>
      <c r="E1" s="703"/>
      <c r="F1" s="703"/>
      <c r="G1" s="703"/>
      <c r="H1" s="703"/>
      <c r="I1" s="703"/>
      <c r="J1" s="703"/>
      <c r="K1" s="703"/>
      <c r="L1" s="703"/>
      <c r="M1" s="703"/>
      <c r="N1" s="703"/>
      <c r="O1" s="703"/>
      <c r="P1" s="703"/>
      <c r="Q1" s="703"/>
      <c r="R1" s="703"/>
      <c r="S1" s="703"/>
    </row>
    <row r="2" spans="1:19" ht="16.5" thickBot="1">
      <c r="A2" s="703"/>
      <c r="B2" s="882"/>
      <c r="C2" s="882"/>
      <c r="D2" s="882"/>
      <c r="E2" s="882"/>
      <c r="F2" s="882"/>
      <c r="G2" s="882"/>
      <c r="H2" s="7506"/>
      <c r="I2" s="7506"/>
      <c r="J2" s="7506"/>
      <c r="K2" s="7506"/>
      <c r="L2" s="7506"/>
      <c r="M2" s="7506"/>
      <c r="N2" s="7506"/>
      <c r="O2" s="7506"/>
      <c r="P2" s="7506"/>
      <c r="Q2" s="7506"/>
      <c r="R2" s="6111" t="s">
        <v>2869</v>
      </c>
      <c r="S2" s="703"/>
    </row>
    <row r="3" spans="1:19" ht="16.5" thickBot="1">
      <c r="A3" s="703"/>
      <c r="B3" s="882"/>
      <c r="C3" s="9099" t="s">
        <v>4422</v>
      </c>
      <c r="D3" s="9100"/>
      <c r="E3" s="9100"/>
      <c r="F3" s="9100"/>
      <c r="G3" s="9100"/>
      <c r="H3" s="9100"/>
      <c r="I3" s="9101"/>
      <c r="J3" s="7506"/>
      <c r="K3" s="7506"/>
      <c r="L3" s="7506"/>
      <c r="M3" s="7506"/>
      <c r="N3" s="7506"/>
      <c r="O3" s="7506"/>
      <c r="P3" s="7506"/>
      <c r="Q3" s="7506"/>
      <c r="R3" s="7506"/>
      <c r="S3" s="703"/>
    </row>
    <row r="4" spans="1:19">
      <c r="A4" s="703"/>
      <c r="B4" s="882"/>
      <c r="C4" s="9095" t="s">
        <v>57</v>
      </c>
      <c r="D4" s="9096"/>
      <c r="E4" s="7220" t="str">
        <f>U!D4</f>
        <v>ABC Company</v>
      </c>
      <c r="F4" s="7108"/>
      <c r="G4" s="7108"/>
      <c r="H4" s="7221"/>
      <c r="I4" s="7222"/>
      <c r="J4" s="7506"/>
      <c r="K4" s="7506"/>
      <c r="L4" s="7506"/>
      <c r="M4" s="7506"/>
      <c r="N4" s="7506"/>
      <c r="O4" s="7506"/>
      <c r="P4" s="7506"/>
      <c r="Q4" s="7506"/>
      <c r="R4" s="7506"/>
      <c r="S4" s="703"/>
    </row>
    <row r="5" spans="1:19" ht="16.5" thickBot="1">
      <c r="A5" s="703"/>
      <c r="B5" s="882"/>
      <c r="C5" s="9097" t="s">
        <v>2719</v>
      </c>
      <c r="D5" s="9098"/>
      <c r="E5" s="7223">
        <f>U!D5</f>
        <v>44196</v>
      </c>
      <c r="F5" s="7107"/>
      <c r="G5" s="7107"/>
      <c r="H5" s="7224"/>
      <c r="I5" s="7225"/>
      <c r="J5" s="7506"/>
      <c r="K5" s="7506"/>
      <c r="L5" s="7506"/>
      <c r="M5" s="7506"/>
      <c r="N5" s="7506"/>
      <c r="O5" s="7506"/>
      <c r="P5" s="7506"/>
      <c r="Q5" s="7506"/>
      <c r="R5" s="7506"/>
      <c r="S5" s="703"/>
    </row>
    <row r="6" spans="1:19" ht="16.5" thickBot="1">
      <c r="A6" s="703"/>
      <c r="B6" s="882"/>
      <c r="C6" s="882"/>
      <c r="D6" s="882"/>
      <c r="E6" s="882"/>
      <c r="F6" s="882"/>
      <c r="G6" s="882"/>
      <c r="H6" s="882"/>
      <c r="I6" s="882"/>
      <c r="J6" s="882"/>
      <c r="K6" s="882"/>
      <c r="L6" s="882"/>
      <c r="M6" s="882"/>
      <c r="N6" s="882"/>
      <c r="O6" s="882"/>
      <c r="P6" s="882"/>
      <c r="Q6" s="882"/>
      <c r="R6" s="882"/>
      <c r="S6" s="703"/>
    </row>
    <row r="7" spans="1:19" s="7562" customFormat="1" ht="54.75" customHeight="1" thickBot="1">
      <c r="A7" s="703"/>
      <c r="B7" s="882"/>
      <c r="C7" s="9115" t="s">
        <v>4423</v>
      </c>
      <c r="D7" s="9116"/>
      <c r="E7" s="7498" t="s">
        <v>4427</v>
      </c>
      <c r="F7" s="7498" t="s">
        <v>4428</v>
      </c>
      <c r="G7" s="7498" t="s">
        <v>4435</v>
      </c>
      <c r="H7" s="7498" t="s">
        <v>4424</v>
      </c>
      <c r="I7" s="7498" t="s">
        <v>4425</v>
      </c>
      <c r="J7" s="7498" t="s">
        <v>4426</v>
      </c>
      <c r="K7" s="7563"/>
      <c r="L7" s="9117" t="s">
        <v>4431</v>
      </c>
      <c r="M7" s="9118"/>
      <c r="N7" s="7498" t="s">
        <v>4432</v>
      </c>
      <c r="O7" s="7498" t="s">
        <v>4433</v>
      </c>
      <c r="P7" s="7498" t="s">
        <v>4434</v>
      </c>
      <c r="Q7" s="7498" t="s">
        <v>4436</v>
      </c>
      <c r="R7" s="7498" t="s">
        <v>4437</v>
      </c>
      <c r="S7" s="703"/>
    </row>
    <row r="8" spans="1:19" s="7499" customFormat="1">
      <c r="A8" s="703"/>
      <c r="B8" s="882"/>
      <c r="C8" s="6928" t="s">
        <v>1566</v>
      </c>
      <c r="D8" s="7564"/>
      <c r="E8" s="7565"/>
      <c r="F8" s="7565"/>
      <c r="G8" s="7565"/>
      <c r="H8" s="7565"/>
      <c r="I8" s="7565"/>
      <c r="J8" s="7566"/>
      <c r="K8" s="882"/>
      <c r="L8" s="6928" t="s">
        <v>1566</v>
      </c>
      <c r="M8" s="7564"/>
      <c r="N8" s="7565"/>
      <c r="O8" s="7565"/>
      <c r="P8" s="7565"/>
      <c r="Q8" s="7565"/>
      <c r="R8" s="7566"/>
      <c r="S8" s="703"/>
    </row>
    <row r="9" spans="1:19" s="7496" customFormat="1">
      <c r="A9" s="703"/>
      <c r="B9" s="882"/>
      <c r="C9" s="6540">
        <v>1</v>
      </c>
      <c r="D9" s="7567"/>
      <c r="E9" s="7568"/>
      <c r="F9" s="7568"/>
      <c r="G9" s="7580">
        <f>E9-F9</f>
        <v>0</v>
      </c>
      <c r="H9" s="7569"/>
      <c r="I9" s="7569"/>
      <c r="J9" s="7577">
        <f>G9+H9-I9</f>
        <v>0</v>
      </c>
      <c r="K9" s="882"/>
      <c r="L9" s="6540">
        <v>1</v>
      </c>
      <c r="M9" s="7574"/>
      <c r="N9" s="7569"/>
      <c r="O9" s="7569"/>
      <c r="P9" s="7576">
        <f>N9-O9</f>
        <v>0</v>
      </c>
      <c r="Q9" s="7569"/>
      <c r="R9" s="7577">
        <f>P9+Q9</f>
        <v>0</v>
      </c>
      <c r="S9" s="703"/>
    </row>
    <row r="10" spans="1:19" s="7496" customFormat="1">
      <c r="A10" s="703"/>
      <c r="B10" s="882"/>
      <c r="C10" s="6540">
        <v>2</v>
      </c>
      <c r="D10" s="7567"/>
      <c r="E10" s="7568"/>
      <c r="F10" s="7568"/>
      <c r="G10" s="7580">
        <f>E10-F10</f>
        <v>0</v>
      </c>
      <c r="H10" s="7569"/>
      <c r="I10" s="7569"/>
      <c r="J10" s="7577">
        <f>G10+H10-I10</f>
        <v>0</v>
      </c>
      <c r="K10" s="882"/>
      <c r="L10" s="6540">
        <v>2</v>
      </c>
      <c r="M10" s="7574"/>
      <c r="N10" s="7569"/>
      <c r="O10" s="7569"/>
      <c r="P10" s="7576">
        <f>N10-O10</f>
        <v>0</v>
      </c>
      <c r="Q10" s="7569"/>
      <c r="R10" s="7577">
        <f>P10+Q10</f>
        <v>0</v>
      </c>
      <c r="S10" s="703"/>
    </row>
    <row r="11" spans="1:19" s="7496" customFormat="1">
      <c r="A11" s="703"/>
      <c r="B11" s="882"/>
      <c r="C11" s="6540">
        <v>3</v>
      </c>
      <c r="D11" s="7567"/>
      <c r="E11" s="7568"/>
      <c r="F11" s="7568"/>
      <c r="G11" s="7580">
        <f>E11-F11</f>
        <v>0</v>
      </c>
      <c r="H11" s="7569"/>
      <c r="I11" s="7569"/>
      <c r="J11" s="7577">
        <f>G11+H11-I11</f>
        <v>0</v>
      </c>
      <c r="K11" s="882"/>
      <c r="L11" s="6540">
        <v>3</v>
      </c>
      <c r="M11" s="7574"/>
      <c r="N11" s="7569"/>
      <c r="O11" s="7569"/>
      <c r="P11" s="7576">
        <f>N11-O11</f>
        <v>0</v>
      </c>
      <c r="Q11" s="7569"/>
      <c r="R11" s="7577">
        <f>P11+Q11</f>
        <v>0</v>
      </c>
      <c r="S11" s="703"/>
    </row>
    <row r="12" spans="1:19" s="7496" customFormat="1">
      <c r="A12" s="703"/>
      <c r="B12" s="882"/>
      <c r="C12" s="6540">
        <v>4</v>
      </c>
      <c r="D12" s="7567"/>
      <c r="E12" s="7568"/>
      <c r="F12" s="7568"/>
      <c r="G12" s="7580">
        <f>E12-F12</f>
        <v>0</v>
      </c>
      <c r="H12" s="7569"/>
      <c r="I12" s="7569"/>
      <c r="J12" s="7577">
        <f>G12+H12-I12</f>
        <v>0</v>
      </c>
      <c r="K12" s="882"/>
      <c r="L12" s="6540">
        <v>4</v>
      </c>
      <c r="M12" s="7574"/>
      <c r="N12" s="7569"/>
      <c r="O12" s="7569"/>
      <c r="P12" s="7576">
        <f>N12-O12</f>
        <v>0</v>
      </c>
      <c r="Q12" s="7569"/>
      <c r="R12" s="7577">
        <f>P12+Q12</f>
        <v>0</v>
      </c>
      <c r="S12" s="703"/>
    </row>
    <row r="13" spans="1:19" s="7496" customFormat="1">
      <c r="A13" s="703"/>
      <c r="B13" s="882"/>
      <c r="C13" s="6540">
        <v>5</v>
      </c>
      <c r="D13" s="7567"/>
      <c r="E13" s="7568"/>
      <c r="F13" s="7568"/>
      <c r="G13" s="7580">
        <f>E13-F13</f>
        <v>0</v>
      </c>
      <c r="H13" s="7569"/>
      <c r="I13" s="7569"/>
      <c r="J13" s="7577">
        <f>G13+H13-I13</f>
        <v>0</v>
      </c>
      <c r="K13" s="882"/>
      <c r="L13" s="6540">
        <v>5</v>
      </c>
      <c r="M13" s="7574"/>
      <c r="N13" s="7569"/>
      <c r="O13" s="7569"/>
      <c r="P13" s="7576">
        <f>N13-O13</f>
        <v>0</v>
      </c>
      <c r="Q13" s="7569"/>
      <c r="R13" s="7577">
        <f>P13+Q13</f>
        <v>0</v>
      </c>
      <c r="S13" s="703"/>
    </row>
    <row r="14" spans="1:19" s="7496" customFormat="1">
      <c r="A14" s="703"/>
      <c r="B14" s="882"/>
      <c r="C14" s="6928" t="s">
        <v>4429</v>
      </c>
      <c r="D14" s="7567"/>
      <c r="E14" s="7568"/>
      <c r="F14" s="7568"/>
      <c r="G14" s="7568"/>
      <c r="H14" s="7569"/>
      <c r="I14" s="7569"/>
      <c r="J14" s="7570"/>
      <c r="K14" s="882"/>
      <c r="L14" s="6928" t="s">
        <v>4429</v>
      </c>
      <c r="M14" s="7574"/>
      <c r="N14" s="7569"/>
      <c r="O14" s="7569"/>
      <c r="P14" s="7569"/>
      <c r="Q14" s="7569"/>
      <c r="R14" s="7570"/>
      <c r="S14" s="703"/>
    </row>
    <row r="15" spans="1:19" s="7496" customFormat="1">
      <c r="A15" s="703"/>
      <c r="B15" s="882"/>
      <c r="C15" s="6540">
        <v>1</v>
      </c>
      <c r="D15" s="7567"/>
      <c r="E15" s="7568"/>
      <c r="F15" s="7568"/>
      <c r="G15" s="7580">
        <f t="shared" ref="G15:G25" si="0">E15-F15</f>
        <v>0</v>
      </c>
      <c r="H15" s="7569"/>
      <c r="I15" s="7569"/>
      <c r="J15" s="7577">
        <f t="shared" ref="J15:J25" si="1">G15+H15-I15</f>
        <v>0</v>
      </c>
      <c r="K15" s="882"/>
      <c r="L15" s="6540">
        <v>1</v>
      </c>
      <c r="M15" s="7574"/>
      <c r="N15" s="7569"/>
      <c r="O15" s="7569"/>
      <c r="P15" s="7576">
        <f>N15-O15</f>
        <v>0</v>
      </c>
      <c r="Q15" s="7569"/>
      <c r="R15" s="7577">
        <f>P15+Q15</f>
        <v>0</v>
      </c>
      <c r="S15" s="703"/>
    </row>
    <row r="16" spans="1:19" s="7496" customFormat="1">
      <c r="A16" s="703"/>
      <c r="B16" s="882"/>
      <c r="C16" s="6540">
        <v>2</v>
      </c>
      <c r="D16" s="7567"/>
      <c r="E16" s="7568"/>
      <c r="F16" s="7568"/>
      <c r="G16" s="7580">
        <f t="shared" si="0"/>
        <v>0</v>
      </c>
      <c r="H16" s="7569"/>
      <c r="I16" s="7569"/>
      <c r="J16" s="7577">
        <f t="shared" si="1"/>
        <v>0</v>
      </c>
      <c r="K16" s="882"/>
      <c r="L16" s="6540">
        <v>2</v>
      </c>
      <c r="M16" s="7574"/>
      <c r="N16" s="7569"/>
      <c r="O16" s="7569"/>
      <c r="P16" s="7576">
        <f>N16-O16</f>
        <v>0</v>
      </c>
      <c r="Q16" s="7569"/>
      <c r="R16" s="7577">
        <f>P16+Q16</f>
        <v>0</v>
      </c>
      <c r="S16" s="703"/>
    </row>
    <row r="17" spans="1:19" s="7496" customFormat="1">
      <c r="A17" s="703"/>
      <c r="B17" s="882"/>
      <c r="C17" s="6540">
        <v>3</v>
      </c>
      <c r="D17" s="7567"/>
      <c r="E17" s="7568"/>
      <c r="F17" s="7568"/>
      <c r="G17" s="7580">
        <f t="shared" si="0"/>
        <v>0</v>
      </c>
      <c r="H17" s="7569"/>
      <c r="I17" s="7569"/>
      <c r="J17" s="7577">
        <f t="shared" si="1"/>
        <v>0</v>
      </c>
      <c r="K17" s="882"/>
      <c r="L17" s="6540">
        <v>3</v>
      </c>
      <c r="M17" s="7574"/>
      <c r="N17" s="7569"/>
      <c r="O17" s="7569"/>
      <c r="P17" s="7576">
        <f>N17-O17</f>
        <v>0</v>
      </c>
      <c r="Q17" s="7569"/>
      <c r="R17" s="7577">
        <f>P17+Q17</f>
        <v>0</v>
      </c>
      <c r="S17" s="703"/>
    </row>
    <row r="18" spans="1:19" s="7496" customFormat="1">
      <c r="A18" s="703"/>
      <c r="B18" s="882"/>
      <c r="C18" s="6540">
        <v>4</v>
      </c>
      <c r="D18" s="7567"/>
      <c r="E18" s="7568"/>
      <c r="F18" s="7568"/>
      <c r="G18" s="7580">
        <f t="shared" si="0"/>
        <v>0</v>
      </c>
      <c r="H18" s="7569"/>
      <c r="I18" s="7569"/>
      <c r="J18" s="7577">
        <f t="shared" si="1"/>
        <v>0</v>
      </c>
      <c r="K18" s="882"/>
      <c r="L18" s="6540">
        <v>4</v>
      </c>
      <c r="M18" s="7574"/>
      <c r="N18" s="7569"/>
      <c r="O18" s="7569"/>
      <c r="P18" s="7576">
        <f>N18-O18</f>
        <v>0</v>
      </c>
      <c r="Q18" s="7569"/>
      <c r="R18" s="7577">
        <f>P18+Q18</f>
        <v>0</v>
      </c>
      <c r="S18" s="703"/>
    </row>
    <row r="19" spans="1:19">
      <c r="A19" s="703"/>
      <c r="B19" s="882"/>
      <c r="C19" s="6540">
        <v>5</v>
      </c>
      <c r="D19" s="7567"/>
      <c r="E19" s="7568"/>
      <c r="F19" s="7568"/>
      <c r="G19" s="7580">
        <f t="shared" si="0"/>
        <v>0</v>
      </c>
      <c r="H19" s="7569"/>
      <c r="I19" s="7569"/>
      <c r="J19" s="7577">
        <f t="shared" si="1"/>
        <v>0</v>
      </c>
      <c r="K19" s="882"/>
      <c r="L19" s="6540">
        <v>5</v>
      </c>
      <c r="M19" s="7567"/>
      <c r="N19" s="7569"/>
      <c r="O19" s="7569"/>
      <c r="P19" s="7576">
        <f>N19-O19</f>
        <v>0</v>
      </c>
      <c r="Q19" s="7569"/>
      <c r="R19" s="7577">
        <f>P19+Q19</f>
        <v>0</v>
      </c>
      <c r="S19" s="703"/>
    </row>
    <row r="20" spans="1:19">
      <c r="A20" s="703"/>
      <c r="B20" s="882"/>
      <c r="C20" s="6928" t="s">
        <v>4430</v>
      </c>
      <c r="D20" s="7567"/>
      <c r="E20" s="7568"/>
      <c r="F20" s="7568"/>
      <c r="G20" s="7568"/>
      <c r="H20" s="7569"/>
      <c r="I20" s="7569"/>
      <c r="J20" s="7570"/>
      <c r="K20" s="882"/>
      <c r="L20" s="6928" t="s">
        <v>4430</v>
      </c>
      <c r="M20" s="7567"/>
      <c r="N20" s="7569"/>
      <c r="O20" s="7569"/>
      <c r="P20" s="7569"/>
      <c r="Q20" s="7569"/>
      <c r="R20" s="7570"/>
      <c r="S20" s="703"/>
    </row>
    <row r="21" spans="1:19">
      <c r="A21" s="703"/>
      <c r="B21" s="882"/>
      <c r="C21" s="6540">
        <v>1</v>
      </c>
      <c r="D21" s="7567"/>
      <c r="E21" s="7568"/>
      <c r="F21" s="7568"/>
      <c r="G21" s="7580">
        <f t="shared" si="0"/>
        <v>0</v>
      </c>
      <c r="H21" s="7569"/>
      <c r="I21" s="7569"/>
      <c r="J21" s="7577">
        <f t="shared" si="1"/>
        <v>0</v>
      </c>
      <c r="K21" s="882"/>
      <c r="L21" s="6540">
        <v>1</v>
      </c>
      <c r="M21" s="7504"/>
      <c r="N21" s="7569"/>
      <c r="O21" s="7569"/>
      <c r="P21" s="7576">
        <f>N21-O21</f>
        <v>0</v>
      </c>
      <c r="Q21" s="7569"/>
      <c r="R21" s="7577">
        <f>P21+Q21</f>
        <v>0</v>
      </c>
      <c r="S21" s="703"/>
    </row>
    <row r="22" spans="1:19">
      <c r="A22" s="703"/>
      <c r="B22" s="882"/>
      <c r="C22" s="6540">
        <v>2</v>
      </c>
      <c r="D22" s="7567"/>
      <c r="E22" s="7568"/>
      <c r="F22" s="7568"/>
      <c r="G22" s="7580">
        <f t="shared" si="0"/>
        <v>0</v>
      </c>
      <c r="H22" s="7569"/>
      <c r="I22" s="7569"/>
      <c r="J22" s="7577">
        <f t="shared" si="1"/>
        <v>0</v>
      </c>
      <c r="K22" s="882"/>
      <c r="L22" s="6540">
        <v>2</v>
      </c>
      <c r="M22" s="7504"/>
      <c r="N22" s="7569"/>
      <c r="O22" s="7569"/>
      <c r="P22" s="7576">
        <f>N22-O22</f>
        <v>0</v>
      </c>
      <c r="Q22" s="7569"/>
      <c r="R22" s="7577">
        <f>P22+Q22</f>
        <v>0</v>
      </c>
      <c r="S22" s="703"/>
    </row>
    <row r="23" spans="1:19">
      <c r="A23" s="703"/>
      <c r="B23" s="882"/>
      <c r="C23" s="6540">
        <v>3</v>
      </c>
      <c r="D23" s="7567"/>
      <c r="E23" s="7568"/>
      <c r="F23" s="7568"/>
      <c r="G23" s="7580">
        <f t="shared" si="0"/>
        <v>0</v>
      </c>
      <c r="H23" s="7569"/>
      <c r="I23" s="7569"/>
      <c r="J23" s="7577">
        <f t="shared" si="1"/>
        <v>0</v>
      </c>
      <c r="K23" s="882"/>
      <c r="L23" s="6540">
        <v>3</v>
      </c>
      <c r="M23" s="7504"/>
      <c r="N23" s="7569"/>
      <c r="O23" s="7569"/>
      <c r="P23" s="7576">
        <f>N23-O23</f>
        <v>0</v>
      </c>
      <c r="Q23" s="7569"/>
      <c r="R23" s="7577">
        <f>P23+Q23</f>
        <v>0</v>
      </c>
      <c r="S23" s="703"/>
    </row>
    <row r="24" spans="1:19">
      <c r="A24" s="703"/>
      <c r="B24" s="882"/>
      <c r="C24" s="6540">
        <v>4</v>
      </c>
      <c r="D24" s="7567"/>
      <c r="E24" s="7568"/>
      <c r="F24" s="7568"/>
      <c r="G24" s="7580">
        <f t="shared" si="0"/>
        <v>0</v>
      </c>
      <c r="H24" s="7569"/>
      <c r="I24" s="7569"/>
      <c r="J24" s="7577">
        <f t="shared" si="1"/>
        <v>0</v>
      </c>
      <c r="K24" s="882"/>
      <c r="L24" s="6540">
        <v>4</v>
      </c>
      <c r="M24" s="7504"/>
      <c r="N24" s="7569"/>
      <c r="O24" s="7569"/>
      <c r="P24" s="7576">
        <f>N24-O24</f>
        <v>0</v>
      </c>
      <c r="Q24" s="7569"/>
      <c r="R24" s="7577">
        <f>P24+Q24</f>
        <v>0</v>
      </c>
      <c r="S24" s="703"/>
    </row>
    <row r="25" spans="1:19">
      <c r="A25" s="703"/>
      <c r="B25" s="882"/>
      <c r="C25" s="6540">
        <v>5</v>
      </c>
      <c r="D25" s="7567"/>
      <c r="E25" s="7568">
        <v>0</v>
      </c>
      <c r="F25" s="7568"/>
      <c r="G25" s="7580">
        <f t="shared" si="0"/>
        <v>0</v>
      </c>
      <c r="H25" s="7569"/>
      <c r="I25" s="7569"/>
      <c r="J25" s="7577">
        <f t="shared" si="1"/>
        <v>0</v>
      </c>
      <c r="K25" s="882"/>
      <c r="L25" s="6540">
        <v>5</v>
      </c>
      <c r="M25" s="7504"/>
      <c r="N25" s="7569"/>
      <c r="O25" s="7569"/>
      <c r="P25" s="7576">
        <f>N25-O25</f>
        <v>0</v>
      </c>
      <c r="Q25" s="7569"/>
      <c r="R25" s="7577">
        <f>P25+Q25</f>
        <v>0</v>
      </c>
      <c r="S25" s="703"/>
    </row>
    <row r="26" spans="1:19" ht="16.5" thickBot="1">
      <c r="A26" s="703"/>
      <c r="B26" s="882"/>
      <c r="C26" s="7571"/>
      <c r="D26" s="7572"/>
      <c r="E26" s="7578">
        <f t="shared" ref="E26:J26" si="2">SUM(E8:E25)</f>
        <v>0</v>
      </c>
      <c r="F26" s="7578">
        <f t="shared" si="2"/>
        <v>0</v>
      </c>
      <c r="G26" s="7578">
        <f t="shared" si="2"/>
        <v>0</v>
      </c>
      <c r="H26" s="7578">
        <f t="shared" si="2"/>
        <v>0</v>
      </c>
      <c r="I26" s="7578">
        <f t="shared" si="2"/>
        <v>0</v>
      </c>
      <c r="J26" s="7579">
        <f t="shared" si="2"/>
        <v>0</v>
      </c>
      <c r="K26" s="882"/>
      <c r="L26" s="7575" t="s">
        <v>44</v>
      </c>
      <c r="M26" s="7573"/>
      <c r="N26" s="7578">
        <f>SUM(N8:N25)</f>
        <v>0</v>
      </c>
      <c r="O26" s="7578">
        <f>SUM(O8:O25)</f>
        <v>0</v>
      </c>
      <c r="P26" s="7578">
        <f>SUM(P8:P25)</f>
        <v>0</v>
      </c>
      <c r="Q26" s="7578">
        <f>SUM(Q8:Q25)</f>
        <v>0</v>
      </c>
      <c r="R26" s="7579">
        <f>SUM(R8:R25)</f>
        <v>0</v>
      </c>
      <c r="S26" s="703"/>
    </row>
    <row r="27" spans="1:19">
      <c r="A27" s="703"/>
      <c r="B27" s="882"/>
      <c r="C27" s="882"/>
      <c r="D27" s="882"/>
      <c r="E27" s="7581"/>
      <c r="F27" s="7581"/>
      <c r="G27" s="7581"/>
      <c r="H27" s="7582"/>
      <c r="I27" s="7582"/>
      <c r="J27" s="7582"/>
      <c r="K27" s="882"/>
      <c r="L27" s="7506"/>
      <c r="M27" s="7506"/>
      <c r="N27" s="7506"/>
      <c r="O27" s="7506"/>
      <c r="P27" s="7506"/>
      <c r="Q27" s="7506"/>
      <c r="R27" s="7506"/>
      <c r="S27" s="703"/>
    </row>
    <row r="28" spans="1:19">
      <c r="A28" s="703"/>
      <c r="B28" s="882"/>
      <c r="C28" s="882"/>
      <c r="D28" s="882"/>
      <c r="E28" s="882"/>
      <c r="F28" s="882"/>
      <c r="G28" s="882"/>
      <c r="H28" s="7506"/>
      <c r="I28" s="7506"/>
      <c r="J28" s="7506"/>
      <c r="K28" s="882"/>
      <c r="L28" s="7506"/>
      <c r="M28" s="7506"/>
      <c r="N28" s="7506"/>
      <c r="O28" s="7506"/>
      <c r="P28" s="7506"/>
      <c r="Q28" s="7506"/>
      <c r="R28" s="7506"/>
      <c r="S28" s="703"/>
    </row>
    <row r="29" spans="1:19">
      <c r="A29" s="703"/>
      <c r="B29" s="882"/>
      <c r="C29" s="882"/>
      <c r="D29" s="882"/>
      <c r="E29" s="882"/>
      <c r="F29" s="882"/>
      <c r="G29" s="882"/>
      <c r="H29" s="7506"/>
      <c r="I29" s="7506"/>
      <c r="J29" s="7506"/>
      <c r="K29" s="7506"/>
      <c r="L29" s="7506"/>
      <c r="M29" s="7506"/>
      <c r="N29" s="7506"/>
      <c r="O29" s="7506"/>
      <c r="P29" s="7506"/>
      <c r="Q29" s="7506"/>
      <c r="R29" s="4075" t="s">
        <v>1279</v>
      </c>
      <c r="S29" s="703"/>
    </row>
    <row r="30" spans="1:19">
      <c r="A30" s="703"/>
      <c r="B30" s="703"/>
      <c r="C30" s="703"/>
      <c r="D30" s="703"/>
      <c r="E30" s="703"/>
      <c r="F30" s="703"/>
      <c r="G30" s="703"/>
      <c r="H30" s="703"/>
      <c r="I30" s="703"/>
      <c r="J30" s="703"/>
      <c r="K30" s="703"/>
      <c r="L30" s="703"/>
      <c r="M30" s="703"/>
      <c r="N30" s="703"/>
      <c r="O30" s="703"/>
      <c r="P30" s="703"/>
      <c r="Q30" s="703"/>
      <c r="R30" s="703"/>
      <c r="S30" s="703"/>
    </row>
    <row r="31" spans="1:19">
      <c r="A31" s="703"/>
      <c r="B31" s="703"/>
      <c r="C31" s="703"/>
      <c r="D31" s="703"/>
      <c r="E31" s="703"/>
      <c r="F31" s="703"/>
      <c r="G31" s="703"/>
      <c r="H31" s="703"/>
      <c r="I31" s="703"/>
      <c r="J31" s="703"/>
      <c r="K31" s="703"/>
      <c r="L31" s="703"/>
      <c r="M31" s="703"/>
      <c r="N31" s="703"/>
      <c r="O31" s="703"/>
      <c r="P31" s="703"/>
      <c r="Q31" s="703"/>
      <c r="R31" s="703"/>
      <c r="S31" s="703"/>
    </row>
    <row r="32" spans="1:19">
      <c r="A32" s="703"/>
      <c r="B32" s="703"/>
      <c r="C32" s="703"/>
      <c r="D32" s="703"/>
      <c r="E32" s="703"/>
      <c r="F32" s="703"/>
      <c r="G32" s="703"/>
      <c r="H32" s="703"/>
      <c r="I32" s="703"/>
      <c r="J32" s="703"/>
      <c r="K32" s="703"/>
      <c r="L32" s="703"/>
      <c r="M32" s="703"/>
      <c r="N32" s="703"/>
      <c r="O32" s="703"/>
      <c r="P32" s="703"/>
      <c r="Q32" s="703"/>
      <c r="R32" s="703"/>
      <c r="S32" s="703"/>
    </row>
    <row r="33" spans="1:19">
      <c r="A33" s="703"/>
      <c r="B33" s="703"/>
      <c r="C33" s="703"/>
      <c r="D33" s="703"/>
      <c r="E33" s="703"/>
      <c r="F33" s="703"/>
      <c r="G33" s="703"/>
      <c r="H33" s="703"/>
      <c r="I33" s="703"/>
      <c r="J33" s="703"/>
      <c r="K33" s="703"/>
      <c r="L33" s="703"/>
      <c r="M33" s="703"/>
      <c r="N33" s="703"/>
      <c r="O33" s="703"/>
      <c r="P33" s="703"/>
      <c r="Q33" s="703"/>
      <c r="R33" s="703"/>
      <c r="S33" s="703"/>
    </row>
    <row r="34" spans="1:19">
      <c r="A34" s="703"/>
      <c r="B34" s="703"/>
      <c r="C34" s="703"/>
      <c r="D34" s="703"/>
      <c r="E34" s="703"/>
      <c r="F34" s="703"/>
      <c r="G34" s="703"/>
      <c r="H34" s="703"/>
      <c r="I34" s="703"/>
      <c r="J34" s="703"/>
      <c r="K34" s="703"/>
      <c r="L34" s="703"/>
      <c r="M34" s="703"/>
      <c r="N34" s="703"/>
      <c r="O34" s="703"/>
      <c r="P34" s="703"/>
      <c r="Q34" s="703"/>
      <c r="R34" s="703"/>
      <c r="S34" s="703"/>
    </row>
    <row r="35" spans="1:19">
      <c r="A35" s="703"/>
      <c r="B35" s="703"/>
      <c r="C35" s="703"/>
      <c r="D35" s="703"/>
      <c r="E35" s="703"/>
      <c r="F35" s="703"/>
      <c r="G35" s="703"/>
      <c r="H35" s="703"/>
      <c r="I35" s="703"/>
      <c r="J35" s="703"/>
      <c r="K35" s="703"/>
      <c r="L35" s="703"/>
      <c r="M35" s="703"/>
      <c r="N35" s="703"/>
      <c r="O35" s="703"/>
      <c r="P35" s="703"/>
      <c r="Q35" s="703"/>
      <c r="R35" s="703"/>
      <c r="S35" s="703"/>
    </row>
    <row r="36" spans="1:19">
      <c r="A36" s="703"/>
      <c r="B36" s="703"/>
      <c r="C36" s="703"/>
      <c r="D36" s="703"/>
      <c r="E36" s="703"/>
      <c r="F36" s="703"/>
      <c r="G36" s="703"/>
      <c r="H36" s="703"/>
      <c r="I36" s="703"/>
      <c r="J36" s="703"/>
      <c r="K36" s="703"/>
      <c r="L36" s="703"/>
      <c r="M36" s="703"/>
      <c r="N36" s="703"/>
      <c r="O36" s="703"/>
      <c r="P36" s="703"/>
      <c r="Q36" s="703"/>
      <c r="R36" s="703"/>
      <c r="S36" s="703"/>
    </row>
    <row r="37" spans="1:19">
      <c r="A37" s="703"/>
      <c r="B37" s="703"/>
      <c r="C37" s="703"/>
      <c r="D37" s="703"/>
      <c r="E37" s="703"/>
      <c r="F37" s="703"/>
      <c r="G37" s="703"/>
      <c r="H37" s="703"/>
      <c r="I37" s="703"/>
      <c r="J37" s="703"/>
      <c r="K37" s="703"/>
      <c r="L37" s="703"/>
      <c r="M37" s="703"/>
      <c r="N37" s="703"/>
      <c r="O37" s="703"/>
      <c r="P37" s="703"/>
      <c r="Q37" s="703"/>
      <c r="R37" s="703"/>
      <c r="S37" s="703"/>
    </row>
    <row r="38" spans="1:19">
      <c r="A38" s="703"/>
      <c r="B38" s="703"/>
      <c r="C38" s="703"/>
      <c r="D38" s="703"/>
      <c r="E38" s="703"/>
      <c r="F38" s="703"/>
      <c r="G38" s="703"/>
      <c r="H38" s="703"/>
      <c r="I38" s="703"/>
      <c r="J38" s="703"/>
      <c r="K38" s="703"/>
      <c r="L38" s="703"/>
      <c r="M38" s="703"/>
      <c r="N38" s="703"/>
      <c r="O38" s="703"/>
      <c r="P38" s="703"/>
      <c r="Q38" s="703"/>
      <c r="R38" s="703"/>
      <c r="S38" s="703"/>
    </row>
    <row r="39" spans="1:19">
      <c r="A39" s="703"/>
      <c r="B39" s="703"/>
      <c r="C39" s="703"/>
      <c r="D39" s="703"/>
      <c r="E39" s="703"/>
      <c r="F39" s="703"/>
      <c r="G39" s="703"/>
      <c r="H39" s="703"/>
      <c r="I39" s="703"/>
      <c r="J39" s="703"/>
      <c r="K39" s="703"/>
      <c r="L39" s="703"/>
      <c r="M39" s="703"/>
      <c r="N39" s="703"/>
      <c r="O39" s="703"/>
      <c r="P39" s="703"/>
      <c r="Q39" s="703"/>
      <c r="R39" s="703"/>
      <c r="S39" s="703"/>
    </row>
    <row r="40" spans="1:19">
      <c r="A40" s="703"/>
      <c r="B40" s="703"/>
      <c r="C40" s="703"/>
      <c r="D40" s="703"/>
      <c r="E40" s="703"/>
      <c r="F40" s="703"/>
      <c r="G40" s="703"/>
      <c r="H40" s="703"/>
      <c r="I40" s="703"/>
      <c r="J40" s="703"/>
      <c r="K40" s="703"/>
      <c r="L40" s="703"/>
      <c r="M40" s="703"/>
      <c r="N40" s="703"/>
      <c r="O40" s="703"/>
      <c r="P40" s="703"/>
      <c r="Q40" s="703"/>
      <c r="R40" s="703"/>
      <c r="S40" s="703"/>
    </row>
    <row r="41" spans="1:19">
      <c r="A41" s="703"/>
      <c r="B41" s="703"/>
      <c r="C41" s="703"/>
      <c r="D41" s="703"/>
      <c r="E41" s="703"/>
      <c r="F41" s="703"/>
      <c r="G41" s="703"/>
      <c r="H41" s="703"/>
      <c r="I41" s="703"/>
      <c r="J41" s="703"/>
      <c r="K41" s="703"/>
      <c r="L41" s="703"/>
      <c r="M41" s="703"/>
      <c r="N41" s="703"/>
      <c r="O41" s="703"/>
      <c r="P41" s="703"/>
      <c r="Q41" s="703"/>
      <c r="R41" s="703"/>
      <c r="S41" s="703"/>
    </row>
    <row r="42" spans="1:19">
      <c r="A42" s="703"/>
      <c r="B42" s="703"/>
      <c r="C42" s="703"/>
      <c r="D42" s="703"/>
      <c r="E42" s="703"/>
      <c r="F42" s="703"/>
      <c r="G42" s="703"/>
      <c r="H42" s="703"/>
      <c r="I42" s="703"/>
      <c r="J42" s="703"/>
      <c r="K42" s="703"/>
      <c r="L42" s="703"/>
      <c r="M42" s="703"/>
      <c r="N42" s="703"/>
      <c r="O42" s="703"/>
      <c r="P42" s="703"/>
      <c r="Q42" s="703"/>
      <c r="R42" s="703"/>
      <c r="S42" s="703"/>
    </row>
    <row r="43" spans="1:19">
      <c r="A43" s="703"/>
      <c r="B43" s="703"/>
      <c r="C43" s="703"/>
      <c r="D43" s="703"/>
      <c r="E43" s="703"/>
      <c r="F43" s="703"/>
      <c r="G43" s="703"/>
      <c r="H43" s="703"/>
      <c r="I43" s="703"/>
      <c r="J43" s="703"/>
      <c r="K43" s="703"/>
      <c r="L43" s="703"/>
      <c r="M43" s="703"/>
      <c r="N43" s="703"/>
      <c r="O43" s="703"/>
      <c r="P43" s="703"/>
      <c r="Q43" s="703"/>
      <c r="R43" s="703"/>
      <c r="S43" s="703"/>
    </row>
    <row r="44" spans="1:19">
      <c r="A44" s="703"/>
      <c r="B44" s="703"/>
      <c r="C44" s="703"/>
      <c r="D44" s="703"/>
      <c r="E44" s="703"/>
      <c r="F44" s="703"/>
      <c r="G44" s="703"/>
      <c r="H44" s="703"/>
      <c r="I44" s="703"/>
      <c r="J44" s="703"/>
      <c r="K44" s="703"/>
      <c r="L44" s="703"/>
      <c r="M44" s="703"/>
      <c r="N44" s="703"/>
      <c r="O44" s="703"/>
      <c r="P44" s="703"/>
      <c r="Q44" s="703"/>
      <c r="R44" s="703"/>
      <c r="S44" s="703"/>
    </row>
    <row r="45" spans="1:19">
      <c r="A45" s="703"/>
      <c r="B45" s="703"/>
      <c r="C45" s="703"/>
      <c r="D45" s="703"/>
      <c r="E45" s="703"/>
      <c r="F45" s="703"/>
      <c r="G45" s="703"/>
      <c r="H45" s="703"/>
      <c r="I45" s="703"/>
      <c r="J45" s="703"/>
      <c r="K45" s="703"/>
      <c r="L45" s="703"/>
      <c r="M45" s="703"/>
      <c r="N45" s="703"/>
      <c r="O45" s="703"/>
      <c r="P45" s="703"/>
      <c r="Q45" s="703"/>
      <c r="R45" s="703"/>
      <c r="S45" s="703"/>
    </row>
    <row r="46" spans="1:19">
      <c r="A46" s="703"/>
      <c r="B46" s="703"/>
      <c r="C46" s="703"/>
      <c r="D46" s="703"/>
      <c r="E46" s="703"/>
      <c r="F46" s="703"/>
      <c r="G46" s="703"/>
      <c r="H46" s="703"/>
      <c r="I46" s="703"/>
      <c r="J46" s="703"/>
      <c r="K46" s="703"/>
      <c r="L46" s="703"/>
      <c r="M46" s="703"/>
      <c r="N46" s="703"/>
      <c r="O46" s="703"/>
      <c r="P46" s="703"/>
      <c r="Q46" s="703"/>
      <c r="R46" s="703"/>
      <c r="S46" s="703"/>
    </row>
    <row r="47" spans="1:19">
      <c r="A47" s="703"/>
      <c r="B47" s="703"/>
      <c r="C47" s="703"/>
      <c r="D47" s="703"/>
      <c r="E47" s="703"/>
      <c r="F47" s="703"/>
      <c r="G47" s="703"/>
      <c r="H47" s="703"/>
      <c r="I47" s="703"/>
      <c r="J47" s="703"/>
      <c r="K47" s="703"/>
      <c r="L47" s="703"/>
      <c r="M47" s="703"/>
      <c r="N47" s="703"/>
      <c r="O47" s="703"/>
      <c r="P47" s="703"/>
      <c r="Q47" s="703"/>
      <c r="R47" s="703"/>
      <c r="S47" s="703"/>
    </row>
    <row r="48" spans="1:19">
      <c r="A48" s="703"/>
      <c r="B48" s="703"/>
      <c r="C48" s="703"/>
      <c r="D48" s="703"/>
      <c r="E48" s="703"/>
      <c r="F48" s="703"/>
      <c r="G48" s="703"/>
      <c r="H48" s="703"/>
      <c r="I48" s="703"/>
      <c r="J48" s="703"/>
      <c r="K48" s="703"/>
      <c r="L48" s="703"/>
      <c r="M48" s="703"/>
      <c r="N48" s="703"/>
      <c r="O48" s="703"/>
      <c r="P48" s="703"/>
      <c r="Q48" s="703"/>
      <c r="R48" s="703"/>
      <c r="S48" s="703"/>
    </row>
    <row r="49" spans="1:19">
      <c r="A49" s="703"/>
      <c r="B49" s="703"/>
      <c r="C49" s="703"/>
      <c r="D49" s="703"/>
      <c r="E49" s="703"/>
      <c r="F49" s="703"/>
      <c r="G49" s="703"/>
      <c r="H49" s="703"/>
      <c r="I49" s="703"/>
      <c r="J49" s="703"/>
      <c r="K49" s="703"/>
      <c r="L49" s="703"/>
      <c r="M49" s="703"/>
      <c r="N49" s="703"/>
      <c r="O49" s="703"/>
      <c r="P49" s="703"/>
      <c r="Q49" s="703"/>
      <c r="R49" s="703"/>
      <c r="S49" s="703"/>
    </row>
    <row r="50" spans="1:19">
      <c r="A50" s="703"/>
      <c r="B50" s="703"/>
      <c r="C50" s="703"/>
      <c r="D50" s="703"/>
      <c r="E50" s="703"/>
      <c r="F50" s="703"/>
      <c r="G50" s="703"/>
      <c r="H50" s="703"/>
      <c r="I50" s="703"/>
      <c r="J50" s="703"/>
      <c r="K50" s="703"/>
      <c r="L50" s="703"/>
      <c r="M50" s="703"/>
      <c r="N50" s="703"/>
      <c r="O50" s="703"/>
      <c r="P50" s="703"/>
      <c r="Q50" s="703"/>
      <c r="R50" s="703"/>
      <c r="S50" s="703"/>
    </row>
    <row r="51" spans="1:19">
      <c r="A51" s="703"/>
      <c r="B51" s="703"/>
      <c r="C51" s="703"/>
      <c r="D51" s="703"/>
      <c r="E51" s="703"/>
      <c r="F51" s="703"/>
      <c r="G51" s="703"/>
      <c r="H51" s="703"/>
      <c r="I51" s="703"/>
      <c r="J51" s="703"/>
      <c r="K51" s="703"/>
      <c r="L51" s="703"/>
      <c r="M51" s="703"/>
      <c r="N51" s="703"/>
      <c r="O51" s="703"/>
      <c r="P51" s="703"/>
      <c r="Q51" s="703"/>
      <c r="R51" s="703"/>
      <c r="S51" s="703"/>
    </row>
    <row r="52" spans="1:19">
      <c r="A52" s="703"/>
      <c r="B52" s="703"/>
      <c r="C52" s="703"/>
      <c r="D52" s="703"/>
      <c r="E52" s="703"/>
      <c r="F52" s="703"/>
      <c r="G52" s="703"/>
      <c r="H52" s="703"/>
      <c r="I52" s="703"/>
      <c r="J52" s="703"/>
      <c r="K52" s="703"/>
      <c r="L52" s="703"/>
      <c r="M52" s="703"/>
      <c r="N52" s="703"/>
      <c r="O52" s="703"/>
      <c r="P52" s="703"/>
      <c r="Q52" s="703"/>
      <c r="R52" s="703"/>
      <c r="S52" s="703"/>
    </row>
    <row r="53" spans="1:19">
      <c r="A53" s="703"/>
      <c r="B53" s="703"/>
      <c r="C53" s="703"/>
      <c r="D53" s="703"/>
      <c r="E53" s="703"/>
      <c r="F53" s="703"/>
      <c r="G53" s="703"/>
      <c r="H53" s="703"/>
      <c r="I53" s="703"/>
      <c r="J53" s="703"/>
      <c r="K53" s="703"/>
      <c r="L53" s="703"/>
      <c r="M53" s="703"/>
      <c r="N53" s="703"/>
      <c r="O53" s="703"/>
      <c r="P53" s="703"/>
      <c r="Q53" s="703"/>
      <c r="R53" s="703"/>
      <c r="S53" s="703"/>
    </row>
    <row r="54" spans="1:19">
      <c r="A54" s="703"/>
      <c r="B54" s="703"/>
      <c r="C54" s="703"/>
      <c r="D54" s="703"/>
      <c r="E54" s="703"/>
      <c r="F54" s="703"/>
      <c r="G54" s="703"/>
      <c r="H54" s="703"/>
      <c r="I54" s="703"/>
      <c r="J54" s="703"/>
      <c r="K54" s="703"/>
      <c r="L54" s="703"/>
      <c r="M54" s="703"/>
      <c r="N54" s="703"/>
      <c r="O54" s="703"/>
      <c r="P54" s="703"/>
      <c r="Q54" s="703"/>
      <c r="R54" s="703"/>
      <c r="S54" s="703"/>
    </row>
    <row r="55" spans="1:19">
      <c r="A55" s="703"/>
      <c r="B55" s="703"/>
      <c r="C55" s="703"/>
      <c r="D55" s="703"/>
      <c r="E55" s="703"/>
      <c r="F55" s="703"/>
      <c r="G55" s="703"/>
      <c r="H55" s="703"/>
      <c r="I55" s="703"/>
      <c r="J55" s="703"/>
      <c r="K55" s="703"/>
      <c r="L55" s="703"/>
      <c r="M55" s="703"/>
      <c r="N55" s="703"/>
      <c r="O55" s="703"/>
      <c r="P55" s="703"/>
      <c r="Q55" s="703"/>
      <c r="R55" s="703"/>
      <c r="S55" s="703"/>
    </row>
    <row r="56" spans="1:19">
      <c r="A56" s="703"/>
      <c r="B56" s="703"/>
      <c r="C56" s="703"/>
      <c r="D56" s="703"/>
      <c r="E56" s="703"/>
      <c r="F56" s="703"/>
      <c r="G56" s="703"/>
      <c r="H56" s="703"/>
      <c r="I56" s="703"/>
      <c r="J56" s="703"/>
      <c r="K56" s="703"/>
      <c r="L56" s="703"/>
      <c r="M56" s="703"/>
      <c r="N56" s="703"/>
      <c r="O56" s="703"/>
      <c r="P56" s="703"/>
      <c r="Q56" s="703"/>
      <c r="R56" s="703"/>
      <c r="S56" s="703"/>
    </row>
    <row r="57" spans="1:19">
      <c r="A57" s="703"/>
      <c r="B57" s="703"/>
      <c r="C57" s="703"/>
      <c r="D57" s="703"/>
      <c r="E57" s="703"/>
      <c r="F57" s="703"/>
      <c r="G57" s="703"/>
      <c r="H57" s="703"/>
      <c r="I57" s="703"/>
      <c r="J57" s="703"/>
      <c r="K57" s="703"/>
      <c r="L57" s="703"/>
      <c r="M57" s="703"/>
      <c r="N57" s="703"/>
      <c r="O57" s="703"/>
      <c r="P57" s="703"/>
      <c r="Q57" s="703"/>
      <c r="R57" s="703"/>
      <c r="S57" s="703"/>
    </row>
    <row r="58" spans="1:19">
      <c r="A58" s="703"/>
      <c r="B58" s="703"/>
      <c r="C58" s="703"/>
      <c r="D58" s="703"/>
      <c r="E58" s="703"/>
      <c r="F58" s="703"/>
      <c r="G58" s="703"/>
      <c r="H58" s="703"/>
      <c r="I58" s="703"/>
      <c r="J58" s="703"/>
      <c r="K58" s="703"/>
      <c r="L58" s="703"/>
      <c r="M58" s="703"/>
      <c r="N58" s="703"/>
      <c r="O58" s="703"/>
      <c r="P58" s="703"/>
      <c r="Q58" s="703"/>
      <c r="R58" s="703"/>
      <c r="S58" s="703"/>
    </row>
    <row r="59" spans="1:19">
      <c r="A59" s="703"/>
      <c r="B59" s="703"/>
      <c r="C59" s="703"/>
      <c r="D59" s="703"/>
      <c r="E59" s="703"/>
      <c r="F59" s="703"/>
      <c r="G59" s="703"/>
      <c r="H59" s="703"/>
      <c r="I59" s="703"/>
      <c r="J59" s="703"/>
      <c r="K59" s="703"/>
      <c r="L59" s="703"/>
      <c r="M59" s="703"/>
      <c r="N59" s="703"/>
      <c r="O59" s="703"/>
      <c r="P59" s="703"/>
      <c r="Q59" s="703"/>
      <c r="R59" s="703"/>
      <c r="S59" s="703"/>
    </row>
    <row r="60" spans="1:19">
      <c r="A60" s="703"/>
      <c r="B60" s="703"/>
      <c r="C60" s="703"/>
      <c r="D60" s="703"/>
      <c r="E60" s="703"/>
      <c r="F60" s="703"/>
      <c r="G60" s="703"/>
      <c r="H60" s="703"/>
      <c r="I60" s="703"/>
      <c r="J60" s="703"/>
      <c r="K60" s="703"/>
      <c r="L60" s="703"/>
      <c r="M60" s="703"/>
      <c r="N60" s="703"/>
      <c r="O60" s="703"/>
      <c r="P60" s="703"/>
      <c r="Q60" s="703"/>
      <c r="R60" s="703"/>
      <c r="S60" s="703"/>
    </row>
    <row r="61" spans="1:19">
      <c r="A61" s="703"/>
      <c r="B61" s="703"/>
      <c r="C61" s="703"/>
      <c r="D61" s="703"/>
      <c r="E61" s="703"/>
      <c r="F61" s="703"/>
      <c r="G61" s="703"/>
      <c r="H61" s="703"/>
      <c r="I61" s="703"/>
      <c r="J61" s="703"/>
      <c r="K61" s="703"/>
      <c r="L61" s="703"/>
      <c r="M61" s="703"/>
      <c r="N61" s="703"/>
      <c r="O61" s="703"/>
      <c r="P61" s="703"/>
      <c r="Q61" s="703"/>
      <c r="R61" s="703"/>
      <c r="S61" s="703"/>
    </row>
    <row r="62" spans="1:19">
      <c r="A62" s="703"/>
      <c r="B62" s="703"/>
      <c r="C62" s="703"/>
      <c r="D62" s="703"/>
      <c r="E62" s="703"/>
      <c r="F62" s="703"/>
      <c r="G62" s="703"/>
      <c r="H62" s="703"/>
      <c r="I62" s="703"/>
      <c r="J62" s="703"/>
      <c r="K62" s="703"/>
      <c r="L62" s="703"/>
      <c r="M62" s="703"/>
      <c r="N62" s="703"/>
      <c r="O62" s="703"/>
      <c r="P62" s="703"/>
      <c r="Q62" s="703"/>
      <c r="R62" s="703"/>
      <c r="S62" s="703"/>
    </row>
    <row r="63" spans="1:19">
      <c r="A63" s="703"/>
      <c r="B63" s="703"/>
      <c r="C63" s="703"/>
      <c r="D63" s="703"/>
      <c r="E63" s="703"/>
      <c r="F63" s="703"/>
      <c r="G63" s="703"/>
      <c r="H63" s="703"/>
      <c r="I63" s="703"/>
      <c r="J63" s="703"/>
      <c r="K63" s="703"/>
      <c r="L63" s="703"/>
      <c r="M63" s="703"/>
      <c r="N63" s="703"/>
      <c r="O63" s="703"/>
      <c r="P63" s="703"/>
      <c r="Q63" s="703"/>
      <c r="R63" s="703"/>
      <c r="S63" s="703"/>
    </row>
    <row r="64" spans="1:19">
      <c r="A64" s="703"/>
      <c r="B64" s="703"/>
      <c r="C64" s="703"/>
      <c r="D64" s="703"/>
      <c r="E64" s="703"/>
      <c r="F64" s="703"/>
      <c r="G64" s="703"/>
      <c r="H64" s="703"/>
      <c r="I64" s="703"/>
      <c r="J64" s="703"/>
      <c r="K64" s="703"/>
      <c r="L64" s="703"/>
      <c r="M64" s="703"/>
      <c r="N64" s="703"/>
      <c r="O64" s="703"/>
      <c r="P64" s="703"/>
      <c r="Q64" s="703"/>
      <c r="R64" s="703"/>
      <c r="S64" s="703"/>
    </row>
    <row r="65" spans="1:19">
      <c r="A65" s="703"/>
      <c r="B65" s="703"/>
      <c r="C65" s="703"/>
      <c r="D65" s="703"/>
      <c r="E65" s="703"/>
      <c r="F65" s="703"/>
      <c r="G65" s="703"/>
      <c r="H65" s="703"/>
      <c r="I65" s="703"/>
      <c r="J65" s="703"/>
      <c r="K65" s="703"/>
      <c r="L65" s="703"/>
      <c r="M65" s="703"/>
      <c r="N65" s="703"/>
      <c r="O65" s="703"/>
      <c r="P65" s="703"/>
      <c r="Q65" s="703"/>
      <c r="R65" s="703"/>
      <c r="S65" s="703"/>
    </row>
    <row r="66" spans="1:19">
      <c r="A66" s="703"/>
      <c r="B66" s="703"/>
      <c r="C66" s="703"/>
      <c r="D66" s="703"/>
      <c r="E66" s="703"/>
      <c r="F66" s="703"/>
      <c r="G66" s="703"/>
      <c r="H66" s="703"/>
      <c r="I66" s="703"/>
      <c r="J66" s="703"/>
      <c r="K66" s="703"/>
      <c r="L66" s="703"/>
      <c r="M66" s="703"/>
      <c r="N66" s="703"/>
      <c r="O66" s="703"/>
      <c r="P66" s="703"/>
      <c r="Q66" s="703"/>
      <c r="R66" s="703"/>
      <c r="S66" s="703"/>
    </row>
    <row r="67" spans="1:19">
      <c r="A67" s="703"/>
      <c r="B67" s="703"/>
      <c r="C67" s="703"/>
      <c r="D67" s="703"/>
      <c r="E67" s="703"/>
      <c r="F67" s="703"/>
      <c r="G67" s="703"/>
      <c r="H67" s="703"/>
      <c r="I67" s="703"/>
      <c r="J67" s="703"/>
      <c r="K67" s="703"/>
      <c r="L67" s="703"/>
      <c r="M67" s="703"/>
      <c r="N67" s="703"/>
      <c r="O67" s="703"/>
      <c r="P67" s="703"/>
      <c r="Q67" s="703"/>
      <c r="R67" s="703"/>
      <c r="S67" s="703"/>
    </row>
    <row r="68" spans="1:19">
      <c r="A68" s="703"/>
      <c r="B68" s="703"/>
      <c r="C68" s="703"/>
      <c r="D68" s="703"/>
      <c r="E68" s="703"/>
      <c r="F68" s="703"/>
      <c r="G68" s="703"/>
      <c r="H68" s="703"/>
      <c r="I68" s="703"/>
      <c r="J68" s="703"/>
      <c r="K68" s="703"/>
      <c r="L68" s="703"/>
      <c r="M68" s="703"/>
      <c r="N68" s="703"/>
      <c r="O68" s="703"/>
      <c r="P68" s="703"/>
      <c r="Q68" s="703"/>
      <c r="R68" s="703"/>
      <c r="S68" s="703"/>
    </row>
    <row r="69" spans="1:19">
      <c r="A69" s="703"/>
      <c r="B69" s="703"/>
      <c r="C69" s="703"/>
      <c r="D69" s="703"/>
      <c r="E69" s="703"/>
      <c r="F69" s="703"/>
      <c r="G69" s="703"/>
      <c r="H69" s="703"/>
      <c r="I69" s="703"/>
      <c r="J69" s="703"/>
      <c r="K69" s="703"/>
      <c r="L69" s="703"/>
      <c r="M69" s="703"/>
      <c r="N69" s="703"/>
      <c r="O69" s="703"/>
      <c r="P69" s="703"/>
      <c r="Q69" s="703"/>
      <c r="R69" s="703"/>
      <c r="S69" s="703"/>
    </row>
    <row r="70" spans="1:19">
      <c r="A70" s="703"/>
      <c r="B70" s="703"/>
      <c r="C70" s="703"/>
      <c r="D70" s="703"/>
      <c r="E70" s="703"/>
      <c r="F70" s="703"/>
      <c r="G70" s="703"/>
      <c r="H70" s="703"/>
      <c r="I70" s="703"/>
      <c r="J70" s="703"/>
      <c r="K70" s="703"/>
      <c r="L70" s="703"/>
      <c r="M70" s="703"/>
      <c r="N70" s="703"/>
      <c r="O70" s="703"/>
      <c r="P70" s="703"/>
      <c r="Q70" s="703"/>
      <c r="R70" s="703"/>
      <c r="S70" s="703"/>
    </row>
    <row r="71" spans="1:19">
      <c r="A71" s="703"/>
      <c r="B71" s="703"/>
      <c r="C71" s="703"/>
      <c r="D71" s="703"/>
      <c r="E71" s="703"/>
      <c r="F71" s="703"/>
      <c r="G71" s="703"/>
      <c r="H71" s="703"/>
      <c r="I71" s="703"/>
      <c r="J71" s="703"/>
      <c r="K71" s="703"/>
      <c r="L71" s="703"/>
      <c r="M71" s="703"/>
      <c r="N71" s="703"/>
      <c r="O71" s="703"/>
      <c r="P71" s="703"/>
      <c r="Q71" s="703"/>
      <c r="R71" s="703"/>
      <c r="S71" s="703"/>
    </row>
    <row r="72" spans="1:19">
      <c r="A72" s="703"/>
      <c r="B72" s="703"/>
      <c r="C72" s="703"/>
      <c r="D72" s="703"/>
      <c r="E72" s="703"/>
      <c r="F72" s="703"/>
      <c r="G72" s="703"/>
      <c r="H72" s="703"/>
      <c r="I72" s="703"/>
      <c r="J72" s="703"/>
      <c r="K72" s="703"/>
      <c r="L72" s="703"/>
      <c r="M72" s="703"/>
      <c r="N72" s="703"/>
      <c r="O72" s="703"/>
      <c r="P72" s="703"/>
      <c r="Q72" s="703"/>
      <c r="R72" s="703"/>
      <c r="S72" s="703"/>
    </row>
    <row r="73" spans="1:19">
      <c r="A73" s="703"/>
      <c r="B73" s="703"/>
      <c r="C73" s="703"/>
      <c r="D73" s="703"/>
      <c r="E73" s="703"/>
      <c r="F73" s="703"/>
      <c r="G73" s="703"/>
      <c r="H73" s="703"/>
      <c r="I73" s="703"/>
      <c r="J73" s="703"/>
      <c r="K73" s="703"/>
      <c r="L73" s="703"/>
      <c r="M73" s="703"/>
      <c r="N73" s="703"/>
      <c r="O73" s="703"/>
      <c r="P73" s="703"/>
      <c r="Q73" s="703"/>
      <c r="R73" s="703"/>
      <c r="S73" s="703"/>
    </row>
    <row r="74" spans="1:19">
      <c r="A74" s="703"/>
      <c r="B74" s="703"/>
      <c r="C74" s="703"/>
      <c r="D74" s="703"/>
      <c r="E74" s="703"/>
      <c r="F74" s="703"/>
      <c r="G74" s="703"/>
      <c r="H74" s="703"/>
      <c r="I74" s="703"/>
      <c r="J74" s="703"/>
      <c r="K74" s="703"/>
      <c r="L74" s="703"/>
      <c r="M74" s="703"/>
      <c r="N74" s="703"/>
      <c r="O74" s="703"/>
      <c r="P74" s="703"/>
      <c r="Q74" s="703"/>
      <c r="R74" s="703"/>
      <c r="S74" s="703"/>
    </row>
    <row r="75" spans="1:19">
      <c r="A75" s="703"/>
      <c r="B75" s="703"/>
      <c r="C75" s="703"/>
      <c r="D75" s="703"/>
      <c r="E75" s="703"/>
      <c r="F75" s="703"/>
      <c r="G75" s="703"/>
      <c r="H75" s="703"/>
      <c r="I75" s="703"/>
      <c r="J75" s="703"/>
      <c r="K75" s="703"/>
      <c r="L75" s="703"/>
      <c r="M75" s="703"/>
      <c r="N75" s="703"/>
      <c r="O75" s="703"/>
      <c r="P75" s="703"/>
      <c r="Q75" s="703"/>
      <c r="R75" s="703"/>
      <c r="S75" s="703"/>
    </row>
    <row r="76" spans="1:19">
      <c r="A76" s="703"/>
      <c r="B76" s="703"/>
      <c r="C76" s="703"/>
      <c r="D76" s="703"/>
      <c r="E76" s="703"/>
      <c r="F76" s="703"/>
      <c r="G76" s="703"/>
      <c r="H76" s="703"/>
      <c r="I76" s="703"/>
      <c r="J76" s="703"/>
      <c r="K76" s="703"/>
      <c r="L76" s="703"/>
      <c r="M76" s="703"/>
      <c r="N76" s="703"/>
      <c r="O76" s="703"/>
      <c r="P76" s="703"/>
      <c r="Q76" s="703"/>
      <c r="R76" s="703"/>
      <c r="S76" s="703"/>
    </row>
    <row r="77" spans="1:19">
      <c r="A77" s="703"/>
      <c r="B77" s="703"/>
      <c r="C77" s="703"/>
      <c r="D77" s="703"/>
      <c r="E77" s="703"/>
      <c r="F77" s="703"/>
      <c r="G77" s="703"/>
      <c r="H77" s="703"/>
      <c r="I77" s="703"/>
      <c r="J77" s="703"/>
      <c r="K77" s="703"/>
      <c r="L77" s="703"/>
      <c r="M77" s="703"/>
      <c r="N77" s="703"/>
      <c r="O77" s="703"/>
      <c r="P77" s="703"/>
      <c r="Q77" s="703"/>
      <c r="R77" s="703"/>
      <c r="S77" s="703"/>
    </row>
    <row r="78" spans="1:19">
      <c r="A78" s="703"/>
      <c r="B78" s="703"/>
      <c r="C78" s="703"/>
      <c r="D78" s="703"/>
      <c r="E78" s="703"/>
      <c r="F78" s="703"/>
      <c r="G78" s="703"/>
      <c r="H78" s="703"/>
      <c r="I78" s="703"/>
      <c r="J78" s="703"/>
      <c r="K78" s="703"/>
      <c r="L78" s="703"/>
      <c r="M78" s="703"/>
      <c r="N78" s="703"/>
      <c r="O78" s="703"/>
      <c r="P78" s="703"/>
      <c r="Q78" s="703"/>
      <c r="R78" s="703"/>
      <c r="S78" s="703"/>
    </row>
    <row r="79" spans="1:19">
      <c r="A79" s="703"/>
      <c r="B79" s="703"/>
      <c r="C79" s="703"/>
      <c r="D79" s="703"/>
      <c r="E79" s="703"/>
      <c r="F79" s="703"/>
      <c r="G79" s="703"/>
      <c r="H79" s="703"/>
      <c r="I79" s="703"/>
      <c r="J79" s="703"/>
      <c r="K79" s="703"/>
      <c r="L79" s="703"/>
      <c r="M79" s="703"/>
      <c r="N79" s="703"/>
      <c r="O79" s="703"/>
      <c r="P79" s="703"/>
      <c r="Q79" s="703"/>
      <c r="R79" s="703"/>
      <c r="S79" s="703"/>
    </row>
    <row r="80" spans="1:19">
      <c r="A80" s="703"/>
      <c r="B80" s="703"/>
      <c r="C80" s="703"/>
      <c r="D80" s="703"/>
      <c r="E80" s="703"/>
      <c r="F80" s="703"/>
      <c r="G80" s="703"/>
      <c r="H80" s="703"/>
      <c r="I80" s="703"/>
      <c r="J80" s="703"/>
      <c r="K80" s="703"/>
      <c r="L80" s="703"/>
      <c r="M80" s="703"/>
      <c r="N80" s="703"/>
      <c r="O80" s="703"/>
      <c r="P80" s="703"/>
      <c r="Q80" s="703"/>
      <c r="R80" s="703"/>
      <c r="S80" s="703"/>
    </row>
    <row r="81" spans="1:19">
      <c r="A81" s="703"/>
      <c r="B81" s="703"/>
      <c r="C81" s="703"/>
      <c r="D81" s="703"/>
      <c r="E81" s="703"/>
      <c r="F81" s="703"/>
      <c r="G81" s="703"/>
      <c r="H81" s="703"/>
      <c r="I81" s="703"/>
      <c r="J81" s="703"/>
      <c r="K81" s="703"/>
      <c r="L81" s="703"/>
      <c r="M81" s="703"/>
      <c r="N81" s="703"/>
      <c r="O81" s="703"/>
      <c r="P81" s="703"/>
      <c r="Q81" s="703"/>
      <c r="R81" s="703"/>
      <c r="S81" s="703"/>
    </row>
    <row r="82" spans="1:19">
      <c r="A82" s="703"/>
      <c r="B82" s="703"/>
      <c r="C82" s="703"/>
      <c r="D82" s="703"/>
      <c r="E82" s="703"/>
      <c r="F82" s="703"/>
      <c r="G82" s="703"/>
      <c r="H82" s="703"/>
      <c r="I82" s="703"/>
      <c r="J82" s="703"/>
      <c r="K82" s="703"/>
      <c r="L82" s="703"/>
      <c r="M82" s="703"/>
      <c r="N82" s="703"/>
      <c r="O82" s="703"/>
      <c r="P82" s="703"/>
      <c r="Q82" s="703"/>
      <c r="R82" s="703"/>
      <c r="S82" s="703"/>
    </row>
    <row r="83" spans="1:19">
      <c r="A83" s="703"/>
      <c r="B83" s="703"/>
      <c r="C83" s="703"/>
      <c r="D83" s="703"/>
      <c r="E83" s="703"/>
      <c r="F83" s="703"/>
      <c r="G83" s="703"/>
      <c r="H83" s="703"/>
      <c r="I83" s="703"/>
      <c r="J83" s="703"/>
      <c r="K83" s="703"/>
      <c r="L83" s="703"/>
      <c r="M83" s="703"/>
      <c r="N83" s="703"/>
      <c r="O83" s="703"/>
      <c r="P83" s="703"/>
      <c r="Q83" s="703"/>
      <c r="R83" s="703"/>
      <c r="S83" s="703"/>
    </row>
    <row r="84" spans="1:19">
      <c r="A84" s="703"/>
      <c r="B84" s="703"/>
      <c r="C84" s="703"/>
      <c r="D84" s="703"/>
      <c r="E84" s="703"/>
      <c r="F84" s="703"/>
      <c r="G84" s="703"/>
      <c r="H84" s="703"/>
      <c r="I84" s="703"/>
      <c r="J84" s="703"/>
      <c r="K84" s="703"/>
      <c r="L84" s="703"/>
      <c r="M84" s="703"/>
      <c r="N84" s="703"/>
      <c r="O84" s="703"/>
      <c r="P84" s="703"/>
      <c r="Q84" s="703"/>
      <c r="R84" s="703"/>
      <c r="S84" s="703"/>
    </row>
    <row r="85" spans="1:19">
      <c r="A85" s="703"/>
      <c r="B85" s="703"/>
      <c r="C85" s="703"/>
      <c r="D85" s="703"/>
      <c r="E85" s="703"/>
      <c r="F85" s="703"/>
      <c r="G85" s="703"/>
      <c r="H85" s="703"/>
      <c r="I85" s="703"/>
      <c r="J85" s="703"/>
      <c r="K85" s="703"/>
      <c r="L85" s="703"/>
      <c r="M85" s="703"/>
      <c r="N85" s="703"/>
      <c r="O85" s="703"/>
      <c r="P85" s="703"/>
      <c r="Q85" s="703"/>
      <c r="R85" s="703"/>
      <c r="S85" s="703"/>
    </row>
    <row r="86" spans="1:19">
      <c r="A86" s="703"/>
      <c r="B86" s="703"/>
      <c r="C86" s="703"/>
      <c r="D86" s="703"/>
      <c r="E86" s="703"/>
      <c r="F86" s="703"/>
      <c r="G86" s="703"/>
      <c r="H86" s="703"/>
      <c r="I86" s="703"/>
      <c r="J86" s="703"/>
      <c r="K86" s="703"/>
      <c r="L86" s="703"/>
      <c r="M86" s="703"/>
      <c r="N86" s="703"/>
      <c r="O86" s="703"/>
      <c r="P86" s="703"/>
      <c r="Q86" s="703"/>
      <c r="R86" s="703"/>
      <c r="S86" s="703"/>
    </row>
  </sheetData>
  <mergeCells count="5">
    <mergeCell ref="C3:I3"/>
    <mergeCell ref="C4:D4"/>
    <mergeCell ref="C5:D5"/>
    <mergeCell ref="C7:D7"/>
    <mergeCell ref="L7:M7"/>
  </mergeCells>
  <hyperlinks>
    <hyperlink ref="R29" location="Index!A1" display="Index" xr:uid="{00000000-0004-0000-4900-000000000000}"/>
  </hyperlinks>
  <pageMargins left="0.7" right="0.7" top="0.75" bottom="0.75" header="0.3" footer="0.3"/>
  <pageSetup paperSize="9" orientation="portrait"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Sheet68">
    <tabColor rgb="FF7030A0"/>
    <pageSetUpPr fitToPage="1"/>
  </sheetPr>
  <dimension ref="A1:AC113"/>
  <sheetViews>
    <sheetView workbookViewId="0"/>
  </sheetViews>
  <sheetFormatPr defaultColWidth="0" defaultRowHeight="12.75" zeroHeight="1"/>
  <cols>
    <col min="1" max="1" width="9.140625" style="149" customWidth="1"/>
    <col min="2" max="2" width="9.140625" style="6993" customWidth="1"/>
    <col min="3" max="3" width="40.42578125" style="149" customWidth="1"/>
    <col min="4" max="4" width="15.7109375" style="149" customWidth="1"/>
    <col min="5" max="5" width="25.7109375" style="149" customWidth="1"/>
    <col min="6" max="6" width="13" style="149" customWidth="1"/>
    <col min="7" max="7" width="15" style="149" bestFit="1" customWidth="1"/>
    <col min="8" max="10" width="15" style="149" customWidth="1"/>
    <col min="11" max="11" width="13.140625" style="149" bestFit="1" customWidth="1"/>
    <col min="12" max="12" width="11.42578125" style="149" bestFit="1" customWidth="1"/>
    <col min="13" max="13" width="11.7109375" style="149" bestFit="1" customWidth="1"/>
    <col min="14" max="14" width="17.28515625" style="149" bestFit="1" customWidth="1"/>
    <col min="15" max="15" width="7.85546875" style="149" customWidth="1"/>
    <col min="16" max="16" width="18.85546875" style="198" customWidth="1"/>
    <col min="17" max="17" width="21.28515625" style="198" hidden="1" customWidth="1"/>
    <col min="18" max="18" width="17" style="198" hidden="1" customWidth="1"/>
    <col min="19" max="19" width="12.28515625" style="198" hidden="1" customWidth="1"/>
    <col min="20" max="20" width="13.42578125" style="198" hidden="1" customWidth="1"/>
    <col min="21" max="21" width="13.7109375" style="198" hidden="1" customWidth="1"/>
    <col min="22" max="22" width="11.7109375" style="198" hidden="1" customWidth="1"/>
    <col min="23" max="29" width="0" style="198" hidden="1" customWidth="1"/>
    <col min="30" max="16384" width="9.140625" style="149" hidden="1"/>
  </cols>
  <sheetData>
    <row r="1" spans="1:29">
      <c r="A1" s="738"/>
      <c r="B1" s="741"/>
      <c r="C1" s="738"/>
      <c r="D1" s="738"/>
      <c r="E1" s="738"/>
      <c r="F1" s="738"/>
      <c r="G1" s="738"/>
      <c r="H1" s="738"/>
      <c r="I1" s="738"/>
      <c r="J1" s="738"/>
      <c r="K1" s="738"/>
      <c r="L1" s="738"/>
      <c r="M1" s="738"/>
      <c r="N1" s="738"/>
      <c r="O1" s="738"/>
      <c r="P1" s="703"/>
    </row>
    <row r="2" spans="1:29" ht="13.5" thickBot="1">
      <c r="A2" s="738"/>
      <c r="B2" s="816"/>
      <c r="C2" s="661"/>
      <c r="D2" s="661"/>
      <c r="E2" s="661"/>
      <c r="F2" s="661"/>
      <c r="G2" s="661"/>
      <c r="H2" s="661"/>
      <c r="I2" s="661"/>
      <c r="J2" s="661"/>
      <c r="K2" s="661"/>
      <c r="L2" s="661"/>
      <c r="M2" s="661"/>
      <c r="N2" s="661"/>
      <c r="O2" s="661"/>
      <c r="P2" s="703"/>
    </row>
    <row r="3" spans="1:29" s="6954" customFormat="1" ht="16.5" thickBot="1">
      <c r="A3" s="739"/>
      <c r="B3" s="896"/>
      <c r="C3" s="2858" t="s">
        <v>3014</v>
      </c>
      <c r="D3" s="2856"/>
      <c r="E3" s="2856"/>
      <c r="F3" s="2857"/>
      <c r="G3" s="896"/>
      <c r="H3" s="896"/>
      <c r="I3" s="896"/>
      <c r="J3" s="896"/>
      <c r="K3" s="896"/>
      <c r="L3" s="896"/>
      <c r="M3" s="896"/>
      <c r="N3" s="62" t="s">
        <v>2870</v>
      </c>
      <c r="O3" s="896"/>
      <c r="P3" s="761"/>
      <c r="Q3" s="7026"/>
      <c r="R3" s="7026"/>
      <c r="S3" s="7026"/>
      <c r="T3" s="7026"/>
      <c r="U3" s="7026"/>
      <c r="V3" s="7027"/>
      <c r="W3" s="7027"/>
      <c r="X3" s="7027"/>
      <c r="Y3" s="7027"/>
      <c r="Z3" s="7027"/>
      <c r="AA3" s="7027"/>
      <c r="AB3" s="7027"/>
      <c r="AC3" s="7027"/>
    </row>
    <row r="4" spans="1:29" s="6954" customFormat="1" ht="15.75">
      <c r="A4" s="739"/>
      <c r="B4" s="896"/>
      <c r="C4" s="2853" t="s">
        <v>57</v>
      </c>
      <c r="D4" s="8622" t="str">
        <f>V.5!D4</f>
        <v>ABC Company</v>
      </c>
      <c r="E4" s="8623"/>
      <c r="F4" s="8624"/>
      <c r="G4" s="896"/>
      <c r="H4" s="896"/>
      <c r="I4" s="896"/>
      <c r="J4" s="896"/>
      <c r="K4" s="896"/>
      <c r="L4" s="896"/>
      <c r="M4" s="896"/>
      <c r="N4" s="896"/>
      <c r="O4" s="896"/>
      <c r="P4" s="761"/>
      <c r="Q4" s="7026"/>
      <c r="R4" s="7026"/>
      <c r="S4" s="7026"/>
      <c r="T4" s="7026"/>
      <c r="U4" s="7026"/>
      <c r="V4" s="7027"/>
      <c r="W4" s="7027"/>
      <c r="X4" s="7027"/>
      <c r="Y4" s="7027"/>
      <c r="Z4" s="7027"/>
      <c r="AA4" s="7027"/>
      <c r="AB4" s="7027"/>
      <c r="AC4" s="7027"/>
    </row>
    <row r="5" spans="1:29" s="6954" customFormat="1" ht="16.5" thickBot="1">
      <c r="A5" s="739"/>
      <c r="B5" s="896"/>
      <c r="C5" s="2836" t="s">
        <v>2719</v>
      </c>
      <c r="D5" s="8625">
        <f>V.5!D5</f>
        <v>44196</v>
      </c>
      <c r="E5" s="8626"/>
      <c r="F5" s="8627"/>
      <c r="G5" s="896"/>
      <c r="H5" s="896"/>
      <c r="I5" s="896"/>
      <c r="J5" s="896"/>
      <c r="K5" s="896"/>
      <c r="L5" s="896"/>
      <c r="M5" s="896"/>
      <c r="N5" s="896"/>
      <c r="O5" s="896"/>
      <c r="P5" s="761"/>
      <c r="Q5" s="7026"/>
      <c r="R5" s="7026"/>
      <c r="S5" s="7026"/>
      <c r="T5" s="7026"/>
      <c r="U5" s="7026"/>
      <c r="V5" s="7027"/>
      <c r="W5" s="7027"/>
      <c r="X5" s="7027"/>
      <c r="Y5" s="7027"/>
      <c r="Z5" s="7027"/>
      <c r="AA5" s="7027"/>
      <c r="AB5" s="7027"/>
      <c r="AC5" s="7027"/>
    </row>
    <row r="6" spans="1:29" s="6954" customFormat="1" ht="15" customHeight="1" thickBot="1">
      <c r="A6" s="739"/>
      <c r="B6" s="900"/>
      <c r="C6" s="882"/>
      <c r="D6" s="882"/>
      <c r="E6" s="882"/>
      <c r="F6" s="882"/>
      <c r="G6" s="882"/>
      <c r="H6" s="882"/>
      <c r="I6" s="882"/>
      <c r="J6" s="882"/>
      <c r="K6" s="882"/>
      <c r="L6" s="882"/>
      <c r="M6" s="882"/>
      <c r="N6" s="882"/>
      <c r="O6" s="882"/>
      <c r="P6" s="702"/>
      <c r="Q6" s="7027"/>
      <c r="R6" s="7027"/>
      <c r="S6" s="7027"/>
      <c r="T6" s="7027"/>
      <c r="U6" s="7027"/>
      <c r="V6" s="7027"/>
      <c r="W6" s="7027"/>
      <c r="X6" s="7027"/>
      <c r="Y6" s="7027"/>
      <c r="Z6" s="7027"/>
      <c r="AA6" s="7027"/>
      <c r="AB6" s="7027"/>
      <c r="AC6" s="7027"/>
    </row>
    <row r="7" spans="1:29" ht="15" customHeight="1">
      <c r="A7" s="738"/>
      <c r="B7" s="816"/>
      <c r="C7" s="337"/>
      <c r="D7" s="9102" t="s">
        <v>1224</v>
      </c>
      <c r="E7" s="9102" t="s">
        <v>1225</v>
      </c>
      <c r="F7" s="595"/>
      <c r="G7" s="602"/>
      <c r="H7" s="9120" t="s">
        <v>1573</v>
      </c>
      <c r="I7" s="602" t="s">
        <v>1574</v>
      </c>
      <c r="J7" s="602"/>
      <c r="K7" s="603"/>
      <c r="L7" s="603"/>
      <c r="M7" s="603"/>
      <c r="N7" s="604"/>
      <c r="P7" s="762"/>
      <c r="Q7" s="150"/>
      <c r="R7" s="150"/>
      <c r="S7" s="150"/>
      <c r="T7" s="150"/>
      <c r="U7" s="150"/>
      <c r="V7" s="150"/>
    </row>
    <row r="8" spans="1:29">
      <c r="A8" s="738"/>
      <c r="B8" s="816"/>
      <c r="C8" s="340"/>
      <c r="D8" s="9119"/>
      <c r="E8" s="9119"/>
      <c r="F8" s="341"/>
      <c r="G8" s="341"/>
      <c r="H8" s="9121"/>
      <c r="I8" s="341" t="s">
        <v>644</v>
      </c>
      <c r="J8" s="341" t="s">
        <v>1575</v>
      </c>
      <c r="K8" s="341"/>
      <c r="L8" s="341"/>
      <c r="M8" s="341"/>
      <c r="N8" s="342"/>
      <c r="O8" s="661"/>
      <c r="P8" s="763"/>
      <c r="Q8" s="7029"/>
      <c r="R8" s="7028"/>
      <c r="S8" s="7028"/>
      <c r="T8" s="7028"/>
      <c r="U8" s="7029"/>
      <c r="V8" s="150"/>
    </row>
    <row r="9" spans="1:29">
      <c r="A9" s="738"/>
      <c r="B9" s="816"/>
      <c r="C9" s="340" t="s">
        <v>60</v>
      </c>
      <c r="D9" s="9119"/>
      <c r="E9" s="9119"/>
      <c r="F9" s="341" t="s">
        <v>1246</v>
      </c>
      <c r="G9" s="341" t="s">
        <v>580</v>
      </c>
      <c r="H9" s="9121"/>
      <c r="I9" s="341" t="s">
        <v>1576</v>
      </c>
      <c r="J9" s="341" t="s">
        <v>1370</v>
      </c>
      <c r="K9" s="341" t="s">
        <v>1249</v>
      </c>
      <c r="L9" s="341" t="s">
        <v>1250</v>
      </c>
      <c r="M9" s="3822" t="s">
        <v>4162</v>
      </c>
      <c r="N9" s="3857" t="s">
        <v>1262</v>
      </c>
      <c r="O9" s="661"/>
      <c r="P9" s="763"/>
      <c r="Q9" s="7029"/>
      <c r="R9" s="193"/>
      <c r="S9" s="193"/>
      <c r="T9" s="193"/>
      <c r="U9" s="7029"/>
    </row>
    <row r="10" spans="1:29">
      <c r="A10" s="738"/>
      <c r="B10" s="816"/>
      <c r="C10" s="340"/>
      <c r="D10" s="9119"/>
      <c r="E10" s="9119"/>
      <c r="F10" s="341" t="s">
        <v>1259</v>
      </c>
      <c r="G10" s="341" t="s">
        <v>1260</v>
      </c>
      <c r="H10" s="9121"/>
      <c r="I10" s="671">
        <v>11658</v>
      </c>
      <c r="J10" s="671">
        <v>11658</v>
      </c>
      <c r="K10" s="341" t="s">
        <v>1261</v>
      </c>
      <c r="L10" s="341" t="s">
        <v>1261</v>
      </c>
      <c r="M10" s="2837" t="s">
        <v>1261</v>
      </c>
      <c r="N10" s="3857" t="s">
        <v>1261</v>
      </c>
      <c r="O10" s="661"/>
      <c r="P10" s="763"/>
      <c r="Q10" s="193"/>
      <c r="R10" s="193"/>
      <c r="S10" s="193"/>
      <c r="T10" s="193"/>
      <c r="U10" s="7029"/>
    </row>
    <row r="11" spans="1:29">
      <c r="A11" s="738"/>
      <c r="B11" s="816"/>
      <c r="C11" s="352"/>
      <c r="D11" s="663" t="s">
        <v>344</v>
      </c>
      <c r="E11" s="9109"/>
      <c r="F11" s="401"/>
      <c r="G11" s="663" t="s">
        <v>390</v>
      </c>
      <c r="H11" s="9122"/>
      <c r="I11" s="401" t="s">
        <v>1309</v>
      </c>
      <c r="J11" s="401" t="s">
        <v>1309</v>
      </c>
      <c r="K11" s="401"/>
      <c r="L11" s="401"/>
      <c r="M11" s="401"/>
      <c r="N11" s="655" t="s">
        <v>1547</v>
      </c>
      <c r="O11" s="661"/>
      <c r="P11" s="763"/>
      <c r="Q11" s="7029"/>
      <c r="R11" s="7029"/>
      <c r="S11" s="7029"/>
      <c r="T11" s="7029"/>
      <c r="U11" s="7029"/>
    </row>
    <row r="12" spans="1:29">
      <c r="A12" s="738"/>
      <c r="B12" s="816"/>
      <c r="C12" s="601" t="s">
        <v>392</v>
      </c>
      <c r="D12" s="672" t="s">
        <v>409</v>
      </c>
      <c r="E12" s="672" t="s">
        <v>410</v>
      </c>
      <c r="F12" s="672" t="s">
        <v>411</v>
      </c>
      <c r="G12" s="672" t="s">
        <v>412</v>
      </c>
      <c r="H12" s="672" t="s">
        <v>413</v>
      </c>
      <c r="I12" s="673" t="s">
        <v>414</v>
      </c>
      <c r="J12" s="673" t="s">
        <v>415</v>
      </c>
      <c r="K12" s="673" t="s">
        <v>416</v>
      </c>
      <c r="L12" s="673" t="s">
        <v>417</v>
      </c>
      <c r="M12" s="673" t="s">
        <v>418</v>
      </c>
      <c r="N12" s="605" t="s">
        <v>419</v>
      </c>
      <c r="O12" s="661"/>
      <c r="P12" s="766"/>
      <c r="Q12" s="7030"/>
      <c r="R12" s="7030"/>
      <c r="S12" s="7030"/>
      <c r="T12" s="7030"/>
      <c r="U12" s="7030"/>
    </row>
    <row r="13" spans="1:29">
      <c r="A13" s="738"/>
      <c r="B13" s="816"/>
      <c r="C13" s="3627" t="s">
        <v>1528</v>
      </c>
      <c r="D13" s="674"/>
      <c r="E13" s="674"/>
      <c r="F13" s="675"/>
      <c r="G13" s="2725" t="b">
        <v>1</v>
      </c>
      <c r="H13" s="3628">
        <v>0</v>
      </c>
      <c r="I13" s="2757">
        <v>0</v>
      </c>
      <c r="J13" s="2757">
        <v>0</v>
      </c>
      <c r="K13" s="2757">
        <v>0</v>
      </c>
      <c r="L13" s="2757">
        <v>0</v>
      </c>
      <c r="M13" s="2757">
        <v>0</v>
      </c>
      <c r="N13" s="3586">
        <f>K13+L13-M13</f>
        <v>0</v>
      </c>
      <c r="O13" s="661"/>
      <c r="P13" s="767"/>
      <c r="Q13" s="2168"/>
      <c r="R13" s="2168"/>
      <c r="S13" s="2168"/>
      <c r="T13" s="2168"/>
      <c r="U13" s="2168"/>
    </row>
    <row r="14" spans="1:29">
      <c r="A14" s="738"/>
      <c r="B14" s="816"/>
      <c r="C14" s="3629" t="s">
        <v>1529</v>
      </c>
      <c r="D14" s="3590"/>
      <c r="E14" s="3590"/>
      <c r="F14" s="2742"/>
      <c r="G14" s="2725" t="b">
        <v>0</v>
      </c>
      <c r="H14" s="3630">
        <v>0</v>
      </c>
      <c r="I14" s="2757">
        <v>0</v>
      </c>
      <c r="J14" s="2757">
        <v>0</v>
      </c>
      <c r="K14" s="2757">
        <v>0</v>
      </c>
      <c r="L14" s="2757">
        <v>0</v>
      </c>
      <c r="M14" s="2757">
        <v>0</v>
      </c>
      <c r="N14" s="3586">
        <f>K14+L14-M14</f>
        <v>0</v>
      </c>
      <c r="O14" s="661"/>
      <c r="P14" s="767"/>
      <c r="Q14" s="2168"/>
      <c r="R14" s="2168"/>
      <c r="S14" s="2168"/>
      <c r="T14" s="2168"/>
      <c r="U14" s="2168"/>
    </row>
    <row r="15" spans="1:29">
      <c r="A15" s="738"/>
      <c r="B15" s="816"/>
      <c r="C15" s="3629" t="s">
        <v>1530</v>
      </c>
      <c r="D15" s="3592"/>
      <c r="E15" s="3592"/>
      <c r="F15" s="2775"/>
      <c r="G15" s="2725" t="b">
        <v>1</v>
      </c>
      <c r="H15" s="3630">
        <v>0</v>
      </c>
      <c r="I15" s="2757">
        <v>0</v>
      </c>
      <c r="J15" s="2757">
        <v>0</v>
      </c>
      <c r="K15" s="2757">
        <v>0</v>
      </c>
      <c r="L15" s="2757">
        <v>0</v>
      </c>
      <c r="M15" s="2757">
        <v>0</v>
      </c>
      <c r="N15" s="3586">
        <f>K15+L15-M15</f>
        <v>0</v>
      </c>
      <c r="O15" s="661"/>
      <c r="P15" s="768"/>
      <c r="Q15" s="2486"/>
      <c r="R15" s="2486"/>
      <c r="S15" s="2486"/>
      <c r="T15" s="2486"/>
      <c r="U15" s="2486"/>
    </row>
    <row r="16" spans="1:29" hidden="1">
      <c r="A16" s="738"/>
      <c r="B16" s="816"/>
      <c r="C16" s="3629" t="s">
        <v>1530</v>
      </c>
      <c r="D16" s="3605"/>
      <c r="E16" s="3605"/>
      <c r="F16" s="3577"/>
      <c r="G16" s="2725" t="b">
        <v>1</v>
      </c>
      <c r="H16" s="3630">
        <v>0</v>
      </c>
      <c r="I16" s="2757">
        <v>0</v>
      </c>
      <c r="J16" s="2757">
        <v>0</v>
      </c>
      <c r="K16" s="2757">
        <v>0</v>
      </c>
      <c r="L16" s="2757">
        <v>0</v>
      </c>
      <c r="M16" s="2757">
        <v>0</v>
      </c>
      <c r="N16" s="3586">
        <f t="shared" ref="N16:N42" si="0">K16+L16-M16</f>
        <v>0</v>
      </c>
      <c r="O16" s="661"/>
      <c r="P16" s="768"/>
      <c r="Q16" s="2486"/>
      <c r="R16" s="2486"/>
      <c r="S16" s="2486"/>
      <c r="T16" s="2486"/>
      <c r="U16" s="2486"/>
    </row>
    <row r="17" spans="1:21" hidden="1">
      <c r="A17" s="738"/>
      <c r="B17" s="816"/>
      <c r="C17" s="3629" t="s">
        <v>1530</v>
      </c>
      <c r="D17" s="3605"/>
      <c r="E17" s="3605"/>
      <c r="F17" s="3577"/>
      <c r="G17" s="2725" t="b">
        <v>1</v>
      </c>
      <c r="H17" s="3630">
        <v>0</v>
      </c>
      <c r="I17" s="2757">
        <v>0</v>
      </c>
      <c r="J17" s="2757">
        <v>0</v>
      </c>
      <c r="K17" s="2757">
        <v>0</v>
      </c>
      <c r="L17" s="2757">
        <v>0</v>
      </c>
      <c r="M17" s="2757">
        <v>0</v>
      </c>
      <c r="N17" s="3586">
        <f t="shared" si="0"/>
        <v>0</v>
      </c>
      <c r="O17" s="661"/>
      <c r="P17" s="768"/>
      <c r="Q17" s="2486"/>
      <c r="R17" s="2486"/>
      <c r="S17" s="2486"/>
      <c r="T17" s="2486"/>
      <c r="U17" s="2486"/>
    </row>
    <row r="18" spans="1:21" hidden="1">
      <c r="A18" s="738"/>
      <c r="B18" s="816"/>
      <c r="C18" s="3629" t="s">
        <v>1530</v>
      </c>
      <c r="D18" s="3605"/>
      <c r="E18" s="3605"/>
      <c r="F18" s="3577"/>
      <c r="G18" s="2725" t="b">
        <v>1</v>
      </c>
      <c r="H18" s="3630">
        <v>0</v>
      </c>
      <c r="I18" s="2757">
        <v>0</v>
      </c>
      <c r="J18" s="2757">
        <v>0</v>
      </c>
      <c r="K18" s="2757">
        <v>0</v>
      </c>
      <c r="L18" s="2757">
        <v>0</v>
      </c>
      <c r="M18" s="2757">
        <v>0</v>
      </c>
      <c r="N18" s="3586">
        <f t="shared" si="0"/>
        <v>0</v>
      </c>
      <c r="O18" s="661"/>
      <c r="P18" s="768"/>
      <c r="Q18" s="2486"/>
      <c r="R18" s="2486"/>
      <c r="S18" s="2486"/>
      <c r="T18" s="2486"/>
      <c r="U18" s="2486"/>
    </row>
    <row r="19" spans="1:21" hidden="1">
      <c r="A19" s="738"/>
      <c r="B19" s="816"/>
      <c r="C19" s="3629" t="s">
        <v>1530</v>
      </c>
      <c r="D19" s="3605"/>
      <c r="E19" s="3605"/>
      <c r="F19" s="3577"/>
      <c r="G19" s="2725" t="b">
        <v>1</v>
      </c>
      <c r="H19" s="3630">
        <v>0</v>
      </c>
      <c r="I19" s="2757">
        <v>0</v>
      </c>
      <c r="J19" s="2757">
        <v>0</v>
      </c>
      <c r="K19" s="2757">
        <v>0</v>
      </c>
      <c r="L19" s="2757">
        <v>0</v>
      </c>
      <c r="M19" s="2757">
        <v>0</v>
      </c>
      <c r="N19" s="3586">
        <f t="shared" si="0"/>
        <v>0</v>
      </c>
      <c r="O19" s="661"/>
      <c r="P19" s="768"/>
      <c r="Q19" s="2486"/>
      <c r="R19" s="2486"/>
      <c r="S19" s="2486"/>
      <c r="T19" s="2486"/>
      <c r="U19" s="2486"/>
    </row>
    <row r="20" spans="1:21" hidden="1">
      <c r="A20" s="738"/>
      <c r="B20" s="816"/>
      <c r="C20" s="3629" t="s">
        <v>1530</v>
      </c>
      <c r="D20" s="3605"/>
      <c r="E20" s="3605"/>
      <c r="F20" s="3577"/>
      <c r="G20" s="2725" t="b">
        <v>1</v>
      </c>
      <c r="H20" s="3630">
        <v>0</v>
      </c>
      <c r="I20" s="2757">
        <v>0</v>
      </c>
      <c r="J20" s="2757">
        <v>0</v>
      </c>
      <c r="K20" s="2757">
        <v>0</v>
      </c>
      <c r="L20" s="2757">
        <v>0</v>
      </c>
      <c r="M20" s="2757">
        <v>0</v>
      </c>
      <c r="N20" s="3586">
        <f t="shared" si="0"/>
        <v>0</v>
      </c>
      <c r="O20" s="661"/>
      <c r="P20" s="768"/>
      <c r="Q20" s="2486"/>
      <c r="R20" s="2486"/>
      <c r="S20" s="2486"/>
      <c r="T20" s="2486"/>
      <c r="U20" s="2486"/>
    </row>
    <row r="21" spans="1:21" hidden="1">
      <c r="A21" s="738"/>
      <c r="B21" s="816"/>
      <c r="C21" s="3629" t="s">
        <v>1530</v>
      </c>
      <c r="D21" s="3605"/>
      <c r="E21" s="3605"/>
      <c r="F21" s="3577"/>
      <c r="G21" s="2725" t="b">
        <v>1</v>
      </c>
      <c r="H21" s="3630">
        <v>0</v>
      </c>
      <c r="I21" s="2757">
        <v>0</v>
      </c>
      <c r="J21" s="2757">
        <v>0</v>
      </c>
      <c r="K21" s="2757">
        <v>0</v>
      </c>
      <c r="L21" s="2757">
        <v>0</v>
      </c>
      <c r="M21" s="2757">
        <v>0</v>
      </c>
      <c r="N21" s="3586">
        <f t="shared" si="0"/>
        <v>0</v>
      </c>
      <c r="O21" s="661"/>
      <c r="P21" s="768"/>
      <c r="Q21" s="2486"/>
      <c r="R21" s="2486"/>
      <c r="S21" s="2486"/>
      <c r="T21" s="2486"/>
      <c r="U21" s="2486"/>
    </row>
    <row r="22" spans="1:21" hidden="1">
      <c r="A22" s="738"/>
      <c r="B22" s="816"/>
      <c r="C22" s="3629" t="s">
        <v>1530</v>
      </c>
      <c r="D22" s="3605"/>
      <c r="E22" s="3605"/>
      <c r="F22" s="3577"/>
      <c r="G22" s="2725" t="b">
        <v>1</v>
      </c>
      <c r="H22" s="3630">
        <v>0</v>
      </c>
      <c r="I22" s="2757">
        <v>0</v>
      </c>
      <c r="J22" s="2757">
        <v>0</v>
      </c>
      <c r="K22" s="2757">
        <v>0</v>
      </c>
      <c r="L22" s="2757">
        <v>0</v>
      </c>
      <c r="M22" s="2757">
        <v>0</v>
      </c>
      <c r="N22" s="3586">
        <f t="shared" si="0"/>
        <v>0</v>
      </c>
      <c r="O22" s="661"/>
      <c r="P22" s="768"/>
      <c r="Q22" s="2486"/>
      <c r="R22" s="2486"/>
      <c r="S22" s="2486"/>
      <c r="T22" s="2486"/>
      <c r="U22" s="2486"/>
    </row>
    <row r="23" spans="1:21" hidden="1">
      <c r="A23" s="738"/>
      <c r="B23" s="816"/>
      <c r="C23" s="3629" t="s">
        <v>1530</v>
      </c>
      <c r="D23" s="3605"/>
      <c r="E23" s="3605"/>
      <c r="F23" s="3577"/>
      <c r="G23" s="2725" t="b">
        <v>1</v>
      </c>
      <c r="H23" s="3630">
        <v>0</v>
      </c>
      <c r="I23" s="2757">
        <v>0</v>
      </c>
      <c r="J23" s="2757">
        <v>0</v>
      </c>
      <c r="K23" s="2757">
        <v>0</v>
      </c>
      <c r="L23" s="2757">
        <v>0</v>
      </c>
      <c r="M23" s="2757">
        <v>0</v>
      </c>
      <c r="N23" s="3586">
        <f t="shared" si="0"/>
        <v>0</v>
      </c>
      <c r="O23" s="661"/>
      <c r="P23" s="768"/>
      <c r="Q23" s="2486"/>
      <c r="R23" s="2486"/>
      <c r="S23" s="2486"/>
      <c r="T23" s="2486"/>
      <c r="U23" s="2486"/>
    </row>
    <row r="24" spans="1:21" hidden="1">
      <c r="A24" s="738"/>
      <c r="B24" s="816"/>
      <c r="C24" s="3629" t="s">
        <v>1530</v>
      </c>
      <c r="D24" s="3605"/>
      <c r="E24" s="3605"/>
      <c r="F24" s="3577"/>
      <c r="G24" s="2725" t="b">
        <v>1</v>
      </c>
      <c r="H24" s="3630">
        <v>0</v>
      </c>
      <c r="I24" s="2757">
        <v>0</v>
      </c>
      <c r="J24" s="2757">
        <v>0</v>
      </c>
      <c r="K24" s="2757">
        <v>0</v>
      </c>
      <c r="L24" s="2757">
        <v>0</v>
      </c>
      <c r="M24" s="2757">
        <v>0</v>
      </c>
      <c r="N24" s="3586">
        <f t="shared" si="0"/>
        <v>0</v>
      </c>
      <c r="O24" s="661"/>
      <c r="P24" s="768"/>
      <c r="Q24" s="2486"/>
      <c r="R24" s="2486"/>
      <c r="S24" s="2486"/>
      <c r="T24" s="2486"/>
      <c r="U24" s="2486"/>
    </row>
    <row r="25" spans="1:21" hidden="1">
      <c r="A25" s="738"/>
      <c r="B25" s="816"/>
      <c r="C25" s="3629" t="s">
        <v>1530</v>
      </c>
      <c r="D25" s="3605"/>
      <c r="E25" s="3605"/>
      <c r="F25" s="3577"/>
      <c r="G25" s="2725" t="b">
        <v>1</v>
      </c>
      <c r="H25" s="3630">
        <v>0</v>
      </c>
      <c r="I25" s="2757">
        <v>0</v>
      </c>
      <c r="J25" s="2757">
        <v>0</v>
      </c>
      <c r="K25" s="2757">
        <v>0</v>
      </c>
      <c r="L25" s="2757">
        <v>0</v>
      </c>
      <c r="M25" s="2757">
        <v>0</v>
      </c>
      <c r="N25" s="3586">
        <f t="shared" si="0"/>
        <v>0</v>
      </c>
      <c r="O25" s="661"/>
      <c r="P25" s="768"/>
      <c r="Q25" s="2486"/>
      <c r="R25" s="2486"/>
      <c r="S25" s="2486"/>
      <c r="T25" s="2486"/>
      <c r="U25" s="2486"/>
    </row>
    <row r="26" spans="1:21" hidden="1">
      <c r="A26" s="738"/>
      <c r="B26" s="816"/>
      <c r="C26" s="3629" t="s">
        <v>1530</v>
      </c>
      <c r="D26" s="3605"/>
      <c r="E26" s="3605"/>
      <c r="F26" s="3577"/>
      <c r="G26" s="2725" t="b">
        <v>1</v>
      </c>
      <c r="H26" s="3630">
        <v>0</v>
      </c>
      <c r="I26" s="2757">
        <v>0</v>
      </c>
      <c r="J26" s="2757">
        <v>0</v>
      </c>
      <c r="K26" s="2757">
        <v>0</v>
      </c>
      <c r="L26" s="2757">
        <v>0</v>
      </c>
      <c r="M26" s="2757">
        <v>0</v>
      </c>
      <c r="N26" s="3586">
        <f t="shared" si="0"/>
        <v>0</v>
      </c>
      <c r="O26" s="661"/>
      <c r="P26" s="768"/>
      <c r="Q26" s="2486"/>
      <c r="R26" s="2486"/>
      <c r="S26" s="2486"/>
      <c r="T26" s="2486"/>
      <c r="U26" s="2486"/>
    </row>
    <row r="27" spans="1:21" hidden="1">
      <c r="A27" s="738"/>
      <c r="B27" s="816"/>
      <c r="C27" s="3629" t="s">
        <v>1530</v>
      </c>
      <c r="D27" s="3605"/>
      <c r="E27" s="3605"/>
      <c r="F27" s="3577"/>
      <c r="G27" s="2725" t="b">
        <v>1</v>
      </c>
      <c r="H27" s="3630">
        <v>0</v>
      </c>
      <c r="I27" s="2757">
        <v>0</v>
      </c>
      <c r="J27" s="2757">
        <v>0</v>
      </c>
      <c r="K27" s="2757">
        <v>0</v>
      </c>
      <c r="L27" s="2757">
        <v>0</v>
      </c>
      <c r="M27" s="2757">
        <v>0</v>
      </c>
      <c r="N27" s="3586">
        <f t="shared" si="0"/>
        <v>0</v>
      </c>
      <c r="O27" s="661"/>
      <c r="P27" s="768"/>
      <c r="Q27" s="2486"/>
      <c r="R27" s="2486"/>
      <c r="S27" s="2486"/>
      <c r="T27" s="2486"/>
      <c r="U27" s="2486"/>
    </row>
    <row r="28" spans="1:21" hidden="1">
      <c r="A28" s="738"/>
      <c r="B28" s="816"/>
      <c r="C28" s="3629" t="s">
        <v>1530</v>
      </c>
      <c r="D28" s="3605"/>
      <c r="E28" s="3605"/>
      <c r="F28" s="3577"/>
      <c r="G28" s="2725" t="b">
        <v>1</v>
      </c>
      <c r="H28" s="3630">
        <v>0</v>
      </c>
      <c r="I28" s="2757">
        <v>0</v>
      </c>
      <c r="J28" s="2757">
        <v>0</v>
      </c>
      <c r="K28" s="2757">
        <v>0</v>
      </c>
      <c r="L28" s="2757">
        <v>0</v>
      </c>
      <c r="M28" s="2757">
        <v>0</v>
      </c>
      <c r="N28" s="3586">
        <f t="shared" si="0"/>
        <v>0</v>
      </c>
      <c r="O28" s="661"/>
      <c r="P28" s="768"/>
      <c r="Q28" s="2486"/>
      <c r="R28" s="2486"/>
      <c r="S28" s="2486"/>
      <c r="T28" s="2486"/>
      <c r="U28" s="2486"/>
    </row>
    <row r="29" spans="1:21" hidden="1">
      <c r="A29" s="738"/>
      <c r="B29" s="816"/>
      <c r="C29" s="3629" t="s">
        <v>1530</v>
      </c>
      <c r="D29" s="3605"/>
      <c r="E29" s="3605"/>
      <c r="F29" s="3577"/>
      <c r="G29" s="2725" t="b">
        <v>1</v>
      </c>
      <c r="H29" s="3630">
        <v>0</v>
      </c>
      <c r="I29" s="2757">
        <v>0</v>
      </c>
      <c r="J29" s="2757">
        <v>0</v>
      </c>
      <c r="K29" s="2757">
        <v>0</v>
      </c>
      <c r="L29" s="2757">
        <v>0</v>
      </c>
      <c r="M29" s="2757">
        <v>0</v>
      </c>
      <c r="N29" s="3586">
        <f t="shared" si="0"/>
        <v>0</v>
      </c>
      <c r="O29" s="661"/>
      <c r="P29" s="768"/>
      <c r="Q29" s="2486"/>
      <c r="R29" s="2486"/>
      <c r="S29" s="2486"/>
      <c r="T29" s="2486"/>
      <c r="U29" s="2486"/>
    </row>
    <row r="30" spans="1:21" hidden="1">
      <c r="A30" s="738"/>
      <c r="B30" s="816"/>
      <c r="C30" s="3629" t="s">
        <v>1530</v>
      </c>
      <c r="D30" s="3605"/>
      <c r="E30" s="3605"/>
      <c r="F30" s="3577"/>
      <c r="G30" s="2725" t="b">
        <v>1</v>
      </c>
      <c r="H30" s="3630">
        <v>0</v>
      </c>
      <c r="I30" s="2757">
        <v>0</v>
      </c>
      <c r="J30" s="2757">
        <v>0</v>
      </c>
      <c r="K30" s="2757">
        <v>0</v>
      </c>
      <c r="L30" s="2757">
        <v>0</v>
      </c>
      <c r="M30" s="2757">
        <v>0</v>
      </c>
      <c r="N30" s="3586">
        <f t="shared" si="0"/>
        <v>0</v>
      </c>
      <c r="O30" s="661"/>
      <c r="P30" s="768"/>
      <c r="Q30" s="2486"/>
      <c r="R30" s="2486"/>
      <c r="S30" s="2486"/>
      <c r="T30" s="2486"/>
      <c r="U30" s="2486"/>
    </row>
    <row r="31" spans="1:21" hidden="1">
      <c r="A31" s="738"/>
      <c r="B31" s="816"/>
      <c r="C31" s="3629" t="s">
        <v>1530</v>
      </c>
      <c r="D31" s="3605"/>
      <c r="E31" s="3605"/>
      <c r="F31" s="3577"/>
      <c r="G31" s="2725" t="b">
        <v>1</v>
      </c>
      <c r="H31" s="3630">
        <v>0</v>
      </c>
      <c r="I31" s="2757">
        <v>0</v>
      </c>
      <c r="J31" s="2757">
        <v>0</v>
      </c>
      <c r="K31" s="2757">
        <v>0</v>
      </c>
      <c r="L31" s="2757">
        <v>0</v>
      </c>
      <c r="M31" s="2757">
        <v>0</v>
      </c>
      <c r="N31" s="3586">
        <f t="shared" si="0"/>
        <v>0</v>
      </c>
      <c r="O31" s="661"/>
      <c r="P31" s="768"/>
      <c r="Q31" s="2486"/>
      <c r="R31" s="2486"/>
      <c r="S31" s="2486"/>
      <c r="T31" s="2486"/>
      <c r="U31" s="2486"/>
    </row>
    <row r="32" spans="1:21" hidden="1">
      <c r="A32" s="738"/>
      <c r="B32" s="816"/>
      <c r="C32" s="3629" t="s">
        <v>1530</v>
      </c>
      <c r="D32" s="3605"/>
      <c r="E32" s="3605"/>
      <c r="F32" s="3577"/>
      <c r="G32" s="2725" t="b">
        <v>1</v>
      </c>
      <c r="H32" s="3630">
        <v>0</v>
      </c>
      <c r="I32" s="2757">
        <v>0</v>
      </c>
      <c r="J32" s="2757">
        <v>0</v>
      </c>
      <c r="K32" s="2757">
        <v>0</v>
      </c>
      <c r="L32" s="2757">
        <v>0</v>
      </c>
      <c r="M32" s="2757">
        <v>0</v>
      </c>
      <c r="N32" s="3586">
        <f t="shared" si="0"/>
        <v>0</v>
      </c>
      <c r="O32" s="661"/>
      <c r="P32" s="768"/>
      <c r="Q32" s="2486"/>
      <c r="R32" s="2486"/>
      <c r="S32" s="2486"/>
      <c r="T32" s="2486"/>
      <c r="U32" s="2486"/>
    </row>
    <row r="33" spans="1:21" hidden="1">
      <c r="A33" s="738"/>
      <c r="B33" s="816"/>
      <c r="C33" s="3629" t="s">
        <v>1530</v>
      </c>
      <c r="D33" s="3605"/>
      <c r="E33" s="3605"/>
      <c r="F33" s="3577"/>
      <c r="G33" s="2725" t="b">
        <v>1</v>
      </c>
      <c r="H33" s="3630">
        <v>0</v>
      </c>
      <c r="I33" s="2757">
        <v>0</v>
      </c>
      <c r="J33" s="2757">
        <v>0</v>
      </c>
      <c r="K33" s="2757">
        <v>0</v>
      </c>
      <c r="L33" s="2757">
        <v>0</v>
      </c>
      <c r="M33" s="2757">
        <v>0</v>
      </c>
      <c r="N33" s="3586">
        <f t="shared" si="0"/>
        <v>0</v>
      </c>
      <c r="O33" s="661"/>
      <c r="P33" s="768"/>
      <c r="Q33" s="2486"/>
      <c r="R33" s="2486"/>
      <c r="S33" s="2486"/>
      <c r="T33" s="2486"/>
      <c r="U33" s="2486"/>
    </row>
    <row r="34" spans="1:21" hidden="1">
      <c r="A34" s="738"/>
      <c r="B34" s="816"/>
      <c r="C34" s="3629" t="s">
        <v>1530</v>
      </c>
      <c r="D34" s="3605"/>
      <c r="E34" s="3605"/>
      <c r="F34" s="3577"/>
      <c r="G34" s="2725" t="b">
        <v>1</v>
      </c>
      <c r="H34" s="3630">
        <v>0</v>
      </c>
      <c r="I34" s="2757">
        <v>0</v>
      </c>
      <c r="J34" s="2757">
        <v>0</v>
      </c>
      <c r="K34" s="2757">
        <v>0</v>
      </c>
      <c r="L34" s="2757">
        <v>0</v>
      </c>
      <c r="M34" s="2757">
        <v>0</v>
      </c>
      <c r="N34" s="3586">
        <f t="shared" si="0"/>
        <v>0</v>
      </c>
      <c r="O34" s="661"/>
      <c r="P34" s="768"/>
      <c r="Q34" s="2486"/>
      <c r="R34" s="2486"/>
      <c r="S34" s="2486"/>
      <c r="T34" s="2486"/>
      <c r="U34" s="2486"/>
    </row>
    <row r="35" spans="1:21" hidden="1">
      <c r="A35" s="738"/>
      <c r="B35" s="816"/>
      <c r="C35" s="3629" t="s">
        <v>1530</v>
      </c>
      <c r="D35" s="3605"/>
      <c r="E35" s="3605"/>
      <c r="F35" s="3577"/>
      <c r="G35" s="2725" t="b">
        <v>1</v>
      </c>
      <c r="H35" s="3630">
        <v>0</v>
      </c>
      <c r="I35" s="2757">
        <v>0</v>
      </c>
      <c r="J35" s="2757">
        <v>0</v>
      </c>
      <c r="K35" s="2757">
        <v>0</v>
      </c>
      <c r="L35" s="2757">
        <v>0</v>
      </c>
      <c r="M35" s="2757">
        <v>0</v>
      </c>
      <c r="N35" s="3586">
        <f t="shared" si="0"/>
        <v>0</v>
      </c>
      <c r="O35" s="661"/>
      <c r="P35" s="768"/>
      <c r="Q35" s="2486"/>
      <c r="R35" s="2486"/>
      <c r="S35" s="2486"/>
      <c r="T35" s="2486"/>
      <c r="U35" s="2486"/>
    </row>
    <row r="36" spans="1:21" hidden="1">
      <c r="A36" s="738"/>
      <c r="B36" s="816"/>
      <c r="C36" s="3629" t="s">
        <v>1530</v>
      </c>
      <c r="D36" s="3605"/>
      <c r="E36" s="3605"/>
      <c r="F36" s="3577"/>
      <c r="G36" s="2725" t="b">
        <v>1</v>
      </c>
      <c r="H36" s="3630">
        <v>0</v>
      </c>
      <c r="I36" s="2757">
        <v>0</v>
      </c>
      <c r="J36" s="2757">
        <v>0</v>
      </c>
      <c r="K36" s="2757">
        <v>0</v>
      </c>
      <c r="L36" s="2757">
        <v>0</v>
      </c>
      <c r="M36" s="2757">
        <v>0</v>
      </c>
      <c r="N36" s="3586">
        <f t="shared" si="0"/>
        <v>0</v>
      </c>
      <c r="O36" s="661"/>
      <c r="P36" s="768"/>
      <c r="Q36" s="2486"/>
      <c r="R36" s="2486"/>
      <c r="S36" s="2486"/>
      <c r="T36" s="2486"/>
      <c r="U36" s="2486"/>
    </row>
    <row r="37" spans="1:21" hidden="1">
      <c r="A37" s="738"/>
      <c r="B37" s="816"/>
      <c r="C37" s="3629" t="s">
        <v>1530</v>
      </c>
      <c r="D37" s="3605"/>
      <c r="E37" s="3605"/>
      <c r="F37" s="3577"/>
      <c r="G37" s="2725" t="b">
        <v>1</v>
      </c>
      <c r="H37" s="3630">
        <v>0</v>
      </c>
      <c r="I37" s="2757">
        <v>0</v>
      </c>
      <c r="J37" s="2757">
        <v>0</v>
      </c>
      <c r="K37" s="2757">
        <v>0</v>
      </c>
      <c r="L37" s="2757">
        <v>0</v>
      </c>
      <c r="M37" s="2757">
        <v>0</v>
      </c>
      <c r="N37" s="3586">
        <f t="shared" si="0"/>
        <v>0</v>
      </c>
      <c r="O37" s="661"/>
      <c r="P37" s="768"/>
      <c r="Q37" s="2486"/>
      <c r="R37" s="2486"/>
      <c r="S37" s="2486"/>
      <c r="T37" s="2486"/>
      <c r="U37" s="2486"/>
    </row>
    <row r="38" spans="1:21" hidden="1">
      <c r="A38" s="738"/>
      <c r="B38" s="816"/>
      <c r="C38" s="3629" t="s">
        <v>1530</v>
      </c>
      <c r="D38" s="3605"/>
      <c r="E38" s="3605"/>
      <c r="F38" s="3577"/>
      <c r="G38" s="2725" t="b">
        <v>1</v>
      </c>
      <c r="H38" s="3630">
        <v>0</v>
      </c>
      <c r="I38" s="2757">
        <v>0</v>
      </c>
      <c r="J38" s="2757">
        <v>0</v>
      </c>
      <c r="K38" s="2757">
        <v>0</v>
      </c>
      <c r="L38" s="2757">
        <v>0</v>
      </c>
      <c r="M38" s="2757">
        <v>0</v>
      </c>
      <c r="N38" s="3586">
        <f t="shared" si="0"/>
        <v>0</v>
      </c>
      <c r="O38" s="661"/>
      <c r="P38" s="768"/>
      <c r="Q38" s="2486"/>
      <c r="R38" s="2486"/>
      <c r="S38" s="2486"/>
      <c r="T38" s="2486"/>
      <c r="U38" s="2486"/>
    </row>
    <row r="39" spans="1:21" hidden="1">
      <c r="A39" s="738"/>
      <c r="B39" s="816"/>
      <c r="C39" s="3629" t="s">
        <v>1530</v>
      </c>
      <c r="D39" s="3605"/>
      <c r="E39" s="3605"/>
      <c r="F39" s="3577"/>
      <c r="G39" s="2725" t="b">
        <v>1</v>
      </c>
      <c r="H39" s="3630">
        <v>0</v>
      </c>
      <c r="I39" s="2757">
        <v>0</v>
      </c>
      <c r="J39" s="2757">
        <v>0</v>
      </c>
      <c r="K39" s="2757">
        <v>0</v>
      </c>
      <c r="L39" s="2757">
        <v>0</v>
      </c>
      <c r="M39" s="2757">
        <v>0</v>
      </c>
      <c r="N39" s="3586">
        <f t="shared" si="0"/>
        <v>0</v>
      </c>
      <c r="O39" s="661"/>
      <c r="P39" s="768"/>
      <c r="Q39" s="2486"/>
      <c r="R39" s="2486"/>
      <c r="S39" s="2486"/>
      <c r="T39" s="2486"/>
      <c r="U39" s="2486"/>
    </row>
    <row r="40" spans="1:21" hidden="1">
      <c r="A40" s="738"/>
      <c r="B40" s="816"/>
      <c r="C40" s="3629" t="s">
        <v>1530</v>
      </c>
      <c r="D40" s="3605"/>
      <c r="E40" s="3605"/>
      <c r="F40" s="3577"/>
      <c r="G40" s="2725" t="b">
        <v>1</v>
      </c>
      <c r="H40" s="3630">
        <v>0</v>
      </c>
      <c r="I40" s="2757">
        <v>0</v>
      </c>
      <c r="J40" s="2757">
        <v>0</v>
      </c>
      <c r="K40" s="2757">
        <v>0</v>
      </c>
      <c r="L40" s="2757">
        <v>0</v>
      </c>
      <c r="M40" s="2757">
        <v>0</v>
      </c>
      <c r="N40" s="3586">
        <f t="shared" si="0"/>
        <v>0</v>
      </c>
      <c r="O40" s="661"/>
      <c r="P40" s="768"/>
      <c r="Q40" s="2486"/>
      <c r="R40" s="2486"/>
      <c r="S40" s="2486"/>
      <c r="T40" s="2486"/>
      <c r="U40" s="2486"/>
    </row>
    <row r="41" spans="1:21" hidden="1">
      <c r="A41" s="738"/>
      <c r="B41" s="816"/>
      <c r="C41" s="3629" t="s">
        <v>1530</v>
      </c>
      <c r="D41" s="3605"/>
      <c r="E41" s="3605"/>
      <c r="F41" s="3577"/>
      <c r="G41" s="2725" t="b">
        <v>1</v>
      </c>
      <c r="H41" s="3630">
        <v>0</v>
      </c>
      <c r="I41" s="2757">
        <v>0</v>
      </c>
      <c r="J41" s="2757">
        <v>0</v>
      </c>
      <c r="K41" s="2757">
        <v>0</v>
      </c>
      <c r="L41" s="2757">
        <v>0</v>
      </c>
      <c r="M41" s="2757">
        <v>0</v>
      </c>
      <c r="N41" s="3586">
        <f t="shared" si="0"/>
        <v>0</v>
      </c>
      <c r="O41" s="661"/>
      <c r="P41" s="768"/>
      <c r="Q41" s="2486"/>
      <c r="R41" s="2486"/>
      <c r="S41" s="2486"/>
      <c r="T41" s="2486"/>
      <c r="U41" s="2486"/>
    </row>
    <row r="42" spans="1:21" hidden="1">
      <c r="A42" s="738"/>
      <c r="B42" s="816"/>
      <c r="C42" s="3629" t="s">
        <v>1530</v>
      </c>
      <c r="D42" s="3605"/>
      <c r="E42" s="3605"/>
      <c r="F42" s="3577"/>
      <c r="G42" s="2725" t="b">
        <v>1</v>
      </c>
      <c r="H42" s="3630">
        <v>0</v>
      </c>
      <c r="I42" s="2757">
        <v>0</v>
      </c>
      <c r="J42" s="2757">
        <v>0</v>
      </c>
      <c r="K42" s="2757">
        <v>0</v>
      </c>
      <c r="L42" s="2757">
        <v>0</v>
      </c>
      <c r="M42" s="2757">
        <v>0</v>
      </c>
      <c r="N42" s="3586">
        <f t="shared" si="0"/>
        <v>0</v>
      </c>
      <c r="O42" s="661"/>
      <c r="P42" s="768"/>
      <c r="Q42" s="2486"/>
      <c r="R42" s="2486"/>
      <c r="S42" s="2486"/>
      <c r="T42" s="2486"/>
      <c r="U42" s="2486"/>
    </row>
    <row r="43" spans="1:21">
      <c r="A43" s="738"/>
      <c r="B43" s="816"/>
      <c r="C43" s="620"/>
      <c r="D43" s="3592"/>
      <c r="E43" s="3592"/>
      <c r="F43" s="2775"/>
      <c r="G43" s="3631"/>
      <c r="H43" s="951"/>
      <c r="I43" s="2757"/>
      <c r="J43" s="2757"/>
      <c r="K43" s="2757"/>
      <c r="L43" s="2757"/>
      <c r="M43" s="2757"/>
      <c r="N43" s="3633"/>
      <c r="O43" s="661"/>
      <c r="P43" s="768"/>
      <c r="Q43" s="2486"/>
      <c r="R43" s="2486"/>
      <c r="S43" s="2486"/>
      <c r="T43" s="2486"/>
      <c r="U43" s="2486"/>
    </row>
    <row r="44" spans="1:21">
      <c r="A44" s="738"/>
      <c r="B44" s="816"/>
      <c r="C44" s="620" t="s">
        <v>1538</v>
      </c>
      <c r="D44" s="3592"/>
      <c r="E44" s="3592"/>
      <c r="F44" s="2775"/>
      <c r="G44" s="2725" t="b">
        <v>1</v>
      </c>
      <c r="H44" s="3630">
        <v>0</v>
      </c>
      <c r="I44" s="2757">
        <v>0</v>
      </c>
      <c r="J44" s="2757">
        <v>0</v>
      </c>
      <c r="K44" s="2757">
        <v>0</v>
      </c>
      <c r="L44" s="2757">
        <v>0</v>
      </c>
      <c r="M44" s="2757">
        <v>0</v>
      </c>
      <c r="N44" s="3586">
        <f>K44+L44-M44</f>
        <v>0</v>
      </c>
      <c r="O44" s="661"/>
      <c r="P44" s="768"/>
      <c r="Q44" s="2486"/>
      <c r="R44" s="2486"/>
      <c r="S44" s="2486"/>
      <c r="T44" s="2486"/>
      <c r="U44" s="2486"/>
    </row>
    <row r="45" spans="1:21">
      <c r="A45" s="738"/>
      <c r="B45" s="816"/>
      <c r="C45" s="620" t="s">
        <v>1541</v>
      </c>
      <c r="D45" s="3592"/>
      <c r="E45" s="3592"/>
      <c r="F45" s="2775"/>
      <c r="G45" s="2725" t="b">
        <v>0</v>
      </c>
      <c r="H45" s="3630">
        <v>0</v>
      </c>
      <c r="I45" s="2757">
        <v>0</v>
      </c>
      <c r="J45" s="2757">
        <v>0</v>
      </c>
      <c r="K45" s="2757">
        <v>0</v>
      </c>
      <c r="L45" s="2757">
        <v>0</v>
      </c>
      <c r="M45" s="2757">
        <v>0</v>
      </c>
      <c r="N45" s="3586">
        <f>K45+L45-M45</f>
        <v>0</v>
      </c>
      <c r="O45" s="661"/>
      <c r="P45" s="768"/>
      <c r="Q45" s="2486"/>
      <c r="R45" s="2486"/>
      <c r="S45" s="2486"/>
      <c r="T45" s="2486"/>
      <c r="U45" s="2486"/>
    </row>
    <row r="46" spans="1:21">
      <c r="A46" s="738"/>
      <c r="B46" s="816"/>
      <c r="C46" s="620" t="s">
        <v>1544</v>
      </c>
      <c r="D46" s="3592"/>
      <c r="E46" s="3592"/>
      <c r="F46" s="2775"/>
      <c r="G46" s="2725" t="b">
        <v>1</v>
      </c>
      <c r="H46" s="3630">
        <v>0</v>
      </c>
      <c r="I46" s="2757">
        <v>0</v>
      </c>
      <c r="J46" s="2757">
        <v>0</v>
      </c>
      <c r="K46" s="2757">
        <v>0</v>
      </c>
      <c r="L46" s="2757">
        <v>0</v>
      </c>
      <c r="M46" s="2757">
        <v>0</v>
      </c>
      <c r="N46" s="3586">
        <f>K46+L46-M46</f>
        <v>0</v>
      </c>
      <c r="O46" s="661"/>
      <c r="P46" s="768"/>
      <c r="Q46" s="2486"/>
      <c r="R46" s="2486"/>
      <c r="S46" s="2486"/>
      <c r="T46" s="2486"/>
      <c r="U46" s="2486"/>
    </row>
    <row r="47" spans="1:21" hidden="1">
      <c r="A47" s="738"/>
      <c r="B47" s="816"/>
      <c r="C47" s="620" t="s">
        <v>1544</v>
      </c>
      <c r="D47" s="3605"/>
      <c r="E47" s="3605"/>
      <c r="F47" s="3577"/>
      <c r="G47" s="2725" t="b">
        <v>1</v>
      </c>
      <c r="H47" s="3630">
        <v>0</v>
      </c>
      <c r="I47" s="2757">
        <v>0</v>
      </c>
      <c r="J47" s="2757">
        <v>0</v>
      </c>
      <c r="K47" s="2757">
        <v>0</v>
      </c>
      <c r="L47" s="2757">
        <v>0</v>
      </c>
      <c r="M47" s="2757">
        <v>0</v>
      </c>
      <c r="N47" s="3586">
        <f t="shared" ref="N47:N73" si="1">K47+L47-M47</f>
        <v>0</v>
      </c>
      <c r="O47" s="661"/>
      <c r="P47" s="768"/>
      <c r="Q47" s="2486"/>
      <c r="R47" s="2486"/>
      <c r="S47" s="2486"/>
      <c r="T47" s="2486"/>
      <c r="U47" s="2486"/>
    </row>
    <row r="48" spans="1:21" hidden="1">
      <c r="A48" s="738"/>
      <c r="B48" s="816"/>
      <c r="C48" s="620" t="s">
        <v>1544</v>
      </c>
      <c r="D48" s="3605"/>
      <c r="E48" s="3605"/>
      <c r="F48" s="3577"/>
      <c r="G48" s="2725" t="b">
        <v>1</v>
      </c>
      <c r="H48" s="3630">
        <v>0</v>
      </c>
      <c r="I48" s="2757">
        <v>0</v>
      </c>
      <c r="J48" s="2757">
        <v>0</v>
      </c>
      <c r="K48" s="2757">
        <v>0</v>
      </c>
      <c r="L48" s="2757">
        <v>0</v>
      </c>
      <c r="M48" s="2757">
        <v>0</v>
      </c>
      <c r="N48" s="3586">
        <f t="shared" si="1"/>
        <v>0</v>
      </c>
      <c r="O48" s="661"/>
      <c r="P48" s="768"/>
      <c r="Q48" s="2486"/>
      <c r="R48" s="2486"/>
      <c r="S48" s="2486"/>
      <c r="T48" s="2486"/>
      <c r="U48" s="2486"/>
    </row>
    <row r="49" spans="1:21" hidden="1">
      <c r="A49" s="738"/>
      <c r="B49" s="816"/>
      <c r="C49" s="620" t="s">
        <v>1544</v>
      </c>
      <c r="D49" s="3605"/>
      <c r="E49" s="3605"/>
      <c r="F49" s="3577"/>
      <c r="G49" s="2725" t="b">
        <v>1</v>
      </c>
      <c r="H49" s="3630">
        <v>0</v>
      </c>
      <c r="I49" s="2757">
        <v>0</v>
      </c>
      <c r="J49" s="2757">
        <v>0</v>
      </c>
      <c r="K49" s="2757">
        <v>0</v>
      </c>
      <c r="L49" s="2757">
        <v>0</v>
      </c>
      <c r="M49" s="2757">
        <v>0</v>
      </c>
      <c r="N49" s="3586">
        <f t="shared" si="1"/>
        <v>0</v>
      </c>
      <c r="O49" s="661"/>
      <c r="P49" s="768"/>
      <c r="Q49" s="2486"/>
      <c r="R49" s="2486"/>
      <c r="S49" s="2486"/>
      <c r="T49" s="2486"/>
      <c r="U49" s="2486"/>
    </row>
    <row r="50" spans="1:21" hidden="1">
      <c r="A50" s="738"/>
      <c r="B50" s="816"/>
      <c r="C50" s="620" t="s">
        <v>1544</v>
      </c>
      <c r="D50" s="3605"/>
      <c r="E50" s="3605"/>
      <c r="F50" s="3577"/>
      <c r="G50" s="2725" t="b">
        <v>1</v>
      </c>
      <c r="H50" s="3630">
        <v>0</v>
      </c>
      <c r="I50" s="2757">
        <v>0</v>
      </c>
      <c r="J50" s="2757">
        <v>0</v>
      </c>
      <c r="K50" s="2757">
        <v>0</v>
      </c>
      <c r="L50" s="2757">
        <v>0</v>
      </c>
      <c r="M50" s="2757">
        <v>0</v>
      </c>
      <c r="N50" s="3586">
        <f t="shared" si="1"/>
        <v>0</v>
      </c>
      <c r="O50" s="661"/>
      <c r="P50" s="768"/>
      <c r="Q50" s="2486"/>
      <c r="R50" s="2486"/>
      <c r="S50" s="2486"/>
      <c r="T50" s="2486"/>
      <c r="U50" s="2486"/>
    </row>
    <row r="51" spans="1:21" hidden="1">
      <c r="A51" s="738"/>
      <c r="B51" s="816"/>
      <c r="C51" s="620" t="s">
        <v>1544</v>
      </c>
      <c r="D51" s="3605"/>
      <c r="E51" s="3605"/>
      <c r="F51" s="3577"/>
      <c r="G51" s="2725" t="b">
        <v>1</v>
      </c>
      <c r="H51" s="3630">
        <v>0</v>
      </c>
      <c r="I51" s="2757">
        <v>0</v>
      </c>
      <c r="J51" s="2757">
        <v>0</v>
      </c>
      <c r="K51" s="2757">
        <v>0</v>
      </c>
      <c r="L51" s="2757">
        <v>0</v>
      </c>
      <c r="M51" s="2757">
        <v>0</v>
      </c>
      <c r="N51" s="3586">
        <f t="shared" si="1"/>
        <v>0</v>
      </c>
      <c r="O51" s="661"/>
      <c r="P51" s="768"/>
      <c r="Q51" s="2486"/>
      <c r="R51" s="2486"/>
      <c r="S51" s="2486"/>
      <c r="T51" s="2486"/>
      <c r="U51" s="2486"/>
    </row>
    <row r="52" spans="1:21" hidden="1">
      <c r="A52" s="738"/>
      <c r="B52" s="816"/>
      <c r="C52" s="620" t="s">
        <v>1544</v>
      </c>
      <c r="D52" s="3605"/>
      <c r="E52" s="3605"/>
      <c r="F52" s="3577"/>
      <c r="G52" s="2725" t="b">
        <v>1</v>
      </c>
      <c r="H52" s="3630">
        <v>0</v>
      </c>
      <c r="I52" s="2757">
        <v>0</v>
      </c>
      <c r="J52" s="2757">
        <v>0</v>
      </c>
      <c r="K52" s="2757">
        <v>0</v>
      </c>
      <c r="L52" s="2757">
        <v>0</v>
      </c>
      <c r="M52" s="2757">
        <v>0</v>
      </c>
      <c r="N52" s="3586">
        <f t="shared" si="1"/>
        <v>0</v>
      </c>
      <c r="O52" s="661"/>
      <c r="P52" s="768"/>
      <c r="Q52" s="2486"/>
      <c r="R52" s="2486"/>
      <c r="S52" s="2486"/>
      <c r="T52" s="2486"/>
      <c r="U52" s="2486"/>
    </row>
    <row r="53" spans="1:21" hidden="1">
      <c r="A53" s="738"/>
      <c r="B53" s="816"/>
      <c r="C53" s="620" t="s">
        <v>1544</v>
      </c>
      <c r="D53" s="3605"/>
      <c r="E53" s="3605"/>
      <c r="F53" s="3577"/>
      <c r="G53" s="2725" t="b">
        <v>1</v>
      </c>
      <c r="H53" s="3630">
        <v>0</v>
      </c>
      <c r="I53" s="2757">
        <v>0</v>
      </c>
      <c r="J53" s="2757">
        <v>0</v>
      </c>
      <c r="K53" s="2757">
        <v>0</v>
      </c>
      <c r="L53" s="2757">
        <v>0</v>
      </c>
      <c r="M53" s="2757">
        <v>0</v>
      </c>
      <c r="N53" s="3586">
        <f t="shared" si="1"/>
        <v>0</v>
      </c>
      <c r="O53" s="661"/>
      <c r="P53" s="768"/>
      <c r="Q53" s="2486"/>
      <c r="R53" s="2486"/>
      <c r="S53" s="2486"/>
      <c r="T53" s="2486"/>
      <c r="U53" s="2486"/>
    </row>
    <row r="54" spans="1:21" hidden="1">
      <c r="A54" s="738"/>
      <c r="B54" s="816"/>
      <c r="C54" s="620" t="s">
        <v>1544</v>
      </c>
      <c r="D54" s="3605"/>
      <c r="E54" s="3605"/>
      <c r="F54" s="3577"/>
      <c r="G54" s="2725" t="b">
        <v>1</v>
      </c>
      <c r="H54" s="3630">
        <v>0</v>
      </c>
      <c r="I54" s="2757">
        <v>0</v>
      </c>
      <c r="J54" s="2757">
        <v>0</v>
      </c>
      <c r="K54" s="2757">
        <v>0</v>
      </c>
      <c r="L54" s="2757">
        <v>0</v>
      </c>
      <c r="M54" s="2757">
        <v>0</v>
      </c>
      <c r="N54" s="3586">
        <f t="shared" si="1"/>
        <v>0</v>
      </c>
      <c r="O54" s="661"/>
      <c r="P54" s="768"/>
      <c r="Q54" s="2486"/>
      <c r="R54" s="2486"/>
      <c r="S54" s="2486"/>
      <c r="T54" s="2486"/>
      <c r="U54" s="2486"/>
    </row>
    <row r="55" spans="1:21" hidden="1">
      <c r="A55" s="738"/>
      <c r="B55" s="816"/>
      <c r="C55" s="620" t="s">
        <v>1544</v>
      </c>
      <c r="D55" s="3605"/>
      <c r="E55" s="3605"/>
      <c r="F55" s="3577"/>
      <c r="G55" s="2725" t="b">
        <v>1</v>
      </c>
      <c r="H55" s="3630">
        <v>0</v>
      </c>
      <c r="I55" s="2757">
        <v>0</v>
      </c>
      <c r="J55" s="2757">
        <v>0</v>
      </c>
      <c r="K55" s="2757">
        <v>0</v>
      </c>
      <c r="L55" s="2757">
        <v>0</v>
      </c>
      <c r="M55" s="2757">
        <v>0</v>
      </c>
      <c r="N55" s="3586">
        <f t="shared" si="1"/>
        <v>0</v>
      </c>
      <c r="O55" s="661"/>
      <c r="P55" s="768"/>
      <c r="Q55" s="2486"/>
      <c r="R55" s="2486"/>
      <c r="S55" s="2486"/>
      <c r="T55" s="2486"/>
      <c r="U55" s="2486"/>
    </row>
    <row r="56" spans="1:21" hidden="1">
      <c r="A56" s="738"/>
      <c r="B56" s="816"/>
      <c r="C56" s="620" t="s">
        <v>1544</v>
      </c>
      <c r="D56" s="3605"/>
      <c r="E56" s="3605"/>
      <c r="F56" s="3577"/>
      <c r="G56" s="2725" t="b">
        <v>1</v>
      </c>
      <c r="H56" s="3630">
        <v>0</v>
      </c>
      <c r="I56" s="2757">
        <v>0</v>
      </c>
      <c r="J56" s="2757">
        <v>0</v>
      </c>
      <c r="K56" s="2757">
        <v>0</v>
      </c>
      <c r="L56" s="2757">
        <v>0</v>
      </c>
      <c r="M56" s="2757">
        <v>0</v>
      </c>
      <c r="N56" s="3586">
        <f t="shared" si="1"/>
        <v>0</v>
      </c>
      <c r="O56" s="661"/>
      <c r="P56" s="768"/>
      <c r="Q56" s="2486"/>
      <c r="R56" s="2486"/>
      <c r="S56" s="2486"/>
      <c r="T56" s="2486"/>
      <c r="U56" s="2486"/>
    </row>
    <row r="57" spans="1:21" hidden="1">
      <c r="A57" s="738"/>
      <c r="B57" s="816"/>
      <c r="C57" s="620" t="s">
        <v>1544</v>
      </c>
      <c r="D57" s="3605"/>
      <c r="E57" s="3605"/>
      <c r="F57" s="3577"/>
      <c r="G57" s="2725" t="b">
        <v>1</v>
      </c>
      <c r="H57" s="3630">
        <v>0</v>
      </c>
      <c r="I57" s="2757">
        <v>0</v>
      </c>
      <c r="J57" s="2757">
        <v>0</v>
      </c>
      <c r="K57" s="2757">
        <v>0</v>
      </c>
      <c r="L57" s="2757">
        <v>0</v>
      </c>
      <c r="M57" s="2757">
        <v>0</v>
      </c>
      <c r="N57" s="3586">
        <f t="shared" si="1"/>
        <v>0</v>
      </c>
      <c r="O57" s="661"/>
      <c r="P57" s="768"/>
      <c r="Q57" s="2486"/>
      <c r="R57" s="2486"/>
      <c r="S57" s="2486"/>
      <c r="T57" s="2486"/>
      <c r="U57" s="2486"/>
    </row>
    <row r="58" spans="1:21" hidden="1">
      <c r="A58" s="738"/>
      <c r="B58" s="816"/>
      <c r="C58" s="620" t="s">
        <v>1544</v>
      </c>
      <c r="D58" s="3605"/>
      <c r="E58" s="3605"/>
      <c r="F58" s="3577"/>
      <c r="G58" s="2725" t="b">
        <v>1</v>
      </c>
      <c r="H58" s="3630">
        <v>0</v>
      </c>
      <c r="I58" s="2757">
        <v>0</v>
      </c>
      <c r="J58" s="2757">
        <v>0</v>
      </c>
      <c r="K58" s="2757">
        <v>0</v>
      </c>
      <c r="L58" s="2757">
        <v>0</v>
      </c>
      <c r="M58" s="2757">
        <v>0</v>
      </c>
      <c r="N58" s="3586">
        <f t="shared" si="1"/>
        <v>0</v>
      </c>
      <c r="O58" s="661"/>
      <c r="P58" s="768"/>
      <c r="Q58" s="2486"/>
      <c r="R58" s="2486"/>
      <c r="S58" s="2486"/>
      <c r="T58" s="2486"/>
      <c r="U58" s="2486"/>
    </row>
    <row r="59" spans="1:21" hidden="1">
      <c r="A59" s="738"/>
      <c r="B59" s="816"/>
      <c r="C59" s="620" t="s">
        <v>1544</v>
      </c>
      <c r="D59" s="3605"/>
      <c r="E59" s="3605"/>
      <c r="F59" s="3577"/>
      <c r="G59" s="2725" t="b">
        <v>1</v>
      </c>
      <c r="H59" s="3630">
        <v>0</v>
      </c>
      <c r="I59" s="2757">
        <v>0</v>
      </c>
      <c r="J59" s="2757">
        <v>0</v>
      </c>
      <c r="K59" s="2757">
        <v>0</v>
      </c>
      <c r="L59" s="2757">
        <v>0</v>
      </c>
      <c r="M59" s="2757">
        <v>0</v>
      </c>
      <c r="N59" s="3586">
        <f t="shared" si="1"/>
        <v>0</v>
      </c>
      <c r="O59" s="661"/>
      <c r="P59" s="768"/>
      <c r="Q59" s="2486"/>
      <c r="R59" s="2486"/>
      <c r="S59" s="2486"/>
      <c r="T59" s="2486"/>
      <c r="U59" s="2486"/>
    </row>
    <row r="60" spans="1:21" hidden="1">
      <c r="A60" s="738"/>
      <c r="B60" s="816"/>
      <c r="C60" s="620" t="s">
        <v>1544</v>
      </c>
      <c r="D60" s="3605"/>
      <c r="E60" s="3605"/>
      <c r="F60" s="3577"/>
      <c r="G60" s="2725" t="b">
        <v>1</v>
      </c>
      <c r="H60" s="3630">
        <v>0</v>
      </c>
      <c r="I60" s="2757">
        <v>0</v>
      </c>
      <c r="J60" s="2757">
        <v>0</v>
      </c>
      <c r="K60" s="2757">
        <v>0</v>
      </c>
      <c r="L60" s="2757">
        <v>0</v>
      </c>
      <c r="M60" s="2757">
        <v>0</v>
      </c>
      <c r="N60" s="3586">
        <f t="shared" si="1"/>
        <v>0</v>
      </c>
      <c r="O60" s="661"/>
      <c r="P60" s="768"/>
      <c r="Q60" s="2486"/>
      <c r="R60" s="2486"/>
      <c r="S60" s="2486"/>
      <c r="T60" s="2486"/>
      <c r="U60" s="2486"/>
    </row>
    <row r="61" spans="1:21" hidden="1">
      <c r="A61" s="738"/>
      <c r="B61" s="816"/>
      <c r="C61" s="620" t="s">
        <v>1544</v>
      </c>
      <c r="D61" s="3605"/>
      <c r="E61" s="3605"/>
      <c r="F61" s="3577"/>
      <c r="G61" s="2725" t="b">
        <v>1</v>
      </c>
      <c r="H61" s="3630">
        <v>0</v>
      </c>
      <c r="I61" s="2757">
        <v>0</v>
      </c>
      <c r="J61" s="2757">
        <v>0</v>
      </c>
      <c r="K61" s="2757">
        <v>0</v>
      </c>
      <c r="L61" s="2757">
        <v>0</v>
      </c>
      <c r="M61" s="2757">
        <v>0</v>
      </c>
      <c r="N61" s="3586">
        <f t="shared" si="1"/>
        <v>0</v>
      </c>
      <c r="O61" s="661"/>
      <c r="P61" s="768"/>
      <c r="Q61" s="2486"/>
      <c r="R61" s="2486"/>
      <c r="S61" s="2486"/>
      <c r="T61" s="2486"/>
      <c r="U61" s="2486"/>
    </row>
    <row r="62" spans="1:21" hidden="1">
      <c r="A62" s="738"/>
      <c r="B62" s="816"/>
      <c r="C62" s="620" t="s">
        <v>1544</v>
      </c>
      <c r="D62" s="3605"/>
      <c r="E62" s="3605"/>
      <c r="F62" s="3577"/>
      <c r="G62" s="2725" t="b">
        <v>1</v>
      </c>
      <c r="H62" s="3630">
        <v>0</v>
      </c>
      <c r="I62" s="2757">
        <v>0</v>
      </c>
      <c r="J62" s="2757">
        <v>0</v>
      </c>
      <c r="K62" s="2757">
        <v>0</v>
      </c>
      <c r="L62" s="2757">
        <v>0</v>
      </c>
      <c r="M62" s="2757">
        <v>0</v>
      </c>
      <c r="N62" s="3586">
        <f t="shared" si="1"/>
        <v>0</v>
      </c>
      <c r="O62" s="661"/>
      <c r="P62" s="768"/>
      <c r="Q62" s="2486"/>
      <c r="R62" s="2486"/>
      <c r="S62" s="2486"/>
      <c r="T62" s="2486"/>
      <c r="U62" s="2486"/>
    </row>
    <row r="63" spans="1:21" hidden="1">
      <c r="A63" s="738"/>
      <c r="B63" s="816"/>
      <c r="C63" s="620" t="s">
        <v>1544</v>
      </c>
      <c r="D63" s="3605"/>
      <c r="E63" s="3605"/>
      <c r="F63" s="3577"/>
      <c r="G63" s="2725" t="b">
        <v>1</v>
      </c>
      <c r="H63" s="3630">
        <v>0</v>
      </c>
      <c r="I63" s="2757">
        <v>0</v>
      </c>
      <c r="J63" s="2757">
        <v>0</v>
      </c>
      <c r="K63" s="2757">
        <v>0</v>
      </c>
      <c r="L63" s="2757">
        <v>0</v>
      </c>
      <c r="M63" s="2757">
        <v>0</v>
      </c>
      <c r="N63" s="3586">
        <f t="shared" si="1"/>
        <v>0</v>
      </c>
      <c r="O63" s="661"/>
      <c r="P63" s="768"/>
      <c r="Q63" s="2486"/>
      <c r="R63" s="2486"/>
      <c r="S63" s="2486"/>
      <c r="T63" s="2486"/>
      <c r="U63" s="2486"/>
    </row>
    <row r="64" spans="1:21" hidden="1">
      <c r="A64" s="738"/>
      <c r="B64" s="816"/>
      <c r="C64" s="620" t="s">
        <v>1544</v>
      </c>
      <c r="D64" s="3605"/>
      <c r="E64" s="3605"/>
      <c r="F64" s="3577"/>
      <c r="G64" s="2725" t="b">
        <v>1</v>
      </c>
      <c r="H64" s="3630">
        <v>0</v>
      </c>
      <c r="I64" s="2757">
        <v>0</v>
      </c>
      <c r="J64" s="2757">
        <v>0</v>
      </c>
      <c r="K64" s="2757">
        <v>0</v>
      </c>
      <c r="L64" s="2757">
        <v>0</v>
      </c>
      <c r="M64" s="2757">
        <v>0</v>
      </c>
      <c r="N64" s="3586">
        <f t="shared" si="1"/>
        <v>0</v>
      </c>
      <c r="O64" s="661"/>
      <c r="P64" s="768"/>
      <c r="Q64" s="2486"/>
      <c r="R64" s="2486"/>
      <c r="S64" s="2486"/>
      <c r="T64" s="2486"/>
      <c r="U64" s="2486"/>
    </row>
    <row r="65" spans="1:21" hidden="1">
      <c r="A65" s="738"/>
      <c r="B65" s="816"/>
      <c r="C65" s="620" t="s">
        <v>1544</v>
      </c>
      <c r="D65" s="3605"/>
      <c r="E65" s="3605"/>
      <c r="F65" s="3577"/>
      <c r="G65" s="2725" t="b">
        <v>1</v>
      </c>
      <c r="H65" s="3630">
        <v>0</v>
      </c>
      <c r="I65" s="2757">
        <v>0</v>
      </c>
      <c r="J65" s="2757">
        <v>0</v>
      </c>
      <c r="K65" s="2757">
        <v>0</v>
      </c>
      <c r="L65" s="2757">
        <v>0</v>
      </c>
      <c r="M65" s="2757">
        <v>0</v>
      </c>
      <c r="N65" s="3586">
        <f t="shared" si="1"/>
        <v>0</v>
      </c>
      <c r="O65" s="661"/>
      <c r="P65" s="768"/>
      <c r="Q65" s="2486"/>
      <c r="R65" s="2486"/>
      <c r="S65" s="2486"/>
      <c r="T65" s="2486"/>
      <c r="U65" s="2486"/>
    </row>
    <row r="66" spans="1:21" hidden="1">
      <c r="A66" s="738"/>
      <c r="B66" s="816"/>
      <c r="C66" s="620" t="s">
        <v>1544</v>
      </c>
      <c r="D66" s="3605"/>
      <c r="E66" s="3605"/>
      <c r="F66" s="3577"/>
      <c r="G66" s="2725" t="b">
        <v>1</v>
      </c>
      <c r="H66" s="3630">
        <v>0</v>
      </c>
      <c r="I66" s="2757">
        <v>0</v>
      </c>
      <c r="J66" s="2757">
        <v>0</v>
      </c>
      <c r="K66" s="2757">
        <v>0</v>
      </c>
      <c r="L66" s="2757">
        <v>0</v>
      </c>
      <c r="M66" s="2757">
        <v>0</v>
      </c>
      <c r="N66" s="3586">
        <f t="shared" si="1"/>
        <v>0</v>
      </c>
      <c r="O66" s="661"/>
      <c r="P66" s="768"/>
      <c r="Q66" s="2486"/>
      <c r="R66" s="2486"/>
      <c r="S66" s="2486"/>
      <c r="T66" s="2486"/>
      <c r="U66" s="2486"/>
    </row>
    <row r="67" spans="1:21" hidden="1">
      <c r="A67" s="738"/>
      <c r="B67" s="816"/>
      <c r="C67" s="620" t="s">
        <v>1544</v>
      </c>
      <c r="D67" s="3605"/>
      <c r="E67" s="3605"/>
      <c r="F67" s="3577"/>
      <c r="G67" s="2725" t="b">
        <v>1</v>
      </c>
      <c r="H67" s="3630">
        <v>0</v>
      </c>
      <c r="I67" s="2757">
        <v>0</v>
      </c>
      <c r="J67" s="2757">
        <v>0</v>
      </c>
      <c r="K67" s="2757">
        <v>0</v>
      </c>
      <c r="L67" s="2757">
        <v>0</v>
      </c>
      <c r="M67" s="2757">
        <v>0</v>
      </c>
      <c r="N67" s="3586">
        <f t="shared" si="1"/>
        <v>0</v>
      </c>
      <c r="O67" s="661"/>
      <c r="P67" s="768"/>
      <c r="Q67" s="2486"/>
      <c r="R67" s="2486"/>
      <c r="S67" s="2486"/>
      <c r="T67" s="2486"/>
      <c r="U67" s="2486"/>
    </row>
    <row r="68" spans="1:21" hidden="1">
      <c r="A68" s="738"/>
      <c r="B68" s="816"/>
      <c r="C68" s="620" t="s">
        <v>1544</v>
      </c>
      <c r="D68" s="3605"/>
      <c r="E68" s="3605"/>
      <c r="F68" s="3577"/>
      <c r="G68" s="2725" t="b">
        <v>1</v>
      </c>
      <c r="H68" s="3630">
        <v>0</v>
      </c>
      <c r="I68" s="2757">
        <v>0</v>
      </c>
      <c r="J68" s="2757">
        <v>0</v>
      </c>
      <c r="K68" s="2757">
        <v>0</v>
      </c>
      <c r="L68" s="2757">
        <v>0</v>
      </c>
      <c r="M68" s="2757">
        <v>0</v>
      </c>
      <c r="N68" s="3586">
        <f t="shared" si="1"/>
        <v>0</v>
      </c>
      <c r="O68" s="661"/>
      <c r="P68" s="768"/>
      <c r="Q68" s="2486"/>
      <c r="R68" s="2486"/>
      <c r="S68" s="2486"/>
      <c r="T68" s="2486"/>
      <c r="U68" s="2486"/>
    </row>
    <row r="69" spans="1:21" hidden="1">
      <c r="A69" s="738"/>
      <c r="B69" s="816"/>
      <c r="C69" s="620" t="s">
        <v>1544</v>
      </c>
      <c r="D69" s="3605"/>
      <c r="E69" s="3605"/>
      <c r="F69" s="3577"/>
      <c r="G69" s="2725" t="b">
        <v>1</v>
      </c>
      <c r="H69" s="3630">
        <v>0</v>
      </c>
      <c r="I69" s="2757">
        <v>0</v>
      </c>
      <c r="J69" s="2757">
        <v>0</v>
      </c>
      <c r="K69" s="2757">
        <v>0</v>
      </c>
      <c r="L69" s="2757">
        <v>0</v>
      </c>
      <c r="M69" s="2757">
        <v>0</v>
      </c>
      <c r="N69" s="3586">
        <f t="shared" si="1"/>
        <v>0</v>
      </c>
      <c r="O69" s="661"/>
      <c r="P69" s="768"/>
      <c r="Q69" s="2486"/>
      <c r="R69" s="2486"/>
      <c r="S69" s="2486"/>
      <c r="T69" s="2486"/>
      <c r="U69" s="2486"/>
    </row>
    <row r="70" spans="1:21" hidden="1">
      <c r="A70" s="738"/>
      <c r="B70" s="816"/>
      <c r="C70" s="620" t="s">
        <v>1544</v>
      </c>
      <c r="D70" s="3605"/>
      <c r="E70" s="3605"/>
      <c r="F70" s="3577"/>
      <c r="G70" s="2725" t="b">
        <v>1</v>
      </c>
      <c r="H70" s="3630">
        <v>0</v>
      </c>
      <c r="I70" s="2757">
        <v>0</v>
      </c>
      <c r="J70" s="2757">
        <v>0</v>
      </c>
      <c r="K70" s="2757">
        <v>0</v>
      </c>
      <c r="L70" s="2757">
        <v>0</v>
      </c>
      <c r="M70" s="2757">
        <v>0</v>
      </c>
      <c r="N70" s="3586">
        <f t="shared" si="1"/>
        <v>0</v>
      </c>
      <c r="O70" s="661"/>
      <c r="P70" s="768"/>
      <c r="Q70" s="2486"/>
      <c r="R70" s="2486"/>
      <c r="S70" s="2486"/>
      <c r="T70" s="2486"/>
      <c r="U70" s="2486"/>
    </row>
    <row r="71" spans="1:21" hidden="1">
      <c r="A71" s="738"/>
      <c r="B71" s="816"/>
      <c r="C71" s="620" t="s">
        <v>1544</v>
      </c>
      <c r="D71" s="3605"/>
      <c r="E71" s="3605"/>
      <c r="F71" s="3577"/>
      <c r="G71" s="2725" t="b">
        <v>1</v>
      </c>
      <c r="H71" s="3630">
        <v>0</v>
      </c>
      <c r="I71" s="2757">
        <v>0</v>
      </c>
      <c r="J71" s="2757">
        <v>0</v>
      </c>
      <c r="K71" s="2757">
        <v>0</v>
      </c>
      <c r="L71" s="2757">
        <v>0</v>
      </c>
      <c r="M71" s="2757">
        <v>0</v>
      </c>
      <c r="N71" s="3586">
        <f t="shared" si="1"/>
        <v>0</v>
      </c>
      <c r="O71" s="661"/>
      <c r="P71" s="768"/>
      <c r="Q71" s="2486"/>
      <c r="R71" s="2486"/>
      <c r="S71" s="2486"/>
      <c r="T71" s="2486"/>
      <c r="U71" s="2486"/>
    </row>
    <row r="72" spans="1:21" hidden="1">
      <c r="A72" s="738"/>
      <c r="B72" s="816"/>
      <c r="C72" s="620" t="s">
        <v>1544</v>
      </c>
      <c r="D72" s="3605"/>
      <c r="E72" s="3605"/>
      <c r="F72" s="3577"/>
      <c r="G72" s="2725" t="b">
        <v>1</v>
      </c>
      <c r="H72" s="3630">
        <v>0</v>
      </c>
      <c r="I72" s="2757">
        <v>0</v>
      </c>
      <c r="J72" s="2757">
        <v>0</v>
      </c>
      <c r="K72" s="2757">
        <v>0</v>
      </c>
      <c r="L72" s="2757">
        <v>0</v>
      </c>
      <c r="M72" s="2757">
        <v>0</v>
      </c>
      <c r="N72" s="3586">
        <f t="shared" si="1"/>
        <v>0</v>
      </c>
      <c r="O72" s="661"/>
      <c r="P72" s="768"/>
      <c r="Q72" s="2486"/>
      <c r="R72" s="2486"/>
      <c r="S72" s="2486"/>
      <c r="T72" s="2486"/>
      <c r="U72" s="2486"/>
    </row>
    <row r="73" spans="1:21" hidden="1">
      <c r="A73" s="738"/>
      <c r="B73" s="816"/>
      <c r="C73" s="620" t="s">
        <v>1544</v>
      </c>
      <c r="D73" s="3605"/>
      <c r="E73" s="3605"/>
      <c r="F73" s="3577"/>
      <c r="G73" s="2725" t="b">
        <v>1</v>
      </c>
      <c r="H73" s="3630">
        <v>0</v>
      </c>
      <c r="I73" s="2757">
        <v>0</v>
      </c>
      <c r="J73" s="2757">
        <v>0</v>
      </c>
      <c r="K73" s="2757">
        <v>0</v>
      </c>
      <c r="L73" s="2757">
        <v>0</v>
      </c>
      <c r="M73" s="2757">
        <v>0</v>
      </c>
      <c r="N73" s="3586">
        <f t="shared" si="1"/>
        <v>0</v>
      </c>
      <c r="O73" s="661"/>
      <c r="P73" s="768"/>
      <c r="Q73" s="2486"/>
      <c r="R73" s="2486"/>
      <c r="S73" s="2486"/>
      <c r="T73" s="2486"/>
      <c r="U73" s="2486"/>
    </row>
    <row r="74" spans="1:21">
      <c r="A74" s="738"/>
      <c r="B74" s="816"/>
      <c r="C74" s="3591"/>
      <c r="D74" s="3592"/>
      <c r="E74" s="3592"/>
      <c r="F74" s="2775"/>
      <c r="G74" s="3631"/>
      <c r="H74" s="951"/>
      <c r="I74" s="2757"/>
      <c r="J74" s="2757"/>
      <c r="K74" s="2757"/>
      <c r="L74" s="2757"/>
      <c r="M74" s="2757"/>
      <c r="N74" s="3633"/>
      <c r="O74" s="661"/>
      <c r="P74" s="768"/>
      <c r="Q74" s="2486"/>
      <c r="R74" s="2486"/>
      <c r="S74" s="2486"/>
      <c r="T74" s="2486"/>
      <c r="U74" s="2486"/>
    </row>
    <row r="75" spans="1:21">
      <c r="A75" s="738"/>
      <c r="B75" s="816"/>
      <c r="C75" s="3632" t="s">
        <v>1577</v>
      </c>
      <c r="D75" s="3592"/>
      <c r="E75" s="3592"/>
      <c r="F75" s="2775"/>
      <c r="G75" s="2725" t="b">
        <v>1</v>
      </c>
      <c r="H75" s="3630">
        <v>0</v>
      </c>
      <c r="I75" s="2757">
        <v>0</v>
      </c>
      <c r="J75" s="2757">
        <v>0</v>
      </c>
      <c r="K75" s="2757">
        <v>0</v>
      </c>
      <c r="L75" s="2757">
        <v>0</v>
      </c>
      <c r="M75" s="2757">
        <v>0</v>
      </c>
      <c r="N75" s="3586">
        <f>K75+L75-M75</f>
        <v>0</v>
      </c>
      <c r="O75" s="661"/>
      <c r="P75" s="768"/>
      <c r="Q75" s="2486"/>
      <c r="R75" s="2486"/>
      <c r="S75" s="2486"/>
      <c r="T75" s="2486"/>
      <c r="U75" s="2486"/>
    </row>
    <row r="76" spans="1:21">
      <c r="A76" s="738"/>
      <c r="B76" s="816"/>
      <c r="C76" s="3632" t="s">
        <v>1578</v>
      </c>
      <c r="D76" s="3592"/>
      <c r="E76" s="3592"/>
      <c r="F76" s="2775"/>
      <c r="G76" s="2725" t="b">
        <v>0</v>
      </c>
      <c r="H76" s="3630">
        <v>0</v>
      </c>
      <c r="I76" s="2757">
        <v>0</v>
      </c>
      <c r="J76" s="2757">
        <v>0</v>
      </c>
      <c r="K76" s="2757">
        <v>0</v>
      </c>
      <c r="L76" s="2757">
        <v>0</v>
      </c>
      <c r="M76" s="2757">
        <v>0</v>
      </c>
      <c r="N76" s="3586">
        <f>K76+L76-M76</f>
        <v>0</v>
      </c>
      <c r="O76" s="661"/>
      <c r="P76" s="768"/>
      <c r="Q76" s="2486"/>
      <c r="R76" s="2486"/>
      <c r="S76" s="2486"/>
      <c r="T76" s="2486"/>
      <c r="U76" s="2486"/>
    </row>
    <row r="77" spans="1:21">
      <c r="A77" s="738"/>
      <c r="B77" s="816"/>
      <c r="C77" s="3632" t="s">
        <v>1579</v>
      </c>
      <c r="D77" s="3592"/>
      <c r="E77" s="3592"/>
      <c r="F77" s="2775"/>
      <c r="G77" s="2725" t="b">
        <v>1</v>
      </c>
      <c r="H77" s="3630">
        <v>0</v>
      </c>
      <c r="I77" s="2757">
        <v>0</v>
      </c>
      <c r="J77" s="2757">
        <v>0</v>
      </c>
      <c r="K77" s="2757">
        <v>0</v>
      </c>
      <c r="L77" s="2757">
        <v>0</v>
      </c>
      <c r="M77" s="2757">
        <v>0</v>
      </c>
      <c r="N77" s="3586">
        <f>K77+L77-M77</f>
        <v>0</v>
      </c>
      <c r="O77" s="661"/>
      <c r="P77" s="768"/>
      <c r="Q77" s="2486"/>
      <c r="R77" s="2486"/>
      <c r="S77" s="2486"/>
      <c r="T77" s="2486"/>
      <c r="U77" s="2486"/>
    </row>
    <row r="78" spans="1:21" hidden="1">
      <c r="A78" s="738"/>
      <c r="B78" s="816"/>
      <c r="C78" s="3632" t="s">
        <v>1579</v>
      </c>
      <c r="D78" s="3605"/>
      <c r="E78" s="3605"/>
      <c r="F78" s="3577"/>
      <c r="G78" s="2725" t="b">
        <v>1</v>
      </c>
      <c r="H78" s="3630">
        <v>0</v>
      </c>
      <c r="I78" s="2757">
        <v>0</v>
      </c>
      <c r="J78" s="2757">
        <v>0</v>
      </c>
      <c r="K78" s="2757">
        <v>0</v>
      </c>
      <c r="L78" s="2757">
        <v>0</v>
      </c>
      <c r="M78" s="2757">
        <v>0</v>
      </c>
      <c r="N78" s="3586">
        <f t="shared" ref="N78:N101" si="2">K78+L78-M78</f>
        <v>0</v>
      </c>
      <c r="O78" s="661"/>
      <c r="P78" s="768"/>
      <c r="Q78" s="2486"/>
      <c r="R78" s="2486"/>
      <c r="S78" s="2486"/>
      <c r="T78" s="2486"/>
      <c r="U78" s="2486"/>
    </row>
    <row r="79" spans="1:21" hidden="1">
      <c r="A79" s="738"/>
      <c r="B79" s="816"/>
      <c r="C79" s="3632" t="s">
        <v>1579</v>
      </c>
      <c r="D79" s="3605"/>
      <c r="E79" s="3605"/>
      <c r="F79" s="3577"/>
      <c r="G79" s="2725" t="b">
        <v>1</v>
      </c>
      <c r="H79" s="3630">
        <v>0</v>
      </c>
      <c r="I79" s="2757">
        <v>0</v>
      </c>
      <c r="J79" s="2757">
        <v>0</v>
      </c>
      <c r="K79" s="2757">
        <v>0</v>
      </c>
      <c r="L79" s="2757">
        <v>0</v>
      </c>
      <c r="M79" s="2757">
        <v>0</v>
      </c>
      <c r="N79" s="3586">
        <f t="shared" si="2"/>
        <v>0</v>
      </c>
      <c r="O79" s="661"/>
      <c r="P79" s="768"/>
      <c r="Q79" s="2486"/>
      <c r="R79" s="2486"/>
      <c r="S79" s="2486"/>
      <c r="T79" s="2486"/>
      <c r="U79" s="2486"/>
    </row>
    <row r="80" spans="1:21" hidden="1">
      <c r="A80" s="738"/>
      <c r="B80" s="816"/>
      <c r="C80" s="3632" t="s">
        <v>1579</v>
      </c>
      <c r="D80" s="3605"/>
      <c r="E80" s="3605"/>
      <c r="F80" s="3577"/>
      <c r="G80" s="2725" t="b">
        <v>1</v>
      </c>
      <c r="H80" s="3630">
        <v>0</v>
      </c>
      <c r="I80" s="2757">
        <v>0</v>
      </c>
      <c r="J80" s="2757">
        <v>0</v>
      </c>
      <c r="K80" s="2757">
        <v>0</v>
      </c>
      <c r="L80" s="2757">
        <v>0</v>
      </c>
      <c r="M80" s="2757">
        <v>0</v>
      </c>
      <c r="N80" s="3586">
        <f t="shared" si="2"/>
        <v>0</v>
      </c>
      <c r="O80" s="661"/>
      <c r="P80" s="768"/>
      <c r="Q80" s="2486"/>
      <c r="R80" s="2486"/>
      <c r="S80" s="2486"/>
      <c r="T80" s="2486"/>
      <c r="U80" s="2486"/>
    </row>
    <row r="81" spans="1:21" hidden="1">
      <c r="A81" s="738"/>
      <c r="B81" s="816"/>
      <c r="C81" s="3632" t="s">
        <v>1579</v>
      </c>
      <c r="D81" s="3605"/>
      <c r="E81" s="3605"/>
      <c r="F81" s="3577"/>
      <c r="G81" s="2725" t="b">
        <v>1</v>
      </c>
      <c r="H81" s="3630">
        <v>0</v>
      </c>
      <c r="I81" s="2757">
        <v>0</v>
      </c>
      <c r="J81" s="2757">
        <v>0</v>
      </c>
      <c r="K81" s="2757">
        <v>0</v>
      </c>
      <c r="L81" s="2757">
        <v>0</v>
      </c>
      <c r="M81" s="2757">
        <v>0</v>
      </c>
      <c r="N81" s="3586">
        <f t="shared" si="2"/>
        <v>0</v>
      </c>
      <c r="O81" s="661"/>
      <c r="P81" s="768"/>
      <c r="Q81" s="2486"/>
      <c r="R81" s="2486"/>
      <c r="S81" s="2486"/>
      <c r="T81" s="2486"/>
      <c r="U81" s="2486"/>
    </row>
    <row r="82" spans="1:21" hidden="1">
      <c r="A82" s="738"/>
      <c r="B82" s="816"/>
      <c r="C82" s="3632" t="s">
        <v>1579</v>
      </c>
      <c r="D82" s="3605"/>
      <c r="E82" s="3605"/>
      <c r="F82" s="3577"/>
      <c r="G82" s="2725" t="b">
        <v>1</v>
      </c>
      <c r="H82" s="3630">
        <v>0</v>
      </c>
      <c r="I82" s="2757">
        <v>0</v>
      </c>
      <c r="J82" s="2757">
        <v>0</v>
      </c>
      <c r="K82" s="2757">
        <v>0</v>
      </c>
      <c r="L82" s="2757">
        <v>0</v>
      </c>
      <c r="M82" s="2757">
        <v>0</v>
      </c>
      <c r="N82" s="3586">
        <f t="shared" si="2"/>
        <v>0</v>
      </c>
      <c r="O82" s="661"/>
      <c r="P82" s="768"/>
      <c r="Q82" s="2486"/>
      <c r="R82" s="2486"/>
      <c r="S82" s="2486"/>
      <c r="T82" s="2486"/>
      <c r="U82" s="2486"/>
    </row>
    <row r="83" spans="1:21" hidden="1">
      <c r="A83" s="738"/>
      <c r="B83" s="816"/>
      <c r="C83" s="3632" t="s">
        <v>1579</v>
      </c>
      <c r="D83" s="3605"/>
      <c r="E83" s="3605"/>
      <c r="F83" s="3577"/>
      <c r="G83" s="2725" t="b">
        <v>1</v>
      </c>
      <c r="H83" s="3630">
        <v>0</v>
      </c>
      <c r="I83" s="2757">
        <v>0</v>
      </c>
      <c r="J83" s="2757">
        <v>0</v>
      </c>
      <c r="K83" s="2757">
        <v>0</v>
      </c>
      <c r="L83" s="2757">
        <v>0</v>
      </c>
      <c r="M83" s="2757">
        <v>0</v>
      </c>
      <c r="N83" s="3586">
        <f t="shared" si="2"/>
        <v>0</v>
      </c>
      <c r="O83" s="661"/>
      <c r="P83" s="768"/>
      <c r="Q83" s="2486"/>
      <c r="R83" s="2486"/>
      <c r="S83" s="2486"/>
      <c r="T83" s="2486"/>
      <c r="U83" s="2486"/>
    </row>
    <row r="84" spans="1:21" hidden="1">
      <c r="A84" s="738"/>
      <c r="B84" s="816"/>
      <c r="C84" s="3632" t="s">
        <v>1579</v>
      </c>
      <c r="D84" s="3605"/>
      <c r="E84" s="3605"/>
      <c r="F84" s="3577"/>
      <c r="G84" s="2725" t="b">
        <v>1</v>
      </c>
      <c r="H84" s="3630">
        <v>0</v>
      </c>
      <c r="I84" s="2757">
        <v>0</v>
      </c>
      <c r="J84" s="2757">
        <v>0</v>
      </c>
      <c r="K84" s="2757">
        <v>0</v>
      </c>
      <c r="L84" s="2757">
        <v>0</v>
      </c>
      <c r="M84" s="2757">
        <v>0</v>
      </c>
      <c r="N84" s="3586">
        <f t="shared" si="2"/>
        <v>0</v>
      </c>
      <c r="O84" s="661"/>
      <c r="P84" s="768"/>
      <c r="Q84" s="2486"/>
      <c r="R84" s="2486"/>
      <c r="S84" s="2486"/>
      <c r="T84" s="2486"/>
      <c r="U84" s="2486"/>
    </row>
    <row r="85" spans="1:21" hidden="1">
      <c r="A85" s="738"/>
      <c r="B85" s="816"/>
      <c r="C85" s="3632" t="s">
        <v>1579</v>
      </c>
      <c r="D85" s="3605"/>
      <c r="E85" s="3605"/>
      <c r="F85" s="3577"/>
      <c r="G85" s="2725" t="b">
        <v>1</v>
      </c>
      <c r="H85" s="3630">
        <v>0</v>
      </c>
      <c r="I85" s="2757">
        <v>0</v>
      </c>
      <c r="J85" s="2757">
        <v>0</v>
      </c>
      <c r="K85" s="2757">
        <v>0</v>
      </c>
      <c r="L85" s="2757">
        <v>0</v>
      </c>
      <c r="M85" s="2757">
        <v>0</v>
      </c>
      <c r="N85" s="3586">
        <f t="shared" si="2"/>
        <v>0</v>
      </c>
      <c r="O85" s="661"/>
      <c r="P85" s="768"/>
      <c r="Q85" s="2486"/>
      <c r="R85" s="2486"/>
      <c r="S85" s="2486"/>
      <c r="T85" s="2486"/>
      <c r="U85" s="2486"/>
    </row>
    <row r="86" spans="1:21" hidden="1">
      <c r="A86" s="738"/>
      <c r="B86" s="816"/>
      <c r="C86" s="3632" t="s">
        <v>1579</v>
      </c>
      <c r="D86" s="3605"/>
      <c r="E86" s="3605"/>
      <c r="F86" s="3577"/>
      <c r="G86" s="2725" t="b">
        <v>1</v>
      </c>
      <c r="H86" s="3630">
        <v>0</v>
      </c>
      <c r="I86" s="2757">
        <v>0</v>
      </c>
      <c r="J86" s="2757">
        <v>0</v>
      </c>
      <c r="K86" s="2757">
        <v>0</v>
      </c>
      <c r="L86" s="2757">
        <v>0</v>
      </c>
      <c r="M86" s="2757">
        <v>0</v>
      </c>
      <c r="N86" s="3586">
        <f t="shared" si="2"/>
        <v>0</v>
      </c>
      <c r="O86" s="661"/>
      <c r="P86" s="768"/>
      <c r="Q86" s="2486"/>
      <c r="R86" s="2486"/>
      <c r="S86" s="2486"/>
      <c r="T86" s="2486"/>
      <c r="U86" s="2486"/>
    </row>
    <row r="87" spans="1:21" hidden="1">
      <c r="A87" s="738"/>
      <c r="B87" s="816"/>
      <c r="C87" s="3632" t="s">
        <v>1579</v>
      </c>
      <c r="D87" s="3605"/>
      <c r="E87" s="3605"/>
      <c r="F87" s="3577"/>
      <c r="G87" s="2725" t="b">
        <v>1</v>
      </c>
      <c r="H87" s="3630">
        <v>0</v>
      </c>
      <c r="I87" s="2757">
        <v>0</v>
      </c>
      <c r="J87" s="2757">
        <v>0</v>
      </c>
      <c r="K87" s="2757">
        <v>0</v>
      </c>
      <c r="L87" s="2757">
        <v>0</v>
      </c>
      <c r="M87" s="2757">
        <v>0</v>
      </c>
      <c r="N87" s="3586">
        <f t="shared" si="2"/>
        <v>0</v>
      </c>
      <c r="O87" s="661"/>
      <c r="P87" s="768"/>
      <c r="Q87" s="2486"/>
      <c r="R87" s="2486"/>
      <c r="S87" s="2486"/>
      <c r="T87" s="2486"/>
      <c r="U87" s="2486"/>
    </row>
    <row r="88" spans="1:21" hidden="1">
      <c r="A88" s="738"/>
      <c r="B88" s="816"/>
      <c r="C88" s="3632" t="s">
        <v>1579</v>
      </c>
      <c r="D88" s="3605"/>
      <c r="E88" s="3605"/>
      <c r="F88" s="3577"/>
      <c r="G88" s="2725" t="b">
        <v>1</v>
      </c>
      <c r="H88" s="3630">
        <v>0</v>
      </c>
      <c r="I88" s="2757">
        <v>0</v>
      </c>
      <c r="J88" s="2757">
        <v>0</v>
      </c>
      <c r="K88" s="2757">
        <v>0</v>
      </c>
      <c r="L88" s="2757">
        <v>0</v>
      </c>
      <c r="M88" s="2757">
        <v>0</v>
      </c>
      <c r="N88" s="3586">
        <f t="shared" si="2"/>
        <v>0</v>
      </c>
      <c r="O88" s="661"/>
      <c r="P88" s="768"/>
      <c r="Q88" s="2486"/>
      <c r="R88" s="2486"/>
      <c r="S88" s="2486"/>
      <c r="T88" s="2486"/>
      <c r="U88" s="2486"/>
    </row>
    <row r="89" spans="1:21" hidden="1">
      <c r="A89" s="738"/>
      <c r="B89" s="816"/>
      <c r="C89" s="3632" t="s">
        <v>1579</v>
      </c>
      <c r="D89" s="3605"/>
      <c r="E89" s="3605"/>
      <c r="F89" s="3577"/>
      <c r="G89" s="2725" t="b">
        <v>1</v>
      </c>
      <c r="H89" s="3630">
        <v>0</v>
      </c>
      <c r="I89" s="2757">
        <v>0</v>
      </c>
      <c r="J89" s="2757">
        <v>0</v>
      </c>
      <c r="K89" s="2757">
        <v>0</v>
      </c>
      <c r="L89" s="2757">
        <v>0</v>
      </c>
      <c r="M89" s="2757">
        <v>0</v>
      </c>
      <c r="N89" s="3586">
        <f t="shared" si="2"/>
        <v>0</v>
      </c>
      <c r="O89" s="661"/>
      <c r="P89" s="768"/>
      <c r="Q89" s="2486"/>
      <c r="R89" s="2486"/>
      <c r="S89" s="2486"/>
      <c r="T89" s="2486"/>
      <c r="U89" s="2486"/>
    </row>
    <row r="90" spans="1:21" hidden="1">
      <c r="A90" s="738"/>
      <c r="B90" s="816"/>
      <c r="C90" s="3632" t="s">
        <v>1579</v>
      </c>
      <c r="D90" s="3605"/>
      <c r="E90" s="3605"/>
      <c r="F90" s="3577"/>
      <c r="G90" s="2725" t="b">
        <v>1</v>
      </c>
      <c r="H90" s="3630">
        <v>0</v>
      </c>
      <c r="I90" s="2757">
        <v>0</v>
      </c>
      <c r="J90" s="2757">
        <v>0</v>
      </c>
      <c r="K90" s="2757">
        <v>0</v>
      </c>
      <c r="L90" s="2757">
        <v>0</v>
      </c>
      <c r="M90" s="2757">
        <v>0</v>
      </c>
      <c r="N90" s="3586">
        <f t="shared" si="2"/>
        <v>0</v>
      </c>
      <c r="O90" s="661"/>
      <c r="P90" s="768"/>
      <c r="Q90" s="2486"/>
      <c r="R90" s="2486"/>
      <c r="S90" s="2486"/>
      <c r="T90" s="2486"/>
      <c r="U90" s="2486"/>
    </row>
    <row r="91" spans="1:21" hidden="1">
      <c r="A91" s="738"/>
      <c r="B91" s="816"/>
      <c r="C91" s="3632" t="s">
        <v>1579</v>
      </c>
      <c r="D91" s="3605"/>
      <c r="E91" s="3605"/>
      <c r="F91" s="3577"/>
      <c r="G91" s="2725" t="b">
        <v>1</v>
      </c>
      <c r="H91" s="3630">
        <v>0</v>
      </c>
      <c r="I91" s="2757">
        <v>0</v>
      </c>
      <c r="J91" s="2757">
        <v>0</v>
      </c>
      <c r="K91" s="2757">
        <v>0</v>
      </c>
      <c r="L91" s="2757">
        <v>0</v>
      </c>
      <c r="M91" s="2757">
        <v>0</v>
      </c>
      <c r="N91" s="3586">
        <f t="shared" si="2"/>
        <v>0</v>
      </c>
      <c r="O91" s="661"/>
      <c r="P91" s="768"/>
      <c r="Q91" s="2486"/>
      <c r="R91" s="2486"/>
      <c r="S91" s="2486"/>
      <c r="T91" s="2486"/>
      <c r="U91" s="2486"/>
    </row>
    <row r="92" spans="1:21" hidden="1">
      <c r="A92" s="738"/>
      <c r="B92" s="816"/>
      <c r="C92" s="3632" t="s">
        <v>1579</v>
      </c>
      <c r="D92" s="3605"/>
      <c r="E92" s="3605"/>
      <c r="F92" s="3577"/>
      <c r="G92" s="2725" t="b">
        <v>1</v>
      </c>
      <c r="H92" s="3630">
        <v>0</v>
      </c>
      <c r="I92" s="2757">
        <v>0</v>
      </c>
      <c r="J92" s="2757">
        <v>0</v>
      </c>
      <c r="K92" s="2757">
        <v>0</v>
      </c>
      <c r="L92" s="2757">
        <v>0</v>
      </c>
      <c r="M92" s="2757">
        <v>0</v>
      </c>
      <c r="N92" s="3586">
        <f t="shared" si="2"/>
        <v>0</v>
      </c>
      <c r="O92" s="661"/>
      <c r="P92" s="768"/>
      <c r="Q92" s="2486"/>
      <c r="R92" s="2486"/>
      <c r="S92" s="2486"/>
      <c r="T92" s="2486"/>
      <c r="U92" s="2486"/>
    </row>
    <row r="93" spans="1:21" hidden="1">
      <c r="A93" s="738"/>
      <c r="B93" s="816"/>
      <c r="C93" s="3632" t="s">
        <v>1579</v>
      </c>
      <c r="D93" s="3605"/>
      <c r="E93" s="3605"/>
      <c r="F93" s="3577"/>
      <c r="G93" s="2725" t="b">
        <v>1</v>
      </c>
      <c r="H93" s="3630">
        <v>0</v>
      </c>
      <c r="I93" s="2757">
        <v>0</v>
      </c>
      <c r="J93" s="2757">
        <v>0</v>
      </c>
      <c r="K93" s="2757">
        <v>0</v>
      </c>
      <c r="L93" s="2757">
        <v>0</v>
      </c>
      <c r="M93" s="2757">
        <v>0</v>
      </c>
      <c r="N93" s="3586">
        <f t="shared" si="2"/>
        <v>0</v>
      </c>
      <c r="O93" s="661"/>
      <c r="P93" s="768"/>
      <c r="Q93" s="2486"/>
      <c r="R93" s="2486"/>
      <c r="S93" s="2486"/>
      <c r="T93" s="2486"/>
      <c r="U93" s="2486"/>
    </row>
    <row r="94" spans="1:21" hidden="1">
      <c r="A94" s="738"/>
      <c r="B94" s="816"/>
      <c r="C94" s="3632" t="s">
        <v>1579</v>
      </c>
      <c r="D94" s="3605"/>
      <c r="E94" s="3605"/>
      <c r="F94" s="3577"/>
      <c r="G94" s="2725" t="b">
        <v>1</v>
      </c>
      <c r="H94" s="3630">
        <v>0</v>
      </c>
      <c r="I94" s="2757">
        <v>0</v>
      </c>
      <c r="J94" s="2757">
        <v>0</v>
      </c>
      <c r="K94" s="2757">
        <v>0</v>
      </c>
      <c r="L94" s="2757">
        <v>0</v>
      </c>
      <c r="M94" s="2757">
        <v>0</v>
      </c>
      <c r="N94" s="3586">
        <f t="shared" si="2"/>
        <v>0</v>
      </c>
      <c r="O94" s="661"/>
      <c r="P94" s="768"/>
      <c r="Q94" s="2486"/>
      <c r="R94" s="2486"/>
      <c r="S94" s="2486"/>
      <c r="T94" s="2486"/>
      <c r="U94" s="2486"/>
    </row>
    <row r="95" spans="1:21" hidden="1">
      <c r="A95" s="738"/>
      <c r="B95" s="816"/>
      <c r="C95" s="3632" t="s">
        <v>1579</v>
      </c>
      <c r="D95" s="3605"/>
      <c r="E95" s="3605"/>
      <c r="F95" s="3577"/>
      <c r="G95" s="2725" t="b">
        <v>1</v>
      </c>
      <c r="H95" s="3630">
        <v>0</v>
      </c>
      <c r="I95" s="2757">
        <v>0</v>
      </c>
      <c r="J95" s="2757">
        <v>0</v>
      </c>
      <c r="K95" s="2757">
        <v>0</v>
      </c>
      <c r="L95" s="2757">
        <v>0</v>
      </c>
      <c r="M95" s="2757">
        <v>0</v>
      </c>
      <c r="N95" s="3586">
        <f t="shared" si="2"/>
        <v>0</v>
      </c>
      <c r="O95" s="661"/>
      <c r="P95" s="768"/>
      <c r="Q95" s="2486"/>
      <c r="R95" s="2486"/>
      <c r="S95" s="2486"/>
      <c r="T95" s="2486"/>
      <c r="U95" s="2486"/>
    </row>
    <row r="96" spans="1:21" hidden="1">
      <c r="A96" s="738"/>
      <c r="B96" s="816"/>
      <c r="C96" s="3632" t="s">
        <v>1579</v>
      </c>
      <c r="D96" s="3605"/>
      <c r="E96" s="3605"/>
      <c r="F96" s="3577"/>
      <c r="G96" s="2725" t="b">
        <v>1</v>
      </c>
      <c r="H96" s="3630">
        <v>0</v>
      </c>
      <c r="I96" s="2757">
        <v>0</v>
      </c>
      <c r="J96" s="2757">
        <v>0</v>
      </c>
      <c r="K96" s="2757">
        <v>0</v>
      </c>
      <c r="L96" s="2757">
        <v>0</v>
      </c>
      <c r="M96" s="2757">
        <v>0</v>
      </c>
      <c r="N96" s="3586">
        <f t="shared" si="2"/>
        <v>0</v>
      </c>
      <c r="O96" s="661"/>
      <c r="P96" s="768"/>
      <c r="Q96" s="2486"/>
      <c r="R96" s="2486"/>
      <c r="S96" s="2486"/>
      <c r="T96" s="2486"/>
      <c r="U96" s="2486"/>
    </row>
    <row r="97" spans="1:29" hidden="1">
      <c r="A97" s="738"/>
      <c r="B97" s="816"/>
      <c r="C97" s="3632" t="s">
        <v>1579</v>
      </c>
      <c r="D97" s="3605"/>
      <c r="E97" s="3605"/>
      <c r="F97" s="3577"/>
      <c r="G97" s="2725" t="b">
        <v>1</v>
      </c>
      <c r="H97" s="3630">
        <v>0</v>
      </c>
      <c r="I97" s="2757">
        <v>0</v>
      </c>
      <c r="J97" s="2757">
        <v>0</v>
      </c>
      <c r="K97" s="2757">
        <v>0</v>
      </c>
      <c r="L97" s="2757">
        <v>0</v>
      </c>
      <c r="M97" s="2757">
        <v>0</v>
      </c>
      <c r="N97" s="3586">
        <f t="shared" si="2"/>
        <v>0</v>
      </c>
      <c r="O97" s="661"/>
      <c r="P97" s="768"/>
      <c r="Q97" s="2486"/>
      <c r="R97" s="2486"/>
      <c r="S97" s="2486"/>
      <c r="T97" s="2486"/>
      <c r="U97" s="2486"/>
    </row>
    <row r="98" spans="1:29" hidden="1">
      <c r="A98" s="738"/>
      <c r="B98" s="816"/>
      <c r="C98" s="3632" t="s">
        <v>1579</v>
      </c>
      <c r="D98" s="3605"/>
      <c r="E98" s="3605"/>
      <c r="F98" s="3577"/>
      <c r="G98" s="2725" t="b">
        <v>1</v>
      </c>
      <c r="H98" s="3630">
        <v>0</v>
      </c>
      <c r="I98" s="2757">
        <v>0</v>
      </c>
      <c r="J98" s="2757">
        <v>0</v>
      </c>
      <c r="K98" s="2757">
        <v>0</v>
      </c>
      <c r="L98" s="2757">
        <v>0</v>
      </c>
      <c r="M98" s="2757">
        <v>0</v>
      </c>
      <c r="N98" s="3586">
        <f t="shared" si="2"/>
        <v>0</v>
      </c>
      <c r="O98" s="661"/>
      <c r="P98" s="768"/>
      <c r="Q98" s="2486"/>
      <c r="R98" s="2486"/>
      <c r="S98" s="2486"/>
      <c r="T98" s="2486"/>
      <c r="U98" s="2486"/>
    </row>
    <row r="99" spans="1:29" hidden="1">
      <c r="A99" s="738"/>
      <c r="B99" s="816"/>
      <c r="C99" s="3632" t="s">
        <v>1579</v>
      </c>
      <c r="D99" s="3605"/>
      <c r="E99" s="3605"/>
      <c r="F99" s="3577"/>
      <c r="G99" s="2725" t="b">
        <v>1</v>
      </c>
      <c r="H99" s="3630">
        <v>0</v>
      </c>
      <c r="I99" s="2757">
        <v>0</v>
      </c>
      <c r="J99" s="2757">
        <v>0</v>
      </c>
      <c r="K99" s="2757">
        <v>0</v>
      </c>
      <c r="L99" s="2757">
        <v>0</v>
      </c>
      <c r="M99" s="2757">
        <v>0</v>
      </c>
      <c r="N99" s="3586">
        <f t="shared" si="2"/>
        <v>0</v>
      </c>
      <c r="O99" s="661"/>
      <c r="P99" s="768"/>
      <c r="Q99" s="2486"/>
      <c r="R99" s="2486"/>
      <c r="S99" s="2486"/>
      <c r="T99" s="2486"/>
      <c r="U99" s="2486"/>
    </row>
    <row r="100" spans="1:29" hidden="1">
      <c r="A100" s="738"/>
      <c r="B100" s="816"/>
      <c r="C100" s="3632" t="s">
        <v>1579</v>
      </c>
      <c r="D100" s="3605"/>
      <c r="E100" s="3605"/>
      <c r="F100" s="3577"/>
      <c r="G100" s="2725" t="b">
        <v>1</v>
      </c>
      <c r="H100" s="3630">
        <v>0</v>
      </c>
      <c r="I100" s="2757">
        <v>0</v>
      </c>
      <c r="J100" s="2757">
        <v>0</v>
      </c>
      <c r="K100" s="2757">
        <v>0</v>
      </c>
      <c r="L100" s="2757">
        <v>0</v>
      </c>
      <c r="M100" s="2757">
        <v>0</v>
      </c>
      <c r="N100" s="3586">
        <f t="shared" si="2"/>
        <v>0</v>
      </c>
      <c r="O100" s="661"/>
      <c r="P100" s="768"/>
      <c r="Q100" s="2486"/>
      <c r="R100" s="2486"/>
      <c r="S100" s="2486"/>
      <c r="T100" s="2486"/>
      <c r="U100" s="2486"/>
    </row>
    <row r="101" spans="1:29" hidden="1">
      <c r="A101" s="738"/>
      <c r="B101" s="816"/>
      <c r="C101" s="3632" t="s">
        <v>1579</v>
      </c>
      <c r="D101" s="3592"/>
      <c r="E101" s="3592"/>
      <c r="F101" s="2775"/>
      <c r="G101" s="2725" t="b">
        <v>1</v>
      </c>
      <c r="H101" s="3630">
        <v>0</v>
      </c>
      <c r="I101" s="2757">
        <v>0</v>
      </c>
      <c r="J101" s="2757">
        <v>0</v>
      </c>
      <c r="K101" s="2757">
        <v>0</v>
      </c>
      <c r="L101" s="2757">
        <v>0</v>
      </c>
      <c r="M101" s="2757">
        <v>0</v>
      </c>
      <c r="N101" s="3586">
        <f t="shared" si="2"/>
        <v>0</v>
      </c>
      <c r="O101" s="661"/>
      <c r="P101" s="768"/>
      <c r="Q101" s="2486"/>
      <c r="R101" s="2486"/>
      <c r="S101" s="2486"/>
      <c r="T101" s="2486"/>
      <c r="U101" s="2486"/>
    </row>
    <row r="102" spans="1:29">
      <c r="A102" s="738"/>
      <c r="B102" s="816"/>
      <c r="C102" s="556" t="s">
        <v>1269</v>
      </c>
      <c r="D102" s="678"/>
      <c r="E102" s="678"/>
      <c r="F102" s="679"/>
      <c r="G102" s="172"/>
      <c r="H102" s="680"/>
      <c r="I102" s="3593">
        <f t="shared" ref="I102:N102" si="3">SUMIF($G$13:$G$101,"TRUE",I13:I101)</f>
        <v>0</v>
      </c>
      <c r="J102" s="3593">
        <f t="shared" si="3"/>
        <v>0</v>
      </c>
      <c r="K102" s="3593">
        <f t="shared" si="3"/>
        <v>0</v>
      </c>
      <c r="L102" s="3593">
        <f t="shared" si="3"/>
        <v>0</v>
      </c>
      <c r="M102" s="3593">
        <f t="shared" si="3"/>
        <v>0</v>
      </c>
      <c r="N102" s="3594">
        <f t="shared" si="3"/>
        <v>0</v>
      </c>
      <c r="O102" s="661"/>
      <c r="P102" s="769"/>
      <c r="Q102" s="6534"/>
      <c r="R102" s="6534"/>
      <c r="S102" s="6534"/>
      <c r="T102" s="6534"/>
      <c r="U102" s="6534"/>
    </row>
    <row r="103" spans="1:29" s="179" customFormat="1" ht="13.5" thickBot="1">
      <c r="A103" s="740"/>
      <c r="B103" s="822"/>
      <c r="C103" s="561" t="s">
        <v>1270</v>
      </c>
      <c r="D103" s="562"/>
      <c r="E103" s="562"/>
      <c r="F103" s="452"/>
      <c r="G103" s="563"/>
      <c r="H103" s="563"/>
      <c r="I103" s="3595">
        <f t="shared" ref="I103:N103" si="4">SUM(I13:I101)</f>
        <v>0</v>
      </c>
      <c r="J103" s="3595">
        <f t="shared" si="4"/>
        <v>0</v>
      </c>
      <c r="K103" s="3595">
        <f t="shared" si="4"/>
        <v>0</v>
      </c>
      <c r="L103" s="3595">
        <f t="shared" si="4"/>
        <v>0</v>
      </c>
      <c r="M103" s="3595">
        <f t="shared" si="4"/>
        <v>0</v>
      </c>
      <c r="N103" s="3596">
        <f t="shared" si="4"/>
        <v>0</v>
      </c>
      <c r="O103" s="662"/>
      <c r="P103" s="769"/>
      <c r="Q103" s="6534"/>
      <c r="R103" s="6534"/>
      <c r="S103" s="6534"/>
      <c r="T103" s="6534"/>
      <c r="U103" s="6534"/>
      <c r="V103" s="1195"/>
      <c r="W103" s="1195"/>
      <c r="X103" s="1195"/>
      <c r="Y103" s="1195"/>
      <c r="Z103" s="1195"/>
      <c r="AA103" s="1195"/>
      <c r="AB103" s="1195"/>
      <c r="AC103" s="1195"/>
    </row>
    <row r="104" spans="1:29">
      <c r="A104" s="738"/>
      <c r="B104" s="816"/>
      <c r="C104" s="820"/>
      <c r="D104" s="820"/>
      <c r="E104" s="820"/>
      <c r="F104" s="870"/>
      <c r="G104" s="870"/>
      <c r="H104" s="870"/>
      <c r="I104" s="870"/>
      <c r="J104" s="870"/>
      <c r="K104" s="871"/>
      <c r="L104" s="871"/>
      <c r="M104" s="871"/>
      <c r="N104" s="871"/>
      <c r="O104" s="662"/>
      <c r="P104" s="770"/>
      <c r="Q104" s="3631"/>
      <c r="R104" s="3631"/>
      <c r="S104" s="3631"/>
      <c r="T104" s="3631"/>
      <c r="U104" s="3631"/>
    </row>
    <row r="105" spans="1:29">
      <c r="A105" s="738"/>
      <c r="B105" s="816"/>
      <c r="C105" s="237" t="s">
        <v>56</v>
      </c>
      <c r="D105" s="872" t="s">
        <v>3241</v>
      </c>
      <c r="E105" s="661"/>
      <c r="F105" s="69"/>
      <c r="G105" s="661"/>
      <c r="H105" s="661"/>
      <c r="I105" s="661"/>
      <c r="J105" s="661"/>
      <c r="K105" s="69"/>
      <c r="L105" s="871"/>
      <c r="M105" s="871"/>
      <c r="N105" s="871"/>
      <c r="O105" s="662"/>
      <c r="P105" s="770"/>
      <c r="Q105" s="3631"/>
      <c r="R105" s="3631"/>
      <c r="S105" s="3631"/>
      <c r="T105" s="3631"/>
      <c r="U105" s="3631"/>
    </row>
    <row r="106" spans="1:29">
      <c r="A106" s="738"/>
      <c r="B106" s="816"/>
      <c r="C106" s="287"/>
      <c r="D106" s="100" t="s">
        <v>1271</v>
      </c>
      <c r="E106" s="661"/>
      <c r="F106" s="69"/>
      <c r="G106" s="661"/>
      <c r="H106" s="661"/>
      <c r="I106" s="661"/>
      <c r="J106" s="661"/>
      <c r="K106" s="65"/>
      <c r="L106" s="871"/>
      <c r="M106" s="871"/>
      <c r="N106" s="3428" t="s">
        <v>1279</v>
      </c>
      <c r="O106" s="662"/>
      <c r="P106" s="770"/>
      <c r="Q106" s="3631"/>
      <c r="R106" s="3631"/>
      <c r="S106" s="3631"/>
      <c r="T106" s="3631"/>
      <c r="U106" s="3631"/>
    </row>
    <row r="107" spans="1:29">
      <c r="A107" s="738"/>
      <c r="B107" s="816"/>
      <c r="C107" s="69"/>
      <c r="D107" s="60"/>
      <c r="E107" s="661"/>
      <c r="F107" s="60"/>
      <c r="G107" s="661"/>
      <c r="H107" s="661"/>
      <c r="I107" s="661"/>
      <c r="J107" s="661"/>
      <c r="K107" s="877"/>
      <c r="L107" s="877"/>
      <c r="M107" s="877"/>
      <c r="N107" s="877"/>
      <c r="O107" s="662"/>
      <c r="P107" s="771"/>
      <c r="Q107" s="7031"/>
      <c r="R107" s="7031"/>
      <c r="S107" s="7031"/>
      <c r="T107" s="7031"/>
      <c r="U107" s="7031"/>
    </row>
    <row r="108" spans="1:29">
      <c r="A108" s="738"/>
      <c r="B108" s="741"/>
      <c r="C108" s="738"/>
      <c r="D108" s="738"/>
      <c r="E108" s="738"/>
      <c r="F108" s="719"/>
      <c r="G108" s="720"/>
      <c r="H108" s="720"/>
      <c r="I108" s="720"/>
      <c r="J108" s="720"/>
      <c r="K108" s="725"/>
      <c r="L108" s="740"/>
      <c r="M108" s="740"/>
      <c r="N108" s="740"/>
      <c r="O108" s="740"/>
      <c r="P108" s="760"/>
      <c r="Q108" s="1195"/>
      <c r="R108" s="1195"/>
      <c r="S108" s="1195"/>
      <c r="T108" s="1195"/>
      <c r="U108" s="1195"/>
    </row>
    <row r="109" spans="1:29">
      <c r="A109" s="738"/>
      <c r="B109" s="741"/>
      <c r="C109" s="738"/>
      <c r="D109" s="738"/>
      <c r="E109" s="738"/>
      <c r="F109" s="719"/>
      <c r="G109" s="720"/>
      <c r="H109" s="720"/>
      <c r="I109" s="720"/>
      <c r="J109" s="720"/>
      <c r="K109" s="724"/>
      <c r="L109" s="740"/>
      <c r="M109" s="740"/>
      <c r="N109" s="740"/>
      <c r="O109" s="740"/>
      <c r="P109" s="760"/>
      <c r="Q109" s="1195"/>
      <c r="R109" s="1195"/>
      <c r="S109" s="1195"/>
      <c r="T109" s="1195"/>
      <c r="U109" s="1195"/>
    </row>
    <row r="110" spans="1:29">
      <c r="A110" s="738"/>
      <c r="B110" s="741"/>
      <c r="C110" s="738"/>
      <c r="D110" s="738"/>
      <c r="E110" s="738"/>
      <c r="F110" s="727"/>
      <c r="G110" s="720"/>
      <c r="H110" s="720"/>
      <c r="I110" s="720"/>
      <c r="J110" s="720"/>
      <c r="K110" s="724"/>
      <c r="L110" s="740"/>
      <c r="M110" s="740"/>
      <c r="N110" s="740"/>
      <c r="O110" s="740"/>
      <c r="P110" s="760"/>
      <c r="Q110" s="1195"/>
      <c r="R110" s="1195"/>
      <c r="S110" s="1195"/>
      <c r="T110" s="1195"/>
      <c r="U110" s="1195"/>
    </row>
    <row r="111" spans="1:29">
      <c r="A111" s="738"/>
      <c r="B111" s="741"/>
      <c r="C111" s="738"/>
      <c r="D111" s="738"/>
      <c r="E111" s="738"/>
      <c r="F111" s="719"/>
      <c r="G111" s="720"/>
      <c r="H111" s="720"/>
      <c r="I111" s="720"/>
      <c r="J111" s="720"/>
      <c r="K111" s="724"/>
      <c r="L111" s="740"/>
      <c r="M111" s="740"/>
      <c r="N111" s="740"/>
      <c r="O111" s="740"/>
      <c r="P111" s="760"/>
      <c r="Q111" s="1195"/>
      <c r="R111" s="1195"/>
      <c r="S111" s="1195"/>
      <c r="T111" s="1195"/>
      <c r="U111" s="1195"/>
    </row>
    <row r="112" spans="1:29" hidden="1">
      <c r="K112" s="179"/>
      <c r="L112" s="179"/>
      <c r="M112" s="179"/>
      <c r="N112" s="179"/>
      <c r="O112" s="179"/>
      <c r="P112" s="1195"/>
      <c r="Q112" s="1195"/>
      <c r="R112" s="1195"/>
      <c r="S112" s="1195"/>
      <c r="T112" s="1195"/>
      <c r="U112" s="1195"/>
    </row>
    <row r="113" spans="11:21" hidden="1">
      <c r="K113" s="179"/>
      <c r="L113" s="179"/>
      <c r="M113" s="179"/>
      <c r="N113" s="179"/>
      <c r="O113" s="179"/>
      <c r="P113" s="1195"/>
      <c r="Q113" s="1195"/>
      <c r="R113" s="1195"/>
      <c r="S113" s="1195"/>
      <c r="T113" s="1195"/>
      <c r="U113" s="1195"/>
    </row>
  </sheetData>
  <sheetProtection formatCells="0" formatColumns="0" formatRows="0"/>
  <customSheetViews>
    <customSheetView guid="{CC70D5D3-3A1F-46AA-BDCE-F692C2C36BEE}" fitToPage="1">
      <selection activeCell="N29" sqref="N29"/>
      <pageMargins left="0.7" right="0.7" top="0.75" bottom="0.75" header="0.3" footer="0.3"/>
      <pageSetup paperSize="5" scale="35" fitToHeight="0" orientation="landscape" r:id="rId1"/>
    </customSheetView>
    <customSheetView guid="{41E394DC-1FDD-4D1F-8620-137B7012DC10}" showGridLines="0" fitToPage="1">
      <pane xSplit="2" ySplit="12" topLeftCell="C13" activePane="bottomRight" state="frozen"/>
      <selection pane="bottomRight" activeCell="A4" sqref="A4"/>
      <pageMargins left="0.7" right="0.7" top="0.75" bottom="0.75" header="0.3" footer="0.3"/>
      <pageSetup paperSize="5" scale="35" fitToHeight="0" orientation="landscape" r:id="rId2"/>
    </customSheetView>
    <customSheetView guid="{DD364770-73A1-4C6D-9516-629A57F0EB18}" showGridLines="0" fitToPage="1">
      <pane xSplit="3" ySplit="12" topLeftCell="D23" activePane="bottomRight" state="frozen"/>
      <selection pane="bottomRight" activeCell="D30" sqref="D30"/>
      <pageMargins left="0.7" right="0.7" top="0.75" bottom="0.75" header="0.3" footer="0.3"/>
      <pageSetup paperSize="5" scale="35" fitToHeight="0" orientation="landscape" r:id="rId3"/>
    </customSheetView>
    <customSheetView guid="{E14211BF-3959-45CF-A937-AD36AACCEFAC}" showGridLines="0" fitToPage="1">
      <pane xSplit="2" ySplit="12" topLeftCell="C13" activePane="bottomRight" state="frozen"/>
      <selection pane="bottomRight" activeCell="A4" sqref="A4"/>
      <pageMargins left="0.7" right="0.7" top="0.75" bottom="0.75" header="0.3" footer="0.3"/>
      <pageSetup paperSize="5" scale="35" fitToHeight="0" orientation="landscape" r:id="rId4"/>
    </customSheetView>
    <customSheetView guid="{F416BD5B-C3AD-4F61-AAB2-55950A9B7E72}" fitToPage="1">
      <selection activeCell="I16" sqref="I16"/>
      <pageMargins left="0.7" right="0.7" top="0.75" bottom="0.75" header="0.3" footer="0.3"/>
      <pageSetup paperSize="5" scale="35" fitToHeight="0" orientation="landscape" r:id="rId5"/>
    </customSheetView>
  </customSheetViews>
  <mergeCells count="5">
    <mergeCell ref="D7:D10"/>
    <mergeCell ref="E7:E11"/>
    <mergeCell ref="H7:H11"/>
    <mergeCell ref="D4:F4"/>
    <mergeCell ref="D5:F5"/>
  </mergeCells>
  <hyperlinks>
    <hyperlink ref="N106" location="Index!A1" display="Index" xr:uid="{00000000-0004-0000-4A00-000000000000}"/>
  </hyperlinks>
  <pageMargins left="0.7" right="0.7" top="0.75" bottom="0.75" header="0.3" footer="0.3"/>
  <pageSetup paperSize="5" scale="35" fitToHeight="0" orientation="landscape" r:id="rId6"/>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Sheet69">
    <tabColor rgb="FF7030A0"/>
  </sheetPr>
  <dimension ref="A1:S77"/>
  <sheetViews>
    <sheetView workbookViewId="0"/>
  </sheetViews>
  <sheetFormatPr defaultColWidth="0" defaultRowHeight="15" zeroHeight="1"/>
  <cols>
    <col min="1" max="2" width="9.140625" style="7033" customWidth="1"/>
    <col min="3" max="4" width="27.42578125" style="7033" customWidth="1"/>
    <col min="5" max="5" width="14.28515625" style="7033" customWidth="1"/>
    <col min="6" max="9" width="16.28515625" style="7033" customWidth="1"/>
    <col min="10" max="10" width="17.28515625" style="7033" customWidth="1"/>
    <col min="11" max="11" width="14.140625" style="7033" customWidth="1"/>
    <col min="12" max="13" width="16.28515625" style="7033" customWidth="1"/>
    <col min="14" max="14" width="12.28515625" style="7033" customWidth="1"/>
    <col min="15" max="15" width="14" style="7033" customWidth="1"/>
    <col min="16" max="16" width="12.28515625" style="7033" customWidth="1"/>
    <col min="17" max="17" width="18.7109375" style="7033" customWidth="1"/>
    <col min="18" max="18" width="4.140625" style="7033" customWidth="1"/>
    <col min="19" max="19" width="13.140625" style="7033" customWidth="1"/>
    <col min="20" max="16384" width="9.140625" style="7033" hidden="1"/>
  </cols>
  <sheetData>
    <row r="1" spans="1:19">
      <c r="A1" s="755"/>
      <c r="B1" s="755"/>
      <c r="C1" s="755"/>
      <c r="D1" s="755"/>
      <c r="E1" s="755"/>
      <c r="F1" s="755"/>
      <c r="G1" s="755"/>
      <c r="H1" s="755"/>
      <c r="I1" s="755"/>
      <c r="J1" s="755"/>
      <c r="K1" s="755"/>
      <c r="L1" s="755"/>
      <c r="M1" s="755"/>
      <c r="N1" s="755"/>
      <c r="O1" s="755"/>
      <c r="P1" s="755"/>
      <c r="Q1" s="755"/>
      <c r="R1" s="755"/>
      <c r="S1" s="755"/>
    </row>
    <row r="2" spans="1:19">
      <c r="A2" s="755"/>
      <c r="B2" s="803"/>
      <c r="C2" s="803"/>
      <c r="D2" s="803"/>
      <c r="E2" s="803"/>
      <c r="F2" s="803"/>
      <c r="G2" s="803"/>
      <c r="H2" s="803"/>
      <c r="I2" s="803"/>
      <c r="J2" s="803"/>
      <c r="K2" s="803"/>
      <c r="L2" s="803"/>
      <c r="M2" s="803"/>
      <c r="N2" s="803"/>
      <c r="O2" s="803"/>
      <c r="P2" s="803"/>
      <c r="Q2" s="803"/>
      <c r="R2" s="803"/>
      <c r="S2" s="755"/>
    </row>
    <row r="3" spans="1:19" s="6996" customFormat="1" ht="17.25" thickBot="1">
      <c r="A3" s="720"/>
      <c r="B3" s="69"/>
      <c r="C3" s="1"/>
      <c r="D3" s="1"/>
      <c r="E3" s="1"/>
      <c r="F3" s="69"/>
      <c r="G3" s="69"/>
      <c r="H3" s="69"/>
      <c r="I3" s="69"/>
      <c r="J3" s="69"/>
      <c r="K3" s="192"/>
      <c r="L3" s="69"/>
      <c r="M3" s="192"/>
      <c r="N3" s="69"/>
      <c r="O3" s="69"/>
      <c r="P3" s="69"/>
      <c r="Q3" s="62" t="s">
        <v>2871</v>
      </c>
      <c r="R3" s="192"/>
      <c r="S3" s="720"/>
    </row>
    <row r="4" spans="1:19" s="6996" customFormat="1" ht="16.5" thickBot="1">
      <c r="A4" s="720"/>
      <c r="B4" s="69"/>
      <c r="C4" s="2858" t="s">
        <v>3015</v>
      </c>
      <c r="D4" s="2856"/>
      <c r="E4" s="2856"/>
      <c r="F4" s="2857"/>
      <c r="G4" s="682"/>
      <c r="H4" s="215"/>
      <c r="I4" s="69"/>
      <c r="J4" s="69"/>
      <c r="K4" s="69"/>
      <c r="L4" s="69"/>
      <c r="M4" s="69"/>
      <c r="N4" s="69"/>
      <c r="O4" s="69"/>
      <c r="P4" s="69"/>
      <c r="Q4" s="69"/>
      <c r="R4" s="69"/>
      <c r="S4" s="720"/>
    </row>
    <row r="5" spans="1:19" s="6959" customFormat="1" ht="18.75">
      <c r="A5" s="757"/>
      <c r="B5" s="283"/>
      <c r="C5" s="2853" t="s">
        <v>57</v>
      </c>
      <c r="D5" s="8622" t="str">
        <f>Y!D4</f>
        <v>ABC Company</v>
      </c>
      <c r="E5" s="8623"/>
      <c r="F5" s="8624"/>
      <c r="G5" s="682"/>
      <c r="H5" s="681"/>
      <c r="I5" s="283"/>
      <c r="J5" s="283"/>
      <c r="K5" s="283"/>
      <c r="L5" s="283"/>
      <c r="M5" s="283"/>
      <c r="N5" s="283"/>
      <c r="O5" s="283"/>
      <c r="P5" s="311"/>
      <c r="Q5" s="311"/>
      <c r="R5" s="311"/>
      <c r="S5" s="757"/>
    </row>
    <row r="6" spans="1:19" s="6959" customFormat="1" ht="19.5" thickBot="1">
      <c r="A6" s="757"/>
      <c r="B6" s="283"/>
      <c r="C6" s="2836" t="s">
        <v>2719</v>
      </c>
      <c r="D6" s="8625">
        <f>Y!D5</f>
        <v>44196</v>
      </c>
      <c r="E6" s="8626"/>
      <c r="F6" s="8627"/>
      <c r="G6" s="682"/>
      <c r="H6" s="681"/>
      <c r="I6" s="283"/>
      <c r="J6" s="283"/>
      <c r="K6" s="283"/>
      <c r="L6" s="283"/>
      <c r="M6" s="283"/>
      <c r="N6" s="87"/>
      <c r="O6" s="87"/>
      <c r="P6" s="87"/>
      <c r="Q6" s="87"/>
      <c r="R6" s="87"/>
      <c r="S6" s="757"/>
    </row>
    <row r="7" spans="1:19" s="6996" customFormat="1" ht="13.5" thickBot="1">
      <c r="A7" s="720"/>
      <c r="B7" s="69"/>
      <c r="C7" s="69"/>
      <c r="D7" s="69"/>
      <c r="E7" s="69"/>
      <c r="F7" s="69"/>
      <c r="G7" s="69"/>
      <c r="H7" s="69"/>
      <c r="I7" s="69"/>
      <c r="J7" s="69"/>
      <c r="K7" s="69"/>
      <c r="L7" s="69"/>
      <c r="M7" s="69"/>
      <c r="N7" s="69"/>
      <c r="O7" s="69"/>
      <c r="P7" s="69"/>
      <c r="Q7" s="69"/>
      <c r="R7" s="69"/>
      <c r="S7" s="720"/>
    </row>
    <row r="8" spans="1:19">
      <c r="A8" s="755"/>
      <c r="B8" s="803"/>
      <c r="C8" s="685"/>
      <c r="D8" s="686"/>
      <c r="E8" s="686"/>
      <c r="F8" s="8818" t="s">
        <v>1580</v>
      </c>
      <c r="G8" s="8818"/>
      <c r="H8" s="8818"/>
      <c r="I8" s="8818" t="s">
        <v>1581</v>
      </c>
      <c r="J8" s="8818"/>
      <c r="K8" s="8818"/>
      <c r="L8" s="686" t="s">
        <v>1582</v>
      </c>
      <c r="M8" s="686" t="s">
        <v>1583</v>
      </c>
      <c r="N8" s="686"/>
      <c r="O8" s="686"/>
      <c r="P8" s="686"/>
      <c r="Q8" s="687"/>
      <c r="R8" s="803"/>
      <c r="S8" s="725"/>
    </row>
    <row r="9" spans="1:19">
      <c r="A9" s="755"/>
      <c r="B9" s="803"/>
      <c r="C9" s="308"/>
      <c r="D9" s="273" t="s">
        <v>1273</v>
      </c>
      <c r="E9" s="273" t="s">
        <v>1584</v>
      </c>
      <c r="F9" s="683" t="s">
        <v>1585</v>
      </c>
      <c r="G9" s="270" t="s">
        <v>1586</v>
      </c>
      <c r="H9" s="683" t="s">
        <v>1376</v>
      </c>
      <c r="I9" s="270" t="s">
        <v>1587</v>
      </c>
      <c r="J9" s="683" t="s">
        <v>1588</v>
      </c>
      <c r="K9" s="270" t="s">
        <v>631</v>
      </c>
      <c r="L9" s="270" t="s">
        <v>1589</v>
      </c>
      <c r="M9" s="270" t="s">
        <v>230</v>
      </c>
      <c r="N9" s="270" t="s">
        <v>1249</v>
      </c>
      <c r="O9" s="270" t="s">
        <v>1250</v>
      </c>
      <c r="P9" s="3822" t="s">
        <v>4162</v>
      </c>
      <c r="Q9" s="3857" t="s">
        <v>1262</v>
      </c>
      <c r="R9" s="803"/>
      <c r="S9" s="725"/>
    </row>
    <row r="10" spans="1:19">
      <c r="A10" s="755"/>
      <c r="B10" s="803"/>
      <c r="C10" s="308" t="s">
        <v>24</v>
      </c>
      <c r="D10" s="273" t="s">
        <v>1279</v>
      </c>
      <c r="E10" s="273" t="s">
        <v>1590</v>
      </c>
      <c r="F10" s="270" t="s">
        <v>643</v>
      </c>
      <c r="G10" s="270" t="s">
        <v>475</v>
      </c>
      <c r="H10" s="270" t="s">
        <v>618</v>
      </c>
      <c r="I10" s="270" t="s">
        <v>1591</v>
      </c>
      <c r="J10" s="270" t="s">
        <v>1592</v>
      </c>
      <c r="K10" s="270" t="s">
        <v>1261</v>
      </c>
      <c r="L10" s="270" t="s">
        <v>1593</v>
      </c>
      <c r="M10" s="270"/>
      <c r="N10" s="270" t="s">
        <v>1261</v>
      </c>
      <c r="O10" s="270" t="s">
        <v>1261</v>
      </c>
      <c r="P10" s="2837" t="s">
        <v>1261</v>
      </c>
      <c r="Q10" s="3857" t="s">
        <v>1261</v>
      </c>
      <c r="R10" s="803"/>
      <c r="S10" s="725"/>
    </row>
    <row r="11" spans="1:19">
      <c r="A11" s="755"/>
      <c r="B11" s="803"/>
      <c r="C11" s="308" t="s">
        <v>2</v>
      </c>
      <c r="D11" s="273" t="s">
        <v>826</v>
      </c>
      <c r="E11" s="273" t="s">
        <v>1260</v>
      </c>
      <c r="F11" s="270" t="s">
        <v>1594</v>
      </c>
      <c r="G11" s="270" t="s">
        <v>1594</v>
      </c>
      <c r="H11" s="270" t="s">
        <v>1595</v>
      </c>
      <c r="I11" s="270"/>
      <c r="J11" s="270"/>
      <c r="K11" s="270"/>
      <c r="L11" s="270"/>
      <c r="M11" s="270"/>
      <c r="N11" s="270"/>
      <c r="O11" s="270"/>
      <c r="P11" s="270"/>
      <c r="Q11" s="298"/>
      <c r="R11" s="803"/>
      <c r="S11" s="725"/>
    </row>
    <row r="12" spans="1:19">
      <c r="A12" s="755"/>
      <c r="B12" s="803"/>
      <c r="C12" s="309" t="s">
        <v>1596</v>
      </c>
      <c r="D12" s="576" t="s">
        <v>344</v>
      </c>
      <c r="E12" s="576" t="s">
        <v>390</v>
      </c>
      <c r="F12" s="684" t="s">
        <v>1597</v>
      </c>
      <c r="G12" s="684" t="s">
        <v>1597</v>
      </c>
      <c r="H12" s="684" t="s">
        <v>1598</v>
      </c>
      <c r="I12" s="684"/>
      <c r="J12" s="684"/>
      <c r="K12" s="684"/>
      <c r="L12" s="684"/>
      <c r="M12" s="684"/>
      <c r="N12" s="684"/>
      <c r="O12" s="684"/>
      <c r="P12" s="684"/>
      <c r="Q12" s="629" t="s">
        <v>1599</v>
      </c>
      <c r="R12" s="803"/>
      <c r="S12" s="725"/>
    </row>
    <row r="13" spans="1:19">
      <c r="A13" s="755"/>
      <c r="B13" s="803"/>
      <c r="C13" s="807" t="s">
        <v>392</v>
      </c>
      <c r="D13" s="808" t="s">
        <v>409</v>
      </c>
      <c r="E13" s="809" t="s">
        <v>410</v>
      </c>
      <c r="F13" s="809" t="s">
        <v>411</v>
      </c>
      <c r="G13" s="809" t="s">
        <v>412</v>
      </c>
      <c r="H13" s="809" t="s">
        <v>413</v>
      </c>
      <c r="I13" s="809" t="s">
        <v>414</v>
      </c>
      <c r="J13" s="809" t="s">
        <v>415</v>
      </c>
      <c r="K13" s="809" t="s">
        <v>416</v>
      </c>
      <c r="L13" s="810" t="s">
        <v>417</v>
      </c>
      <c r="M13" s="810" t="s">
        <v>418</v>
      </c>
      <c r="N13" s="810" t="s">
        <v>419</v>
      </c>
      <c r="O13" s="810" t="s">
        <v>420</v>
      </c>
      <c r="P13" s="810" t="s">
        <v>421</v>
      </c>
      <c r="Q13" s="688" t="s">
        <v>422</v>
      </c>
      <c r="R13" s="803"/>
      <c r="S13" s="725"/>
    </row>
    <row r="14" spans="1:19" s="7034" customFormat="1" ht="12.75">
      <c r="A14" s="758"/>
      <c r="B14" s="804"/>
      <c r="C14" s="965"/>
      <c r="D14" s="966"/>
      <c r="E14" s="966"/>
      <c r="F14" s="967"/>
      <c r="G14" s="967"/>
      <c r="H14" s="968"/>
      <c r="I14" s="968"/>
      <c r="J14" s="968"/>
      <c r="K14" s="968"/>
      <c r="L14" s="968"/>
      <c r="M14" s="968"/>
      <c r="N14" s="968"/>
      <c r="O14" s="968"/>
      <c r="P14" s="968"/>
      <c r="Q14" s="899"/>
      <c r="R14" s="814"/>
      <c r="S14" s="725"/>
    </row>
    <row r="15" spans="1:19" s="6996" customFormat="1" ht="15.75">
      <c r="A15" s="720"/>
      <c r="B15" s="69"/>
      <c r="C15" s="965" t="s">
        <v>1600</v>
      </c>
      <c r="D15" s="3617"/>
      <c r="E15" s="948"/>
      <c r="F15" s="3618"/>
      <c r="G15" s="3619"/>
      <c r="H15" s="3620"/>
      <c r="I15" s="3620"/>
      <c r="J15" s="3620"/>
      <c r="K15" s="3620"/>
      <c r="L15" s="3620"/>
      <c r="M15" s="3620"/>
      <c r="N15" s="3620"/>
      <c r="O15" s="3620"/>
      <c r="P15" s="3620"/>
      <c r="Q15" s="3621">
        <f>N15+O15-P15</f>
        <v>0</v>
      </c>
      <c r="R15" s="69"/>
      <c r="S15" s="725"/>
    </row>
    <row r="16" spans="1:19" s="7035" customFormat="1">
      <c r="A16" s="759"/>
      <c r="B16" s="805"/>
      <c r="C16" s="965" t="s">
        <v>1601</v>
      </c>
      <c r="D16" s="966"/>
      <c r="E16" s="948"/>
      <c r="F16" s="967"/>
      <c r="G16" s="967"/>
      <c r="H16" s="968"/>
      <c r="I16" s="968"/>
      <c r="J16" s="968"/>
      <c r="K16" s="968"/>
      <c r="L16" s="968"/>
      <c r="M16" s="968"/>
      <c r="N16" s="968"/>
      <c r="O16" s="968"/>
      <c r="P16" s="968"/>
      <c r="Q16" s="3621">
        <f>N16+O16-P16</f>
        <v>0</v>
      </c>
      <c r="R16" s="803"/>
      <c r="S16" s="725"/>
    </row>
    <row r="17" spans="1:19" s="7035" customFormat="1">
      <c r="A17" s="759"/>
      <c r="B17" s="805"/>
      <c r="C17" s="965" t="s">
        <v>1602</v>
      </c>
      <c r="D17" s="966"/>
      <c r="E17" s="948"/>
      <c r="F17" s="967"/>
      <c r="G17" s="967"/>
      <c r="H17" s="968"/>
      <c r="I17" s="968"/>
      <c r="J17" s="968"/>
      <c r="K17" s="968"/>
      <c r="L17" s="968"/>
      <c r="M17" s="968"/>
      <c r="N17" s="968"/>
      <c r="O17" s="968"/>
      <c r="P17" s="968"/>
      <c r="Q17" s="3621">
        <f>N17+O17-P17</f>
        <v>0</v>
      </c>
      <c r="R17" s="803"/>
      <c r="S17" s="725"/>
    </row>
    <row r="18" spans="1:19" s="7035" customFormat="1" hidden="1">
      <c r="A18" s="759"/>
      <c r="B18" s="805"/>
      <c r="C18" s="965" t="s">
        <v>1602</v>
      </c>
      <c r="D18" s="966"/>
      <c r="E18" s="948" t="b">
        <v>1</v>
      </c>
      <c r="F18" s="967"/>
      <c r="G18" s="967"/>
      <c r="H18" s="968"/>
      <c r="I18" s="968"/>
      <c r="J18" s="968"/>
      <c r="K18" s="968"/>
      <c r="L18" s="968"/>
      <c r="M18" s="968"/>
      <c r="N18" s="968"/>
      <c r="O18" s="968"/>
      <c r="P18" s="968"/>
      <c r="Q18" s="3621">
        <f t="shared" ref="Q18:Q67" si="0">N18+O18-P18</f>
        <v>0</v>
      </c>
      <c r="R18" s="803"/>
      <c r="S18" s="725"/>
    </row>
    <row r="19" spans="1:19" s="7035" customFormat="1" hidden="1">
      <c r="A19" s="759"/>
      <c r="B19" s="805"/>
      <c r="C19" s="965" t="s">
        <v>1602</v>
      </c>
      <c r="D19" s="966"/>
      <c r="E19" s="948" t="b">
        <v>1</v>
      </c>
      <c r="F19" s="967"/>
      <c r="G19" s="967"/>
      <c r="H19" s="968"/>
      <c r="I19" s="968"/>
      <c r="J19" s="968"/>
      <c r="K19" s="968"/>
      <c r="L19" s="968"/>
      <c r="M19" s="968"/>
      <c r="N19" s="968"/>
      <c r="O19" s="968"/>
      <c r="P19" s="968"/>
      <c r="Q19" s="3621">
        <f t="shared" si="0"/>
        <v>0</v>
      </c>
      <c r="R19" s="803"/>
      <c r="S19" s="725"/>
    </row>
    <row r="20" spans="1:19" s="7035" customFormat="1" hidden="1">
      <c r="A20" s="759"/>
      <c r="B20" s="805"/>
      <c r="C20" s="965" t="s">
        <v>1602</v>
      </c>
      <c r="D20" s="966"/>
      <c r="E20" s="948" t="b">
        <v>1</v>
      </c>
      <c r="F20" s="967"/>
      <c r="G20" s="967"/>
      <c r="H20" s="968"/>
      <c r="I20" s="968"/>
      <c r="J20" s="968"/>
      <c r="K20" s="968"/>
      <c r="L20" s="968"/>
      <c r="M20" s="968"/>
      <c r="N20" s="968"/>
      <c r="O20" s="968"/>
      <c r="P20" s="968"/>
      <c r="Q20" s="3621">
        <f t="shared" si="0"/>
        <v>0</v>
      </c>
      <c r="R20" s="803"/>
      <c r="S20" s="725"/>
    </row>
    <row r="21" spans="1:19" s="7035" customFormat="1" hidden="1">
      <c r="A21" s="759"/>
      <c r="B21" s="805"/>
      <c r="C21" s="965" t="s">
        <v>1602</v>
      </c>
      <c r="D21" s="966"/>
      <c r="E21" s="948" t="b">
        <v>1</v>
      </c>
      <c r="F21" s="967"/>
      <c r="G21" s="967"/>
      <c r="H21" s="968"/>
      <c r="I21" s="968"/>
      <c r="J21" s="968"/>
      <c r="K21" s="968"/>
      <c r="L21" s="968"/>
      <c r="M21" s="968"/>
      <c r="N21" s="968"/>
      <c r="O21" s="968"/>
      <c r="P21" s="968"/>
      <c r="Q21" s="3621">
        <f t="shared" si="0"/>
        <v>0</v>
      </c>
      <c r="R21" s="803"/>
      <c r="S21" s="725"/>
    </row>
    <row r="22" spans="1:19" s="7035" customFormat="1" hidden="1">
      <c r="A22" s="759"/>
      <c r="B22" s="805"/>
      <c r="C22" s="965" t="s">
        <v>1602</v>
      </c>
      <c r="D22" s="966"/>
      <c r="E22" s="948" t="b">
        <v>1</v>
      </c>
      <c r="F22" s="967"/>
      <c r="G22" s="967"/>
      <c r="H22" s="968"/>
      <c r="I22" s="968"/>
      <c r="J22" s="968"/>
      <c r="K22" s="968"/>
      <c r="L22" s="968"/>
      <c r="M22" s="968"/>
      <c r="N22" s="968"/>
      <c r="O22" s="968"/>
      <c r="P22" s="968"/>
      <c r="Q22" s="3621">
        <f t="shared" si="0"/>
        <v>0</v>
      </c>
      <c r="R22" s="803"/>
      <c r="S22" s="725"/>
    </row>
    <row r="23" spans="1:19" s="7035" customFormat="1" hidden="1">
      <c r="A23" s="759"/>
      <c r="B23" s="805"/>
      <c r="C23" s="965" t="s">
        <v>1602</v>
      </c>
      <c r="D23" s="966"/>
      <c r="E23" s="948" t="b">
        <v>1</v>
      </c>
      <c r="F23" s="967"/>
      <c r="G23" s="967"/>
      <c r="H23" s="968"/>
      <c r="I23" s="968"/>
      <c r="J23" s="968"/>
      <c r="K23" s="968"/>
      <c r="L23" s="968"/>
      <c r="M23" s="968"/>
      <c r="N23" s="968"/>
      <c r="O23" s="968"/>
      <c r="P23" s="968"/>
      <c r="Q23" s="3621">
        <f t="shared" si="0"/>
        <v>0</v>
      </c>
      <c r="R23" s="803"/>
      <c r="S23" s="725"/>
    </row>
    <row r="24" spans="1:19" s="7035" customFormat="1" hidden="1">
      <c r="A24" s="759"/>
      <c r="B24" s="805"/>
      <c r="C24" s="965" t="s">
        <v>1602</v>
      </c>
      <c r="D24" s="966"/>
      <c r="E24" s="948" t="b">
        <v>1</v>
      </c>
      <c r="F24" s="967"/>
      <c r="G24" s="967"/>
      <c r="H24" s="968"/>
      <c r="I24" s="968"/>
      <c r="J24" s="968"/>
      <c r="K24" s="968"/>
      <c r="L24" s="968"/>
      <c r="M24" s="968"/>
      <c r="N24" s="968"/>
      <c r="O24" s="968"/>
      <c r="P24" s="968"/>
      <c r="Q24" s="3621">
        <f t="shared" si="0"/>
        <v>0</v>
      </c>
      <c r="R24" s="803"/>
      <c r="S24" s="725"/>
    </row>
    <row r="25" spans="1:19" s="7035" customFormat="1" hidden="1">
      <c r="A25" s="759"/>
      <c r="B25" s="805"/>
      <c r="C25" s="965" t="s">
        <v>1602</v>
      </c>
      <c r="D25" s="966"/>
      <c r="E25" s="948" t="b">
        <v>1</v>
      </c>
      <c r="F25" s="967"/>
      <c r="G25" s="967"/>
      <c r="H25" s="968"/>
      <c r="I25" s="968"/>
      <c r="J25" s="968"/>
      <c r="K25" s="968"/>
      <c r="L25" s="968"/>
      <c r="M25" s="968"/>
      <c r="N25" s="968"/>
      <c r="O25" s="968"/>
      <c r="P25" s="968"/>
      <c r="Q25" s="3621">
        <f t="shared" si="0"/>
        <v>0</v>
      </c>
      <c r="R25" s="803"/>
      <c r="S25" s="725"/>
    </row>
    <row r="26" spans="1:19" s="7035" customFormat="1" hidden="1">
      <c r="A26" s="759"/>
      <c r="B26" s="805"/>
      <c r="C26" s="965" t="s">
        <v>1602</v>
      </c>
      <c r="D26" s="966"/>
      <c r="E26" s="948" t="b">
        <v>1</v>
      </c>
      <c r="F26" s="967"/>
      <c r="G26" s="967"/>
      <c r="H26" s="968"/>
      <c r="I26" s="968"/>
      <c r="J26" s="968"/>
      <c r="K26" s="968"/>
      <c r="L26" s="968"/>
      <c r="M26" s="968"/>
      <c r="N26" s="968"/>
      <c r="O26" s="968"/>
      <c r="P26" s="968"/>
      <c r="Q26" s="3621">
        <f t="shared" si="0"/>
        <v>0</v>
      </c>
      <c r="R26" s="803"/>
      <c r="S26" s="725"/>
    </row>
    <row r="27" spans="1:19" s="7035" customFormat="1" hidden="1">
      <c r="A27" s="759"/>
      <c r="B27" s="805"/>
      <c r="C27" s="965" t="s">
        <v>1602</v>
      </c>
      <c r="D27" s="966"/>
      <c r="E27" s="948" t="b">
        <v>1</v>
      </c>
      <c r="F27" s="967"/>
      <c r="G27" s="967"/>
      <c r="H27" s="968"/>
      <c r="I27" s="968"/>
      <c r="J27" s="968"/>
      <c r="K27" s="968"/>
      <c r="L27" s="968"/>
      <c r="M27" s="968"/>
      <c r="N27" s="968"/>
      <c r="O27" s="968"/>
      <c r="P27" s="968"/>
      <c r="Q27" s="3621">
        <f t="shared" si="0"/>
        <v>0</v>
      </c>
      <c r="R27" s="803"/>
      <c r="S27" s="725"/>
    </row>
    <row r="28" spans="1:19" s="7035" customFormat="1" hidden="1">
      <c r="A28" s="759"/>
      <c r="B28" s="805"/>
      <c r="C28" s="965" t="s">
        <v>1602</v>
      </c>
      <c r="D28" s="966"/>
      <c r="E28" s="948" t="b">
        <v>1</v>
      </c>
      <c r="F28" s="967"/>
      <c r="G28" s="967"/>
      <c r="H28" s="968"/>
      <c r="I28" s="968"/>
      <c r="J28" s="968"/>
      <c r="K28" s="968"/>
      <c r="L28" s="968"/>
      <c r="M28" s="968"/>
      <c r="N28" s="968"/>
      <c r="O28" s="968"/>
      <c r="P28" s="968"/>
      <c r="Q28" s="3621">
        <f t="shared" si="0"/>
        <v>0</v>
      </c>
      <c r="R28" s="803"/>
      <c r="S28" s="725"/>
    </row>
    <row r="29" spans="1:19" s="7035" customFormat="1" hidden="1">
      <c r="A29" s="759"/>
      <c r="B29" s="805"/>
      <c r="C29" s="965" t="s">
        <v>1602</v>
      </c>
      <c r="D29" s="966"/>
      <c r="E29" s="948" t="b">
        <v>1</v>
      </c>
      <c r="F29" s="967"/>
      <c r="G29" s="967"/>
      <c r="H29" s="968"/>
      <c r="I29" s="968"/>
      <c r="J29" s="968"/>
      <c r="K29" s="968"/>
      <c r="L29" s="968"/>
      <c r="M29" s="968"/>
      <c r="N29" s="968"/>
      <c r="O29" s="968"/>
      <c r="P29" s="968"/>
      <c r="Q29" s="3621">
        <f t="shared" si="0"/>
        <v>0</v>
      </c>
      <c r="R29" s="803"/>
      <c r="S29" s="725"/>
    </row>
    <row r="30" spans="1:19" s="7035" customFormat="1" hidden="1">
      <c r="A30" s="759"/>
      <c r="B30" s="805"/>
      <c r="C30" s="965" t="s">
        <v>1602</v>
      </c>
      <c r="D30" s="966"/>
      <c r="E30" s="948" t="b">
        <v>1</v>
      </c>
      <c r="F30" s="967"/>
      <c r="G30" s="967"/>
      <c r="H30" s="968"/>
      <c r="I30" s="968"/>
      <c r="J30" s="968"/>
      <c r="K30" s="968"/>
      <c r="L30" s="968"/>
      <c r="M30" s="968"/>
      <c r="N30" s="968"/>
      <c r="O30" s="968"/>
      <c r="P30" s="968"/>
      <c r="Q30" s="3621">
        <f t="shared" si="0"/>
        <v>0</v>
      </c>
      <c r="R30" s="803"/>
      <c r="S30" s="725"/>
    </row>
    <row r="31" spans="1:19" s="7035" customFormat="1" hidden="1">
      <c r="A31" s="759"/>
      <c r="B31" s="805"/>
      <c r="C31" s="965" t="s">
        <v>1602</v>
      </c>
      <c r="D31" s="966"/>
      <c r="E31" s="948" t="b">
        <v>1</v>
      </c>
      <c r="F31" s="967"/>
      <c r="G31" s="967"/>
      <c r="H31" s="968"/>
      <c r="I31" s="968"/>
      <c r="J31" s="968"/>
      <c r="K31" s="968"/>
      <c r="L31" s="968"/>
      <c r="M31" s="968"/>
      <c r="N31" s="968"/>
      <c r="O31" s="968"/>
      <c r="P31" s="968"/>
      <c r="Q31" s="3621">
        <f t="shared" si="0"/>
        <v>0</v>
      </c>
      <c r="R31" s="803"/>
      <c r="S31" s="725"/>
    </row>
    <row r="32" spans="1:19" s="7035" customFormat="1" hidden="1">
      <c r="A32" s="759"/>
      <c r="B32" s="805"/>
      <c r="C32" s="965" t="s">
        <v>1602</v>
      </c>
      <c r="D32" s="966"/>
      <c r="E32" s="948" t="b">
        <v>1</v>
      </c>
      <c r="F32" s="967"/>
      <c r="G32" s="967"/>
      <c r="H32" s="968"/>
      <c r="I32" s="968"/>
      <c r="J32" s="968"/>
      <c r="K32" s="968"/>
      <c r="L32" s="968"/>
      <c r="M32" s="968"/>
      <c r="N32" s="968"/>
      <c r="O32" s="968"/>
      <c r="P32" s="968"/>
      <c r="Q32" s="3621">
        <f t="shared" si="0"/>
        <v>0</v>
      </c>
      <c r="R32" s="803"/>
      <c r="S32" s="725"/>
    </row>
    <row r="33" spans="1:19" s="7035" customFormat="1" hidden="1">
      <c r="A33" s="759"/>
      <c r="B33" s="805"/>
      <c r="C33" s="965" t="s">
        <v>1602</v>
      </c>
      <c r="D33" s="966"/>
      <c r="E33" s="948" t="b">
        <v>1</v>
      </c>
      <c r="F33" s="967"/>
      <c r="G33" s="967"/>
      <c r="H33" s="968"/>
      <c r="I33" s="968"/>
      <c r="J33" s="968"/>
      <c r="K33" s="968"/>
      <c r="L33" s="968"/>
      <c r="M33" s="968"/>
      <c r="N33" s="968"/>
      <c r="O33" s="968"/>
      <c r="P33" s="968"/>
      <c r="Q33" s="3621">
        <f t="shared" si="0"/>
        <v>0</v>
      </c>
      <c r="R33" s="803"/>
      <c r="S33" s="725"/>
    </row>
    <row r="34" spans="1:19" s="7035" customFormat="1" hidden="1">
      <c r="A34" s="759"/>
      <c r="B34" s="805"/>
      <c r="C34" s="965" t="s">
        <v>1602</v>
      </c>
      <c r="D34" s="966"/>
      <c r="E34" s="948" t="b">
        <v>1</v>
      </c>
      <c r="F34" s="967"/>
      <c r="G34" s="967"/>
      <c r="H34" s="968"/>
      <c r="I34" s="968"/>
      <c r="J34" s="968"/>
      <c r="K34" s="968"/>
      <c r="L34" s="968"/>
      <c r="M34" s="968"/>
      <c r="N34" s="968"/>
      <c r="O34" s="968"/>
      <c r="P34" s="968"/>
      <c r="Q34" s="3621">
        <f t="shared" si="0"/>
        <v>0</v>
      </c>
      <c r="R34" s="803"/>
      <c r="S34" s="725"/>
    </row>
    <row r="35" spans="1:19" s="7035" customFormat="1" hidden="1">
      <c r="A35" s="759"/>
      <c r="B35" s="805"/>
      <c r="C35" s="965" t="s">
        <v>1602</v>
      </c>
      <c r="D35" s="966"/>
      <c r="E35" s="948" t="b">
        <v>1</v>
      </c>
      <c r="F35" s="967"/>
      <c r="G35" s="967"/>
      <c r="H35" s="968"/>
      <c r="I35" s="968"/>
      <c r="J35" s="968"/>
      <c r="K35" s="968"/>
      <c r="L35" s="968"/>
      <c r="M35" s="968"/>
      <c r="N35" s="968"/>
      <c r="O35" s="968"/>
      <c r="P35" s="968"/>
      <c r="Q35" s="3621">
        <f t="shared" si="0"/>
        <v>0</v>
      </c>
      <c r="R35" s="803"/>
      <c r="S35" s="725"/>
    </row>
    <row r="36" spans="1:19" s="7035" customFormat="1" hidden="1">
      <c r="A36" s="759"/>
      <c r="B36" s="805"/>
      <c r="C36" s="965" t="s">
        <v>1602</v>
      </c>
      <c r="D36" s="966"/>
      <c r="E36" s="948" t="b">
        <v>1</v>
      </c>
      <c r="F36" s="967"/>
      <c r="G36" s="967"/>
      <c r="H36" s="968"/>
      <c r="I36" s="968"/>
      <c r="J36" s="968"/>
      <c r="K36" s="968"/>
      <c r="L36" s="968"/>
      <c r="M36" s="968"/>
      <c r="N36" s="968"/>
      <c r="O36" s="968"/>
      <c r="P36" s="968"/>
      <c r="Q36" s="3621">
        <f t="shared" si="0"/>
        <v>0</v>
      </c>
      <c r="R36" s="803"/>
      <c r="S36" s="725"/>
    </row>
    <row r="37" spans="1:19" s="7035" customFormat="1" hidden="1">
      <c r="A37" s="759"/>
      <c r="B37" s="805"/>
      <c r="C37" s="965" t="s">
        <v>1602</v>
      </c>
      <c r="D37" s="966"/>
      <c r="E37" s="948" t="b">
        <v>1</v>
      </c>
      <c r="F37" s="967"/>
      <c r="G37" s="967"/>
      <c r="H37" s="968"/>
      <c r="I37" s="968"/>
      <c r="J37" s="968"/>
      <c r="K37" s="968"/>
      <c r="L37" s="968"/>
      <c r="M37" s="968"/>
      <c r="N37" s="968"/>
      <c r="O37" s="968"/>
      <c r="P37" s="968"/>
      <c r="Q37" s="3621">
        <f t="shared" si="0"/>
        <v>0</v>
      </c>
      <c r="R37" s="803"/>
      <c r="S37" s="725"/>
    </row>
    <row r="38" spans="1:19" s="7035" customFormat="1" hidden="1">
      <c r="A38" s="759"/>
      <c r="B38" s="805"/>
      <c r="C38" s="965" t="s">
        <v>1602</v>
      </c>
      <c r="D38" s="966"/>
      <c r="E38" s="948" t="b">
        <v>1</v>
      </c>
      <c r="F38" s="967"/>
      <c r="G38" s="967"/>
      <c r="H38" s="968"/>
      <c r="I38" s="968"/>
      <c r="J38" s="968"/>
      <c r="K38" s="968"/>
      <c r="L38" s="968"/>
      <c r="M38" s="968"/>
      <c r="N38" s="968"/>
      <c r="O38" s="968"/>
      <c r="P38" s="968"/>
      <c r="Q38" s="3621">
        <f t="shared" si="0"/>
        <v>0</v>
      </c>
      <c r="R38" s="803"/>
      <c r="S38" s="725"/>
    </row>
    <row r="39" spans="1:19" s="7035" customFormat="1" hidden="1">
      <c r="A39" s="759"/>
      <c r="B39" s="805"/>
      <c r="C39" s="965" t="s">
        <v>1602</v>
      </c>
      <c r="D39" s="966"/>
      <c r="E39" s="948" t="b">
        <v>1</v>
      </c>
      <c r="F39" s="967"/>
      <c r="G39" s="967"/>
      <c r="H39" s="968"/>
      <c r="I39" s="968"/>
      <c r="J39" s="968"/>
      <c r="K39" s="968"/>
      <c r="L39" s="968"/>
      <c r="M39" s="968"/>
      <c r="N39" s="968"/>
      <c r="O39" s="968"/>
      <c r="P39" s="968"/>
      <c r="Q39" s="3621">
        <f t="shared" si="0"/>
        <v>0</v>
      </c>
      <c r="R39" s="803"/>
      <c r="S39" s="725"/>
    </row>
    <row r="40" spans="1:19" s="7035" customFormat="1" hidden="1">
      <c r="A40" s="759"/>
      <c r="B40" s="805"/>
      <c r="C40" s="965" t="s">
        <v>1602</v>
      </c>
      <c r="D40" s="966"/>
      <c r="E40" s="948" t="b">
        <v>1</v>
      </c>
      <c r="F40" s="967"/>
      <c r="G40" s="967"/>
      <c r="H40" s="968"/>
      <c r="I40" s="968"/>
      <c r="J40" s="968"/>
      <c r="K40" s="968"/>
      <c r="L40" s="968"/>
      <c r="M40" s="968"/>
      <c r="N40" s="968"/>
      <c r="O40" s="968"/>
      <c r="P40" s="968"/>
      <c r="Q40" s="3621">
        <f t="shared" si="0"/>
        <v>0</v>
      </c>
      <c r="R40" s="803"/>
      <c r="S40" s="725"/>
    </row>
    <row r="41" spans="1:19" s="7035" customFormat="1" hidden="1">
      <c r="A41" s="759"/>
      <c r="B41" s="805"/>
      <c r="C41" s="965" t="s">
        <v>1602</v>
      </c>
      <c r="D41" s="966"/>
      <c r="E41" s="948" t="b">
        <v>1</v>
      </c>
      <c r="F41" s="967"/>
      <c r="G41" s="967"/>
      <c r="H41" s="968"/>
      <c r="I41" s="968"/>
      <c r="J41" s="968"/>
      <c r="K41" s="968"/>
      <c r="L41" s="968"/>
      <c r="M41" s="968"/>
      <c r="N41" s="968"/>
      <c r="O41" s="968"/>
      <c r="P41" s="968"/>
      <c r="Q41" s="3621">
        <f t="shared" si="0"/>
        <v>0</v>
      </c>
      <c r="R41" s="803"/>
      <c r="S41" s="725"/>
    </row>
    <row r="42" spans="1:19" s="7035" customFormat="1" hidden="1">
      <c r="A42" s="759"/>
      <c r="B42" s="805"/>
      <c r="C42" s="965" t="s">
        <v>1602</v>
      </c>
      <c r="D42" s="966"/>
      <c r="E42" s="948" t="b">
        <v>1</v>
      </c>
      <c r="F42" s="967"/>
      <c r="G42" s="967"/>
      <c r="H42" s="968"/>
      <c r="I42" s="968"/>
      <c r="J42" s="968"/>
      <c r="K42" s="968"/>
      <c r="L42" s="968"/>
      <c r="M42" s="968"/>
      <c r="N42" s="968"/>
      <c r="O42" s="968"/>
      <c r="P42" s="968"/>
      <c r="Q42" s="3621">
        <f t="shared" si="0"/>
        <v>0</v>
      </c>
      <c r="R42" s="803"/>
      <c r="S42" s="725"/>
    </row>
    <row r="43" spans="1:19" s="7035" customFormat="1" hidden="1">
      <c r="A43" s="759"/>
      <c r="B43" s="805"/>
      <c r="C43" s="965" t="s">
        <v>1602</v>
      </c>
      <c r="D43" s="966"/>
      <c r="E43" s="948" t="b">
        <v>1</v>
      </c>
      <c r="F43" s="967"/>
      <c r="G43" s="967"/>
      <c r="H43" s="968"/>
      <c r="I43" s="968"/>
      <c r="J43" s="968"/>
      <c r="K43" s="968"/>
      <c r="L43" s="968"/>
      <c r="M43" s="968"/>
      <c r="N43" s="968"/>
      <c r="O43" s="968"/>
      <c r="P43" s="968"/>
      <c r="Q43" s="3621">
        <f t="shared" si="0"/>
        <v>0</v>
      </c>
      <c r="R43" s="803"/>
      <c r="S43" s="725"/>
    </row>
    <row r="44" spans="1:19" s="7035" customFormat="1" hidden="1">
      <c r="A44" s="759"/>
      <c r="B44" s="805"/>
      <c r="C44" s="965" t="s">
        <v>1602</v>
      </c>
      <c r="D44" s="966"/>
      <c r="E44" s="948" t="b">
        <v>1</v>
      </c>
      <c r="F44" s="967"/>
      <c r="G44" s="967"/>
      <c r="H44" s="968"/>
      <c r="I44" s="968"/>
      <c r="J44" s="968"/>
      <c r="K44" s="968"/>
      <c r="L44" s="968"/>
      <c r="M44" s="968"/>
      <c r="N44" s="968"/>
      <c r="O44" s="968"/>
      <c r="P44" s="968"/>
      <c r="Q44" s="3621">
        <f t="shared" si="0"/>
        <v>0</v>
      </c>
      <c r="R44" s="803"/>
      <c r="S44" s="725"/>
    </row>
    <row r="45" spans="1:19" s="7035" customFormat="1" hidden="1">
      <c r="A45" s="759"/>
      <c r="B45" s="805"/>
      <c r="C45" s="965" t="s">
        <v>1602</v>
      </c>
      <c r="D45" s="966"/>
      <c r="E45" s="948" t="b">
        <v>1</v>
      </c>
      <c r="F45" s="967"/>
      <c r="G45" s="967"/>
      <c r="H45" s="968"/>
      <c r="I45" s="968"/>
      <c r="J45" s="968"/>
      <c r="K45" s="968"/>
      <c r="L45" s="968"/>
      <c r="M45" s="968"/>
      <c r="N45" s="968"/>
      <c r="O45" s="968"/>
      <c r="P45" s="968"/>
      <c r="Q45" s="3621">
        <f t="shared" si="0"/>
        <v>0</v>
      </c>
      <c r="R45" s="803"/>
      <c r="S45" s="725"/>
    </row>
    <row r="46" spans="1:19" s="7035" customFormat="1" hidden="1">
      <c r="A46" s="759"/>
      <c r="B46" s="805"/>
      <c r="C46" s="965" t="s">
        <v>1602</v>
      </c>
      <c r="D46" s="966"/>
      <c r="E46" s="948" t="b">
        <v>1</v>
      </c>
      <c r="F46" s="967"/>
      <c r="G46" s="967"/>
      <c r="H46" s="968"/>
      <c r="I46" s="968"/>
      <c r="J46" s="968"/>
      <c r="K46" s="968"/>
      <c r="L46" s="968"/>
      <c r="M46" s="968"/>
      <c r="N46" s="968"/>
      <c r="O46" s="968"/>
      <c r="P46" s="968"/>
      <c r="Q46" s="3621">
        <f t="shared" si="0"/>
        <v>0</v>
      </c>
      <c r="R46" s="803"/>
      <c r="S46" s="725"/>
    </row>
    <row r="47" spans="1:19" s="7035" customFormat="1" hidden="1">
      <c r="A47" s="759"/>
      <c r="B47" s="805"/>
      <c r="C47" s="965" t="s">
        <v>1602</v>
      </c>
      <c r="D47" s="966"/>
      <c r="E47" s="948" t="b">
        <v>1</v>
      </c>
      <c r="F47" s="967"/>
      <c r="G47" s="967"/>
      <c r="H47" s="968"/>
      <c r="I47" s="968"/>
      <c r="J47" s="968"/>
      <c r="K47" s="968"/>
      <c r="L47" s="968"/>
      <c r="M47" s="968"/>
      <c r="N47" s="968"/>
      <c r="O47" s="968"/>
      <c r="P47" s="968"/>
      <c r="Q47" s="3621">
        <f t="shared" si="0"/>
        <v>0</v>
      </c>
      <c r="R47" s="803"/>
      <c r="S47" s="725"/>
    </row>
    <row r="48" spans="1:19" s="7035" customFormat="1" hidden="1">
      <c r="A48" s="759"/>
      <c r="B48" s="805"/>
      <c r="C48" s="965" t="s">
        <v>1602</v>
      </c>
      <c r="D48" s="966"/>
      <c r="E48" s="948" t="b">
        <v>1</v>
      </c>
      <c r="F48" s="967"/>
      <c r="G48" s="967"/>
      <c r="H48" s="968"/>
      <c r="I48" s="968"/>
      <c r="J48" s="968"/>
      <c r="K48" s="968"/>
      <c r="L48" s="968"/>
      <c r="M48" s="968"/>
      <c r="N48" s="968"/>
      <c r="O48" s="968"/>
      <c r="P48" s="968"/>
      <c r="Q48" s="3621">
        <f t="shared" si="0"/>
        <v>0</v>
      </c>
      <c r="R48" s="803"/>
      <c r="S48" s="725"/>
    </row>
    <row r="49" spans="1:19" s="7035" customFormat="1" hidden="1">
      <c r="A49" s="759"/>
      <c r="B49" s="805"/>
      <c r="C49" s="965" t="s">
        <v>1602</v>
      </c>
      <c r="D49" s="966"/>
      <c r="E49" s="948" t="b">
        <v>1</v>
      </c>
      <c r="F49" s="967"/>
      <c r="G49" s="967"/>
      <c r="H49" s="968"/>
      <c r="I49" s="968"/>
      <c r="J49" s="968"/>
      <c r="K49" s="968"/>
      <c r="L49" s="968"/>
      <c r="M49" s="968"/>
      <c r="N49" s="968"/>
      <c r="O49" s="968"/>
      <c r="P49" s="968"/>
      <c r="Q49" s="3621">
        <f t="shared" si="0"/>
        <v>0</v>
      </c>
      <c r="R49" s="803"/>
      <c r="S49" s="725"/>
    </row>
    <row r="50" spans="1:19" s="7035" customFormat="1" hidden="1">
      <c r="A50" s="759"/>
      <c r="B50" s="805"/>
      <c r="C50" s="965" t="s">
        <v>1602</v>
      </c>
      <c r="D50" s="966"/>
      <c r="E50" s="948" t="b">
        <v>1</v>
      </c>
      <c r="F50" s="967"/>
      <c r="G50" s="967"/>
      <c r="H50" s="968"/>
      <c r="I50" s="968"/>
      <c r="J50" s="968"/>
      <c r="K50" s="968"/>
      <c r="L50" s="968"/>
      <c r="M50" s="968"/>
      <c r="N50" s="968"/>
      <c r="O50" s="968"/>
      <c r="P50" s="968"/>
      <c r="Q50" s="3621">
        <f t="shared" si="0"/>
        <v>0</v>
      </c>
      <c r="R50" s="803"/>
      <c r="S50" s="725"/>
    </row>
    <row r="51" spans="1:19" s="7035" customFormat="1" hidden="1">
      <c r="A51" s="759"/>
      <c r="B51" s="805"/>
      <c r="C51" s="965" t="s">
        <v>1602</v>
      </c>
      <c r="D51" s="966"/>
      <c r="E51" s="948" t="b">
        <v>1</v>
      </c>
      <c r="F51" s="967"/>
      <c r="G51" s="967"/>
      <c r="H51" s="968"/>
      <c r="I51" s="968"/>
      <c r="J51" s="968"/>
      <c r="K51" s="968"/>
      <c r="L51" s="968"/>
      <c r="M51" s="968"/>
      <c r="N51" s="968"/>
      <c r="O51" s="968"/>
      <c r="P51" s="968"/>
      <c r="Q51" s="3621">
        <f t="shared" si="0"/>
        <v>0</v>
      </c>
      <c r="R51" s="803"/>
      <c r="S51" s="725"/>
    </row>
    <row r="52" spans="1:19" s="7035" customFormat="1" hidden="1">
      <c r="A52" s="759"/>
      <c r="B52" s="805"/>
      <c r="C52" s="965" t="s">
        <v>1602</v>
      </c>
      <c r="D52" s="966"/>
      <c r="E52" s="948" t="b">
        <v>1</v>
      </c>
      <c r="F52" s="967"/>
      <c r="G52" s="967"/>
      <c r="H52" s="968"/>
      <c r="I52" s="968"/>
      <c r="J52" s="968"/>
      <c r="K52" s="968"/>
      <c r="L52" s="968"/>
      <c r="M52" s="968"/>
      <c r="N52" s="968"/>
      <c r="O52" s="968"/>
      <c r="P52" s="968"/>
      <c r="Q52" s="3621">
        <f t="shared" si="0"/>
        <v>0</v>
      </c>
      <c r="R52" s="803"/>
      <c r="S52" s="725"/>
    </row>
    <row r="53" spans="1:19" s="7035" customFormat="1" hidden="1">
      <c r="A53" s="759"/>
      <c r="B53" s="805"/>
      <c r="C53" s="965" t="s">
        <v>1602</v>
      </c>
      <c r="D53" s="966"/>
      <c r="E53" s="948" t="b">
        <v>1</v>
      </c>
      <c r="F53" s="967"/>
      <c r="G53" s="967"/>
      <c r="H53" s="968"/>
      <c r="I53" s="968"/>
      <c r="J53" s="968"/>
      <c r="K53" s="968"/>
      <c r="L53" s="968"/>
      <c r="M53" s="968"/>
      <c r="N53" s="968"/>
      <c r="O53" s="968"/>
      <c r="P53" s="968"/>
      <c r="Q53" s="3621">
        <f t="shared" si="0"/>
        <v>0</v>
      </c>
      <c r="R53" s="803"/>
      <c r="S53" s="725"/>
    </row>
    <row r="54" spans="1:19" s="7035" customFormat="1" hidden="1">
      <c r="A54" s="759"/>
      <c r="B54" s="805"/>
      <c r="C54" s="965" t="s">
        <v>1602</v>
      </c>
      <c r="D54" s="966"/>
      <c r="E54" s="948" t="b">
        <v>1</v>
      </c>
      <c r="F54" s="967"/>
      <c r="G54" s="967"/>
      <c r="H54" s="968"/>
      <c r="I54" s="968"/>
      <c r="J54" s="968"/>
      <c r="K54" s="968"/>
      <c r="L54" s="968"/>
      <c r="M54" s="968"/>
      <c r="N54" s="968"/>
      <c r="O54" s="968"/>
      <c r="P54" s="968"/>
      <c r="Q54" s="3621">
        <f t="shared" si="0"/>
        <v>0</v>
      </c>
      <c r="R54" s="803"/>
      <c r="S54" s="725"/>
    </row>
    <row r="55" spans="1:19" s="7035" customFormat="1" hidden="1">
      <c r="A55" s="759"/>
      <c r="B55" s="805"/>
      <c r="C55" s="965" t="s">
        <v>1602</v>
      </c>
      <c r="D55" s="966"/>
      <c r="E55" s="948" t="b">
        <v>1</v>
      </c>
      <c r="F55" s="967"/>
      <c r="G55" s="967"/>
      <c r="H55" s="968"/>
      <c r="I55" s="968"/>
      <c r="J55" s="968"/>
      <c r="K55" s="968"/>
      <c r="L55" s="968"/>
      <c r="M55" s="968"/>
      <c r="N55" s="968"/>
      <c r="O55" s="968"/>
      <c r="P55" s="968"/>
      <c r="Q55" s="3621">
        <f t="shared" si="0"/>
        <v>0</v>
      </c>
      <c r="R55" s="803"/>
      <c r="S55" s="725"/>
    </row>
    <row r="56" spans="1:19" s="7035" customFormat="1" hidden="1">
      <c r="A56" s="759"/>
      <c r="B56" s="805"/>
      <c r="C56" s="965" t="s">
        <v>1602</v>
      </c>
      <c r="D56" s="966"/>
      <c r="E56" s="948" t="b">
        <v>1</v>
      </c>
      <c r="F56" s="967"/>
      <c r="G56" s="967"/>
      <c r="H56" s="968"/>
      <c r="I56" s="968"/>
      <c r="J56" s="968"/>
      <c r="K56" s="968"/>
      <c r="L56" s="968"/>
      <c r="M56" s="968"/>
      <c r="N56" s="968"/>
      <c r="O56" s="968"/>
      <c r="P56" s="968"/>
      <c r="Q56" s="3621">
        <f t="shared" si="0"/>
        <v>0</v>
      </c>
      <c r="R56" s="803"/>
      <c r="S56" s="725"/>
    </row>
    <row r="57" spans="1:19" s="7035" customFormat="1" hidden="1">
      <c r="A57" s="759"/>
      <c r="B57" s="805"/>
      <c r="C57" s="965" t="s">
        <v>1602</v>
      </c>
      <c r="D57" s="966"/>
      <c r="E57" s="948" t="b">
        <v>1</v>
      </c>
      <c r="F57" s="967"/>
      <c r="G57" s="967"/>
      <c r="H57" s="968"/>
      <c r="I57" s="968"/>
      <c r="J57" s="968"/>
      <c r="K57" s="968"/>
      <c r="L57" s="968"/>
      <c r="M57" s="968"/>
      <c r="N57" s="968"/>
      <c r="O57" s="968"/>
      <c r="P57" s="968"/>
      <c r="Q57" s="3621">
        <f t="shared" si="0"/>
        <v>0</v>
      </c>
      <c r="R57" s="803"/>
      <c r="S57" s="725"/>
    </row>
    <row r="58" spans="1:19" s="7035" customFormat="1" hidden="1">
      <c r="A58" s="759"/>
      <c r="B58" s="805"/>
      <c r="C58" s="965" t="s">
        <v>1602</v>
      </c>
      <c r="D58" s="966"/>
      <c r="E58" s="948" t="b">
        <v>1</v>
      </c>
      <c r="F58" s="967"/>
      <c r="G58" s="967"/>
      <c r="H58" s="968"/>
      <c r="I58" s="968"/>
      <c r="J58" s="968"/>
      <c r="K58" s="968"/>
      <c r="L58" s="968"/>
      <c r="M58" s="968"/>
      <c r="N58" s="968"/>
      <c r="O58" s="968"/>
      <c r="P58" s="968"/>
      <c r="Q58" s="3621">
        <f t="shared" si="0"/>
        <v>0</v>
      </c>
      <c r="R58" s="803"/>
      <c r="S58" s="725"/>
    </row>
    <row r="59" spans="1:19" s="7035" customFormat="1" hidden="1">
      <c r="A59" s="759"/>
      <c r="B59" s="805"/>
      <c r="C59" s="965" t="s">
        <v>1602</v>
      </c>
      <c r="D59" s="966"/>
      <c r="E59" s="948" t="b">
        <v>1</v>
      </c>
      <c r="F59" s="967"/>
      <c r="G59" s="967"/>
      <c r="H59" s="968"/>
      <c r="I59" s="968"/>
      <c r="J59" s="968"/>
      <c r="K59" s="968"/>
      <c r="L59" s="968"/>
      <c r="M59" s="968"/>
      <c r="N59" s="968"/>
      <c r="O59" s="968"/>
      <c r="P59" s="968"/>
      <c r="Q59" s="3621">
        <f t="shared" si="0"/>
        <v>0</v>
      </c>
      <c r="R59" s="803"/>
      <c r="S59" s="725"/>
    </row>
    <row r="60" spans="1:19" s="7035" customFormat="1" hidden="1">
      <c r="A60" s="759"/>
      <c r="B60" s="805"/>
      <c r="C60" s="965" t="s">
        <v>1602</v>
      </c>
      <c r="D60" s="966"/>
      <c r="E60" s="948" t="b">
        <v>1</v>
      </c>
      <c r="F60" s="967"/>
      <c r="G60" s="967"/>
      <c r="H60" s="968"/>
      <c r="I60" s="968"/>
      <c r="J60" s="968"/>
      <c r="K60" s="968"/>
      <c r="L60" s="968"/>
      <c r="M60" s="968"/>
      <c r="N60" s="968"/>
      <c r="O60" s="968"/>
      <c r="P60" s="968"/>
      <c r="Q60" s="3621">
        <f t="shared" si="0"/>
        <v>0</v>
      </c>
      <c r="R60" s="803"/>
      <c r="S60" s="725"/>
    </row>
    <row r="61" spans="1:19" s="7035" customFormat="1" hidden="1">
      <c r="A61" s="759"/>
      <c r="B61" s="805"/>
      <c r="C61" s="965" t="s">
        <v>1602</v>
      </c>
      <c r="D61" s="966"/>
      <c r="E61" s="948" t="b">
        <v>1</v>
      </c>
      <c r="F61" s="967"/>
      <c r="G61" s="967"/>
      <c r="H61" s="968"/>
      <c r="I61" s="968"/>
      <c r="J61" s="968"/>
      <c r="K61" s="968"/>
      <c r="L61" s="968"/>
      <c r="M61" s="968"/>
      <c r="N61" s="968"/>
      <c r="O61" s="968"/>
      <c r="P61" s="968"/>
      <c r="Q61" s="3621">
        <f t="shared" si="0"/>
        <v>0</v>
      </c>
      <c r="R61" s="803"/>
      <c r="S61" s="725"/>
    </row>
    <row r="62" spans="1:19" s="7035" customFormat="1" hidden="1">
      <c r="A62" s="759"/>
      <c r="B62" s="805"/>
      <c r="C62" s="965" t="s">
        <v>1602</v>
      </c>
      <c r="D62" s="966"/>
      <c r="E62" s="948" t="b">
        <v>1</v>
      </c>
      <c r="F62" s="967"/>
      <c r="G62" s="967"/>
      <c r="H62" s="968"/>
      <c r="I62" s="968"/>
      <c r="J62" s="968"/>
      <c r="K62" s="968"/>
      <c r="L62" s="968"/>
      <c r="M62" s="968"/>
      <c r="N62" s="968"/>
      <c r="O62" s="968"/>
      <c r="P62" s="968"/>
      <c r="Q62" s="3621">
        <f t="shared" si="0"/>
        <v>0</v>
      </c>
      <c r="R62" s="803"/>
      <c r="S62" s="725"/>
    </row>
    <row r="63" spans="1:19" s="7035" customFormat="1" hidden="1">
      <c r="A63" s="759"/>
      <c r="B63" s="805"/>
      <c r="C63" s="965" t="s">
        <v>1602</v>
      </c>
      <c r="D63" s="966"/>
      <c r="E63" s="948" t="b">
        <v>1</v>
      </c>
      <c r="F63" s="967"/>
      <c r="G63" s="967"/>
      <c r="H63" s="968"/>
      <c r="I63" s="968"/>
      <c r="J63" s="968"/>
      <c r="K63" s="968"/>
      <c r="L63" s="968"/>
      <c r="M63" s="968"/>
      <c r="N63" s="968"/>
      <c r="O63" s="968"/>
      <c r="P63" s="968"/>
      <c r="Q63" s="3621">
        <f t="shared" si="0"/>
        <v>0</v>
      </c>
      <c r="R63" s="803"/>
      <c r="S63" s="725"/>
    </row>
    <row r="64" spans="1:19" s="7035" customFormat="1" hidden="1">
      <c r="A64" s="759"/>
      <c r="B64" s="805"/>
      <c r="C64" s="965" t="s">
        <v>1602</v>
      </c>
      <c r="D64" s="966"/>
      <c r="E64" s="948" t="b">
        <v>1</v>
      </c>
      <c r="F64" s="967"/>
      <c r="G64" s="967"/>
      <c r="H64" s="968"/>
      <c r="I64" s="968"/>
      <c r="J64" s="968"/>
      <c r="K64" s="968"/>
      <c r="L64" s="968"/>
      <c r="M64" s="968"/>
      <c r="N64" s="968"/>
      <c r="O64" s="968"/>
      <c r="P64" s="968"/>
      <c r="Q64" s="3621">
        <f t="shared" si="0"/>
        <v>0</v>
      </c>
      <c r="R64" s="803"/>
      <c r="S64" s="725"/>
    </row>
    <row r="65" spans="1:19" s="7035" customFormat="1" hidden="1">
      <c r="A65" s="759"/>
      <c r="B65" s="805"/>
      <c r="C65" s="965" t="s">
        <v>1602</v>
      </c>
      <c r="D65" s="966"/>
      <c r="E65" s="948" t="b">
        <v>1</v>
      </c>
      <c r="F65" s="967"/>
      <c r="G65" s="967"/>
      <c r="H65" s="968"/>
      <c r="I65" s="968"/>
      <c r="J65" s="968"/>
      <c r="K65" s="968"/>
      <c r="L65" s="968"/>
      <c r="M65" s="968"/>
      <c r="N65" s="968"/>
      <c r="O65" s="968"/>
      <c r="P65" s="968"/>
      <c r="Q65" s="3621">
        <f t="shared" si="0"/>
        <v>0</v>
      </c>
      <c r="R65" s="803"/>
      <c r="S65" s="725"/>
    </row>
    <row r="66" spans="1:19" s="7035" customFormat="1" hidden="1">
      <c r="A66" s="759"/>
      <c r="B66" s="805"/>
      <c r="C66" s="965" t="s">
        <v>1602</v>
      </c>
      <c r="D66" s="966"/>
      <c r="E66" s="948" t="b">
        <v>1</v>
      </c>
      <c r="F66" s="967"/>
      <c r="G66" s="967"/>
      <c r="H66" s="968"/>
      <c r="I66" s="968"/>
      <c r="J66" s="968"/>
      <c r="K66" s="968"/>
      <c r="L66" s="968"/>
      <c r="M66" s="968"/>
      <c r="N66" s="968"/>
      <c r="O66" s="968"/>
      <c r="P66" s="968"/>
      <c r="Q66" s="3621">
        <f t="shared" si="0"/>
        <v>0</v>
      </c>
      <c r="R66" s="803"/>
      <c r="S66" s="725"/>
    </row>
    <row r="67" spans="1:19" s="7035" customFormat="1" hidden="1">
      <c r="A67" s="759"/>
      <c r="B67" s="805"/>
      <c r="C67" s="965" t="s">
        <v>1602</v>
      </c>
      <c r="D67" s="966"/>
      <c r="E67" s="948" t="b">
        <v>1</v>
      </c>
      <c r="F67" s="967"/>
      <c r="G67" s="967"/>
      <c r="H67" s="968"/>
      <c r="I67" s="968"/>
      <c r="J67" s="968"/>
      <c r="K67" s="968"/>
      <c r="L67" s="968"/>
      <c r="M67" s="968"/>
      <c r="N67" s="968"/>
      <c r="O67" s="968"/>
      <c r="P67" s="968"/>
      <c r="Q67" s="3621">
        <f t="shared" si="0"/>
        <v>0</v>
      </c>
      <c r="R67" s="803"/>
      <c r="S67" s="725"/>
    </row>
    <row r="68" spans="1:19" s="6996" customFormat="1">
      <c r="A68" s="720"/>
      <c r="B68" s="69"/>
      <c r="C68" s="689" t="s">
        <v>1358</v>
      </c>
      <c r="D68" s="690"/>
      <c r="E68" s="691"/>
      <c r="F68" s="692"/>
      <c r="G68" s="692"/>
      <c r="H68" s="3623">
        <f t="shared" ref="H68:Q68" si="1">SUMIF($E$15:$E$67,"TRUE",H15:H67)</f>
        <v>0</v>
      </c>
      <c r="I68" s="3623">
        <f t="shared" si="1"/>
        <v>0</v>
      </c>
      <c r="J68" s="3623">
        <f t="shared" si="1"/>
        <v>0</v>
      </c>
      <c r="K68" s="3623">
        <f t="shared" si="1"/>
        <v>0</v>
      </c>
      <c r="L68" s="3623">
        <f t="shared" si="1"/>
        <v>0</v>
      </c>
      <c r="M68" s="3623">
        <f t="shared" si="1"/>
        <v>0</v>
      </c>
      <c r="N68" s="3623">
        <f t="shared" si="1"/>
        <v>0</v>
      </c>
      <c r="O68" s="3623">
        <f t="shared" si="1"/>
        <v>0</v>
      </c>
      <c r="P68" s="3623">
        <f t="shared" si="1"/>
        <v>0</v>
      </c>
      <c r="Q68" s="3622">
        <f t="shared" si="1"/>
        <v>0</v>
      </c>
      <c r="R68" s="815"/>
      <c r="S68" s="725"/>
    </row>
    <row r="69" spans="1:19" ht="15.75" thickBot="1">
      <c r="A69" s="755"/>
      <c r="B69" s="803"/>
      <c r="C69" s="693" t="s">
        <v>2235</v>
      </c>
      <c r="D69" s="694"/>
      <c r="E69" s="695"/>
      <c r="F69" s="696"/>
      <c r="G69" s="696"/>
      <c r="H69" s="754">
        <f t="shared" ref="H69:Q69" si="2">SUM(H15:H67)</f>
        <v>0</v>
      </c>
      <c r="I69" s="754">
        <f t="shared" si="2"/>
        <v>0</v>
      </c>
      <c r="J69" s="754">
        <f t="shared" si="2"/>
        <v>0</v>
      </c>
      <c r="K69" s="754">
        <f t="shared" si="2"/>
        <v>0</v>
      </c>
      <c r="L69" s="754">
        <f t="shared" si="2"/>
        <v>0</v>
      </c>
      <c r="M69" s="754">
        <f t="shared" si="2"/>
        <v>0</v>
      </c>
      <c r="N69" s="754">
        <f t="shared" si="2"/>
        <v>0</v>
      </c>
      <c r="O69" s="754">
        <f t="shared" si="2"/>
        <v>0</v>
      </c>
      <c r="P69" s="754">
        <f t="shared" si="2"/>
        <v>0</v>
      </c>
      <c r="Q69" s="6916">
        <f t="shared" si="2"/>
        <v>0</v>
      </c>
      <c r="R69" s="815"/>
      <c r="S69" s="725"/>
    </row>
    <row r="70" spans="1:19" ht="15.75" thickBot="1">
      <c r="A70" s="755"/>
      <c r="B70" s="803"/>
      <c r="C70" s="237"/>
      <c r="D70" s="237" t="s">
        <v>56</v>
      </c>
      <c r="E70" s="872" t="s">
        <v>3239</v>
      </c>
      <c r="F70" s="287"/>
      <c r="G70" s="287"/>
      <c r="H70" s="59"/>
      <c r="I70" s="69"/>
      <c r="J70" s="69"/>
      <c r="K70" s="69"/>
      <c r="L70" s="69"/>
      <c r="M70" s="69"/>
      <c r="N70" s="803"/>
      <c r="O70" s="60"/>
      <c r="P70" s="803"/>
      <c r="Q70" s="803"/>
      <c r="R70" s="803"/>
      <c r="S70" s="755"/>
    </row>
    <row r="71" spans="1:19" ht="13.5" customHeight="1">
      <c r="A71" s="755"/>
      <c r="B71" s="803"/>
      <c r="C71" s="803"/>
      <c r="D71" s="3220"/>
      <c r="E71" s="100" t="s">
        <v>1186</v>
      </c>
      <c r="F71" s="3221"/>
      <c r="G71" s="3222"/>
      <c r="H71" s="803"/>
      <c r="I71" s="803"/>
      <c r="J71" s="803"/>
      <c r="K71" s="803"/>
      <c r="L71" s="685" t="s">
        <v>1249</v>
      </c>
      <c r="M71" s="686" t="s">
        <v>1250</v>
      </c>
      <c r="N71" s="3822" t="s">
        <v>4162</v>
      </c>
      <c r="O71" s="3857" t="s">
        <v>1262</v>
      </c>
      <c r="P71" s="803"/>
      <c r="Q71" s="803"/>
      <c r="R71" s="803"/>
      <c r="S71" s="755"/>
    </row>
    <row r="72" spans="1:19" ht="12.75" customHeight="1" thickBot="1">
      <c r="A72" s="755"/>
      <c r="B72" s="803"/>
      <c r="C72" s="803"/>
      <c r="D72" s="3220"/>
      <c r="E72" s="878" t="s">
        <v>3240</v>
      </c>
      <c r="F72" s="3220"/>
      <c r="G72" s="3220"/>
      <c r="H72" s="52"/>
      <c r="I72" s="187"/>
      <c r="J72" s="803"/>
      <c r="K72" s="803"/>
      <c r="L72" s="309" t="s">
        <v>1261</v>
      </c>
      <c r="M72" s="684" t="s">
        <v>1261</v>
      </c>
      <c r="N72" s="2837" t="s">
        <v>1261</v>
      </c>
      <c r="O72" s="3857" t="s">
        <v>1261</v>
      </c>
      <c r="P72" s="803"/>
      <c r="Q72" s="803"/>
      <c r="R72" s="803"/>
      <c r="S72" s="755"/>
    </row>
    <row r="73" spans="1:19" ht="15.75" thickBot="1">
      <c r="A73" s="755"/>
      <c r="B73" s="803"/>
      <c r="C73" s="52"/>
      <c r="D73" s="3221"/>
      <c r="E73" s="813" t="s">
        <v>1604</v>
      </c>
      <c r="F73" s="137"/>
      <c r="G73" s="137"/>
      <c r="H73" s="3048">
        <f>M17</f>
        <v>0</v>
      </c>
      <c r="I73" s="52"/>
      <c r="J73" s="803"/>
      <c r="K73" s="803"/>
      <c r="L73" s="3624">
        <f>N69</f>
        <v>0</v>
      </c>
      <c r="M73" s="3625">
        <f>O69</f>
        <v>0</v>
      </c>
      <c r="N73" s="3625">
        <f>P69</f>
        <v>0</v>
      </c>
      <c r="O73" s="3626">
        <f>Q69</f>
        <v>0</v>
      </c>
      <c r="P73" s="803"/>
      <c r="Q73" s="3428" t="s">
        <v>1279</v>
      </c>
      <c r="R73" s="803"/>
      <c r="S73" s="755"/>
    </row>
    <row r="74" spans="1:19">
      <c r="A74" s="755"/>
      <c r="B74" s="803"/>
      <c r="C74" s="803"/>
      <c r="D74" s="3220"/>
      <c r="E74" s="3223"/>
      <c r="F74" s="3224"/>
      <c r="G74" s="3224"/>
      <c r="H74" s="54"/>
      <c r="I74" s="812"/>
      <c r="J74" s="52"/>
      <c r="K74" s="52"/>
      <c r="L74" s="803"/>
      <c r="M74" s="803"/>
      <c r="N74" s="803"/>
      <c r="O74" s="803"/>
      <c r="P74" s="803"/>
      <c r="Q74" s="803"/>
      <c r="R74" s="803"/>
      <c r="S74" s="755"/>
    </row>
    <row r="75" spans="1:19">
      <c r="A75" s="755"/>
      <c r="B75" s="755"/>
      <c r="C75" s="755"/>
      <c r="D75" s="755"/>
      <c r="E75" s="3430"/>
      <c r="F75" s="3431"/>
      <c r="G75" s="3431"/>
      <c r="H75" s="3432"/>
      <c r="I75" s="755"/>
      <c r="J75" s="3433"/>
      <c r="K75" s="3433"/>
      <c r="L75" s="3433"/>
      <c r="M75" s="3433"/>
      <c r="N75" s="755"/>
      <c r="O75" s="755"/>
      <c r="P75" s="755"/>
      <c r="Q75" s="755"/>
      <c r="R75" s="755"/>
      <c r="S75" s="755"/>
    </row>
    <row r="76" spans="1:19">
      <c r="A76" s="755"/>
      <c r="B76" s="755"/>
      <c r="C76" s="755"/>
      <c r="D76" s="755"/>
      <c r="E76" s="3430"/>
      <c r="F76" s="3431"/>
      <c r="G76" s="3431"/>
      <c r="H76" s="3432"/>
      <c r="I76" s="783"/>
      <c r="J76" s="783"/>
      <c r="K76" s="755"/>
      <c r="L76" s="755"/>
      <c r="M76" s="755"/>
      <c r="N76" s="755"/>
      <c r="O76" s="755"/>
      <c r="P76" s="755"/>
      <c r="Q76" s="755"/>
      <c r="R76" s="755"/>
      <c r="S76" s="755"/>
    </row>
    <row r="77" spans="1:19">
      <c r="A77" s="755"/>
      <c r="B77" s="755"/>
      <c r="C77" s="755"/>
      <c r="D77" s="755"/>
      <c r="E77" s="3434"/>
      <c r="F77" s="755"/>
      <c r="G77" s="755"/>
      <c r="H77" s="755"/>
      <c r="I77" s="755"/>
      <c r="J77" s="755"/>
      <c r="K77" s="755"/>
      <c r="L77" s="755"/>
      <c r="M77" s="755"/>
      <c r="N77" s="755"/>
      <c r="O77" s="755"/>
      <c r="P77" s="755"/>
      <c r="Q77" s="755"/>
      <c r="R77" s="755"/>
      <c r="S77" s="755"/>
    </row>
  </sheetData>
  <sheetProtection formatCells="0" formatColumns="0" formatRows="0"/>
  <customSheetViews>
    <customSheetView guid="{CC70D5D3-3A1F-46AA-BDCE-F692C2C36BEE}" topLeftCell="D1">
      <selection activeCell="Q24" sqref="Q24"/>
      <pageMargins left="0.7" right="0.7" top="0.75" bottom="0.75" header="0.3" footer="0.3"/>
    </customSheetView>
    <customSheetView guid="{41E394DC-1FDD-4D1F-8620-137B7012DC10}" showGridLines="0">
      <selection activeCell="B33" sqref="B33"/>
      <pageMargins left="0.7" right="0.7" top="0.75" bottom="0.75" header="0.3" footer="0.3"/>
    </customSheetView>
    <customSheetView guid="{DD364770-73A1-4C6D-9516-629A57F0EB18}" showGridLines="0" topLeftCell="A12">
      <selection activeCell="D28" sqref="D28"/>
      <pageMargins left="0.7" right="0.7" top="0.75" bottom="0.75" header="0.3" footer="0.3"/>
    </customSheetView>
    <customSheetView guid="{E14211BF-3959-45CF-A937-AD36AACCEFAC}" showGridLines="0">
      <selection activeCell="B33" sqref="B33"/>
      <pageMargins left="0.7" right="0.7" top="0.75" bottom="0.75" header="0.3" footer="0.3"/>
    </customSheetView>
    <customSheetView guid="{F416BD5B-C3AD-4F61-AAB2-55950A9B7E72}">
      <selection activeCell="C14" sqref="C14:P18"/>
      <pageMargins left="0.7" right="0.7" top="0.75" bottom="0.75" header="0.3" footer="0.3"/>
    </customSheetView>
  </customSheetViews>
  <mergeCells count="4">
    <mergeCell ref="F8:H8"/>
    <mergeCell ref="I8:K8"/>
    <mergeCell ref="D5:F5"/>
    <mergeCell ref="D6:F6"/>
  </mergeCells>
  <hyperlinks>
    <hyperlink ref="Q73" location="Index!A1" display="Index" xr:uid="{00000000-0004-0000-4B00-000000000000}"/>
  </hyperlinks>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Sheet70">
    <tabColor rgb="FF002060"/>
    <pageSetUpPr fitToPage="1"/>
  </sheetPr>
  <dimension ref="A1:P85"/>
  <sheetViews>
    <sheetView workbookViewId="0"/>
  </sheetViews>
  <sheetFormatPr defaultColWidth="0" defaultRowHeight="12.75" zeroHeight="1"/>
  <cols>
    <col min="1" max="1" width="9.140625" style="149" customWidth="1"/>
    <col min="2" max="2" width="9.140625" style="6993" customWidth="1"/>
    <col min="3" max="3" width="36.7109375" style="149" customWidth="1"/>
    <col min="4" max="5" width="15.140625" style="149" customWidth="1"/>
    <col min="6" max="9" width="14" style="149" customWidth="1"/>
    <col min="10" max="10" width="14.28515625" style="149" customWidth="1"/>
    <col min="11" max="11" width="13.140625" style="149" bestFit="1" customWidth="1"/>
    <col min="12" max="12" width="11.42578125" style="149" bestFit="1" customWidth="1"/>
    <col min="13" max="13" width="9.28515625" style="149" bestFit="1" customWidth="1"/>
    <col min="14" max="14" width="17.28515625" style="149" bestFit="1" customWidth="1"/>
    <col min="15" max="16" width="9.140625" style="149" customWidth="1"/>
    <col min="17" max="16384" width="9.140625" style="149" hidden="1"/>
  </cols>
  <sheetData>
    <row r="1" spans="1:16">
      <c r="A1" s="738"/>
      <c r="B1" s="741"/>
      <c r="C1" s="738"/>
      <c r="D1" s="738"/>
      <c r="E1" s="738"/>
      <c r="F1" s="738"/>
      <c r="G1" s="738"/>
      <c r="H1" s="738"/>
      <c r="I1" s="738"/>
      <c r="J1" s="738"/>
      <c r="K1" s="738"/>
      <c r="L1" s="738"/>
      <c r="M1" s="738"/>
      <c r="N1" s="738"/>
      <c r="O1" s="738"/>
      <c r="P1" s="738"/>
    </row>
    <row r="2" spans="1:16" ht="13.5" thickBot="1">
      <c r="A2" s="738"/>
      <c r="B2" s="816"/>
      <c r="C2" s="661"/>
      <c r="D2" s="661"/>
      <c r="E2" s="661"/>
      <c r="F2" s="661"/>
      <c r="G2" s="661"/>
      <c r="H2" s="661"/>
      <c r="I2" s="661"/>
      <c r="J2" s="661"/>
      <c r="K2" s="661"/>
      <c r="L2" s="661"/>
      <c r="M2" s="661"/>
      <c r="N2" s="661"/>
      <c r="O2" s="661"/>
      <c r="P2" s="738"/>
    </row>
    <row r="3" spans="1:16" s="6954" customFormat="1" ht="16.5" thickBot="1">
      <c r="A3" s="739"/>
      <c r="B3" s="896"/>
      <c r="C3" s="2858" t="s">
        <v>3016</v>
      </c>
      <c r="D3" s="2856"/>
      <c r="E3" s="2856"/>
      <c r="F3" s="2857"/>
      <c r="G3" s="896"/>
      <c r="H3" s="896"/>
      <c r="I3" s="896"/>
      <c r="J3" s="896"/>
      <c r="K3" s="896"/>
      <c r="L3" s="896"/>
      <c r="M3" s="896"/>
      <c r="N3" s="62" t="s">
        <v>2872</v>
      </c>
      <c r="O3" s="896"/>
      <c r="P3" s="739"/>
    </row>
    <row r="4" spans="1:16" s="6954" customFormat="1" ht="15.75">
      <c r="A4" s="739"/>
      <c r="B4" s="896"/>
      <c r="C4" s="2853" t="s">
        <v>57</v>
      </c>
      <c r="D4" s="8622" t="str">
        <f>Z!D5</f>
        <v>ABC Company</v>
      </c>
      <c r="E4" s="8623"/>
      <c r="F4" s="8624"/>
      <c r="G4" s="896"/>
      <c r="H4" s="896"/>
      <c r="I4" s="896"/>
      <c r="J4" s="896"/>
      <c r="K4" s="896"/>
      <c r="L4" s="896"/>
      <c r="M4" s="896"/>
      <c r="N4" s="896"/>
      <c r="O4" s="896"/>
      <c r="P4" s="739"/>
    </row>
    <row r="5" spans="1:16" s="6954" customFormat="1" ht="16.5" thickBot="1">
      <c r="A5" s="739"/>
      <c r="B5" s="896"/>
      <c r="C5" s="2836" t="s">
        <v>2719</v>
      </c>
      <c r="D5" s="8625">
        <f>Z!D6</f>
        <v>44196</v>
      </c>
      <c r="E5" s="8626"/>
      <c r="F5" s="8627"/>
      <c r="G5" s="896"/>
      <c r="H5" s="896"/>
      <c r="I5" s="896"/>
      <c r="J5" s="896"/>
      <c r="K5" s="896"/>
      <c r="L5" s="896"/>
      <c r="M5" s="896"/>
      <c r="N5" s="896"/>
      <c r="O5" s="896"/>
      <c r="P5" s="739"/>
    </row>
    <row r="6" spans="1:16" s="6954" customFormat="1" ht="16.5" thickBot="1">
      <c r="A6" s="739"/>
      <c r="B6" s="897"/>
      <c r="C6" s="898"/>
      <c r="D6" s="898"/>
      <c r="E6" s="898"/>
      <c r="F6" s="898"/>
      <c r="G6" s="898"/>
      <c r="H6" s="898"/>
      <c r="I6" s="898"/>
      <c r="J6" s="898"/>
      <c r="K6" s="898"/>
      <c r="L6" s="898"/>
      <c r="M6" s="898"/>
      <c r="N6" s="898"/>
      <c r="O6" s="882"/>
      <c r="P6" s="739"/>
    </row>
    <row r="7" spans="1:16" ht="15" customHeight="1">
      <c r="A7" s="738"/>
      <c r="B7" s="816"/>
      <c r="C7" s="337"/>
      <c r="D7" s="9123" t="s">
        <v>1224</v>
      </c>
      <c r="E7" s="3597"/>
      <c r="F7" s="9123" t="s">
        <v>1605</v>
      </c>
      <c r="G7" s="9123" t="s">
        <v>1606</v>
      </c>
      <c r="H7" s="9123" t="s">
        <v>1607</v>
      </c>
      <c r="I7" s="9123" t="s">
        <v>1608</v>
      </c>
      <c r="J7" s="9123" t="s">
        <v>1609</v>
      </c>
      <c r="K7" s="3598"/>
      <c r="L7" s="3598"/>
      <c r="M7" s="3598"/>
      <c r="N7" s="3599"/>
      <c r="P7" s="738"/>
    </row>
    <row r="8" spans="1:16">
      <c r="A8" s="738"/>
      <c r="B8" s="816"/>
      <c r="C8" s="340"/>
      <c r="D8" s="8896"/>
      <c r="E8" s="2498"/>
      <c r="F8" s="8896"/>
      <c r="G8" s="8896"/>
      <c r="H8" s="8896"/>
      <c r="I8" s="8896"/>
      <c r="J8" s="8896"/>
      <c r="K8" s="2498"/>
      <c r="L8" s="2498"/>
      <c r="M8" s="2498"/>
      <c r="N8" s="2512"/>
      <c r="O8" s="661"/>
      <c r="P8" s="738"/>
    </row>
    <row r="9" spans="1:16">
      <c r="A9" s="738"/>
      <c r="B9" s="816"/>
      <c r="C9" s="340" t="s">
        <v>1610</v>
      </c>
      <c r="D9" s="8896"/>
      <c r="E9" s="2498" t="s">
        <v>580</v>
      </c>
      <c r="F9" s="8896"/>
      <c r="G9" s="8896"/>
      <c r="H9" s="8896"/>
      <c r="I9" s="8896"/>
      <c r="J9" s="8896"/>
      <c r="K9" s="2498" t="s">
        <v>1249</v>
      </c>
      <c r="L9" s="2498" t="s">
        <v>1250</v>
      </c>
      <c r="M9" s="3822" t="s">
        <v>4162</v>
      </c>
      <c r="N9" s="3857" t="s">
        <v>1262</v>
      </c>
      <c r="O9" s="661"/>
      <c r="P9" s="738"/>
    </row>
    <row r="10" spans="1:16" ht="22.5" customHeight="1">
      <c r="A10" s="738"/>
      <c r="B10" s="816"/>
      <c r="C10" s="340"/>
      <c r="D10" s="8896"/>
      <c r="E10" s="2498" t="s">
        <v>1260</v>
      </c>
      <c r="F10" s="8896"/>
      <c r="G10" s="8896"/>
      <c r="H10" s="8896"/>
      <c r="I10" s="8896"/>
      <c r="J10" s="8896"/>
      <c r="K10" s="2498" t="s">
        <v>1261</v>
      </c>
      <c r="L10" s="2498" t="s">
        <v>1261</v>
      </c>
      <c r="M10" s="2837" t="s">
        <v>1261</v>
      </c>
      <c r="N10" s="3857" t="s">
        <v>1261</v>
      </c>
      <c r="O10" s="661"/>
      <c r="P10" s="738"/>
    </row>
    <row r="11" spans="1:16">
      <c r="A11" s="738"/>
      <c r="B11" s="816"/>
      <c r="C11" s="3600"/>
      <c r="D11" s="2514" t="s">
        <v>344</v>
      </c>
      <c r="E11" s="2514" t="s">
        <v>390</v>
      </c>
      <c r="F11" s="2517"/>
      <c r="G11" s="2517"/>
      <c r="H11" s="2517"/>
      <c r="I11" s="2517"/>
      <c r="J11" s="2518"/>
      <c r="K11" s="2518"/>
      <c r="L11" s="2518"/>
      <c r="M11" s="2518"/>
      <c r="N11" s="3601" t="s">
        <v>1547</v>
      </c>
      <c r="O11" s="661"/>
      <c r="P11" s="738"/>
    </row>
    <row r="12" spans="1:16">
      <c r="A12" s="738"/>
      <c r="B12" s="816"/>
      <c r="C12" s="2522" t="s">
        <v>392</v>
      </c>
      <c r="D12" s="2523" t="s">
        <v>409</v>
      </c>
      <c r="E12" s="2523" t="s">
        <v>410</v>
      </c>
      <c r="F12" s="2523" t="s">
        <v>411</v>
      </c>
      <c r="G12" s="2523" t="s">
        <v>412</v>
      </c>
      <c r="H12" s="2523" t="s">
        <v>413</v>
      </c>
      <c r="I12" s="2523" t="s">
        <v>414</v>
      </c>
      <c r="J12" s="2523" t="s">
        <v>415</v>
      </c>
      <c r="K12" s="2523" t="s">
        <v>416</v>
      </c>
      <c r="L12" s="2523" t="s">
        <v>417</v>
      </c>
      <c r="M12" s="2523" t="s">
        <v>418</v>
      </c>
      <c r="N12" s="2525" t="s">
        <v>419</v>
      </c>
      <c r="O12" s="661"/>
      <c r="P12" s="738"/>
    </row>
    <row r="13" spans="1:16">
      <c r="A13" s="738"/>
      <c r="B13" s="816"/>
      <c r="C13" s="555"/>
      <c r="D13" s="2527"/>
      <c r="E13" s="2527"/>
      <c r="F13" s="2527"/>
      <c r="G13" s="2527"/>
      <c r="H13" s="2527"/>
      <c r="I13" s="2527"/>
      <c r="J13" s="3327"/>
      <c r="K13" s="3328"/>
      <c r="L13" s="3328"/>
      <c r="M13" s="3328"/>
      <c r="N13" s="3602"/>
      <c r="O13" s="661"/>
      <c r="P13" s="738"/>
    </row>
    <row r="14" spans="1:16">
      <c r="A14" s="738"/>
      <c r="B14" s="816"/>
      <c r="C14" s="3589"/>
      <c r="D14" s="3603"/>
      <c r="E14" s="3603"/>
      <c r="F14" s="3603"/>
      <c r="G14" s="3603"/>
      <c r="H14" s="3603"/>
      <c r="I14" s="3603"/>
      <c r="J14" s="3604"/>
      <c r="K14" s="3330"/>
      <c r="L14" s="3330"/>
      <c r="M14" s="3330"/>
      <c r="N14" s="2473"/>
      <c r="O14" s="661"/>
      <c r="P14" s="738"/>
    </row>
    <row r="15" spans="1:16">
      <c r="A15" s="738"/>
      <c r="B15" s="816"/>
      <c r="C15" s="3591" t="s">
        <v>1268</v>
      </c>
      <c r="D15" s="3605"/>
      <c r="E15" s="3579" t="b">
        <v>1</v>
      </c>
      <c r="F15" s="3605"/>
      <c r="G15" s="3605"/>
      <c r="H15" s="3605"/>
      <c r="I15" s="3578"/>
      <c r="J15" s="3578"/>
      <c r="K15" s="3578"/>
      <c r="L15" s="3578"/>
      <c r="M15" s="3578"/>
      <c r="N15" s="3606">
        <f>K15+L15-M15</f>
        <v>0</v>
      </c>
      <c r="O15" s="661"/>
      <c r="P15" s="738"/>
    </row>
    <row r="16" spans="1:16">
      <c r="A16" s="738"/>
      <c r="B16" s="816"/>
      <c r="C16" s="3591" t="s">
        <v>1268</v>
      </c>
      <c r="D16" s="3605"/>
      <c r="E16" s="3579" t="b">
        <v>0</v>
      </c>
      <c r="F16" s="3605"/>
      <c r="G16" s="3605"/>
      <c r="H16" s="3605"/>
      <c r="I16" s="3578"/>
      <c r="J16" s="3578"/>
      <c r="K16" s="3578"/>
      <c r="L16" s="3578"/>
      <c r="M16" s="3578"/>
      <c r="N16" s="3606">
        <f>K16+L16-M16</f>
        <v>0</v>
      </c>
      <c r="O16" s="661"/>
      <c r="P16" s="738"/>
    </row>
    <row r="17" spans="1:16">
      <c r="A17" s="738"/>
      <c r="B17" s="816"/>
      <c r="C17" s="3591" t="s">
        <v>1268</v>
      </c>
      <c r="D17" s="3605"/>
      <c r="E17" s="3579" t="b">
        <v>1</v>
      </c>
      <c r="F17" s="3605"/>
      <c r="G17" s="3605"/>
      <c r="H17" s="3605"/>
      <c r="I17" s="3578"/>
      <c r="J17" s="3578"/>
      <c r="K17" s="3578"/>
      <c r="L17" s="3578"/>
      <c r="M17" s="3578"/>
      <c r="N17" s="3606">
        <f>K17+L17-M17</f>
        <v>0</v>
      </c>
      <c r="O17" s="661"/>
      <c r="P17" s="738"/>
    </row>
    <row r="18" spans="1:16" hidden="1">
      <c r="A18" s="738"/>
      <c r="B18" s="816"/>
      <c r="C18" s="3591"/>
      <c r="D18" s="3605"/>
      <c r="E18" s="3579" t="b">
        <v>1</v>
      </c>
      <c r="F18" s="3605"/>
      <c r="G18" s="3605"/>
      <c r="H18" s="3605"/>
      <c r="I18" s="3578"/>
      <c r="J18" s="3578"/>
      <c r="K18" s="3578"/>
      <c r="L18" s="3578"/>
      <c r="M18" s="3578"/>
      <c r="N18" s="3606">
        <f t="shared" ref="N18:N73" si="0">K18+L18-M18</f>
        <v>0</v>
      </c>
      <c r="O18" s="661"/>
      <c r="P18" s="738"/>
    </row>
    <row r="19" spans="1:16" hidden="1">
      <c r="A19" s="738"/>
      <c r="B19" s="816"/>
      <c r="C19" s="3591"/>
      <c r="D19" s="3605"/>
      <c r="E19" s="3579" t="b">
        <v>1</v>
      </c>
      <c r="F19" s="3605"/>
      <c r="G19" s="3605"/>
      <c r="H19" s="3605"/>
      <c r="I19" s="3578"/>
      <c r="J19" s="3578"/>
      <c r="K19" s="3578"/>
      <c r="L19" s="3578"/>
      <c r="M19" s="3578"/>
      <c r="N19" s="3606">
        <f t="shared" si="0"/>
        <v>0</v>
      </c>
      <c r="O19" s="661"/>
      <c r="P19" s="738"/>
    </row>
    <row r="20" spans="1:16" hidden="1">
      <c r="A20" s="738"/>
      <c r="B20" s="816"/>
      <c r="C20" s="3591"/>
      <c r="D20" s="3605"/>
      <c r="E20" s="3579" t="b">
        <v>1</v>
      </c>
      <c r="F20" s="3605"/>
      <c r="G20" s="3605"/>
      <c r="H20" s="3605"/>
      <c r="I20" s="3578"/>
      <c r="J20" s="3578"/>
      <c r="K20" s="3578"/>
      <c r="L20" s="3578"/>
      <c r="M20" s="3578"/>
      <c r="N20" s="3606">
        <f t="shared" si="0"/>
        <v>0</v>
      </c>
      <c r="O20" s="661"/>
      <c r="P20" s="738"/>
    </row>
    <row r="21" spans="1:16" hidden="1">
      <c r="A21" s="738"/>
      <c r="B21" s="816"/>
      <c r="C21" s="3591"/>
      <c r="D21" s="3605"/>
      <c r="E21" s="3579" t="b">
        <v>1</v>
      </c>
      <c r="F21" s="3605"/>
      <c r="G21" s="3605"/>
      <c r="H21" s="3605"/>
      <c r="I21" s="3578"/>
      <c r="J21" s="3578"/>
      <c r="K21" s="3578"/>
      <c r="L21" s="3578"/>
      <c r="M21" s="3578"/>
      <c r="N21" s="3606">
        <f t="shared" si="0"/>
        <v>0</v>
      </c>
      <c r="O21" s="661"/>
      <c r="P21" s="738"/>
    </row>
    <row r="22" spans="1:16" hidden="1">
      <c r="A22" s="738"/>
      <c r="B22" s="816"/>
      <c r="C22" s="3591"/>
      <c r="D22" s="3605"/>
      <c r="E22" s="3579" t="b">
        <v>1</v>
      </c>
      <c r="F22" s="3605"/>
      <c r="G22" s="3605"/>
      <c r="H22" s="3605"/>
      <c r="I22" s="3578"/>
      <c r="J22" s="3578"/>
      <c r="K22" s="3578"/>
      <c r="L22" s="3578"/>
      <c r="M22" s="3578"/>
      <c r="N22" s="3606">
        <f t="shared" si="0"/>
        <v>0</v>
      </c>
      <c r="O22" s="661"/>
      <c r="P22" s="738"/>
    </row>
    <row r="23" spans="1:16" hidden="1">
      <c r="A23" s="738"/>
      <c r="B23" s="816"/>
      <c r="C23" s="3591"/>
      <c r="D23" s="3605"/>
      <c r="E23" s="3579" t="b">
        <v>1</v>
      </c>
      <c r="F23" s="3605"/>
      <c r="G23" s="3605"/>
      <c r="H23" s="3605"/>
      <c r="I23" s="3578"/>
      <c r="J23" s="3578"/>
      <c r="K23" s="3578"/>
      <c r="L23" s="3578"/>
      <c r="M23" s="3578"/>
      <c r="N23" s="3606">
        <f t="shared" si="0"/>
        <v>0</v>
      </c>
      <c r="O23" s="661"/>
      <c r="P23" s="738"/>
    </row>
    <row r="24" spans="1:16" hidden="1">
      <c r="A24" s="738"/>
      <c r="B24" s="816"/>
      <c r="C24" s="3591"/>
      <c r="D24" s="3605"/>
      <c r="E24" s="3579" t="b">
        <v>1</v>
      </c>
      <c r="F24" s="3605"/>
      <c r="G24" s="3605"/>
      <c r="H24" s="3605"/>
      <c r="I24" s="3578"/>
      <c r="J24" s="3578"/>
      <c r="K24" s="3578"/>
      <c r="L24" s="3578"/>
      <c r="M24" s="3578"/>
      <c r="N24" s="3606">
        <f t="shared" si="0"/>
        <v>0</v>
      </c>
      <c r="O24" s="661"/>
      <c r="P24" s="738"/>
    </row>
    <row r="25" spans="1:16" hidden="1">
      <c r="A25" s="738"/>
      <c r="B25" s="816"/>
      <c r="C25" s="3591"/>
      <c r="D25" s="3605"/>
      <c r="E25" s="3579" t="b">
        <v>1</v>
      </c>
      <c r="F25" s="3605"/>
      <c r="G25" s="3605"/>
      <c r="H25" s="3605"/>
      <c r="I25" s="3578"/>
      <c r="J25" s="3578"/>
      <c r="K25" s="3578"/>
      <c r="L25" s="3578"/>
      <c r="M25" s="3578"/>
      <c r="N25" s="3606">
        <f t="shared" si="0"/>
        <v>0</v>
      </c>
      <c r="O25" s="661"/>
      <c r="P25" s="738"/>
    </row>
    <row r="26" spans="1:16" hidden="1">
      <c r="A26" s="738"/>
      <c r="B26" s="816"/>
      <c r="C26" s="3591"/>
      <c r="D26" s="3605"/>
      <c r="E26" s="3579" t="b">
        <v>1</v>
      </c>
      <c r="F26" s="3605"/>
      <c r="G26" s="3605"/>
      <c r="H26" s="3605"/>
      <c r="I26" s="3578"/>
      <c r="J26" s="3578"/>
      <c r="K26" s="3578"/>
      <c r="L26" s="3578"/>
      <c r="M26" s="3578"/>
      <c r="N26" s="3606">
        <f t="shared" si="0"/>
        <v>0</v>
      </c>
      <c r="O26" s="661"/>
      <c r="P26" s="738"/>
    </row>
    <row r="27" spans="1:16" hidden="1">
      <c r="A27" s="738"/>
      <c r="B27" s="816"/>
      <c r="C27" s="3591"/>
      <c r="D27" s="3605"/>
      <c r="E27" s="3579" t="b">
        <v>1</v>
      </c>
      <c r="F27" s="3605"/>
      <c r="G27" s="3605"/>
      <c r="H27" s="3605"/>
      <c r="I27" s="3578"/>
      <c r="J27" s="3578"/>
      <c r="K27" s="3578"/>
      <c r="L27" s="3578"/>
      <c r="M27" s="3578"/>
      <c r="N27" s="3606">
        <f t="shared" si="0"/>
        <v>0</v>
      </c>
      <c r="O27" s="661"/>
      <c r="P27" s="738"/>
    </row>
    <row r="28" spans="1:16" hidden="1">
      <c r="A28" s="738"/>
      <c r="B28" s="816"/>
      <c r="C28" s="3591"/>
      <c r="D28" s="3605"/>
      <c r="E28" s="3579" t="b">
        <v>1</v>
      </c>
      <c r="F28" s="3605"/>
      <c r="G28" s="3605"/>
      <c r="H28" s="3605"/>
      <c r="I28" s="3578"/>
      <c r="J28" s="3578"/>
      <c r="K28" s="3578"/>
      <c r="L28" s="3578"/>
      <c r="M28" s="3578"/>
      <c r="N28" s="3606">
        <f t="shared" si="0"/>
        <v>0</v>
      </c>
      <c r="O28" s="661"/>
      <c r="P28" s="738"/>
    </row>
    <row r="29" spans="1:16" hidden="1">
      <c r="A29" s="738"/>
      <c r="B29" s="816"/>
      <c r="C29" s="3591"/>
      <c r="D29" s="3605"/>
      <c r="E29" s="3579" t="b">
        <v>1</v>
      </c>
      <c r="F29" s="3605"/>
      <c r="G29" s="3605"/>
      <c r="H29" s="3605"/>
      <c r="I29" s="3578"/>
      <c r="J29" s="3578"/>
      <c r="K29" s="3578"/>
      <c r="L29" s="3578"/>
      <c r="M29" s="3578"/>
      <c r="N29" s="3606">
        <f t="shared" si="0"/>
        <v>0</v>
      </c>
      <c r="O29" s="661"/>
      <c r="P29" s="738"/>
    </row>
    <row r="30" spans="1:16" hidden="1">
      <c r="A30" s="738"/>
      <c r="B30" s="816"/>
      <c r="C30" s="3591"/>
      <c r="D30" s="3605"/>
      <c r="E30" s="3579" t="b">
        <v>1</v>
      </c>
      <c r="F30" s="3605"/>
      <c r="G30" s="3605"/>
      <c r="H30" s="3605"/>
      <c r="I30" s="3578"/>
      <c r="J30" s="3578"/>
      <c r="K30" s="3578"/>
      <c r="L30" s="3578"/>
      <c r="M30" s="3578"/>
      <c r="N30" s="3606">
        <f t="shared" si="0"/>
        <v>0</v>
      </c>
      <c r="O30" s="661"/>
      <c r="P30" s="738"/>
    </row>
    <row r="31" spans="1:16" hidden="1">
      <c r="A31" s="738"/>
      <c r="B31" s="816"/>
      <c r="C31" s="3591"/>
      <c r="D31" s="3605"/>
      <c r="E31" s="3579" t="b">
        <v>1</v>
      </c>
      <c r="F31" s="3605"/>
      <c r="G31" s="3605"/>
      <c r="H31" s="3605"/>
      <c r="I31" s="3578"/>
      <c r="J31" s="3578"/>
      <c r="K31" s="3578"/>
      <c r="L31" s="3578"/>
      <c r="M31" s="3578"/>
      <c r="N31" s="3606">
        <f t="shared" si="0"/>
        <v>0</v>
      </c>
      <c r="O31" s="661"/>
      <c r="P31" s="738"/>
    </row>
    <row r="32" spans="1:16" hidden="1">
      <c r="A32" s="738"/>
      <c r="B32" s="816"/>
      <c r="C32" s="3591"/>
      <c r="D32" s="3605"/>
      <c r="E32" s="3579" t="b">
        <v>1</v>
      </c>
      <c r="F32" s="3605"/>
      <c r="G32" s="3605"/>
      <c r="H32" s="3605"/>
      <c r="I32" s="3578"/>
      <c r="J32" s="3578"/>
      <c r="K32" s="3578"/>
      <c r="L32" s="3578"/>
      <c r="M32" s="3578"/>
      <c r="N32" s="3606">
        <f t="shared" si="0"/>
        <v>0</v>
      </c>
      <c r="O32" s="661"/>
      <c r="P32" s="738"/>
    </row>
    <row r="33" spans="1:16" hidden="1">
      <c r="A33" s="738"/>
      <c r="B33" s="816"/>
      <c r="C33" s="3591"/>
      <c r="D33" s="3605"/>
      <c r="E33" s="3579" t="b">
        <v>1</v>
      </c>
      <c r="F33" s="3605"/>
      <c r="G33" s="3605"/>
      <c r="H33" s="3605"/>
      <c r="I33" s="3578"/>
      <c r="J33" s="3578"/>
      <c r="K33" s="3578"/>
      <c r="L33" s="3578"/>
      <c r="M33" s="3578"/>
      <c r="N33" s="3606">
        <f t="shared" si="0"/>
        <v>0</v>
      </c>
      <c r="O33" s="661"/>
      <c r="P33" s="738"/>
    </row>
    <row r="34" spans="1:16" hidden="1">
      <c r="A34" s="738"/>
      <c r="B34" s="816"/>
      <c r="C34" s="3591"/>
      <c r="D34" s="3605"/>
      <c r="E34" s="3579" t="b">
        <v>1</v>
      </c>
      <c r="F34" s="3605"/>
      <c r="G34" s="3605"/>
      <c r="H34" s="3605"/>
      <c r="I34" s="3578"/>
      <c r="J34" s="3578"/>
      <c r="K34" s="3578"/>
      <c r="L34" s="3578"/>
      <c r="M34" s="3578"/>
      <c r="N34" s="3606">
        <f t="shared" si="0"/>
        <v>0</v>
      </c>
      <c r="O34" s="661"/>
      <c r="P34" s="738"/>
    </row>
    <row r="35" spans="1:16" hidden="1">
      <c r="A35" s="738"/>
      <c r="B35" s="816"/>
      <c r="C35" s="3591"/>
      <c r="D35" s="3605"/>
      <c r="E35" s="3579" t="b">
        <v>1</v>
      </c>
      <c r="F35" s="3605"/>
      <c r="G35" s="3605"/>
      <c r="H35" s="3605"/>
      <c r="I35" s="3578"/>
      <c r="J35" s="3578"/>
      <c r="K35" s="3578"/>
      <c r="L35" s="3578"/>
      <c r="M35" s="3578"/>
      <c r="N35" s="3606">
        <f t="shared" si="0"/>
        <v>0</v>
      </c>
      <c r="O35" s="661"/>
      <c r="P35" s="738"/>
    </row>
    <row r="36" spans="1:16" hidden="1">
      <c r="A36" s="738"/>
      <c r="B36" s="816"/>
      <c r="C36" s="3591"/>
      <c r="D36" s="3605"/>
      <c r="E36" s="3579" t="b">
        <v>1</v>
      </c>
      <c r="F36" s="3605"/>
      <c r="G36" s="3605"/>
      <c r="H36" s="3605"/>
      <c r="I36" s="3578"/>
      <c r="J36" s="3578"/>
      <c r="K36" s="3578"/>
      <c r="L36" s="3578"/>
      <c r="M36" s="3578"/>
      <c r="N36" s="3606">
        <f t="shared" si="0"/>
        <v>0</v>
      </c>
      <c r="O36" s="661"/>
      <c r="P36" s="738"/>
    </row>
    <row r="37" spans="1:16" hidden="1">
      <c r="A37" s="738"/>
      <c r="B37" s="816"/>
      <c r="C37" s="3591"/>
      <c r="D37" s="3605"/>
      <c r="E37" s="3579" t="b">
        <v>1</v>
      </c>
      <c r="F37" s="3605"/>
      <c r="G37" s="3605"/>
      <c r="H37" s="3605"/>
      <c r="I37" s="3578"/>
      <c r="J37" s="3578"/>
      <c r="K37" s="3578"/>
      <c r="L37" s="3578"/>
      <c r="M37" s="3578"/>
      <c r="N37" s="3606">
        <f t="shared" si="0"/>
        <v>0</v>
      </c>
      <c r="O37" s="661"/>
      <c r="P37" s="738"/>
    </row>
    <row r="38" spans="1:16" hidden="1">
      <c r="A38" s="738"/>
      <c r="B38" s="816"/>
      <c r="C38" s="3591"/>
      <c r="D38" s="3605"/>
      <c r="E38" s="3579" t="b">
        <v>1</v>
      </c>
      <c r="F38" s="3605"/>
      <c r="G38" s="3605"/>
      <c r="H38" s="3605"/>
      <c r="I38" s="3578"/>
      <c r="J38" s="3578"/>
      <c r="K38" s="3578"/>
      <c r="L38" s="3578"/>
      <c r="M38" s="3578"/>
      <c r="N38" s="3606">
        <f t="shared" si="0"/>
        <v>0</v>
      </c>
      <c r="O38" s="661"/>
      <c r="P38" s="738"/>
    </row>
    <row r="39" spans="1:16" hidden="1">
      <c r="A39" s="738"/>
      <c r="B39" s="816"/>
      <c r="C39" s="3591"/>
      <c r="D39" s="3605"/>
      <c r="E39" s="3579" t="b">
        <v>1</v>
      </c>
      <c r="F39" s="3605"/>
      <c r="G39" s="3605"/>
      <c r="H39" s="3605"/>
      <c r="I39" s="3578"/>
      <c r="J39" s="3578"/>
      <c r="K39" s="3578"/>
      <c r="L39" s="3578"/>
      <c r="M39" s="3578"/>
      <c r="N39" s="3606">
        <f t="shared" si="0"/>
        <v>0</v>
      </c>
      <c r="O39" s="661"/>
      <c r="P39" s="738"/>
    </row>
    <row r="40" spans="1:16" hidden="1">
      <c r="A40" s="738"/>
      <c r="B40" s="816"/>
      <c r="C40" s="3591"/>
      <c r="D40" s="3605"/>
      <c r="E40" s="3579" t="b">
        <v>1</v>
      </c>
      <c r="F40" s="3605"/>
      <c r="G40" s="3605"/>
      <c r="H40" s="3605"/>
      <c r="I40" s="3578"/>
      <c r="J40" s="3578"/>
      <c r="K40" s="3578"/>
      <c r="L40" s="3578"/>
      <c r="M40" s="3578"/>
      <c r="N40" s="3606">
        <f t="shared" si="0"/>
        <v>0</v>
      </c>
      <c r="O40" s="661"/>
      <c r="P40" s="738"/>
    </row>
    <row r="41" spans="1:16" hidden="1">
      <c r="A41" s="738"/>
      <c r="B41" s="816"/>
      <c r="C41" s="3591"/>
      <c r="D41" s="3605"/>
      <c r="E41" s="3579" t="b">
        <v>1</v>
      </c>
      <c r="F41" s="3605"/>
      <c r="G41" s="3605"/>
      <c r="H41" s="3605"/>
      <c r="I41" s="3578"/>
      <c r="J41" s="3578"/>
      <c r="K41" s="3578"/>
      <c r="L41" s="3578"/>
      <c r="M41" s="3578"/>
      <c r="N41" s="3606">
        <f t="shared" si="0"/>
        <v>0</v>
      </c>
      <c r="O41" s="661"/>
      <c r="P41" s="738"/>
    </row>
    <row r="42" spans="1:16" hidden="1">
      <c r="A42" s="738"/>
      <c r="B42" s="816"/>
      <c r="C42" s="3591"/>
      <c r="D42" s="3605"/>
      <c r="E42" s="3579" t="b">
        <v>1</v>
      </c>
      <c r="F42" s="3605"/>
      <c r="G42" s="3605"/>
      <c r="H42" s="3605"/>
      <c r="I42" s="3578"/>
      <c r="J42" s="3578"/>
      <c r="K42" s="3578"/>
      <c r="L42" s="3578"/>
      <c r="M42" s="3578"/>
      <c r="N42" s="3606">
        <f t="shared" si="0"/>
        <v>0</v>
      </c>
      <c r="O42" s="661"/>
      <c r="P42" s="738"/>
    </row>
    <row r="43" spans="1:16" hidden="1">
      <c r="A43" s="738"/>
      <c r="B43" s="816"/>
      <c r="C43" s="3591"/>
      <c r="D43" s="3605"/>
      <c r="E43" s="3579" t="b">
        <v>1</v>
      </c>
      <c r="F43" s="3605"/>
      <c r="G43" s="3605"/>
      <c r="H43" s="3605"/>
      <c r="I43" s="3578"/>
      <c r="J43" s="3578"/>
      <c r="K43" s="3578"/>
      <c r="L43" s="3578"/>
      <c r="M43" s="3578"/>
      <c r="N43" s="3606">
        <f t="shared" si="0"/>
        <v>0</v>
      </c>
      <c r="O43" s="661"/>
      <c r="P43" s="738"/>
    </row>
    <row r="44" spans="1:16" hidden="1">
      <c r="A44" s="738"/>
      <c r="B44" s="816"/>
      <c r="C44" s="3591"/>
      <c r="D44" s="3605"/>
      <c r="E44" s="3579" t="b">
        <v>1</v>
      </c>
      <c r="F44" s="3605"/>
      <c r="G44" s="3605"/>
      <c r="H44" s="3605"/>
      <c r="I44" s="3578"/>
      <c r="J44" s="3578"/>
      <c r="K44" s="3578"/>
      <c r="L44" s="3578"/>
      <c r="M44" s="3578"/>
      <c r="N44" s="3606">
        <f t="shared" si="0"/>
        <v>0</v>
      </c>
      <c r="O44" s="661"/>
      <c r="P44" s="738"/>
    </row>
    <row r="45" spans="1:16" hidden="1">
      <c r="A45" s="738"/>
      <c r="B45" s="816"/>
      <c r="C45" s="3591"/>
      <c r="D45" s="3605"/>
      <c r="E45" s="3579" t="b">
        <v>1</v>
      </c>
      <c r="F45" s="3605"/>
      <c r="G45" s="3605"/>
      <c r="H45" s="3605"/>
      <c r="I45" s="3578"/>
      <c r="J45" s="3578"/>
      <c r="K45" s="3578"/>
      <c r="L45" s="3578"/>
      <c r="M45" s="3578"/>
      <c r="N45" s="3606">
        <f t="shared" si="0"/>
        <v>0</v>
      </c>
      <c r="O45" s="661"/>
      <c r="P45" s="738"/>
    </row>
    <row r="46" spans="1:16" hidden="1">
      <c r="A46" s="738"/>
      <c r="B46" s="816"/>
      <c r="C46" s="3591"/>
      <c r="D46" s="3605"/>
      <c r="E46" s="3579" t="b">
        <v>1</v>
      </c>
      <c r="F46" s="3605"/>
      <c r="G46" s="3605"/>
      <c r="H46" s="3605"/>
      <c r="I46" s="3578"/>
      <c r="J46" s="3578"/>
      <c r="K46" s="3578"/>
      <c r="L46" s="3578"/>
      <c r="M46" s="3578"/>
      <c r="N46" s="3606">
        <f t="shared" si="0"/>
        <v>0</v>
      </c>
      <c r="O46" s="661"/>
      <c r="P46" s="738"/>
    </row>
    <row r="47" spans="1:16" hidden="1">
      <c r="A47" s="738"/>
      <c r="B47" s="816"/>
      <c r="C47" s="3591"/>
      <c r="D47" s="3605"/>
      <c r="E47" s="3579" t="b">
        <v>1</v>
      </c>
      <c r="F47" s="3605"/>
      <c r="G47" s="3605"/>
      <c r="H47" s="3605"/>
      <c r="I47" s="3578"/>
      <c r="J47" s="3578"/>
      <c r="K47" s="3578"/>
      <c r="L47" s="3578"/>
      <c r="M47" s="3578"/>
      <c r="N47" s="3606">
        <f t="shared" si="0"/>
        <v>0</v>
      </c>
      <c r="O47" s="661"/>
      <c r="P47" s="738"/>
    </row>
    <row r="48" spans="1:16" hidden="1">
      <c r="A48" s="738"/>
      <c r="B48" s="816"/>
      <c r="C48" s="3591"/>
      <c r="D48" s="3605"/>
      <c r="E48" s="3579" t="b">
        <v>1</v>
      </c>
      <c r="F48" s="3605"/>
      <c r="G48" s="3605"/>
      <c r="H48" s="3605"/>
      <c r="I48" s="3578"/>
      <c r="J48" s="3578"/>
      <c r="K48" s="3578"/>
      <c r="L48" s="3578"/>
      <c r="M48" s="3578"/>
      <c r="N48" s="3606">
        <f t="shared" si="0"/>
        <v>0</v>
      </c>
      <c r="O48" s="661"/>
      <c r="P48" s="738"/>
    </row>
    <row r="49" spans="1:16" hidden="1">
      <c r="A49" s="738"/>
      <c r="B49" s="816"/>
      <c r="C49" s="3591"/>
      <c r="D49" s="3605"/>
      <c r="E49" s="3579" t="b">
        <v>1</v>
      </c>
      <c r="F49" s="3605"/>
      <c r="G49" s="3605"/>
      <c r="H49" s="3605"/>
      <c r="I49" s="3578"/>
      <c r="J49" s="3578"/>
      <c r="K49" s="3578"/>
      <c r="L49" s="3578"/>
      <c r="M49" s="3578"/>
      <c r="N49" s="3606">
        <f t="shared" si="0"/>
        <v>0</v>
      </c>
      <c r="O49" s="661"/>
      <c r="P49" s="738"/>
    </row>
    <row r="50" spans="1:16" hidden="1">
      <c r="A50" s="738"/>
      <c r="B50" s="816"/>
      <c r="C50" s="3591"/>
      <c r="D50" s="3605"/>
      <c r="E50" s="3579" t="b">
        <v>1</v>
      </c>
      <c r="F50" s="3605"/>
      <c r="G50" s="3605"/>
      <c r="H50" s="3605"/>
      <c r="I50" s="3578"/>
      <c r="J50" s="3578"/>
      <c r="K50" s="3578"/>
      <c r="L50" s="3578"/>
      <c r="M50" s="3578"/>
      <c r="N50" s="3606">
        <f t="shared" si="0"/>
        <v>0</v>
      </c>
      <c r="O50" s="661"/>
      <c r="P50" s="738"/>
    </row>
    <row r="51" spans="1:16" hidden="1">
      <c r="A51" s="738"/>
      <c r="B51" s="816"/>
      <c r="C51" s="3591"/>
      <c r="D51" s="3605"/>
      <c r="E51" s="3579" t="b">
        <v>1</v>
      </c>
      <c r="F51" s="3605"/>
      <c r="G51" s="3605"/>
      <c r="H51" s="3605"/>
      <c r="I51" s="3578"/>
      <c r="J51" s="3578"/>
      <c r="K51" s="3578"/>
      <c r="L51" s="3578"/>
      <c r="M51" s="3578"/>
      <c r="N51" s="3606">
        <f t="shared" si="0"/>
        <v>0</v>
      </c>
      <c r="O51" s="661"/>
      <c r="P51" s="738"/>
    </row>
    <row r="52" spans="1:16" hidden="1">
      <c r="A52" s="738"/>
      <c r="B52" s="816"/>
      <c r="C52" s="3591"/>
      <c r="D52" s="3605"/>
      <c r="E52" s="3579" t="b">
        <v>1</v>
      </c>
      <c r="F52" s="3605"/>
      <c r="G52" s="3605"/>
      <c r="H52" s="3605"/>
      <c r="I52" s="3578"/>
      <c r="J52" s="3578"/>
      <c r="K52" s="3578"/>
      <c r="L52" s="3578"/>
      <c r="M52" s="3578"/>
      <c r="N52" s="3606">
        <f t="shared" si="0"/>
        <v>0</v>
      </c>
      <c r="O52" s="661"/>
      <c r="P52" s="738"/>
    </row>
    <row r="53" spans="1:16" hidden="1">
      <c r="A53" s="738"/>
      <c r="B53" s="816"/>
      <c r="C53" s="3591"/>
      <c r="D53" s="3605"/>
      <c r="E53" s="3579" t="b">
        <v>1</v>
      </c>
      <c r="F53" s="3605"/>
      <c r="G53" s="3605"/>
      <c r="H53" s="3605"/>
      <c r="I53" s="3578"/>
      <c r="J53" s="3578"/>
      <c r="K53" s="3578"/>
      <c r="L53" s="3578"/>
      <c r="M53" s="3578"/>
      <c r="N53" s="3606">
        <f t="shared" si="0"/>
        <v>0</v>
      </c>
      <c r="O53" s="661"/>
      <c r="P53" s="738"/>
    </row>
    <row r="54" spans="1:16" hidden="1">
      <c r="A54" s="738"/>
      <c r="B54" s="816"/>
      <c r="C54" s="3591"/>
      <c r="D54" s="3605"/>
      <c r="E54" s="3579" t="b">
        <v>1</v>
      </c>
      <c r="F54" s="3605"/>
      <c r="G54" s="3605"/>
      <c r="H54" s="3605"/>
      <c r="I54" s="3578"/>
      <c r="J54" s="3578"/>
      <c r="K54" s="3578"/>
      <c r="L54" s="3578"/>
      <c r="M54" s="3578"/>
      <c r="N54" s="3606">
        <f t="shared" si="0"/>
        <v>0</v>
      </c>
      <c r="O54" s="661"/>
      <c r="P54" s="738"/>
    </row>
    <row r="55" spans="1:16" hidden="1">
      <c r="A55" s="738"/>
      <c r="B55" s="816"/>
      <c r="C55" s="3591"/>
      <c r="D55" s="3605"/>
      <c r="E55" s="3579" t="b">
        <v>1</v>
      </c>
      <c r="F55" s="3605"/>
      <c r="G55" s="3605"/>
      <c r="H55" s="3605"/>
      <c r="I55" s="3578"/>
      <c r="J55" s="3578"/>
      <c r="K55" s="3578"/>
      <c r="L55" s="3578"/>
      <c r="M55" s="3578"/>
      <c r="N55" s="3606">
        <f t="shared" si="0"/>
        <v>0</v>
      </c>
      <c r="O55" s="661"/>
      <c r="P55" s="738"/>
    </row>
    <row r="56" spans="1:16" hidden="1">
      <c r="A56" s="738"/>
      <c r="B56" s="816"/>
      <c r="C56" s="3591"/>
      <c r="D56" s="3605"/>
      <c r="E56" s="3579" t="b">
        <v>1</v>
      </c>
      <c r="F56" s="3605"/>
      <c r="G56" s="3605"/>
      <c r="H56" s="3605"/>
      <c r="I56" s="3578"/>
      <c r="J56" s="3578"/>
      <c r="K56" s="3578"/>
      <c r="L56" s="3578"/>
      <c r="M56" s="3578"/>
      <c r="N56" s="3606">
        <f t="shared" si="0"/>
        <v>0</v>
      </c>
      <c r="O56" s="661"/>
      <c r="P56" s="738"/>
    </row>
    <row r="57" spans="1:16" hidden="1">
      <c r="A57" s="738"/>
      <c r="B57" s="816"/>
      <c r="C57" s="3591"/>
      <c r="D57" s="3605"/>
      <c r="E57" s="3579" t="b">
        <v>1</v>
      </c>
      <c r="F57" s="3605"/>
      <c r="G57" s="3605"/>
      <c r="H57" s="3605"/>
      <c r="I57" s="3578"/>
      <c r="J57" s="3578"/>
      <c r="K57" s="3578"/>
      <c r="L57" s="3578"/>
      <c r="M57" s="3578"/>
      <c r="N57" s="3606">
        <f t="shared" si="0"/>
        <v>0</v>
      </c>
      <c r="O57" s="661"/>
      <c r="P57" s="738"/>
    </row>
    <row r="58" spans="1:16" hidden="1">
      <c r="A58" s="738"/>
      <c r="B58" s="816"/>
      <c r="C58" s="3591"/>
      <c r="D58" s="3605"/>
      <c r="E58" s="3579" t="b">
        <v>1</v>
      </c>
      <c r="F58" s="3605"/>
      <c r="G58" s="3605"/>
      <c r="H58" s="3605"/>
      <c r="I58" s="3578"/>
      <c r="J58" s="3578"/>
      <c r="K58" s="3578"/>
      <c r="L58" s="3578"/>
      <c r="M58" s="3578"/>
      <c r="N58" s="3606">
        <f t="shared" si="0"/>
        <v>0</v>
      </c>
      <c r="O58" s="661"/>
      <c r="P58" s="738"/>
    </row>
    <row r="59" spans="1:16" hidden="1">
      <c r="A59" s="738"/>
      <c r="B59" s="816"/>
      <c r="C59" s="3591"/>
      <c r="D59" s="3605"/>
      <c r="E59" s="3579" t="b">
        <v>1</v>
      </c>
      <c r="F59" s="3605"/>
      <c r="G59" s="3605"/>
      <c r="H59" s="3605"/>
      <c r="I59" s="3578"/>
      <c r="J59" s="3578"/>
      <c r="K59" s="3578"/>
      <c r="L59" s="3578"/>
      <c r="M59" s="3578"/>
      <c r="N59" s="3606">
        <f t="shared" si="0"/>
        <v>0</v>
      </c>
      <c r="O59" s="661"/>
      <c r="P59" s="738"/>
    </row>
    <row r="60" spans="1:16" hidden="1">
      <c r="A60" s="738"/>
      <c r="B60" s="816"/>
      <c r="C60" s="3591"/>
      <c r="D60" s="3605"/>
      <c r="E60" s="3579" t="b">
        <v>1</v>
      </c>
      <c r="F60" s="3605"/>
      <c r="G60" s="3605"/>
      <c r="H60" s="3605"/>
      <c r="I60" s="3578"/>
      <c r="J60" s="3578"/>
      <c r="K60" s="3578"/>
      <c r="L60" s="3578"/>
      <c r="M60" s="3578"/>
      <c r="N60" s="3606">
        <f t="shared" si="0"/>
        <v>0</v>
      </c>
      <c r="O60" s="661"/>
      <c r="P60" s="738"/>
    </row>
    <row r="61" spans="1:16" hidden="1">
      <c r="A61" s="738"/>
      <c r="B61" s="816"/>
      <c r="C61" s="3591"/>
      <c r="D61" s="3605"/>
      <c r="E61" s="3579" t="b">
        <v>1</v>
      </c>
      <c r="F61" s="3605"/>
      <c r="G61" s="3605"/>
      <c r="H61" s="3605"/>
      <c r="I61" s="3578"/>
      <c r="J61" s="3578"/>
      <c r="K61" s="3578"/>
      <c r="L61" s="3578"/>
      <c r="M61" s="3578"/>
      <c r="N61" s="3606">
        <f t="shared" si="0"/>
        <v>0</v>
      </c>
      <c r="O61" s="661"/>
      <c r="P61" s="738"/>
    </row>
    <row r="62" spans="1:16" hidden="1">
      <c r="A62" s="738"/>
      <c r="B62" s="816"/>
      <c r="C62" s="3591"/>
      <c r="D62" s="3605"/>
      <c r="E62" s="3579" t="b">
        <v>1</v>
      </c>
      <c r="F62" s="3605"/>
      <c r="G62" s="3605"/>
      <c r="H62" s="3605"/>
      <c r="I62" s="3578"/>
      <c r="J62" s="3578"/>
      <c r="K62" s="3578"/>
      <c r="L62" s="3578"/>
      <c r="M62" s="3578"/>
      <c r="N62" s="3606">
        <f t="shared" si="0"/>
        <v>0</v>
      </c>
      <c r="O62" s="661"/>
      <c r="P62" s="738"/>
    </row>
    <row r="63" spans="1:16" hidden="1">
      <c r="A63" s="738"/>
      <c r="B63" s="816"/>
      <c r="C63" s="3591"/>
      <c r="D63" s="3605"/>
      <c r="E63" s="3579" t="b">
        <v>1</v>
      </c>
      <c r="F63" s="3605"/>
      <c r="G63" s="3605"/>
      <c r="H63" s="3605"/>
      <c r="I63" s="3578"/>
      <c r="J63" s="3578"/>
      <c r="K63" s="3578"/>
      <c r="L63" s="3578"/>
      <c r="M63" s="3578"/>
      <c r="N63" s="3606">
        <f t="shared" si="0"/>
        <v>0</v>
      </c>
      <c r="O63" s="661"/>
      <c r="P63" s="738"/>
    </row>
    <row r="64" spans="1:16" hidden="1">
      <c r="A64" s="738"/>
      <c r="B64" s="816"/>
      <c r="C64" s="3591"/>
      <c r="D64" s="3605"/>
      <c r="E64" s="3579" t="b">
        <v>1</v>
      </c>
      <c r="F64" s="3605"/>
      <c r="G64" s="3605"/>
      <c r="H64" s="3605"/>
      <c r="I64" s="3578"/>
      <c r="J64" s="3578"/>
      <c r="K64" s="3578"/>
      <c r="L64" s="3578"/>
      <c r="M64" s="3578"/>
      <c r="N64" s="3606">
        <f t="shared" si="0"/>
        <v>0</v>
      </c>
      <c r="O64" s="661"/>
      <c r="P64" s="738"/>
    </row>
    <row r="65" spans="1:16" hidden="1">
      <c r="A65" s="738"/>
      <c r="B65" s="816"/>
      <c r="C65" s="3591"/>
      <c r="D65" s="3605"/>
      <c r="E65" s="3579" t="b">
        <v>1</v>
      </c>
      <c r="F65" s="3605"/>
      <c r="G65" s="3605"/>
      <c r="H65" s="3605"/>
      <c r="I65" s="3578"/>
      <c r="J65" s="3578"/>
      <c r="K65" s="3578"/>
      <c r="L65" s="3578"/>
      <c r="M65" s="3578"/>
      <c r="N65" s="3606">
        <f t="shared" si="0"/>
        <v>0</v>
      </c>
      <c r="O65" s="661"/>
      <c r="P65" s="738"/>
    </row>
    <row r="66" spans="1:16" hidden="1">
      <c r="A66" s="738"/>
      <c r="B66" s="816"/>
      <c r="C66" s="3591"/>
      <c r="D66" s="3605"/>
      <c r="E66" s="3579" t="b">
        <v>1</v>
      </c>
      <c r="F66" s="3605"/>
      <c r="G66" s="3605"/>
      <c r="H66" s="3605"/>
      <c r="I66" s="3578"/>
      <c r="J66" s="3578"/>
      <c r="K66" s="3578"/>
      <c r="L66" s="3578"/>
      <c r="M66" s="3578"/>
      <c r="N66" s="3606">
        <f t="shared" si="0"/>
        <v>0</v>
      </c>
      <c r="O66" s="661"/>
      <c r="P66" s="738"/>
    </row>
    <row r="67" spans="1:16" hidden="1">
      <c r="A67" s="738"/>
      <c r="B67" s="816"/>
      <c r="C67" s="3591"/>
      <c r="D67" s="3605"/>
      <c r="E67" s="3579" t="b">
        <v>1</v>
      </c>
      <c r="F67" s="3605"/>
      <c r="G67" s="3605"/>
      <c r="H67" s="3605"/>
      <c r="I67" s="3578"/>
      <c r="J67" s="3578"/>
      <c r="K67" s="3578"/>
      <c r="L67" s="3578"/>
      <c r="M67" s="3578"/>
      <c r="N67" s="3606">
        <f t="shared" si="0"/>
        <v>0</v>
      </c>
      <c r="O67" s="661"/>
      <c r="P67" s="738"/>
    </row>
    <row r="68" spans="1:16" hidden="1">
      <c r="A68" s="738"/>
      <c r="B68" s="816"/>
      <c r="C68" s="3591"/>
      <c r="D68" s="3605"/>
      <c r="E68" s="3579" t="b">
        <v>1</v>
      </c>
      <c r="F68" s="3605"/>
      <c r="G68" s="3605"/>
      <c r="H68" s="3605"/>
      <c r="I68" s="3578"/>
      <c r="J68" s="3578"/>
      <c r="K68" s="3578"/>
      <c r="L68" s="3578"/>
      <c r="M68" s="3578"/>
      <c r="N68" s="3606">
        <f t="shared" si="0"/>
        <v>0</v>
      </c>
      <c r="O68" s="661"/>
      <c r="P68" s="738"/>
    </row>
    <row r="69" spans="1:16" hidden="1">
      <c r="A69" s="738"/>
      <c r="B69" s="816"/>
      <c r="C69" s="3591"/>
      <c r="D69" s="3605"/>
      <c r="E69" s="3579" t="b">
        <v>1</v>
      </c>
      <c r="F69" s="3605"/>
      <c r="G69" s="3605"/>
      <c r="H69" s="3605"/>
      <c r="I69" s="3578"/>
      <c r="J69" s="3578"/>
      <c r="K69" s="3578"/>
      <c r="L69" s="3578"/>
      <c r="M69" s="3578"/>
      <c r="N69" s="3606">
        <f t="shared" si="0"/>
        <v>0</v>
      </c>
      <c r="O69" s="661"/>
      <c r="P69" s="738"/>
    </row>
    <row r="70" spans="1:16" hidden="1">
      <c r="A70" s="738"/>
      <c r="B70" s="816"/>
      <c r="C70" s="3591"/>
      <c r="D70" s="3605"/>
      <c r="E70" s="3579" t="b">
        <v>1</v>
      </c>
      <c r="F70" s="3605"/>
      <c r="G70" s="3605"/>
      <c r="H70" s="3605"/>
      <c r="I70" s="3578"/>
      <c r="J70" s="3578"/>
      <c r="K70" s="3578"/>
      <c r="L70" s="3578"/>
      <c r="M70" s="3578"/>
      <c r="N70" s="3606">
        <f t="shared" si="0"/>
        <v>0</v>
      </c>
      <c r="O70" s="661"/>
      <c r="P70" s="738"/>
    </row>
    <row r="71" spans="1:16" hidden="1">
      <c r="A71" s="738"/>
      <c r="B71" s="816"/>
      <c r="C71" s="3591"/>
      <c r="D71" s="3605"/>
      <c r="E71" s="3579" t="b">
        <v>1</v>
      </c>
      <c r="F71" s="3605"/>
      <c r="G71" s="3605"/>
      <c r="H71" s="3605"/>
      <c r="I71" s="3578"/>
      <c r="J71" s="3578"/>
      <c r="K71" s="3578"/>
      <c r="L71" s="3578"/>
      <c r="M71" s="3578"/>
      <c r="N71" s="3606">
        <f t="shared" si="0"/>
        <v>0</v>
      </c>
      <c r="O71" s="661"/>
      <c r="P71" s="738"/>
    </row>
    <row r="72" spans="1:16" hidden="1">
      <c r="A72" s="738"/>
      <c r="B72" s="816"/>
      <c r="C72" s="3591"/>
      <c r="D72" s="3605"/>
      <c r="E72" s="3579" t="b">
        <v>1</v>
      </c>
      <c r="F72" s="3605"/>
      <c r="G72" s="3605"/>
      <c r="H72" s="3605"/>
      <c r="I72" s="3578"/>
      <c r="J72" s="3578"/>
      <c r="K72" s="3578"/>
      <c r="L72" s="3578"/>
      <c r="M72" s="3578"/>
      <c r="N72" s="3606">
        <f t="shared" si="0"/>
        <v>0</v>
      </c>
      <c r="O72" s="661"/>
      <c r="P72" s="738"/>
    </row>
    <row r="73" spans="1:16" hidden="1">
      <c r="A73" s="738"/>
      <c r="B73" s="816"/>
      <c r="C73" s="3591"/>
      <c r="D73" s="3605"/>
      <c r="E73" s="3579" t="b">
        <v>1</v>
      </c>
      <c r="F73" s="3605"/>
      <c r="G73" s="3605"/>
      <c r="H73" s="3605"/>
      <c r="I73" s="3578"/>
      <c r="J73" s="3578"/>
      <c r="K73" s="3578"/>
      <c r="L73" s="3578"/>
      <c r="M73" s="3578"/>
      <c r="N73" s="3606">
        <f t="shared" si="0"/>
        <v>0</v>
      </c>
      <c r="O73" s="661"/>
      <c r="P73" s="738"/>
    </row>
    <row r="74" spans="1:16">
      <c r="A74" s="738"/>
      <c r="B74" s="816"/>
      <c r="C74" s="3607" t="s">
        <v>1269</v>
      </c>
      <c r="D74" s="3608"/>
      <c r="E74" s="3609"/>
      <c r="F74" s="3608"/>
      <c r="G74" s="3608"/>
      <c r="H74" s="3608"/>
      <c r="I74" s="3610">
        <f t="shared" ref="I74:N74" si="1">SUMIF($E$15:$E$73,"TRUE",I15:I73)</f>
        <v>0</v>
      </c>
      <c r="J74" s="3610">
        <f t="shared" si="1"/>
        <v>0</v>
      </c>
      <c r="K74" s="3610">
        <f t="shared" si="1"/>
        <v>0</v>
      </c>
      <c r="L74" s="3610">
        <f t="shared" si="1"/>
        <v>0</v>
      </c>
      <c r="M74" s="3610">
        <f t="shared" si="1"/>
        <v>0</v>
      </c>
      <c r="N74" s="3611">
        <f t="shared" si="1"/>
        <v>0</v>
      </c>
      <c r="O74" s="661"/>
      <c r="P74" s="738"/>
    </row>
    <row r="75" spans="1:16" s="179" customFormat="1" ht="13.5" thickBot="1">
      <c r="A75" s="740"/>
      <c r="B75" s="822"/>
      <c r="C75" s="3612" t="s">
        <v>1270</v>
      </c>
      <c r="D75" s="3613"/>
      <c r="E75" s="3613"/>
      <c r="F75" s="3613"/>
      <c r="G75" s="3613"/>
      <c r="H75" s="3613"/>
      <c r="I75" s="3614">
        <f t="shared" ref="I75:N75" si="2">SUM(I15:I73)</f>
        <v>0</v>
      </c>
      <c r="J75" s="3614">
        <f t="shared" si="2"/>
        <v>0</v>
      </c>
      <c r="K75" s="3614">
        <f t="shared" si="2"/>
        <v>0</v>
      </c>
      <c r="L75" s="3614">
        <f t="shared" si="2"/>
        <v>0</v>
      </c>
      <c r="M75" s="3614">
        <f t="shared" si="2"/>
        <v>0</v>
      </c>
      <c r="N75" s="3615">
        <f t="shared" si="2"/>
        <v>0</v>
      </c>
      <c r="O75" s="662"/>
      <c r="P75" s="740"/>
    </row>
    <row r="76" spans="1:16">
      <c r="A76" s="738"/>
      <c r="B76" s="816"/>
      <c r="C76" s="820"/>
      <c r="D76" s="820"/>
      <c r="E76" s="820"/>
      <c r="F76" s="820"/>
      <c r="G76" s="820"/>
      <c r="H76" s="820"/>
      <c r="I76" s="820"/>
      <c r="J76" s="870"/>
      <c r="K76" s="871"/>
      <c r="L76" s="871"/>
      <c r="M76" s="871"/>
      <c r="N76" s="871"/>
      <c r="O76" s="662"/>
      <c r="P76" s="738"/>
    </row>
    <row r="77" spans="1:16">
      <c r="A77" s="738"/>
      <c r="B77" s="816"/>
      <c r="C77" s="237" t="s">
        <v>56</v>
      </c>
      <c r="D77" s="872" t="s">
        <v>3238</v>
      </c>
      <c r="E77" s="811"/>
      <c r="F77" s="69"/>
      <c r="G77" s="69"/>
      <c r="H77" s="69"/>
      <c r="I77" s="69"/>
      <c r="J77" s="69"/>
      <c r="K77" s="69"/>
      <c r="L77" s="871"/>
      <c r="M77" s="871"/>
      <c r="N77" s="871"/>
      <c r="O77" s="662"/>
      <c r="P77" s="738"/>
    </row>
    <row r="78" spans="1:16">
      <c r="A78" s="738"/>
      <c r="B78" s="816"/>
      <c r="C78" s="287"/>
      <c r="D78" s="100" t="s">
        <v>1271</v>
      </c>
      <c r="E78" s="60"/>
      <c r="F78" s="69"/>
      <c r="G78" s="69"/>
      <c r="H78" s="69"/>
      <c r="I78" s="69"/>
      <c r="J78" s="69"/>
      <c r="K78" s="65"/>
      <c r="L78" s="871"/>
      <c r="M78" s="871"/>
      <c r="N78" s="871"/>
      <c r="O78" s="662"/>
      <c r="P78" s="738"/>
    </row>
    <row r="79" spans="1:16">
      <c r="A79" s="738"/>
      <c r="B79" s="816"/>
      <c r="C79" s="287"/>
      <c r="D79" s="100"/>
      <c r="E79" s="60"/>
      <c r="F79" s="69"/>
      <c r="G79" s="69"/>
      <c r="H79" s="69"/>
      <c r="I79" s="69"/>
      <c r="J79" s="60"/>
      <c r="K79" s="877"/>
      <c r="L79" s="877"/>
      <c r="M79" s="877"/>
      <c r="N79" s="3428" t="s">
        <v>1279</v>
      </c>
      <c r="O79" s="662"/>
      <c r="P79" s="738"/>
    </row>
    <row r="80" spans="1:16">
      <c r="A80" s="738"/>
      <c r="B80" s="816"/>
      <c r="C80" s="661"/>
      <c r="D80" s="661"/>
      <c r="E80" s="661"/>
      <c r="F80" s="661"/>
      <c r="G80" s="661"/>
      <c r="H80" s="661"/>
      <c r="I80" s="661"/>
      <c r="J80" s="60"/>
      <c r="K80" s="98"/>
      <c r="L80" s="662"/>
      <c r="M80" s="662"/>
      <c r="N80" s="662"/>
      <c r="O80" s="662"/>
      <c r="P80" s="738"/>
    </row>
    <row r="81" spans="1:16">
      <c r="A81" s="738"/>
      <c r="B81" s="741"/>
      <c r="C81" s="738"/>
      <c r="D81" s="738"/>
      <c r="E81" s="738"/>
      <c r="F81" s="738"/>
      <c r="G81" s="738"/>
      <c r="H81" s="738"/>
      <c r="I81" s="738"/>
      <c r="J81" s="719"/>
      <c r="K81" s="724"/>
      <c r="L81" s="740"/>
      <c r="M81" s="740"/>
      <c r="N81" s="740"/>
      <c r="O81" s="740"/>
      <c r="P81" s="738"/>
    </row>
    <row r="82" spans="1:16">
      <c r="A82" s="738"/>
      <c r="B82" s="741"/>
      <c r="C82" s="738"/>
      <c r="D82" s="738"/>
      <c r="E82" s="738"/>
      <c r="F82" s="738"/>
      <c r="G82" s="738"/>
      <c r="H82" s="738"/>
      <c r="I82" s="738"/>
      <c r="J82" s="727"/>
      <c r="K82" s="724"/>
      <c r="L82" s="740"/>
      <c r="M82" s="740"/>
      <c r="N82" s="740"/>
      <c r="O82" s="740"/>
      <c r="P82" s="738"/>
    </row>
    <row r="83" spans="1:16" hidden="1">
      <c r="J83" s="6995"/>
      <c r="K83" s="6999"/>
      <c r="L83" s="179"/>
      <c r="M83" s="179"/>
      <c r="N83" s="179"/>
      <c r="O83" s="179"/>
    </row>
    <row r="84" spans="1:16" hidden="1">
      <c r="K84" s="179"/>
      <c r="L84" s="179"/>
      <c r="M84" s="179"/>
      <c r="N84" s="179"/>
      <c r="O84" s="179"/>
    </row>
    <row r="85" spans="1:16" hidden="1">
      <c r="K85" s="179"/>
      <c r="L85" s="179"/>
      <c r="M85" s="179"/>
      <c r="N85" s="179"/>
      <c r="O85" s="179"/>
    </row>
  </sheetData>
  <sheetProtection formatCells="0" formatColumns="0" formatRows="0"/>
  <customSheetViews>
    <customSheetView guid="{CC70D5D3-3A1F-46AA-BDCE-F692C2C36BEE}" fitToPage="1">
      <selection activeCell="N23" sqref="N23"/>
      <pageMargins left="0.7" right="0.7" top="0.75" bottom="0.75" header="0.3" footer="0.3"/>
      <pageSetup paperSize="5" scale="35" fitToHeight="0" orientation="landscape" r:id="rId1"/>
    </customSheetView>
    <customSheetView guid="{41E394DC-1FDD-4D1F-8620-137B7012DC10}" showGridLines="0" fitToPage="1">
      <pane xSplit="2" ySplit="11" topLeftCell="C12" activePane="bottomRight" state="frozen"/>
      <selection pane="bottomRight" activeCell="D15" sqref="D15"/>
      <pageMargins left="0.7" right="0.7" top="0.75" bottom="0.75" header="0.3" footer="0.3"/>
      <pageSetup paperSize="5" scale="35" fitToHeight="0" orientation="landscape" r:id="rId2"/>
    </customSheetView>
    <customSheetView guid="{DD364770-73A1-4C6D-9516-629A57F0EB18}" showGridLines="0" fitToPage="1">
      <pane xSplit="3" ySplit="12" topLeftCell="D20" activePane="bottomRight" state="frozen"/>
      <selection pane="bottomRight" activeCell="F22" sqref="F22"/>
      <pageMargins left="0.7" right="0.7" top="0.75" bottom="0.75" header="0.3" footer="0.3"/>
      <pageSetup paperSize="5" scale="35" fitToHeight="0" orientation="landscape" r:id="rId3"/>
    </customSheetView>
    <customSheetView guid="{E14211BF-3959-45CF-A937-AD36AACCEFAC}" showGridLines="0" fitToPage="1">
      <pane xSplit="2" ySplit="11" topLeftCell="C12" activePane="bottomRight" state="frozen"/>
      <selection pane="bottomRight" activeCell="D15" sqref="D15"/>
      <pageMargins left="0.7" right="0.7" top="0.75" bottom="0.75" header="0.3" footer="0.3"/>
      <pageSetup paperSize="5" scale="35" fitToHeight="0" orientation="landscape" r:id="rId4"/>
    </customSheetView>
    <customSheetView guid="{F416BD5B-C3AD-4F61-AAB2-55950A9B7E72}" fitToPage="1">
      <selection activeCell="N13" sqref="N13:N14"/>
      <pageMargins left="0.7" right="0.7" top="0.75" bottom="0.75" header="0.3" footer="0.3"/>
      <pageSetup paperSize="5" scale="35" fitToHeight="0" orientation="landscape" r:id="rId5"/>
    </customSheetView>
  </customSheetViews>
  <mergeCells count="8">
    <mergeCell ref="D4:F4"/>
    <mergeCell ref="D5:F5"/>
    <mergeCell ref="J7:J10"/>
    <mergeCell ref="D7:D10"/>
    <mergeCell ref="F7:F10"/>
    <mergeCell ref="G7:G10"/>
    <mergeCell ref="H7:H10"/>
    <mergeCell ref="I7:I10"/>
  </mergeCells>
  <hyperlinks>
    <hyperlink ref="N79" location="Index!A1" display="Index" xr:uid="{00000000-0004-0000-4C00-000000000000}"/>
  </hyperlinks>
  <pageMargins left="0.7" right="0.7" top="0.75" bottom="0.75" header="0.3" footer="0.3"/>
  <pageSetup paperSize="5" scale="35" fitToHeight="0" orientation="landscape" r:id="rId6"/>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Sheet71">
    <tabColor rgb="FF002060"/>
    <pageSetUpPr fitToPage="1"/>
  </sheetPr>
  <dimension ref="A1:P75"/>
  <sheetViews>
    <sheetView workbookViewId="0"/>
  </sheetViews>
  <sheetFormatPr defaultColWidth="0" defaultRowHeight="12.75" zeroHeight="1"/>
  <cols>
    <col min="1" max="2" width="9.140625" style="198" customWidth="1"/>
    <col min="3" max="3" width="23.140625" style="198" customWidth="1"/>
    <col min="4" max="4" width="43.28515625" style="198" customWidth="1"/>
    <col min="5" max="5" width="31.28515625" style="198" customWidth="1"/>
    <col min="6" max="9" width="9.140625" style="198" customWidth="1"/>
    <col min="10" max="10" width="3.42578125" style="198" bestFit="1" customWidth="1"/>
    <col min="11" max="11" width="3" style="198" customWidth="1"/>
    <col min="12" max="12" width="44.42578125" style="198" bestFit="1" customWidth="1"/>
    <col min="13" max="14" width="17.28515625" style="198" bestFit="1" customWidth="1"/>
    <col min="15" max="15" width="138.28515625" style="198" bestFit="1" customWidth="1"/>
    <col min="16" max="16" width="9.140625" style="198" customWidth="1"/>
    <col min="17" max="16384" width="9.140625" style="198" hidden="1"/>
  </cols>
  <sheetData>
    <row r="1" spans="1:15">
      <c r="A1" s="703"/>
      <c r="B1" s="703"/>
      <c r="C1" s="703"/>
      <c r="D1" s="703"/>
      <c r="E1" s="703"/>
      <c r="F1" s="703"/>
      <c r="G1" s="703"/>
      <c r="H1" s="703"/>
      <c r="I1" s="6351"/>
      <c r="J1" s="6351"/>
      <c r="K1" s="6351"/>
      <c r="L1" s="6351"/>
      <c r="M1" s="6351"/>
      <c r="N1" s="6351"/>
      <c r="O1" s="6351"/>
    </row>
    <row r="2" spans="1:15">
      <c r="A2" s="703"/>
      <c r="B2" s="6351"/>
      <c r="C2" s="6351"/>
      <c r="D2" s="6351"/>
      <c r="E2" s="6111" t="s">
        <v>2873</v>
      </c>
      <c r="F2" s="6351"/>
      <c r="G2" s="703"/>
      <c r="H2" s="703"/>
      <c r="I2" s="6351"/>
      <c r="J2" s="6351"/>
      <c r="K2" s="6351"/>
      <c r="L2" s="6351"/>
      <c r="M2" s="6351"/>
      <c r="N2" s="6351"/>
      <c r="O2" s="6351"/>
    </row>
    <row r="3" spans="1:15" ht="15.75" thickBot="1">
      <c r="A3" s="703"/>
      <c r="B3" s="6351"/>
      <c r="C3" s="6351"/>
      <c r="D3" s="6351"/>
      <c r="E3" s="6111"/>
      <c r="F3" s="6351"/>
      <c r="G3" s="703"/>
      <c r="H3" s="703"/>
      <c r="I3" s="6351"/>
      <c r="J3" s="8074" t="s">
        <v>4848</v>
      </c>
      <c r="K3" s="8074"/>
      <c r="L3" s="8074"/>
      <c r="M3" s="8074"/>
      <c r="N3" s="8074"/>
      <c r="O3" s="8074"/>
    </row>
    <row r="4" spans="1:15" ht="15" thickBot="1">
      <c r="A4" s="703"/>
      <c r="B4" s="6351"/>
      <c r="C4" s="9128" t="s">
        <v>2234</v>
      </c>
      <c r="D4" s="9129"/>
      <c r="E4" s="9130"/>
      <c r="F4" s="7140"/>
      <c r="G4" s="7141"/>
      <c r="H4" s="7141"/>
      <c r="I4" s="7140"/>
      <c r="J4" s="9131" t="s">
        <v>4255</v>
      </c>
      <c r="K4" s="9131"/>
      <c r="L4" s="9131"/>
      <c r="M4" s="8075" t="s">
        <v>4823</v>
      </c>
      <c r="N4" s="8075" t="s">
        <v>4824</v>
      </c>
      <c r="O4" s="8075" t="s">
        <v>2297</v>
      </c>
    </row>
    <row r="5" spans="1:15" ht="15">
      <c r="A5" s="703"/>
      <c r="B5" s="6351"/>
      <c r="C5" s="7142" t="s">
        <v>57</v>
      </c>
      <c r="D5" s="9124" t="str">
        <f>P.6!D4</f>
        <v>ABC Company</v>
      </c>
      <c r="E5" s="9125"/>
      <c r="F5" s="7140"/>
      <c r="G5" s="7141"/>
      <c r="H5" s="7141"/>
      <c r="I5" s="7140"/>
      <c r="J5" s="8076" t="s">
        <v>4825</v>
      </c>
      <c r="K5" s="8076" t="s">
        <v>4826</v>
      </c>
      <c r="L5" s="8076"/>
      <c r="M5" s="8077">
        <v>100000</v>
      </c>
      <c r="N5" s="8076"/>
      <c r="O5" s="8076" t="s">
        <v>4827</v>
      </c>
    </row>
    <row r="6" spans="1:15" ht="15.75" thickBot="1">
      <c r="A6" s="703"/>
      <c r="B6" s="6351"/>
      <c r="C6" s="7143" t="s">
        <v>2719</v>
      </c>
      <c r="D6" s="9126">
        <f>P.6!D5</f>
        <v>44196</v>
      </c>
      <c r="E6" s="9127"/>
      <c r="F6" s="7144"/>
      <c r="G6" s="7145"/>
      <c r="H6" s="7145"/>
      <c r="I6" s="7144"/>
      <c r="J6" s="8076" t="s">
        <v>4825</v>
      </c>
      <c r="K6" s="8076" t="s">
        <v>4457</v>
      </c>
      <c r="L6" s="8076"/>
      <c r="M6" s="8078">
        <v>15000</v>
      </c>
      <c r="N6" s="8076"/>
      <c r="O6" s="8076" t="s">
        <v>4828</v>
      </c>
    </row>
    <row r="7" spans="1:15" ht="15">
      <c r="A7" s="703"/>
      <c r="B7" s="6351"/>
      <c r="C7" s="7146"/>
      <c r="D7" s="7147"/>
      <c r="E7" s="7147"/>
      <c r="F7" s="7144"/>
      <c r="G7" s="7145"/>
      <c r="H7" s="7145"/>
      <c r="I7" s="7144"/>
      <c r="J7" s="8076" t="s">
        <v>4825</v>
      </c>
      <c r="K7" s="8076" t="s">
        <v>4829</v>
      </c>
      <c r="L7" s="8076"/>
      <c r="M7" s="8078">
        <v>3000</v>
      </c>
      <c r="N7" s="8076"/>
      <c r="O7" s="8076" t="s">
        <v>4830</v>
      </c>
    </row>
    <row r="8" spans="1:15" ht="15.75" thickBot="1">
      <c r="A8" s="703"/>
      <c r="B8" s="6351"/>
      <c r="C8" s="6351"/>
      <c r="D8" s="6351"/>
      <c r="E8" s="6351"/>
      <c r="F8" s="6351"/>
      <c r="G8" s="703"/>
      <c r="H8" s="703"/>
      <c r="I8" s="6351"/>
      <c r="J8" s="8076" t="s">
        <v>4825</v>
      </c>
      <c r="K8" s="8076" t="s">
        <v>4831</v>
      </c>
      <c r="L8" s="8076"/>
      <c r="M8" s="8078">
        <v>2000</v>
      </c>
      <c r="N8" s="8076"/>
      <c r="O8" s="8076" t="s">
        <v>4832</v>
      </c>
    </row>
    <row r="9" spans="1:15" ht="15.75" customHeight="1">
      <c r="A9" s="703"/>
      <c r="B9" s="6351"/>
      <c r="C9" s="698" t="s">
        <v>329</v>
      </c>
      <c r="D9" s="7139"/>
      <c r="E9" s="1999" t="s">
        <v>1611</v>
      </c>
      <c r="F9" s="6351"/>
      <c r="G9" s="703"/>
      <c r="H9" s="703"/>
      <c r="I9" s="6351"/>
      <c r="J9" s="8076" t="s">
        <v>4825</v>
      </c>
      <c r="K9" s="8076" t="s">
        <v>4829</v>
      </c>
      <c r="L9" s="8076"/>
      <c r="M9" s="8078">
        <v>1000</v>
      </c>
      <c r="N9" s="8076"/>
      <c r="O9" s="8076" t="s">
        <v>4833</v>
      </c>
    </row>
    <row r="10" spans="1:15" ht="15.75" customHeight="1">
      <c r="A10" s="703"/>
      <c r="B10" s="6351"/>
      <c r="C10" s="2659" t="s">
        <v>1612</v>
      </c>
      <c r="D10" s="2660"/>
      <c r="E10" s="2662">
        <f>E23</f>
        <v>0</v>
      </c>
      <c r="F10" s="6351"/>
      <c r="G10" s="703"/>
      <c r="H10" s="703"/>
      <c r="I10" s="6351"/>
      <c r="J10" s="8076" t="s">
        <v>4825</v>
      </c>
      <c r="K10" s="8076" t="s">
        <v>4834</v>
      </c>
      <c r="L10" s="8076"/>
      <c r="M10" s="8078">
        <v>4000</v>
      </c>
      <c r="N10" s="8076"/>
      <c r="O10" s="8076" t="s">
        <v>4840</v>
      </c>
    </row>
    <row r="11" spans="1:15" ht="15">
      <c r="A11" s="703"/>
      <c r="C11" s="2659" t="s">
        <v>1613</v>
      </c>
      <c r="D11" s="1252"/>
      <c r="E11" s="2663">
        <f>E24</f>
        <v>0</v>
      </c>
      <c r="G11" s="703"/>
      <c r="H11" s="703"/>
      <c r="I11" s="6351"/>
      <c r="J11" s="8076" t="s">
        <v>4825</v>
      </c>
      <c r="K11" s="8076" t="s">
        <v>4835</v>
      </c>
      <c r="L11" s="8076"/>
      <c r="M11" s="8078">
        <f>N15+N16</f>
        <v>108000</v>
      </c>
      <c r="N11" s="8076"/>
      <c r="O11" s="8076" t="s">
        <v>4841</v>
      </c>
    </row>
    <row r="12" spans="1:15" ht="15.75" customHeight="1" thickBot="1">
      <c r="A12" s="703"/>
      <c r="C12" s="4025" t="s">
        <v>3875</v>
      </c>
      <c r="D12" s="2661"/>
      <c r="E12" s="701">
        <f>E10-E11</f>
        <v>0</v>
      </c>
      <c r="G12" s="703"/>
      <c r="H12" s="703"/>
      <c r="I12" s="6351"/>
      <c r="J12" s="8076"/>
      <c r="K12" s="8076" t="s">
        <v>4836</v>
      </c>
      <c r="L12" s="8076" t="s">
        <v>4835</v>
      </c>
      <c r="M12" s="8076"/>
      <c r="N12" s="8077">
        <f>M9</f>
        <v>1000</v>
      </c>
      <c r="O12" s="8076" t="s">
        <v>4842</v>
      </c>
    </row>
    <row r="13" spans="1:15" ht="15.75" thickBot="1">
      <c r="A13" s="703"/>
      <c r="B13" s="6351"/>
      <c r="C13" s="6351"/>
      <c r="D13" s="6351"/>
      <c r="E13" s="6351"/>
      <c r="F13" s="6351"/>
      <c r="G13" s="703"/>
      <c r="H13" s="703"/>
      <c r="I13" s="6351"/>
      <c r="J13" s="8076"/>
      <c r="K13" s="8076" t="s">
        <v>4836</v>
      </c>
      <c r="L13" s="8076" t="s">
        <v>4835</v>
      </c>
      <c r="M13" s="8076"/>
      <c r="N13" s="8079">
        <f>M10</f>
        <v>4000</v>
      </c>
      <c r="O13" s="8076" t="s">
        <v>4843</v>
      </c>
    </row>
    <row r="14" spans="1:15" ht="15">
      <c r="A14" s="703"/>
      <c r="B14" s="6351"/>
      <c r="C14" s="1087" t="s">
        <v>223</v>
      </c>
      <c r="D14" s="1087"/>
      <c r="E14" s="2657">
        <f>IF(E12&gt;0,E12,0)</f>
        <v>0</v>
      </c>
      <c r="F14" s="6351"/>
      <c r="G14" s="703"/>
      <c r="H14" s="703"/>
      <c r="I14" s="6351"/>
      <c r="J14" s="8076"/>
      <c r="K14" s="8076" t="s">
        <v>4836</v>
      </c>
      <c r="L14" s="8076" t="s">
        <v>4834</v>
      </c>
      <c r="M14" s="8076"/>
      <c r="N14" s="8079">
        <f>SUM(M5:M8)</f>
        <v>120000</v>
      </c>
      <c r="O14" s="8076" t="s">
        <v>4844</v>
      </c>
    </row>
    <row r="15" spans="1:15" ht="15.75" thickBot="1">
      <c r="A15" s="703"/>
      <c r="B15" s="6351"/>
      <c r="C15" s="1087" t="s">
        <v>1614</v>
      </c>
      <c r="D15" s="6351"/>
      <c r="E15" s="2658">
        <f>IF(E12&lt;0,-E12,0)</f>
        <v>0</v>
      </c>
      <c r="F15" s="6351"/>
      <c r="G15" s="703"/>
      <c r="H15" s="703"/>
      <c r="I15" s="6351"/>
      <c r="J15" s="8076"/>
      <c r="K15" s="8076" t="s">
        <v>4836</v>
      </c>
      <c r="L15" s="8076" t="s">
        <v>4837</v>
      </c>
      <c r="M15" s="8076"/>
      <c r="N15" s="8078">
        <v>8000</v>
      </c>
      <c r="O15" s="8076" t="s">
        <v>4838</v>
      </c>
    </row>
    <row r="16" spans="1:15" ht="15">
      <c r="A16" s="703"/>
      <c r="B16" s="6351"/>
      <c r="C16" s="6351"/>
      <c r="D16" s="6351"/>
      <c r="E16" s="6351"/>
      <c r="F16" s="6351"/>
      <c r="G16" s="703"/>
      <c r="H16" s="703"/>
      <c r="I16" s="6351"/>
      <c r="J16" s="8076"/>
      <c r="K16" s="8076" t="s">
        <v>4836</v>
      </c>
      <c r="L16" s="8076" t="s">
        <v>4839</v>
      </c>
      <c r="M16" s="8076"/>
      <c r="N16" s="8078">
        <v>100000</v>
      </c>
      <c r="O16" s="8076" t="s">
        <v>4845</v>
      </c>
    </row>
    <row r="17" spans="1:15" ht="15.75" thickBot="1">
      <c r="A17" s="703"/>
      <c r="B17" s="6351"/>
      <c r="C17" s="1087" t="s">
        <v>4473</v>
      </c>
      <c r="D17" s="6351"/>
      <c r="E17" s="6351" t="s">
        <v>4474</v>
      </c>
      <c r="F17" s="6351"/>
      <c r="G17" s="703"/>
      <c r="H17" s="703"/>
      <c r="I17" s="6351"/>
      <c r="J17" s="8076"/>
      <c r="K17" s="8076"/>
      <c r="L17" s="8076"/>
      <c r="M17" s="8080">
        <f>SUM(M5:M16)</f>
        <v>233000</v>
      </c>
      <c r="N17" s="8080">
        <f>SUM(N5:N16)</f>
        <v>233000</v>
      </c>
      <c r="O17" s="8076"/>
    </row>
    <row r="18" spans="1:15" ht="13.5" thickTop="1">
      <c r="A18" s="703"/>
      <c r="B18" s="6351"/>
      <c r="C18" s="6351" t="s">
        <v>4476</v>
      </c>
      <c r="D18" s="6351"/>
      <c r="E18" s="6351" t="s">
        <v>4475</v>
      </c>
      <c r="F18" s="6351"/>
      <c r="G18" s="703"/>
      <c r="H18" s="703"/>
      <c r="I18" s="6351"/>
      <c r="J18" s="6351"/>
      <c r="K18" s="6351"/>
      <c r="L18" s="6351"/>
      <c r="M18" s="6351"/>
      <c r="N18" s="6351"/>
      <c r="O18" s="6351"/>
    </row>
    <row r="19" spans="1:15">
      <c r="A19" s="703"/>
      <c r="B19" s="6351"/>
      <c r="C19" s="6351" t="s">
        <v>4478</v>
      </c>
      <c r="D19" s="6351"/>
      <c r="E19" s="7290" t="s">
        <v>4480</v>
      </c>
      <c r="F19" s="6351"/>
      <c r="G19" s="703"/>
      <c r="H19" s="703"/>
    </row>
    <row r="20" spans="1:15">
      <c r="A20" s="703"/>
      <c r="B20" s="6351"/>
      <c r="C20" s="6351" t="s">
        <v>4477</v>
      </c>
      <c r="D20" s="6351"/>
      <c r="E20" s="6351" t="s">
        <v>4475</v>
      </c>
      <c r="F20" s="6351"/>
      <c r="G20" s="703"/>
      <c r="H20" s="703"/>
    </row>
    <row r="21" spans="1:15">
      <c r="A21" s="703"/>
      <c r="B21" s="6351"/>
      <c r="C21" s="6351" t="s">
        <v>4479</v>
      </c>
      <c r="D21" s="6351"/>
      <c r="E21" s="7290" t="s">
        <v>4480</v>
      </c>
      <c r="F21" s="6351"/>
      <c r="G21" s="703"/>
      <c r="H21" s="703"/>
    </row>
    <row r="22" spans="1:15">
      <c r="A22" s="703"/>
      <c r="B22" s="6351"/>
      <c r="C22" s="6351"/>
      <c r="D22" s="6351"/>
      <c r="E22" s="6351"/>
      <c r="F22" s="6351"/>
      <c r="G22" s="703"/>
      <c r="H22" s="703"/>
    </row>
    <row r="23" spans="1:15">
      <c r="A23" s="703"/>
      <c r="B23" s="662" t="s">
        <v>63</v>
      </c>
      <c r="C23" s="7137" t="s">
        <v>4446</v>
      </c>
      <c r="D23" s="7137"/>
      <c r="E23" s="7291">
        <f>E33</f>
        <v>0</v>
      </c>
      <c r="F23" s="7137"/>
      <c r="G23" s="703"/>
      <c r="H23" s="703"/>
    </row>
    <row r="24" spans="1:15">
      <c r="A24" s="703"/>
      <c r="B24" s="662" t="s">
        <v>64</v>
      </c>
      <c r="C24" s="7137" t="s">
        <v>4447</v>
      </c>
      <c r="D24" s="7137"/>
      <c r="E24" s="7291">
        <f>E46</f>
        <v>0</v>
      </c>
      <c r="F24" s="7137"/>
      <c r="G24" s="703"/>
      <c r="H24" s="703"/>
    </row>
    <row r="25" spans="1:15" ht="13.5" thickBot="1">
      <c r="A25" s="703"/>
      <c r="B25" s="662"/>
      <c r="C25" s="662" t="s">
        <v>4481</v>
      </c>
      <c r="D25" s="662"/>
      <c r="E25" s="7294">
        <f>E23-E24</f>
        <v>0</v>
      </c>
      <c r="F25" s="7137"/>
      <c r="G25" s="703"/>
      <c r="H25" s="703"/>
    </row>
    <row r="26" spans="1:15" ht="13.5" thickTop="1">
      <c r="A26" s="703"/>
      <c r="B26" s="7137"/>
      <c r="C26" s="7137"/>
      <c r="D26" s="7137"/>
      <c r="E26" s="7292"/>
      <c r="F26" s="7137"/>
      <c r="G26" s="703"/>
      <c r="H26" s="703"/>
    </row>
    <row r="27" spans="1:15">
      <c r="A27" s="703"/>
      <c r="B27" s="662" t="s">
        <v>63</v>
      </c>
      <c r="C27" s="7137" t="s">
        <v>4448</v>
      </c>
      <c r="D27" s="7137"/>
      <c r="E27" s="7291"/>
      <c r="F27" s="7137"/>
      <c r="G27" s="703"/>
      <c r="H27" s="703"/>
    </row>
    <row r="28" spans="1:15">
      <c r="A28" s="703"/>
      <c r="B28" s="7137"/>
      <c r="C28" s="7137" t="s">
        <v>4449</v>
      </c>
      <c r="D28" s="7137"/>
      <c r="E28" s="7291"/>
      <c r="F28" s="7137"/>
      <c r="G28" s="703"/>
      <c r="H28" s="703"/>
    </row>
    <row r="29" spans="1:15">
      <c r="A29" s="703"/>
      <c r="B29" s="7137"/>
      <c r="C29" s="7137" t="s">
        <v>4450</v>
      </c>
      <c r="D29" s="7137"/>
      <c r="E29" s="7291"/>
      <c r="F29" s="7137"/>
      <c r="G29" s="703"/>
      <c r="H29" s="703"/>
    </row>
    <row r="30" spans="1:15">
      <c r="A30" s="703"/>
      <c r="B30" s="7137"/>
      <c r="C30" s="7137" t="s">
        <v>4451</v>
      </c>
      <c r="D30" s="7137"/>
      <c r="E30" s="7291"/>
      <c r="F30" s="7137"/>
      <c r="G30" s="703"/>
      <c r="H30" s="703"/>
    </row>
    <row r="31" spans="1:15">
      <c r="A31" s="703"/>
      <c r="B31" s="7137"/>
      <c r="C31" s="7137" t="s">
        <v>4452</v>
      </c>
      <c r="D31" s="7137"/>
      <c r="E31" s="7291"/>
      <c r="F31" s="7137"/>
      <c r="G31" s="703"/>
      <c r="H31" s="703"/>
    </row>
    <row r="32" spans="1:15">
      <c r="A32" s="703"/>
      <c r="B32" s="7137"/>
      <c r="C32" s="7137" t="s">
        <v>4453</v>
      </c>
      <c r="D32" s="7137"/>
      <c r="E32" s="7291"/>
      <c r="F32" s="7137"/>
      <c r="G32" s="703"/>
      <c r="H32" s="703"/>
    </row>
    <row r="33" spans="1:8" ht="13.5" thickBot="1">
      <c r="A33" s="703"/>
      <c r="B33" s="7137"/>
      <c r="C33" s="662" t="s">
        <v>4454</v>
      </c>
      <c r="D33" s="662"/>
      <c r="E33" s="7294">
        <f>SUM(E27:E32)</f>
        <v>0</v>
      </c>
      <c r="F33" s="7137"/>
      <c r="G33" s="703"/>
      <c r="H33" s="703"/>
    </row>
    <row r="34" spans="1:8" ht="13.5" thickTop="1">
      <c r="A34" s="703"/>
      <c r="B34" s="7137"/>
      <c r="C34" s="7137"/>
      <c r="D34" s="7137"/>
      <c r="E34" s="7291"/>
      <c r="F34" s="7137"/>
      <c r="G34" s="703"/>
      <c r="H34" s="703"/>
    </row>
    <row r="35" spans="1:8">
      <c r="A35" s="703"/>
      <c r="B35" s="662" t="s">
        <v>64</v>
      </c>
      <c r="C35" s="7137" t="s">
        <v>4455</v>
      </c>
      <c r="D35" s="7137"/>
      <c r="E35" s="7292"/>
      <c r="F35" s="7137"/>
      <c r="G35" s="703"/>
      <c r="H35" s="703"/>
    </row>
    <row r="36" spans="1:8">
      <c r="A36" s="703"/>
      <c r="B36" s="7137"/>
      <c r="C36" s="7137" t="s">
        <v>4456</v>
      </c>
      <c r="D36" s="7137"/>
      <c r="E36" s="7292"/>
      <c r="F36" s="7137"/>
      <c r="G36" s="703"/>
      <c r="H36" s="703"/>
    </row>
    <row r="37" spans="1:8">
      <c r="A37" s="703"/>
      <c r="B37" s="7137"/>
      <c r="C37" s="7137" t="s">
        <v>4457</v>
      </c>
      <c r="D37" s="7137"/>
      <c r="E37" s="7292"/>
      <c r="F37" s="7137"/>
      <c r="G37" s="703"/>
      <c r="H37" s="703"/>
    </row>
    <row r="38" spans="1:8">
      <c r="A38" s="703"/>
      <c r="B38" s="7137"/>
      <c r="C38" s="7137" t="s">
        <v>4458</v>
      </c>
      <c r="D38" s="7137"/>
      <c r="E38" s="7292"/>
      <c r="F38" s="7137"/>
      <c r="G38" s="703"/>
      <c r="H38" s="703"/>
    </row>
    <row r="39" spans="1:8">
      <c r="A39" s="703"/>
      <c r="B39" s="7137"/>
      <c r="C39" s="7137" t="s">
        <v>4459</v>
      </c>
      <c r="D39" s="7137"/>
      <c r="E39" s="7292"/>
      <c r="F39" s="7137"/>
      <c r="G39" s="703"/>
      <c r="H39" s="703"/>
    </row>
    <row r="40" spans="1:8">
      <c r="A40" s="703"/>
      <c r="B40" s="7137"/>
      <c r="C40" s="7137" t="s">
        <v>4460</v>
      </c>
      <c r="D40" s="7137"/>
      <c r="E40" s="7292"/>
      <c r="F40" s="7137"/>
      <c r="G40" s="703"/>
      <c r="H40" s="760"/>
    </row>
    <row r="41" spans="1:8">
      <c r="A41" s="703"/>
      <c r="B41" s="7137"/>
      <c r="C41" s="7137" t="s">
        <v>4461</v>
      </c>
      <c r="D41" s="7137"/>
      <c r="E41" s="7292"/>
      <c r="F41" s="7137"/>
      <c r="G41" s="703"/>
      <c r="H41" s="703"/>
    </row>
    <row r="42" spans="1:8">
      <c r="A42" s="703"/>
      <c r="B42" s="7137"/>
      <c r="C42" s="7137" t="s">
        <v>4462</v>
      </c>
      <c r="D42" s="7137"/>
      <c r="E42" s="7292"/>
      <c r="F42" s="7137"/>
      <c r="G42" s="703"/>
      <c r="H42" s="703"/>
    </row>
    <row r="43" spans="1:8">
      <c r="A43" s="703"/>
      <c r="B43" s="7137"/>
      <c r="C43" s="7137"/>
      <c r="D43" s="7137" t="s">
        <v>4463</v>
      </c>
      <c r="E43" s="7292"/>
      <c r="F43" s="7137"/>
      <c r="G43" s="703"/>
      <c r="H43" s="703"/>
    </row>
    <row r="44" spans="1:8">
      <c r="A44" s="703"/>
      <c r="B44" s="7137"/>
      <c r="C44" s="7137"/>
      <c r="D44" s="7137" t="s">
        <v>4464</v>
      </c>
      <c r="E44" s="7292"/>
      <c r="F44" s="7137"/>
      <c r="G44" s="703"/>
      <c r="H44" s="703"/>
    </row>
    <row r="45" spans="1:8">
      <c r="A45" s="703"/>
      <c r="B45" s="7137"/>
      <c r="C45" s="7137"/>
      <c r="D45" s="7137" t="s">
        <v>4465</v>
      </c>
      <c r="E45" s="7292"/>
      <c r="F45" s="7137"/>
      <c r="G45" s="703"/>
      <c r="H45" s="703"/>
    </row>
    <row r="46" spans="1:8" ht="13.5" thickBot="1">
      <c r="A46" s="703"/>
      <c r="B46" s="7137"/>
      <c r="C46" s="662" t="s">
        <v>4466</v>
      </c>
      <c r="D46" s="662"/>
      <c r="E46" s="7294">
        <f>SUM(E35:E45)</f>
        <v>0</v>
      </c>
      <c r="F46" s="7137"/>
      <c r="G46" s="703"/>
      <c r="H46" s="703"/>
    </row>
    <row r="47" spans="1:8" ht="13.5" thickTop="1">
      <c r="A47" s="703"/>
      <c r="B47" s="7137"/>
      <c r="C47" s="7137"/>
      <c r="D47" s="7137"/>
      <c r="E47" s="7292"/>
      <c r="F47" s="7137"/>
      <c r="G47" s="703"/>
      <c r="H47" s="703"/>
    </row>
    <row r="48" spans="1:8">
      <c r="A48" s="703"/>
      <c r="B48" s="8071" t="s">
        <v>4846</v>
      </c>
      <c r="C48" s="8072"/>
      <c r="D48" s="8072"/>
      <c r="E48" s="8073" t="s">
        <v>4847</v>
      </c>
      <c r="F48" s="7137"/>
      <c r="G48" s="703"/>
      <c r="H48" s="703"/>
    </row>
    <row r="49" spans="1:8">
      <c r="A49" s="703"/>
      <c r="B49" s="7137"/>
      <c r="C49" s="7137"/>
      <c r="D49" s="7137"/>
      <c r="E49" s="7292"/>
      <c r="F49" s="7137"/>
      <c r="G49" s="703"/>
      <c r="H49" s="703"/>
    </row>
    <row r="50" spans="1:8">
      <c r="A50" s="703"/>
      <c r="B50" s="662" t="s">
        <v>4467</v>
      </c>
      <c r="C50" s="7137"/>
      <c r="D50" s="7137"/>
      <c r="E50" s="7293" t="s">
        <v>4472</v>
      </c>
      <c r="F50" s="7137"/>
      <c r="G50" s="703"/>
      <c r="H50" s="703"/>
    </row>
    <row r="51" spans="1:8">
      <c r="A51" s="703"/>
      <c r="B51" s="662" t="s">
        <v>4468</v>
      </c>
      <c r="C51" s="7137"/>
      <c r="D51" s="7137"/>
      <c r="E51" s="7293" t="s">
        <v>4472</v>
      </c>
      <c r="F51" s="7137"/>
      <c r="G51" s="703"/>
      <c r="H51" s="703"/>
    </row>
    <row r="52" spans="1:8">
      <c r="A52" s="703"/>
      <c r="B52" s="662" t="s">
        <v>4469</v>
      </c>
      <c r="C52" s="7137"/>
      <c r="D52" s="7137"/>
      <c r="E52" s="7293" t="s">
        <v>4472</v>
      </c>
      <c r="F52" s="7137"/>
      <c r="G52" s="703"/>
      <c r="H52" s="703"/>
    </row>
    <row r="53" spans="1:8">
      <c r="A53" s="703"/>
      <c r="B53" s="662"/>
      <c r="C53" s="7137"/>
      <c r="D53" s="7137"/>
      <c r="E53" s="7293"/>
      <c r="F53" s="7137"/>
      <c r="G53" s="703"/>
      <c r="H53" s="703"/>
    </row>
    <row r="54" spans="1:8">
      <c r="A54" s="703"/>
      <c r="B54" s="662" t="s">
        <v>4470</v>
      </c>
      <c r="C54" s="7137"/>
      <c r="D54" s="7137"/>
      <c r="E54" s="7293" t="s">
        <v>4472</v>
      </c>
      <c r="F54" s="7137"/>
      <c r="G54" s="703"/>
      <c r="H54" s="703"/>
    </row>
    <row r="55" spans="1:8">
      <c r="A55" s="703"/>
      <c r="B55" s="662" t="s">
        <v>4471</v>
      </c>
      <c r="C55" s="7137"/>
      <c r="D55" s="7137"/>
      <c r="E55" s="7293" t="s">
        <v>4472</v>
      </c>
      <c r="F55" s="7137"/>
      <c r="G55" s="703"/>
      <c r="H55" s="703"/>
    </row>
    <row r="56" spans="1:8" ht="14.25">
      <c r="A56" s="703"/>
      <c r="B56" s="6351"/>
      <c r="C56" s="6351"/>
      <c r="D56" s="6351"/>
      <c r="E56" s="6351"/>
      <c r="F56" s="4075" t="s">
        <v>1279</v>
      </c>
      <c r="G56" s="703"/>
      <c r="H56" s="703"/>
    </row>
    <row r="57" spans="1:8" hidden="1">
      <c r="A57" s="703"/>
      <c r="B57" s="7137"/>
      <c r="C57" s="7137"/>
      <c r="D57" s="7137"/>
      <c r="E57" s="7292"/>
      <c r="F57" s="7137"/>
      <c r="G57" s="703"/>
      <c r="H57" s="703"/>
    </row>
    <row r="58" spans="1:8" hidden="1">
      <c r="A58" s="703"/>
      <c r="B58" s="7137"/>
      <c r="D58" s="7137"/>
      <c r="E58" s="7292"/>
      <c r="F58" s="7137"/>
      <c r="G58" s="703"/>
      <c r="H58" s="703"/>
    </row>
    <row r="59" spans="1:8" hidden="1">
      <c r="A59" s="703"/>
      <c r="B59" s="7137"/>
      <c r="C59" s="7137"/>
      <c r="D59" s="7137"/>
      <c r="E59" s="7292"/>
      <c r="F59" s="7137"/>
      <c r="G59" s="703"/>
      <c r="H59" s="703"/>
    </row>
    <row r="60" spans="1:8" hidden="1">
      <c r="A60" s="703"/>
      <c r="B60" s="7137"/>
      <c r="C60" s="7137"/>
      <c r="D60" s="7137"/>
      <c r="E60" s="7292"/>
      <c r="F60" s="7137"/>
      <c r="G60" s="703"/>
      <c r="H60" s="703"/>
    </row>
    <row r="61" spans="1:8" hidden="1">
      <c r="A61" s="703"/>
      <c r="B61" s="7137"/>
      <c r="C61" s="7137"/>
      <c r="D61" s="7137"/>
      <c r="E61" s="7292"/>
      <c r="F61" s="7137"/>
      <c r="G61" s="703"/>
      <c r="H61" s="703"/>
    </row>
    <row r="62" spans="1:8" hidden="1">
      <c r="A62" s="703"/>
      <c r="B62" s="7137"/>
      <c r="C62" s="7137"/>
      <c r="D62" s="7137"/>
      <c r="E62" s="7292"/>
      <c r="F62" s="7137"/>
      <c r="G62" s="703"/>
      <c r="H62" s="703"/>
    </row>
    <row r="63" spans="1:8" hidden="1">
      <c r="A63" s="703"/>
      <c r="B63" s="7137"/>
      <c r="C63" s="7137"/>
      <c r="D63" s="7137"/>
      <c r="E63" s="7292"/>
      <c r="F63" s="7137"/>
      <c r="G63" s="703"/>
      <c r="H63" s="703"/>
    </row>
    <row r="64" spans="1:8" hidden="1">
      <c r="A64" s="703"/>
      <c r="B64" s="7137"/>
      <c r="C64" s="7137"/>
      <c r="D64" s="7137"/>
      <c r="E64" s="7292"/>
      <c r="F64" s="7137"/>
      <c r="G64" s="703"/>
      <c r="H64" s="703"/>
    </row>
    <row r="65" spans="1:8" hidden="1">
      <c r="A65" s="703"/>
      <c r="B65" s="7137"/>
      <c r="C65" s="7137"/>
      <c r="D65" s="7137"/>
      <c r="E65" s="7292"/>
      <c r="F65" s="7137"/>
      <c r="G65" s="703"/>
      <c r="H65" s="703"/>
    </row>
    <row r="66" spans="1:8" hidden="1">
      <c r="A66" s="703"/>
      <c r="G66" s="703"/>
      <c r="H66" s="703"/>
    </row>
    <row r="67" spans="1:8" hidden="1">
      <c r="A67" s="703"/>
      <c r="G67" s="703"/>
      <c r="H67" s="703"/>
    </row>
    <row r="68" spans="1:8" hidden="1">
      <c r="A68" s="703"/>
      <c r="G68" s="703"/>
      <c r="H68" s="703"/>
    </row>
    <row r="69" spans="1:8" hidden="1">
      <c r="A69" s="703"/>
      <c r="G69" s="703"/>
      <c r="H69" s="703"/>
    </row>
    <row r="70" spans="1:8" hidden="1">
      <c r="A70" s="703"/>
      <c r="G70" s="703"/>
      <c r="H70" s="703"/>
    </row>
    <row r="71" spans="1:8" hidden="1">
      <c r="A71" s="703"/>
      <c r="G71" s="703"/>
      <c r="H71" s="703"/>
    </row>
    <row r="72" spans="1:8" hidden="1">
      <c r="A72" s="703"/>
      <c r="G72" s="703"/>
      <c r="H72" s="703"/>
    </row>
    <row r="73" spans="1:8" hidden="1">
      <c r="A73" s="703"/>
      <c r="B73" s="6351"/>
      <c r="C73" s="6351"/>
      <c r="D73" s="6351"/>
      <c r="E73" s="6351"/>
      <c r="F73" s="6351"/>
      <c r="G73" s="703"/>
      <c r="H73" s="703"/>
    </row>
    <row r="74" spans="1:8" hidden="1">
      <c r="A74" s="703"/>
      <c r="B74" s="6351"/>
      <c r="C74" s="6351"/>
      <c r="D74" s="6351"/>
      <c r="E74" s="6351"/>
      <c r="F74" s="6351"/>
      <c r="G74" s="703"/>
      <c r="H74" s="703"/>
    </row>
    <row r="75" spans="1:8" hidden="1">
      <c r="A75" s="703"/>
      <c r="B75" s="6351"/>
      <c r="C75" s="6351"/>
      <c r="D75" s="6351"/>
      <c r="E75" s="6351"/>
      <c r="F75" s="6351"/>
      <c r="G75" s="703"/>
      <c r="H75" s="703"/>
    </row>
  </sheetData>
  <sheetProtection formatCells="0" formatColumns="0" formatRows="0"/>
  <customSheetViews>
    <customSheetView guid="{CC70D5D3-3A1F-46AA-BDCE-F692C2C36BEE}" showPageBreaks="1" fitToPage="1" printArea="1">
      <pageMargins left="0.7" right="0.7" top="0.75" bottom="0.75" header="0.3" footer="0.3"/>
      <pageSetup paperSize="5" orientation="landscape" horizontalDpi="4294967294" verticalDpi="4294967294" r:id="rId1"/>
    </customSheetView>
    <customSheetView guid="{41E394DC-1FDD-4D1F-8620-137B7012DC10}" scale="130" showPageBreaks="1" showGridLines="0" fitToPage="1" printArea="1" view="pageBreakPreview">
      <selection activeCell="B17" sqref="B17"/>
      <pageMargins left="0.7" right="0.7" top="0.75" bottom="0.75" header="0.3" footer="0.3"/>
      <pageSetup paperSize="5" orientation="landscape" horizontalDpi="4294967294" verticalDpi="4294967294" r:id="rId2"/>
    </customSheetView>
    <customSheetView guid="{DD364770-73A1-4C6D-9516-629A57F0EB18}" scale="115" showPageBreaks="1" showGridLines="0" fitToPage="1" printArea="1">
      <selection activeCell="D11" sqref="D11"/>
      <pageMargins left="0.7" right="0.7" top="0.75" bottom="0.75" header="0.3" footer="0.3"/>
      <pageSetup paperSize="5" orientation="landscape" horizontalDpi="4294967294" verticalDpi="4294967294" r:id="rId3"/>
    </customSheetView>
    <customSheetView guid="{E14211BF-3959-45CF-A937-AD36AACCEFAC}" scale="130" showPageBreaks="1" showGridLines="0" fitToPage="1" printArea="1" view="pageBreakPreview">
      <selection activeCell="B17" sqref="B17"/>
      <pageMargins left="0.7" right="0.7" top="0.75" bottom="0.75" header="0.3" footer="0.3"/>
      <pageSetup paperSize="5" orientation="landscape" horizontalDpi="4294967294" verticalDpi="4294967294" r:id="rId4"/>
    </customSheetView>
    <customSheetView guid="{F416BD5B-C3AD-4F61-AAB2-55950A9B7E72}" fitToPage="1">
      <selection activeCell="C5" sqref="C5:D5"/>
      <pageMargins left="0.7" right="0.7" top="0.75" bottom="0.75" header="0.3" footer="0.3"/>
      <pageSetup paperSize="5" orientation="landscape" horizontalDpi="4294967294" verticalDpi="4294967294" r:id="rId5"/>
    </customSheetView>
  </customSheetViews>
  <mergeCells count="4">
    <mergeCell ref="D5:E5"/>
    <mergeCell ref="D6:E6"/>
    <mergeCell ref="C4:E4"/>
    <mergeCell ref="J4:L4"/>
  </mergeCells>
  <hyperlinks>
    <hyperlink ref="F56" location="Index!A1" display="Index" xr:uid="{00000000-0004-0000-4D00-000000000000}"/>
  </hyperlinks>
  <pageMargins left="0.7" right="0.7" top="0.75" bottom="0.75" header="0.3" footer="0.3"/>
  <pageSetup paperSize="5" scale="79" orientation="landscape" horizontalDpi="4294967294" verticalDpi="4294967294" r:id="rId6"/>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Sheet72">
    <tabColor rgb="FF002060"/>
  </sheetPr>
  <dimension ref="A1:S109"/>
  <sheetViews>
    <sheetView workbookViewId="0"/>
  </sheetViews>
  <sheetFormatPr defaultColWidth="0" defaultRowHeight="12.75" zeroHeight="1"/>
  <cols>
    <col min="1" max="1" width="9.140625" style="209" customWidth="1"/>
    <col min="2" max="2" width="9.140625" style="7036" customWidth="1"/>
    <col min="3" max="3" width="44.140625" style="209" customWidth="1"/>
    <col min="4" max="4" width="17.42578125" style="209" customWidth="1"/>
    <col min="5" max="5" width="10.28515625" style="7037" bestFit="1" customWidth="1"/>
    <col min="6" max="6" width="7.42578125" style="209" bestFit="1" customWidth="1"/>
    <col min="7" max="7" width="10.42578125" style="209" bestFit="1" customWidth="1"/>
    <col min="8" max="11" width="12.7109375" style="209" customWidth="1"/>
    <col min="12" max="12" width="13.42578125" style="209" bestFit="1" customWidth="1"/>
    <col min="13" max="13" width="12.85546875" style="209" customWidth="1"/>
    <col min="14" max="14" width="15.42578125" style="209" customWidth="1"/>
    <col min="15" max="16" width="13.140625" style="209" bestFit="1" customWidth="1"/>
    <col min="17" max="17" width="17" style="209" customWidth="1"/>
    <col min="18" max="18" width="9.140625" style="7039" customWidth="1"/>
    <col min="19" max="19" width="9.140625" style="209" customWidth="1"/>
    <col min="20" max="16384" width="9.140625" style="209" hidden="1"/>
  </cols>
  <sheetData>
    <row r="1" spans="1:19">
      <c r="A1" s="714"/>
      <c r="B1" s="715"/>
      <c r="C1" s="714"/>
      <c r="D1" s="714"/>
      <c r="E1" s="716"/>
      <c r="F1" s="714"/>
      <c r="G1" s="714"/>
      <c r="H1" s="714"/>
      <c r="I1" s="714"/>
      <c r="J1" s="714"/>
      <c r="K1" s="714"/>
      <c r="L1" s="714"/>
      <c r="M1" s="714"/>
      <c r="N1" s="714"/>
      <c r="O1" s="714"/>
      <c r="P1" s="714"/>
      <c r="Q1" s="714"/>
      <c r="R1" s="717"/>
      <c r="S1" s="714"/>
    </row>
    <row r="2" spans="1:19" ht="13.5" thickBot="1">
      <c r="A2" s="714"/>
      <c r="B2" s="880"/>
      <c r="C2" s="883"/>
      <c r="D2" s="883"/>
      <c r="E2" s="886"/>
      <c r="F2" s="883"/>
      <c r="G2" s="883"/>
      <c r="H2" s="883"/>
      <c r="I2" s="883"/>
      <c r="J2" s="883"/>
      <c r="K2" s="883"/>
      <c r="L2" s="883"/>
      <c r="M2" s="883"/>
      <c r="N2" s="883"/>
      <c r="O2" s="883"/>
      <c r="P2" s="883"/>
      <c r="Q2" s="883"/>
      <c r="R2" s="881"/>
      <c r="S2" s="714"/>
    </row>
    <row r="3" spans="1:19" ht="16.5" thickBot="1">
      <c r="A3" s="714"/>
      <c r="B3" s="682"/>
      <c r="C3" s="2858" t="s">
        <v>3250</v>
      </c>
      <c r="D3" s="2856"/>
      <c r="E3" s="2856"/>
      <c r="F3" s="2857"/>
      <c r="G3" s="883"/>
      <c r="H3" s="883"/>
      <c r="I3" s="883"/>
      <c r="J3" s="883"/>
      <c r="K3" s="883"/>
      <c r="L3" s="883"/>
      <c r="M3" s="883"/>
      <c r="N3" s="883"/>
      <c r="O3" s="883"/>
      <c r="P3" s="883"/>
      <c r="Q3" s="62" t="s">
        <v>2874</v>
      </c>
      <c r="R3" s="883"/>
      <c r="S3" s="714"/>
    </row>
    <row r="4" spans="1:19" ht="15.75">
      <c r="A4" s="714"/>
      <c r="B4" s="682"/>
      <c r="C4" s="2853" t="s">
        <v>57</v>
      </c>
      <c r="D4" s="8622" t="str">
        <f>P.6!D4</f>
        <v>ABC Company</v>
      </c>
      <c r="E4" s="8623"/>
      <c r="F4" s="8624"/>
      <c r="G4" s="883"/>
      <c r="H4" s="883"/>
      <c r="I4" s="883"/>
      <c r="J4" s="883"/>
      <c r="K4" s="883"/>
      <c r="L4" s="883"/>
      <c r="M4" s="883"/>
      <c r="N4" s="883"/>
      <c r="O4" s="883"/>
      <c r="P4" s="883"/>
      <c r="Q4" s="883"/>
      <c r="R4" s="883"/>
      <c r="S4" s="714"/>
    </row>
    <row r="5" spans="1:19" ht="16.5" thickBot="1">
      <c r="A5" s="714"/>
      <c r="B5" s="682"/>
      <c r="C5" s="2836" t="s">
        <v>2719</v>
      </c>
      <c r="D5" s="8625">
        <f>P.6!D5</f>
        <v>44196</v>
      </c>
      <c r="E5" s="8626"/>
      <c r="F5" s="8627"/>
      <c r="G5" s="883"/>
      <c r="H5" s="883"/>
      <c r="I5" s="883"/>
      <c r="J5" s="883"/>
      <c r="K5" s="883"/>
      <c r="L5" s="883"/>
      <c r="M5" s="883"/>
      <c r="N5" s="883"/>
      <c r="O5" s="883"/>
      <c r="P5" s="883"/>
      <c r="Q5" s="883"/>
      <c r="R5" s="883"/>
      <c r="S5" s="714"/>
    </row>
    <row r="6" spans="1:19">
      <c r="A6" s="714"/>
      <c r="B6" s="887"/>
      <c r="C6" s="883"/>
      <c r="D6" s="883"/>
      <c r="E6" s="886"/>
      <c r="F6" s="883"/>
      <c r="G6" s="883"/>
      <c r="H6" s="883"/>
      <c r="I6" s="883"/>
      <c r="J6" s="883"/>
      <c r="K6" s="883"/>
      <c r="L6" s="883"/>
      <c r="M6" s="883"/>
      <c r="N6" s="883"/>
      <c r="O6" s="883"/>
      <c r="P6" s="883"/>
      <c r="Q6" s="883"/>
      <c r="R6" s="883"/>
      <c r="S6" s="714"/>
    </row>
    <row r="7" spans="1:19" ht="13.5" thickBot="1">
      <c r="A7" s="714"/>
      <c r="B7" s="880"/>
      <c r="C7" s="888"/>
      <c r="D7" s="888"/>
      <c r="E7" s="889"/>
      <c r="F7" s="888"/>
      <c r="G7" s="888"/>
      <c r="H7" s="888"/>
      <c r="I7" s="888"/>
      <c r="J7" s="888"/>
      <c r="K7" s="888"/>
      <c r="L7" s="888"/>
      <c r="M7" s="888"/>
      <c r="N7" s="888"/>
      <c r="O7" s="888"/>
      <c r="P7" s="888"/>
      <c r="Q7" s="888"/>
      <c r="R7" s="883"/>
      <c r="S7" s="714"/>
    </row>
    <row r="8" spans="1:19">
      <c r="A8" s="714"/>
      <c r="B8" s="880"/>
      <c r="C8" s="337"/>
      <c r="D8" s="595"/>
      <c r="E8" s="618"/>
      <c r="F8" s="595"/>
      <c r="G8" s="602"/>
      <c r="H8" s="505"/>
      <c r="I8" s="619"/>
      <c r="J8" s="505"/>
      <c r="K8" s="505"/>
      <c r="L8" s="602"/>
      <c r="M8" s="602"/>
      <c r="N8" s="619"/>
      <c r="O8" s="619"/>
      <c r="P8" s="619"/>
      <c r="Q8" s="710"/>
      <c r="R8" s="209"/>
      <c r="S8" s="714"/>
    </row>
    <row r="9" spans="1:19">
      <c r="A9" s="714"/>
      <c r="B9" s="880"/>
      <c r="C9" s="340"/>
      <c r="D9" s="341"/>
      <c r="E9" s="341" t="s">
        <v>1273</v>
      </c>
      <c r="F9" s="341"/>
      <c r="G9" s="341" t="s">
        <v>615</v>
      </c>
      <c r="H9" s="704"/>
      <c r="I9" s="705"/>
      <c r="J9" s="462"/>
      <c r="K9" s="462"/>
      <c r="L9" s="706"/>
      <c r="M9" s="341" t="s">
        <v>1615</v>
      </c>
      <c r="N9" s="341"/>
      <c r="O9" s="705"/>
      <c r="P9" s="707"/>
      <c r="Q9" s="342"/>
      <c r="R9" s="883"/>
      <c r="S9" s="714"/>
    </row>
    <row r="10" spans="1:19">
      <c r="A10" s="714"/>
      <c r="B10" s="880"/>
      <c r="C10" s="340" t="s">
        <v>579</v>
      </c>
      <c r="D10" s="494" t="s">
        <v>1616</v>
      </c>
      <c r="E10" s="584" t="s">
        <v>1279</v>
      </c>
      <c r="F10" s="341" t="s">
        <v>1246</v>
      </c>
      <c r="G10" s="341" t="s">
        <v>403</v>
      </c>
      <c r="H10" s="704" t="s">
        <v>1617</v>
      </c>
      <c r="I10" s="341" t="s">
        <v>1393</v>
      </c>
      <c r="J10" s="341" t="s">
        <v>1281</v>
      </c>
      <c r="K10" s="341" t="s">
        <v>1618</v>
      </c>
      <c r="L10" s="341" t="s">
        <v>1395</v>
      </c>
      <c r="M10" s="341" t="s">
        <v>1619</v>
      </c>
      <c r="N10" s="341" t="s">
        <v>1249</v>
      </c>
      <c r="O10" s="341" t="s">
        <v>1250</v>
      </c>
      <c r="P10" s="3822" t="s">
        <v>4162</v>
      </c>
      <c r="Q10" s="3857" t="s">
        <v>1262</v>
      </c>
      <c r="R10" s="883"/>
      <c r="S10" s="714"/>
    </row>
    <row r="11" spans="1:19">
      <c r="A11" s="714"/>
      <c r="B11" s="880"/>
      <c r="C11" s="340"/>
      <c r="D11" s="670" t="s">
        <v>1620</v>
      </c>
      <c r="E11" s="341" t="s">
        <v>826</v>
      </c>
      <c r="F11" s="341" t="s">
        <v>1259</v>
      </c>
      <c r="G11" s="341" t="s">
        <v>1260</v>
      </c>
      <c r="H11" s="341" t="s">
        <v>826</v>
      </c>
      <c r="I11" s="341" t="s">
        <v>1403</v>
      </c>
      <c r="J11" s="341" t="s">
        <v>1399</v>
      </c>
      <c r="K11" s="341" t="s">
        <v>1399</v>
      </c>
      <c r="L11" s="341" t="s">
        <v>1404</v>
      </c>
      <c r="M11" s="341" t="s">
        <v>1621</v>
      </c>
      <c r="N11" s="341" t="s">
        <v>1261</v>
      </c>
      <c r="O11" s="341" t="s">
        <v>1261</v>
      </c>
      <c r="P11" s="2837" t="s">
        <v>1261</v>
      </c>
      <c r="Q11" s="3857" t="s">
        <v>1261</v>
      </c>
      <c r="R11" s="883"/>
      <c r="S11" s="714"/>
    </row>
    <row r="12" spans="1:19">
      <c r="A12" s="714"/>
      <c r="B12" s="880"/>
      <c r="C12" s="352"/>
      <c r="D12" s="401" t="s">
        <v>1622</v>
      </c>
      <c r="E12" s="663" t="s">
        <v>344</v>
      </c>
      <c r="F12" s="663" t="s">
        <v>390</v>
      </c>
      <c r="G12" s="663" t="s">
        <v>792</v>
      </c>
      <c r="H12" s="708"/>
      <c r="I12" s="646"/>
      <c r="J12" s="708"/>
      <c r="K12" s="646"/>
      <c r="L12" s="401"/>
      <c r="M12" s="648" t="s">
        <v>1623</v>
      </c>
      <c r="N12" s="401"/>
      <c r="O12" s="646"/>
      <c r="P12" s="709"/>
      <c r="Q12" s="711" t="s">
        <v>1599</v>
      </c>
      <c r="R12" s="883"/>
      <c r="S12" s="714"/>
    </row>
    <row r="13" spans="1:19">
      <c r="A13" s="714"/>
      <c r="B13" s="880"/>
      <c r="C13" s="823" t="s">
        <v>392</v>
      </c>
      <c r="D13" s="824" t="s">
        <v>409</v>
      </c>
      <c r="E13" s="824" t="s">
        <v>410</v>
      </c>
      <c r="F13" s="824" t="s">
        <v>411</v>
      </c>
      <c r="G13" s="824" t="s">
        <v>412</v>
      </c>
      <c r="H13" s="824" t="s">
        <v>413</v>
      </c>
      <c r="I13" s="825" t="s">
        <v>414</v>
      </c>
      <c r="J13" s="824" t="s">
        <v>415</v>
      </c>
      <c r="K13" s="824" t="s">
        <v>416</v>
      </c>
      <c r="L13" s="712" t="s">
        <v>417</v>
      </c>
      <c r="M13" s="712" t="s">
        <v>418</v>
      </c>
      <c r="N13" s="712" t="s">
        <v>419</v>
      </c>
      <c r="O13" s="672" t="s">
        <v>420</v>
      </c>
      <c r="P13" s="672" t="s">
        <v>421</v>
      </c>
      <c r="Q13" s="697" t="s">
        <v>422</v>
      </c>
      <c r="R13" s="883"/>
      <c r="S13" s="714"/>
    </row>
    <row r="14" spans="1:19">
      <c r="A14" s="714"/>
      <c r="B14" s="880"/>
      <c r="C14" s="429" t="s">
        <v>1624</v>
      </c>
      <c r="D14" s="945"/>
      <c r="E14" s="674"/>
      <c r="F14" s="675"/>
      <c r="G14" s="675"/>
      <c r="H14" s="946"/>
      <c r="I14" s="946"/>
      <c r="J14" s="946"/>
      <c r="K14" s="946"/>
      <c r="L14" s="946"/>
      <c r="M14" s="946"/>
      <c r="N14" s="946"/>
      <c r="O14" s="675"/>
      <c r="P14" s="963"/>
      <c r="Q14" s="512"/>
      <c r="R14" s="883"/>
      <c r="S14" s="714"/>
    </row>
    <row r="15" spans="1:19">
      <c r="A15" s="714"/>
      <c r="B15" s="880"/>
      <c r="C15" s="3581" t="s">
        <v>3437</v>
      </c>
      <c r="D15" s="2728"/>
      <c r="E15" s="2774"/>
      <c r="F15" s="2775"/>
      <c r="G15" s="948" t="b">
        <v>0</v>
      </c>
      <c r="H15" s="2757"/>
      <c r="I15" s="2757"/>
      <c r="J15" s="2757"/>
      <c r="K15" s="2757"/>
      <c r="L15" s="2757"/>
      <c r="M15" s="2757">
        <v>0</v>
      </c>
      <c r="N15" s="2757">
        <v>0</v>
      </c>
      <c r="O15" s="2757">
        <v>0</v>
      </c>
      <c r="P15" s="2757">
        <v>0</v>
      </c>
      <c r="Q15" s="3586">
        <f>+N15+O15-P15</f>
        <v>0</v>
      </c>
      <c r="R15" s="883"/>
      <c r="S15" s="714"/>
    </row>
    <row r="16" spans="1:19">
      <c r="A16" s="714"/>
      <c r="B16" s="880"/>
      <c r="C16" s="3581" t="s">
        <v>3438</v>
      </c>
      <c r="D16" s="3575"/>
      <c r="E16" s="3576"/>
      <c r="F16" s="3577"/>
      <c r="G16" s="948" t="b">
        <v>0</v>
      </c>
      <c r="H16" s="2757"/>
      <c r="I16" s="2757"/>
      <c r="J16" s="2757"/>
      <c r="K16" s="2757"/>
      <c r="L16" s="2757"/>
      <c r="M16" s="2757">
        <v>0</v>
      </c>
      <c r="N16" s="2757">
        <v>0</v>
      </c>
      <c r="O16" s="2757">
        <v>0</v>
      </c>
      <c r="P16" s="2757">
        <v>0</v>
      </c>
      <c r="Q16" s="3586">
        <f t="shared" ref="Q16:Q35" si="0">+N16+O16-P16</f>
        <v>0</v>
      </c>
      <c r="R16" s="883"/>
      <c r="S16" s="714"/>
    </row>
    <row r="17" spans="1:19">
      <c r="A17" s="714"/>
      <c r="B17" s="880"/>
      <c r="C17" s="3581" t="s">
        <v>3439</v>
      </c>
      <c r="D17" s="3575"/>
      <c r="E17" s="3576"/>
      <c r="F17" s="3577"/>
      <c r="G17" s="948" t="b">
        <v>0</v>
      </c>
      <c r="H17" s="2757"/>
      <c r="I17" s="2757"/>
      <c r="J17" s="2757"/>
      <c r="K17" s="2757"/>
      <c r="L17" s="2757"/>
      <c r="M17" s="2757">
        <v>0</v>
      </c>
      <c r="N17" s="2757">
        <v>0</v>
      </c>
      <c r="O17" s="2757">
        <v>0</v>
      </c>
      <c r="P17" s="2757">
        <v>0</v>
      </c>
      <c r="Q17" s="3586">
        <f t="shared" si="0"/>
        <v>0</v>
      </c>
      <c r="R17" s="883"/>
      <c r="S17" s="714"/>
    </row>
    <row r="18" spans="1:19">
      <c r="A18" s="714"/>
      <c r="B18" s="880"/>
      <c r="C18" s="3581" t="s">
        <v>3440</v>
      </c>
      <c r="D18" s="3575"/>
      <c r="E18" s="3576"/>
      <c r="F18" s="3577"/>
      <c r="G18" s="948" t="b">
        <v>0</v>
      </c>
      <c r="H18" s="2757"/>
      <c r="I18" s="2757"/>
      <c r="J18" s="2757"/>
      <c r="K18" s="2757"/>
      <c r="L18" s="2757"/>
      <c r="M18" s="2757">
        <v>0</v>
      </c>
      <c r="N18" s="2757">
        <v>0</v>
      </c>
      <c r="O18" s="2757">
        <v>0</v>
      </c>
      <c r="P18" s="2757">
        <v>0</v>
      </c>
      <c r="Q18" s="3586">
        <f t="shared" si="0"/>
        <v>0</v>
      </c>
      <c r="R18" s="883"/>
      <c r="S18" s="714"/>
    </row>
    <row r="19" spans="1:19">
      <c r="A19" s="714"/>
      <c r="B19" s="880"/>
      <c r="C19" s="3581" t="s">
        <v>3441</v>
      </c>
      <c r="D19" s="3575"/>
      <c r="E19" s="3576"/>
      <c r="F19" s="3577"/>
      <c r="G19" s="948" t="b">
        <v>0</v>
      </c>
      <c r="H19" s="2757"/>
      <c r="I19" s="2757"/>
      <c r="J19" s="2757"/>
      <c r="K19" s="2757"/>
      <c r="L19" s="2757"/>
      <c r="M19" s="2757">
        <v>0</v>
      </c>
      <c r="N19" s="2757">
        <v>0</v>
      </c>
      <c r="O19" s="2757">
        <v>0</v>
      </c>
      <c r="P19" s="2757">
        <v>0</v>
      </c>
      <c r="Q19" s="3586">
        <f t="shared" si="0"/>
        <v>0</v>
      </c>
      <c r="R19" s="883"/>
      <c r="S19" s="714"/>
    </row>
    <row r="20" spans="1:19">
      <c r="A20" s="714"/>
      <c r="B20" s="880"/>
      <c r="C20" s="3581" t="s">
        <v>3442</v>
      </c>
      <c r="D20" s="3575"/>
      <c r="E20" s="3576"/>
      <c r="F20" s="3577"/>
      <c r="G20" s="948" t="b">
        <v>0</v>
      </c>
      <c r="H20" s="2757"/>
      <c r="I20" s="2757"/>
      <c r="J20" s="2757"/>
      <c r="K20" s="2757"/>
      <c r="L20" s="2757"/>
      <c r="M20" s="2757">
        <v>0</v>
      </c>
      <c r="N20" s="2757">
        <v>0</v>
      </c>
      <c r="O20" s="2757">
        <v>0</v>
      </c>
      <c r="P20" s="2757">
        <v>0</v>
      </c>
      <c r="Q20" s="3586">
        <f t="shared" si="0"/>
        <v>0</v>
      </c>
      <c r="R20" s="883"/>
      <c r="S20" s="714"/>
    </row>
    <row r="21" spans="1:19">
      <c r="A21" s="714"/>
      <c r="B21" s="880"/>
      <c r="C21" s="3581" t="s">
        <v>3443</v>
      </c>
      <c r="D21" s="3575"/>
      <c r="E21" s="3576"/>
      <c r="F21" s="3577"/>
      <c r="G21" s="948" t="b">
        <v>0</v>
      </c>
      <c r="H21" s="2757"/>
      <c r="I21" s="2757"/>
      <c r="J21" s="2757"/>
      <c r="K21" s="2757"/>
      <c r="L21" s="2757"/>
      <c r="M21" s="2757">
        <v>0</v>
      </c>
      <c r="N21" s="2757">
        <v>0</v>
      </c>
      <c r="O21" s="2757">
        <v>0</v>
      </c>
      <c r="P21" s="2757">
        <v>0</v>
      </c>
      <c r="Q21" s="3586">
        <f t="shared" si="0"/>
        <v>0</v>
      </c>
      <c r="R21" s="883"/>
      <c r="S21" s="714"/>
    </row>
    <row r="22" spans="1:19">
      <c r="A22" s="714"/>
      <c r="B22" s="880"/>
      <c r="C22" s="3581" t="s">
        <v>3444</v>
      </c>
      <c r="D22" s="3575"/>
      <c r="E22" s="3576"/>
      <c r="F22" s="3577"/>
      <c r="G22" s="948" t="b">
        <v>0</v>
      </c>
      <c r="H22" s="2757"/>
      <c r="I22" s="2757"/>
      <c r="J22" s="2757"/>
      <c r="K22" s="2757"/>
      <c r="L22" s="2757"/>
      <c r="M22" s="2757">
        <v>0</v>
      </c>
      <c r="N22" s="2757">
        <v>0</v>
      </c>
      <c r="O22" s="2757">
        <v>0</v>
      </c>
      <c r="P22" s="2757">
        <v>0</v>
      </c>
      <c r="Q22" s="3586">
        <f t="shared" si="0"/>
        <v>0</v>
      </c>
      <c r="R22" s="883"/>
      <c r="S22" s="714"/>
    </row>
    <row r="23" spans="1:19">
      <c r="A23" s="714"/>
      <c r="B23" s="880"/>
      <c r="C23" s="3581" t="s">
        <v>3445</v>
      </c>
      <c r="D23" s="3575"/>
      <c r="E23" s="3576"/>
      <c r="F23" s="3577"/>
      <c r="G23" s="948" t="b">
        <v>0</v>
      </c>
      <c r="H23" s="2757"/>
      <c r="I23" s="2757"/>
      <c r="J23" s="2757"/>
      <c r="K23" s="2757"/>
      <c r="L23" s="2757"/>
      <c r="M23" s="2757">
        <v>0</v>
      </c>
      <c r="N23" s="2757">
        <v>0</v>
      </c>
      <c r="O23" s="2757">
        <v>0</v>
      </c>
      <c r="P23" s="2757">
        <v>0</v>
      </c>
      <c r="Q23" s="3586">
        <f t="shared" si="0"/>
        <v>0</v>
      </c>
      <c r="R23" s="883"/>
      <c r="S23" s="714"/>
    </row>
    <row r="24" spans="1:19">
      <c r="A24" s="714"/>
      <c r="B24" s="880"/>
      <c r="C24" s="3581" t="s">
        <v>3446</v>
      </c>
      <c r="D24" s="3575"/>
      <c r="E24" s="3576"/>
      <c r="F24" s="3577"/>
      <c r="G24" s="948" t="b">
        <v>0</v>
      </c>
      <c r="H24" s="2757"/>
      <c r="I24" s="2757"/>
      <c r="J24" s="2757"/>
      <c r="K24" s="2757"/>
      <c r="L24" s="2757"/>
      <c r="M24" s="2757">
        <v>0</v>
      </c>
      <c r="N24" s="2757">
        <v>0</v>
      </c>
      <c r="O24" s="2757">
        <v>0</v>
      </c>
      <c r="P24" s="2757">
        <v>0</v>
      </c>
      <c r="Q24" s="3586">
        <f t="shared" si="0"/>
        <v>0</v>
      </c>
      <c r="R24" s="883"/>
      <c r="S24" s="714"/>
    </row>
    <row r="25" spans="1:19">
      <c r="A25" s="714"/>
      <c r="B25" s="880"/>
      <c r="C25" s="3581" t="s">
        <v>3447</v>
      </c>
      <c r="D25" s="3575"/>
      <c r="E25" s="3576"/>
      <c r="F25" s="3577"/>
      <c r="G25" s="948" t="b">
        <v>0</v>
      </c>
      <c r="H25" s="2757"/>
      <c r="I25" s="2757"/>
      <c r="J25" s="2757"/>
      <c r="K25" s="2757"/>
      <c r="L25" s="2757"/>
      <c r="M25" s="2757">
        <v>0</v>
      </c>
      <c r="N25" s="2757">
        <v>0</v>
      </c>
      <c r="O25" s="2757">
        <v>0</v>
      </c>
      <c r="P25" s="2757">
        <v>0</v>
      </c>
      <c r="Q25" s="3586">
        <f t="shared" si="0"/>
        <v>0</v>
      </c>
      <c r="R25" s="883"/>
      <c r="S25" s="714"/>
    </row>
    <row r="26" spans="1:19">
      <c r="A26" s="714"/>
      <c r="B26" s="880"/>
      <c r="C26" s="3581" t="s">
        <v>3448</v>
      </c>
      <c r="D26" s="3575"/>
      <c r="E26" s="3576"/>
      <c r="F26" s="3577"/>
      <c r="G26" s="948" t="b">
        <v>0</v>
      </c>
      <c r="H26" s="2757"/>
      <c r="I26" s="2757"/>
      <c r="J26" s="2757"/>
      <c r="K26" s="2757"/>
      <c r="L26" s="2757"/>
      <c r="M26" s="2757">
        <v>0</v>
      </c>
      <c r="N26" s="2757">
        <v>0</v>
      </c>
      <c r="O26" s="2757">
        <v>0</v>
      </c>
      <c r="P26" s="2757">
        <v>0</v>
      </c>
      <c r="Q26" s="3586">
        <f t="shared" si="0"/>
        <v>0</v>
      </c>
      <c r="R26" s="883"/>
      <c r="S26" s="714"/>
    </row>
    <row r="27" spans="1:19">
      <c r="A27" s="714"/>
      <c r="B27" s="880"/>
      <c r="C27" s="3581" t="s">
        <v>3449</v>
      </c>
      <c r="D27" s="3575"/>
      <c r="E27" s="3576"/>
      <c r="F27" s="3577"/>
      <c r="G27" s="948" t="b">
        <v>0</v>
      </c>
      <c r="H27" s="2757"/>
      <c r="I27" s="2757"/>
      <c r="J27" s="2757"/>
      <c r="K27" s="2757"/>
      <c r="L27" s="2757"/>
      <c r="M27" s="2757">
        <v>0</v>
      </c>
      <c r="N27" s="2757">
        <v>0</v>
      </c>
      <c r="O27" s="2757">
        <v>0</v>
      </c>
      <c r="P27" s="2757">
        <v>0</v>
      </c>
      <c r="Q27" s="3586">
        <f t="shared" si="0"/>
        <v>0</v>
      </c>
      <c r="R27" s="883"/>
      <c r="S27" s="714"/>
    </row>
    <row r="28" spans="1:19">
      <c r="A28" s="714"/>
      <c r="B28" s="880"/>
      <c r="C28" s="3581" t="s">
        <v>3450</v>
      </c>
      <c r="D28" s="3575"/>
      <c r="E28" s="3576"/>
      <c r="F28" s="3577"/>
      <c r="G28" s="948" t="b">
        <v>0</v>
      </c>
      <c r="H28" s="2757"/>
      <c r="I28" s="2757"/>
      <c r="J28" s="2757"/>
      <c r="K28" s="2757"/>
      <c r="L28" s="2757"/>
      <c r="M28" s="2757">
        <v>0</v>
      </c>
      <c r="N28" s="2757">
        <v>0</v>
      </c>
      <c r="O28" s="2757">
        <v>0</v>
      </c>
      <c r="P28" s="2757">
        <v>0</v>
      </c>
      <c r="Q28" s="3586">
        <f t="shared" si="0"/>
        <v>0</v>
      </c>
      <c r="R28" s="883"/>
      <c r="S28" s="714"/>
    </row>
    <row r="29" spans="1:19">
      <c r="A29" s="714"/>
      <c r="B29" s="880"/>
      <c r="C29" s="3581" t="s">
        <v>3451</v>
      </c>
      <c r="D29" s="3575"/>
      <c r="E29" s="3576"/>
      <c r="F29" s="3577"/>
      <c r="G29" s="948" t="b">
        <v>0</v>
      </c>
      <c r="H29" s="2757"/>
      <c r="I29" s="2757"/>
      <c r="J29" s="2757"/>
      <c r="K29" s="2757"/>
      <c r="L29" s="2757"/>
      <c r="M29" s="2757">
        <v>0</v>
      </c>
      <c r="N29" s="2757">
        <v>0</v>
      </c>
      <c r="O29" s="2757">
        <v>0</v>
      </c>
      <c r="P29" s="2757">
        <v>0</v>
      </c>
      <c r="Q29" s="3586">
        <f t="shared" si="0"/>
        <v>0</v>
      </c>
      <c r="R29" s="883"/>
      <c r="S29" s="714"/>
    </row>
    <row r="30" spans="1:19">
      <c r="A30" s="714"/>
      <c r="B30" s="880"/>
      <c r="C30" s="3581" t="s">
        <v>3452</v>
      </c>
      <c r="D30" s="3575"/>
      <c r="E30" s="3576"/>
      <c r="F30" s="3577"/>
      <c r="G30" s="948" t="b">
        <v>0</v>
      </c>
      <c r="H30" s="2757"/>
      <c r="I30" s="2757"/>
      <c r="J30" s="2757"/>
      <c r="K30" s="2757"/>
      <c r="L30" s="2757"/>
      <c r="M30" s="2757">
        <v>0</v>
      </c>
      <c r="N30" s="2757">
        <v>0</v>
      </c>
      <c r="O30" s="2757">
        <v>0</v>
      </c>
      <c r="P30" s="2757">
        <v>0</v>
      </c>
      <c r="Q30" s="3586">
        <f t="shared" si="0"/>
        <v>0</v>
      </c>
      <c r="R30" s="883"/>
      <c r="S30" s="714"/>
    </row>
    <row r="31" spans="1:19">
      <c r="A31" s="714"/>
      <c r="B31" s="880"/>
      <c r="C31" s="3581" t="s">
        <v>3453</v>
      </c>
      <c r="D31" s="3575"/>
      <c r="E31" s="3576"/>
      <c r="F31" s="3577"/>
      <c r="G31" s="948" t="b">
        <v>0</v>
      </c>
      <c r="H31" s="2757"/>
      <c r="I31" s="2757"/>
      <c r="J31" s="2757"/>
      <c r="K31" s="2757"/>
      <c r="L31" s="2757"/>
      <c r="M31" s="2757">
        <v>0</v>
      </c>
      <c r="N31" s="2757">
        <v>0</v>
      </c>
      <c r="O31" s="2757">
        <v>0</v>
      </c>
      <c r="P31" s="2757">
        <v>0</v>
      </c>
      <c r="Q31" s="3586">
        <f t="shared" si="0"/>
        <v>0</v>
      </c>
      <c r="R31" s="883"/>
      <c r="S31" s="714"/>
    </row>
    <row r="32" spans="1:19">
      <c r="A32" s="714"/>
      <c r="B32" s="880"/>
      <c r="C32" s="3581" t="s">
        <v>3454</v>
      </c>
      <c r="D32" s="3575"/>
      <c r="E32" s="3576"/>
      <c r="F32" s="3577"/>
      <c r="G32" s="948" t="b">
        <v>0</v>
      </c>
      <c r="H32" s="2757"/>
      <c r="I32" s="2757"/>
      <c r="J32" s="2757"/>
      <c r="K32" s="2757"/>
      <c r="L32" s="2757"/>
      <c r="M32" s="2757">
        <v>0</v>
      </c>
      <c r="N32" s="2757">
        <v>0</v>
      </c>
      <c r="O32" s="2757">
        <v>0</v>
      </c>
      <c r="P32" s="2757">
        <v>0</v>
      </c>
      <c r="Q32" s="3586">
        <f t="shared" si="0"/>
        <v>0</v>
      </c>
      <c r="R32" s="883"/>
      <c r="S32" s="714"/>
    </row>
    <row r="33" spans="1:19">
      <c r="A33" s="714"/>
      <c r="B33" s="880"/>
      <c r="C33" s="3581" t="s">
        <v>3455</v>
      </c>
      <c r="D33" s="3575"/>
      <c r="E33" s="3576"/>
      <c r="F33" s="3577"/>
      <c r="G33" s="948" t="b">
        <v>0</v>
      </c>
      <c r="H33" s="2757"/>
      <c r="I33" s="2757"/>
      <c r="J33" s="2757"/>
      <c r="K33" s="2757"/>
      <c r="L33" s="2757"/>
      <c r="M33" s="2757">
        <v>0</v>
      </c>
      <c r="N33" s="2757">
        <v>0</v>
      </c>
      <c r="O33" s="2757">
        <v>0</v>
      </c>
      <c r="P33" s="2757">
        <v>0</v>
      </c>
      <c r="Q33" s="3586">
        <f t="shared" si="0"/>
        <v>0</v>
      </c>
      <c r="R33" s="883"/>
      <c r="S33" s="714"/>
    </row>
    <row r="34" spans="1:19">
      <c r="A34" s="714"/>
      <c r="B34" s="880"/>
      <c r="C34" s="3581" t="s">
        <v>3456</v>
      </c>
      <c r="D34" s="2728"/>
      <c r="E34" s="2774"/>
      <c r="F34" s="2775"/>
      <c r="G34" s="948" t="b">
        <v>0</v>
      </c>
      <c r="H34" s="2757"/>
      <c r="I34" s="2757"/>
      <c r="J34" s="2757"/>
      <c r="K34" s="2757"/>
      <c r="L34" s="2757"/>
      <c r="M34" s="2757">
        <v>0</v>
      </c>
      <c r="N34" s="2757">
        <v>0</v>
      </c>
      <c r="O34" s="2757">
        <v>0</v>
      </c>
      <c r="P34" s="2757">
        <v>0</v>
      </c>
      <c r="Q34" s="3586">
        <f t="shared" si="0"/>
        <v>0</v>
      </c>
      <c r="R34" s="883"/>
      <c r="S34" s="714"/>
    </row>
    <row r="35" spans="1:19">
      <c r="A35" s="714"/>
      <c r="B35" s="880"/>
      <c r="C35" s="3581" t="s">
        <v>3457</v>
      </c>
      <c r="D35" s="2728"/>
      <c r="E35" s="2774"/>
      <c r="F35" s="2775"/>
      <c r="G35" s="948" t="b">
        <v>0</v>
      </c>
      <c r="H35" s="2757"/>
      <c r="I35" s="2757"/>
      <c r="J35" s="2757"/>
      <c r="K35" s="2757"/>
      <c r="L35" s="2757"/>
      <c r="M35" s="2757">
        <v>0</v>
      </c>
      <c r="N35" s="2757">
        <v>0</v>
      </c>
      <c r="O35" s="2757">
        <v>0</v>
      </c>
      <c r="P35" s="2757">
        <v>0</v>
      </c>
      <c r="Q35" s="3586">
        <f t="shared" si="0"/>
        <v>0</v>
      </c>
      <c r="R35" s="883"/>
      <c r="S35" s="714"/>
    </row>
    <row r="36" spans="1:19">
      <c r="A36" s="714"/>
      <c r="B36" s="880"/>
      <c r="C36" s="826" t="s">
        <v>1104</v>
      </c>
      <c r="D36" s="827"/>
      <c r="E36" s="828"/>
      <c r="F36" s="829"/>
      <c r="G36" s="830"/>
      <c r="H36" s="831"/>
      <c r="I36" s="831"/>
      <c r="J36" s="831"/>
      <c r="K36" s="831"/>
      <c r="L36" s="3582">
        <f t="shared" ref="L36:Q36" si="1">SUMIF($G$15:$G$35,"TRUE",L15:L35)</f>
        <v>0</v>
      </c>
      <c r="M36" s="3582">
        <f t="shared" si="1"/>
        <v>0</v>
      </c>
      <c r="N36" s="3582">
        <f t="shared" si="1"/>
        <v>0</v>
      </c>
      <c r="O36" s="3582">
        <f t="shared" si="1"/>
        <v>0</v>
      </c>
      <c r="P36" s="3582">
        <f t="shared" si="1"/>
        <v>0</v>
      </c>
      <c r="Q36" s="3583">
        <f t="shared" si="1"/>
        <v>0</v>
      </c>
      <c r="R36" s="883"/>
      <c r="S36" s="714"/>
    </row>
    <row r="37" spans="1:19" s="6991" customFormat="1">
      <c r="A37" s="718"/>
      <c r="B37" s="884"/>
      <c r="C37" s="832" t="s">
        <v>1625</v>
      </c>
      <c r="D37" s="833"/>
      <c r="E37" s="834"/>
      <c r="F37" s="833"/>
      <c r="G37" s="835"/>
      <c r="H37" s="836"/>
      <c r="I37" s="836"/>
      <c r="J37" s="836"/>
      <c r="K37" s="836"/>
      <c r="L37" s="3582">
        <f t="shared" ref="L37:Q37" si="2">SUM(L15:L35)</f>
        <v>0</v>
      </c>
      <c r="M37" s="3582">
        <f t="shared" si="2"/>
        <v>0</v>
      </c>
      <c r="N37" s="3582">
        <f t="shared" si="2"/>
        <v>0</v>
      </c>
      <c r="O37" s="3582">
        <f t="shared" si="2"/>
        <v>0</v>
      </c>
      <c r="P37" s="3582">
        <f t="shared" si="2"/>
        <v>0</v>
      </c>
      <c r="Q37" s="3583">
        <f t="shared" si="2"/>
        <v>0</v>
      </c>
      <c r="R37" s="885"/>
      <c r="S37" s="718"/>
    </row>
    <row r="38" spans="1:19">
      <c r="A38" s="714"/>
      <c r="B38" s="880"/>
      <c r="C38" s="432" t="s">
        <v>1626</v>
      </c>
      <c r="D38" s="947"/>
      <c r="E38" s="713"/>
      <c r="F38" s="676"/>
      <c r="G38" s="950"/>
      <c r="H38" s="951"/>
      <c r="I38" s="951"/>
      <c r="J38" s="951"/>
      <c r="K38" s="951"/>
      <c r="L38" s="951"/>
      <c r="M38" s="951"/>
      <c r="N38" s="951"/>
      <c r="O38" s="951"/>
      <c r="P38" s="951"/>
      <c r="Q38" s="517"/>
      <c r="R38" s="883"/>
      <c r="S38" s="714"/>
    </row>
    <row r="39" spans="1:19">
      <c r="A39" s="714"/>
      <c r="B39" s="880"/>
      <c r="C39" s="3581" t="s">
        <v>3458</v>
      </c>
      <c r="D39" s="2728"/>
      <c r="E39" s="2774"/>
      <c r="F39" s="2775"/>
      <c r="G39" s="948" t="b">
        <v>0</v>
      </c>
      <c r="H39" s="2757"/>
      <c r="I39" s="2757"/>
      <c r="J39" s="2757"/>
      <c r="K39" s="2757"/>
      <c r="L39" s="2757"/>
      <c r="M39" s="2757">
        <v>0</v>
      </c>
      <c r="N39" s="2757">
        <v>0</v>
      </c>
      <c r="O39" s="2757">
        <v>0</v>
      </c>
      <c r="P39" s="2757">
        <v>0</v>
      </c>
      <c r="Q39" s="3586">
        <f>+N39+O39-P39</f>
        <v>0</v>
      </c>
      <c r="R39" s="883"/>
      <c r="S39" s="714"/>
    </row>
    <row r="40" spans="1:19">
      <c r="A40" s="714"/>
      <c r="B40" s="880"/>
      <c r="C40" s="3581" t="s">
        <v>3459</v>
      </c>
      <c r="D40" s="3575"/>
      <c r="E40" s="3576"/>
      <c r="F40" s="3577"/>
      <c r="G40" s="948" t="b">
        <v>0</v>
      </c>
      <c r="H40" s="2757"/>
      <c r="I40" s="2757"/>
      <c r="J40" s="2757"/>
      <c r="K40" s="2757"/>
      <c r="L40" s="2757"/>
      <c r="M40" s="2757">
        <v>0</v>
      </c>
      <c r="N40" s="2757">
        <v>0</v>
      </c>
      <c r="O40" s="2757">
        <v>0</v>
      </c>
      <c r="P40" s="2757">
        <v>0</v>
      </c>
      <c r="Q40" s="3586">
        <f t="shared" ref="Q40:Q59" si="3">+N40+O40-P40</f>
        <v>0</v>
      </c>
      <c r="R40" s="883"/>
      <c r="S40" s="714"/>
    </row>
    <row r="41" spans="1:19">
      <c r="A41" s="714"/>
      <c r="B41" s="880"/>
      <c r="C41" s="3581" t="s">
        <v>3460</v>
      </c>
      <c r="D41" s="3575"/>
      <c r="E41" s="3576"/>
      <c r="F41" s="3577"/>
      <c r="G41" s="948" t="b">
        <v>0</v>
      </c>
      <c r="H41" s="2757"/>
      <c r="I41" s="2757"/>
      <c r="J41" s="2757"/>
      <c r="K41" s="2757"/>
      <c r="L41" s="2757"/>
      <c r="M41" s="2757">
        <v>0</v>
      </c>
      <c r="N41" s="2757">
        <v>0</v>
      </c>
      <c r="O41" s="2757">
        <v>0</v>
      </c>
      <c r="P41" s="2757">
        <v>0</v>
      </c>
      <c r="Q41" s="3586">
        <f t="shared" si="3"/>
        <v>0</v>
      </c>
      <c r="R41" s="883"/>
      <c r="S41" s="714"/>
    </row>
    <row r="42" spans="1:19">
      <c r="A42" s="714"/>
      <c r="B42" s="880"/>
      <c r="C42" s="3581" t="s">
        <v>3461</v>
      </c>
      <c r="D42" s="3575"/>
      <c r="E42" s="3576"/>
      <c r="F42" s="3577"/>
      <c r="G42" s="948" t="b">
        <v>0</v>
      </c>
      <c r="H42" s="2757"/>
      <c r="I42" s="2757"/>
      <c r="J42" s="2757"/>
      <c r="K42" s="2757"/>
      <c r="L42" s="2757"/>
      <c r="M42" s="2757">
        <v>0</v>
      </c>
      <c r="N42" s="2757">
        <v>0</v>
      </c>
      <c r="O42" s="2757">
        <v>0</v>
      </c>
      <c r="P42" s="2757">
        <v>0</v>
      </c>
      <c r="Q42" s="3586">
        <f t="shared" si="3"/>
        <v>0</v>
      </c>
      <c r="R42" s="883"/>
      <c r="S42" s="714"/>
    </row>
    <row r="43" spans="1:19">
      <c r="A43" s="714"/>
      <c r="B43" s="880"/>
      <c r="C43" s="3581" t="s">
        <v>3462</v>
      </c>
      <c r="D43" s="3575"/>
      <c r="E43" s="3576"/>
      <c r="F43" s="3577"/>
      <c r="G43" s="948" t="b">
        <v>0</v>
      </c>
      <c r="H43" s="2757"/>
      <c r="I43" s="2757"/>
      <c r="J43" s="2757"/>
      <c r="K43" s="2757"/>
      <c r="L43" s="2757"/>
      <c r="M43" s="2757">
        <v>0</v>
      </c>
      <c r="N43" s="2757">
        <v>0</v>
      </c>
      <c r="O43" s="2757">
        <v>0</v>
      </c>
      <c r="P43" s="2757">
        <v>0</v>
      </c>
      <c r="Q43" s="3586">
        <f t="shared" si="3"/>
        <v>0</v>
      </c>
      <c r="R43" s="883"/>
      <c r="S43" s="714"/>
    </row>
    <row r="44" spans="1:19">
      <c r="A44" s="714"/>
      <c r="B44" s="880"/>
      <c r="C44" s="3581" t="s">
        <v>3463</v>
      </c>
      <c r="D44" s="3575"/>
      <c r="E44" s="3576"/>
      <c r="F44" s="3577"/>
      <c r="G44" s="948" t="b">
        <v>0</v>
      </c>
      <c r="H44" s="2757"/>
      <c r="I44" s="2757"/>
      <c r="J44" s="2757"/>
      <c r="K44" s="2757"/>
      <c r="L44" s="2757"/>
      <c r="M44" s="2757">
        <v>0</v>
      </c>
      <c r="N44" s="2757">
        <v>0</v>
      </c>
      <c r="O44" s="2757">
        <v>0</v>
      </c>
      <c r="P44" s="2757">
        <v>0</v>
      </c>
      <c r="Q44" s="3586">
        <f t="shared" si="3"/>
        <v>0</v>
      </c>
      <c r="R44" s="883"/>
      <c r="S44" s="714"/>
    </row>
    <row r="45" spans="1:19">
      <c r="A45" s="714"/>
      <c r="B45" s="880"/>
      <c r="C45" s="3581" t="s">
        <v>3464</v>
      </c>
      <c r="D45" s="3575"/>
      <c r="E45" s="3576"/>
      <c r="F45" s="3577"/>
      <c r="G45" s="948" t="b">
        <v>0</v>
      </c>
      <c r="H45" s="2757"/>
      <c r="I45" s="2757"/>
      <c r="J45" s="2757"/>
      <c r="K45" s="2757"/>
      <c r="L45" s="2757"/>
      <c r="M45" s="2757">
        <v>0</v>
      </c>
      <c r="N45" s="2757">
        <v>0</v>
      </c>
      <c r="O45" s="2757">
        <v>0</v>
      </c>
      <c r="P45" s="2757">
        <v>0</v>
      </c>
      <c r="Q45" s="3586">
        <f t="shared" si="3"/>
        <v>0</v>
      </c>
      <c r="R45" s="883"/>
      <c r="S45" s="714"/>
    </row>
    <row r="46" spans="1:19">
      <c r="A46" s="714"/>
      <c r="B46" s="880"/>
      <c r="C46" s="3581" t="s">
        <v>3465</v>
      </c>
      <c r="D46" s="3575"/>
      <c r="E46" s="3576"/>
      <c r="F46" s="3577"/>
      <c r="G46" s="948" t="b">
        <v>0</v>
      </c>
      <c r="H46" s="2757"/>
      <c r="I46" s="2757"/>
      <c r="J46" s="2757"/>
      <c r="K46" s="2757"/>
      <c r="L46" s="2757"/>
      <c r="M46" s="2757">
        <v>0</v>
      </c>
      <c r="N46" s="2757">
        <v>0</v>
      </c>
      <c r="O46" s="2757">
        <v>0</v>
      </c>
      <c r="P46" s="2757">
        <v>0</v>
      </c>
      <c r="Q46" s="3586">
        <f t="shared" si="3"/>
        <v>0</v>
      </c>
      <c r="R46" s="883"/>
      <c r="S46" s="714"/>
    </row>
    <row r="47" spans="1:19">
      <c r="A47" s="714"/>
      <c r="B47" s="880"/>
      <c r="C47" s="3581" t="s">
        <v>3466</v>
      </c>
      <c r="D47" s="3575"/>
      <c r="E47" s="3576"/>
      <c r="F47" s="3577"/>
      <c r="G47" s="948" t="b">
        <v>0</v>
      </c>
      <c r="H47" s="2757"/>
      <c r="I47" s="2757"/>
      <c r="J47" s="2757"/>
      <c r="K47" s="2757"/>
      <c r="L47" s="2757"/>
      <c r="M47" s="2757">
        <v>0</v>
      </c>
      <c r="N47" s="2757">
        <v>0</v>
      </c>
      <c r="O47" s="2757">
        <v>0</v>
      </c>
      <c r="P47" s="2757">
        <v>0</v>
      </c>
      <c r="Q47" s="3586">
        <f t="shared" si="3"/>
        <v>0</v>
      </c>
      <c r="R47" s="883"/>
      <c r="S47" s="714"/>
    </row>
    <row r="48" spans="1:19">
      <c r="A48" s="714"/>
      <c r="B48" s="880"/>
      <c r="C48" s="3581" t="s">
        <v>3467</v>
      </c>
      <c r="D48" s="3575"/>
      <c r="E48" s="3576"/>
      <c r="F48" s="3577"/>
      <c r="G48" s="948" t="b">
        <v>0</v>
      </c>
      <c r="H48" s="2757"/>
      <c r="I48" s="2757"/>
      <c r="J48" s="2757"/>
      <c r="K48" s="2757"/>
      <c r="L48" s="2757"/>
      <c r="M48" s="2757">
        <v>0</v>
      </c>
      <c r="N48" s="2757">
        <v>0</v>
      </c>
      <c r="O48" s="2757">
        <v>0</v>
      </c>
      <c r="P48" s="2757">
        <v>0</v>
      </c>
      <c r="Q48" s="3586">
        <f t="shared" si="3"/>
        <v>0</v>
      </c>
      <c r="R48" s="883"/>
      <c r="S48" s="714"/>
    </row>
    <row r="49" spans="1:19">
      <c r="A49" s="714"/>
      <c r="B49" s="880"/>
      <c r="C49" s="3581" t="s">
        <v>3468</v>
      </c>
      <c r="D49" s="3575"/>
      <c r="E49" s="3576"/>
      <c r="F49" s="3577"/>
      <c r="G49" s="948" t="b">
        <v>0</v>
      </c>
      <c r="H49" s="2757"/>
      <c r="I49" s="2757"/>
      <c r="J49" s="2757"/>
      <c r="K49" s="2757"/>
      <c r="L49" s="2757"/>
      <c r="M49" s="2757">
        <v>0</v>
      </c>
      <c r="N49" s="2757">
        <v>0</v>
      </c>
      <c r="O49" s="2757">
        <v>0</v>
      </c>
      <c r="P49" s="2757">
        <v>0</v>
      </c>
      <c r="Q49" s="3586">
        <f t="shared" si="3"/>
        <v>0</v>
      </c>
      <c r="R49" s="883"/>
      <c r="S49" s="714"/>
    </row>
    <row r="50" spans="1:19">
      <c r="A50" s="714"/>
      <c r="B50" s="880"/>
      <c r="C50" s="3581" t="s">
        <v>3469</v>
      </c>
      <c r="D50" s="3575"/>
      <c r="E50" s="3576"/>
      <c r="F50" s="3577"/>
      <c r="G50" s="948" t="b">
        <v>0</v>
      </c>
      <c r="H50" s="2757"/>
      <c r="I50" s="2757"/>
      <c r="J50" s="2757"/>
      <c r="K50" s="2757"/>
      <c r="L50" s="2757"/>
      <c r="M50" s="2757">
        <v>0</v>
      </c>
      <c r="N50" s="2757">
        <v>0</v>
      </c>
      <c r="O50" s="2757">
        <v>0</v>
      </c>
      <c r="P50" s="2757">
        <v>0</v>
      </c>
      <c r="Q50" s="3586">
        <f t="shared" si="3"/>
        <v>0</v>
      </c>
      <c r="R50" s="883"/>
      <c r="S50" s="714"/>
    </row>
    <row r="51" spans="1:19">
      <c r="A51" s="714"/>
      <c r="B51" s="880"/>
      <c r="C51" s="3581" t="s">
        <v>3470</v>
      </c>
      <c r="D51" s="3575"/>
      <c r="E51" s="3576"/>
      <c r="F51" s="3577"/>
      <c r="G51" s="948" t="b">
        <v>0</v>
      </c>
      <c r="H51" s="2757"/>
      <c r="I51" s="2757"/>
      <c r="J51" s="2757"/>
      <c r="K51" s="2757"/>
      <c r="L51" s="2757"/>
      <c r="M51" s="2757">
        <v>0</v>
      </c>
      <c r="N51" s="2757">
        <v>0</v>
      </c>
      <c r="O51" s="2757">
        <v>0</v>
      </c>
      <c r="P51" s="2757">
        <v>0</v>
      </c>
      <c r="Q51" s="3586">
        <f t="shared" si="3"/>
        <v>0</v>
      </c>
      <c r="R51" s="883"/>
      <c r="S51" s="714"/>
    </row>
    <row r="52" spans="1:19">
      <c r="A52" s="714"/>
      <c r="B52" s="880"/>
      <c r="C52" s="3581" t="s">
        <v>3471</v>
      </c>
      <c r="D52" s="3575"/>
      <c r="E52" s="3576"/>
      <c r="F52" s="3577"/>
      <c r="G52" s="948" t="b">
        <v>0</v>
      </c>
      <c r="H52" s="2757"/>
      <c r="I52" s="2757"/>
      <c r="J52" s="2757"/>
      <c r="K52" s="2757"/>
      <c r="L52" s="2757"/>
      <c r="M52" s="2757">
        <v>0</v>
      </c>
      <c r="N52" s="2757">
        <v>0</v>
      </c>
      <c r="O52" s="2757">
        <v>0</v>
      </c>
      <c r="P52" s="2757">
        <v>0</v>
      </c>
      <c r="Q52" s="3586">
        <f t="shared" si="3"/>
        <v>0</v>
      </c>
      <c r="R52" s="883"/>
      <c r="S52" s="714"/>
    </row>
    <row r="53" spans="1:19">
      <c r="A53" s="714"/>
      <c r="B53" s="880"/>
      <c r="C53" s="3581" t="s">
        <v>3472</v>
      </c>
      <c r="D53" s="3575"/>
      <c r="E53" s="3576"/>
      <c r="F53" s="3577"/>
      <c r="G53" s="948" t="b">
        <v>0</v>
      </c>
      <c r="H53" s="2757"/>
      <c r="I53" s="2757"/>
      <c r="J53" s="2757"/>
      <c r="K53" s="2757"/>
      <c r="L53" s="2757"/>
      <c r="M53" s="2757">
        <v>0</v>
      </c>
      <c r="N53" s="2757">
        <v>0</v>
      </c>
      <c r="O53" s="2757">
        <v>0</v>
      </c>
      <c r="P53" s="2757">
        <v>0</v>
      </c>
      <c r="Q53" s="3586">
        <f t="shared" si="3"/>
        <v>0</v>
      </c>
      <c r="R53" s="883"/>
      <c r="S53" s="714"/>
    </row>
    <row r="54" spans="1:19">
      <c r="A54" s="714"/>
      <c r="B54" s="880"/>
      <c r="C54" s="3581" t="s">
        <v>3473</v>
      </c>
      <c r="D54" s="3575"/>
      <c r="E54" s="3576"/>
      <c r="F54" s="3577"/>
      <c r="G54" s="948" t="b">
        <v>0</v>
      </c>
      <c r="H54" s="2757"/>
      <c r="I54" s="2757"/>
      <c r="J54" s="2757"/>
      <c r="K54" s="2757"/>
      <c r="L54" s="2757"/>
      <c r="M54" s="2757">
        <v>0</v>
      </c>
      <c r="N54" s="2757">
        <v>0</v>
      </c>
      <c r="O54" s="2757">
        <v>0</v>
      </c>
      <c r="P54" s="2757">
        <v>0</v>
      </c>
      <c r="Q54" s="3586">
        <f t="shared" si="3"/>
        <v>0</v>
      </c>
      <c r="R54" s="883"/>
      <c r="S54" s="714"/>
    </row>
    <row r="55" spans="1:19">
      <c r="A55" s="714"/>
      <c r="B55" s="880"/>
      <c r="C55" s="3581" t="s">
        <v>3474</v>
      </c>
      <c r="D55" s="3575"/>
      <c r="E55" s="3576"/>
      <c r="F55" s="3577"/>
      <c r="G55" s="948" t="b">
        <v>0</v>
      </c>
      <c r="H55" s="2757"/>
      <c r="I55" s="2757"/>
      <c r="J55" s="2757"/>
      <c r="K55" s="2757"/>
      <c r="L55" s="2757"/>
      <c r="M55" s="2757">
        <v>0</v>
      </c>
      <c r="N55" s="2757">
        <v>0</v>
      </c>
      <c r="O55" s="2757">
        <v>0</v>
      </c>
      <c r="P55" s="2757">
        <v>0</v>
      </c>
      <c r="Q55" s="3586">
        <f t="shared" si="3"/>
        <v>0</v>
      </c>
      <c r="R55" s="883"/>
      <c r="S55" s="714"/>
    </row>
    <row r="56" spans="1:19">
      <c r="A56" s="714"/>
      <c r="B56" s="880"/>
      <c r="C56" s="3581" t="s">
        <v>3475</v>
      </c>
      <c r="D56" s="3575"/>
      <c r="E56" s="3576"/>
      <c r="F56" s="3577"/>
      <c r="G56" s="948" t="b">
        <v>0</v>
      </c>
      <c r="H56" s="2757"/>
      <c r="I56" s="2757"/>
      <c r="J56" s="2757"/>
      <c r="K56" s="2757"/>
      <c r="L56" s="2757"/>
      <c r="M56" s="2757">
        <v>0</v>
      </c>
      <c r="N56" s="2757">
        <v>0</v>
      </c>
      <c r="O56" s="2757">
        <v>0</v>
      </c>
      <c r="P56" s="2757">
        <v>0</v>
      </c>
      <c r="Q56" s="3586">
        <f t="shared" si="3"/>
        <v>0</v>
      </c>
      <c r="R56" s="883"/>
      <c r="S56" s="714"/>
    </row>
    <row r="57" spans="1:19">
      <c r="A57" s="714"/>
      <c r="B57" s="880"/>
      <c r="C57" s="3581" t="s">
        <v>3476</v>
      </c>
      <c r="D57" s="3575"/>
      <c r="E57" s="3576"/>
      <c r="F57" s="3577"/>
      <c r="G57" s="948" t="b">
        <v>0</v>
      </c>
      <c r="H57" s="2757"/>
      <c r="I57" s="2757"/>
      <c r="J57" s="2757"/>
      <c r="K57" s="2757"/>
      <c r="L57" s="2757"/>
      <c r="M57" s="2757">
        <v>0</v>
      </c>
      <c r="N57" s="2757">
        <v>0</v>
      </c>
      <c r="O57" s="2757">
        <v>0</v>
      </c>
      <c r="P57" s="2757">
        <v>0</v>
      </c>
      <c r="Q57" s="3586">
        <f t="shared" si="3"/>
        <v>0</v>
      </c>
      <c r="R57" s="883"/>
      <c r="S57" s="714"/>
    </row>
    <row r="58" spans="1:19">
      <c r="A58" s="714"/>
      <c r="B58" s="880"/>
      <c r="C58" s="3581" t="s">
        <v>3477</v>
      </c>
      <c r="D58" s="3575"/>
      <c r="E58" s="3576"/>
      <c r="F58" s="3577"/>
      <c r="G58" s="948" t="b">
        <v>0</v>
      </c>
      <c r="H58" s="2757"/>
      <c r="I58" s="2757"/>
      <c r="J58" s="2757"/>
      <c r="K58" s="2757"/>
      <c r="L58" s="2757"/>
      <c r="M58" s="2757">
        <v>0</v>
      </c>
      <c r="N58" s="2757">
        <v>0</v>
      </c>
      <c r="O58" s="2757">
        <v>0</v>
      </c>
      <c r="P58" s="2757">
        <v>0</v>
      </c>
      <c r="Q58" s="3586">
        <f t="shared" si="3"/>
        <v>0</v>
      </c>
      <c r="R58" s="883"/>
      <c r="S58" s="714"/>
    </row>
    <row r="59" spans="1:19">
      <c r="A59" s="714"/>
      <c r="B59" s="880"/>
      <c r="C59" s="3581" t="s">
        <v>3478</v>
      </c>
      <c r="D59" s="2728"/>
      <c r="E59" s="2774"/>
      <c r="F59" s="2775"/>
      <c r="G59" s="948" t="b">
        <v>0</v>
      </c>
      <c r="H59" s="2757"/>
      <c r="I59" s="2757"/>
      <c r="J59" s="2757"/>
      <c r="K59" s="2757"/>
      <c r="L59" s="2757"/>
      <c r="M59" s="2757">
        <v>0</v>
      </c>
      <c r="N59" s="2757">
        <v>0</v>
      </c>
      <c r="O59" s="2757">
        <v>0</v>
      </c>
      <c r="P59" s="2757">
        <v>0</v>
      </c>
      <c r="Q59" s="3586">
        <f t="shared" si="3"/>
        <v>0</v>
      </c>
      <c r="R59" s="883"/>
      <c r="S59" s="714"/>
    </row>
    <row r="60" spans="1:19">
      <c r="A60" s="714"/>
      <c r="B60" s="880"/>
      <c r="C60" s="3581" t="s">
        <v>3479</v>
      </c>
      <c r="D60" s="2728"/>
      <c r="E60" s="2774"/>
      <c r="F60" s="2775"/>
      <c r="G60" s="2733" t="b">
        <v>1</v>
      </c>
      <c r="H60" s="2757"/>
      <c r="I60" s="2757"/>
      <c r="J60" s="2757"/>
      <c r="K60" s="2757"/>
      <c r="L60" s="2757"/>
      <c r="M60" s="2757">
        <v>0</v>
      </c>
      <c r="N60" s="2757">
        <v>0</v>
      </c>
      <c r="O60" s="2757">
        <v>0</v>
      </c>
      <c r="P60" s="2757">
        <v>0</v>
      </c>
      <c r="Q60" s="3586">
        <f>+N60+O60-P60</f>
        <v>0</v>
      </c>
      <c r="R60" s="883"/>
      <c r="S60" s="714"/>
    </row>
    <row r="61" spans="1:19">
      <c r="A61" s="714"/>
      <c r="B61" s="880"/>
      <c r="C61" s="826" t="s">
        <v>1104</v>
      </c>
      <c r="D61" s="827"/>
      <c r="E61" s="828"/>
      <c r="F61" s="829"/>
      <c r="G61" s="830"/>
      <c r="H61" s="831"/>
      <c r="I61" s="831"/>
      <c r="J61" s="831"/>
      <c r="K61" s="831"/>
      <c r="L61" s="3582">
        <f t="shared" ref="L61:Q61" si="4">SUMIF($G$39:$G$60,"TRUE",L39:L60)</f>
        <v>0</v>
      </c>
      <c r="M61" s="3582">
        <f t="shared" si="4"/>
        <v>0</v>
      </c>
      <c r="N61" s="3582">
        <f t="shared" si="4"/>
        <v>0</v>
      </c>
      <c r="O61" s="3582">
        <f t="shared" si="4"/>
        <v>0</v>
      </c>
      <c r="P61" s="3582">
        <f t="shared" si="4"/>
        <v>0</v>
      </c>
      <c r="Q61" s="3583">
        <f t="shared" si="4"/>
        <v>0</v>
      </c>
      <c r="R61" s="883"/>
      <c r="S61" s="714"/>
    </row>
    <row r="62" spans="1:19" s="6991" customFormat="1">
      <c r="A62" s="718"/>
      <c r="B62" s="884"/>
      <c r="C62" s="832" t="s">
        <v>1625</v>
      </c>
      <c r="D62" s="833"/>
      <c r="E62" s="834"/>
      <c r="F62" s="833"/>
      <c r="G62" s="835"/>
      <c r="H62" s="836"/>
      <c r="I62" s="836"/>
      <c r="J62" s="836"/>
      <c r="K62" s="836"/>
      <c r="L62" s="3582">
        <f t="shared" ref="L62:Q62" si="5">SUM(L39:L60)</f>
        <v>0</v>
      </c>
      <c r="M62" s="3582">
        <f t="shared" si="5"/>
        <v>0</v>
      </c>
      <c r="N62" s="3582">
        <f t="shared" si="5"/>
        <v>0</v>
      </c>
      <c r="O62" s="3582">
        <f t="shared" si="5"/>
        <v>0</v>
      </c>
      <c r="P62" s="3582">
        <f t="shared" si="5"/>
        <v>0</v>
      </c>
      <c r="Q62" s="3583">
        <f t="shared" si="5"/>
        <v>0</v>
      </c>
      <c r="R62" s="885"/>
      <c r="S62" s="718"/>
    </row>
    <row r="63" spans="1:19" s="6991" customFormat="1">
      <c r="A63" s="718"/>
      <c r="B63" s="884"/>
      <c r="C63" s="429" t="s">
        <v>1627</v>
      </c>
      <c r="D63" s="945"/>
      <c r="E63" s="713"/>
      <c r="F63" s="949"/>
      <c r="G63" s="949"/>
      <c r="H63" s="677"/>
      <c r="I63" s="677"/>
      <c r="J63" s="677"/>
      <c r="K63" s="677"/>
      <c r="L63" s="962"/>
      <c r="M63" s="962"/>
      <c r="N63" s="962"/>
      <c r="O63" s="962"/>
      <c r="P63" s="962"/>
      <c r="Q63" s="514"/>
      <c r="R63" s="885"/>
      <c r="S63" s="718"/>
    </row>
    <row r="64" spans="1:19" s="6991" customFormat="1">
      <c r="A64" s="718"/>
      <c r="B64" s="884"/>
      <c r="C64" s="3581" t="s">
        <v>3480</v>
      </c>
      <c r="D64" s="2728"/>
      <c r="E64" s="2774"/>
      <c r="F64" s="2775"/>
      <c r="G64" s="2733" t="b">
        <v>1</v>
      </c>
      <c r="H64" s="2757"/>
      <c r="I64" s="2757"/>
      <c r="J64" s="2757"/>
      <c r="K64" s="2757"/>
      <c r="L64" s="2757"/>
      <c r="M64" s="2757">
        <v>0</v>
      </c>
      <c r="N64" s="2757">
        <v>0</v>
      </c>
      <c r="O64" s="2757">
        <v>0</v>
      </c>
      <c r="P64" s="2757">
        <v>0</v>
      </c>
      <c r="Q64" s="3586">
        <f t="shared" ref="Q64:Q82" si="6">+N64+O64-P64</f>
        <v>0</v>
      </c>
      <c r="R64" s="885"/>
      <c r="S64" s="718"/>
    </row>
    <row r="65" spans="1:19" s="6991" customFormat="1">
      <c r="A65" s="718"/>
      <c r="B65" s="884"/>
      <c r="C65" s="3581" t="s">
        <v>3481</v>
      </c>
      <c r="D65" s="3575"/>
      <c r="E65" s="3576"/>
      <c r="F65" s="3577"/>
      <c r="G65" s="2733" t="b">
        <v>1</v>
      </c>
      <c r="H65" s="2757"/>
      <c r="I65" s="2757"/>
      <c r="J65" s="2757"/>
      <c r="K65" s="2757"/>
      <c r="L65" s="2757"/>
      <c r="M65" s="2757">
        <v>0</v>
      </c>
      <c r="N65" s="2757">
        <v>0</v>
      </c>
      <c r="O65" s="2757">
        <v>0</v>
      </c>
      <c r="P65" s="2757">
        <v>0</v>
      </c>
      <c r="Q65" s="3586">
        <f t="shared" si="6"/>
        <v>0</v>
      </c>
      <c r="R65" s="885"/>
      <c r="S65" s="718"/>
    </row>
    <row r="66" spans="1:19" s="6991" customFormat="1">
      <c r="A66" s="718"/>
      <c r="B66" s="884"/>
      <c r="C66" s="3581" t="s">
        <v>3482</v>
      </c>
      <c r="D66" s="3575"/>
      <c r="E66" s="3576"/>
      <c r="F66" s="3577"/>
      <c r="G66" s="2733" t="b">
        <v>1</v>
      </c>
      <c r="H66" s="2757"/>
      <c r="I66" s="2757"/>
      <c r="J66" s="2757"/>
      <c r="K66" s="2757"/>
      <c r="L66" s="2757"/>
      <c r="M66" s="2757">
        <v>0</v>
      </c>
      <c r="N66" s="2757">
        <v>0</v>
      </c>
      <c r="O66" s="2757">
        <v>0</v>
      </c>
      <c r="P66" s="2757">
        <v>0</v>
      </c>
      <c r="Q66" s="3586">
        <f t="shared" si="6"/>
        <v>0</v>
      </c>
      <c r="R66" s="885"/>
      <c r="S66" s="718"/>
    </row>
    <row r="67" spans="1:19" s="6991" customFormat="1">
      <c r="A67" s="718"/>
      <c r="B67" s="884"/>
      <c r="C67" s="3581" t="s">
        <v>3483</v>
      </c>
      <c r="D67" s="3575"/>
      <c r="E67" s="3576"/>
      <c r="F67" s="3577"/>
      <c r="G67" s="2733" t="b">
        <v>1</v>
      </c>
      <c r="H67" s="2757"/>
      <c r="I67" s="2757"/>
      <c r="J67" s="2757"/>
      <c r="K67" s="2757"/>
      <c r="L67" s="2757"/>
      <c r="M67" s="2757">
        <v>0</v>
      </c>
      <c r="N67" s="2757">
        <v>0</v>
      </c>
      <c r="O67" s="2757">
        <v>0</v>
      </c>
      <c r="P67" s="2757">
        <v>0</v>
      </c>
      <c r="Q67" s="3586">
        <f t="shared" si="6"/>
        <v>0</v>
      </c>
      <c r="R67" s="885"/>
      <c r="S67" s="718"/>
    </row>
    <row r="68" spans="1:19" s="6991" customFormat="1">
      <c r="A68" s="718"/>
      <c r="B68" s="884"/>
      <c r="C68" s="3581" t="s">
        <v>3484</v>
      </c>
      <c r="D68" s="3575"/>
      <c r="E68" s="3576"/>
      <c r="F68" s="3577"/>
      <c r="G68" s="2733" t="b">
        <v>1</v>
      </c>
      <c r="H68" s="2757"/>
      <c r="I68" s="2757"/>
      <c r="J68" s="2757"/>
      <c r="K68" s="2757"/>
      <c r="L68" s="2757"/>
      <c r="M68" s="2757">
        <v>0</v>
      </c>
      <c r="N68" s="2757">
        <v>0</v>
      </c>
      <c r="O68" s="2757">
        <v>0</v>
      </c>
      <c r="P68" s="2757">
        <v>0</v>
      </c>
      <c r="Q68" s="3586">
        <f t="shared" si="6"/>
        <v>0</v>
      </c>
      <c r="R68" s="885"/>
      <c r="S68" s="718"/>
    </row>
    <row r="69" spans="1:19" s="6991" customFormat="1">
      <c r="A69" s="718"/>
      <c r="B69" s="884"/>
      <c r="C69" s="3581" t="s">
        <v>3485</v>
      </c>
      <c r="D69" s="3575"/>
      <c r="E69" s="3576"/>
      <c r="F69" s="3577"/>
      <c r="G69" s="2733" t="b">
        <v>1</v>
      </c>
      <c r="H69" s="2757"/>
      <c r="I69" s="2757"/>
      <c r="J69" s="2757"/>
      <c r="K69" s="2757"/>
      <c r="L69" s="2757"/>
      <c r="M69" s="2757">
        <v>0</v>
      </c>
      <c r="N69" s="2757">
        <v>0</v>
      </c>
      <c r="O69" s="2757">
        <v>0</v>
      </c>
      <c r="P69" s="2757">
        <v>0</v>
      </c>
      <c r="Q69" s="3586">
        <f t="shared" si="6"/>
        <v>0</v>
      </c>
      <c r="R69" s="885"/>
      <c r="S69" s="718"/>
    </row>
    <row r="70" spans="1:19" s="6991" customFormat="1">
      <c r="A70" s="718"/>
      <c r="B70" s="884"/>
      <c r="C70" s="3581" t="s">
        <v>3486</v>
      </c>
      <c r="D70" s="3575"/>
      <c r="E70" s="3576"/>
      <c r="F70" s="3577"/>
      <c r="G70" s="2733" t="b">
        <v>1</v>
      </c>
      <c r="H70" s="2757"/>
      <c r="I70" s="2757"/>
      <c r="J70" s="2757"/>
      <c r="K70" s="2757"/>
      <c r="L70" s="2757"/>
      <c r="M70" s="2757">
        <v>0</v>
      </c>
      <c r="N70" s="2757">
        <v>0</v>
      </c>
      <c r="O70" s="2757">
        <v>0</v>
      </c>
      <c r="P70" s="2757">
        <v>0</v>
      </c>
      <c r="Q70" s="3586">
        <f t="shared" si="6"/>
        <v>0</v>
      </c>
      <c r="R70" s="885"/>
      <c r="S70" s="718"/>
    </row>
    <row r="71" spans="1:19" s="6991" customFormat="1">
      <c r="A71" s="718"/>
      <c r="B71" s="884"/>
      <c r="C71" s="3581" t="s">
        <v>3487</v>
      </c>
      <c r="D71" s="3575"/>
      <c r="E71" s="3576"/>
      <c r="F71" s="3577"/>
      <c r="G71" s="2733" t="b">
        <v>1</v>
      </c>
      <c r="H71" s="2757"/>
      <c r="I71" s="2757"/>
      <c r="J71" s="2757"/>
      <c r="K71" s="2757"/>
      <c r="L71" s="2757"/>
      <c r="M71" s="2757">
        <v>0</v>
      </c>
      <c r="N71" s="2757">
        <v>0</v>
      </c>
      <c r="O71" s="2757">
        <v>0</v>
      </c>
      <c r="P71" s="2757">
        <v>0</v>
      </c>
      <c r="Q71" s="3586">
        <f t="shared" si="6"/>
        <v>0</v>
      </c>
      <c r="R71" s="885"/>
      <c r="S71" s="718"/>
    </row>
    <row r="72" spans="1:19" s="6991" customFormat="1">
      <c r="A72" s="718"/>
      <c r="B72" s="884"/>
      <c r="C72" s="3581" t="s">
        <v>3488</v>
      </c>
      <c r="D72" s="3575"/>
      <c r="E72" s="3576"/>
      <c r="F72" s="3577"/>
      <c r="G72" s="2733" t="b">
        <v>1</v>
      </c>
      <c r="H72" s="2757"/>
      <c r="I72" s="2757"/>
      <c r="J72" s="2757"/>
      <c r="K72" s="2757"/>
      <c r="L72" s="2757"/>
      <c r="M72" s="2757">
        <v>0</v>
      </c>
      <c r="N72" s="2757">
        <v>0</v>
      </c>
      <c r="O72" s="2757">
        <v>0</v>
      </c>
      <c r="P72" s="2757">
        <v>0</v>
      </c>
      <c r="Q72" s="3586">
        <f t="shared" si="6"/>
        <v>0</v>
      </c>
      <c r="R72" s="885"/>
      <c r="S72" s="718"/>
    </row>
    <row r="73" spans="1:19" s="6991" customFormat="1">
      <c r="A73" s="718"/>
      <c r="B73" s="884"/>
      <c r="C73" s="3581" t="s">
        <v>3489</v>
      </c>
      <c r="D73" s="3575"/>
      <c r="E73" s="3576"/>
      <c r="F73" s="3577"/>
      <c r="G73" s="2733" t="b">
        <v>1</v>
      </c>
      <c r="H73" s="2757"/>
      <c r="I73" s="2757"/>
      <c r="J73" s="2757"/>
      <c r="K73" s="2757"/>
      <c r="L73" s="2757"/>
      <c r="M73" s="2757">
        <v>0</v>
      </c>
      <c r="N73" s="2757">
        <v>0</v>
      </c>
      <c r="O73" s="2757">
        <v>0</v>
      </c>
      <c r="P73" s="2757">
        <v>0</v>
      </c>
      <c r="Q73" s="3586">
        <f t="shared" si="6"/>
        <v>0</v>
      </c>
      <c r="R73" s="885"/>
      <c r="S73" s="718"/>
    </row>
    <row r="74" spans="1:19" s="6991" customFormat="1">
      <c r="A74" s="718"/>
      <c r="B74" s="884"/>
      <c r="C74" s="3581" t="s">
        <v>3490</v>
      </c>
      <c r="D74" s="3575"/>
      <c r="E74" s="3576"/>
      <c r="F74" s="3577"/>
      <c r="G74" s="2733" t="b">
        <v>1</v>
      </c>
      <c r="H74" s="2757"/>
      <c r="I74" s="2757"/>
      <c r="J74" s="2757"/>
      <c r="K74" s="2757"/>
      <c r="L74" s="2757"/>
      <c r="M74" s="2757">
        <v>0</v>
      </c>
      <c r="N74" s="2757">
        <v>0</v>
      </c>
      <c r="O74" s="2757">
        <v>0</v>
      </c>
      <c r="P74" s="2757">
        <v>0</v>
      </c>
      <c r="Q74" s="3586">
        <f t="shared" si="6"/>
        <v>0</v>
      </c>
      <c r="R74" s="885"/>
      <c r="S74" s="718"/>
    </row>
    <row r="75" spans="1:19" s="6991" customFormat="1">
      <c r="A75" s="718"/>
      <c r="B75" s="884"/>
      <c r="C75" s="3581" t="s">
        <v>3491</v>
      </c>
      <c r="D75" s="3575"/>
      <c r="E75" s="3576"/>
      <c r="F75" s="3577"/>
      <c r="G75" s="2733" t="b">
        <v>1</v>
      </c>
      <c r="H75" s="2757"/>
      <c r="I75" s="2757"/>
      <c r="J75" s="2757"/>
      <c r="K75" s="2757"/>
      <c r="L75" s="2757"/>
      <c r="M75" s="2757">
        <v>0</v>
      </c>
      <c r="N75" s="2757">
        <v>0</v>
      </c>
      <c r="O75" s="2757">
        <v>0</v>
      </c>
      <c r="P75" s="2757">
        <v>0</v>
      </c>
      <c r="Q75" s="3586">
        <f t="shared" si="6"/>
        <v>0</v>
      </c>
      <c r="R75" s="885"/>
      <c r="S75" s="718"/>
    </row>
    <row r="76" spans="1:19" s="6991" customFormat="1">
      <c r="A76" s="718"/>
      <c r="B76" s="884"/>
      <c r="C76" s="3581" t="s">
        <v>3492</v>
      </c>
      <c r="D76" s="3575"/>
      <c r="E76" s="3576"/>
      <c r="F76" s="3577"/>
      <c r="G76" s="2733" t="b">
        <v>1</v>
      </c>
      <c r="H76" s="2757"/>
      <c r="I76" s="2757"/>
      <c r="J76" s="2757"/>
      <c r="K76" s="2757"/>
      <c r="L76" s="2757"/>
      <c r="M76" s="2757">
        <v>0</v>
      </c>
      <c r="N76" s="2757">
        <v>0</v>
      </c>
      <c r="O76" s="2757">
        <v>0</v>
      </c>
      <c r="P76" s="2757">
        <v>0</v>
      </c>
      <c r="Q76" s="3586">
        <f t="shared" si="6"/>
        <v>0</v>
      </c>
      <c r="R76" s="885"/>
      <c r="S76" s="718"/>
    </row>
    <row r="77" spans="1:19" s="6991" customFormat="1">
      <c r="A77" s="718"/>
      <c r="B77" s="884"/>
      <c r="C77" s="3581" t="s">
        <v>3493</v>
      </c>
      <c r="D77" s="3575"/>
      <c r="E77" s="3576"/>
      <c r="F77" s="3577"/>
      <c r="G77" s="2733" t="b">
        <v>1</v>
      </c>
      <c r="H77" s="2757"/>
      <c r="I77" s="2757"/>
      <c r="J77" s="2757"/>
      <c r="K77" s="2757"/>
      <c r="L77" s="2757"/>
      <c r="M77" s="2757">
        <v>0</v>
      </c>
      <c r="N77" s="2757">
        <v>0</v>
      </c>
      <c r="O77" s="2757">
        <v>0</v>
      </c>
      <c r="P77" s="2757">
        <v>0</v>
      </c>
      <c r="Q77" s="3586">
        <f t="shared" si="6"/>
        <v>0</v>
      </c>
      <c r="R77" s="885"/>
      <c r="S77" s="718"/>
    </row>
    <row r="78" spans="1:19" s="6991" customFormat="1">
      <c r="A78" s="718"/>
      <c r="B78" s="884"/>
      <c r="C78" s="3581" t="s">
        <v>3494</v>
      </c>
      <c r="D78" s="3575"/>
      <c r="E78" s="3576"/>
      <c r="F78" s="3577"/>
      <c r="G78" s="2733" t="b">
        <v>1</v>
      </c>
      <c r="H78" s="2757"/>
      <c r="I78" s="2757"/>
      <c r="J78" s="2757"/>
      <c r="K78" s="2757"/>
      <c r="L78" s="2757"/>
      <c r="M78" s="2757">
        <v>0</v>
      </c>
      <c r="N78" s="2757">
        <v>0</v>
      </c>
      <c r="O78" s="2757">
        <v>0</v>
      </c>
      <c r="P78" s="2757">
        <v>0</v>
      </c>
      <c r="Q78" s="3586">
        <f t="shared" si="6"/>
        <v>0</v>
      </c>
      <c r="R78" s="885"/>
      <c r="S78" s="718"/>
    </row>
    <row r="79" spans="1:19" s="6991" customFormat="1">
      <c r="A79" s="718"/>
      <c r="B79" s="884"/>
      <c r="C79" s="3581" t="s">
        <v>3495</v>
      </c>
      <c r="D79" s="3575"/>
      <c r="E79" s="3576"/>
      <c r="F79" s="3577"/>
      <c r="G79" s="2733" t="b">
        <v>1</v>
      </c>
      <c r="H79" s="2757"/>
      <c r="I79" s="2757"/>
      <c r="J79" s="2757"/>
      <c r="K79" s="2757"/>
      <c r="L79" s="2757"/>
      <c r="M79" s="2757">
        <v>0</v>
      </c>
      <c r="N79" s="2757">
        <v>0</v>
      </c>
      <c r="O79" s="2757">
        <v>0</v>
      </c>
      <c r="P79" s="2757">
        <v>0</v>
      </c>
      <c r="Q79" s="3586">
        <f t="shared" si="6"/>
        <v>0</v>
      </c>
      <c r="R79" s="885"/>
      <c r="S79" s="718"/>
    </row>
    <row r="80" spans="1:19" s="6991" customFormat="1">
      <c r="A80" s="718"/>
      <c r="B80" s="884"/>
      <c r="C80" s="3581" t="s">
        <v>3496</v>
      </c>
      <c r="D80" s="3575"/>
      <c r="E80" s="3576"/>
      <c r="F80" s="3577"/>
      <c r="G80" s="2733" t="b">
        <v>1</v>
      </c>
      <c r="H80" s="2757"/>
      <c r="I80" s="2757"/>
      <c r="J80" s="2757"/>
      <c r="K80" s="2757"/>
      <c r="L80" s="2757"/>
      <c r="M80" s="2757">
        <v>0</v>
      </c>
      <c r="N80" s="2757">
        <v>0</v>
      </c>
      <c r="O80" s="2757">
        <v>0</v>
      </c>
      <c r="P80" s="2757">
        <v>0</v>
      </c>
      <c r="Q80" s="3586">
        <f t="shared" si="6"/>
        <v>0</v>
      </c>
      <c r="R80" s="885"/>
      <c r="S80" s="718"/>
    </row>
    <row r="81" spans="1:19" s="6991" customFormat="1">
      <c r="A81" s="718"/>
      <c r="B81" s="884"/>
      <c r="C81" s="3581" t="s">
        <v>3497</v>
      </c>
      <c r="D81" s="3575"/>
      <c r="E81" s="3576"/>
      <c r="F81" s="3577"/>
      <c r="G81" s="2733" t="b">
        <v>1</v>
      </c>
      <c r="H81" s="2757"/>
      <c r="I81" s="2757"/>
      <c r="J81" s="2757"/>
      <c r="K81" s="2757"/>
      <c r="L81" s="2757"/>
      <c r="M81" s="2757">
        <v>0</v>
      </c>
      <c r="N81" s="2757">
        <v>0</v>
      </c>
      <c r="O81" s="2757">
        <v>0</v>
      </c>
      <c r="P81" s="2757">
        <v>0</v>
      </c>
      <c r="Q81" s="3586">
        <f t="shared" si="6"/>
        <v>0</v>
      </c>
      <c r="R81" s="885"/>
      <c r="S81" s="718"/>
    </row>
    <row r="82" spans="1:19" s="6991" customFormat="1">
      <c r="A82" s="718"/>
      <c r="B82" s="884"/>
      <c r="C82" s="3581" t="s">
        <v>3498</v>
      </c>
      <c r="D82" s="3575"/>
      <c r="E82" s="3576"/>
      <c r="F82" s="3577"/>
      <c r="G82" s="2733" t="b">
        <v>1</v>
      </c>
      <c r="H82" s="2757"/>
      <c r="I82" s="2757"/>
      <c r="J82" s="2757"/>
      <c r="K82" s="2757"/>
      <c r="L82" s="2757"/>
      <c r="M82" s="2757">
        <v>0</v>
      </c>
      <c r="N82" s="2757">
        <v>0</v>
      </c>
      <c r="O82" s="2757">
        <v>0</v>
      </c>
      <c r="P82" s="2757">
        <v>0</v>
      </c>
      <c r="Q82" s="3586">
        <f t="shared" si="6"/>
        <v>0</v>
      </c>
      <c r="R82" s="885"/>
      <c r="S82" s="718"/>
    </row>
    <row r="83" spans="1:19" s="6991" customFormat="1">
      <c r="A83" s="718"/>
      <c r="B83" s="884"/>
      <c r="C83" s="3581" t="s">
        <v>3499</v>
      </c>
      <c r="D83" s="2728"/>
      <c r="E83" s="2774"/>
      <c r="F83" s="2775"/>
      <c r="G83" s="2733" t="b">
        <v>1</v>
      </c>
      <c r="H83" s="2757"/>
      <c r="I83" s="2757"/>
      <c r="J83" s="2757"/>
      <c r="K83" s="2757"/>
      <c r="L83" s="2757"/>
      <c r="M83" s="2757">
        <v>0</v>
      </c>
      <c r="N83" s="2757">
        <v>0</v>
      </c>
      <c r="O83" s="2757">
        <v>0</v>
      </c>
      <c r="P83" s="2757">
        <v>0</v>
      </c>
      <c r="Q83" s="3586">
        <f>+N83+O83-P83</f>
        <v>0</v>
      </c>
      <c r="R83" s="885"/>
      <c r="S83" s="718"/>
    </row>
    <row r="84" spans="1:19" s="6991" customFormat="1">
      <c r="A84" s="718"/>
      <c r="B84" s="884"/>
      <c r="C84" s="3581" t="s">
        <v>3500</v>
      </c>
      <c r="D84" s="2728"/>
      <c r="E84" s="2774"/>
      <c r="F84" s="2775"/>
      <c r="G84" s="2733" t="b">
        <v>1</v>
      </c>
      <c r="H84" s="2757"/>
      <c r="I84" s="2757"/>
      <c r="J84" s="2757"/>
      <c r="K84" s="2757"/>
      <c r="L84" s="2757"/>
      <c r="M84" s="2757">
        <v>0</v>
      </c>
      <c r="N84" s="2757">
        <v>0</v>
      </c>
      <c r="O84" s="2757">
        <v>0</v>
      </c>
      <c r="P84" s="2757">
        <v>0</v>
      </c>
      <c r="Q84" s="3586">
        <f>+N84+O84-P84</f>
        <v>0</v>
      </c>
      <c r="R84" s="885"/>
      <c r="S84" s="718"/>
    </row>
    <row r="85" spans="1:19" s="6991" customFormat="1">
      <c r="A85" s="718"/>
      <c r="B85" s="884"/>
      <c r="C85" s="826" t="s">
        <v>1104</v>
      </c>
      <c r="D85" s="827"/>
      <c r="E85" s="828"/>
      <c r="F85" s="829"/>
      <c r="G85" s="830"/>
      <c r="H85" s="831"/>
      <c r="I85" s="831"/>
      <c r="J85" s="831"/>
      <c r="K85" s="831"/>
      <c r="L85" s="3582">
        <f t="shared" ref="L85:Q85" si="7">SUMIF($G$64:$G$84,"TRUE",L64:L84)</f>
        <v>0</v>
      </c>
      <c r="M85" s="3582">
        <f t="shared" si="7"/>
        <v>0</v>
      </c>
      <c r="N85" s="3582">
        <f t="shared" si="7"/>
        <v>0</v>
      </c>
      <c r="O85" s="3582">
        <f t="shared" si="7"/>
        <v>0</v>
      </c>
      <c r="P85" s="3582">
        <f t="shared" si="7"/>
        <v>0</v>
      </c>
      <c r="Q85" s="3583">
        <f t="shared" si="7"/>
        <v>0</v>
      </c>
      <c r="R85" s="885"/>
      <c r="S85" s="718"/>
    </row>
    <row r="86" spans="1:19" s="6991" customFormat="1">
      <c r="A86" s="718"/>
      <c r="B86" s="884"/>
      <c r="C86" s="832" t="s">
        <v>1625</v>
      </c>
      <c r="D86" s="827"/>
      <c r="E86" s="828"/>
      <c r="F86" s="829"/>
      <c r="G86" s="839"/>
      <c r="H86" s="831"/>
      <c r="I86" s="831"/>
      <c r="J86" s="831"/>
      <c r="K86" s="831"/>
      <c r="L86" s="3582">
        <f t="shared" ref="L86:Q86" si="8">SUM(L64:L84)</f>
        <v>0</v>
      </c>
      <c r="M86" s="3582">
        <f t="shared" si="8"/>
        <v>0</v>
      </c>
      <c r="N86" s="3582">
        <f t="shared" si="8"/>
        <v>0</v>
      </c>
      <c r="O86" s="3582">
        <f t="shared" si="8"/>
        <v>0</v>
      </c>
      <c r="P86" s="3582">
        <f t="shared" si="8"/>
        <v>0</v>
      </c>
      <c r="Q86" s="3583">
        <f t="shared" si="8"/>
        <v>0</v>
      </c>
      <c r="R86" s="885"/>
      <c r="S86" s="718"/>
    </row>
    <row r="87" spans="1:19" s="6991" customFormat="1">
      <c r="A87" s="718"/>
      <c r="B87" s="884"/>
      <c r="C87" s="840" t="s">
        <v>1358</v>
      </c>
      <c r="D87" s="841"/>
      <c r="E87" s="842"/>
      <c r="F87" s="841"/>
      <c r="G87" s="843"/>
      <c r="H87" s="844"/>
      <c r="I87" s="844"/>
      <c r="J87" s="844"/>
      <c r="K87" s="844"/>
      <c r="L87" s="3584">
        <f t="shared" ref="L87:Q87" si="9">SUM(L36,L61,L85)</f>
        <v>0</v>
      </c>
      <c r="M87" s="3584">
        <f t="shared" si="9"/>
        <v>0</v>
      </c>
      <c r="N87" s="3584">
        <f t="shared" si="9"/>
        <v>0</v>
      </c>
      <c r="O87" s="3584">
        <f t="shared" si="9"/>
        <v>0</v>
      </c>
      <c r="P87" s="3584">
        <f t="shared" si="9"/>
        <v>0</v>
      </c>
      <c r="Q87" s="3585">
        <f t="shared" si="9"/>
        <v>0</v>
      </c>
      <c r="R87" s="885"/>
      <c r="S87" s="718"/>
    </row>
    <row r="88" spans="1:19" s="6991" customFormat="1" ht="13.5" thickBot="1">
      <c r="A88" s="718"/>
      <c r="B88" s="884"/>
      <c r="C88" s="845" t="s">
        <v>1315</v>
      </c>
      <c r="D88" s="846"/>
      <c r="E88" s="847"/>
      <c r="F88" s="846"/>
      <c r="G88" s="848"/>
      <c r="H88" s="849"/>
      <c r="I88" s="849"/>
      <c r="J88" s="849"/>
      <c r="K88" s="849"/>
      <c r="L88" s="3218">
        <f t="shared" ref="L88:Q88" si="10">L86+L62+L37</f>
        <v>0</v>
      </c>
      <c r="M88" s="3218">
        <f t="shared" si="10"/>
        <v>0</v>
      </c>
      <c r="N88" s="3218">
        <f t="shared" si="10"/>
        <v>0</v>
      </c>
      <c r="O88" s="3218">
        <f t="shared" si="10"/>
        <v>0</v>
      </c>
      <c r="P88" s="3218">
        <f t="shared" si="10"/>
        <v>0</v>
      </c>
      <c r="Q88" s="3219">
        <f t="shared" si="10"/>
        <v>0</v>
      </c>
      <c r="R88" s="885"/>
      <c r="S88" s="718"/>
    </row>
    <row r="89" spans="1:19">
      <c r="A89" s="714"/>
      <c r="B89" s="880"/>
      <c r="C89" s="850"/>
      <c r="D89" s="850"/>
      <c r="E89" s="851"/>
      <c r="F89" s="850"/>
      <c r="G89" s="850"/>
      <c r="H89" s="850"/>
      <c r="I89" s="850"/>
      <c r="J89" s="850"/>
      <c r="K89" s="850"/>
      <c r="L89" s="874"/>
      <c r="M89" s="874"/>
      <c r="N89" s="874"/>
      <c r="O89" s="874"/>
      <c r="P89" s="874"/>
      <c r="Q89" s="874"/>
      <c r="R89" s="883"/>
      <c r="S89" s="714"/>
    </row>
    <row r="90" spans="1:19">
      <c r="A90" s="714"/>
      <c r="B90" s="880"/>
      <c r="C90" s="852"/>
      <c r="D90" s="852"/>
      <c r="E90" s="853"/>
      <c r="F90" s="820"/>
      <c r="G90" s="820"/>
      <c r="H90" s="820"/>
      <c r="I90" s="820"/>
      <c r="J90" s="820"/>
      <c r="K90" s="854"/>
      <c r="L90" s="854"/>
      <c r="M90" s="854"/>
      <c r="N90" s="661"/>
      <c r="O90" s="661"/>
      <c r="P90" s="661"/>
      <c r="Q90" s="661"/>
      <c r="R90" s="883"/>
      <c r="S90" s="714"/>
    </row>
    <row r="91" spans="1:19">
      <c r="A91" s="714"/>
      <c r="B91" s="880"/>
      <c r="C91" s="855" t="s">
        <v>1135</v>
      </c>
      <c r="D91" s="855"/>
      <c r="E91" s="856"/>
      <c r="F91" s="820"/>
      <c r="G91" s="820"/>
      <c r="H91" s="820"/>
      <c r="I91" s="820"/>
      <c r="J91" s="820"/>
      <c r="K91" s="820"/>
      <c r="L91" s="820"/>
      <c r="M91" s="820"/>
      <c r="N91" s="661"/>
      <c r="O91" s="661"/>
      <c r="P91" s="661"/>
      <c r="Q91" s="661"/>
      <c r="R91" s="883"/>
      <c r="S91" s="714"/>
    </row>
    <row r="92" spans="1:19" ht="13.5" thickBot="1">
      <c r="A92" s="714"/>
      <c r="B92" s="880"/>
      <c r="C92" s="820"/>
      <c r="D92" s="820"/>
      <c r="E92" s="821"/>
      <c r="F92" s="820"/>
      <c r="G92" s="820"/>
      <c r="H92" s="820"/>
      <c r="I92" s="820"/>
      <c r="J92" s="820"/>
      <c r="K92" s="820"/>
      <c r="L92" s="820"/>
      <c r="M92" s="820"/>
      <c r="N92" s="661"/>
      <c r="O92" s="661"/>
      <c r="P92" s="661"/>
      <c r="Q92" s="661"/>
      <c r="R92" s="883"/>
      <c r="S92" s="714"/>
    </row>
    <row r="93" spans="1:19" s="6991" customFormat="1">
      <c r="A93" s="718"/>
      <c r="B93" s="884"/>
      <c r="C93" s="857" t="s">
        <v>1628</v>
      </c>
      <c r="D93" s="858"/>
      <c r="E93" s="859"/>
      <c r="F93" s="858"/>
      <c r="G93" s="858"/>
      <c r="H93" s="858"/>
      <c r="I93" s="858"/>
      <c r="J93" s="858"/>
      <c r="K93" s="858"/>
      <c r="L93" s="732">
        <f t="shared" ref="L93:Q93" si="11">L37</f>
        <v>0</v>
      </c>
      <c r="M93" s="732">
        <f t="shared" si="11"/>
        <v>0</v>
      </c>
      <c r="N93" s="732">
        <f t="shared" si="11"/>
        <v>0</v>
      </c>
      <c r="O93" s="732">
        <f t="shared" si="11"/>
        <v>0</v>
      </c>
      <c r="P93" s="732">
        <f t="shared" si="11"/>
        <v>0</v>
      </c>
      <c r="Q93" s="733">
        <f t="shared" si="11"/>
        <v>0</v>
      </c>
      <c r="R93" s="885"/>
      <c r="S93" s="718"/>
    </row>
    <row r="94" spans="1:19" s="6991" customFormat="1">
      <c r="A94" s="718"/>
      <c r="B94" s="884"/>
      <c r="C94" s="860" t="s">
        <v>1629</v>
      </c>
      <c r="D94" s="861"/>
      <c r="E94" s="834"/>
      <c r="F94" s="861"/>
      <c r="G94" s="861"/>
      <c r="H94" s="861"/>
      <c r="I94" s="861"/>
      <c r="J94" s="861"/>
      <c r="K94" s="862"/>
      <c r="L94" s="734">
        <f t="shared" ref="L94:Q94" si="12">L62</f>
        <v>0</v>
      </c>
      <c r="M94" s="734">
        <f t="shared" si="12"/>
        <v>0</v>
      </c>
      <c r="N94" s="734">
        <f t="shared" si="12"/>
        <v>0</v>
      </c>
      <c r="O94" s="734">
        <f t="shared" si="12"/>
        <v>0</v>
      </c>
      <c r="P94" s="734">
        <f t="shared" si="12"/>
        <v>0</v>
      </c>
      <c r="Q94" s="735">
        <f t="shared" si="12"/>
        <v>0</v>
      </c>
      <c r="R94" s="885"/>
      <c r="S94" s="718"/>
    </row>
    <row r="95" spans="1:19" s="6991" customFormat="1" ht="13.5" thickBot="1">
      <c r="A95" s="718"/>
      <c r="B95" s="884"/>
      <c r="C95" s="863" t="s">
        <v>1630</v>
      </c>
      <c r="D95" s="864"/>
      <c r="E95" s="865"/>
      <c r="F95" s="864"/>
      <c r="G95" s="864"/>
      <c r="H95" s="864"/>
      <c r="I95" s="864"/>
      <c r="J95" s="864"/>
      <c r="K95" s="866"/>
      <c r="L95" s="736">
        <f t="shared" ref="L95:Q95" si="13">L86</f>
        <v>0</v>
      </c>
      <c r="M95" s="736">
        <f t="shared" si="13"/>
        <v>0</v>
      </c>
      <c r="N95" s="736">
        <f t="shared" si="13"/>
        <v>0</v>
      </c>
      <c r="O95" s="736">
        <f t="shared" si="13"/>
        <v>0</v>
      </c>
      <c r="P95" s="736">
        <f t="shared" si="13"/>
        <v>0</v>
      </c>
      <c r="Q95" s="737">
        <f t="shared" si="13"/>
        <v>0</v>
      </c>
      <c r="R95" s="885"/>
      <c r="S95" s="718"/>
    </row>
    <row r="96" spans="1:19" s="6991" customFormat="1">
      <c r="A96" s="718"/>
      <c r="B96" s="884"/>
      <c r="C96" s="867"/>
      <c r="D96" s="867"/>
      <c r="E96" s="868"/>
      <c r="F96" s="867"/>
      <c r="G96" s="867"/>
      <c r="H96" s="867"/>
      <c r="I96" s="867"/>
      <c r="J96" s="867"/>
      <c r="K96" s="869"/>
      <c r="L96" s="875"/>
      <c r="M96" s="875"/>
      <c r="N96" s="875"/>
      <c r="O96" s="875"/>
      <c r="P96" s="875"/>
      <c r="Q96" s="875"/>
      <c r="R96" s="885"/>
      <c r="S96" s="718"/>
    </row>
    <row r="97" spans="1:19">
      <c r="A97" s="714"/>
      <c r="B97" s="880"/>
      <c r="C97" s="888"/>
      <c r="D97" s="888"/>
      <c r="E97" s="889"/>
      <c r="F97" s="890"/>
      <c r="G97" s="890"/>
      <c r="H97" s="890"/>
      <c r="I97" s="890"/>
      <c r="J97" s="890"/>
      <c r="K97" s="890"/>
      <c r="L97" s="893"/>
      <c r="M97" s="893"/>
      <c r="N97" s="893"/>
      <c r="O97" s="893"/>
      <c r="P97" s="893"/>
      <c r="Q97" s="893"/>
      <c r="R97" s="885"/>
      <c r="S97" s="714"/>
    </row>
    <row r="98" spans="1:19">
      <c r="A98" s="714"/>
      <c r="B98" s="880"/>
      <c r="C98" s="888"/>
      <c r="D98" s="891"/>
      <c r="E98" s="892"/>
      <c r="F98" s="893"/>
      <c r="G98" s="893"/>
      <c r="H98" s="893"/>
      <c r="I98" s="890"/>
      <c r="J98" s="890"/>
      <c r="K98" s="890"/>
      <c r="L98" s="893"/>
      <c r="M98" s="893"/>
      <c r="N98" s="893"/>
      <c r="O98" s="893"/>
      <c r="P98" s="893"/>
      <c r="Q98" s="893"/>
      <c r="R98" s="885"/>
      <c r="S98" s="714"/>
    </row>
    <row r="99" spans="1:19">
      <c r="A99" s="714"/>
      <c r="B99" s="880"/>
      <c r="C99" s="888"/>
      <c r="D99" s="891"/>
      <c r="E99" s="237" t="s">
        <v>56</v>
      </c>
      <c r="F99" s="872" t="s">
        <v>3237</v>
      </c>
      <c r="G99" s="287"/>
      <c r="H99" s="287"/>
      <c r="I99" s="69"/>
      <c r="J99" s="69"/>
      <c r="K99" s="122"/>
      <c r="L99" s="876"/>
      <c r="M99" s="876"/>
      <c r="N99" s="876"/>
      <c r="O99" s="69"/>
      <c r="P99" s="122"/>
      <c r="Q99" s="60"/>
      <c r="R99" s="885"/>
      <c r="S99" s="714"/>
    </row>
    <row r="100" spans="1:19" ht="15">
      <c r="A100" s="714"/>
      <c r="B100" s="880"/>
      <c r="C100" s="888"/>
      <c r="D100" s="891"/>
      <c r="E100" s="892"/>
      <c r="F100" s="100" t="s">
        <v>1631</v>
      </c>
      <c r="G100" s="287"/>
      <c r="H100" s="287"/>
      <c r="I100" s="69"/>
      <c r="J100" s="69"/>
      <c r="K100" s="52"/>
      <c r="L100" s="876"/>
      <c r="M100" s="876"/>
      <c r="N100" s="876"/>
      <c r="O100" s="69"/>
      <c r="P100" s="122"/>
      <c r="Q100" s="65"/>
      <c r="R100" s="885"/>
      <c r="S100" s="714"/>
    </row>
    <row r="101" spans="1:19">
      <c r="A101" s="714"/>
      <c r="B101" s="880"/>
      <c r="C101" s="883"/>
      <c r="D101" s="885"/>
      <c r="E101" s="894"/>
      <c r="F101" s="100" t="s">
        <v>1415</v>
      </c>
      <c r="G101" s="287"/>
      <c r="H101" s="287"/>
      <c r="I101" s="69"/>
      <c r="J101" s="60"/>
      <c r="K101" s="69"/>
      <c r="L101" s="876"/>
      <c r="M101" s="876"/>
      <c r="N101" s="895"/>
      <c r="O101" s="895"/>
      <c r="P101" s="895"/>
      <c r="Q101" s="3428" t="s">
        <v>1279</v>
      </c>
      <c r="R101" s="885"/>
      <c r="S101" s="714"/>
    </row>
    <row r="102" spans="1:19">
      <c r="A102" s="714"/>
      <c r="B102" s="880"/>
      <c r="C102" s="883"/>
      <c r="D102" s="885"/>
      <c r="E102" s="894"/>
      <c r="F102" s="100"/>
      <c r="G102" s="287"/>
      <c r="H102" s="287"/>
      <c r="I102" s="69"/>
      <c r="J102" s="60"/>
      <c r="K102" s="122"/>
      <c r="L102" s="316"/>
      <c r="M102" s="316"/>
      <c r="N102" s="316"/>
      <c r="O102" s="122"/>
      <c r="P102" s="878"/>
      <c r="Q102" s="59"/>
      <c r="R102" s="885"/>
      <c r="S102" s="714"/>
    </row>
    <row r="103" spans="1:19" ht="15">
      <c r="A103" s="714"/>
      <c r="B103" s="715"/>
      <c r="C103" s="714"/>
      <c r="D103" s="714"/>
      <c r="E103" s="716"/>
      <c r="F103" s="719"/>
      <c r="G103" s="720"/>
      <c r="H103" s="720"/>
      <c r="I103" s="720"/>
      <c r="J103" s="719"/>
      <c r="K103" s="721"/>
      <c r="L103" s="722"/>
      <c r="M103" s="722"/>
      <c r="N103" s="722"/>
      <c r="O103" s="723"/>
      <c r="P103" s="720"/>
      <c r="Q103" s="724"/>
      <c r="R103" s="718"/>
      <c r="S103" s="714"/>
    </row>
    <row r="104" spans="1:19" ht="15">
      <c r="A104" s="714"/>
      <c r="B104" s="715"/>
      <c r="C104" s="714"/>
      <c r="D104" s="714"/>
      <c r="E104" s="716"/>
      <c r="F104" s="719"/>
      <c r="G104" s="720"/>
      <c r="H104" s="720"/>
      <c r="I104" s="720"/>
      <c r="J104" s="720"/>
      <c r="K104" s="720"/>
      <c r="L104" s="722"/>
      <c r="M104" s="722"/>
      <c r="N104" s="722"/>
      <c r="O104" s="723"/>
      <c r="P104" s="723"/>
      <c r="Q104" s="725"/>
      <c r="R104" s="726"/>
      <c r="S104" s="714"/>
    </row>
    <row r="105" spans="1:19" ht="15" hidden="1">
      <c r="F105" s="6995"/>
      <c r="G105" s="6996"/>
      <c r="H105" s="6996"/>
      <c r="I105" s="6996"/>
      <c r="J105" s="6996"/>
      <c r="K105" s="6996"/>
      <c r="L105" s="6997"/>
      <c r="M105" s="6997"/>
      <c r="N105" s="6997"/>
      <c r="O105" s="6998"/>
      <c r="P105" s="6998"/>
      <c r="Q105" s="6999"/>
      <c r="R105" s="7038"/>
    </row>
    <row r="106" spans="1:19" ht="15" hidden="1">
      <c r="F106" s="7000"/>
      <c r="G106" s="6996"/>
      <c r="H106" s="6996"/>
      <c r="I106" s="6996"/>
      <c r="J106" s="6996"/>
      <c r="K106" s="6996"/>
      <c r="L106" s="6997"/>
      <c r="M106" s="6997"/>
      <c r="N106" s="6997"/>
      <c r="O106" s="6998"/>
      <c r="P106" s="6998"/>
      <c r="Q106" s="6999"/>
      <c r="R106" s="7038"/>
    </row>
    <row r="107" spans="1:19" ht="15" hidden="1">
      <c r="F107" s="6995"/>
      <c r="G107" s="6996"/>
      <c r="H107" s="6996"/>
      <c r="I107" s="6996"/>
      <c r="J107" s="6996"/>
      <c r="K107" s="6996"/>
      <c r="L107" s="6997"/>
      <c r="M107" s="6997"/>
      <c r="N107" s="6997"/>
      <c r="O107" s="6998"/>
      <c r="P107" s="6998"/>
      <c r="Q107" s="6998"/>
      <c r="R107" s="7038"/>
    </row>
    <row r="108" spans="1:19" hidden="1">
      <c r="L108" s="6991"/>
      <c r="M108" s="6991"/>
      <c r="N108" s="6991"/>
      <c r="O108" s="6991"/>
      <c r="P108" s="6991"/>
      <c r="Q108" s="6991"/>
      <c r="R108" s="7038"/>
    </row>
    <row r="109" spans="1:19" hidden="1">
      <c r="L109" s="6991"/>
      <c r="M109" s="6991"/>
      <c r="N109" s="6991"/>
      <c r="O109" s="6991"/>
      <c r="P109" s="6991"/>
      <c r="Q109" s="6991"/>
      <c r="R109" s="7038"/>
    </row>
  </sheetData>
  <sheetProtection formatCells="0" formatColumns="0" formatRows="0"/>
  <customSheetViews>
    <customSheetView guid="{CC70D5D3-3A1F-46AA-BDCE-F692C2C36BEE}" topLeftCell="A13">
      <selection activeCell="Q46" sqref="Q46"/>
      <pageMargins left="0.7" right="0.7" top="0.75" bottom="0.75" header="0.3" footer="0.3"/>
      <pageSetup paperSize="9" orientation="portrait" r:id="rId1"/>
    </customSheetView>
    <customSheetView guid="{41E394DC-1FDD-4D1F-8620-137B7012DC10}" showGridLines="0">
      <pane xSplit="2" ySplit="11" topLeftCell="C12" activePane="bottomRight" state="frozen"/>
      <selection pane="bottomRight" activeCell="A4" sqref="A4"/>
      <pageMargins left="0.7" right="0.7" top="0.75" bottom="0.75" header="0.3" footer="0.3"/>
      <pageSetup paperSize="9" orientation="portrait" r:id="rId2"/>
    </customSheetView>
    <customSheetView guid="{DD364770-73A1-4C6D-9516-629A57F0EB18}" scale="85" showGridLines="0">
      <pane xSplit="3" ySplit="13" topLeftCell="D14" activePane="bottomRight" state="frozen"/>
      <selection pane="bottomRight" activeCell="E12" sqref="E12:G12"/>
      <pageMargins left="0.7" right="0.7" top="0.75" bottom="0.75" header="0.3" footer="0.3"/>
      <pageSetup paperSize="9" orientation="portrait" r:id="rId3"/>
    </customSheetView>
    <customSheetView guid="{E14211BF-3959-45CF-A937-AD36AACCEFAC}" showGridLines="0">
      <pane xSplit="2" ySplit="11" topLeftCell="C12" activePane="bottomRight" state="frozen"/>
      <selection pane="bottomRight" activeCell="A4" sqref="A4"/>
      <pageMargins left="0.7" right="0.7" top="0.75" bottom="0.75" header="0.3" footer="0.3"/>
      <pageSetup paperSize="9" orientation="portrait" r:id="rId4"/>
    </customSheetView>
    <customSheetView guid="{F416BD5B-C3AD-4F61-AAB2-55950A9B7E72}">
      <selection activeCell="C52" sqref="C52"/>
      <pageMargins left="0.7" right="0.7" top="0.75" bottom="0.75" header="0.3" footer="0.3"/>
      <pageSetup paperSize="9" orientation="portrait" r:id="rId5"/>
    </customSheetView>
  </customSheetViews>
  <mergeCells count="2">
    <mergeCell ref="D4:F4"/>
    <mergeCell ref="D5:F5"/>
  </mergeCells>
  <hyperlinks>
    <hyperlink ref="Q101" location="Index!A1" display="Index" xr:uid="{00000000-0004-0000-4E00-000000000000}"/>
  </hyperlinks>
  <pageMargins left="0.7" right="0.7" top="0.75" bottom="0.75" header="0.3" footer="0.3"/>
  <pageSetup paperSize="9" orientation="portrait" r:id="rId6"/>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tabColor rgb="FFC00000"/>
  </sheetPr>
  <dimension ref="A1:I98"/>
  <sheetViews>
    <sheetView workbookViewId="0"/>
  </sheetViews>
  <sheetFormatPr defaultColWidth="0" defaultRowHeight="15" zeroHeight="1"/>
  <cols>
    <col min="1" max="2" width="9.140625" style="6944" customWidth="1"/>
    <col min="3" max="3" width="20" style="6944" customWidth="1"/>
    <col min="4" max="4" width="53.140625" style="6944" customWidth="1"/>
    <col min="5" max="6" width="21.7109375" style="7081" customWidth="1"/>
    <col min="7" max="7" width="25" style="7081" customWidth="1"/>
    <col min="8" max="9" width="9.140625" style="6944" customWidth="1"/>
    <col min="10" max="16384" width="9.140625" style="6944" hidden="1"/>
  </cols>
  <sheetData>
    <row r="1" spans="1:9">
      <c r="A1" s="1043"/>
      <c r="B1" s="1043"/>
      <c r="C1" s="1043"/>
      <c r="D1" s="1043"/>
      <c r="E1" s="5541"/>
      <c r="F1" s="5541"/>
      <c r="G1" s="5541"/>
      <c r="H1" s="1043"/>
      <c r="I1" s="1043"/>
    </row>
    <row r="2" spans="1:9">
      <c r="A2" s="1043"/>
      <c r="B2" s="2"/>
      <c r="C2" s="2"/>
      <c r="D2" s="2"/>
      <c r="E2" s="5526"/>
      <c r="F2" s="5526"/>
      <c r="G2" s="5526"/>
      <c r="H2" s="2"/>
      <c r="I2" s="1043"/>
    </row>
    <row r="3" spans="1:9" ht="15.75" thickBot="1">
      <c r="A3" s="1043"/>
      <c r="B3" s="2"/>
      <c r="C3" s="2"/>
      <c r="D3" s="2"/>
      <c r="E3" s="5526"/>
      <c r="F3" s="5526"/>
      <c r="G3" s="5527" t="s">
        <v>2797</v>
      </c>
      <c r="H3" s="2"/>
      <c r="I3" s="1043"/>
    </row>
    <row r="4" spans="1:9" ht="35.25" customHeight="1" thickBot="1">
      <c r="A4" s="1043"/>
      <c r="B4" s="2"/>
      <c r="C4" s="8374" t="s">
        <v>2804</v>
      </c>
      <c r="D4" s="8376"/>
      <c r="E4" s="5526"/>
      <c r="F4" s="5526"/>
      <c r="G4" s="5526"/>
      <c r="H4" s="2"/>
      <c r="I4" s="1043"/>
    </row>
    <row r="5" spans="1:9" ht="15.75">
      <c r="A5" s="1043"/>
      <c r="B5" s="2"/>
      <c r="C5" s="2620" t="s">
        <v>57</v>
      </c>
      <c r="D5" s="2618" t="str">
        <f>'Page 19'!D6:E6</f>
        <v>ABC Company</v>
      </c>
      <c r="E5" s="5526"/>
      <c r="F5" s="5526"/>
      <c r="G5" s="5526"/>
      <c r="H5" s="2"/>
      <c r="I5" s="1043"/>
    </row>
    <row r="6" spans="1:9" ht="16.5" thickBot="1">
      <c r="A6" s="1043"/>
      <c r="B6" s="2"/>
      <c r="C6" s="2621" t="s">
        <v>2719</v>
      </c>
      <c r="D6" s="2619">
        <f>'Page 19'!D7:E7</f>
        <v>44196</v>
      </c>
      <c r="E6" s="5526"/>
      <c r="F6" s="5526"/>
      <c r="G6" s="5526"/>
      <c r="H6" s="2"/>
      <c r="I6" s="1043"/>
    </row>
    <row r="7" spans="1:9">
      <c r="A7" s="1043"/>
      <c r="B7" s="2"/>
      <c r="C7" s="1006"/>
      <c r="D7" s="1006"/>
      <c r="E7" s="5528"/>
      <c r="F7" s="5528"/>
      <c r="G7" s="5528"/>
      <c r="H7" s="3"/>
      <c r="I7" s="1043"/>
    </row>
    <row r="8" spans="1:9" ht="18.75">
      <c r="A8" s="1043"/>
      <c r="B8" s="1268"/>
      <c r="C8" s="1285" t="s">
        <v>972</v>
      </c>
      <c r="D8" s="1281"/>
      <c r="E8" s="5529"/>
      <c r="F8" s="5529"/>
      <c r="G8" s="5529"/>
      <c r="H8" s="1280"/>
      <c r="I8" s="1043"/>
    </row>
    <row r="9" spans="1:9" ht="15.75" thickBot="1">
      <c r="A9" s="1043"/>
      <c r="B9" s="976"/>
      <c r="C9" s="803"/>
      <c r="D9" s="803"/>
      <c r="E9" s="5530"/>
      <c r="F9" s="5530"/>
      <c r="G9" s="5531"/>
      <c r="H9" s="1271"/>
      <c r="I9" s="1043"/>
    </row>
    <row r="10" spans="1:9">
      <c r="A10" s="1043"/>
      <c r="B10" s="976"/>
      <c r="C10" s="7985" t="s">
        <v>973</v>
      </c>
      <c r="D10" s="1284"/>
      <c r="E10" s="5532" t="s">
        <v>643</v>
      </c>
      <c r="F10" s="7984" t="s">
        <v>644</v>
      </c>
      <c r="G10" s="7986" t="s">
        <v>4735</v>
      </c>
      <c r="H10" s="3"/>
      <c r="I10" s="1043"/>
    </row>
    <row r="11" spans="1:9">
      <c r="A11" s="1043"/>
      <c r="B11" s="1264"/>
      <c r="C11" s="7971" t="s">
        <v>974</v>
      </c>
      <c r="D11" s="7972" t="s">
        <v>2239</v>
      </c>
      <c r="E11" s="7964"/>
      <c r="F11" s="7964"/>
      <c r="G11" s="7973"/>
      <c r="H11" s="3"/>
      <c r="I11" s="1043"/>
    </row>
    <row r="12" spans="1:9">
      <c r="A12" s="1043"/>
      <c r="B12" s="1264"/>
      <c r="C12" s="7974"/>
      <c r="D12" s="1273"/>
      <c r="E12" s="5533"/>
      <c r="F12" s="7965"/>
      <c r="G12" s="5534"/>
      <c r="H12" s="3"/>
      <c r="I12" s="933"/>
    </row>
    <row r="13" spans="1:9">
      <c r="A13" s="1043"/>
      <c r="B13" s="1264"/>
      <c r="C13" s="7975"/>
      <c r="D13" s="7976"/>
      <c r="E13" s="7977"/>
      <c r="F13" s="7966"/>
      <c r="G13" s="7978"/>
      <c r="H13" s="3"/>
      <c r="I13" s="933"/>
    </row>
    <row r="14" spans="1:9">
      <c r="A14" s="1043"/>
      <c r="B14" s="1264"/>
      <c r="C14" s="7979" t="s">
        <v>975</v>
      </c>
      <c r="D14" s="7980" t="s">
        <v>976</v>
      </c>
      <c r="E14" s="7981">
        <f>SUM(E11:E13)</f>
        <v>0</v>
      </c>
      <c r="F14" s="7967">
        <f>SUM(F11:F13)</f>
        <v>0</v>
      </c>
      <c r="G14" s="7982">
        <f>SUM(G11:G13)</f>
        <v>0</v>
      </c>
      <c r="H14" s="3"/>
      <c r="I14" s="933"/>
    </row>
    <row r="15" spans="1:9">
      <c r="A15" s="1043"/>
      <c r="B15" s="1264"/>
      <c r="C15" s="7971" t="s">
        <v>977</v>
      </c>
      <c r="D15" s="7972" t="s">
        <v>2240</v>
      </c>
      <c r="E15" s="7964"/>
      <c r="F15" s="7964"/>
      <c r="G15" s="7973"/>
      <c r="H15" s="3"/>
      <c r="I15" s="933"/>
    </row>
    <row r="16" spans="1:9">
      <c r="A16" s="1043"/>
      <c r="B16" s="1264"/>
      <c r="C16" s="7974"/>
      <c r="D16" s="1273"/>
      <c r="E16" s="5533"/>
      <c r="F16" s="7965"/>
      <c r="G16" s="5534"/>
      <c r="H16" s="3"/>
      <c r="I16" s="933"/>
    </row>
    <row r="17" spans="1:9">
      <c r="A17" s="1043"/>
      <c r="B17" s="1264"/>
      <c r="C17" s="7983"/>
      <c r="D17" s="7976"/>
      <c r="E17" s="7977"/>
      <c r="F17" s="7966"/>
      <c r="G17" s="7978"/>
      <c r="H17" s="3"/>
      <c r="I17" s="933"/>
    </row>
    <row r="18" spans="1:9">
      <c r="A18" s="1043"/>
      <c r="B18" s="1264"/>
      <c r="C18" s="7979" t="s">
        <v>978</v>
      </c>
      <c r="D18" s="7980" t="s">
        <v>979</v>
      </c>
      <c r="E18" s="7981">
        <f>SUM(E15:E17)</f>
        <v>0</v>
      </c>
      <c r="F18" s="7967">
        <f>SUM(F15:F17)</f>
        <v>0</v>
      </c>
      <c r="G18" s="7982">
        <f>SUM(G15:G17)</f>
        <v>0</v>
      </c>
      <c r="H18" s="3"/>
      <c r="I18" s="933"/>
    </row>
    <row r="19" spans="1:9">
      <c r="A19" s="1043"/>
      <c r="B19" s="1264"/>
      <c r="C19" s="7971" t="s">
        <v>980</v>
      </c>
      <c r="D19" s="7972" t="s">
        <v>2241</v>
      </c>
      <c r="E19" s="7964"/>
      <c r="F19" s="7964"/>
      <c r="G19" s="7973"/>
      <c r="H19" s="3"/>
      <c r="I19" s="933"/>
    </row>
    <row r="20" spans="1:9">
      <c r="A20" s="1043"/>
      <c r="B20" s="1264"/>
      <c r="C20" s="7974"/>
      <c r="D20" s="1273"/>
      <c r="E20" s="5533"/>
      <c r="F20" s="7965"/>
      <c r="G20" s="5534"/>
      <c r="H20" s="3"/>
      <c r="I20" s="933"/>
    </row>
    <row r="21" spans="1:9">
      <c r="A21" s="1043"/>
      <c r="B21" s="1264"/>
      <c r="C21" s="7983"/>
      <c r="D21" s="7976"/>
      <c r="E21" s="7977"/>
      <c r="F21" s="7966"/>
      <c r="G21" s="7978"/>
      <c r="H21" s="3"/>
      <c r="I21" s="933"/>
    </row>
    <row r="22" spans="1:9" ht="15.75" thickBot="1">
      <c r="A22" s="1043"/>
      <c r="B22" s="1264"/>
      <c r="C22" s="1274" t="s">
        <v>981</v>
      </c>
      <c r="D22" s="1275" t="s">
        <v>982</v>
      </c>
      <c r="E22" s="5535">
        <f>SUM(E19:E21)</f>
        <v>0</v>
      </c>
      <c r="F22" s="7968">
        <f>SUM(F19:F21)</f>
        <v>0</v>
      </c>
      <c r="G22" s="5536">
        <f>SUM(G19:G21)</f>
        <v>0</v>
      </c>
      <c r="H22" s="3"/>
      <c r="I22" s="933"/>
    </row>
    <row r="23" spans="1:9" ht="15.75" thickBot="1">
      <c r="A23" s="1043"/>
      <c r="B23" s="1264"/>
      <c r="C23" s="1282"/>
      <c r="D23" s="1283"/>
      <c r="E23" s="5537"/>
      <c r="F23" s="5537"/>
      <c r="G23" s="5537"/>
      <c r="H23" s="3"/>
      <c r="I23" s="933"/>
    </row>
    <row r="24" spans="1:9">
      <c r="A24" s="1043"/>
      <c r="B24" s="976"/>
      <c r="C24" s="7985" t="s">
        <v>983</v>
      </c>
      <c r="D24" s="1284"/>
      <c r="E24" s="5532" t="s">
        <v>643</v>
      </c>
      <c r="F24" s="7984" t="s">
        <v>644</v>
      </c>
      <c r="G24" s="7986" t="s">
        <v>4735</v>
      </c>
      <c r="H24" s="3"/>
      <c r="I24" s="933"/>
    </row>
    <row r="25" spans="1:9">
      <c r="A25" s="1043"/>
      <c r="B25" s="1264"/>
      <c r="C25" s="7971" t="s">
        <v>984</v>
      </c>
      <c r="D25" s="7972" t="s">
        <v>2239</v>
      </c>
      <c r="E25" s="7964"/>
      <c r="F25" s="7964"/>
      <c r="G25" s="7973"/>
      <c r="H25" s="3"/>
      <c r="I25" s="933"/>
    </row>
    <row r="26" spans="1:9">
      <c r="A26" s="1043"/>
      <c r="B26" s="1264"/>
      <c r="C26" s="7974"/>
      <c r="D26" s="1273"/>
      <c r="E26" s="5533"/>
      <c r="F26" s="7965"/>
      <c r="G26" s="5534"/>
      <c r="H26" s="3"/>
      <c r="I26" s="933"/>
    </row>
    <row r="27" spans="1:9">
      <c r="A27" s="1043"/>
      <c r="B27" s="1264"/>
      <c r="C27" s="7975"/>
      <c r="D27" s="7976"/>
      <c r="E27" s="7977"/>
      <c r="F27" s="7966"/>
      <c r="G27" s="7978"/>
      <c r="H27" s="3"/>
      <c r="I27" s="933"/>
    </row>
    <row r="28" spans="1:9">
      <c r="A28" s="1043"/>
      <c r="B28" s="1264"/>
      <c r="C28" s="7979" t="s">
        <v>985</v>
      </c>
      <c r="D28" s="7980" t="s">
        <v>986</v>
      </c>
      <c r="E28" s="7981">
        <f>SUM(E25:E27)</f>
        <v>0</v>
      </c>
      <c r="F28" s="7967">
        <f>SUM(F25:F27)</f>
        <v>0</v>
      </c>
      <c r="G28" s="7982">
        <f>SUM(G25:G27)</f>
        <v>0</v>
      </c>
      <c r="H28" s="3"/>
      <c r="I28" s="933"/>
    </row>
    <row r="29" spans="1:9">
      <c r="A29" s="1043"/>
      <c r="B29" s="1264"/>
      <c r="C29" s="7971" t="s">
        <v>987</v>
      </c>
      <c r="D29" s="7972" t="s">
        <v>2240</v>
      </c>
      <c r="E29" s="7964"/>
      <c r="F29" s="7964"/>
      <c r="G29" s="7973"/>
      <c r="H29" s="3"/>
      <c r="I29" s="933"/>
    </row>
    <row r="30" spans="1:9">
      <c r="A30" s="1043"/>
      <c r="B30" s="1264"/>
      <c r="C30" s="7974"/>
      <c r="D30" s="1273"/>
      <c r="E30" s="5533"/>
      <c r="F30" s="7965"/>
      <c r="G30" s="5534"/>
      <c r="H30" s="3"/>
      <c r="I30" s="933"/>
    </row>
    <row r="31" spans="1:9">
      <c r="A31" s="1043"/>
      <c r="B31" s="1264"/>
      <c r="C31" s="7983"/>
      <c r="D31" s="7976"/>
      <c r="E31" s="7977"/>
      <c r="F31" s="7966"/>
      <c r="G31" s="7978"/>
      <c r="H31" s="3"/>
      <c r="I31" s="933"/>
    </row>
    <row r="32" spans="1:9">
      <c r="A32" s="1043"/>
      <c r="B32" s="1264"/>
      <c r="C32" s="7979" t="s">
        <v>988</v>
      </c>
      <c r="D32" s="7980" t="s">
        <v>989</v>
      </c>
      <c r="E32" s="7981">
        <f>SUM(E29:E31)</f>
        <v>0</v>
      </c>
      <c r="F32" s="7967">
        <f>SUM(F29:F31)</f>
        <v>0</v>
      </c>
      <c r="G32" s="7982">
        <f>SUM(G29:G31)</f>
        <v>0</v>
      </c>
      <c r="H32" s="3"/>
      <c r="I32" s="933"/>
    </row>
    <row r="33" spans="1:9">
      <c r="A33" s="1043"/>
      <c r="B33" s="1264"/>
      <c r="C33" s="7971" t="s">
        <v>990</v>
      </c>
      <c r="D33" s="7972" t="s">
        <v>2241</v>
      </c>
      <c r="E33" s="7964"/>
      <c r="F33" s="7964"/>
      <c r="G33" s="7973"/>
      <c r="H33" s="3"/>
      <c r="I33" s="933"/>
    </row>
    <row r="34" spans="1:9">
      <c r="A34" s="1043"/>
      <c r="B34" s="1264"/>
      <c r="C34" s="7974"/>
      <c r="D34" s="1273"/>
      <c r="E34" s="5533"/>
      <c r="F34" s="7965"/>
      <c r="G34" s="5534"/>
      <c r="H34" s="3"/>
      <c r="I34" s="933"/>
    </row>
    <row r="35" spans="1:9">
      <c r="A35" s="1043"/>
      <c r="B35" s="1264"/>
      <c r="C35" s="7983"/>
      <c r="D35" s="7976"/>
      <c r="E35" s="7977"/>
      <c r="F35" s="7966"/>
      <c r="G35" s="7978"/>
      <c r="H35" s="3"/>
      <c r="I35" s="933"/>
    </row>
    <row r="36" spans="1:9" ht="15.75" thickBot="1">
      <c r="A36" s="1043"/>
      <c r="B36" s="1264"/>
      <c r="C36" s="1274" t="s">
        <v>991</v>
      </c>
      <c r="D36" s="1275" t="s">
        <v>992</v>
      </c>
      <c r="E36" s="5535">
        <f>SUM(E33:E35)</f>
        <v>0</v>
      </c>
      <c r="F36" s="7968">
        <f>SUM(F33:F35)</f>
        <v>0</v>
      </c>
      <c r="G36" s="5536">
        <f>SUM(G33:G35)</f>
        <v>0</v>
      </c>
      <c r="H36" s="3"/>
      <c r="I36" s="933"/>
    </row>
    <row r="37" spans="1:9" ht="15.75" thickBot="1">
      <c r="A37" s="1043"/>
      <c r="B37" s="1264"/>
      <c r="C37" s="1282"/>
      <c r="D37" s="1283"/>
      <c r="E37" s="5537"/>
      <c r="F37" s="5537"/>
      <c r="G37" s="5537"/>
      <c r="H37" s="3"/>
      <c r="I37" s="933"/>
    </row>
    <row r="38" spans="1:9">
      <c r="A38" s="1043"/>
      <c r="B38" s="976"/>
      <c r="C38" s="7985" t="s">
        <v>993</v>
      </c>
      <c r="D38" s="1284"/>
      <c r="E38" s="5532" t="s">
        <v>643</v>
      </c>
      <c r="F38" s="7984" t="s">
        <v>644</v>
      </c>
      <c r="G38" s="7986" t="s">
        <v>4735</v>
      </c>
      <c r="H38" s="3"/>
      <c r="I38" s="933"/>
    </row>
    <row r="39" spans="1:9">
      <c r="A39" s="1043"/>
      <c r="B39" s="1264"/>
      <c r="C39" s="7971" t="s">
        <v>994</v>
      </c>
      <c r="D39" s="7972" t="s">
        <v>2239</v>
      </c>
      <c r="E39" s="7964"/>
      <c r="F39" s="7964"/>
      <c r="G39" s="7973"/>
      <c r="H39" s="3"/>
      <c r="I39" s="933"/>
    </row>
    <row r="40" spans="1:9">
      <c r="A40" s="1043"/>
      <c r="B40" s="1264"/>
      <c r="C40" s="7974"/>
      <c r="D40" s="1273"/>
      <c r="E40" s="5533"/>
      <c r="F40" s="7965"/>
      <c r="G40" s="5534"/>
      <c r="H40" s="3"/>
      <c r="I40" s="933"/>
    </row>
    <row r="41" spans="1:9">
      <c r="A41" s="1043"/>
      <c r="B41" s="1264"/>
      <c r="C41" s="7975"/>
      <c r="D41" s="7976"/>
      <c r="E41" s="7977"/>
      <c r="F41" s="7966"/>
      <c r="G41" s="7978"/>
      <c r="H41" s="3"/>
      <c r="I41" s="933"/>
    </row>
    <row r="42" spans="1:9">
      <c r="A42" s="1043"/>
      <c r="B42" s="1264"/>
      <c r="C42" s="7979" t="s">
        <v>995</v>
      </c>
      <c r="D42" s="7980" t="s">
        <v>996</v>
      </c>
      <c r="E42" s="7981">
        <f>SUM(E39:E41)</f>
        <v>0</v>
      </c>
      <c r="F42" s="7967">
        <f>SUM(F39:F41)</f>
        <v>0</v>
      </c>
      <c r="G42" s="7982">
        <f>SUM(G39:G41)</f>
        <v>0</v>
      </c>
      <c r="H42" s="3"/>
      <c r="I42" s="933"/>
    </row>
    <row r="43" spans="1:9">
      <c r="A43" s="1043"/>
      <c r="B43" s="1264"/>
      <c r="C43" s="7971" t="s">
        <v>997</v>
      </c>
      <c r="D43" s="7972" t="s">
        <v>2240</v>
      </c>
      <c r="E43" s="7964"/>
      <c r="F43" s="7964"/>
      <c r="G43" s="7973"/>
      <c r="H43" s="3"/>
      <c r="I43" s="933"/>
    </row>
    <row r="44" spans="1:9">
      <c r="A44" s="1043"/>
      <c r="B44" s="1264"/>
      <c r="C44" s="7974"/>
      <c r="D44" s="1273"/>
      <c r="E44" s="5533"/>
      <c r="F44" s="7965"/>
      <c r="G44" s="5534"/>
      <c r="H44" s="3"/>
      <c r="I44" s="933"/>
    </row>
    <row r="45" spans="1:9">
      <c r="A45" s="1043"/>
      <c r="B45" s="1264"/>
      <c r="C45" s="7983"/>
      <c r="D45" s="7976"/>
      <c r="E45" s="7977"/>
      <c r="F45" s="7966"/>
      <c r="G45" s="7978"/>
      <c r="H45" s="3"/>
      <c r="I45" s="933"/>
    </row>
    <row r="46" spans="1:9">
      <c r="A46" s="1043"/>
      <c r="B46" s="1264"/>
      <c r="C46" s="7979" t="s">
        <v>998</v>
      </c>
      <c r="D46" s="7980" t="s">
        <v>999</v>
      </c>
      <c r="E46" s="7981">
        <f>SUM(E43:E45)</f>
        <v>0</v>
      </c>
      <c r="F46" s="7967">
        <f>SUM(F43:F45)</f>
        <v>0</v>
      </c>
      <c r="G46" s="7982">
        <f>SUM(G43:G45)</f>
        <v>0</v>
      </c>
      <c r="H46" s="3"/>
      <c r="I46" s="933"/>
    </row>
    <row r="47" spans="1:9">
      <c r="A47" s="1043"/>
      <c r="B47" s="1264"/>
      <c r="C47" s="7971" t="s">
        <v>1000</v>
      </c>
      <c r="D47" s="7972" t="s">
        <v>2241</v>
      </c>
      <c r="E47" s="7964"/>
      <c r="F47" s="7964"/>
      <c r="G47" s="7973"/>
      <c r="H47" s="3"/>
      <c r="I47" s="933"/>
    </row>
    <row r="48" spans="1:9">
      <c r="A48" s="1043"/>
      <c r="B48" s="1264"/>
      <c r="C48" s="7974"/>
      <c r="D48" s="1273"/>
      <c r="E48" s="5533"/>
      <c r="F48" s="7965"/>
      <c r="G48" s="5534"/>
      <c r="H48" s="3"/>
      <c r="I48" s="933"/>
    </row>
    <row r="49" spans="1:9">
      <c r="A49" s="1043"/>
      <c r="B49" s="1264"/>
      <c r="C49" s="7983"/>
      <c r="D49" s="7976"/>
      <c r="E49" s="7977"/>
      <c r="F49" s="7966"/>
      <c r="G49" s="7978"/>
      <c r="H49" s="3"/>
      <c r="I49" s="933"/>
    </row>
    <row r="50" spans="1:9" ht="15.75" thickBot="1">
      <c r="A50" s="1043"/>
      <c r="B50" s="1264"/>
      <c r="C50" s="1274" t="s">
        <v>1001</v>
      </c>
      <c r="D50" s="1275" t="s">
        <v>1002</v>
      </c>
      <c r="E50" s="5535">
        <f>SUM(E47:E49)</f>
        <v>0</v>
      </c>
      <c r="F50" s="7968">
        <f>SUM(F47:F49)</f>
        <v>0</v>
      </c>
      <c r="G50" s="5536">
        <f>SUM(G47:G49)</f>
        <v>0</v>
      </c>
      <c r="H50" s="3"/>
      <c r="I50" s="933"/>
    </row>
    <row r="51" spans="1:9" ht="15.75" thickBot="1">
      <c r="A51" s="1043"/>
      <c r="B51" s="1264"/>
      <c r="C51" s="1282"/>
      <c r="D51" s="1283"/>
      <c r="E51" s="5537"/>
      <c r="F51" s="5537"/>
      <c r="G51" s="5537"/>
      <c r="H51" s="3"/>
      <c r="I51" s="933"/>
    </row>
    <row r="52" spans="1:9">
      <c r="A52" s="1043"/>
      <c r="B52" s="976"/>
      <c r="C52" s="7987" t="s">
        <v>1018</v>
      </c>
      <c r="D52" s="1284"/>
      <c r="E52" s="5532" t="s">
        <v>643</v>
      </c>
      <c r="F52" s="7984" t="s">
        <v>644</v>
      </c>
      <c r="G52" s="7986" t="s">
        <v>4735</v>
      </c>
      <c r="H52" s="3"/>
      <c r="I52" s="933"/>
    </row>
    <row r="53" spans="1:9">
      <c r="A53" s="1043"/>
      <c r="B53" s="1264"/>
      <c r="C53" s="7971" t="s">
        <v>1003</v>
      </c>
      <c r="D53" s="7972" t="s">
        <v>2239</v>
      </c>
      <c r="E53" s="7964"/>
      <c r="F53" s="7964"/>
      <c r="G53" s="7973"/>
      <c r="H53" s="3"/>
      <c r="I53" s="933"/>
    </row>
    <row r="54" spans="1:9">
      <c r="A54" s="1043"/>
      <c r="B54" s="1264"/>
      <c r="C54" s="7974"/>
      <c r="D54" s="1273"/>
      <c r="E54" s="5533"/>
      <c r="F54" s="7965"/>
      <c r="G54" s="5534"/>
      <c r="H54" s="3"/>
      <c r="I54" s="933"/>
    </row>
    <row r="55" spans="1:9">
      <c r="A55" s="1043"/>
      <c r="B55" s="1264"/>
      <c r="C55" s="7975"/>
      <c r="D55" s="7976"/>
      <c r="E55" s="7977"/>
      <c r="F55" s="7966"/>
      <c r="G55" s="7978"/>
      <c r="H55" s="3"/>
      <c r="I55" s="933"/>
    </row>
    <row r="56" spans="1:9">
      <c r="A56" s="1043"/>
      <c r="B56" s="1264"/>
      <c r="C56" s="7979" t="s">
        <v>1004</v>
      </c>
      <c r="D56" s="7980" t="s">
        <v>1068</v>
      </c>
      <c r="E56" s="7981">
        <f>SUM(E53:E55)</f>
        <v>0</v>
      </c>
      <c r="F56" s="7967">
        <f>SUM(F53:F55)</f>
        <v>0</v>
      </c>
      <c r="G56" s="7982">
        <f>SUM(G53:G55)</f>
        <v>0</v>
      </c>
      <c r="H56" s="3"/>
      <c r="I56" s="933"/>
    </row>
    <row r="57" spans="1:9">
      <c r="A57" s="1043"/>
      <c r="B57" s="1264"/>
      <c r="C57" s="7971" t="s">
        <v>1005</v>
      </c>
      <c r="D57" s="7972" t="s">
        <v>2240</v>
      </c>
      <c r="E57" s="7964"/>
      <c r="F57" s="7964"/>
      <c r="G57" s="7973"/>
      <c r="H57" s="3"/>
      <c r="I57" s="933"/>
    </row>
    <row r="58" spans="1:9">
      <c r="A58" s="1043"/>
      <c r="B58" s="1264"/>
      <c r="C58" s="7974"/>
      <c r="D58" s="1273"/>
      <c r="E58" s="5533"/>
      <c r="F58" s="7965"/>
      <c r="G58" s="5534"/>
      <c r="H58" s="3"/>
      <c r="I58" s="933"/>
    </row>
    <row r="59" spans="1:9">
      <c r="A59" s="1043"/>
      <c r="B59" s="1264"/>
      <c r="C59" s="7983"/>
      <c r="D59" s="7976"/>
      <c r="E59" s="7977"/>
      <c r="F59" s="7966"/>
      <c r="G59" s="7978"/>
      <c r="H59" s="3"/>
      <c r="I59" s="933"/>
    </row>
    <row r="60" spans="1:9">
      <c r="A60" s="1043"/>
      <c r="B60" s="1264"/>
      <c r="C60" s="7979" t="s">
        <v>1006</v>
      </c>
      <c r="D60" s="7980" t="s">
        <v>1069</v>
      </c>
      <c r="E60" s="7981">
        <f>SUM(E57:E59)</f>
        <v>0</v>
      </c>
      <c r="F60" s="7967">
        <f>SUM(F57:F59)</f>
        <v>0</v>
      </c>
      <c r="G60" s="7982">
        <f>SUM(G57:G59)</f>
        <v>0</v>
      </c>
      <c r="H60" s="3"/>
      <c r="I60" s="933"/>
    </row>
    <row r="61" spans="1:9">
      <c r="A61" s="1043"/>
      <c r="B61" s="1264"/>
      <c r="C61" s="7971" t="s">
        <v>1007</v>
      </c>
      <c r="D61" s="7972" t="s">
        <v>2241</v>
      </c>
      <c r="E61" s="7964"/>
      <c r="F61" s="7964"/>
      <c r="G61" s="7973"/>
      <c r="H61" s="3"/>
      <c r="I61" s="933"/>
    </row>
    <row r="62" spans="1:9">
      <c r="A62" s="1043"/>
      <c r="B62" s="1264"/>
      <c r="C62" s="7974"/>
      <c r="D62" s="1273"/>
      <c r="E62" s="5533"/>
      <c r="F62" s="7965"/>
      <c r="G62" s="5534"/>
      <c r="H62" s="3"/>
      <c r="I62" s="933"/>
    </row>
    <row r="63" spans="1:9">
      <c r="A63" s="1043"/>
      <c r="B63" s="1264"/>
      <c r="C63" s="7983"/>
      <c r="D63" s="7976"/>
      <c r="E63" s="7977"/>
      <c r="F63" s="7966"/>
      <c r="G63" s="7978"/>
      <c r="H63" s="3"/>
      <c r="I63" s="933"/>
    </row>
    <row r="64" spans="1:9" ht="15.75" thickBot="1">
      <c r="A64" s="1043"/>
      <c r="B64" s="1264"/>
      <c r="C64" s="1274" t="s">
        <v>1008</v>
      </c>
      <c r="D64" s="1275" t="s">
        <v>1070</v>
      </c>
      <c r="E64" s="5535">
        <f>SUM(E61:E63)</f>
        <v>0</v>
      </c>
      <c r="F64" s="7968">
        <f>SUM(F61:F63)</f>
        <v>0</v>
      </c>
      <c r="G64" s="5536">
        <f>SUM(G61:G63)</f>
        <v>0</v>
      </c>
      <c r="H64" s="3"/>
      <c r="I64" s="933"/>
    </row>
    <row r="65" spans="1:9" ht="15.75" thickBot="1">
      <c r="A65" s="1043"/>
      <c r="B65" s="1264"/>
      <c r="C65" s="1276"/>
      <c r="D65" s="1277"/>
      <c r="E65" s="5538"/>
      <c r="F65" s="5538"/>
      <c r="G65" s="5538"/>
      <c r="H65" s="3"/>
      <c r="I65" s="933"/>
    </row>
    <row r="66" spans="1:9">
      <c r="A66" s="1043"/>
      <c r="B66" s="1264"/>
      <c r="C66" s="7987" t="s">
        <v>1019</v>
      </c>
      <c r="D66" s="1284"/>
      <c r="E66" s="5532" t="s">
        <v>643</v>
      </c>
      <c r="F66" s="7984" t="s">
        <v>644</v>
      </c>
      <c r="G66" s="7986" t="s">
        <v>4735</v>
      </c>
      <c r="H66" s="3"/>
      <c r="I66" s="933"/>
    </row>
    <row r="67" spans="1:9">
      <c r="A67" s="1043"/>
      <c r="B67" s="1264"/>
      <c r="C67" s="7971" t="s">
        <v>1009</v>
      </c>
      <c r="D67" s="7972" t="s">
        <v>2239</v>
      </c>
      <c r="E67" s="7964"/>
      <c r="F67" s="7964"/>
      <c r="G67" s="7973"/>
      <c r="H67" s="3"/>
      <c r="I67" s="933"/>
    </row>
    <row r="68" spans="1:9">
      <c r="A68" s="1043"/>
      <c r="B68" s="1264"/>
      <c r="C68" s="7974"/>
      <c r="D68" s="1273"/>
      <c r="E68" s="5533"/>
      <c r="F68" s="7965"/>
      <c r="G68" s="5534"/>
      <c r="H68" s="3"/>
      <c r="I68" s="933"/>
    </row>
    <row r="69" spans="1:9">
      <c r="A69" s="1043"/>
      <c r="B69" s="1264"/>
      <c r="C69" s="7975"/>
      <c r="D69" s="7976"/>
      <c r="E69" s="7977"/>
      <c r="F69" s="7966"/>
      <c r="G69" s="7978"/>
      <c r="H69" s="3"/>
      <c r="I69" s="933"/>
    </row>
    <row r="70" spans="1:9">
      <c r="A70" s="1043"/>
      <c r="B70" s="1264"/>
      <c r="C70" s="7979" t="s">
        <v>1010</v>
      </c>
      <c r="D70" s="7980" t="s">
        <v>1071</v>
      </c>
      <c r="E70" s="7981">
        <f>SUM(E67:E69)</f>
        <v>0</v>
      </c>
      <c r="F70" s="7967">
        <f>SUM(F67:F69)</f>
        <v>0</v>
      </c>
      <c r="G70" s="7982">
        <f>SUM(G67:G69)</f>
        <v>0</v>
      </c>
      <c r="H70" s="3"/>
      <c r="I70" s="933"/>
    </row>
    <row r="71" spans="1:9">
      <c r="A71" s="1043"/>
      <c r="B71" s="1264"/>
      <c r="C71" s="7971" t="s">
        <v>1012</v>
      </c>
      <c r="D71" s="7972" t="s">
        <v>2240</v>
      </c>
      <c r="E71" s="7964"/>
      <c r="F71" s="7964"/>
      <c r="G71" s="7973"/>
      <c r="H71" s="3"/>
      <c r="I71" s="933"/>
    </row>
    <row r="72" spans="1:9">
      <c r="A72" s="1043"/>
      <c r="B72" s="1264"/>
      <c r="C72" s="7974"/>
      <c r="D72" s="1273"/>
      <c r="E72" s="5533"/>
      <c r="F72" s="7965"/>
      <c r="G72" s="5534"/>
      <c r="H72" s="3"/>
      <c r="I72" s="933"/>
    </row>
    <row r="73" spans="1:9">
      <c r="A73" s="1043"/>
      <c r="B73" s="1264"/>
      <c r="C73" s="7983"/>
      <c r="D73" s="7976"/>
      <c r="E73" s="7977"/>
      <c r="F73" s="7966"/>
      <c r="G73" s="7978"/>
      <c r="H73" s="3"/>
      <c r="I73" s="933"/>
    </row>
    <row r="74" spans="1:9">
      <c r="A74" s="1043"/>
      <c r="B74" s="1264"/>
      <c r="C74" s="7979" t="s">
        <v>1013</v>
      </c>
      <c r="D74" s="7980" t="s">
        <v>1072</v>
      </c>
      <c r="E74" s="7981">
        <f>SUM(E71:E73)</f>
        <v>0</v>
      </c>
      <c r="F74" s="7967">
        <f>SUM(F71:F73)</f>
        <v>0</v>
      </c>
      <c r="G74" s="7982">
        <f>SUM(G71:G73)</f>
        <v>0</v>
      </c>
      <c r="H74" s="3"/>
      <c r="I74" s="933"/>
    </row>
    <row r="75" spans="1:9">
      <c r="A75" s="1043"/>
      <c r="B75" s="1264"/>
      <c r="C75" s="7971" t="s">
        <v>1015</v>
      </c>
      <c r="D75" s="7972" t="s">
        <v>2241</v>
      </c>
      <c r="E75" s="7964"/>
      <c r="F75" s="7964"/>
      <c r="G75" s="7973"/>
      <c r="H75" s="3"/>
      <c r="I75" s="933"/>
    </row>
    <row r="76" spans="1:9">
      <c r="A76" s="1043"/>
      <c r="B76" s="1264"/>
      <c r="C76" s="7974"/>
      <c r="D76" s="1273"/>
      <c r="E76" s="5533"/>
      <c r="F76" s="7965"/>
      <c r="G76" s="5534"/>
      <c r="H76" s="3"/>
      <c r="I76" s="933"/>
    </row>
    <row r="77" spans="1:9">
      <c r="A77" s="1043"/>
      <c r="B77" s="1264"/>
      <c r="C77" s="7983"/>
      <c r="D77" s="7976"/>
      <c r="E77" s="7977"/>
      <c r="F77" s="7966"/>
      <c r="G77" s="7978"/>
      <c r="H77" s="3"/>
      <c r="I77" s="933"/>
    </row>
    <row r="78" spans="1:9" ht="15.75" thickBot="1">
      <c r="A78" s="1043"/>
      <c r="B78" s="1264"/>
      <c r="C78" s="1274" t="s">
        <v>1016</v>
      </c>
      <c r="D78" s="1275" t="s">
        <v>1073</v>
      </c>
      <c r="E78" s="5535">
        <f>SUM(E75:E77)</f>
        <v>0</v>
      </c>
      <c r="F78" s="7968">
        <f>SUM(F75:F77)</f>
        <v>0</v>
      </c>
      <c r="G78" s="5536">
        <f>SUM(G75:G77)</f>
        <v>0</v>
      </c>
      <c r="H78" s="3"/>
      <c r="I78" s="933"/>
    </row>
    <row r="79" spans="1:9" ht="15.75" thickBot="1">
      <c r="A79" s="1043"/>
      <c r="B79" s="1264"/>
      <c r="C79" s="1282"/>
      <c r="D79" s="1283"/>
      <c r="E79" s="5537"/>
      <c r="F79" s="5537"/>
      <c r="G79" s="5537"/>
      <c r="H79" s="3"/>
      <c r="I79" s="933"/>
    </row>
    <row r="80" spans="1:9">
      <c r="A80" s="1043"/>
      <c r="B80" s="976"/>
      <c r="C80" s="7985" t="s">
        <v>1020</v>
      </c>
      <c r="D80" s="1284"/>
      <c r="E80" s="5532" t="s">
        <v>643</v>
      </c>
      <c r="F80" s="7984" t="s">
        <v>644</v>
      </c>
      <c r="G80" s="7986" t="s">
        <v>4735</v>
      </c>
      <c r="H80" s="3"/>
      <c r="I80" s="933"/>
    </row>
    <row r="81" spans="1:9">
      <c r="A81" s="1043"/>
      <c r="B81" s="1264"/>
      <c r="C81" s="7971" t="s">
        <v>1021</v>
      </c>
      <c r="D81" s="7972" t="s">
        <v>2239</v>
      </c>
      <c r="E81" s="7964"/>
      <c r="F81" s="7964"/>
      <c r="G81" s="7973"/>
      <c r="H81" s="3"/>
      <c r="I81" s="933"/>
    </row>
    <row r="82" spans="1:9">
      <c r="A82" s="1043"/>
      <c r="B82" s="1264"/>
      <c r="C82" s="7974"/>
      <c r="D82" s="1273"/>
      <c r="E82" s="5533"/>
      <c r="F82" s="7965"/>
      <c r="G82" s="5534"/>
      <c r="H82" s="3"/>
      <c r="I82" s="933"/>
    </row>
    <row r="83" spans="1:9">
      <c r="A83" s="1043"/>
      <c r="B83" s="1264"/>
      <c r="C83" s="7975"/>
      <c r="D83" s="7976"/>
      <c r="E83" s="7977"/>
      <c r="F83" s="7966"/>
      <c r="G83" s="7978"/>
      <c r="H83" s="3"/>
      <c r="I83" s="933"/>
    </row>
    <row r="84" spans="1:9">
      <c r="A84" s="1043"/>
      <c r="B84" s="1264"/>
      <c r="C84" s="7979" t="s">
        <v>1022</v>
      </c>
      <c r="D84" s="7980" t="s">
        <v>1011</v>
      </c>
      <c r="E84" s="7981">
        <f>SUM(E81:E83)</f>
        <v>0</v>
      </c>
      <c r="F84" s="7967">
        <f>SUM(F81:F83)</f>
        <v>0</v>
      </c>
      <c r="G84" s="7982">
        <f>SUM(G81:G83)</f>
        <v>0</v>
      </c>
      <c r="H84" s="3"/>
      <c r="I84" s="933"/>
    </row>
    <row r="85" spans="1:9">
      <c r="A85" s="1043"/>
      <c r="B85" s="1264"/>
      <c r="C85" s="7971" t="s">
        <v>1025</v>
      </c>
      <c r="D85" s="7972" t="s">
        <v>2240</v>
      </c>
      <c r="E85" s="7964"/>
      <c r="F85" s="7964"/>
      <c r="G85" s="7973"/>
      <c r="H85" s="3"/>
      <c r="I85" s="933"/>
    </row>
    <row r="86" spans="1:9">
      <c r="A86" s="1043"/>
      <c r="B86" s="1264"/>
      <c r="C86" s="7974"/>
      <c r="D86" s="1273"/>
      <c r="E86" s="5533"/>
      <c r="F86" s="7965"/>
      <c r="G86" s="5534"/>
      <c r="H86" s="3"/>
      <c r="I86" s="933"/>
    </row>
    <row r="87" spans="1:9">
      <c r="A87" s="1043"/>
      <c r="B87" s="1264"/>
      <c r="C87" s="7983"/>
      <c r="D87" s="7976"/>
      <c r="E87" s="7977"/>
      <c r="F87" s="7966"/>
      <c r="G87" s="7978"/>
      <c r="H87" s="3"/>
      <c r="I87" s="933"/>
    </row>
    <row r="88" spans="1:9">
      <c r="A88" s="1043"/>
      <c r="B88" s="1264"/>
      <c r="C88" s="7979" t="s">
        <v>1023</v>
      </c>
      <c r="D88" s="7980" t="s">
        <v>1014</v>
      </c>
      <c r="E88" s="7981">
        <f>SUM(E85:E87)</f>
        <v>0</v>
      </c>
      <c r="F88" s="7967">
        <f>SUM(F85:F87)</f>
        <v>0</v>
      </c>
      <c r="G88" s="7982">
        <f>SUM(G85:G87)</f>
        <v>0</v>
      </c>
      <c r="H88" s="3"/>
      <c r="I88" s="933"/>
    </row>
    <row r="89" spans="1:9">
      <c r="A89" s="1043"/>
      <c r="B89" s="1264"/>
      <c r="C89" s="7971" t="s">
        <v>1026</v>
      </c>
      <c r="D89" s="7972" t="s">
        <v>2241</v>
      </c>
      <c r="E89" s="7964"/>
      <c r="F89" s="7964"/>
      <c r="G89" s="7973"/>
      <c r="H89" s="3"/>
      <c r="I89" s="933"/>
    </row>
    <row r="90" spans="1:9">
      <c r="A90" s="1043"/>
      <c r="B90" s="1264"/>
      <c r="C90" s="7974"/>
      <c r="D90" s="1273"/>
      <c r="E90" s="5533"/>
      <c r="F90" s="7965"/>
      <c r="G90" s="5534"/>
      <c r="H90" s="3"/>
      <c r="I90" s="933"/>
    </row>
    <row r="91" spans="1:9">
      <c r="A91" s="1043"/>
      <c r="B91" s="1264"/>
      <c r="C91" s="7983"/>
      <c r="D91" s="7976"/>
      <c r="E91" s="7977"/>
      <c r="F91" s="7966"/>
      <c r="G91" s="7978"/>
      <c r="H91" s="3"/>
      <c r="I91" s="933"/>
    </row>
    <row r="92" spans="1:9" ht="15.75" thickBot="1">
      <c r="A92" s="1043"/>
      <c r="B92" s="1264"/>
      <c r="C92" s="1274" t="s">
        <v>1024</v>
      </c>
      <c r="D92" s="1275" t="s">
        <v>1017</v>
      </c>
      <c r="E92" s="5535">
        <f>SUM(E89:E91)</f>
        <v>0</v>
      </c>
      <c r="F92" s="7968">
        <f>SUM(F89:F91)</f>
        <v>0</v>
      </c>
      <c r="G92" s="5536">
        <f>SUM(G89:G91)</f>
        <v>0</v>
      </c>
      <c r="H92" s="3"/>
      <c r="I92" s="933"/>
    </row>
    <row r="93" spans="1:9">
      <c r="A93" s="1043"/>
      <c r="B93" s="1264"/>
      <c r="C93" s="1282"/>
      <c r="D93" s="1283"/>
      <c r="E93" s="5537"/>
      <c r="F93" s="5537"/>
      <c r="G93" s="5537"/>
      <c r="H93" s="3"/>
      <c r="I93" s="933"/>
    </row>
    <row r="94" spans="1:9">
      <c r="A94" s="1043"/>
      <c r="B94" s="1264"/>
      <c r="C94" s="138" t="s">
        <v>56</v>
      </c>
      <c r="D94" s="1283"/>
      <c r="E94" s="5539"/>
      <c r="F94" s="5539"/>
      <c r="G94" s="5539"/>
      <c r="H94" s="3"/>
      <c r="I94" s="933"/>
    </row>
    <row r="95" spans="1:9">
      <c r="A95" s="1043"/>
      <c r="B95" s="3"/>
      <c r="C95" s="60" t="s">
        <v>922</v>
      </c>
      <c r="D95" s="3"/>
      <c r="E95" s="5540"/>
      <c r="F95" s="5540"/>
      <c r="G95" s="5540"/>
      <c r="H95" s="3"/>
      <c r="I95" s="933"/>
    </row>
    <row r="96" spans="1:9" s="7136" customFormat="1">
      <c r="A96" s="6182"/>
      <c r="B96" s="3"/>
      <c r="C96" s="6211"/>
      <c r="D96" s="3"/>
      <c r="E96" s="5540"/>
      <c r="F96" s="5540"/>
      <c r="G96" s="5540"/>
      <c r="H96" s="3"/>
      <c r="I96" s="933"/>
    </row>
    <row r="97" spans="1:9">
      <c r="A97" s="1043"/>
      <c r="B97" s="3"/>
      <c r="C97" s="976"/>
      <c r="D97" s="3"/>
      <c r="E97" s="5540"/>
      <c r="F97" s="5540"/>
      <c r="G97" s="5540"/>
      <c r="H97" s="3"/>
      <c r="I97" s="1043"/>
    </row>
    <row r="98" spans="1:9">
      <c r="A98" s="1043"/>
      <c r="B98" s="1043"/>
      <c r="C98" s="1043"/>
      <c r="D98" s="1043"/>
      <c r="E98" s="5541"/>
      <c r="F98" s="5541"/>
      <c r="G98" s="5541"/>
      <c r="H98" s="1043"/>
      <c r="I98" s="1043"/>
    </row>
  </sheetData>
  <customSheetViews>
    <customSheetView guid="{CC70D5D3-3A1F-46AA-BDCE-F692C2C36BEE}">
      <selection activeCell="F3" sqref="F3"/>
      <pageMargins left="0.7" right="0.7" top="0.75" bottom="0.75" header="0.3" footer="0.3"/>
    </customSheetView>
    <customSheetView guid="{41E394DC-1FDD-4D1F-8620-137B7012DC10}" topLeftCell="A76">
      <selection activeCell="E17" sqref="E17"/>
      <pageMargins left="0.7" right="0.7" top="0.75" bottom="0.75" header="0.3" footer="0.3"/>
    </customSheetView>
    <customSheetView guid="{DD364770-73A1-4C6D-9516-629A57F0EB18}" topLeftCell="A70">
      <selection activeCell="O91" sqref="O91"/>
      <pageMargins left="0.7" right="0.7" top="0.75" bottom="0.75" header="0.3" footer="0.3"/>
    </customSheetView>
    <customSheetView guid="{E14211BF-3959-45CF-A937-AD36AACCEFAC}" topLeftCell="A76">
      <selection activeCell="E17" sqref="E17"/>
      <pageMargins left="0.7" right="0.7" top="0.75" bottom="0.75" header="0.3" footer="0.3"/>
    </customSheetView>
    <customSheetView guid="{F416BD5B-C3AD-4F61-AAB2-55950A9B7E72}">
      <selection activeCell="D43" sqref="D43"/>
      <pageMargins left="0.7" right="0.7" top="0.75" bottom="0.75" header="0.3" footer="0.3"/>
    </customSheetView>
  </customSheetViews>
  <mergeCells count="1">
    <mergeCell ref="C4:D4"/>
  </mergeCells>
  <pageMargins left="0.7" right="0.7" top="0.75" bottom="0.75" header="0.3" footer="0.3"/>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codeName="Sheet74">
    <tabColor rgb="FF002060"/>
  </sheetPr>
  <dimension ref="A1:K34"/>
  <sheetViews>
    <sheetView workbookViewId="0"/>
  </sheetViews>
  <sheetFormatPr defaultColWidth="0" defaultRowHeight="12.75" zeroHeight="1"/>
  <cols>
    <col min="1" max="1" width="9.140625" style="209" customWidth="1"/>
    <col min="2" max="2" width="9.140625" style="7036" customWidth="1"/>
    <col min="3" max="3" width="28.28515625" style="149" customWidth="1"/>
    <col min="4" max="4" width="25" style="149" customWidth="1"/>
    <col min="5" max="5" width="21.42578125" style="149" customWidth="1"/>
    <col min="6" max="7" width="21.85546875" style="149" customWidth="1"/>
    <col min="8" max="8" width="23.28515625" style="149" customWidth="1"/>
    <col min="9" max="9" width="22" style="149" customWidth="1"/>
    <col min="10" max="10" width="9.140625" style="7039" customWidth="1"/>
    <col min="11" max="11" width="9.140625" style="209" customWidth="1"/>
    <col min="12" max="16384" width="9.140625" style="209" hidden="1"/>
  </cols>
  <sheetData>
    <row r="1" spans="1:11">
      <c r="A1" s="714"/>
      <c r="B1" s="715"/>
      <c r="C1" s="738"/>
      <c r="D1" s="738"/>
      <c r="E1" s="738"/>
      <c r="F1" s="738"/>
      <c r="G1" s="738"/>
      <c r="H1" s="738"/>
      <c r="I1" s="738"/>
      <c r="J1" s="717"/>
      <c r="K1" s="714"/>
    </row>
    <row r="2" spans="1:11" ht="13.5" thickBot="1">
      <c r="A2" s="714"/>
      <c r="B2" s="880"/>
      <c r="C2" s="661"/>
      <c r="D2" s="661"/>
      <c r="E2" s="661"/>
      <c r="F2" s="661"/>
      <c r="G2" s="661"/>
      <c r="H2" s="661"/>
      <c r="I2" s="661"/>
      <c r="J2" s="881"/>
      <c r="K2" s="714"/>
    </row>
    <row r="3" spans="1:11" s="6954" customFormat="1" ht="16.5" thickBot="1">
      <c r="A3" s="739"/>
      <c r="B3" s="806"/>
      <c r="C3" s="8374" t="s">
        <v>2915</v>
      </c>
      <c r="D3" s="8375"/>
      <c r="E3" s="8375"/>
      <c r="F3" s="8375"/>
      <c r="G3" s="8376"/>
      <c r="H3" s="882"/>
      <c r="I3" s="62" t="s">
        <v>2875</v>
      </c>
      <c r="J3" s="882"/>
      <c r="K3" s="739"/>
    </row>
    <row r="4" spans="1:11" s="6954" customFormat="1" ht="15.75">
      <c r="A4" s="739"/>
      <c r="B4" s="806"/>
      <c r="C4" s="2713" t="s">
        <v>57</v>
      </c>
      <c r="D4" s="8358" t="str">
        <f>P.6!D4</f>
        <v>ABC Company</v>
      </c>
      <c r="E4" s="8359"/>
      <c r="F4" s="8359"/>
      <c r="G4" s="8360"/>
      <c r="H4" s="882"/>
      <c r="I4" s="882"/>
      <c r="J4" s="882"/>
      <c r="K4" s="739"/>
    </row>
    <row r="5" spans="1:11" s="6954" customFormat="1" ht="16.5" thickBot="1">
      <c r="A5" s="739"/>
      <c r="B5" s="806"/>
      <c r="C5" s="2629" t="s">
        <v>2719</v>
      </c>
      <c r="D5" s="8364">
        <f>P.6!D5</f>
        <v>44196</v>
      </c>
      <c r="E5" s="8365"/>
      <c r="F5" s="8365"/>
      <c r="G5" s="8366"/>
      <c r="H5" s="882"/>
      <c r="I5" s="882"/>
      <c r="J5" s="882"/>
      <c r="K5" s="739"/>
    </row>
    <row r="6" spans="1:11" ht="13.5" thickBot="1">
      <c r="A6" s="714"/>
      <c r="B6" s="880"/>
      <c r="C6" s="820"/>
      <c r="D6" s="820"/>
      <c r="E6" s="820"/>
      <c r="F6" s="820"/>
      <c r="G6" s="820"/>
      <c r="H6" s="820"/>
      <c r="I6" s="820"/>
      <c r="J6" s="883"/>
      <c r="K6" s="714"/>
    </row>
    <row r="7" spans="1:11">
      <c r="A7" s="714"/>
      <c r="B7" s="880"/>
      <c r="C7" s="337"/>
      <c r="D7" s="9102" t="s">
        <v>1224</v>
      </c>
      <c r="E7" s="595"/>
      <c r="F7" s="602"/>
      <c r="G7" s="619"/>
      <c r="H7" s="619"/>
      <c r="I7" s="710"/>
      <c r="J7" s="209"/>
      <c r="K7" s="714"/>
    </row>
    <row r="8" spans="1:11">
      <c r="A8" s="714"/>
      <c r="B8" s="880"/>
      <c r="C8" s="340"/>
      <c r="D8" s="9119"/>
      <c r="E8" s="707" t="s">
        <v>1636</v>
      </c>
      <c r="F8" s="341" t="s">
        <v>1636</v>
      </c>
      <c r="G8" s="341"/>
      <c r="H8" s="705"/>
      <c r="I8" s="509"/>
      <c r="J8" s="883"/>
      <c r="K8" s="714"/>
    </row>
    <row r="9" spans="1:11">
      <c r="A9" s="714"/>
      <c r="B9" s="880"/>
      <c r="C9" s="340" t="s">
        <v>1636</v>
      </c>
      <c r="D9" s="9119"/>
      <c r="E9" s="742">
        <v>11658</v>
      </c>
      <c r="F9" s="671">
        <v>11658</v>
      </c>
      <c r="G9" s="341" t="s">
        <v>1249</v>
      </c>
      <c r="H9" s="341" t="s">
        <v>1250</v>
      </c>
      <c r="I9" s="342" t="s">
        <v>1637</v>
      </c>
      <c r="J9" s="883"/>
      <c r="K9" s="714"/>
    </row>
    <row r="10" spans="1:11">
      <c r="A10" s="714"/>
      <c r="B10" s="880"/>
      <c r="C10" s="340"/>
      <c r="D10" s="9119"/>
      <c r="E10" s="707" t="s">
        <v>1638</v>
      </c>
      <c r="F10" s="341" t="s">
        <v>1307</v>
      </c>
      <c r="G10" s="341" t="s">
        <v>1639</v>
      </c>
      <c r="H10" s="341" t="s">
        <v>1639</v>
      </c>
      <c r="I10" s="342" t="s">
        <v>1640</v>
      </c>
      <c r="J10" s="883"/>
      <c r="K10" s="714"/>
    </row>
    <row r="11" spans="1:11">
      <c r="A11" s="714"/>
      <c r="B11" s="880"/>
      <c r="C11" s="352"/>
      <c r="D11" s="663" t="s">
        <v>344</v>
      </c>
      <c r="E11" s="709" t="s">
        <v>1305</v>
      </c>
      <c r="F11" s="648" t="s">
        <v>1305</v>
      </c>
      <c r="G11" s="401"/>
      <c r="H11" s="646"/>
      <c r="I11" s="743" t="s">
        <v>1641</v>
      </c>
      <c r="J11" s="883"/>
      <c r="K11" s="714"/>
    </row>
    <row r="12" spans="1:11">
      <c r="A12" s="714"/>
      <c r="B12" s="880"/>
      <c r="C12" s="823" t="s">
        <v>392</v>
      </c>
      <c r="D12" s="824" t="s">
        <v>409</v>
      </c>
      <c r="E12" s="672" t="s">
        <v>410</v>
      </c>
      <c r="F12" s="672" t="s">
        <v>411</v>
      </c>
      <c r="G12" s="672" t="s">
        <v>412</v>
      </c>
      <c r="H12" s="672" t="s">
        <v>413</v>
      </c>
      <c r="I12" s="697" t="s">
        <v>414</v>
      </c>
      <c r="J12" s="883"/>
      <c r="K12" s="714"/>
    </row>
    <row r="13" spans="1:11">
      <c r="A13" s="714"/>
      <c r="B13" s="880"/>
      <c r="C13" s="429" t="s">
        <v>1642</v>
      </c>
      <c r="D13" s="2725"/>
      <c r="E13" s="2726">
        <v>0</v>
      </c>
      <c r="F13" s="2726">
        <v>0</v>
      </c>
      <c r="G13" s="2726">
        <v>0</v>
      </c>
      <c r="H13" s="2726">
        <v>0</v>
      </c>
      <c r="I13" s="3215">
        <f t="shared" ref="I13:I19" si="0">G13+H13</f>
        <v>0</v>
      </c>
      <c r="J13" s="883"/>
      <c r="K13" s="714"/>
    </row>
    <row r="14" spans="1:11">
      <c r="A14" s="714"/>
      <c r="B14" s="880"/>
      <c r="C14" s="432" t="s">
        <v>1643</v>
      </c>
      <c r="D14" s="2728"/>
      <c r="E14" s="2726">
        <v>0</v>
      </c>
      <c r="F14" s="2726">
        <v>0</v>
      </c>
      <c r="G14" s="2726">
        <v>0</v>
      </c>
      <c r="H14" s="2726">
        <v>0</v>
      </c>
      <c r="I14" s="3216">
        <f t="shared" si="0"/>
        <v>0</v>
      </c>
      <c r="J14" s="883"/>
      <c r="K14" s="714"/>
    </row>
    <row r="15" spans="1:11" s="6991" customFormat="1">
      <c r="A15" s="718"/>
      <c r="B15" s="884"/>
      <c r="C15" s="429" t="s">
        <v>1644</v>
      </c>
      <c r="D15" s="2725"/>
      <c r="E15" s="2726">
        <v>0</v>
      </c>
      <c r="F15" s="2726">
        <v>0</v>
      </c>
      <c r="G15" s="2726">
        <v>0</v>
      </c>
      <c r="H15" s="2726">
        <v>0</v>
      </c>
      <c r="I15" s="3216">
        <f t="shared" si="0"/>
        <v>0</v>
      </c>
      <c r="J15" s="885"/>
      <c r="K15" s="718"/>
    </row>
    <row r="16" spans="1:11" s="6991" customFormat="1">
      <c r="A16" s="718"/>
      <c r="B16" s="884"/>
      <c r="C16" s="432" t="s">
        <v>257</v>
      </c>
      <c r="D16" s="2728"/>
      <c r="E16" s="2726">
        <v>0</v>
      </c>
      <c r="F16" s="2726">
        <v>0</v>
      </c>
      <c r="G16" s="2726">
        <v>0</v>
      </c>
      <c r="H16" s="2726">
        <v>0</v>
      </c>
      <c r="I16" s="3216">
        <f t="shared" si="0"/>
        <v>0</v>
      </c>
      <c r="J16" s="885"/>
      <c r="K16" s="718"/>
    </row>
    <row r="17" spans="1:11" s="6991" customFormat="1">
      <c r="A17" s="718"/>
      <c r="B17" s="884"/>
      <c r="C17" s="432" t="s">
        <v>258</v>
      </c>
      <c r="D17" s="2728"/>
      <c r="E17" s="2726">
        <v>0</v>
      </c>
      <c r="F17" s="2726">
        <v>0</v>
      </c>
      <c r="G17" s="2726">
        <v>0</v>
      </c>
      <c r="H17" s="2726">
        <v>0</v>
      </c>
      <c r="I17" s="3216">
        <f t="shared" si="0"/>
        <v>0</v>
      </c>
      <c r="J17" s="885"/>
      <c r="K17" s="718"/>
    </row>
    <row r="18" spans="1:11" s="6991" customFormat="1">
      <c r="A18" s="718"/>
      <c r="B18" s="884"/>
      <c r="C18" s="432" t="s">
        <v>259</v>
      </c>
      <c r="D18" s="2728"/>
      <c r="E18" s="2726">
        <v>0</v>
      </c>
      <c r="F18" s="2726">
        <v>0</v>
      </c>
      <c r="G18" s="2726">
        <v>0</v>
      </c>
      <c r="H18" s="2726">
        <v>0</v>
      </c>
      <c r="I18" s="3216">
        <f t="shared" si="0"/>
        <v>0</v>
      </c>
      <c r="J18" s="885"/>
      <c r="K18" s="718"/>
    </row>
    <row r="19" spans="1:11" s="6991" customFormat="1">
      <c r="A19" s="718"/>
      <c r="B19" s="884"/>
      <c r="C19" s="432" t="s">
        <v>1645</v>
      </c>
      <c r="D19" s="2728"/>
      <c r="E19" s="2726">
        <v>0</v>
      </c>
      <c r="F19" s="2726">
        <v>0</v>
      </c>
      <c r="G19" s="2726">
        <v>0</v>
      </c>
      <c r="H19" s="2726">
        <v>0</v>
      </c>
      <c r="I19" s="3217">
        <f t="shared" si="0"/>
        <v>0</v>
      </c>
      <c r="J19" s="885"/>
      <c r="K19" s="718"/>
    </row>
    <row r="20" spans="1:11" s="6991" customFormat="1" ht="13.5" thickBot="1">
      <c r="A20" s="718"/>
      <c r="B20" s="884"/>
      <c r="C20" s="845" t="s">
        <v>1315</v>
      </c>
      <c r="D20" s="846"/>
      <c r="E20" s="3218">
        <f>SUM(E13:E19)</f>
        <v>0</v>
      </c>
      <c r="F20" s="3218">
        <f>SUM(F13:F19)</f>
        <v>0</v>
      </c>
      <c r="G20" s="3218">
        <f>SUM(G13:G19)</f>
        <v>0</v>
      </c>
      <c r="H20" s="3218">
        <f>SUM(H13:H19)</f>
        <v>0</v>
      </c>
      <c r="I20" s="3219">
        <f>SUM(I13:I19)</f>
        <v>0</v>
      </c>
      <c r="J20" s="885"/>
      <c r="K20" s="718"/>
    </row>
    <row r="21" spans="1:11">
      <c r="A21" s="714"/>
      <c r="B21" s="880"/>
      <c r="C21" s="850"/>
      <c r="D21" s="850"/>
      <c r="E21" s="850"/>
      <c r="F21" s="874"/>
      <c r="G21" s="874"/>
      <c r="H21" s="874"/>
      <c r="I21" s="874"/>
      <c r="J21" s="883"/>
      <c r="K21" s="714"/>
    </row>
    <row r="22" spans="1:11">
      <c r="A22" s="714"/>
      <c r="B22" s="880"/>
      <c r="C22" s="237" t="s">
        <v>56</v>
      </c>
      <c r="D22" s="872" t="s">
        <v>3236</v>
      </c>
      <c r="E22" s="852"/>
      <c r="F22" s="854"/>
      <c r="G22" s="661"/>
      <c r="H22" s="661"/>
      <c r="I22" s="3428" t="s">
        <v>1279</v>
      </c>
      <c r="J22" s="883"/>
      <c r="K22" s="714"/>
    </row>
    <row r="23" spans="1:11">
      <c r="A23" s="714"/>
      <c r="B23" s="880"/>
      <c r="C23" s="820"/>
      <c r="D23" s="820"/>
      <c r="E23" s="820"/>
      <c r="F23" s="871"/>
      <c r="G23" s="871"/>
      <c r="H23" s="871"/>
      <c r="I23" s="871"/>
      <c r="J23" s="885"/>
      <c r="K23" s="714"/>
    </row>
    <row r="24" spans="1:11">
      <c r="A24" s="714"/>
      <c r="B24" s="880"/>
      <c r="C24" s="820"/>
      <c r="D24" s="820"/>
      <c r="E24" s="820"/>
      <c r="F24" s="876"/>
      <c r="G24" s="876"/>
      <c r="H24" s="69"/>
      <c r="I24" s="122"/>
      <c r="J24" s="885"/>
      <c r="K24" s="714"/>
    </row>
    <row r="25" spans="1:11">
      <c r="A25" s="714"/>
      <c r="B25" s="715"/>
      <c r="C25" s="747"/>
      <c r="D25" s="747"/>
      <c r="E25" s="747"/>
      <c r="F25" s="748"/>
      <c r="G25" s="748"/>
      <c r="H25" s="720"/>
      <c r="I25" s="721"/>
      <c r="J25" s="718"/>
      <c r="K25" s="714"/>
    </row>
    <row r="26" spans="1:11">
      <c r="A26" s="714"/>
      <c r="B26" s="715"/>
      <c r="C26" s="738"/>
      <c r="D26" s="738"/>
      <c r="E26" s="738"/>
      <c r="F26" s="748"/>
      <c r="G26" s="749"/>
      <c r="H26" s="749"/>
      <c r="I26" s="749"/>
      <c r="J26" s="718"/>
      <c r="K26" s="714"/>
    </row>
    <row r="27" spans="1:11" hidden="1">
      <c r="F27" s="7040"/>
      <c r="G27" s="7040"/>
      <c r="H27" s="7041"/>
      <c r="I27" s="7042"/>
      <c r="J27" s="6991"/>
    </row>
    <row r="28" spans="1:11" ht="15" hidden="1">
      <c r="F28" s="6997"/>
      <c r="G28" s="6997"/>
      <c r="H28" s="6998"/>
      <c r="I28" s="6996"/>
      <c r="J28" s="6991"/>
    </row>
    <row r="29" spans="1:11" ht="15" hidden="1">
      <c r="F29" s="6997"/>
      <c r="G29" s="6997"/>
      <c r="H29" s="6998"/>
      <c r="I29" s="6998"/>
      <c r="J29" s="7038"/>
    </row>
    <row r="30" spans="1:11" ht="15" hidden="1">
      <c r="F30" s="6997"/>
      <c r="G30" s="6997"/>
      <c r="H30" s="6998"/>
      <c r="I30" s="6998"/>
      <c r="J30" s="7038"/>
    </row>
    <row r="31" spans="1:11" ht="15" hidden="1">
      <c r="F31" s="6997"/>
      <c r="G31" s="6997"/>
      <c r="H31" s="6998"/>
      <c r="I31" s="6998"/>
      <c r="J31" s="7038"/>
    </row>
    <row r="32" spans="1:11" ht="15" hidden="1">
      <c r="F32" s="6997"/>
      <c r="G32" s="6997"/>
      <c r="H32" s="6998"/>
      <c r="I32" s="6998"/>
      <c r="J32" s="7038"/>
    </row>
    <row r="33" spans="6:10" hidden="1">
      <c r="F33" s="179"/>
      <c r="G33" s="179"/>
      <c r="H33" s="179"/>
      <c r="I33" s="179"/>
      <c r="J33" s="7038"/>
    </row>
    <row r="34" spans="6:10" hidden="1">
      <c r="F34" s="179"/>
      <c r="G34" s="179"/>
      <c r="H34" s="179"/>
      <c r="I34" s="179"/>
      <c r="J34" s="7038"/>
    </row>
  </sheetData>
  <sheetProtection formatCells="0" formatColumns="0"/>
  <customSheetViews>
    <customSheetView guid="{CC70D5D3-3A1F-46AA-BDCE-F692C2C36BEE}">
      <selection activeCell="K36" sqref="K36"/>
      <pageMargins left="0.7" right="0.7" top="0.75" bottom="0.75" header="0.3" footer="0.3"/>
      <pageSetup paperSize="9" orientation="portrait" r:id="rId1"/>
    </customSheetView>
    <customSheetView guid="{41E394DC-1FDD-4D1F-8620-137B7012DC10}" showGridLines="0">
      <pane xSplit="2" ySplit="11" topLeftCell="C12" activePane="bottomRight" state="frozen"/>
      <selection pane="bottomRight" sqref="A1:A3"/>
      <pageMargins left="0.7" right="0.7" top="0.75" bottom="0.75" header="0.3" footer="0.3"/>
      <pageSetup paperSize="9" orientation="portrait" r:id="rId2"/>
    </customSheetView>
    <customSheetView guid="{DD364770-73A1-4C6D-9516-629A57F0EB18}" showGridLines="0">
      <pane xSplit="3" ySplit="12" topLeftCell="D13" activePane="bottomRight" state="frozen"/>
      <selection pane="bottomRight" activeCell="D2" sqref="D2"/>
      <pageMargins left="0.7" right="0.7" top="0.75" bottom="0.75" header="0.3" footer="0.3"/>
      <pageSetup paperSize="9" orientation="portrait" r:id="rId3"/>
    </customSheetView>
    <customSheetView guid="{E14211BF-3959-45CF-A937-AD36AACCEFAC}" showGridLines="0">
      <pane xSplit="2" ySplit="11" topLeftCell="C12" activePane="bottomRight" state="frozen"/>
      <selection pane="bottomRight" sqref="A1:A3"/>
      <pageMargins left="0.7" right="0.7" top="0.75" bottom="0.75" header="0.3" footer="0.3"/>
      <pageSetup paperSize="9" orientation="portrait" r:id="rId4"/>
    </customSheetView>
    <customSheetView guid="{F416BD5B-C3AD-4F61-AAB2-55950A9B7E72}">
      <selection activeCell="G13" sqref="G13"/>
      <pageMargins left="0.7" right="0.7" top="0.75" bottom="0.75" header="0.3" footer="0.3"/>
      <pageSetup paperSize="9" orientation="portrait" r:id="rId5"/>
    </customSheetView>
  </customSheetViews>
  <mergeCells count="4">
    <mergeCell ref="D7:D10"/>
    <mergeCell ref="C3:G3"/>
    <mergeCell ref="D4:G4"/>
    <mergeCell ref="D5:G5"/>
  </mergeCells>
  <hyperlinks>
    <hyperlink ref="I22" location="Index!A1" display="Index" xr:uid="{00000000-0004-0000-4F00-000000000000}"/>
  </hyperlinks>
  <pageMargins left="0.7" right="0.7" top="0.75" bottom="0.75" header="0.3" footer="0.3"/>
  <pageSetup paperSize="9" orientation="portrait" r:id="rId6"/>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tabColor rgb="FF002060"/>
  </sheetPr>
  <dimension ref="A1:J38"/>
  <sheetViews>
    <sheetView workbookViewId="0"/>
  </sheetViews>
  <sheetFormatPr defaultColWidth="9.140625" defaultRowHeight="15.75"/>
  <cols>
    <col min="1" max="1" width="9.140625" style="6060"/>
    <col min="2" max="2" width="4.42578125" style="6060" customWidth="1"/>
    <col min="3" max="3" width="55" style="6060" bestFit="1" customWidth="1"/>
    <col min="4" max="4" width="22.85546875" style="6060" customWidth="1"/>
    <col min="5" max="5" width="19" style="6060" bestFit="1" customWidth="1"/>
    <col min="6" max="16384" width="9.140625" style="6060"/>
  </cols>
  <sheetData>
    <row r="1" spans="1:10">
      <c r="A1" s="714"/>
      <c r="B1" s="714"/>
      <c r="C1" s="714"/>
      <c r="D1" s="714"/>
      <c r="E1" s="714"/>
      <c r="F1" s="714"/>
      <c r="G1" s="714"/>
      <c r="H1" s="714"/>
      <c r="I1" s="714"/>
      <c r="J1" s="714"/>
    </row>
    <row r="2" spans="1:10" ht="16.5" thickBot="1">
      <c r="A2" s="714"/>
      <c r="B2" s="882"/>
      <c r="C2" s="882"/>
      <c r="D2" s="882"/>
      <c r="E2" s="882"/>
      <c r="F2" s="882"/>
      <c r="G2" s="882"/>
      <c r="H2" s="882"/>
      <c r="I2" s="882"/>
      <c r="J2" s="714"/>
    </row>
    <row r="3" spans="1:10" ht="16.5" thickBot="1">
      <c r="A3" s="714"/>
      <c r="B3" s="882"/>
      <c r="C3" s="9132" t="s">
        <v>4525</v>
      </c>
      <c r="D3" s="9133"/>
      <c r="E3" s="9133"/>
      <c r="F3" s="9133"/>
      <c r="G3" s="9134"/>
      <c r="H3" s="882"/>
      <c r="I3" s="6111" t="s">
        <v>2876</v>
      </c>
      <c r="J3" s="714"/>
    </row>
    <row r="4" spans="1:10" ht="16.5" thickBot="1">
      <c r="A4" s="714"/>
      <c r="B4" s="882"/>
      <c r="C4" s="7148" t="s">
        <v>57</v>
      </c>
      <c r="D4" s="9138" t="str">
        <f>AD!D4</f>
        <v>ABC Company</v>
      </c>
      <c r="E4" s="9138"/>
      <c r="F4" s="9138"/>
      <c r="G4" s="9138"/>
      <c r="H4" s="882"/>
      <c r="I4" s="882"/>
      <c r="J4" s="714"/>
    </row>
    <row r="5" spans="1:10" ht="16.5" thickBot="1">
      <c r="A5" s="714"/>
      <c r="B5" s="882"/>
      <c r="C5" s="7149" t="s">
        <v>2719</v>
      </c>
      <c r="D5" s="9135">
        <f>AD!D5</f>
        <v>44196</v>
      </c>
      <c r="E5" s="9136"/>
      <c r="F5" s="9136"/>
      <c r="G5" s="9137"/>
      <c r="H5" s="882"/>
      <c r="I5" s="2060"/>
      <c r="J5" s="714"/>
    </row>
    <row r="6" spans="1:10">
      <c r="A6" s="714"/>
      <c r="B6" s="882"/>
      <c r="C6" s="882"/>
      <c r="D6" s="882"/>
      <c r="E6" s="882"/>
      <c r="F6" s="882"/>
      <c r="G6" s="882"/>
      <c r="H6" s="882"/>
      <c r="I6" s="882"/>
      <c r="J6" s="714"/>
    </row>
    <row r="7" spans="1:10" ht="16.5" thickBot="1">
      <c r="A7" s="714"/>
      <c r="B7" s="882"/>
      <c r="C7" s="882"/>
      <c r="D7" s="882"/>
      <c r="E7" s="882"/>
      <c r="F7" s="882"/>
      <c r="G7" s="882"/>
      <c r="H7" s="882"/>
      <c r="I7" s="882"/>
      <c r="J7" s="714"/>
    </row>
    <row r="8" spans="1:10">
      <c r="A8" s="714"/>
      <c r="B8" s="882"/>
      <c r="C8" s="7583" t="s">
        <v>4524</v>
      </c>
      <c r="D8" s="7583" t="s">
        <v>644</v>
      </c>
      <c r="E8" s="882"/>
      <c r="F8" s="882"/>
      <c r="G8" s="882"/>
      <c r="H8" s="882"/>
      <c r="I8" s="882"/>
      <c r="J8" s="714"/>
    </row>
    <row r="9" spans="1:10">
      <c r="A9" s="714"/>
      <c r="B9" s="882" t="s">
        <v>2733</v>
      </c>
      <c r="C9" s="7584" t="s">
        <v>511</v>
      </c>
      <c r="D9" s="7585"/>
      <c r="E9" s="7588"/>
      <c r="F9" s="882"/>
      <c r="G9" s="882"/>
      <c r="H9" s="882"/>
      <c r="I9" s="882"/>
      <c r="J9" s="714"/>
    </row>
    <row r="10" spans="1:10">
      <c r="A10" s="714"/>
      <c r="B10" s="882" t="s">
        <v>2735</v>
      </c>
      <c r="C10" s="7584" t="s">
        <v>4493</v>
      </c>
      <c r="D10" s="7585"/>
      <c r="E10" s="7588"/>
      <c r="F10" s="882"/>
      <c r="G10" s="882"/>
      <c r="H10" s="882"/>
      <c r="I10" s="882"/>
      <c r="J10" s="714"/>
    </row>
    <row r="11" spans="1:10">
      <c r="A11" s="714"/>
      <c r="B11" s="882" t="s">
        <v>2738</v>
      </c>
      <c r="C11" s="7584" t="s">
        <v>4494</v>
      </c>
      <c r="D11" s="7585"/>
      <c r="E11" s="7588"/>
      <c r="F11" s="882"/>
      <c r="G11" s="882"/>
      <c r="H11" s="882"/>
      <c r="I11" s="882"/>
      <c r="J11" s="714"/>
    </row>
    <row r="12" spans="1:10">
      <c r="A12" s="714"/>
      <c r="B12" s="882" t="s">
        <v>2740</v>
      </c>
      <c r="C12" s="7584" t="s">
        <v>4495</v>
      </c>
      <c r="D12" s="7585"/>
      <c r="E12" s="7588"/>
      <c r="F12" s="882"/>
      <c r="G12" s="882"/>
      <c r="H12" s="882"/>
      <c r="I12" s="882"/>
      <c r="J12" s="714"/>
    </row>
    <row r="13" spans="1:10">
      <c r="A13" s="714"/>
      <c r="B13" s="882" t="s">
        <v>2741</v>
      </c>
      <c r="C13" s="7584" t="s">
        <v>4496</v>
      </c>
      <c r="D13" s="7585"/>
      <c r="E13" s="7588"/>
      <c r="F13" s="882"/>
      <c r="G13" s="882"/>
      <c r="H13" s="882"/>
      <c r="I13" s="882"/>
      <c r="J13" s="714"/>
    </row>
    <row r="14" spans="1:10">
      <c r="A14" s="714"/>
      <c r="B14" s="882" t="s">
        <v>2747</v>
      </c>
      <c r="C14" s="7584" t="s">
        <v>4497</v>
      </c>
      <c r="D14" s="7585"/>
      <c r="E14" s="7588"/>
      <c r="F14" s="882"/>
      <c r="G14" s="882"/>
      <c r="H14" s="882"/>
      <c r="I14" s="882"/>
      <c r="J14" s="714"/>
    </row>
    <row r="15" spans="1:10">
      <c r="A15" s="714"/>
      <c r="B15" s="882" t="s">
        <v>2748</v>
      </c>
      <c r="C15" s="7584" t="s">
        <v>4498</v>
      </c>
      <c r="D15" s="7585"/>
      <c r="E15" s="7588"/>
      <c r="F15" s="882"/>
      <c r="G15" s="882"/>
      <c r="H15" s="882"/>
      <c r="I15" s="882"/>
      <c r="J15" s="714"/>
    </row>
    <row r="16" spans="1:10">
      <c r="A16" s="714"/>
      <c r="B16" s="882" t="s">
        <v>2756</v>
      </c>
      <c r="C16" s="7584" t="s">
        <v>4499</v>
      </c>
      <c r="D16" s="7585"/>
      <c r="E16" s="7588"/>
      <c r="F16" s="882"/>
      <c r="G16" s="882"/>
      <c r="H16" s="882"/>
      <c r="I16" s="882"/>
      <c r="J16" s="714"/>
    </row>
    <row r="17" spans="1:10">
      <c r="A17" s="714"/>
      <c r="B17" s="882" t="s">
        <v>2757</v>
      </c>
      <c r="C17" s="7584" t="s">
        <v>4500</v>
      </c>
      <c r="D17" s="7585"/>
      <c r="E17" s="7588"/>
      <c r="F17" s="882"/>
      <c r="G17" s="882"/>
      <c r="H17" s="882"/>
      <c r="I17" s="882"/>
      <c r="J17" s="714"/>
    </row>
    <row r="18" spans="1:10">
      <c r="A18" s="714"/>
      <c r="B18" s="882" t="s">
        <v>2766</v>
      </c>
      <c r="C18" s="7584" t="s">
        <v>4501</v>
      </c>
      <c r="D18" s="7585"/>
      <c r="E18" s="7588"/>
      <c r="F18" s="882"/>
      <c r="G18" s="882"/>
      <c r="H18" s="882"/>
      <c r="I18" s="882"/>
      <c r="J18" s="714"/>
    </row>
    <row r="19" spans="1:10">
      <c r="A19" s="714"/>
      <c r="B19" s="882" t="s">
        <v>2767</v>
      </c>
      <c r="C19" s="7584" t="s">
        <v>4502</v>
      </c>
      <c r="D19" s="7585"/>
      <c r="E19" s="7588"/>
      <c r="F19" s="882"/>
      <c r="G19" s="882"/>
      <c r="H19" s="882"/>
      <c r="I19" s="882"/>
      <c r="J19" s="714"/>
    </row>
    <row r="20" spans="1:10">
      <c r="A20" s="714"/>
      <c r="B20" s="882" t="s">
        <v>2776</v>
      </c>
      <c r="C20" s="7584" t="s">
        <v>4503</v>
      </c>
      <c r="D20" s="7585"/>
      <c r="E20" s="7588"/>
      <c r="F20" s="882"/>
      <c r="G20" s="882"/>
      <c r="H20" s="882"/>
      <c r="I20" s="882"/>
      <c r="J20" s="714"/>
    </row>
    <row r="21" spans="1:10">
      <c r="A21" s="714"/>
      <c r="B21" s="882" t="s">
        <v>2787</v>
      </c>
      <c r="C21" s="7584" t="s">
        <v>4504</v>
      </c>
      <c r="D21" s="7585"/>
      <c r="E21" s="7588"/>
      <c r="F21" s="882"/>
      <c r="G21" s="882"/>
      <c r="H21" s="882"/>
      <c r="I21" s="882"/>
      <c r="J21" s="714"/>
    </row>
    <row r="22" spans="1:10">
      <c r="A22" s="714"/>
      <c r="B22" s="882" t="s">
        <v>2788</v>
      </c>
      <c r="C22" s="7584" t="s">
        <v>4505</v>
      </c>
      <c r="D22" s="7585"/>
      <c r="E22" s="7588"/>
      <c r="F22" s="882"/>
      <c r="G22" s="882"/>
      <c r="H22" s="882"/>
      <c r="I22" s="882"/>
      <c r="J22" s="714"/>
    </row>
    <row r="23" spans="1:10">
      <c r="A23" s="714"/>
      <c r="B23" s="882" t="s">
        <v>2789</v>
      </c>
      <c r="C23" s="7584" t="s">
        <v>4506</v>
      </c>
      <c r="D23" s="7585"/>
      <c r="E23" s="7588"/>
      <c r="F23" s="882"/>
      <c r="G23" s="882"/>
      <c r="H23" s="882"/>
      <c r="I23" s="882"/>
      <c r="J23" s="714"/>
    </row>
    <row r="24" spans="1:10">
      <c r="A24" s="714"/>
      <c r="B24" s="882" t="s">
        <v>2791</v>
      </c>
      <c r="C24" s="7584" t="s">
        <v>4507</v>
      </c>
      <c r="D24" s="7585"/>
      <c r="E24" s="7588"/>
      <c r="F24" s="882"/>
      <c r="G24" s="882"/>
      <c r="H24" s="882"/>
      <c r="I24" s="882"/>
      <c r="J24" s="714"/>
    </row>
    <row r="25" spans="1:10">
      <c r="A25" s="714"/>
      <c r="B25" s="882" t="s">
        <v>2792</v>
      </c>
      <c r="C25" s="7584" t="s">
        <v>4508</v>
      </c>
      <c r="D25" s="7585"/>
      <c r="E25" s="7588"/>
      <c r="F25" s="882"/>
      <c r="G25" s="882"/>
      <c r="H25" s="882"/>
      <c r="I25" s="882"/>
      <c r="J25" s="714"/>
    </row>
    <row r="26" spans="1:10">
      <c r="A26" s="714"/>
      <c r="B26" s="882" t="s">
        <v>4071</v>
      </c>
      <c r="C26" s="7584" t="s">
        <v>4509</v>
      </c>
      <c r="D26" s="7585"/>
      <c r="E26" s="7588"/>
      <c r="F26" s="882"/>
      <c r="G26" s="882"/>
      <c r="H26" s="882"/>
      <c r="I26" s="882"/>
      <c r="J26" s="714"/>
    </row>
    <row r="27" spans="1:10">
      <c r="A27" s="714"/>
      <c r="B27" s="882" t="s">
        <v>4510</v>
      </c>
      <c r="C27" s="7584" t="s">
        <v>4511</v>
      </c>
      <c r="D27" s="7585"/>
      <c r="E27" s="7588"/>
      <c r="F27" s="882"/>
      <c r="G27" s="882"/>
      <c r="H27" s="882"/>
      <c r="I27" s="882"/>
      <c r="J27" s="714"/>
    </row>
    <row r="28" spans="1:10">
      <c r="A28" s="714"/>
      <c r="B28" s="882" t="s">
        <v>4512</v>
      </c>
      <c r="C28" s="7584" t="s">
        <v>4513</v>
      </c>
      <c r="D28" s="7585"/>
      <c r="E28" s="7588"/>
      <c r="F28" s="882"/>
      <c r="G28" s="882"/>
      <c r="H28" s="882"/>
      <c r="I28" s="882"/>
      <c r="J28" s="714"/>
    </row>
    <row r="29" spans="1:10">
      <c r="A29" s="714"/>
      <c r="B29" s="882" t="s">
        <v>4514</v>
      </c>
      <c r="C29" s="7584" t="s">
        <v>4515</v>
      </c>
      <c r="D29" s="7585"/>
      <c r="E29" s="7588"/>
      <c r="F29" s="882"/>
      <c r="G29" s="882"/>
      <c r="H29" s="882"/>
      <c r="I29" s="882"/>
      <c r="J29" s="714"/>
    </row>
    <row r="30" spans="1:10">
      <c r="A30" s="714"/>
      <c r="B30" s="882" t="s">
        <v>4516</v>
      </c>
      <c r="C30" s="7584" t="s">
        <v>4517</v>
      </c>
      <c r="D30" s="7585"/>
      <c r="E30" s="7588"/>
      <c r="F30" s="882"/>
      <c r="G30" s="882"/>
      <c r="H30" s="882"/>
      <c r="I30" s="882"/>
      <c r="J30" s="714"/>
    </row>
    <row r="31" spans="1:10">
      <c r="A31" s="714"/>
      <c r="B31" s="882" t="s">
        <v>4518</v>
      </c>
      <c r="C31" s="7584" t="s">
        <v>4519</v>
      </c>
      <c r="D31" s="7585"/>
      <c r="E31" s="7588"/>
      <c r="F31" s="882"/>
      <c r="G31" s="882"/>
      <c r="H31" s="882"/>
      <c r="I31" s="882"/>
      <c r="J31" s="714"/>
    </row>
    <row r="32" spans="1:10">
      <c r="A32" s="714"/>
      <c r="B32" s="882" t="s">
        <v>647</v>
      </c>
      <c r="C32" s="7584" t="s">
        <v>4520</v>
      </c>
      <c r="D32" s="7585"/>
      <c r="E32" s="7588"/>
      <c r="F32" s="882"/>
      <c r="G32" s="882"/>
      <c r="H32" s="882"/>
      <c r="I32" s="882"/>
      <c r="J32" s="714"/>
    </row>
    <row r="33" spans="1:10">
      <c r="A33" s="714"/>
      <c r="B33" s="882" t="s">
        <v>4521</v>
      </c>
      <c r="C33" s="7584" t="s">
        <v>4522</v>
      </c>
      <c r="D33" s="7585"/>
      <c r="E33" s="7588"/>
      <c r="F33" s="882"/>
      <c r="G33" s="882"/>
      <c r="H33" s="882"/>
      <c r="I33" s="882"/>
      <c r="J33" s="714"/>
    </row>
    <row r="34" spans="1:10" ht="16.5" thickBot="1">
      <c r="A34" s="714"/>
      <c r="B34" s="882" t="s">
        <v>4523</v>
      </c>
      <c r="C34" s="7586" t="s">
        <v>2775</v>
      </c>
      <c r="D34" s="7587"/>
      <c r="E34" s="7588"/>
      <c r="F34" s="882"/>
      <c r="G34" s="882"/>
      <c r="H34" s="882"/>
      <c r="I34" s="882"/>
      <c r="J34" s="714"/>
    </row>
    <row r="35" spans="1:10">
      <c r="A35" s="714"/>
      <c r="B35" s="882"/>
      <c r="C35" s="882"/>
      <c r="D35" s="882"/>
      <c r="E35" s="882"/>
      <c r="F35" s="882"/>
      <c r="G35" s="882"/>
      <c r="H35" s="882"/>
      <c r="I35" s="882"/>
      <c r="J35" s="714"/>
    </row>
    <row r="36" spans="1:10">
      <c r="A36" s="714"/>
      <c r="B36" s="882"/>
      <c r="C36" s="882"/>
      <c r="D36" s="882"/>
      <c r="E36" s="882"/>
      <c r="F36" s="882"/>
      <c r="G36" s="882"/>
      <c r="H36" s="882"/>
      <c r="I36" s="4075" t="s">
        <v>1279</v>
      </c>
      <c r="J36" s="714"/>
    </row>
    <row r="37" spans="1:10">
      <c r="A37" s="714"/>
      <c r="B37" s="882"/>
      <c r="C37" s="882"/>
      <c r="D37" s="882"/>
      <c r="E37" s="882"/>
      <c r="F37" s="882"/>
      <c r="G37" s="882"/>
      <c r="H37" s="882"/>
      <c r="I37" s="882"/>
      <c r="J37" s="714"/>
    </row>
    <row r="38" spans="1:10">
      <c r="A38" s="714"/>
      <c r="B38" s="714"/>
      <c r="C38" s="714"/>
      <c r="D38" s="714"/>
      <c r="E38" s="714"/>
      <c r="F38" s="714"/>
      <c r="G38" s="714"/>
      <c r="H38" s="714"/>
      <c r="I38" s="714"/>
      <c r="J38" s="714"/>
    </row>
  </sheetData>
  <mergeCells count="3">
    <mergeCell ref="C3:G3"/>
    <mergeCell ref="D5:G5"/>
    <mergeCell ref="D4:G4"/>
  </mergeCells>
  <hyperlinks>
    <hyperlink ref="I36" location="Index!A1" display="Index" xr:uid="{00000000-0004-0000-5000-000000000000}"/>
  </hyperlinks>
  <pageMargins left="0.7" right="0.7" top="0.75" bottom="0.75" header="0.3" footer="0.3"/>
  <pageSetup paperSize="9" orientation="portrait"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tabColor rgb="FF002060"/>
  </sheetPr>
  <dimension ref="A1:K49"/>
  <sheetViews>
    <sheetView workbookViewId="0"/>
  </sheetViews>
  <sheetFormatPr defaultColWidth="9.140625" defaultRowHeight="15.75"/>
  <cols>
    <col min="1" max="2" width="9.140625" style="6060"/>
    <col min="3" max="3" width="23.85546875" style="6060" customWidth="1"/>
    <col min="4" max="4" width="18.85546875" style="6060" bestFit="1" customWidth="1"/>
    <col min="5" max="5" width="24.7109375" style="6060" customWidth="1"/>
    <col min="6" max="7" width="15.140625" style="6060" bestFit="1" customWidth="1"/>
    <col min="8" max="8" width="15.85546875" style="6060" bestFit="1" customWidth="1"/>
    <col min="9" max="16384" width="9.140625" style="6060"/>
  </cols>
  <sheetData>
    <row r="1" spans="1:11">
      <c r="A1" s="714"/>
      <c r="B1" s="714"/>
      <c r="C1" s="714"/>
      <c r="D1" s="714"/>
      <c r="E1" s="714"/>
      <c r="F1" s="714"/>
      <c r="G1" s="714"/>
      <c r="H1" s="714"/>
      <c r="I1" s="714"/>
      <c r="J1" s="714"/>
      <c r="K1" s="714"/>
    </row>
    <row r="2" spans="1:11" ht="16.5" thickBot="1">
      <c r="A2" s="714"/>
      <c r="B2" s="882"/>
      <c r="C2" s="882"/>
      <c r="D2" s="882"/>
      <c r="E2" s="882"/>
      <c r="F2" s="882"/>
      <c r="G2" s="882"/>
      <c r="H2" s="882"/>
      <c r="I2" s="882"/>
      <c r="J2" s="882"/>
      <c r="K2" s="714"/>
    </row>
    <row r="3" spans="1:11" s="6954" customFormat="1" ht="16.5" thickBot="1">
      <c r="A3" s="714"/>
      <c r="B3" s="882"/>
      <c r="C3" s="9132" t="s">
        <v>4579</v>
      </c>
      <c r="D3" s="9133"/>
      <c r="E3" s="9133"/>
      <c r="F3" s="9133"/>
      <c r="G3" s="9134"/>
      <c r="H3" s="882"/>
      <c r="I3" s="6111" t="s">
        <v>2877</v>
      </c>
      <c r="J3" s="882"/>
      <c r="K3" s="714"/>
    </row>
    <row r="4" spans="1:11" s="6954" customFormat="1" ht="16.5" thickBot="1">
      <c r="A4" s="714"/>
      <c r="B4" s="882"/>
      <c r="C4" s="7148" t="str">
        <f>AE!C4</f>
        <v>COMPANY:</v>
      </c>
      <c r="D4" s="9138" t="str">
        <f>AE!D4</f>
        <v>ABC Company</v>
      </c>
      <c r="E4" s="9138"/>
      <c r="F4" s="9138"/>
      <c r="G4" s="9138"/>
      <c r="H4" s="882"/>
      <c r="I4" s="882"/>
      <c r="J4" s="882"/>
      <c r="K4" s="714"/>
    </row>
    <row r="5" spans="1:11" s="6954" customFormat="1" ht="16.5" thickBot="1">
      <c r="A5" s="714"/>
      <c r="B5" s="882"/>
      <c r="C5" s="7149" t="str">
        <f>AE!C5</f>
        <v>YEAR ENDED:</v>
      </c>
      <c r="D5" s="9135">
        <f>AE!D5</f>
        <v>44196</v>
      </c>
      <c r="E5" s="9136"/>
      <c r="F5" s="9136"/>
      <c r="G5" s="8047"/>
      <c r="H5" s="882"/>
      <c r="I5" s="882"/>
      <c r="J5" s="882"/>
      <c r="K5" s="714"/>
    </row>
    <row r="6" spans="1:11">
      <c r="A6" s="714"/>
      <c r="B6" s="882"/>
      <c r="C6" s="882"/>
      <c r="D6" s="882"/>
      <c r="E6" s="882"/>
      <c r="F6" s="882"/>
      <c r="G6" s="882"/>
      <c r="H6" s="882"/>
      <c r="I6" s="882"/>
      <c r="J6" s="882"/>
      <c r="K6" s="714"/>
    </row>
    <row r="7" spans="1:11">
      <c r="A7" s="714"/>
      <c r="B7" s="882"/>
      <c r="C7" s="9142" t="s">
        <v>60</v>
      </c>
      <c r="D7" s="9143"/>
      <c r="E7" s="9144"/>
      <c r="F7" s="7151" t="s">
        <v>4526</v>
      </c>
      <c r="G7" s="7152" t="s">
        <v>4527</v>
      </c>
      <c r="H7" s="7153" t="s">
        <v>4528</v>
      </c>
      <c r="I7" s="882"/>
      <c r="J7" s="882"/>
      <c r="K7" s="714"/>
    </row>
    <row r="8" spans="1:11">
      <c r="A8" s="714"/>
      <c r="B8" s="882"/>
      <c r="C8" s="9142"/>
      <c r="D8" s="9143"/>
      <c r="E8" s="9144"/>
      <c r="F8" s="7154"/>
      <c r="G8" s="7155"/>
      <c r="H8" s="7156"/>
      <c r="I8" s="882"/>
      <c r="J8" s="882"/>
      <c r="K8" s="714"/>
    </row>
    <row r="9" spans="1:11">
      <c r="A9" s="714"/>
      <c r="B9" s="882"/>
      <c r="C9" s="9145"/>
      <c r="D9" s="9146"/>
      <c r="E9" s="9147"/>
      <c r="F9" s="7154" t="s">
        <v>4529</v>
      </c>
      <c r="G9" s="7155" t="s">
        <v>4530</v>
      </c>
      <c r="H9" s="7156" t="s">
        <v>4527</v>
      </c>
      <c r="I9" s="882"/>
      <c r="J9" s="882"/>
      <c r="K9" s="714"/>
    </row>
    <row r="10" spans="1:11">
      <c r="A10" s="714"/>
      <c r="B10" s="882"/>
      <c r="C10" s="9141" t="s">
        <v>4531</v>
      </c>
      <c r="D10" s="9141"/>
      <c r="E10" s="9141"/>
      <c r="F10" s="7157"/>
      <c r="G10" s="7157"/>
      <c r="H10" s="7157"/>
      <c r="I10" s="882"/>
      <c r="J10" s="882"/>
      <c r="K10" s="714"/>
    </row>
    <row r="11" spans="1:11">
      <c r="A11" s="714"/>
      <c r="B11" s="882"/>
      <c r="C11" s="9141" t="s">
        <v>4532</v>
      </c>
      <c r="D11" s="9141"/>
      <c r="E11" s="9141"/>
      <c r="F11" s="7157"/>
      <c r="G11" s="7157"/>
      <c r="H11" s="7157">
        <f>F11-G11</f>
        <v>0</v>
      </c>
      <c r="I11" s="882"/>
      <c r="J11" s="882"/>
      <c r="K11" s="714"/>
    </row>
    <row r="12" spans="1:11">
      <c r="A12" s="714"/>
      <c r="B12" s="882"/>
      <c r="C12" s="9141" t="s">
        <v>4533</v>
      </c>
      <c r="D12" s="9141"/>
      <c r="E12" s="9141"/>
      <c r="F12" s="7157"/>
      <c r="G12" s="7157"/>
      <c r="H12" s="7157">
        <f>F12-G12</f>
        <v>0</v>
      </c>
      <c r="I12" s="882"/>
      <c r="J12" s="882"/>
      <c r="K12" s="714"/>
    </row>
    <row r="13" spans="1:11">
      <c r="A13" s="714"/>
      <c r="B13" s="882"/>
      <c r="C13" s="9141" t="s">
        <v>4534</v>
      </c>
      <c r="D13" s="9141"/>
      <c r="E13" s="9141"/>
      <c r="F13" s="7157"/>
      <c r="G13" s="7157"/>
      <c r="H13" s="7157">
        <f>F13-G13</f>
        <v>0</v>
      </c>
      <c r="I13" s="882"/>
      <c r="J13" s="882"/>
      <c r="K13" s="714"/>
    </row>
    <row r="14" spans="1:11">
      <c r="A14" s="714"/>
      <c r="B14" s="882"/>
      <c r="C14" s="9141" t="s">
        <v>44</v>
      </c>
      <c r="D14" s="9141"/>
      <c r="E14" s="9141"/>
      <c r="F14" s="7157">
        <f>SUM(F11:F13)</f>
        <v>0</v>
      </c>
      <c r="G14" s="7157">
        <f>SUM(G11:G13)</f>
        <v>0</v>
      </c>
      <c r="H14" s="7157">
        <f>SUM(H11:H13)</f>
        <v>0</v>
      </c>
      <c r="I14" s="882"/>
      <c r="J14" s="882"/>
      <c r="K14" s="714"/>
    </row>
    <row r="15" spans="1:11">
      <c r="A15" s="714"/>
      <c r="B15" s="882"/>
      <c r="C15" s="9141" t="s">
        <v>4535</v>
      </c>
      <c r="D15" s="9141"/>
      <c r="E15" s="9141"/>
      <c r="F15" s="7157"/>
      <c r="G15" s="7157"/>
      <c r="H15" s="7157"/>
      <c r="I15" s="882"/>
      <c r="J15" s="882"/>
      <c r="K15" s="714"/>
    </row>
    <row r="16" spans="1:11">
      <c r="A16" s="714"/>
      <c r="B16" s="882"/>
      <c r="C16" s="9141" t="s">
        <v>4536</v>
      </c>
      <c r="D16" s="9141"/>
      <c r="E16" s="9141"/>
      <c r="F16" s="7157"/>
      <c r="G16" s="7157"/>
      <c r="H16" s="7157"/>
      <c r="I16" s="882"/>
      <c r="J16" s="882"/>
      <c r="K16" s="714"/>
    </row>
    <row r="17" spans="1:11">
      <c r="A17" s="714"/>
      <c r="B17" s="882"/>
      <c r="C17" s="9141" t="s">
        <v>4537</v>
      </c>
      <c r="D17" s="9141"/>
      <c r="E17" s="9141"/>
      <c r="F17" s="7157"/>
      <c r="G17" s="7157"/>
      <c r="H17" s="7157"/>
      <c r="I17" s="882"/>
      <c r="J17" s="882"/>
      <c r="K17" s="714"/>
    </row>
    <row r="18" spans="1:11">
      <c r="A18" s="714"/>
      <c r="B18" s="882"/>
      <c r="C18" s="9141" t="s">
        <v>4538</v>
      </c>
      <c r="D18" s="9141"/>
      <c r="E18" s="9141"/>
      <c r="F18" s="7157"/>
      <c r="G18" s="7157"/>
      <c r="H18" s="7157"/>
      <c r="I18" s="882"/>
      <c r="J18" s="882"/>
      <c r="K18" s="714"/>
    </row>
    <row r="19" spans="1:11">
      <c r="A19" s="714"/>
      <c r="B19" s="882"/>
      <c r="C19" s="9141" t="s">
        <v>4539</v>
      </c>
      <c r="D19" s="9141"/>
      <c r="E19" s="9141"/>
      <c r="F19" s="7157"/>
      <c r="G19" s="7157"/>
      <c r="H19" s="7157"/>
      <c r="I19" s="882"/>
      <c r="J19" s="882"/>
      <c r="K19" s="714"/>
    </row>
    <row r="20" spans="1:11">
      <c r="A20" s="714"/>
      <c r="B20" s="882"/>
      <c r="C20" s="9141" t="s">
        <v>4540</v>
      </c>
      <c r="D20" s="9141"/>
      <c r="E20" s="9141"/>
      <c r="F20" s="7157"/>
      <c r="G20" s="7157"/>
      <c r="H20" s="7157"/>
      <c r="I20" s="882"/>
      <c r="J20" s="882"/>
      <c r="K20" s="714"/>
    </row>
    <row r="21" spans="1:11">
      <c r="A21" s="714"/>
      <c r="B21" s="882"/>
      <c r="C21" s="9150" t="s">
        <v>4541</v>
      </c>
      <c r="D21" s="9151"/>
      <c r="E21" s="9151"/>
      <c r="F21" s="9151"/>
      <c r="G21" s="9152"/>
      <c r="H21" s="7157"/>
      <c r="I21" s="882"/>
      <c r="J21" s="882"/>
      <c r="K21" s="714"/>
    </row>
    <row r="22" spans="1:11">
      <c r="A22" s="714"/>
      <c r="B22" s="882"/>
      <c r="C22" s="9150" t="s">
        <v>4542</v>
      </c>
      <c r="D22" s="9151"/>
      <c r="E22" s="9151"/>
      <c r="F22" s="9151"/>
      <c r="G22" s="9152"/>
      <c r="H22" s="7158">
        <v>0.02</v>
      </c>
      <c r="I22" s="882"/>
      <c r="J22" s="882"/>
      <c r="K22" s="714"/>
    </row>
    <row r="23" spans="1:11">
      <c r="A23" s="714"/>
      <c r="B23" s="882"/>
      <c r="C23" s="9150" t="s">
        <v>4543</v>
      </c>
      <c r="D23" s="9151"/>
      <c r="E23" s="9151"/>
      <c r="F23" s="9151"/>
      <c r="G23" s="9152"/>
      <c r="H23" s="7159">
        <f>H21*H22</f>
        <v>0</v>
      </c>
      <c r="I23" s="882"/>
      <c r="J23" s="882"/>
      <c r="K23" s="714"/>
    </row>
    <row r="24" spans="1:11">
      <c r="A24" s="714"/>
      <c r="B24" s="882"/>
      <c r="C24" s="7160"/>
      <c r="D24" s="217"/>
      <c r="E24" s="217"/>
      <c r="F24" s="217"/>
      <c r="G24" s="7161"/>
      <c r="H24" s="7162"/>
      <c r="I24" s="882"/>
      <c r="J24" s="882"/>
      <c r="K24" s="714"/>
    </row>
    <row r="25" spans="1:11">
      <c r="A25" s="714"/>
      <c r="B25" s="882"/>
      <c r="C25" s="9153" t="s">
        <v>4544</v>
      </c>
      <c r="D25" s="9154"/>
      <c r="E25" s="9155"/>
      <c r="F25" s="7163"/>
      <c r="G25" s="7164"/>
      <c r="H25" s="7165"/>
      <c r="I25" s="882"/>
      <c r="J25" s="882"/>
      <c r="K25" s="714"/>
    </row>
    <row r="26" spans="1:11">
      <c r="A26" s="714"/>
      <c r="B26" s="882"/>
      <c r="C26" s="9139" t="s">
        <v>4581</v>
      </c>
      <c r="D26" s="9140"/>
      <c r="E26" s="7166" t="s">
        <v>4561</v>
      </c>
      <c r="F26" s="7163"/>
      <c r="G26" s="7164"/>
      <c r="H26" s="7165"/>
      <c r="I26" s="882"/>
      <c r="J26" s="882"/>
      <c r="K26" s="714"/>
    </row>
    <row r="27" spans="1:11">
      <c r="A27" s="714"/>
      <c r="B27" s="882"/>
      <c r="C27" s="7167" t="s">
        <v>4560</v>
      </c>
      <c r="D27" s="7168" t="s">
        <v>1305</v>
      </c>
      <c r="E27" s="7166" t="s">
        <v>4580</v>
      </c>
      <c r="F27" s="7163"/>
      <c r="G27" s="7164"/>
      <c r="H27" s="7165"/>
      <c r="I27" s="882"/>
      <c r="J27" s="882"/>
      <c r="K27" s="714"/>
    </row>
    <row r="28" spans="1:11">
      <c r="A28" s="714"/>
      <c r="B28" s="882"/>
      <c r="C28" s="7169" t="s">
        <v>4545</v>
      </c>
      <c r="D28" s="7170">
        <v>2019</v>
      </c>
      <c r="E28" s="7171" t="s">
        <v>4582</v>
      </c>
      <c r="F28" s="9148"/>
      <c r="G28" s="9149"/>
      <c r="H28" s="7157"/>
      <c r="I28" s="882"/>
      <c r="J28" s="882"/>
      <c r="K28" s="714"/>
    </row>
    <row r="29" spans="1:11">
      <c r="A29" s="714"/>
      <c r="B29" s="882"/>
      <c r="C29" s="7169" t="s">
        <v>4546</v>
      </c>
      <c r="D29" s="7170">
        <f>D28+1</f>
        <v>2020</v>
      </c>
      <c r="E29" s="7171" t="s">
        <v>4582</v>
      </c>
      <c r="F29" s="9148"/>
      <c r="G29" s="9149"/>
      <c r="H29" s="7157"/>
      <c r="I29" s="882"/>
      <c r="J29" s="882"/>
      <c r="K29" s="714"/>
    </row>
    <row r="30" spans="1:11">
      <c r="A30" s="714"/>
      <c r="B30" s="882"/>
      <c r="C30" s="7169" t="s">
        <v>4547</v>
      </c>
      <c r="D30" s="7170">
        <f>D29</f>
        <v>2020</v>
      </c>
      <c r="E30" s="7171" t="s">
        <v>4582</v>
      </c>
      <c r="F30" s="9148"/>
      <c r="G30" s="9149"/>
      <c r="H30" s="7157"/>
      <c r="I30" s="882"/>
      <c r="J30" s="882"/>
      <c r="K30" s="714"/>
    </row>
    <row r="31" spans="1:11">
      <c r="A31" s="714"/>
      <c r="B31" s="882"/>
      <c r="C31" s="7169" t="s">
        <v>4548</v>
      </c>
      <c r="D31" s="7170">
        <f t="shared" ref="D31:D40" si="0">D30</f>
        <v>2020</v>
      </c>
      <c r="E31" s="7171" t="s">
        <v>4582</v>
      </c>
      <c r="F31" s="9148"/>
      <c r="G31" s="9149"/>
      <c r="H31" s="7157"/>
      <c r="I31" s="882"/>
      <c r="J31" s="882"/>
      <c r="K31" s="714"/>
    </row>
    <row r="32" spans="1:11">
      <c r="A32" s="714"/>
      <c r="B32" s="882"/>
      <c r="C32" s="7169" t="s">
        <v>4549</v>
      </c>
      <c r="D32" s="7170">
        <f t="shared" si="0"/>
        <v>2020</v>
      </c>
      <c r="E32" s="7171" t="s">
        <v>4582</v>
      </c>
      <c r="F32" s="9148"/>
      <c r="G32" s="9149"/>
      <c r="H32" s="7157"/>
      <c r="I32" s="882"/>
      <c r="J32" s="882"/>
      <c r="K32" s="714"/>
    </row>
    <row r="33" spans="1:11">
      <c r="A33" s="714"/>
      <c r="B33" s="882"/>
      <c r="C33" s="7169" t="s">
        <v>4550</v>
      </c>
      <c r="D33" s="7170">
        <f t="shared" si="0"/>
        <v>2020</v>
      </c>
      <c r="E33" s="7171" t="s">
        <v>4582</v>
      </c>
      <c r="F33" s="9148"/>
      <c r="G33" s="9149"/>
      <c r="H33" s="7157"/>
      <c r="I33" s="882"/>
      <c r="J33" s="882"/>
      <c r="K33" s="714"/>
    </row>
    <row r="34" spans="1:11">
      <c r="A34" s="714"/>
      <c r="B34" s="882"/>
      <c r="C34" s="7169" t="s">
        <v>4551</v>
      </c>
      <c r="D34" s="7170">
        <f t="shared" si="0"/>
        <v>2020</v>
      </c>
      <c r="E34" s="7171" t="s">
        <v>4582</v>
      </c>
      <c r="F34" s="9148"/>
      <c r="G34" s="9149"/>
      <c r="H34" s="7157"/>
      <c r="I34" s="882"/>
      <c r="J34" s="882"/>
      <c r="K34" s="714"/>
    </row>
    <row r="35" spans="1:11">
      <c r="A35" s="714"/>
      <c r="B35" s="882"/>
      <c r="C35" s="7169" t="s">
        <v>4552</v>
      </c>
      <c r="D35" s="7170">
        <f t="shared" si="0"/>
        <v>2020</v>
      </c>
      <c r="E35" s="7171" t="s">
        <v>4582</v>
      </c>
      <c r="F35" s="9148"/>
      <c r="G35" s="9149"/>
      <c r="H35" s="7157"/>
      <c r="I35" s="882"/>
      <c r="J35" s="882"/>
      <c r="K35" s="714"/>
    </row>
    <row r="36" spans="1:11">
      <c r="A36" s="714"/>
      <c r="B36" s="882"/>
      <c r="C36" s="7169" t="s">
        <v>4553</v>
      </c>
      <c r="D36" s="7170">
        <f t="shared" si="0"/>
        <v>2020</v>
      </c>
      <c r="E36" s="7171" t="s">
        <v>4582</v>
      </c>
      <c r="F36" s="9148"/>
      <c r="G36" s="9149"/>
      <c r="H36" s="7157"/>
      <c r="I36" s="882"/>
      <c r="J36" s="882"/>
      <c r="K36" s="714"/>
    </row>
    <row r="37" spans="1:11">
      <c r="A37" s="714"/>
      <c r="B37" s="882"/>
      <c r="C37" s="7169" t="s">
        <v>4554</v>
      </c>
      <c r="D37" s="7170">
        <f t="shared" si="0"/>
        <v>2020</v>
      </c>
      <c r="E37" s="7171" t="s">
        <v>4582</v>
      </c>
      <c r="F37" s="9148"/>
      <c r="G37" s="9149"/>
      <c r="H37" s="7157"/>
      <c r="I37" s="882"/>
      <c r="J37" s="882"/>
      <c r="K37" s="714"/>
    </row>
    <row r="38" spans="1:11">
      <c r="A38" s="714"/>
      <c r="B38" s="882"/>
      <c r="C38" s="7169" t="s">
        <v>4555</v>
      </c>
      <c r="D38" s="7170">
        <f t="shared" si="0"/>
        <v>2020</v>
      </c>
      <c r="E38" s="7171" t="s">
        <v>4582</v>
      </c>
      <c r="F38" s="9148"/>
      <c r="G38" s="9149"/>
      <c r="H38" s="7157"/>
      <c r="I38" s="882"/>
      <c r="J38" s="882"/>
      <c r="K38" s="714"/>
    </row>
    <row r="39" spans="1:11">
      <c r="A39" s="714"/>
      <c r="B39" s="882"/>
      <c r="C39" s="7169" t="s">
        <v>4556</v>
      </c>
      <c r="D39" s="7170">
        <f t="shared" si="0"/>
        <v>2020</v>
      </c>
      <c r="E39" s="7171" t="s">
        <v>4582</v>
      </c>
      <c r="F39" s="9148"/>
      <c r="G39" s="9149"/>
      <c r="H39" s="7157"/>
      <c r="I39" s="882"/>
      <c r="J39" s="882"/>
      <c r="K39" s="714"/>
    </row>
    <row r="40" spans="1:11">
      <c r="A40" s="714"/>
      <c r="B40" s="882"/>
      <c r="C40" s="7169" t="s">
        <v>4545</v>
      </c>
      <c r="D40" s="7170">
        <f t="shared" si="0"/>
        <v>2020</v>
      </c>
      <c r="E40" s="7171" t="s">
        <v>4582</v>
      </c>
      <c r="F40" s="7172"/>
      <c r="G40" s="7173"/>
      <c r="H40" s="7157"/>
      <c r="I40" s="882"/>
      <c r="J40" s="882"/>
      <c r="K40" s="714"/>
    </row>
    <row r="41" spans="1:11">
      <c r="A41" s="714"/>
      <c r="B41" s="882"/>
      <c r="C41" s="9156" t="s">
        <v>4557</v>
      </c>
      <c r="D41" s="9156"/>
      <c r="E41" s="9156"/>
      <c r="F41" s="9157"/>
      <c r="G41" s="9158"/>
      <c r="H41" s="7174"/>
      <c r="I41" s="882"/>
      <c r="J41" s="882"/>
      <c r="K41" s="714"/>
    </row>
    <row r="42" spans="1:11" s="6954" customFormat="1">
      <c r="A42" s="714"/>
      <c r="B42" s="882"/>
      <c r="C42" s="7589" t="s">
        <v>4558</v>
      </c>
      <c r="D42" s="882"/>
      <c r="E42" s="882"/>
      <c r="F42" s="882"/>
      <c r="G42" s="882"/>
      <c r="H42" s="882"/>
      <c r="I42" s="882"/>
      <c r="J42" s="882"/>
      <c r="K42" s="714"/>
    </row>
    <row r="43" spans="1:11" s="6954" customFormat="1">
      <c r="A43" s="714"/>
      <c r="B43" s="882"/>
      <c r="C43" s="7589" t="s">
        <v>4559</v>
      </c>
      <c r="D43" s="882"/>
      <c r="E43" s="882"/>
      <c r="F43" s="882"/>
      <c r="G43" s="882"/>
      <c r="H43" s="882"/>
      <c r="I43" s="882"/>
      <c r="J43" s="882"/>
      <c r="K43" s="714"/>
    </row>
    <row r="44" spans="1:11">
      <c r="A44" s="714"/>
      <c r="B44" s="882"/>
      <c r="C44" s="7590"/>
      <c r="D44" s="882"/>
      <c r="E44" s="882"/>
      <c r="F44" s="882"/>
      <c r="G44" s="882"/>
      <c r="H44" s="882"/>
      <c r="I44" s="882"/>
      <c r="J44" s="882"/>
      <c r="K44" s="714"/>
    </row>
    <row r="45" spans="1:11">
      <c r="A45" s="714"/>
      <c r="B45" s="882"/>
      <c r="C45" s="7591" t="s">
        <v>4583</v>
      </c>
      <c r="D45" s="882"/>
      <c r="E45" s="882"/>
      <c r="F45" s="882"/>
      <c r="G45" s="882"/>
      <c r="H45" s="882"/>
      <c r="I45" s="882"/>
      <c r="J45" s="882"/>
      <c r="K45" s="714"/>
    </row>
    <row r="46" spans="1:11">
      <c r="A46" s="714"/>
      <c r="B46" s="882"/>
      <c r="C46" s="882"/>
      <c r="D46" s="882"/>
      <c r="E46" s="882"/>
      <c r="F46" s="882"/>
      <c r="G46" s="882"/>
      <c r="H46" s="882"/>
      <c r="I46" s="4075" t="s">
        <v>1279</v>
      </c>
      <c r="J46" s="882"/>
      <c r="K46" s="714"/>
    </row>
    <row r="47" spans="1:11">
      <c r="A47" s="714"/>
      <c r="B47" s="882"/>
      <c r="C47" s="882"/>
      <c r="D47" s="882"/>
      <c r="E47" s="882"/>
      <c r="F47" s="882"/>
      <c r="G47" s="882"/>
      <c r="H47" s="882"/>
      <c r="I47" s="882"/>
      <c r="J47" s="882"/>
      <c r="K47" s="714"/>
    </row>
    <row r="48" spans="1:11">
      <c r="A48" s="714"/>
      <c r="B48" s="882"/>
      <c r="C48" s="882"/>
      <c r="D48" s="882"/>
      <c r="E48" s="882"/>
      <c r="F48" s="882"/>
      <c r="G48" s="882"/>
      <c r="H48" s="882"/>
      <c r="I48" s="882"/>
      <c r="J48" s="882"/>
      <c r="K48" s="714"/>
    </row>
    <row r="49" spans="1:11">
      <c r="A49" s="714"/>
      <c r="B49" s="714"/>
      <c r="C49" s="714"/>
      <c r="D49" s="714"/>
      <c r="E49" s="714"/>
      <c r="F49" s="714"/>
      <c r="G49" s="714"/>
      <c r="H49" s="714"/>
      <c r="I49" s="714"/>
      <c r="J49" s="714"/>
      <c r="K49" s="714"/>
    </row>
  </sheetData>
  <mergeCells count="34">
    <mergeCell ref="F36:G36"/>
    <mergeCell ref="F37:G37"/>
    <mergeCell ref="F38:G38"/>
    <mergeCell ref="F39:G39"/>
    <mergeCell ref="C41:E41"/>
    <mergeCell ref="F41:G41"/>
    <mergeCell ref="F35:G35"/>
    <mergeCell ref="C21:G21"/>
    <mergeCell ref="C22:G22"/>
    <mergeCell ref="C23:G23"/>
    <mergeCell ref="C25:E25"/>
    <mergeCell ref="F28:G28"/>
    <mergeCell ref="F29:G29"/>
    <mergeCell ref="F30:G30"/>
    <mergeCell ref="F31:G31"/>
    <mergeCell ref="F32:G32"/>
    <mergeCell ref="F33:G33"/>
    <mergeCell ref="F34:G34"/>
    <mergeCell ref="D5:F5"/>
    <mergeCell ref="C3:G3"/>
    <mergeCell ref="D4:G4"/>
    <mergeCell ref="C26:D26"/>
    <mergeCell ref="C20:E20"/>
    <mergeCell ref="C7:E9"/>
    <mergeCell ref="C11:E11"/>
    <mergeCell ref="C12:E12"/>
    <mergeCell ref="C13:E13"/>
    <mergeCell ref="C14:E14"/>
    <mergeCell ref="C15:E15"/>
    <mergeCell ref="C16:E16"/>
    <mergeCell ref="C17:E17"/>
    <mergeCell ref="C18:E18"/>
    <mergeCell ref="C19:E19"/>
    <mergeCell ref="C10:E10"/>
  </mergeCells>
  <hyperlinks>
    <hyperlink ref="I46" location="Index!A1" display="Index" xr:uid="{00000000-0004-0000-5100-000000000000}"/>
  </hyperlinks>
  <pageMargins left="0.7" right="0.7" top="0.75" bottom="0.75" header="0.3" footer="0.3"/>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tabColor rgb="FF002060"/>
  </sheetPr>
  <dimension ref="A1:J21"/>
  <sheetViews>
    <sheetView workbookViewId="0"/>
  </sheetViews>
  <sheetFormatPr defaultColWidth="9.140625" defaultRowHeight="15.75"/>
  <cols>
    <col min="1" max="2" width="9.140625" style="6060"/>
    <col min="3" max="3" width="19.140625" style="6060" customWidth="1"/>
    <col min="4" max="7" width="15.42578125" style="6060" customWidth="1"/>
    <col min="8" max="8" width="9.140625" style="6060"/>
    <col min="9" max="9" width="18.140625" style="6060" customWidth="1"/>
    <col min="10" max="16384" width="9.140625" style="6060"/>
  </cols>
  <sheetData>
    <row r="1" spans="1:10">
      <c r="A1" s="714"/>
      <c r="B1" s="714"/>
      <c r="C1" s="714"/>
      <c r="D1" s="714"/>
      <c r="E1" s="714"/>
      <c r="F1" s="714"/>
      <c r="G1" s="714"/>
      <c r="H1" s="714"/>
      <c r="I1" s="714"/>
      <c r="J1" s="714"/>
    </row>
    <row r="2" spans="1:10" ht="16.5" thickBot="1">
      <c r="A2" s="714"/>
      <c r="B2" s="882"/>
      <c r="C2" s="882"/>
      <c r="D2" s="882"/>
      <c r="E2" s="882"/>
      <c r="F2" s="882"/>
      <c r="G2" s="882"/>
      <c r="H2" s="882"/>
      <c r="I2" s="882"/>
      <c r="J2" s="714"/>
    </row>
    <row r="3" spans="1:10" ht="16.5" thickBot="1">
      <c r="A3" s="714"/>
      <c r="B3" s="882"/>
      <c r="C3" s="9132" t="s">
        <v>4578</v>
      </c>
      <c r="D3" s="9133"/>
      <c r="E3" s="9133"/>
      <c r="F3" s="9134"/>
      <c r="G3" s="882"/>
      <c r="H3" s="6111" t="s">
        <v>2878</v>
      </c>
      <c r="I3" s="882"/>
      <c r="J3" s="714"/>
    </row>
    <row r="4" spans="1:10" ht="16.5" thickBot="1">
      <c r="A4" s="714"/>
      <c r="B4" s="882"/>
      <c r="C4" s="7148" t="str">
        <f>AE!C4</f>
        <v>COMPANY:</v>
      </c>
      <c r="D4" s="9159" t="str">
        <f>AE!D4</f>
        <v>ABC Company</v>
      </c>
      <c r="E4" s="9159"/>
      <c r="F4" s="9159"/>
      <c r="G4" s="882"/>
      <c r="H4" s="882"/>
      <c r="I4" s="882"/>
      <c r="J4" s="714"/>
    </row>
    <row r="5" spans="1:10" ht="16.5" thickBot="1">
      <c r="A5" s="714"/>
      <c r="B5" s="882"/>
      <c r="C5" s="7149" t="str">
        <f>AE!C5</f>
        <v>YEAR ENDED:</v>
      </c>
      <c r="D5" s="9160">
        <f>AE!D5</f>
        <v>44196</v>
      </c>
      <c r="E5" s="9161"/>
      <c r="F5" s="9162"/>
      <c r="G5" s="882"/>
      <c r="H5" s="882"/>
      <c r="I5" s="882"/>
      <c r="J5" s="714"/>
    </row>
    <row r="6" spans="1:10">
      <c r="A6" s="714"/>
      <c r="B6" s="882"/>
      <c r="C6" s="882"/>
      <c r="D6" s="882"/>
      <c r="E6" s="882"/>
      <c r="F6" s="882"/>
      <c r="G6" s="882"/>
      <c r="H6" s="882"/>
      <c r="I6" s="882"/>
      <c r="J6" s="714"/>
    </row>
    <row r="7" spans="1:10" ht="16.5" thickBot="1">
      <c r="A7" s="714"/>
      <c r="B7" s="882"/>
      <c r="C7" s="882"/>
      <c r="D7" s="882"/>
      <c r="E7" s="882"/>
      <c r="F7" s="882"/>
      <c r="G7" s="882"/>
      <c r="H7" s="882"/>
      <c r="I7" s="882"/>
      <c r="J7" s="714"/>
    </row>
    <row r="8" spans="1:10" ht="27.75" customHeight="1">
      <c r="A8" s="714"/>
      <c r="B8" s="882"/>
      <c r="C8" s="7592" t="s">
        <v>4562</v>
      </c>
      <c r="D8" s="7593" t="s">
        <v>1292</v>
      </c>
      <c r="E8" s="7593" t="s">
        <v>4563</v>
      </c>
      <c r="F8" s="7593" t="s">
        <v>4564</v>
      </c>
      <c r="G8" s="7594" t="s">
        <v>4565</v>
      </c>
      <c r="H8" s="882"/>
      <c r="I8" s="882"/>
      <c r="J8" s="714"/>
    </row>
    <row r="9" spans="1:10" ht="63">
      <c r="A9" s="714"/>
      <c r="B9" s="882"/>
      <c r="C9" s="7595" t="s">
        <v>4566</v>
      </c>
      <c r="D9" s="7596" t="s">
        <v>4567</v>
      </c>
      <c r="E9" s="7597"/>
      <c r="F9" s="7598"/>
      <c r="G9" s="7599"/>
      <c r="H9" s="882"/>
      <c r="I9" s="882"/>
      <c r="J9" s="714"/>
    </row>
    <row r="10" spans="1:10" ht="94.5">
      <c r="A10" s="714"/>
      <c r="B10" s="882"/>
      <c r="C10" s="7600" t="s">
        <v>4568</v>
      </c>
      <c r="D10" s="7596" t="s">
        <v>4569</v>
      </c>
      <c r="E10" s="7601"/>
      <c r="F10" s="7598"/>
      <c r="G10" s="7599"/>
      <c r="H10" s="882"/>
      <c r="I10" s="882"/>
      <c r="J10" s="714"/>
    </row>
    <row r="11" spans="1:10" ht="94.5">
      <c r="A11" s="714"/>
      <c r="B11" s="882"/>
      <c r="C11" s="7600" t="s">
        <v>4570</v>
      </c>
      <c r="D11" s="7596" t="s">
        <v>4571</v>
      </c>
      <c r="E11" s="7601"/>
      <c r="F11" s="7598"/>
      <c r="G11" s="7599"/>
      <c r="H11" s="882"/>
      <c r="I11" s="882"/>
      <c r="J11" s="714"/>
    </row>
    <row r="12" spans="1:10" ht="94.5">
      <c r="A12" s="714"/>
      <c r="B12" s="882"/>
      <c r="C12" s="7600" t="s">
        <v>4572</v>
      </c>
      <c r="D12" s="7596" t="s">
        <v>4573</v>
      </c>
      <c r="E12" s="7601"/>
      <c r="F12" s="7598"/>
      <c r="G12" s="7599"/>
      <c r="H12" s="882"/>
      <c r="I12" s="882"/>
      <c r="J12" s="714"/>
    </row>
    <row r="13" spans="1:10" ht="78.75">
      <c r="A13" s="714"/>
      <c r="B13" s="882"/>
      <c r="C13" s="7600" t="s">
        <v>4576</v>
      </c>
      <c r="D13" s="7596" t="s">
        <v>4574</v>
      </c>
      <c r="E13" s="7601"/>
      <c r="F13" s="7598"/>
      <c r="G13" s="7599"/>
      <c r="H13" s="882"/>
      <c r="I13" s="882"/>
      <c r="J13" s="714"/>
    </row>
    <row r="14" spans="1:10" ht="47.25">
      <c r="A14" s="714"/>
      <c r="B14" s="882"/>
      <c r="C14" s="7600" t="s">
        <v>4577</v>
      </c>
      <c r="D14" s="7596" t="s">
        <v>4575</v>
      </c>
      <c r="E14" s="7601"/>
      <c r="F14" s="7598"/>
      <c r="G14" s="7599"/>
      <c r="H14" s="882"/>
      <c r="I14" s="882"/>
      <c r="J14" s="714"/>
    </row>
    <row r="15" spans="1:10" ht="16.5" thickBot="1">
      <c r="A15" s="714"/>
      <c r="B15" s="882"/>
      <c r="C15" s="7602" t="s">
        <v>44</v>
      </c>
      <c r="D15" s="7603"/>
      <c r="E15" s="7604">
        <f>SUM(E9:E14)</f>
        <v>0</v>
      </c>
      <c r="F15" s="7604">
        <f>SUM(F9:F14)</f>
        <v>0</v>
      </c>
      <c r="G15" s="7604">
        <f>SUM(G9:G14)</f>
        <v>0</v>
      </c>
      <c r="H15" s="882"/>
      <c r="I15" s="882"/>
      <c r="J15" s="714"/>
    </row>
    <row r="16" spans="1:10">
      <c r="A16" s="714"/>
      <c r="B16" s="882"/>
      <c r="C16" s="882"/>
      <c r="D16" s="882"/>
      <c r="E16" s="882"/>
      <c r="F16" s="882"/>
      <c r="G16" s="882"/>
      <c r="H16" s="882"/>
      <c r="I16" s="882"/>
      <c r="J16" s="714"/>
    </row>
    <row r="17" spans="1:10">
      <c r="A17" s="714"/>
      <c r="B17" s="882"/>
      <c r="C17" s="7589" t="s">
        <v>4627</v>
      </c>
      <c r="D17" s="882"/>
      <c r="E17" s="882"/>
      <c r="F17" s="882"/>
      <c r="G17" s="882"/>
      <c r="H17" s="882"/>
      <c r="I17" s="882"/>
      <c r="J17" s="714"/>
    </row>
    <row r="18" spans="1:10">
      <c r="A18" s="714"/>
      <c r="B18" s="882"/>
      <c r="C18" s="882"/>
      <c r="D18" s="882"/>
      <c r="E18" s="882"/>
      <c r="F18" s="882"/>
      <c r="G18" s="882"/>
      <c r="H18" s="882"/>
      <c r="I18" s="882"/>
      <c r="J18" s="714"/>
    </row>
    <row r="19" spans="1:10">
      <c r="A19" s="714"/>
      <c r="B19" s="882"/>
      <c r="C19" s="882"/>
      <c r="D19" s="882"/>
      <c r="E19" s="882"/>
      <c r="F19" s="882"/>
      <c r="G19" s="882"/>
      <c r="H19" s="4075" t="s">
        <v>1279</v>
      </c>
      <c r="I19" s="882"/>
      <c r="J19" s="714"/>
    </row>
    <row r="20" spans="1:10">
      <c r="A20" s="714"/>
      <c r="B20" s="882"/>
      <c r="C20" s="882"/>
      <c r="D20" s="882"/>
      <c r="E20" s="882"/>
      <c r="F20" s="882"/>
      <c r="G20" s="882"/>
      <c r="H20" s="882"/>
      <c r="I20" s="882"/>
      <c r="J20" s="714"/>
    </row>
    <row r="21" spans="1:10">
      <c r="A21" s="714"/>
      <c r="B21" s="714"/>
      <c r="C21" s="714"/>
      <c r="D21" s="714"/>
      <c r="E21" s="714"/>
      <c r="F21" s="714"/>
      <c r="G21" s="714"/>
      <c r="H21" s="714"/>
      <c r="I21" s="714"/>
      <c r="J21" s="714"/>
    </row>
  </sheetData>
  <mergeCells count="3">
    <mergeCell ref="C3:F3"/>
    <mergeCell ref="D4:F4"/>
    <mergeCell ref="D5:F5"/>
  </mergeCells>
  <hyperlinks>
    <hyperlink ref="H19" location="Index!A1" display="Index" xr:uid="{00000000-0004-0000-5200-000000000000}"/>
  </hyperlinks>
  <pageMargins left="0.7" right="0.7" top="0.75" bottom="0.75" header="0.3" footer="0.3"/>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codeName="Sheet75">
    <tabColor theme="8" tint="-0.499984740745262"/>
  </sheetPr>
  <dimension ref="A1:R156"/>
  <sheetViews>
    <sheetView workbookViewId="0"/>
  </sheetViews>
  <sheetFormatPr defaultColWidth="0" defaultRowHeight="12.75" zeroHeight="1"/>
  <cols>
    <col min="1" max="1" width="9.140625" style="149" customWidth="1"/>
    <col min="2" max="2" width="9.140625" style="6993" customWidth="1"/>
    <col min="3" max="3" width="45.140625" style="149" customWidth="1"/>
    <col min="4" max="4" width="17.42578125" style="149" customWidth="1"/>
    <col min="5" max="5" width="10.28515625" style="6994" bestFit="1" customWidth="1"/>
    <col min="6" max="6" width="7.42578125" style="149" bestFit="1" customWidth="1"/>
    <col min="7" max="7" width="10.42578125" style="149" bestFit="1" customWidth="1"/>
    <col min="8" max="11" width="12.7109375" style="149" customWidth="1"/>
    <col min="12" max="12" width="13.42578125" style="149" bestFit="1" customWidth="1"/>
    <col min="13" max="13" width="19.140625" style="149" customWidth="1"/>
    <col min="14" max="14" width="15.42578125" style="149" customWidth="1"/>
    <col min="15" max="15" width="13.140625" style="149" bestFit="1" customWidth="1"/>
    <col min="16" max="16" width="21.42578125" style="149" bestFit="1" customWidth="1"/>
    <col min="17" max="18" width="9.140625" style="149" customWidth="1"/>
    <col min="19" max="16384" width="9.140625" style="149" hidden="1"/>
  </cols>
  <sheetData>
    <row r="1" spans="1:18">
      <c r="A1" s="738"/>
      <c r="B1" s="741"/>
      <c r="C1" s="738"/>
      <c r="D1" s="738"/>
      <c r="E1" s="746"/>
      <c r="F1" s="738"/>
      <c r="G1" s="738"/>
      <c r="H1" s="738"/>
      <c r="I1" s="738"/>
      <c r="J1" s="738"/>
      <c r="K1" s="738"/>
      <c r="L1" s="738"/>
      <c r="M1" s="738"/>
      <c r="N1" s="738"/>
      <c r="O1" s="738"/>
      <c r="P1" s="738"/>
      <c r="Q1" s="738"/>
      <c r="R1" s="738"/>
    </row>
    <row r="2" spans="1:18" ht="13.5" thickBot="1">
      <c r="A2" s="738"/>
      <c r="B2" s="816"/>
      <c r="C2" s="661"/>
      <c r="D2" s="661"/>
      <c r="E2" s="817"/>
      <c r="F2" s="661"/>
      <c r="G2" s="661"/>
      <c r="H2" s="661"/>
      <c r="I2" s="661"/>
      <c r="J2" s="661"/>
      <c r="K2" s="661"/>
      <c r="L2" s="661"/>
      <c r="M2" s="661"/>
      <c r="N2" s="661"/>
      <c r="O2" s="661"/>
      <c r="P2" s="661"/>
      <c r="Q2" s="661"/>
      <c r="R2" s="738"/>
    </row>
    <row r="3" spans="1:18" ht="16.5" thickBot="1">
      <c r="A3" s="738"/>
      <c r="B3" s="818"/>
      <c r="C3" s="8374" t="s">
        <v>2914</v>
      </c>
      <c r="D3" s="8375"/>
      <c r="E3" s="8375"/>
      <c r="F3" s="8375"/>
      <c r="G3" s="8376"/>
      <c r="H3" s="661"/>
      <c r="I3" s="661"/>
      <c r="J3" s="661"/>
      <c r="K3" s="661"/>
      <c r="L3" s="661"/>
      <c r="M3" s="661"/>
      <c r="N3" s="661"/>
      <c r="O3" s="661"/>
      <c r="P3" s="62" t="s">
        <v>2879</v>
      </c>
      <c r="Q3" s="661"/>
      <c r="R3" s="738"/>
    </row>
    <row r="4" spans="1:18" ht="15.75">
      <c r="A4" s="738"/>
      <c r="B4" s="818"/>
      <c r="C4" s="2713" t="s">
        <v>57</v>
      </c>
      <c r="D4" s="8358" t="str">
        <f>AD!D4</f>
        <v>ABC Company</v>
      </c>
      <c r="E4" s="8359"/>
      <c r="F4" s="8359"/>
      <c r="G4" s="8360"/>
      <c r="H4" s="661"/>
      <c r="I4" s="661"/>
      <c r="J4" s="661"/>
      <c r="K4" s="661"/>
      <c r="L4" s="661"/>
      <c r="M4" s="661"/>
      <c r="N4" s="661"/>
      <c r="O4" s="661"/>
      <c r="P4" s="661"/>
      <c r="Q4" s="661"/>
      <c r="R4" s="738"/>
    </row>
    <row r="5" spans="1:18" ht="16.5" thickBot="1">
      <c r="A5" s="738"/>
      <c r="B5" s="818"/>
      <c r="C5" s="2629" t="s">
        <v>2719</v>
      </c>
      <c r="D5" s="8364">
        <f>AD!D5</f>
        <v>44196</v>
      </c>
      <c r="E5" s="8365"/>
      <c r="F5" s="8365"/>
      <c r="G5" s="8366"/>
      <c r="H5" s="661"/>
      <c r="I5" s="661"/>
      <c r="J5" s="661"/>
      <c r="K5" s="661"/>
      <c r="L5" s="661"/>
      <c r="M5" s="661"/>
      <c r="N5" s="661"/>
      <c r="O5" s="661"/>
      <c r="P5" s="661"/>
      <c r="Q5" s="661"/>
      <c r="R5" s="738"/>
    </row>
    <row r="6" spans="1:18" ht="15.75">
      <c r="A6" s="738"/>
      <c r="B6" s="819"/>
      <c r="C6" s="879"/>
      <c r="D6" s="661"/>
      <c r="E6" s="817"/>
      <c r="F6" s="661"/>
      <c r="G6" s="661"/>
      <c r="H6" s="661"/>
      <c r="I6" s="661"/>
      <c r="J6" s="661"/>
      <c r="K6" s="661"/>
      <c r="L6" s="661"/>
      <c r="M6" s="661"/>
      <c r="N6" s="661"/>
      <c r="O6" s="661"/>
      <c r="P6" s="661"/>
      <c r="Q6" s="661"/>
      <c r="R6" s="738"/>
    </row>
    <row r="7" spans="1:18" ht="13.5" thickBot="1">
      <c r="A7" s="738"/>
      <c r="B7" s="816"/>
      <c r="C7" s="820"/>
      <c r="D7" s="820"/>
      <c r="E7" s="821"/>
      <c r="F7" s="820"/>
      <c r="G7" s="820"/>
      <c r="H7" s="820"/>
      <c r="I7" s="820"/>
      <c r="J7" s="820"/>
      <c r="K7" s="820"/>
      <c r="L7" s="820"/>
      <c r="M7" s="820"/>
      <c r="N7" s="820"/>
      <c r="O7" s="820"/>
      <c r="P7" s="820"/>
      <c r="Q7" s="661"/>
      <c r="R7" s="738"/>
    </row>
    <row r="8" spans="1:18">
      <c r="A8" s="738"/>
      <c r="B8" s="816"/>
      <c r="C8" s="337"/>
      <c r="D8" s="595"/>
      <c r="E8" s="618"/>
      <c r="F8" s="595"/>
      <c r="G8" s="602"/>
      <c r="H8" s="505"/>
      <c r="I8" s="619"/>
      <c r="J8" s="505"/>
      <c r="K8" s="505"/>
      <c r="L8" s="602"/>
      <c r="M8" s="602"/>
      <c r="N8" s="619"/>
      <c r="O8" s="619"/>
      <c r="P8" s="710"/>
      <c r="R8" s="738"/>
    </row>
    <row r="9" spans="1:18">
      <c r="A9" s="738"/>
      <c r="B9" s="816"/>
      <c r="C9" s="340"/>
      <c r="D9" s="341"/>
      <c r="E9" s="341" t="s">
        <v>1273</v>
      </c>
      <c r="F9" s="341"/>
      <c r="G9" s="341" t="s">
        <v>615</v>
      </c>
      <c r="H9" s="704"/>
      <c r="I9" s="705"/>
      <c r="J9" s="462"/>
      <c r="K9" s="462"/>
      <c r="L9" s="706"/>
      <c r="M9" s="341" t="s">
        <v>1615</v>
      </c>
      <c r="N9" s="341"/>
      <c r="O9" s="705"/>
      <c r="P9" s="509"/>
      <c r="Q9" s="661"/>
      <c r="R9" s="738"/>
    </row>
    <row r="10" spans="1:18">
      <c r="A10" s="738"/>
      <c r="B10" s="816"/>
      <c r="C10" s="340"/>
      <c r="D10" s="494" t="s">
        <v>1616</v>
      </c>
      <c r="E10" s="584" t="s">
        <v>1279</v>
      </c>
      <c r="F10" s="341" t="s">
        <v>1246</v>
      </c>
      <c r="G10" s="341" t="s">
        <v>403</v>
      </c>
      <c r="H10" s="704" t="s">
        <v>1617</v>
      </c>
      <c r="I10" s="341" t="s">
        <v>1393</v>
      </c>
      <c r="J10" s="341" t="s">
        <v>1281</v>
      </c>
      <c r="K10" s="341" t="s">
        <v>1618</v>
      </c>
      <c r="L10" s="341" t="s">
        <v>1395</v>
      </c>
      <c r="M10" s="341" t="s">
        <v>1619</v>
      </c>
      <c r="N10" s="341" t="s">
        <v>1249</v>
      </c>
      <c r="O10" s="341" t="s">
        <v>1250</v>
      </c>
      <c r="P10" s="342" t="s">
        <v>1637</v>
      </c>
      <c r="Q10" s="661"/>
      <c r="R10" s="738"/>
    </row>
    <row r="11" spans="1:18">
      <c r="A11" s="738"/>
      <c r="B11" s="816"/>
      <c r="C11" s="340"/>
      <c r="D11" s="670" t="s">
        <v>1620</v>
      </c>
      <c r="E11" s="341" t="s">
        <v>826</v>
      </c>
      <c r="F11" s="341" t="s">
        <v>1259</v>
      </c>
      <c r="G11" s="341" t="s">
        <v>1260</v>
      </c>
      <c r="H11" s="341" t="s">
        <v>826</v>
      </c>
      <c r="I11" s="341" t="s">
        <v>1403</v>
      </c>
      <c r="J11" s="341" t="s">
        <v>1399</v>
      </c>
      <c r="K11" s="341" t="s">
        <v>1399</v>
      </c>
      <c r="L11" s="341" t="s">
        <v>1404</v>
      </c>
      <c r="M11" s="341" t="s">
        <v>1646</v>
      </c>
      <c r="N11" s="341" t="s">
        <v>1639</v>
      </c>
      <c r="O11" s="341" t="s">
        <v>1639</v>
      </c>
      <c r="P11" s="342" t="s">
        <v>1640</v>
      </c>
      <c r="Q11" s="661"/>
      <c r="R11" s="738"/>
    </row>
    <row r="12" spans="1:18">
      <c r="A12" s="738"/>
      <c r="B12" s="816"/>
      <c r="C12" s="352"/>
      <c r="D12" s="401" t="s">
        <v>1622</v>
      </c>
      <c r="E12" s="663" t="s">
        <v>344</v>
      </c>
      <c r="F12" s="663" t="s">
        <v>390</v>
      </c>
      <c r="G12" s="663" t="s">
        <v>792</v>
      </c>
      <c r="H12" s="708"/>
      <c r="I12" s="646"/>
      <c r="J12" s="708"/>
      <c r="K12" s="646"/>
      <c r="L12" s="401"/>
      <c r="M12" s="648"/>
      <c r="N12" s="401"/>
      <c r="O12" s="646"/>
      <c r="P12" s="743" t="s">
        <v>1647</v>
      </c>
      <c r="Q12" s="661"/>
      <c r="R12" s="738"/>
    </row>
    <row r="13" spans="1:18">
      <c r="A13" s="738"/>
      <c r="B13" s="816"/>
      <c r="C13" s="823" t="s">
        <v>392</v>
      </c>
      <c r="D13" s="824" t="s">
        <v>409</v>
      </c>
      <c r="E13" s="824" t="s">
        <v>410</v>
      </c>
      <c r="F13" s="824" t="s">
        <v>411</v>
      </c>
      <c r="G13" s="824" t="s">
        <v>412</v>
      </c>
      <c r="H13" s="824" t="s">
        <v>413</v>
      </c>
      <c r="I13" s="825" t="s">
        <v>414</v>
      </c>
      <c r="J13" s="824" t="s">
        <v>415</v>
      </c>
      <c r="K13" s="824" t="s">
        <v>416</v>
      </c>
      <c r="L13" s="712" t="s">
        <v>417</v>
      </c>
      <c r="M13" s="712" t="s">
        <v>418</v>
      </c>
      <c r="N13" s="712" t="s">
        <v>419</v>
      </c>
      <c r="O13" s="672" t="s">
        <v>420</v>
      </c>
      <c r="P13" s="697" t="s">
        <v>421</v>
      </c>
      <c r="Q13" s="661"/>
      <c r="R13" s="738"/>
    </row>
    <row r="14" spans="1:18">
      <c r="A14" s="738"/>
      <c r="B14" s="816"/>
      <c r="C14" s="2729" t="s">
        <v>1648</v>
      </c>
      <c r="D14" s="2730"/>
      <c r="E14" s="2730"/>
      <c r="F14" s="2731"/>
      <c r="G14" s="2731"/>
      <c r="H14" s="2731"/>
      <c r="I14" s="2732"/>
      <c r="J14" s="2731"/>
      <c r="K14" s="2731"/>
      <c r="L14" s="2732"/>
      <c r="M14" s="2732"/>
      <c r="N14" s="2732"/>
      <c r="O14" s="2731"/>
      <c r="P14" s="744"/>
      <c r="Q14" s="661"/>
      <c r="R14" s="738"/>
    </row>
    <row r="15" spans="1:18">
      <c r="A15" s="738"/>
      <c r="B15" s="816"/>
      <c r="C15" s="2727" t="s">
        <v>3337</v>
      </c>
      <c r="D15" s="2730"/>
      <c r="E15" s="2730"/>
      <c r="F15" s="2731"/>
      <c r="G15" s="2733" t="b">
        <v>0</v>
      </c>
      <c r="H15" s="2731"/>
      <c r="I15" s="2732"/>
      <c r="J15" s="2731"/>
      <c r="K15" s="2731"/>
      <c r="L15" s="2757"/>
      <c r="M15" s="2757"/>
      <c r="N15" s="2757"/>
      <c r="O15" s="2757"/>
      <c r="P15" s="3586">
        <f>+N15+O15</f>
        <v>0</v>
      </c>
      <c r="Q15" s="661"/>
      <c r="R15" s="738"/>
    </row>
    <row r="16" spans="1:18">
      <c r="A16" s="738"/>
      <c r="B16" s="816"/>
      <c r="C16" s="2727" t="s">
        <v>3338</v>
      </c>
      <c r="D16" s="3587"/>
      <c r="E16" s="3587"/>
      <c r="F16" s="3588"/>
      <c r="G16" s="2733" t="b">
        <v>0</v>
      </c>
      <c r="H16" s="2731"/>
      <c r="I16" s="2732"/>
      <c r="J16" s="2731"/>
      <c r="K16" s="2731"/>
      <c r="L16" s="2757"/>
      <c r="M16" s="2757"/>
      <c r="N16" s="2757"/>
      <c r="O16" s="2757"/>
      <c r="P16" s="3586">
        <f t="shared" ref="P16:P34" si="0">+N16+O16</f>
        <v>0</v>
      </c>
      <c r="Q16" s="661"/>
      <c r="R16" s="738"/>
    </row>
    <row r="17" spans="1:18">
      <c r="A17" s="738"/>
      <c r="B17" s="816"/>
      <c r="C17" s="2727" t="s">
        <v>3339</v>
      </c>
      <c r="D17" s="3587"/>
      <c r="E17" s="3587"/>
      <c r="F17" s="3588"/>
      <c r="G17" s="2733" t="b">
        <v>0</v>
      </c>
      <c r="H17" s="2731"/>
      <c r="I17" s="2732"/>
      <c r="J17" s="2731"/>
      <c r="K17" s="2731"/>
      <c r="L17" s="2757"/>
      <c r="M17" s="2757"/>
      <c r="N17" s="2757"/>
      <c r="O17" s="2757"/>
      <c r="P17" s="3586">
        <f t="shared" si="0"/>
        <v>0</v>
      </c>
      <c r="Q17" s="661"/>
      <c r="R17" s="738"/>
    </row>
    <row r="18" spans="1:18">
      <c r="A18" s="738"/>
      <c r="B18" s="816"/>
      <c r="C18" s="2727" t="s">
        <v>3340</v>
      </c>
      <c r="D18" s="3587"/>
      <c r="E18" s="3587"/>
      <c r="F18" s="3588"/>
      <c r="G18" s="2733" t="b">
        <v>0</v>
      </c>
      <c r="H18" s="2731"/>
      <c r="I18" s="2732"/>
      <c r="J18" s="2731"/>
      <c r="K18" s="2731"/>
      <c r="L18" s="2757"/>
      <c r="M18" s="2757"/>
      <c r="N18" s="2757"/>
      <c r="O18" s="2757"/>
      <c r="P18" s="3586">
        <f t="shared" si="0"/>
        <v>0</v>
      </c>
      <c r="Q18" s="661"/>
      <c r="R18" s="738"/>
    </row>
    <row r="19" spans="1:18">
      <c r="A19" s="738"/>
      <c r="B19" s="816"/>
      <c r="C19" s="2727" t="s">
        <v>3341</v>
      </c>
      <c r="D19" s="3587"/>
      <c r="E19" s="3587"/>
      <c r="F19" s="3588"/>
      <c r="G19" s="2733" t="b">
        <v>0</v>
      </c>
      <c r="H19" s="2731"/>
      <c r="I19" s="2732"/>
      <c r="J19" s="2731"/>
      <c r="K19" s="2731"/>
      <c r="L19" s="2757"/>
      <c r="M19" s="2757"/>
      <c r="N19" s="2757"/>
      <c r="O19" s="2757"/>
      <c r="P19" s="3586">
        <f t="shared" si="0"/>
        <v>0</v>
      </c>
      <c r="Q19" s="661"/>
      <c r="R19" s="738"/>
    </row>
    <row r="20" spans="1:18">
      <c r="A20" s="738"/>
      <c r="B20" s="816"/>
      <c r="C20" s="2727" t="s">
        <v>3342</v>
      </c>
      <c r="D20" s="3587"/>
      <c r="E20" s="3587"/>
      <c r="F20" s="3588"/>
      <c r="G20" s="2733" t="b">
        <v>0</v>
      </c>
      <c r="H20" s="2731"/>
      <c r="I20" s="2732"/>
      <c r="J20" s="2731"/>
      <c r="K20" s="2731"/>
      <c r="L20" s="2757"/>
      <c r="M20" s="2757"/>
      <c r="N20" s="2757"/>
      <c r="O20" s="2757"/>
      <c r="P20" s="3586">
        <f t="shared" si="0"/>
        <v>0</v>
      </c>
      <c r="Q20" s="661"/>
      <c r="R20" s="738"/>
    </row>
    <row r="21" spans="1:18">
      <c r="A21" s="738"/>
      <c r="B21" s="816"/>
      <c r="C21" s="2727" t="s">
        <v>3343</v>
      </c>
      <c r="D21" s="3587"/>
      <c r="E21" s="3587"/>
      <c r="F21" s="3588"/>
      <c r="G21" s="2733" t="b">
        <v>0</v>
      </c>
      <c r="H21" s="2731"/>
      <c r="I21" s="2732"/>
      <c r="J21" s="2731"/>
      <c r="K21" s="2731"/>
      <c r="L21" s="2757"/>
      <c r="M21" s="2757"/>
      <c r="N21" s="2757"/>
      <c r="O21" s="2757"/>
      <c r="P21" s="3586">
        <f t="shared" si="0"/>
        <v>0</v>
      </c>
      <c r="Q21" s="661"/>
      <c r="R21" s="738"/>
    </row>
    <row r="22" spans="1:18">
      <c r="A22" s="738"/>
      <c r="B22" s="816"/>
      <c r="C22" s="2727" t="s">
        <v>3344</v>
      </c>
      <c r="D22" s="3587"/>
      <c r="E22" s="3587"/>
      <c r="F22" s="3588"/>
      <c r="G22" s="2733" t="b">
        <v>0</v>
      </c>
      <c r="H22" s="2731"/>
      <c r="I22" s="2732"/>
      <c r="J22" s="2731"/>
      <c r="K22" s="2731"/>
      <c r="L22" s="2757"/>
      <c r="M22" s="2757"/>
      <c r="N22" s="2757"/>
      <c r="O22" s="2757"/>
      <c r="P22" s="3586">
        <f t="shared" si="0"/>
        <v>0</v>
      </c>
      <c r="Q22" s="661"/>
      <c r="R22" s="738"/>
    </row>
    <row r="23" spans="1:18">
      <c r="A23" s="738"/>
      <c r="B23" s="816"/>
      <c r="C23" s="2727" t="s">
        <v>3345</v>
      </c>
      <c r="D23" s="3587"/>
      <c r="E23" s="3587"/>
      <c r="F23" s="3588"/>
      <c r="G23" s="2733" t="b">
        <v>0</v>
      </c>
      <c r="H23" s="2731"/>
      <c r="I23" s="2732"/>
      <c r="J23" s="2731"/>
      <c r="K23" s="2731"/>
      <c r="L23" s="2757"/>
      <c r="M23" s="2757"/>
      <c r="N23" s="2757"/>
      <c r="O23" s="2757"/>
      <c r="P23" s="3586">
        <f t="shared" si="0"/>
        <v>0</v>
      </c>
      <c r="Q23" s="661"/>
      <c r="R23" s="738"/>
    </row>
    <row r="24" spans="1:18">
      <c r="A24" s="738"/>
      <c r="B24" s="816"/>
      <c r="C24" s="2727" t="s">
        <v>3346</v>
      </c>
      <c r="D24" s="3587"/>
      <c r="E24" s="3587"/>
      <c r="F24" s="3588"/>
      <c r="G24" s="2733" t="b">
        <v>0</v>
      </c>
      <c r="H24" s="2731"/>
      <c r="I24" s="2732"/>
      <c r="J24" s="2731"/>
      <c r="K24" s="2731"/>
      <c r="L24" s="2757"/>
      <c r="M24" s="2757"/>
      <c r="N24" s="2757"/>
      <c r="O24" s="2757"/>
      <c r="P24" s="3586">
        <f t="shared" si="0"/>
        <v>0</v>
      </c>
      <c r="Q24" s="661"/>
      <c r="R24" s="738"/>
    </row>
    <row r="25" spans="1:18">
      <c r="A25" s="738"/>
      <c r="B25" s="816"/>
      <c r="C25" s="2727" t="s">
        <v>3347</v>
      </c>
      <c r="D25" s="3587"/>
      <c r="E25" s="3587"/>
      <c r="F25" s="3588"/>
      <c r="G25" s="2733" t="b">
        <v>0</v>
      </c>
      <c r="H25" s="2731"/>
      <c r="I25" s="2732"/>
      <c r="J25" s="2731"/>
      <c r="K25" s="2731"/>
      <c r="L25" s="2757"/>
      <c r="M25" s="2757"/>
      <c r="N25" s="2757"/>
      <c r="O25" s="2757"/>
      <c r="P25" s="3586">
        <f t="shared" si="0"/>
        <v>0</v>
      </c>
      <c r="Q25" s="661"/>
      <c r="R25" s="738"/>
    </row>
    <row r="26" spans="1:18">
      <c r="A26" s="738"/>
      <c r="B26" s="816"/>
      <c r="C26" s="2727" t="s">
        <v>3348</v>
      </c>
      <c r="D26" s="3587"/>
      <c r="E26" s="3587"/>
      <c r="F26" s="3588"/>
      <c r="G26" s="2733" t="b">
        <v>0</v>
      </c>
      <c r="H26" s="2731"/>
      <c r="I26" s="2732"/>
      <c r="J26" s="2731"/>
      <c r="K26" s="2731"/>
      <c r="L26" s="2757"/>
      <c r="M26" s="2757"/>
      <c r="N26" s="2757"/>
      <c r="O26" s="2757"/>
      <c r="P26" s="3586">
        <f t="shared" si="0"/>
        <v>0</v>
      </c>
      <c r="Q26" s="661"/>
      <c r="R26" s="738"/>
    </row>
    <row r="27" spans="1:18">
      <c r="A27" s="738"/>
      <c r="B27" s="816"/>
      <c r="C27" s="2727" t="s">
        <v>3349</v>
      </c>
      <c r="D27" s="3587"/>
      <c r="E27" s="3587"/>
      <c r="F27" s="3588"/>
      <c r="G27" s="2733" t="b">
        <v>0</v>
      </c>
      <c r="H27" s="2731"/>
      <c r="I27" s="2732"/>
      <c r="J27" s="2731"/>
      <c r="K27" s="2731"/>
      <c r="L27" s="2757"/>
      <c r="M27" s="2757"/>
      <c r="N27" s="2757"/>
      <c r="O27" s="2757"/>
      <c r="P27" s="3586">
        <f t="shared" si="0"/>
        <v>0</v>
      </c>
      <c r="Q27" s="661"/>
      <c r="R27" s="738"/>
    </row>
    <row r="28" spans="1:18">
      <c r="A28" s="738"/>
      <c r="B28" s="816"/>
      <c r="C28" s="2727" t="s">
        <v>3350</v>
      </c>
      <c r="D28" s="3587"/>
      <c r="E28" s="3587"/>
      <c r="F28" s="3588"/>
      <c r="G28" s="2733" t="b">
        <v>0</v>
      </c>
      <c r="H28" s="2731"/>
      <c r="I28" s="2732"/>
      <c r="J28" s="2731"/>
      <c r="K28" s="2731"/>
      <c r="L28" s="2757"/>
      <c r="M28" s="2757"/>
      <c r="N28" s="2757"/>
      <c r="O28" s="2757"/>
      <c r="P28" s="3586">
        <f t="shared" si="0"/>
        <v>0</v>
      </c>
      <c r="Q28" s="661"/>
      <c r="R28" s="738"/>
    </row>
    <row r="29" spans="1:18">
      <c r="A29" s="738"/>
      <c r="B29" s="816"/>
      <c r="C29" s="2727" t="s">
        <v>3351</v>
      </c>
      <c r="D29" s="3587"/>
      <c r="E29" s="3587"/>
      <c r="F29" s="3588"/>
      <c r="G29" s="2733" t="b">
        <v>0</v>
      </c>
      <c r="H29" s="2731"/>
      <c r="I29" s="2732"/>
      <c r="J29" s="2731"/>
      <c r="K29" s="2731"/>
      <c r="L29" s="2757"/>
      <c r="M29" s="2757"/>
      <c r="N29" s="2757"/>
      <c r="O29" s="2757"/>
      <c r="P29" s="3586">
        <f t="shared" si="0"/>
        <v>0</v>
      </c>
      <c r="Q29" s="661"/>
      <c r="R29" s="738"/>
    </row>
    <row r="30" spans="1:18">
      <c r="A30" s="738"/>
      <c r="B30" s="816"/>
      <c r="C30" s="2727" t="s">
        <v>3352</v>
      </c>
      <c r="D30" s="3587"/>
      <c r="E30" s="3587"/>
      <c r="F30" s="3588"/>
      <c r="G30" s="2733" t="b">
        <v>0</v>
      </c>
      <c r="H30" s="2731"/>
      <c r="I30" s="2732"/>
      <c r="J30" s="2731"/>
      <c r="K30" s="2731"/>
      <c r="L30" s="2757"/>
      <c r="M30" s="2757"/>
      <c r="N30" s="2757"/>
      <c r="O30" s="2757"/>
      <c r="P30" s="3586">
        <f t="shared" si="0"/>
        <v>0</v>
      </c>
      <c r="Q30" s="661"/>
      <c r="R30" s="738"/>
    </row>
    <row r="31" spans="1:18">
      <c r="A31" s="738"/>
      <c r="B31" s="816"/>
      <c r="C31" s="2727" t="s">
        <v>3353</v>
      </c>
      <c r="D31" s="3587"/>
      <c r="E31" s="3587"/>
      <c r="F31" s="3588"/>
      <c r="G31" s="2733" t="b">
        <v>0</v>
      </c>
      <c r="H31" s="2731"/>
      <c r="I31" s="2732"/>
      <c r="J31" s="2731"/>
      <c r="K31" s="2731"/>
      <c r="L31" s="2757"/>
      <c r="M31" s="2757"/>
      <c r="N31" s="2757"/>
      <c r="O31" s="2757"/>
      <c r="P31" s="3586">
        <f t="shared" si="0"/>
        <v>0</v>
      </c>
      <c r="Q31" s="661"/>
      <c r="R31" s="738"/>
    </row>
    <row r="32" spans="1:18">
      <c r="A32" s="738"/>
      <c r="B32" s="816"/>
      <c r="C32" s="2727" t="s">
        <v>3354</v>
      </c>
      <c r="D32" s="3587"/>
      <c r="E32" s="3587"/>
      <c r="F32" s="3588"/>
      <c r="G32" s="2733" t="b">
        <v>0</v>
      </c>
      <c r="H32" s="2731"/>
      <c r="I32" s="2732"/>
      <c r="J32" s="2731"/>
      <c r="K32" s="2731"/>
      <c r="L32" s="2757"/>
      <c r="M32" s="2757"/>
      <c r="N32" s="2757"/>
      <c r="O32" s="2757"/>
      <c r="P32" s="3586">
        <f t="shared" si="0"/>
        <v>0</v>
      </c>
      <c r="Q32" s="661"/>
      <c r="R32" s="738"/>
    </row>
    <row r="33" spans="1:18">
      <c r="A33" s="738"/>
      <c r="B33" s="816"/>
      <c r="C33" s="2727" t="s">
        <v>3355</v>
      </c>
      <c r="D33" s="2730"/>
      <c r="E33" s="2730"/>
      <c r="F33" s="2731"/>
      <c r="G33" s="2733" t="b">
        <v>0</v>
      </c>
      <c r="H33" s="2731"/>
      <c r="I33" s="2732"/>
      <c r="J33" s="2731"/>
      <c r="K33" s="2731"/>
      <c r="L33" s="2757"/>
      <c r="M33" s="2757"/>
      <c r="N33" s="2757"/>
      <c r="O33" s="2757"/>
      <c r="P33" s="3586">
        <f t="shared" si="0"/>
        <v>0</v>
      </c>
      <c r="Q33" s="661"/>
      <c r="R33" s="738"/>
    </row>
    <row r="34" spans="1:18">
      <c r="A34" s="738"/>
      <c r="B34" s="816"/>
      <c r="C34" s="2727" t="s">
        <v>3356</v>
      </c>
      <c r="D34" s="2730"/>
      <c r="E34" s="2730"/>
      <c r="F34" s="2731"/>
      <c r="G34" s="2733" t="b">
        <v>1</v>
      </c>
      <c r="H34" s="2731"/>
      <c r="I34" s="2732"/>
      <c r="J34" s="2731"/>
      <c r="K34" s="2731"/>
      <c r="L34" s="2757"/>
      <c r="M34" s="2757"/>
      <c r="N34" s="2757"/>
      <c r="O34" s="2757"/>
      <c r="P34" s="3586">
        <f t="shared" si="0"/>
        <v>0</v>
      </c>
      <c r="Q34" s="661"/>
      <c r="R34" s="738"/>
    </row>
    <row r="35" spans="1:18">
      <c r="A35" s="738"/>
      <c r="B35" s="816"/>
      <c r="C35" s="2734" t="s">
        <v>1649</v>
      </c>
      <c r="D35" s="2735"/>
      <c r="E35" s="2735"/>
      <c r="F35" s="2735"/>
      <c r="G35" s="2736">
        <f>COUNTIF(G15:G34,TRUE)</f>
        <v>1</v>
      </c>
      <c r="H35" s="2735"/>
      <c r="I35" s="2737"/>
      <c r="J35" s="2735"/>
      <c r="K35" s="2735"/>
      <c r="L35" s="3582">
        <f>SUMIF($G$15:$G$34,"TRUE",L15:L34)</f>
        <v>0</v>
      </c>
      <c r="M35" s="3582">
        <f>SUMIF($G$15:$G$34,"TRUE",M15:M34)</f>
        <v>0</v>
      </c>
      <c r="N35" s="3582">
        <f>SUMIF($G$15:$G$34,"TRUE",N15:N34)</f>
        <v>0</v>
      </c>
      <c r="O35" s="3582">
        <f>SUMIF($G$15:$G$34,"TRUE",O15:O34)</f>
        <v>0</v>
      </c>
      <c r="P35" s="3583">
        <f>SUMIF($G$15:$G$34,"TRUE",P15:P34)</f>
        <v>0</v>
      </c>
      <c r="Q35" s="661"/>
      <c r="R35" s="738"/>
    </row>
    <row r="36" spans="1:18">
      <c r="A36" s="738"/>
      <c r="B36" s="816"/>
      <c r="C36" s="2738" t="s">
        <v>1650</v>
      </c>
      <c r="D36" s="2735"/>
      <c r="E36" s="2735"/>
      <c r="F36" s="2735"/>
      <c r="G36" s="2735"/>
      <c r="H36" s="2735"/>
      <c r="I36" s="2737"/>
      <c r="J36" s="2735"/>
      <c r="K36" s="2735"/>
      <c r="L36" s="3582">
        <f>SUM(L15:L34)</f>
        <v>0</v>
      </c>
      <c r="M36" s="3582">
        <f>SUM(M15:M34)</f>
        <v>0</v>
      </c>
      <c r="N36" s="3582">
        <f>SUM(N15:N34)</f>
        <v>0</v>
      </c>
      <c r="O36" s="3582">
        <f>SUM(O15:O34)</f>
        <v>0</v>
      </c>
      <c r="P36" s="3583">
        <f>SUM(P15:P34)</f>
        <v>0</v>
      </c>
      <c r="Q36" s="661"/>
      <c r="R36" s="738"/>
    </row>
    <row r="37" spans="1:18">
      <c r="A37" s="738"/>
      <c r="B37" s="816"/>
      <c r="C37" s="2729" t="s">
        <v>1651</v>
      </c>
      <c r="D37" s="2730"/>
      <c r="E37" s="2730"/>
      <c r="F37" s="2731"/>
      <c r="G37" s="2731"/>
      <c r="H37" s="2731"/>
      <c r="I37" s="2732"/>
      <c r="J37" s="2731"/>
      <c r="K37" s="2731"/>
      <c r="L37" s="2732"/>
      <c r="M37" s="2732"/>
      <c r="N37" s="2732"/>
      <c r="O37" s="2731"/>
      <c r="P37" s="744"/>
      <c r="Q37" s="661"/>
      <c r="R37" s="738"/>
    </row>
    <row r="38" spans="1:18">
      <c r="A38" s="738"/>
      <c r="B38" s="816"/>
      <c r="C38" s="2727" t="s">
        <v>3357</v>
      </c>
      <c r="D38" s="2730"/>
      <c r="E38" s="2730"/>
      <c r="F38" s="2731"/>
      <c r="G38" s="948" t="b">
        <v>1</v>
      </c>
      <c r="H38" s="2731"/>
      <c r="I38" s="2732"/>
      <c r="J38" s="2731"/>
      <c r="K38" s="2731"/>
      <c r="L38" s="2757"/>
      <c r="M38" s="2757"/>
      <c r="N38" s="2757"/>
      <c r="O38" s="2757"/>
      <c r="P38" s="3586">
        <f>+N38+O38</f>
        <v>0</v>
      </c>
      <c r="Q38" s="661"/>
      <c r="R38" s="738"/>
    </row>
    <row r="39" spans="1:18">
      <c r="A39" s="738"/>
      <c r="B39" s="816"/>
      <c r="C39" s="2727" t="s">
        <v>3358</v>
      </c>
      <c r="D39" s="3587"/>
      <c r="E39" s="3587"/>
      <c r="F39" s="3588"/>
      <c r="G39" s="948" t="b">
        <v>1</v>
      </c>
      <c r="H39" s="2731"/>
      <c r="I39" s="2732"/>
      <c r="J39" s="2731"/>
      <c r="K39" s="2731"/>
      <c r="L39" s="2757"/>
      <c r="M39" s="2757"/>
      <c r="N39" s="2757"/>
      <c r="O39" s="2757"/>
      <c r="P39" s="3586">
        <f t="shared" ref="P39:P57" si="1">+N39+O39</f>
        <v>0</v>
      </c>
      <c r="Q39" s="661"/>
      <c r="R39" s="738"/>
    </row>
    <row r="40" spans="1:18">
      <c r="A40" s="738"/>
      <c r="B40" s="816"/>
      <c r="C40" s="2727" t="s">
        <v>3359</v>
      </c>
      <c r="D40" s="3587"/>
      <c r="E40" s="3587"/>
      <c r="F40" s="3588"/>
      <c r="G40" s="948" t="b">
        <v>1</v>
      </c>
      <c r="H40" s="2731"/>
      <c r="I40" s="2732"/>
      <c r="J40" s="2731"/>
      <c r="K40" s="2731"/>
      <c r="L40" s="2757"/>
      <c r="M40" s="2757"/>
      <c r="N40" s="2757"/>
      <c r="O40" s="2757"/>
      <c r="P40" s="3586">
        <f t="shared" si="1"/>
        <v>0</v>
      </c>
      <c r="Q40" s="661"/>
      <c r="R40" s="738"/>
    </row>
    <row r="41" spans="1:18">
      <c r="A41" s="738"/>
      <c r="B41" s="816"/>
      <c r="C41" s="2727" t="s">
        <v>3360</v>
      </c>
      <c r="D41" s="3587"/>
      <c r="E41" s="3587"/>
      <c r="F41" s="3588"/>
      <c r="G41" s="948" t="b">
        <v>1</v>
      </c>
      <c r="H41" s="2731"/>
      <c r="I41" s="2732"/>
      <c r="J41" s="2731"/>
      <c r="K41" s="2731"/>
      <c r="L41" s="2757"/>
      <c r="M41" s="2757"/>
      <c r="N41" s="2757"/>
      <c r="O41" s="2757"/>
      <c r="P41" s="3586">
        <f t="shared" si="1"/>
        <v>0</v>
      </c>
      <c r="Q41" s="661"/>
      <c r="R41" s="738"/>
    </row>
    <row r="42" spans="1:18">
      <c r="A42" s="738"/>
      <c r="B42" s="816"/>
      <c r="C42" s="2727" t="s">
        <v>3361</v>
      </c>
      <c r="D42" s="3587"/>
      <c r="E42" s="3587"/>
      <c r="F42" s="3588"/>
      <c r="G42" s="948" t="b">
        <v>1</v>
      </c>
      <c r="H42" s="2731"/>
      <c r="I42" s="2732"/>
      <c r="J42" s="2731"/>
      <c r="K42" s="2731"/>
      <c r="L42" s="2757"/>
      <c r="M42" s="2757"/>
      <c r="N42" s="2757"/>
      <c r="O42" s="2757"/>
      <c r="P42" s="3586">
        <f t="shared" si="1"/>
        <v>0</v>
      </c>
      <c r="Q42" s="661"/>
      <c r="R42" s="738"/>
    </row>
    <row r="43" spans="1:18">
      <c r="A43" s="738"/>
      <c r="B43" s="816"/>
      <c r="C43" s="2727" t="s">
        <v>3362</v>
      </c>
      <c r="D43" s="3587"/>
      <c r="E43" s="3587"/>
      <c r="F43" s="3588"/>
      <c r="G43" s="948" t="b">
        <v>1</v>
      </c>
      <c r="H43" s="2731"/>
      <c r="I43" s="2732"/>
      <c r="J43" s="2731"/>
      <c r="K43" s="2731"/>
      <c r="L43" s="2757"/>
      <c r="M43" s="2757"/>
      <c r="N43" s="2757"/>
      <c r="O43" s="2757"/>
      <c r="P43" s="3586">
        <f t="shared" si="1"/>
        <v>0</v>
      </c>
      <c r="Q43" s="661"/>
      <c r="R43" s="738"/>
    </row>
    <row r="44" spans="1:18">
      <c r="A44" s="738"/>
      <c r="B44" s="816"/>
      <c r="C44" s="2727" t="s">
        <v>3363</v>
      </c>
      <c r="D44" s="3587"/>
      <c r="E44" s="3587"/>
      <c r="F44" s="3588"/>
      <c r="G44" s="948" t="b">
        <v>1</v>
      </c>
      <c r="H44" s="2731"/>
      <c r="I44" s="2732"/>
      <c r="J44" s="2731"/>
      <c r="K44" s="2731"/>
      <c r="L44" s="2757"/>
      <c r="M44" s="2757"/>
      <c r="N44" s="2757"/>
      <c r="O44" s="2757"/>
      <c r="P44" s="3586">
        <f t="shared" si="1"/>
        <v>0</v>
      </c>
      <c r="Q44" s="661"/>
      <c r="R44" s="738"/>
    </row>
    <row r="45" spans="1:18">
      <c r="A45" s="738"/>
      <c r="B45" s="816"/>
      <c r="C45" s="2727" t="s">
        <v>3364</v>
      </c>
      <c r="D45" s="3587"/>
      <c r="E45" s="3587"/>
      <c r="F45" s="3588"/>
      <c r="G45" s="948" t="b">
        <v>1</v>
      </c>
      <c r="H45" s="2731"/>
      <c r="I45" s="2732"/>
      <c r="J45" s="2731"/>
      <c r="K45" s="2731"/>
      <c r="L45" s="2757"/>
      <c r="M45" s="2757"/>
      <c r="N45" s="2757"/>
      <c r="O45" s="2757"/>
      <c r="P45" s="3586">
        <f t="shared" si="1"/>
        <v>0</v>
      </c>
      <c r="Q45" s="661"/>
      <c r="R45" s="738"/>
    </row>
    <row r="46" spans="1:18">
      <c r="A46" s="738"/>
      <c r="B46" s="816"/>
      <c r="C46" s="2727" t="s">
        <v>3365</v>
      </c>
      <c r="D46" s="3587"/>
      <c r="E46" s="3587"/>
      <c r="F46" s="3588"/>
      <c r="G46" s="948" t="b">
        <v>1</v>
      </c>
      <c r="H46" s="2731"/>
      <c r="I46" s="2732"/>
      <c r="J46" s="2731"/>
      <c r="K46" s="2731"/>
      <c r="L46" s="2757"/>
      <c r="M46" s="2757"/>
      <c r="N46" s="2757"/>
      <c r="O46" s="2757"/>
      <c r="P46" s="3586">
        <f t="shared" si="1"/>
        <v>0</v>
      </c>
      <c r="Q46" s="661"/>
      <c r="R46" s="738"/>
    </row>
    <row r="47" spans="1:18">
      <c r="A47" s="738"/>
      <c r="B47" s="816"/>
      <c r="C47" s="2727" t="s">
        <v>3366</v>
      </c>
      <c r="D47" s="3587"/>
      <c r="E47" s="3587"/>
      <c r="F47" s="3588"/>
      <c r="G47" s="948" t="b">
        <v>1</v>
      </c>
      <c r="H47" s="2731"/>
      <c r="I47" s="2732"/>
      <c r="J47" s="2731"/>
      <c r="K47" s="2731"/>
      <c r="L47" s="2757"/>
      <c r="M47" s="2757"/>
      <c r="N47" s="2757"/>
      <c r="O47" s="2757"/>
      <c r="P47" s="3586">
        <f t="shared" si="1"/>
        <v>0</v>
      </c>
      <c r="Q47" s="661"/>
      <c r="R47" s="738"/>
    </row>
    <row r="48" spans="1:18">
      <c r="A48" s="738"/>
      <c r="B48" s="816"/>
      <c r="C48" s="2727" t="s">
        <v>3367</v>
      </c>
      <c r="D48" s="3587"/>
      <c r="E48" s="3587"/>
      <c r="F48" s="3588"/>
      <c r="G48" s="948" t="b">
        <v>1</v>
      </c>
      <c r="H48" s="2731"/>
      <c r="I48" s="2732"/>
      <c r="J48" s="2731"/>
      <c r="K48" s="2731"/>
      <c r="L48" s="2757"/>
      <c r="M48" s="2757"/>
      <c r="N48" s="2757"/>
      <c r="O48" s="2757"/>
      <c r="P48" s="3586">
        <f t="shared" si="1"/>
        <v>0</v>
      </c>
      <c r="Q48" s="661"/>
      <c r="R48" s="738"/>
    </row>
    <row r="49" spans="1:18">
      <c r="A49" s="738"/>
      <c r="B49" s="816"/>
      <c r="C49" s="2727" t="s">
        <v>3368</v>
      </c>
      <c r="D49" s="3587"/>
      <c r="E49" s="3587"/>
      <c r="F49" s="3588"/>
      <c r="G49" s="948" t="b">
        <v>1</v>
      </c>
      <c r="H49" s="2731"/>
      <c r="I49" s="2732"/>
      <c r="J49" s="2731"/>
      <c r="K49" s="2731"/>
      <c r="L49" s="2757"/>
      <c r="M49" s="2757"/>
      <c r="N49" s="2757"/>
      <c r="O49" s="2757"/>
      <c r="P49" s="3586">
        <f t="shared" si="1"/>
        <v>0</v>
      </c>
      <c r="Q49" s="661"/>
      <c r="R49" s="738"/>
    </row>
    <row r="50" spans="1:18">
      <c r="A50" s="738"/>
      <c r="B50" s="816"/>
      <c r="C50" s="2727" t="s">
        <v>3369</v>
      </c>
      <c r="D50" s="3587"/>
      <c r="E50" s="3587"/>
      <c r="F50" s="3588"/>
      <c r="G50" s="948" t="b">
        <v>1</v>
      </c>
      <c r="H50" s="2731"/>
      <c r="I50" s="2732"/>
      <c r="J50" s="2731"/>
      <c r="K50" s="2731"/>
      <c r="L50" s="2757"/>
      <c r="M50" s="2757"/>
      <c r="N50" s="2757"/>
      <c r="O50" s="2757"/>
      <c r="P50" s="3586">
        <f t="shared" si="1"/>
        <v>0</v>
      </c>
      <c r="Q50" s="661"/>
      <c r="R50" s="738"/>
    </row>
    <row r="51" spans="1:18">
      <c r="A51" s="738"/>
      <c r="B51" s="816"/>
      <c r="C51" s="2727" t="s">
        <v>3370</v>
      </c>
      <c r="D51" s="3587"/>
      <c r="E51" s="3587"/>
      <c r="F51" s="3588"/>
      <c r="G51" s="948" t="b">
        <v>1</v>
      </c>
      <c r="H51" s="2731"/>
      <c r="I51" s="2732"/>
      <c r="J51" s="2731"/>
      <c r="K51" s="2731"/>
      <c r="L51" s="2757"/>
      <c r="M51" s="2757"/>
      <c r="N51" s="2757"/>
      <c r="O51" s="2757"/>
      <c r="P51" s="3586">
        <f t="shared" si="1"/>
        <v>0</v>
      </c>
      <c r="Q51" s="661"/>
      <c r="R51" s="738"/>
    </row>
    <row r="52" spans="1:18">
      <c r="A52" s="738"/>
      <c r="B52" s="816"/>
      <c r="C52" s="2727" t="s">
        <v>3371</v>
      </c>
      <c r="D52" s="3587"/>
      <c r="E52" s="3587"/>
      <c r="F52" s="3588"/>
      <c r="G52" s="948" t="b">
        <v>1</v>
      </c>
      <c r="H52" s="2731"/>
      <c r="I52" s="2732"/>
      <c r="J52" s="2731"/>
      <c r="K52" s="2731"/>
      <c r="L52" s="2757"/>
      <c r="M52" s="2757"/>
      <c r="N52" s="2757"/>
      <c r="O52" s="2757"/>
      <c r="P52" s="3586">
        <f t="shared" si="1"/>
        <v>0</v>
      </c>
      <c r="Q52" s="661"/>
      <c r="R52" s="738"/>
    </row>
    <row r="53" spans="1:18">
      <c r="A53" s="738"/>
      <c r="B53" s="816"/>
      <c r="C53" s="2727" t="s">
        <v>3372</v>
      </c>
      <c r="D53" s="3587"/>
      <c r="E53" s="3587"/>
      <c r="F53" s="3588"/>
      <c r="G53" s="948" t="b">
        <v>1</v>
      </c>
      <c r="H53" s="2731"/>
      <c r="I53" s="2732"/>
      <c r="J53" s="2731"/>
      <c r="K53" s="2731"/>
      <c r="L53" s="2757"/>
      <c r="M53" s="2757"/>
      <c r="N53" s="2757"/>
      <c r="O53" s="2757"/>
      <c r="P53" s="3586">
        <f t="shared" si="1"/>
        <v>0</v>
      </c>
      <c r="Q53" s="661"/>
      <c r="R53" s="738"/>
    </row>
    <row r="54" spans="1:18">
      <c r="A54" s="738"/>
      <c r="B54" s="816"/>
      <c r="C54" s="2727" t="s">
        <v>3373</v>
      </c>
      <c r="D54" s="3587"/>
      <c r="E54" s="3587"/>
      <c r="F54" s="3588"/>
      <c r="G54" s="948" t="b">
        <v>1</v>
      </c>
      <c r="H54" s="2731"/>
      <c r="I54" s="2732"/>
      <c r="J54" s="2731"/>
      <c r="K54" s="2731"/>
      <c r="L54" s="2757"/>
      <c r="M54" s="2757"/>
      <c r="N54" s="2757"/>
      <c r="O54" s="2757"/>
      <c r="P54" s="3586">
        <f t="shared" si="1"/>
        <v>0</v>
      </c>
      <c r="Q54" s="661"/>
      <c r="R54" s="738"/>
    </row>
    <row r="55" spans="1:18">
      <c r="A55" s="738"/>
      <c r="B55" s="816"/>
      <c r="C55" s="2727" t="s">
        <v>3374</v>
      </c>
      <c r="D55" s="3587"/>
      <c r="E55" s="3587"/>
      <c r="F55" s="3588"/>
      <c r="G55" s="948" t="b">
        <v>1</v>
      </c>
      <c r="H55" s="2731"/>
      <c r="I55" s="2732"/>
      <c r="J55" s="2731"/>
      <c r="K55" s="2731"/>
      <c r="L55" s="2757"/>
      <c r="M55" s="2757"/>
      <c r="N55" s="2757"/>
      <c r="O55" s="2757"/>
      <c r="P55" s="3586">
        <f t="shared" si="1"/>
        <v>0</v>
      </c>
      <c r="Q55" s="661"/>
      <c r="R55" s="738"/>
    </row>
    <row r="56" spans="1:18">
      <c r="A56" s="738"/>
      <c r="B56" s="816"/>
      <c r="C56" s="2727" t="s">
        <v>3375</v>
      </c>
      <c r="D56" s="3587"/>
      <c r="E56" s="3587"/>
      <c r="F56" s="3588"/>
      <c r="G56" s="948" t="b">
        <v>1</v>
      </c>
      <c r="H56" s="2731"/>
      <c r="I56" s="2732"/>
      <c r="J56" s="2731"/>
      <c r="K56" s="2731"/>
      <c r="L56" s="2757"/>
      <c r="M56" s="2757"/>
      <c r="N56" s="2757"/>
      <c r="O56" s="2757"/>
      <c r="P56" s="3586">
        <f t="shared" si="1"/>
        <v>0</v>
      </c>
      <c r="Q56" s="661"/>
      <c r="R56" s="738"/>
    </row>
    <row r="57" spans="1:18">
      <c r="A57" s="738"/>
      <c r="B57" s="816"/>
      <c r="C57" s="2727" t="s">
        <v>3376</v>
      </c>
      <c r="D57" s="2730"/>
      <c r="E57" s="2730"/>
      <c r="F57" s="2731"/>
      <c r="G57" s="948" t="b">
        <v>1</v>
      </c>
      <c r="H57" s="2731"/>
      <c r="I57" s="2732"/>
      <c r="J57" s="2731"/>
      <c r="K57" s="2731"/>
      <c r="L57" s="2757"/>
      <c r="M57" s="2757"/>
      <c r="N57" s="2757"/>
      <c r="O57" s="2757"/>
      <c r="P57" s="3586">
        <f t="shared" si="1"/>
        <v>0</v>
      </c>
      <c r="Q57" s="661"/>
      <c r="R57" s="738"/>
    </row>
    <row r="58" spans="1:18">
      <c r="A58" s="738"/>
      <c r="B58" s="816"/>
      <c r="C58" s="2734" t="s">
        <v>1649</v>
      </c>
      <c r="D58" s="2735"/>
      <c r="E58" s="2735"/>
      <c r="F58" s="2735"/>
      <c r="G58" s="2736">
        <f>COUNTIF(G38:G57,TRUE)</f>
        <v>20</v>
      </c>
      <c r="H58" s="2735"/>
      <c r="I58" s="2737"/>
      <c r="J58" s="2735"/>
      <c r="K58" s="2735"/>
      <c r="L58" s="3582">
        <f>SUMIF($G$38:$G$57,"TRUE",L38:L57)</f>
        <v>0</v>
      </c>
      <c r="M58" s="3582">
        <f>SUMIF($G$38:$G$57,"TRUE",M38:M57)</f>
        <v>0</v>
      </c>
      <c r="N58" s="3582">
        <f>SUMIF($G$38:$G$57,"TRUE",N38:N57)</f>
        <v>0</v>
      </c>
      <c r="O58" s="3582">
        <f>SUMIF($G$38:$G$57,"TRUE",O38:O57)</f>
        <v>0</v>
      </c>
      <c r="P58" s="3583">
        <f>SUMIF($G$38:$G$57,"TRUE",P38:P57)</f>
        <v>0</v>
      </c>
      <c r="Q58" s="661"/>
      <c r="R58" s="738"/>
    </row>
    <row r="59" spans="1:18">
      <c r="A59" s="738"/>
      <c r="B59" s="816"/>
      <c r="C59" s="2738" t="s">
        <v>1652</v>
      </c>
      <c r="D59" s="2735"/>
      <c r="E59" s="2735"/>
      <c r="F59" s="2735"/>
      <c r="G59" s="2735"/>
      <c r="H59" s="2735"/>
      <c r="I59" s="2737"/>
      <c r="J59" s="2735"/>
      <c r="K59" s="2735"/>
      <c r="L59" s="3582">
        <f>SUM(L38:L57)</f>
        <v>0</v>
      </c>
      <c r="M59" s="3582">
        <f>SUM(M38:M57)</f>
        <v>0</v>
      </c>
      <c r="N59" s="3582">
        <f>SUM(N38:N57)</f>
        <v>0</v>
      </c>
      <c r="O59" s="3582">
        <f>SUM(O38:O57)</f>
        <v>0</v>
      </c>
      <c r="P59" s="3583">
        <f>SUM(P38:P57)</f>
        <v>0</v>
      </c>
      <c r="Q59" s="661"/>
      <c r="R59" s="738"/>
    </row>
    <row r="60" spans="1:18">
      <c r="A60" s="738"/>
      <c r="B60" s="816"/>
      <c r="C60" s="2729" t="s">
        <v>274</v>
      </c>
      <c r="D60" s="2730"/>
      <c r="E60" s="2730"/>
      <c r="F60" s="2739"/>
      <c r="G60" s="2739"/>
      <c r="H60" s="2739"/>
      <c r="I60" s="2740"/>
      <c r="J60" s="2739"/>
      <c r="K60" s="2739"/>
      <c r="L60" s="2740"/>
      <c r="M60" s="2740"/>
      <c r="N60" s="2740"/>
      <c r="O60" s="2739"/>
      <c r="P60" s="383"/>
      <c r="Q60" s="661"/>
      <c r="R60" s="738"/>
    </row>
    <row r="61" spans="1:18">
      <c r="A61" s="738"/>
      <c r="B61" s="816"/>
      <c r="C61" s="2724" t="s">
        <v>1653</v>
      </c>
      <c r="D61" s="2725"/>
      <c r="E61" s="674"/>
      <c r="F61" s="950"/>
      <c r="G61" s="950"/>
      <c r="H61" s="951"/>
      <c r="I61" s="951"/>
      <c r="J61" s="951"/>
      <c r="K61" s="951"/>
      <c r="L61" s="951"/>
      <c r="M61" s="951"/>
      <c r="N61" s="951"/>
      <c r="O61" s="950"/>
      <c r="P61" s="745"/>
      <c r="Q61" s="661"/>
      <c r="R61" s="738"/>
    </row>
    <row r="62" spans="1:18">
      <c r="A62" s="738"/>
      <c r="B62" s="816"/>
      <c r="C62" s="2727" t="s">
        <v>3377</v>
      </c>
      <c r="D62" s="2730"/>
      <c r="E62" s="2730"/>
      <c r="F62" s="2731"/>
      <c r="G62" s="948" t="b">
        <v>1</v>
      </c>
      <c r="H62" s="2731"/>
      <c r="I62" s="2732"/>
      <c r="J62" s="2731"/>
      <c r="K62" s="2731"/>
      <c r="L62" s="2757"/>
      <c r="M62" s="2757"/>
      <c r="N62" s="2757"/>
      <c r="O62" s="2757"/>
      <c r="P62" s="3586">
        <f>+N62+O62</f>
        <v>0</v>
      </c>
      <c r="Q62" s="661"/>
      <c r="R62" s="738"/>
    </row>
    <row r="63" spans="1:18">
      <c r="A63" s="738"/>
      <c r="B63" s="816"/>
      <c r="C63" s="2727" t="s">
        <v>3378</v>
      </c>
      <c r="D63" s="3587"/>
      <c r="E63" s="3587"/>
      <c r="F63" s="3588"/>
      <c r="G63" s="948" t="b">
        <v>1</v>
      </c>
      <c r="H63" s="2731"/>
      <c r="I63" s="2732"/>
      <c r="J63" s="2731"/>
      <c r="K63" s="2731"/>
      <c r="L63" s="2757"/>
      <c r="M63" s="2757"/>
      <c r="N63" s="2757"/>
      <c r="O63" s="2757"/>
      <c r="P63" s="3586">
        <f t="shared" ref="P63:P81" si="2">+N63+O63</f>
        <v>0</v>
      </c>
      <c r="Q63" s="661"/>
      <c r="R63" s="738"/>
    </row>
    <row r="64" spans="1:18">
      <c r="A64" s="738"/>
      <c r="B64" s="816"/>
      <c r="C64" s="2727" t="s">
        <v>3379</v>
      </c>
      <c r="D64" s="3587"/>
      <c r="E64" s="3587"/>
      <c r="F64" s="3588"/>
      <c r="G64" s="948" t="b">
        <v>1</v>
      </c>
      <c r="H64" s="2731"/>
      <c r="I64" s="2732"/>
      <c r="J64" s="2731"/>
      <c r="K64" s="2731"/>
      <c r="L64" s="2757"/>
      <c r="M64" s="2757"/>
      <c r="N64" s="2757"/>
      <c r="O64" s="2757"/>
      <c r="P64" s="3586">
        <f t="shared" si="2"/>
        <v>0</v>
      </c>
      <c r="Q64" s="661"/>
      <c r="R64" s="738"/>
    </row>
    <row r="65" spans="1:18">
      <c r="A65" s="738"/>
      <c r="B65" s="816"/>
      <c r="C65" s="2727" t="s">
        <v>3380</v>
      </c>
      <c r="D65" s="3587"/>
      <c r="E65" s="3587"/>
      <c r="F65" s="3588"/>
      <c r="G65" s="948" t="b">
        <v>1</v>
      </c>
      <c r="H65" s="2731"/>
      <c r="I65" s="2732"/>
      <c r="J65" s="2731"/>
      <c r="K65" s="2731"/>
      <c r="L65" s="2757"/>
      <c r="M65" s="2757"/>
      <c r="N65" s="2757"/>
      <c r="O65" s="2757"/>
      <c r="P65" s="3586">
        <f t="shared" si="2"/>
        <v>0</v>
      </c>
      <c r="Q65" s="661"/>
      <c r="R65" s="738"/>
    </row>
    <row r="66" spans="1:18">
      <c r="A66" s="738"/>
      <c r="B66" s="816"/>
      <c r="C66" s="2727" t="s">
        <v>3381</v>
      </c>
      <c r="D66" s="3587"/>
      <c r="E66" s="3587"/>
      <c r="F66" s="3588"/>
      <c r="G66" s="948" t="b">
        <v>1</v>
      </c>
      <c r="H66" s="2731"/>
      <c r="I66" s="2732"/>
      <c r="J66" s="2731"/>
      <c r="K66" s="2731"/>
      <c r="L66" s="2757"/>
      <c r="M66" s="2757"/>
      <c r="N66" s="2757"/>
      <c r="O66" s="2757"/>
      <c r="P66" s="3586">
        <f t="shared" si="2"/>
        <v>0</v>
      </c>
      <c r="Q66" s="661"/>
      <c r="R66" s="738"/>
    </row>
    <row r="67" spans="1:18">
      <c r="A67" s="738"/>
      <c r="B67" s="816"/>
      <c r="C67" s="2727" t="s">
        <v>3382</v>
      </c>
      <c r="D67" s="3587"/>
      <c r="E67" s="3587"/>
      <c r="F67" s="3588"/>
      <c r="G67" s="948" t="b">
        <v>1</v>
      </c>
      <c r="H67" s="2731"/>
      <c r="I67" s="2732"/>
      <c r="J67" s="2731"/>
      <c r="K67" s="2731"/>
      <c r="L67" s="2757"/>
      <c r="M67" s="2757"/>
      <c r="N67" s="2757"/>
      <c r="O67" s="2757"/>
      <c r="P67" s="3586">
        <f t="shared" si="2"/>
        <v>0</v>
      </c>
      <c r="Q67" s="661"/>
      <c r="R67" s="738"/>
    </row>
    <row r="68" spans="1:18">
      <c r="A68" s="738"/>
      <c r="B68" s="816"/>
      <c r="C68" s="2727" t="s">
        <v>3383</v>
      </c>
      <c r="D68" s="3587"/>
      <c r="E68" s="3587"/>
      <c r="F68" s="3588"/>
      <c r="G68" s="948" t="b">
        <v>1</v>
      </c>
      <c r="H68" s="2731"/>
      <c r="I68" s="2732"/>
      <c r="J68" s="2731"/>
      <c r="K68" s="2731"/>
      <c r="L68" s="2757"/>
      <c r="M68" s="2757"/>
      <c r="N68" s="2757"/>
      <c r="O68" s="2757"/>
      <c r="P68" s="3586">
        <f t="shared" si="2"/>
        <v>0</v>
      </c>
      <c r="Q68" s="661"/>
      <c r="R68" s="738"/>
    </row>
    <row r="69" spans="1:18">
      <c r="A69" s="738"/>
      <c r="B69" s="816"/>
      <c r="C69" s="2727" t="s">
        <v>3384</v>
      </c>
      <c r="D69" s="3587"/>
      <c r="E69" s="3587"/>
      <c r="F69" s="3588"/>
      <c r="G69" s="948" t="b">
        <v>1</v>
      </c>
      <c r="H69" s="2731"/>
      <c r="I69" s="2732"/>
      <c r="J69" s="2731"/>
      <c r="K69" s="2731"/>
      <c r="L69" s="2757"/>
      <c r="M69" s="2757"/>
      <c r="N69" s="2757"/>
      <c r="O69" s="2757"/>
      <c r="P69" s="3586">
        <f t="shared" si="2"/>
        <v>0</v>
      </c>
      <c r="Q69" s="661"/>
      <c r="R69" s="738"/>
    </row>
    <row r="70" spans="1:18">
      <c r="A70" s="738"/>
      <c r="B70" s="816"/>
      <c r="C70" s="2727" t="s">
        <v>3385</v>
      </c>
      <c r="D70" s="3587"/>
      <c r="E70" s="3587"/>
      <c r="F70" s="3588"/>
      <c r="G70" s="948" t="b">
        <v>1</v>
      </c>
      <c r="H70" s="2731"/>
      <c r="I70" s="2732"/>
      <c r="J70" s="2731"/>
      <c r="K70" s="2731"/>
      <c r="L70" s="2757"/>
      <c r="M70" s="2757"/>
      <c r="N70" s="2757"/>
      <c r="O70" s="2757"/>
      <c r="P70" s="3586">
        <f t="shared" si="2"/>
        <v>0</v>
      </c>
      <c r="Q70" s="661"/>
      <c r="R70" s="738"/>
    </row>
    <row r="71" spans="1:18">
      <c r="A71" s="738"/>
      <c r="B71" s="816"/>
      <c r="C71" s="2727" t="s">
        <v>3386</v>
      </c>
      <c r="D71" s="3587"/>
      <c r="E71" s="3587"/>
      <c r="F71" s="3588"/>
      <c r="G71" s="948" t="b">
        <v>1</v>
      </c>
      <c r="H71" s="2731"/>
      <c r="I71" s="2732"/>
      <c r="J71" s="2731"/>
      <c r="K71" s="2731"/>
      <c r="L71" s="2757"/>
      <c r="M71" s="2757"/>
      <c r="N71" s="2757"/>
      <c r="O71" s="2757"/>
      <c r="P71" s="3586">
        <f t="shared" si="2"/>
        <v>0</v>
      </c>
      <c r="Q71" s="661"/>
      <c r="R71" s="738"/>
    </row>
    <row r="72" spans="1:18">
      <c r="A72" s="738"/>
      <c r="B72" s="816"/>
      <c r="C72" s="2727" t="s">
        <v>3387</v>
      </c>
      <c r="D72" s="3587"/>
      <c r="E72" s="3587"/>
      <c r="F72" s="3588"/>
      <c r="G72" s="948" t="b">
        <v>1</v>
      </c>
      <c r="H72" s="2731"/>
      <c r="I72" s="2732"/>
      <c r="J72" s="2731"/>
      <c r="K72" s="2731"/>
      <c r="L72" s="2757"/>
      <c r="M72" s="2757"/>
      <c r="N72" s="2757"/>
      <c r="O72" s="2757"/>
      <c r="P72" s="3586">
        <f t="shared" si="2"/>
        <v>0</v>
      </c>
      <c r="Q72" s="661"/>
      <c r="R72" s="738"/>
    </row>
    <row r="73" spans="1:18">
      <c r="A73" s="738"/>
      <c r="B73" s="816"/>
      <c r="C73" s="2727" t="s">
        <v>3388</v>
      </c>
      <c r="D73" s="3587"/>
      <c r="E73" s="3587"/>
      <c r="F73" s="3588"/>
      <c r="G73" s="948" t="b">
        <v>1</v>
      </c>
      <c r="H73" s="2731"/>
      <c r="I73" s="2732"/>
      <c r="J73" s="2731"/>
      <c r="K73" s="2731"/>
      <c r="L73" s="2757"/>
      <c r="M73" s="2757"/>
      <c r="N73" s="2757"/>
      <c r="O73" s="2757"/>
      <c r="P73" s="3586">
        <f t="shared" si="2"/>
        <v>0</v>
      </c>
      <c r="Q73" s="661"/>
      <c r="R73" s="738"/>
    </row>
    <row r="74" spans="1:18">
      <c r="A74" s="738"/>
      <c r="B74" s="816"/>
      <c r="C74" s="2727" t="s">
        <v>3389</v>
      </c>
      <c r="D74" s="3587"/>
      <c r="E74" s="3587"/>
      <c r="F74" s="3588"/>
      <c r="G74" s="948" t="b">
        <v>1</v>
      </c>
      <c r="H74" s="2731"/>
      <c r="I74" s="2732"/>
      <c r="J74" s="2731"/>
      <c r="K74" s="2731"/>
      <c r="L74" s="2757"/>
      <c r="M74" s="2757"/>
      <c r="N74" s="2757"/>
      <c r="O74" s="2757"/>
      <c r="P74" s="3586">
        <f t="shared" si="2"/>
        <v>0</v>
      </c>
      <c r="Q74" s="661"/>
      <c r="R74" s="738"/>
    </row>
    <row r="75" spans="1:18">
      <c r="A75" s="738"/>
      <c r="B75" s="816"/>
      <c r="C75" s="2727" t="s">
        <v>3390</v>
      </c>
      <c r="D75" s="3587"/>
      <c r="E75" s="3587"/>
      <c r="F75" s="3588"/>
      <c r="G75" s="948" t="b">
        <v>1</v>
      </c>
      <c r="H75" s="2731"/>
      <c r="I75" s="2732"/>
      <c r="J75" s="2731"/>
      <c r="K75" s="2731"/>
      <c r="L75" s="2757"/>
      <c r="M75" s="2757"/>
      <c r="N75" s="2757"/>
      <c r="O75" s="2757"/>
      <c r="P75" s="3586">
        <f t="shared" si="2"/>
        <v>0</v>
      </c>
      <c r="Q75" s="661"/>
      <c r="R75" s="738"/>
    </row>
    <row r="76" spans="1:18">
      <c r="A76" s="738"/>
      <c r="B76" s="816"/>
      <c r="C76" s="2727" t="s">
        <v>3391</v>
      </c>
      <c r="D76" s="3587"/>
      <c r="E76" s="3587"/>
      <c r="F76" s="3588"/>
      <c r="G76" s="948" t="b">
        <v>1</v>
      </c>
      <c r="H76" s="2731"/>
      <c r="I76" s="2732"/>
      <c r="J76" s="2731"/>
      <c r="K76" s="2731"/>
      <c r="L76" s="2757"/>
      <c r="M76" s="2757"/>
      <c r="N76" s="2757"/>
      <c r="O76" s="2757"/>
      <c r="P76" s="3586">
        <f t="shared" si="2"/>
        <v>0</v>
      </c>
      <c r="Q76" s="661"/>
      <c r="R76" s="738"/>
    </row>
    <row r="77" spans="1:18">
      <c r="A77" s="738"/>
      <c r="B77" s="816"/>
      <c r="C77" s="2727" t="s">
        <v>3392</v>
      </c>
      <c r="D77" s="3587"/>
      <c r="E77" s="3587"/>
      <c r="F77" s="3588"/>
      <c r="G77" s="948" t="b">
        <v>1</v>
      </c>
      <c r="H77" s="2731"/>
      <c r="I77" s="2732"/>
      <c r="J77" s="2731"/>
      <c r="K77" s="2731"/>
      <c r="L77" s="2757"/>
      <c r="M77" s="2757"/>
      <c r="N77" s="2757"/>
      <c r="O77" s="2757"/>
      <c r="P77" s="3586">
        <f t="shared" si="2"/>
        <v>0</v>
      </c>
      <c r="Q77" s="661"/>
      <c r="R77" s="738"/>
    </row>
    <row r="78" spans="1:18">
      <c r="A78" s="738"/>
      <c r="B78" s="816"/>
      <c r="C78" s="2727" t="s">
        <v>3393</v>
      </c>
      <c r="D78" s="3587"/>
      <c r="E78" s="3587"/>
      <c r="F78" s="3588"/>
      <c r="G78" s="948" t="b">
        <v>1</v>
      </c>
      <c r="H78" s="2731"/>
      <c r="I78" s="2732"/>
      <c r="J78" s="2731"/>
      <c r="K78" s="2731"/>
      <c r="L78" s="2757"/>
      <c r="M78" s="2757"/>
      <c r="N78" s="2757"/>
      <c r="O78" s="2757"/>
      <c r="P78" s="3586">
        <f t="shared" si="2"/>
        <v>0</v>
      </c>
      <c r="Q78" s="661"/>
      <c r="R78" s="738"/>
    </row>
    <row r="79" spans="1:18">
      <c r="A79" s="738"/>
      <c r="B79" s="816"/>
      <c r="C79" s="2727" t="s">
        <v>3394</v>
      </c>
      <c r="D79" s="3587"/>
      <c r="E79" s="3587"/>
      <c r="F79" s="3588"/>
      <c r="G79" s="948" t="b">
        <v>1</v>
      </c>
      <c r="H79" s="2731"/>
      <c r="I79" s="2732"/>
      <c r="J79" s="2731"/>
      <c r="K79" s="2731"/>
      <c r="L79" s="2757"/>
      <c r="M79" s="2757"/>
      <c r="N79" s="2757"/>
      <c r="O79" s="2757"/>
      <c r="P79" s="3586">
        <f t="shared" si="2"/>
        <v>0</v>
      </c>
      <c r="Q79" s="661"/>
      <c r="R79" s="738"/>
    </row>
    <row r="80" spans="1:18">
      <c r="A80" s="738"/>
      <c r="B80" s="816"/>
      <c r="C80" s="2727" t="s">
        <v>3395</v>
      </c>
      <c r="D80" s="3587"/>
      <c r="E80" s="3587"/>
      <c r="F80" s="3588"/>
      <c r="G80" s="948" t="b">
        <v>1</v>
      </c>
      <c r="H80" s="2731"/>
      <c r="I80" s="2732"/>
      <c r="J80" s="2731"/>
      <c r="K80" s="2731"/>
      <c r="L80" s="2757"/>
      <c r="M80" s="2757"/>
      <c r="N80" s="2757"/>
      <c r="O80" s="2757"/>
      <c r="P80" s="3586">
        <f t="shared" si="2"/>
        <v>0</v>
      </c>
      <c r="Q80" s="661"/>
      <c r="R80" s="738"/>
    </row>
    <row r="81" spans="1:18">
      <c r="A81" s="738"/>
      <c r="B81" s="816"/>
      <c r="C81" s="2727" t="s">
        <v>3396</v>
      </c>
      <c r="D81" s="2730"/>
      <c r="E81" s="2730"/>
      <c r="F81" s="2731"/>
      <c r="G81" s="948" t="b">
        <v>1</v>
      </c>
      <c r="H81" s="2731"/>
      <c r="I81" s="2732"/>
      <c r="J81" s="2731"/>
      <c r="K81" s="2731"/>
      <c r="L81" s="2757"/>
      <c r="M81" s="2757"/>
      <c r="N81" s="2757"/>
      <c r="O81" s="2757"/>
      <c r="P81" s="3586">
        <f t="shared" si="2"/>
        <v>0</v>
      </c>
      <c r="Q81" s="661"/>
      <c r="R81" s="738"/>
    </row>
    <row r="82" spans="1:18">
      <c r="A82" s="738"/>
      <c r="B82" s="816"/>
      <c r="C82" s="2734" t="s">
        <v>1649</v>
      </c>
      <c r="D82" s="2735"/>
      <c r="E82" s="2735"/>
      <c r="F82" s="2735"/>
      <c r="G82" s="2736">
        <f>COUNTIF(G62:G81,TRUE)</f>
        <v>20</v>
      </c>
      <c r="H82" s="2735"/>
      <c r="I82" s="2737"/>
      <c r="J82" s="2735"/>
      <c r="K82" s="2735"/>
      <c r="L82" s="3582">
        <f>SUMIF($G$62:$G$81,"TRUE",L62:L81)</f>
        <v>0</v>
      </c>
      <c r="M82" s="3582">
        <f>SUMIF($G$62:$G$81,"TRUE",M62:M81)</f>
        <v>0</v>
      </c>
      <c r="N82" s="3582">
        <f>SUMIF($G$62:$G$81,"TRUE",N62:N81)</f>
        <v>0</v>
      </c>
      <c r="O82" s="3582">
        <f>SUMIF($G$62:$G$81,"TRUE",O62:O81)</f>
        <v>0</v>
      </c>
      <c r="P82" s="3583">
        <f>SUMIF($G$62:$G$81,"TRUE",P62:P81)</f>
        <v>0</v>
      </c>
      <c r="Q82" s="661"/>
      <c r="R82" s="738"/>
    </row>
    <row r="83" spans="1:18" s="179" customFormat="1">
      <c r="A83" s="740"/>
      <c r="B83" s="822"/>
      <c r="C83" s="2738" t="s">
        <v>1657</v>
      </c>
      <c r="D83" s="2735"/>
      <c r="E83" s="2735"/>
      <c r="F83" s="2735"/>
      <c r="G83" s="2735"/>
      <c r="H83" s="2735"/>
      <c r="I83" s="2737"/>
      <c r="J83" s="2735"/>
      <c r="K83" s="2735"/>
      <c r="L83" s="3582">
        <f>SUM(L62:L81)</f>
        <v>0</v>
      </c>
      <c r="M83" s="3582">
        <f>SUM(M62:M81)</f>
        <v>0</v>
      </c>
      <c r="N83" s="3582">
        <f>SUM(N62:N81)</f>
        <v>0</v>
      </c>
      <c r="O83" s="3582">
        <f>SUM(O62:O81)</f>
        <v>0</v>
      </c>
      <c r="P83" s="3583">
        <f>SUM(P62:P81)</f>
        <v>0</v>
      </c>
      <c r="Q83" s="662"/>
      <c r="R83" s="740"/>
    </row>
    <row r="84" spans="1:18">
      <c r="A84" s="738"/>
      <c r="B84" s="816"/>
      <c r="C84" s="2727" t="s">
        <v>1658</v>
      </c>
      <c r="D84" s="2728"/>
      <c r="E84" s="2741"/>
      <c r="F84" s="2742"/>
      <c r="G84" s="950"/>
      <c r="H84" s="951"/>
      <c r="I84" s="951"/>
      <c r="J84" s="951"/>
      <c r="K84" s="951"/>
      <c r="L84" s="951"/>
      <c r="M84" s="838"/>
      <c r="N84" s="838"/>
      <c r="O84" s="838"/>
      <c r="P84" s="517"/>
      <c r="Q84" s="661"/>
      <c r="R84" s="738"/>
    </row>
    <row r="85" spans="1:18">
      <c r="A85" s="738"/>
      <c r="B85" s="816"/>
      <c r="C85" s="2727" t="s">
        <v>3397</v>
      </c>
      <c r="D85" s="2730"/>
      <c r="E85" s="2730"/>
      <c r="F85" s="2731"/>
      <c r="G85" s="948" t="b">
        <v>1</v>
      </c>
      <c r="H85" s="2731"/>
      <c r="I85" s="2732"/>
      <c r="J85" s="2731"/>
      <c r="K85" s="2731"/>
      <c r="L85" s="2757"/>
      <c r="M85" s="2757"/>
      <c r="N85" s="2757"/>
      <c r="O85" s="2757"/>
      <c r="P85" s="3586">
        <f>+N85+O85</f>
        <v>0</v>
      </c>
      <c r="Q85" s="661"/>
      <c r="R85" s="738"/>
    </row>
    <row r="86" spans="1:18">
      <c r="A86" s="738"/>
      <c r="B86" s="816"/>
      <c r="C86" s="2727" t="s">
        <v>3398</v>
      </c>
      <c r="D86" s="3587"/>
      <c r="E86" s="3587"/>
      <c r="F86" s="3588"/>
      <c r="G86" s="948" t="b">
        <v>1</v>
      </c>
      <c r="H86" s="2731"/>
      <c r="I86" s="2732"/>
      <c r="J86" s="2731"/>
      <c r="K86" s="2731"/>
      <c r="L86" s="2757"/>
      <c r="M86" s="2757"/>
      <c r="N86" s="2757"/>
      <c r="O86" s="2757"/>
      <c r="P86" s="3586">
        <f t="shared" ref="P86:P104" si="3">+N86+O86</f>
        <v>0</v>
      </c>
      <c r="Q86" s="661"/>
      <c r="R86" s="738"/>
    </row>
    <row r="87" spans="1:18">
      <c r="A87" s="738"/>
      <c r="B87" s="816"/>
      <c r="C87" s="2727" t="s">
        <v>3399</v>
      </c>
      <c r="D87" s="3587"/>
      <c r="E87" s="3587"/>
      <c r="F87" s="3588"/>
      <c r="G87" s="948" t="b">
        <v>1</v>
      </c>
      <c r="H87" s="2731"/>
      <c r="I87" s="2732"/>
      <c r="J87" s="2731"/>
      <c r="K87" s="2731"/>
      <c r="L87" s="2757"/>
      <c r="M87" s="2757"/>
      <c r="N87" s="2757"/>
      <c r="O87" s="2757"/>
      <c r="P87" s="3586">
        <f t="shared" si="3"/>
        <v>0</v>
      </c>
      <c r="Q87" s="661"/>
      <c r="R87" s="738"/>
    </row>
    <row r="88" spans="1:18">
      <c r="A88" s="738"/>
      <c r="B88" s="816"/>
      <c r="C88" s="2727" t="s">
        <v>3400</v>
      </c>
      <c r="D88" s="3587"/>
      <c r="E88" s="3587"/>
      <c r="F88" s="3588"/>
      <c r="G88" s="948" t="b">
        <v>1</v>
      </c>
      <c r="H88" s="2731"/>
      <c r="I88" s="2732"/>
      <c r="J88" s="2731"/>
      <c r="K88" s="2731"/>
      <c r="L88" s="2757"/>
      <c r="M88" s="2757"/>
      <c r="N88" s="2757"/>
      <c r="O88" s="2757"/>
      <c r="P88" s="3586">
        <f t="shared" si="3"/>
        <v>0</v>
      </c>
      <c r="Q88" s="661"/>
      <c r="R88" s="738"/>
    </row>
    <row r="89" spans="1:18">
      <c r="A89" s="738"/>
      <c r="B89" s="816"/>
      <c r="C89" s="2727" t="s">
        <v>3401</v>
      </c>
      <c r="D89" s="3587"/>
      <c r="E89" s="3587"/>
      <c r="F89" s="3588"/>
      <c r="G89" s="948" t="b">
        <v>1</v>
      </c>
      <c r="H89" s="2731"/>
      <c r="I89" s="2732"/>
      <c r="J89" s="2731"/>
      <c r="K89" s="2731"/>
      <c r="L89" s="2757"/>
      <c r="M89" s="2757"/>
      <c r="N89" s="2757"/>
      <c r="O89" s="2757"/>
      <c r="P89" s="3586">
        <f t="shared" si="3"/>
        <v>0</v>
      </c>
      <c r="Q89" s="661"/>
      <c r="R89" s="738"/>
    </row>
    <row r="90" spans="1:18">
      <c r="A90" s="738"/>
      <c r="B90" s="816"/>
      <c r="C90" s="2727" t="s">
        <v>3402</v>
      </c>
      <c r="D90" s="3587"/>
      <c r="E90" s="3587"/>
      <c r="F90" s="3588"/>
      <c r="G90" s="948" t="b">
        <v>1</v>
      </c>
      <c r="H90" s="2731"/>
      <c r="I90" s="2732"/>
      <c r="J90" s="2731"/>
      <c r="K90" s="2731"/>
      <c r="L90" s="2757"/>
      <c r="M90" s="2757"/>
      <c r="N90" s="2757"/>
      <c r="O90" s="2757"/>
      <c r="P90" s="3586">
        <f t="shared" si="3"/>
        <v>0</v>
      </c>
      <c r="Q90" s="661"/>
      <c r="R90" s="738"/>
    </row>
    <row r="91" spans="1:18">
      <c r="A91" s="738"/>
      <c r="B91" s="816"/>
      <c r="C91" s="2727" t="s">
        <v>3403</v>
      </c>
      <c r="D91" s="3587"/>
      <c r="E91" s="3587"/>
      <c r="F91" s="3588"/>
      <c r="G91" s="948" t="b">
        <v>1</v>
      </c>
      <c r="H91" s="2731"/>
      <c r="I91" s="2732"/>
      <c r="J91" s="2731"/>
      <c r="K91" s="2731"/>
      <c r="L91" s="2757"/>
      <c r="M91" s="2757"/>
      <c r="N91" s="2757"/>
      <c r="O91" s="2757"/>
      <c r="P91" s="3586">
        <f t="shared" si="3"/>
        <v>0</v>
      </c>
      <c r="Q91" s="661"/>
      <c r="R91" s="738"/>
    </row>
    <row r="92" spans="1:18">
      <c r="A92" s="738"/>
      <c r="B92" s="816"/>
      <c r="C92" s="2727" t="s">
        <v>3404</v>
      </c>
      <c r="D92" s="3587"/>
      <c r="E92" s="3587"/>
      <c r="F92" s="3588"/>
      <c r="G92" s="948" t="b">
        <v>1</v>
      </c>
      <c r="H92" s="2731"/>
      <c r="I92" s="2732"/>
      <c r="J92" s="2731"/>
      <c r="K92" s="2731"/>
      <c r="L92" s="2757"/>
      <c r="M92" s="2757"/>
      <c r="N92" s="2757"/>
      <c r="O92" s="2757"/>
      <c r="P92" s="3586">
        <f t="shared" si="3"/>
        <v>0</v>
      </c>
      <c r="Q92" s="661"/>
      <c r="R92" s="738"/>
    </row>
    <row r="93" spans="1:18">
      <c r="A93" s="738"/>
      <c r="B93" s="816"/>
      <c r="C93" s="2727" t="s">
        <v>3405</v>
      </c>
      <c r="D93" s="3587"/>
      <c r="E93" s="3587"/>
      <c r="F93" s="3588"/>
      <c r="G93" s="948" t="b">
        <v>1</v>
      </c>
      <c r="H93" s="2731"/>
      <c r="I93" s="2732"/>
      <c r="J93" s="2731"/>
      <c r="K93" s="2731"/>
      <c r="L93" s="2757"/>
      <c r="M93" s="2757"/>
      <c r="N93" s="2757"/>
      <c r="O93" s="2757"/>
      <c r="P93" s="3586">
        <f t="shared" si="3"/>
        <v>0</v>
      </c>
      <c r="Q93" s="661"/>
      <c r="R93" s="738"/>
    </row>
    <row r="94" spans="1:18">
      <c r="A94" s="738"/>
      <c r="B94" s="816"/>
      <c r="C94" s="2727" t="s">
        <v>3406</v>
      </c>
      <c r="D94" s="3587"/>
      <c r="E94" s="3587"/>
      <c r="F94" s="3588"/>
      <c r="G94" s="948" t="b">
        <v>1</v>
      </c>
      <c r="H94" s="2731"/>
      <c r="I94" s="2732"/>
      <c r="J94" s="2731"/>
      <c r="K94" s="2731"/>
      <c r="L94" s="2757"/>
      <c r="M94" s="2757"/>
      <c r="N94" s="2757"/>
      <c r="O94" s="2757"/>
      <c r="P94" s="3586">
        <f t="shared" si="3"/>
        <v>0</v>
      </c>
      <c r="Q94" s="661"/>
      <c r="R94" s="738"/>
    </row>
    <row r="95" spans="1:18">
      <c r="A95" s="738"/>
      <c r="B95" s="816"/>
      <c r="C95" s="2727" t="s">
        <v>3407</v>
      </c>
      <c r="D95" s="3587"/>
      <c r="E95" s="3587"/>
      <c r="F95" s="3588"/>
      <c r="G95" s="948" t="b">
        <v>1</v>
      </c>
      <c r="H95" s="2731"/>
      <c r="I95" s="2732"/>
      <c r="J95" s="2731"/>
      <c r="K95" s="2731"/>
      <c r="L95" s="2757"/>
      <c r="M95" s="2757"/>
      <c r="N95" s="2757"/>
      <c r="O95" s="2757"/>
      <c r="P95" s="3586">
        <f t="shared" si="3"/>
        <v>0</v>
      </c>
      <c r="Q95" s="661"/>
      <c r="R95" s="738"/>
    </row>
    <row r="96" spans="1:18">
      <c r="A96" s="738"/>
      <c r="B96" s="816"/>
      <c r="C96" s="2727" t="s">
        <v>3408</v>
      </c>
      <c r="D96" s="3587"/>
      <c r="E96" s="3587"/>
      <c r="F96" s="3588"/>
      <c r="G96" s="948" t="b">
        <v>1</v>
      </c>
      <c r="H96" s="2731"/>
      <c r="I96" s="2732"/>
      <c r="J96" s="2731"/>
      <c r="K96" s="2731"/>
      <c r="L96" s="2757"/>
      <c r="M96" s="2757"/>
      <c r="N96" s="2757"/>
      <c r="O96" s="2757"/>
      <c r="P96" s="3586">
        <f t="shared" si="3"/>
        <v>0</v>
      </c>
      <c r="Q96" s="661"/>
      <c r="R96" s="738"/>
    </row>
    <row r="97" spans="1:18">
      <c r="A97" s="738"/>
      <c r="B97" s="816"/>
      <c r="C97" s="2727" t="s">
        <v>3409</v>
      </c>
      <c r="D97" s="3587"/>
      <c r="E97" s="3587"/>
      <c r="F97" s="3588"/>
      <c r="G97" s="948" t="b">
        <v>1</v>
      </c>
      <c r="H97" s="2731"/>
      <c r="I97" s="2732"/>
      <c r="J97" s="2731"/>
      <c r="K97" s="2731"/>
      <c r="L97" s="2757"/>
      <c r="M97" s="2757"/>
      <c r="N97" s="2757"/>
      <c r="O97" s="2757"/>
      <c r="P97" s="3586">
        <f t="shared" si="3"/>
        <v>0</v>
      </c>
      <c r="Q97" s="661"/>
      <c r="R97" s="738"/>
    </row>
    <row r="98" spans="1:18">
      <c r="A98" s="738"/>
      <c r="B98" s="816"/>
      <c r="C98" s="2727" t="s">
        <v>3410</v>
      </c>
      <c r="D98" s="3587"/>
      <c r="E98" s="3587"/>
      <c r="F98" s="3588"/>
      <c r="G98" s="948" t="b">
        <v>1</v>
      </c>
      <c r="H98" s="2731"/>
      <c r="I98" s="2732"/>
      <c r="J98" s="2731"/>
      <c r="K98" s="2731"/>
      <c r="L98" s="2757"/>
      <c r="M98" s="2757"/>
      <c r="N98" s="2757"/>
      <c r="O98" s="2757"/>
      <c r="P98" s="3586">
        <f t="shared" si="3"/>
        <v>0</v>
      </c>
      <c r="Q98" s="661"/>
      <c r="R98" s="738"/>
    </row>
    <row r="99" spans="1:18">
      <c r="A99" s="738"/>
      <c r="B99" s="816"/>
      <c r="C99" s="2727" t="s">
        <v>3411</v>
      </c>
      <c r="D99" s="3587"/>
      <c r="E99" s="3587"/>
      <c r="F99" s="3588"/>
      <c r="G99" s="948" t="b">
        <v>1</v>
      </c>
      <c r="H99" s="2731"/>
      <c r="I99" s="2732"/>
      <c r="J99" s="2731"/>
      <c r="K99" s="2731"/>
      <c r="L99" s="2757"/>
      <c r="M99" s="2757"/>
      <c r="N99" s="2757"/>
      <c r="O99" s="2757"/>
      <c r="P99" s="3586">
        <f t="shared" si="3"/>
        <v>0</v>
      </c>
      <c r="Q99" s="661"/>
      <c r="R99" s="738"/>
    </row>
    <row r="100" spans="1:18">
      <c r="A100" s="738"/>
      <c r="B100" s="816"/>
      <c r="C100" s="2727" t="s">
        <v>3412</v>
      </c>
      <c r="D100" s="3587"/>
      <c r="E100" s="3587"/>
      <c r="F100" s="3588"/>
      <c r="G100" s="948" t="b">
        <v>1</v>
      </c>
      <c r="H100" s="2731"/>
      <c r="I100" s="2732"/>
      <c r="J100" s="2731"/>
      <c r="K100" s="2731"/>
      <c r="L100" s="2757"/>
      <c r="M100" s="2757"/>
      <c r="N100" s="2757"/>
      <c r="O100" s="2757"/>
      <c r="P100" s="3586">
        <f t="shared" si="3"/>
        <v>0</v>
      </c>
      <c r="Q100" s="661"/>
      <c r="R100" s="738"/>
    </row>
    <row r="101" spans="1:18">
      <c r="A101" s="738"/>
      <c r="B101" s="816"/>
      <c r="C101" s="2727" t="s">
        <v>3413</v>
      </c>
      <c r="D101" s="3587"/>
      <c r="E101" s="3587"/>
      <c r="F101" s="3588"/>
      <c r="G101" s="948" t="b">
        <v>1</v>
      </c>
      <c r="H101" s="2731"/>
      <c r="I101" s="2732"/>
      <c r="J101" s="2731"/>
      <c r="K101" s="2731"/>
      <c r="L101" s="2757"/>
      <c r="M101" s="2757"/>
      <c r="N101" s="2757"/>
      <c r="O101" s="2757"/>
      <c r="P101" s="3586">
        <f t="shared" si="3"/>
        <v>0</v>
      </c>
      <c r="Q101" s="661"/>
      <c r="R101" s="738"/>
    </row>
    <row r="102" spans="1:18">
      <c r="A102" s="738"/>
      <c r="B102" s="816"/>
      <c r="C102" s="2727" t="s">
        <v>3414</v>
      </c>
      <c r="D102" s="3587"/>
      <c r="E102" s="3587"/>
      <c r="F102" s="3588"/>
      <c r="G102" s="948" t="b">
        <v>1</v>
      </c>
      <c r="H102" s="2731"/>
      <c r="I102" s="2732"/>
      <c r="J102" s="2731"/>
      <c r="K102" s="2731"/>
      <c r="L102" s="2757"/>
      <c r="M102" s="2757"/>
      <c r="N102" s="2757"/>
      <c r="O102" s="2757"/>
      <c r="P102" s="3586">
        <f t="shared" si="3"/>
        <v>0</v>
      </c>
      <c r="Q102" s="661"/>
      <c r="R102" s="738"/>
    </row>
    <row r="103" spans="1:18">
      <c r="A103" s="738"/>
      <c r="B103" s="816"/>
      <c r="C103" s="2727" t="s">
        <v>3415</v>
      </c>
      <c r="D103" s="3587"/>
      <c r="E103" s="3587"/>
      <c r="F103" s="3588"/>
      <c r="G103" s="948" t="b">
        <v>1</v>
      </c>
      <c r="H103" s="2731"/>
      <c r="I103" s="2732"/>
      <c r="J103" s="2731"/>
      <c r="K103" s="2731"/>
      <c r="L103" s="2757"/>
      <c r="M103" s="2757"/>
      <c r="N103" s="2757"/>
      <c r="O103" s="2757"/>
      <c r="P103" s="3586">
        <f t="shared" si="3"/>
        <v>0</v>
      </c>
      <c r="Q103" s="661"/>
      <c r="R103" s="738"/>
    </row>
    <row r="104" spans="1:18">
      <c r="A104" s="738"/>
      <c r="B104" s="816"/>
      <c r="C104" s="2727" t="s">
        <v>3416</v>
      </c>
      <c r="D104" s="2730"/>
      <c r="E104" s="2730"/>
      <c r="F104" s="2731"/>
      <c r="G104" s="948" t="b">
        <v>1</v>
      </c>
      <c r="H104" s="2731"/>
      <c r="I104" s="2732"/>
      <c r="J104" s="2731"/>
      <c r="K104" s="2731"/>
      <c r="L104" s="2757"/>
      <c r="M104" s="2757"/>
      <c r="N104" s="2757"/>
      <c r="O104" s="2757"/>
      <c r="P104" s="3586">
        <f t="shared" si="3"/>
        <v>0</v>
      </c>
      <c r="Q104" s="661"/>
      <c r="R104" s="738"/>
    </row>
    <row r="105" spans="1:18">
      <c r="A105" s="738"/>
      <c r="B105" s="816"/>
      <c r="C105" s="2734" t="s">
        <v>1649</v>
      </c>
      <c r="D105" s="2735"/>
      <c r="E105" s="2735"/>
      <c r="F105" s="2735"/>
      <c r="G105" s="2736">
        <f>COUNTIF(G85:G104,TRUE)</f>
        <v>20</v>
      </c>
      <c r="H105" s="2735"/>
      <c r="I105" s="2737"/>
      <c r="J105" s="2735"/>
      <c r="K105" s="2735"/>
      <c r="L105" s="3582">
        <f>SUMIF($G$85:$G$104,"TRUE",L85:L104)</f>
        <v>0</v>
      </c>
      <c r="M105" s="3582">
        <f>SUMIF($G$85:$G$104,"TRUE",M85:M104)</f>
        <v>0</v>
      </c>
      <c r="N105" s="3582">
        <f>SUMIF($G$85:$G$104,"TRUE",N85:N104)</f>
        <v>0</v>
      </c>
      <c r="O105" s="3582">
        <f>SUMIF($G$85:$G$104,"TRUE",O85:O104)</f>
        <v>0</v>
      </c>
      <c r="P105" s="3583">
        <f>SUMIF($G$85:$G$104,"TRUE",P85:P104)</f>
        <v>0</v>
      </c>
      <c r="Q105" s="661"/>
      <c r="R105" s="738"/>
    </row>
    <row r="106" spans="1:18" s="179" customFormat="1">
      <c r="A106" s="740"/>
      <c r="B106" s="822"/>
      <c r="C106" s="2738" t="s">
        <v>1662</v>
      </c>
      <c r="D106" s="2735"/>
      <c r="E106" s="2735"/>
      <c r="F106" s="2735"/>
      <c r="G106" s="2735"/>
      <c r="H106" s="2735"/>
      <c r="I106" s="2737"/>
      <c r="J106" s="2735"/>
      <c r="K106" s="2735"/>
      <c r="L106" s="3582">
        <f>SUM(L85:L104)</f>
        <v>0</v>
      </c>
      <c r="M106" s="3582">
        <f>SUM(M85:M104)</f>
        <v>0</v>
      </c>
      <c r="N106" s="3582">
        <f>SUM(N85:N104)</f>
        <v>0</v>
      </c>
      <c r="O106" s="3582">
        <f>SUM(O85:O104)</f>
        <v>0</v>
      </c>
      <c r="P106" s="3583">
        <f>SUM(P85:P104)</f>
        <v>0</v>
      </c>
      <c r="Q106" s="662"/>
      <c r="R106" s="740"/>
    </row>
    <row r="107" spans="1:18" s="179" customFormat="1">
      <c r="A107" s="740"/>
      <c r="B107" s="822"/>
      <c r="C107" s="2724" t="s">
        <v>1663</v>
      </c>
      <c r="D107" s="2725"/>
      <c r="E107" s="2741"/>
      <c r="F107" s="2733"/>
      <c r="G107" s="2733"/>
      <c r="H107" s="951"/>
      <c r="I107" s="951"/>
      <c r="J107" s="951"/>
      <c r="K107" s="951"/>
      <c r="L107" s="964"/>
      <c r="M107" s="964"/>
      <c r="N107" s="964"/>
      <c r="O107" s="964"/>
      <c r="P107" s="514"/>
      <c r="Q107" s="662"/>
      <c r="R107" s="740"/>
    </row>
    <row r="108" spans="1:18" s="179" customFormat="1">
      <c r="A108" s="740"/>
      <c r="B108" s="822"/>
      <c r="C108" s="2727" t="s">
        <v>3417</v>
      </c>
      <c r="D108" s="2730"/>
      <c r="E108" s="2730"/>
      <c r="F108" s="2731"/>
      <c r="G108" s="948" t="b">
        <v>1</v>
      </c>
      <c r="H108" s="2731"/>
      <c r="I108" s="2732"/>
      <c r="J108" s="2731"/>
      <c r="K108" s="2731"/>
      <c r="L108" s="2757"/>
      <c r="M108" s="2757"/>
      <c r="N108" s="2757"/>
      <c r="O108" s="2757"/>
      <c r="P108" s="3586">
        <f>+N108+O108</f>
        <v>0</v>
      </c>
      <c r="Q108" s="662"/>
      <c r="R108" s="740"/>
    </row>
    <row r="109" spans="1:18" s="179" customFormat="1">
      <c r="A109" s="740"/>
      <c r="B109" s="822"/>
      <c r="C109" s="2727" t="s">
        <v>3418</v>
      </c>
      <c r="D109" s="3587"/>
      <c r="E109" s="3587"/>
      <c r="F109" s="3588"/>
      <c r="G109" s="948" t="b">
        <v>1</v>
      </c>
      <c r="H109" s="2731"/>
      <c r="I109" s="2732"/>
      <c r="J109" s="2731"/>
      <c r="K109" s="2731"/>
      <c r="L109" s="2757"/>
      <c r="M109" s="2757"/>
      <c r="N109" s="2757"/>
      <c r="O109" s="2757"/>
      <c r="P109" s="3586">
        <f t="shared" ref="P109:P127" si="4">+N109+O109</f>
        <v>0</v>
      </c>
      <c r="Q109" s="662"/>
      <c r="R109" s="740"/>
    </row>
    <row r="110" spans="1:18" s="179" customFormat="1">
      <c r="A110" s="740"/>
      <c r="B110" s="822"/>
      <c r="C110" s="2727" t="s">
        <v>3419</v>
      </c>
      <c r="D110" s="3587"/>
      <c r="E110" s="3587"/>
      <c r="F110" s="3588"/>
      <c r="G110" s="948" t="b">
        <v>1</v>
      </c>
      <c r="H110" s="2731"/>
      <c r="I110" s="2732"/>
      <c r="J110" s="2731"/>
      <c r="K110" s="2731"/>
      <c r="L110" s="2757"/>
      <c r="M110" s="2757"/>
      <c r="N110" s="2757"/>
      <c r="O110" s="2757"/>
      <c r="P110" s="3586">
        <f t="shared" si="4"/>
        <v>0</v>
      </c>
      <c r="Q110" s="662"/>
      <c r="R110" s="740"/>
    </row>
    <row r="111" spans="1:18" s="179" customFormat="1">
      <c r="A111" s="740"/>
      <c r="B111" s="822"/>
      <c r="C111" s="2727" t="s">
        <v>3420</v>
      </c>
      <c r="D111" s="3587"/>
      <c r="E111" s="3587"/>
      <c r="F111" s="3588"/>
      <c r="G111" s="948" t="b">
        <v>1</v>
      </c>
      <c r="H111" s="2731"/>
      <c r="I111" s="2732"/>
      <c r="J111" s="2731"/>
      <c r="K111" s="2731"/>
      <c r="L111" s="2757"/>
      <c r="M111" s="2757"/>
      <c r="N111" s="2757"/>
      <c r="O111" s="2757"/>
      <c r="P111" s="3586">
        <f t="shared" si="4"/>
        <v>0</v>
      </c>
      <c r="Q111" s="662"/>
      <c r="R111" s="740"/>
    </row>
    <row r="112" spans="1:18" s="179" customFormat="1">
      <c r="A112" s="740"/>
      <c r="B112" s="822"/>
      <c r="C112" s="2727" t="s">
        <v>3421</v>
      </c>
      <c r="D112" s="3587"/>
      <c r="E112" s="3587"/>
      <c r="F112" s="3588"/>
      <c r="G112" s="948" t="b">
        <v>1</v>
      </c>
      <c r="H112" s="2731"/>
      <c r="I112" s="2732"/>
      <c r="J112" s="2731"/>
      <c r="K112" s="2731"/>
      <c r="L112" s="2757"/>
      <c r="M112" s="2757"/>
      <c r="N112" s="2757"/>
      <c r="O112" s="2757"/>
      <c r="P112" s="3586">
        <f t="shared" si="4"/>
        <v>0</v>
      </c>
      <c r="Q112" s="662"/>
      <c r="R112" s="740"/>
    </row>
    <row r="113" spans="1:18" s="179" customFormat="1">
      <c r="A113" s="740"/>
      <c r="B113" s="822"/>
      <c r="C113" s="2727" t="s">
        <v>3422</v>
      </c>
      <c r="D113" s="3587"/>
      <c r="E113" s="3587"/>
      <c r="F113" s="3588"/>
      <c r="G113" s="948" t="b">
        <v>1</v>
      </c>
      <c r="H113" s="2731"/>
      <c r="I113" s="2732"/>
      <c r="J113" s="2731"/>
      <c r="K113" s="2731"/>
      <c r="L113" s="2757"/>
      <c r="M113" s="2757"/>
      <c r="N113" s="2757"/>
      <c r="O113" s="2757"/>
      <c r="P113" s="3586">
        <f t="shared" si="4"/>
        <v>0</v>
      </c>
      <c r="Q113" s="662"/>
      <c r="R113" s="740"/>
    </row>
    <row r="114" spans="1:18" s="179" customFormat="1">
      <c r="A114" s="740"/>
      <c r="B114" s="822"/>
      <c r="C114" s="2727" t="s">
        <v>3423</v>
      </c>
      <c r="D114" s="3587"/>
      <c r="E114" s="3587"/>
      <c r="F114" s="3588"/>
      <c r="G114" s="948" t="b">
        <v>1</v>
      </c>
      <c r="H114" s="2731"/>
      <c r="I114" s="2732"/>
      <c r="J114" s="2731"/>
      <c r="K114" s="2731"/>
      <c r="L114" s="2757"/>
      <c r="M114" s="2757"/>
      <c r="N114" s="2757"/>
      <c r="O114" s="2757"/>
      <c r="P114" s="3586">
        <f t="shared" si="4"/>
        <v>0</v>
      </c>
      <c r="Q114" s="662"/>
      <c r="R114" s="740"/>
    </row>
    <row r="115" spans="1:18" s="179" customFormat="1">
      <c r="A115" s="740"/>
      <c r="B115" s="822"/>
      <c r="C115" s="2727" t="s">
        <v>3424</v>
      </c>
      <c r="D115" s="3587"/>
      <c r="E115" s="3587"/>
      <c r="F115" s="3588"/>
      <c r="G115" s="948" t="b">
        <v>1</v>
      </c>
      <c r="H115" s="2731"/>
      <c r="I115" s="2732"/>
      <c r="J115" s="2731"/>
      <c r="K115" s="2731"/>
      <c r="L115" s="2757"/>
      <c r="M115" s="2757"/>
      <c r="N115" s="2757"/>
      <c r="O115" s="2757"/>
      <c r="P115" s="3586">
        <f t="shared" si="4"/>
        <v>0</v>
      </c>
      <c r="Q115" s="662"/>
      <c r="R115" s="740"/>
    </row>
    <row r="116" spans="1:18" s="179" customFormat="1">
      <c r="A116" s="740"/>
      <c r="B116" s="822"/>
      <c r="C116" s="2727" t="s">
        <v>3425</v>
      </c>
      <c r="D116" s="3587"/>
      <c r="E116" s="3587"/>
      <c r="F116" s="3588"/>
      <c r="G116" s="948" t="b">
        <v>1</v>
      </c>
      <c r="H116" s="2731"/>
      <c r="I116" s="2732"/>
      <c r="J116" s="2731"/>
      <c r="K116" s="2731"/>
      <c r="L116" s="2757"/>
      <c r="M116" s="2757"/>
      <c r="N116" s="2757"/>
      <c r="O116" s="2757"/>
      <c r="P116" s="3586">
        <f t="shared" si="4"/>
        <v>0</v>
      </c>
      <c r="Q116" s="662"/>
      <c r="R116" s="740"/>
    </row>
    <row r="117" spans="1:18" s="179" customFormat="1">
      <c r="A117" s="740"/>
      <c r="B117" s="822"/>
      <c r="C117" s="2727" t="s">
        <v>3426</v>
      </c>
      <c r="D117" s="3587"/>
      <c r="E117" s="3587"/>
      <c r="F117" s="3588"/>
      <c r="G117" s="948" t="b">
        <v>1</v>
      </c>
      <c r="H117" s="2731"/>
      <c r="I117" s="2732"/>
      <c r="J117" s="2731"/>
      <c r="K117" s="2731"/>
      <c r="L117" s="2757"/>
      <c r="M117" s="2757"/>
      <c r="N117" s="2757"/>
      <c r="O117" s="2757"/>
      <c r="P117" s="3586">
        <f t="shared" si="4"/>
        <v>0</v>
      </c>
      <c r="Q117" s="662"/>
      <c r="R117" s="740"/>
    </row>
    <row r="118" spans="1:18" s="179" customFormat="1">
      <c r="A118" s="740"/>
      <c r="B118" s="822"/>
      <c r="C118" s="2727" t="s">
        <v>3427</v>
      </c>
      <c r="D118" s="3587"/>
      <c r="E118" s="3587"/>
      <c r="F118" s="3588"/>
      <c r="G118" s="948" t="b">
        <v>1</v>
      </c>
      <c r="H118" s="2731"/>
      <c r="I118" s="2732"/>
      <c r="J118" s="2731"/>
      <c r="K118" s="2731"/>
      <c r="L118" s="2757"/>
      <c r="M118" s="2757"/>
      <c r="N118" s="2757"/>
      <c r="O118" s="2757"/>
      <c r="P118" s="3586">
        <f t="shared" si="4"/>
        <v>0</v>
      </c>
      <c r="Q118" s="662"/>
      <c r="R118" s="740"/>
    </row>
    <row r="119" spans="1:18" s="179" customFormat="1">
      <c r="A119" s="740"/>
      <c r="B119" s="822"/>
      <c r="C119" s="2727" t="s">
        <v>3428</v>
      </c>
      <c r="D119" s="3587"/>
      <c r="E119" s="3587"/>
      <c r="F119" s="3588"/>
      <c r="G119" s="948" t="b">
        <v>1</v>
      </c>
      <c r="H119" s="2731"/>
      <c r="I119" s="2732"/>
      <c r="J119" s="2731"/>
      <c r="K119" s="2731"/>
      <c r="L119" s="2757"/>
      <c r="M119" s="2757"/>
      <c r="N119" s="2757"/>
      <c r="O119" s="2757"/>
      <c r="P119" s="3586">
        <f t="shared" si="4"/>
        <v>0</v>
      </c>
      <c r="Q119" s="662"/>
      <c r="R119" s="740"/>
    </row>
    <row r="120" spans="1:18" s="179" customFormat="1">
      <c r="A120" s="740"/>
      <c r="B120" s="822"/>
      <c r="C120" s="2727" t="s">
        <v>3429</v>
      </c>
      <c r="D120" s="3587"/>
      <c r="E120" s="3587"/>
      <c r="F120" s="3588"/>
      <c r="G120" s="948" t="b">
        <v>1</v>
      </c>
      <c r="H120" s="2731"/>
      <c r="I120" s="2732"/>
      <c r="J120" s="2731"/>
      <c r="K120" s="2731"/>
      <c r="L120" s="2757"/>
      <c r="M120" s="2757"/>
      <c r="N120" s="2757"/>
      <c r="O120" s="2757"/>
      <c r="P120" s="3586">
        <f t="shared" si="4"/>
        <v>0</v>
      </c>
      <c r="Q120" s="662"/>
      <c r="R120" s="740"/>
    </row>
    <row r="121" spans="1:18" s="179" customFormat="1">
      <c r="A121" s="740"/>
      <c r="B121" s="822"/>
      <c r="C121" s="2727" t="s">
        <v>3430</v>
      </c>
      <c r="D121" s="3587"/>
      <c r="E121" s="3587"/>
      <c r="F121" s="3588"/>
      <c r="G121" s="948" t="b">
        <v>1</v>
      </c>
      <c r="H121" s="2731"/>
      <c r="I121" s="2732"/>
      <c r="J121" s="2731"/>
      <c r="K121" s="2731"/>
      <c r="L121" s="2757"/>
      <c r="M121" s="2757"/>
      <c r="N121" s="2757"/>
      <c r="O121" s="2757"/>
      <c r="P121" s="3586">
        <f t="shared" si="4"/>
        <v>0</v>
      </c>
      <c r="Q121" s="662"/>
      <c r="R121" s="740"/>
    </row>
    <row r="122" spans="1:18" s="179" customFormat="1">
      <c r="A122" s="740"/>
      <c r="B122" s="822"/>
      <c r="C122" s="2727" t="s">
        <v>3431</v>
      </c>
      <c r="D122" s="3587"/>
      <c r="E122" s="3587"/>
      <c r="F122" s="3588"/>
      <c r="G122" s="948" t="b">
        <v>1</v>
      </c>
      <c r="H122" s="2731"/>
      <c r="I122" s="2732"/>
      <c r="J122" s="2731"/>
      <c r="K122" s="2731"/>
      <c r="L122" s="2757"/>
      <c r="M122" s="2757"/>
      <c r="N122" s="2757"/>
      <c r="O122" s="2757"/>
      <c r="P122" s="3586">
        <f t="shared" si="4"/>
        <v>0</v>
      </c>
      <c r="Q122" s="662"/>
      <c r="R122" s="740"/>
    </row>
    <row r="123" spans="1:18" s="179" customFormat="1">
      <c r="A123" s="740"/>
      <c r="B123" s="822"/>
      <c r="C123" s="2727" t="s">
        <v>3432</v>
      </c>
      <c r="D123" s="3587"/>
      <c r="E123" s="3587"/>
      <c r="F123" s="3588"/>
      <c r="G123" s="948" t="b">
        <v>1</v>
      </c>
      <c r="H123" s="2731"/>
      <c r="I123" s="2732"/>
      <c r="J123" s="2731"/>
      <c r="K123" s="2731"/>
      <c r="L123" s="2757"/>
      <c r="M123" s="2757"/>
      <c r="N123" s="2757"/>
      <c r="O123" s="2757"/>
      <c r="P123" s="3586">
        <f t="shared" si="4"/>
        <v>0</v>
      </c>
      <c r="Q123" s="662"/>
      <c r="R123" s="740"/>
    </row>
    <row r="124" spans="1:18" s="179" customFormat="1">
      <c r="A124" s="740"/>
      <c r="B124" s="822"/>
      <c r="C124" s="2727" t="s">
        <v>3433</v>
      </c>
      <c r="D124" s="3587"/>
      <c r="E124" s="3587"/>
      <c r="F124" s="3588"/>
      <c r="G124" s="948" t="b">
        <v>1</v>
      </c>
      <c r="H124" s="2731"/>
      <c r="I124" s="2732"/>
      <c r="J124" s="2731"/>
      <c r="K124" s="2731"/>
      <c r="L124" s="2757"/>
      <c r="M124" s="2757"/>
      <c r="N124" s="2757"/>
      <c r="O124" s="2757"/>
      <c r="P124" s="3586">
        <f t="shared" si="4"/>
        <v>0</v>
      </c>
      <c r="Q124" s="662"/>
      <c r="R124" s="740"/>
    </row>
    <row r="125" spans="1:18" s="179" customFormat="1">
      <c r="A125" s="740"/>
      <c r="B125" s="822"/>
      <c r="C125" s="2727" t="s">
        <v>3434</v>
      </c>
      <c r="D125" s="3587"/>
      <c r="E125" s="3587"/>
      <c r="F125" s="3588"/>
      <c r="G125" s="948" t="b">
        <v>1</v>
      </c>
      <c r="H125" s="2731"/>
      <c r="I125" s="2732"/>
      <c r="J125" s="2731"/>
      <c r="K125" s="2731"/>
      <c r="L125" s="2757"/>
      <c r="M125" s="2757"/>
      <c r="N125" s="2757"/>
      <c r="O125" s="2757"/>
      <c r="P125" s="3586">
        <f t="shared" si="4"/>
        <v>0</v>
      </c>
      <c r="Q125" s="662"/>
      <c r="R125" s="740"/>
    </row>
    <row r="126" spans="1:18" s="179" customFormat="1">
      <c r="A126" s="740"/>
      <c r="B126" s="822"/>
      <c r="C126" s="2727" t="s">
        <v>3435</v>
      </c>
      <c r="D126" s="3587"/>
      <c r="E126" s="3587"/>
      <c r="F126" s="3588"/>
      <c r="G126" s="948" t="b">
        <v>1</v>
      </c>
      <c r="H126" s="2731"/>
      <c r="I126" s="2732"/>
      <c r="J126" s="2731"/>
      <c r="K126" s="2731"/>
      <c r="L126" s="2757"/>
      <c r="M126" s="2757"/>
      <c r="N126" s="2757"/>
      <c r="O126" s="2757"/>
      <c r="P126" s="3586">
        <f t="shared" si="4"/>
        <v>0</v>
      </c>
      <c r="Q126" s="662"/>
      <c r="R126" s="740"/>
    </row>
    <row r="127" spans="1:18" s="179" customFormat="1">
      <c r="A127" s="740"/>
      <c r="B127" s="822"/>
      <c r="C127" s="2727" t="s">
        <v>3436</v>
      </c>
      <c r="D127" s="2730"/>
      <c r="E127" s="2730"/>
      <c r="F127" s="2731"/>
      <c r="G127" s="948" t="b">
        <v>1</v>
      </c>
      <c r="H127" s="2731"/>
      <c r="I127" s="2732"/>
      <c r="J127" s="2731"/>
      <c r="K127" s="2731"/>
      <c r="L127" s="2757"/>
      <c r="M127" s="2757"/>
      <c r="N127" s="2757"/>
      <c r="O127" s="2757"/>
      <c r="P127" s="3586">
        <f t="shared" si="4"/>
        <v>0</v>
      </c>
      <c r="Q127" s="662"/>
      <c r="R127" s="740"/>
    </row>
    <row r="128" spans="1:18" s="179" customFormat="1">
      <c r="A128" s="740"/>
      <c r="B128" s="822"/>
      <c r="C128" s="2734" t="s">
        <v>1649</v>
      </c>
      <c r="D128" s="2735"/>
      <c r="E128" s="2735"/>
      <c r="F128" s="2735"/>
      <c r="G128" s="2736">
        <f>COUNTIF(G108:G127,TRUE)</f>
        <v>20</v>
      </c>
      <c r="H128" s="2735"/>
      <c r="I128" s="2737"/>
      <c r="J128" s="2735"/>
      <c r="K128" s="2735"/>
      <c r="L128" s="3582">
        <f>SUMIF($G$108:$G$127,"TRUE",L108:L127)</f>
        <v>0</v>
      </c>
      <c r="M128" s="3582">
        <f>SUMIF($G$108:$G$127,"TRUE",M108:M127)</f>
        <v>0</v>
      </c>
      <c r="N128" s="3582">
        <f>SUMIF($G$108:$G$127,"TRUE",N108:N127)</f>
        <v>0</v>
      </c>
      <c r="O128" s="3582">
        <f>SUMIF($G$108:$G$127,"TRUE",O108:O127)</f>
        <v>0</v>
      </c>
      <c r="P128" s="3583">
        <f>SUMIF($G$108:$G$127,"TRUE",P108:P127)</f>
        <v>0</v>
      </c>
      <c r="Q128" s="662"/>
      <c r="R128" s="740"/>
    </row>
    <row r="129" spans="1:18" s="179" customFormat="1">
      <c r="A129" s="740"/>
      <c r="B129" s="822"/>
      <c r="C129" s="2738" t="s">
        <v>1667</v>
      </c>
      <c r="D129" s="2735"/>
      <c r="E129" s="2735"/>
      <c r="F129" s="2735"/>
      <c r="G129" s="2735"/>
      <c r="H129" s="2735"/>
      <c r="I129" s="2737"/>
      <c r="J129" s="2735"/>
      <c r="K129" s="2735"/>
      <c r="L129" s="3582">
        <f>SUM(L108:L127)</f>
        <v>0</v>
      </c>
      <c r="M129" s="3582">
        <f>SUM(M108:M127)</f>
        <v>0</v>
      </c>
      <c r="N129" s="3582">
        <f>SUM(N108:N127)</f>
        <v>0</v>
      </c>
      <c r="O129" s="3582">
        <f>SUM(O108:O127)</f>
        <v>0</v>
      </c>
      <c r="P129" s="3583">
        <f>SUM(P108:P127)</f>
        <v>0</v>
      </c>
      <c r="Q129" s="662"/>
      <c r="R129" s="740"/>
    </row>
    <row r="130" spans="1:18" s="179" customFormat="1">
      <c r="A130" s="740"/>
      <c r="B130" s="822"/>
      <c r="C130" s="2734" t="s">
        <v>1668</v>
      </c>
      <c r="D130" s="2743"/>
      <c r="E130" s="2744"/>
      <c r="F130" s="2745"/>
      <c r="G130" s="839"/>
      <c r="H130" s="2746"/>
      <c r="I130" s="2746"/>
      <c r="J130" s="2746"/>
      <c r="K130" s="2746"/>
      <c r="L130" s="3582">
        <f>L83+L106+L129</f>
        <v>0</v>
      </c>
      <c r="M130" s="3582">
        <f>M83+M106+M129</f>
        <v>0</v>
      </c>
      <c r="N130" s="3582">
        <f>N83+N106+N129</f>
        <v>0</v>
      </c>
      <c r="O130" s="3582">
        <f>O83+O106+O129</f>
        <v>0</v>
      </c>
      <c r="P130" s="3583">
        <f>P83+P106+P129</f>
        <v>0</v>
      </c>
      <c r="Q130" s="662"/>
      <c r="R130" s="740"/>
    </row>
    <row r="131" spans="1:18" s="179" customFormat="1">
      <c r="A131" s="740"/>
      <c r="B131" s="822"/>
      <c r="C131" s="2747" t="s">
        <v>1358</v>
      </c>
      <c r="D131" s="2748"/>
      <c r="E131" s="2749"/>
      <c r="F131" s="2748"/>
      <c r="G131" s="2750"/>
      <c r="H131" s="2751"/>
      <c r="I131" s="2751"/>
      <c r="J131" s="2751"/>
      <c r="K131" s="2751"/>
      <c r="L131" s="3584">
        <f>SUM(L35+L58+L82+L105+L128)</f>
        <v>0</v>
      </c>
      <c r="M131" s="3584">
        <f>SUM(M35+M58+M82+M105+M128)</f>
        <v>0</v>
      </c>
      <c r="N131" s="3584">
        <f>SUM(N35+N58+N82+N105+N128)</f>
        <v>0</v>
      </c>
      <c r="O131" s="3584">
        <f>SUM(O35+O58+O82+O105+O128)</f>
        <v>0</v>
      </c>
      <c r="P131" s="3584">
        <f>SUM(P35+P58+P82+P105+P128)</f>
        <v>0</v>
      </c>
      <c r="Q131" s="662"/>
      <c r="R131" s="740"/>
    </row>
    <row r="132" spans="1:18" s="179" customFormat="1" ht="13.5" thickBot="1">
      <c r="A132" s="740"/>
      <c r="B132" s="822"/>
      <c r="C132" s="2752" t="s">
        <v>1315</v>
      </c>
      <c r="D132" s="2753"/>
      <c r="E132" s="2754"/>
      <c r="F132" s="2753"/>
      <c r="G132" s="2755"/>
      <c r="H132" s="2756"/>
      <c r="I132" s="2756"/>
      <c r="J132" s="2756"/>
      <c r="K132" s="2756"/>
      <c r="L132" s="3218">
        <f>L36+L59+L130</f>
        <v>0</v>
      </c>
      <c r="M132" s="3218">
        <f>M36+M59+M130</f>
        <v>0</v>
      </c>
      <c r="N132" s="3218">
        <f>N36+N59+N130</f>
        <v>0</v>
      </c>
      <c r="O132" s="3218">
        <f>O36+O59+O130</f>
        <v>0</v>
      </c>
      <c r="P132" s="3218">
        <f>P36+P59+P130</f>
        <v>0</v>
      </c>
      <c r="Q132" s="662"/>
      <c r="R132" s="740"/>
    </row>
    <row r="133" spans="1:18">
      <c r="A133" s="738"/>
      <c r="B133" s="816"/>
      <c r="C133" s="850"/>
      <c r="D133" s="850"/>
      <c r="E133" s="851"/>
      <c r="F133" s="850"/>
      <c r="G133" s="850"/>
      <c r="H133" s="850"/>
      <c r="I133" s="850"/>
      <c r="J133" s="850"/>
      <c r="K133" s="850"/>
      <c r="L133" s="874"/>
      <c r="M133" s="874"/>
      <c r="N133" s="874"/>
      <c r="O133" s="874"/>
      <c r="P133" s="874"/>
      <c r="Q133" s="661"/>
      <c r="R133" s="738"/>
    </row>
    <row r="134" spans="1:18">
      <c r="A134" s="738"/>
      <c r="B134" s="816"/>
      <c r="C134" s="852"/>
      <c r="D134" s="852"/>
      <c r="E134" s="853"/>
      <c r="F134" s="820"/>
      <c r="G134" s="820"/>
      <c r="H134" s="820"/>
      <c r="I134" s="820"/>
      <c r="J134" s="820"/>
      <c r="K134" s="854"/>
      <c r="L134" s="854"/>
      <c r="M134" s="854"/>
      <c r="N134" s="661"/>
      <c r="O134" s="661"/>
      <c r="P134" s="661"/>
      <c r="Q134" s="661"/>
      <c r="R134" s="738"/>
    </row>
    <row r="135" spans="1:18">
      <c r="A135" s="738"/>
      <c r="B135" s="816"/>
      <c r="C135" s="855" t="s">
        <v>1135</v>
      </c>
      <c r="D135" s="855"/>
      <c r="E135" s="856"/>
      <c r="F135" s="820"/>
      <c r="G135" s="820"/>
      <c r="H135" s="820"/>
      <c r="I135" s="820"/>
      <c r="J135" s="820"/>
      <c r="K135" s="820"/>
      <c r="L135" s="820"/>
      <c r="M135" s="820"/>
      <c r="N135" s="661"/>
      <c r="O135" s="661"/>
      <c r="P135" s="661"/>
      <c r="Q135" s="661"/>
      <c r="R135" s="738"/>
    </row>
    <row r="136" spans="1:18" ht="13.5" thickBot="1">
      <c r="A136" s="738"/>
      <c r="B136" s="816"/>
      <c r="C136" s="820"/>
      <c r="D136" s="820"/>
      <c r="E136" s="821"/>
      <c r="F136" s="820"/>
      <c r="G136" s="820"/>
      <c r="H136" s="820"/>
      <c r="I136" s="820"/>
      <c r="J136" s="820"/>
      <c r="K136" s="820"/>
      <c r="L136" s="820"/>
      <c r="M136" s="820"/>
      <c r="N136" s="661"/>
      <c r="O136" s="661"/>
      <c r="P136" s="661"/>
      <c r="Q136" s="661"/>
      <c r="R136" s="738"/>
    </row>
    <row r="137" spans="1:18" s="179" customFormat="1">
      <c r="A137" s="740"/>
      <c r="B137" s="822"/>
      <c r="C137" s="2758" t="s">
        <v>1669</v>
      </c>
      <c r="D137" s="2759"/>
      <c r="E137" s="2760"/>
      <c r="F137" s="2759"/>
      <c r="G137" s="2759"/>
      <c r="H137" s="2759"/>
      <c r="I137" s="2759"/>
      <c r="J137" s="2759"/>
      <c r="K137" s="2759"/>
      <c r="L137" s="732">
        <f>L36</f>
        <v>0</v>
      </c>
      <c r="M137" s="732">
        <f>M36</f>
        <v>0</v>
      </c>
      <c r="N137" s="732">
        <f>N36</f>
        <v>0</v>
      </c>
      <c r="O137" s="732">
        <f>O36</f>
        <v>0</v>
      </c>
      <c r="P137" s="733">
        <f>P36</f>
        <v>0</v>
      </c>
      <c r="Q137" s="662"/>
      <c r="R137" s="740"/>
    </row>
    <row r="138" spans="1:18" s="179" customFormat="1">
      <c r="A138" s="740"/>
      <c r="B138" s="822"/>
      <c r="C138" s="2761" t="s">
        <v>1670</v>
      </c>
      <c r="D138" s="2762"/>
      <c r="E138" s="2763"/>
      <c r="F138" s="2762"/>
      <c r="G138" s="2762"/>
      <c r="H138" s="2762"/>
      <c r="I138" s="2762"/>
      <c r="J138" s="2762"/>
      <c r="K138" s="2764"/>
      <c r="L138" s="734">
        <f>L59</f>
        <v>0</v>
      </c>
      <c r="M138" s="734">
        <f>M59</f>
        <v>0</v>
      </c>
      <c r="N138" s="734">
        <f>N59</f>
        <v>0</v>
      </c>
      <c r="O138" s="734">
        <f>O59</f>
        <v>0</v>
      </c>
      <c r="P138" s="735">
        <f>P59</f>
        <v>0</v>
      </c>
      <c r="Q138" s="662"/>
      <c r="R138" s="740"/>
    </row>
    <row r="139" spans="1:18" s="179" customFormat="1" ht="13.5" thickBot="1">
      <c r="A139" s="740"/>
      <c r="B139" s="822"/>
      <c r="C139" s="2765" t="s">
        <v>1671</v>
      </c>
      <c r="D139" s="2766"/>
      <c r="E139" s="2767"/>
      <c r="F139" s="2766"/>
      <c r="G139" s="2766"/>
      <c r="H139" s="2766"/>
      <c r="I139" s="2766"/>
      <c r="J139" s="2766"/>
      <c r="K139" s="2768"/>
      <c r="L139" s="736">
        <f>L130</f>
        <v>0</v>
      </c>
      <c r="M139" s="736">
        <f>M130</f>
        <v>0</v>
      </c>
      <c r="N139" s="736">
        <f>N130</f>
        <v>0</v>
      </c>
      <c r="O139" s="736">
        <f>O130</f>
        <v>0</v>
      </c>
      <c r="P139" s="737">
        <f>P130</f>
        <v>0</v>
      </c>
      <c r="Q139" s="662"/>
      <c r="R139" s="740"/>
    </row>
    <row r="140" spans="1:18" s="179" customFormat="1" ht="13.5" thickBot="1">
      <c r="A140" s="740"/>
      <c r="B140" s="822"/>
      <c r="C140" s="902"/>
      <c r="D140" s="902"/>
      <c r="E140" s="2769"/>
      <c r="F140" s="902"/>
      <c r="G140" s="902"/>
      <c r="H140" s="902"/>
      <c r="I140" s="902"/>
      <c r="J140" s="902"/>
      <c r="K140" s="2770"/>
      <c r="L140" s="492"/>
      <c r="M140" s="492"/>
      <c r="N140" s="492"/>
      <c r="O140" s="492"/>
      <c r="P140" s="492"/>
      <c r="Q140" s="662"/>
      <c r="R140" s="740"/>
    </row>
    <row r="141" spans="1:18" s="179" customFormat="1">
      <c r="A141" s="740"/>
      <c r="B141" s="822"/>
      <c r="C141" s="2758" t="s">
        <v>1672</v>
      </c>
      <c r="D141" s="2759"/>
      <c r="E141" s="2760"/>
      <c r="F141" s="2759"/>
      <c r="G141" s="2759"/>
      <c r="H141" s="2759"/>
      <c r="I141" s="2759"/>
      <c r="J141" s="2759"/>
      <c r="K141" s="2771"/>
      <c r="L141" s="732">
        <f>L83</f>
        <v>0</v>
      </c>
      <c r="M141" s="732">
        <f>M83</f>
        <v>0</v>
      </c>
      <c r="N141" s="732">
        <f>N83</f>
        <v>0</v>
      </c>
      <c r="O141" s="732">
        <f>O83</f>
        <v>0</v>
      </c>
      <c r="P141" s="733">
        <f>P83</f>
        <v>0</v>
      </c>
      <c r="Q141" s="662"/>
      <c r="R141" s="740"/>
    </row>
    <row r="142" spans="1:18" s="179" customFormat="1">
      <c r="A142" s="740"/>
      <c r="B142" s="822"/>
      <c r="C142" s="2761" t="s">
        <v>1673</v>
      </c>
      <c r="D142" s="2762"/>
      <c r="E142" s="2763"/>
      <c r="F142" s="2762"/>
      <c r="G142" s="2762"/>
      <c r="H142" s="2762"/>
      <c r="I142" s="2762"/>
      <c r="J142" s="2762"/>
      <c r="K142" s="2764"/>
      <c r="L142" s="734">
        <f>L106</f>
        <v>0</v>
      </c>
      <c r="M142" s="734">
        <f>M106</f>
        <v>0</v>
      </c>
      <c r="N142" s="734">
        <f>N106</f>
        <v>0</v>
      </c>
      <c r="O142" s="734">
        <f>O106</f>
        <v>0</v>
      </c>
      <c r="P142" s="735">
        <f>P106</f>
        <v>0</v>
      </c>
      <c r="Q142" s="662"/>
      <c r="R142" s="740"/>
    </row>
    <row r="143" spans="1:18" s="179" customFormat="1" ht="13.5" thickBot="1">
      <c r="A143" s="740"/>
      <c r="B143" s="822"/>
      <c r="C143" s="2765" t="s">
        <v>1674</v>
      </c>
      <c r="D143" s="2766"/>
      <c r="E143" s="2767"/>
      <c r="F143" s="2766"/>
      <c r="G143" s="2766"/>
      <c r="H143" s="2766"/>
      <c r="I143" s="2766"/>
      <c r="J143" s="2766"/>
      <c r="K143" s="2768"/>
      <c r="L143" s="736">
        <f>L129</f>
        <v>0</v>
      </c>
      <c r="M143" s="736">
        <f>M129</f>
        <v>0</v>
      </c>
      <c r="N143" s="736">
        <f>N129</f>
        <v>0</v>
      </c>
      <c r="O143" s="736">
        <f>O129</f>
        <v>0</v>
      </c>
      <c r="P143" s="737">
        <f>P129</f>
        <v>0</v>
      </c>
      <c r="Q143" s="662"/>
      <c r="R143" s="740"/>
    </row>
    <row r="144" spans="1:18">
      <c r="A144" s="738"/>
      <c r="B144" s="816"/>
      <c r="C144" s="820"/>
      <c r="D144" s="820"/>
      <c r="E144" s="821"/>
      <c r="F144" s="870"/>
      <c r="G144" s="870"/>
      <c r="H144" s="870"/>
      <c r="I144" s="870"/>
      <c r="J144" s="870"/>
      <c r="K144" s="870"/>
      <c r="L144" s="871"/>
      <c r="M144" s="871"/>
      <c r="N144" s="871"/>
      <c r="O144" s="871"/>
      <c r="P144" s="871"/>
      <c r="Q144" s="662"/>
      <c r="R144" s="738"/>
    </row>
    <row r="145" spans="1:18">
      <c r="A145" s="738"/>
      <c r="B145" s="816"/>
      <c r="C145" s="820"/>
      <c r="D145" s="855"/>
      <c r="E145" s="856"/>
      <c r="F145" s="871"/>
      <c r="G145" s="871"/>
      <c r="H145" s="871"/>
      <c r="I145" s="870"/>
      <c r="J145" s="870"/>
      <c r="K145" s="870"/>
      <c r="L145" s="871"/>
      <c r="M145" s="871"/>
      <c r="N145" s="871"/>
      <c r="O145" s="871"/>
      <c r="P145" s="871"/>
      <c r="Q145" s="662"/>
      <c r="R145" s="738"/>
    </row>
    <row r="146" spans="1:18">
      <c r="A146" s="738"/>
      <c r="B146" s="816"/>
      <c r="C146" s="820"/>
      <c r="D146" s="820"/>
      <c r="E146" s="237" t="s">
        <v>56</v>
      </c>
      <c r="F146" s="872" t="s">
        <v>3236</v>
      </c>
      <c r="G146" s="69"/>
      <c r="H146" s="287"/>
      <c r="I146" s="69"/>
      <c r="J146" s="69"/>
      <c r="K146" s="122"/>
      <c r="L146" s="876"/>
      <c r="M146" s="876"/>
      <c r="N146" s="876"/>
      <c r="O146" s="69"/>
      <c r="P146" s="69"/>
      <c r="Q146" s="662"/>
      <c r="R146" s="738"/>
    </row>
    <row r="147" spans="1:18" ht="15">
      <c r="A147" s="738"/>
      <c r="B147" s="816"/>
      <c r="C147" s="820"/>
      <c r="D147" s="820"/>
      <c r="E147" s="856"/>
      <c r="F147" s="100" t="s">
        <v>1631</v>
      </c>
      <c r="G147" s="69"/>
      <c r="H147" s="287"/>
      <c r="I147" s="69"/>
      <c r="J147" s="69"/>
      <c r="K147" s="52"/>
      <c r="L147" s="876"/>
      <c r="M147" s="876"/>
      <c r="N147" s="876"/>
      <c r="O147" s="69"/>
      <c r="P147" s="69"/>
      <c r="Q147" s="662"/>
      <c r="R147" s="738"/>
    </row>
    <row r="148" spans="1:18">
      <c r="A148" s="738"/>
      <c r="B148" s="816"/>
      <c r="C148" s="661"/>
      <c r="D148" s="661"/>
      <c r="E148" s="873"/>
      <c r="F148" s="100" t="s">
        <v>1415</v>
      </c>
      <c r="G148" s="69"/>
      <c r="H148" s="287"/>
      <c r="I148" s="69"/>
      <c r="J148" s="60"/>
      <c r="K148" s="69"/>
      <c r="L148" s="876"/>
      <c r="M148" s="876"/>
      <c r="N148" s="877"/>
      <c r="O148" s="877"/>
      <c r="P148" s="3428" t="s">
        <v>1279</v>
      </c>
      <c r="Q148" s="662"/>
      <c r="R148" s="738"/>
    </row>
    <row r="149" spans="1:18">
      <c r="A149" s="738"/>
      <c r="B149" s="816"/>
      <c r="C149" s="661"/>
      <c r="D149" s="662"/>
      <c r="E149" s="817"/>
      <c r="F149" s="60"/>
      <c r="G149" s="69"/>
      <c r="H149" s="287"/>
      <c r="I149" s="69"/>
      <c r="J149" s="60"/>
      <c r="K149" s="122"/>
      <c r="L149" s="316"/>
      <c r="M149" s="316"/>
      <c r="N149" s="316"/>
      <c r="O149" s="122"/>
      <c r="P149" s="122"/>
      <c r="Q149" s="662"/>
      <c r="R149" s="738"/>
    </row>
    <row r="150" spans="1:18" ht="15">
      <c r="A150" s="738"/>
      <c r="B150" s="741"/>
      <c r="C150" s="738"/>
      <c r="D150" s="738"/>
      <c r="E150" s="746"/>
      <c r="F150" s="719"/>
      <c r="G150" s="720"/>
      <c r="H150" s="720"/>
      <c r="I150" s="720"/>
      <c r="J150" s="719"/>
      <c r="K150" s="721"/>
      <c r="L150" s="722"/>
      <c r="M150" s="722"/>
      <c r="N150" s="722"/>
      <c r="O150" s="723"/>
      <c r="P150" s="723"/>
      <c r="Q150" s="740"/>
      <c r="R150" s="738"/>
    </row>
    <row r="151" spans="1:18" ht="15" hidden="1">
      <c r="F151" s="6995"/>
      <c r="G151" s="6996"/>
      <c r="H151" s="6996"/>
      <c r="I151" s="6996"/>
      <c r="J151" s="6996"/>
      <c r="K151" s="6996"/>
      <c r="L151" s="6997"/>
      <c r="M151" s="6997"/>
      <c r="N151" s="6997"/>
      <c r="O151" s="6998"/>
      <c r="P151" s="6998"/>
      <c r="Q151" s="179"/>
    </row>
    <row r="152" spans="1:18" ht="15" hidden="1">
      <c r="F152" s="6995"/>
      <c r="G152" s="6996"/>
      <c r="H152" s="6996"/>
      <c r="I152" s="6996"/>
      <c r="J152" s="6996"/>
      <c r="K152" s="6996"/>
      <c r="L152" s="6997"/>
      <c r="M152" s="6997"/>
      <c r="N152" s="6997"/>
      <c r="O152" s="6998"/>
      <c r="P152" s="6998"/>
      <c r="Q152" s="179"/>
    </row>
    <row r="153" spans="1:18" ht="15" hidden="1">
      <c r="F153" s="7000"/>
      <c r="G153" s="6996"/>
      <c r="H153" s="6996"/>
      <c r="I153" s="6996"/>
      <c r="J153" s="6996"/>
      <c r="K153" s="6996"/>
      <c r="L153" s="6997"/>
      <c r="M153" s="6997"/>
      <c r="N153" s="6997"/>
      <c r="O153" s="6998"/>
      <c r="P153" s="6998"/>
      <c r="Q153" s="179"/>
    </row>
    <row r="154" spans="1:18" ht="15" hidden="1">
      <c r="F154" s="6995"/>
      <c r="G154" s="6996"/>
      <c r="H154" s="6996"/>
      <c r="I154" s="6996"/>
      <c r="J154" s="6996"/>
      <c r="K154" s="6996"/>
      <c r="L154" s="6997"/>
      <c r="M154" s="6997"/>
      <c r="N154" s="6997"/>
      <c r="O154" s="6998"/>
      <c r="P154" s="6998"/>
      <c r="Q154" s="179"/>
    </row>
    <row r="155" spans="1:18" hidden="1">
      <c r="L155" s="179"/>
      <c r="M155" s="179"/>
      <c r="N155" s="179"/>
      <c r="O155" s="179"/>
      <c r="P155" s="179"/>
      <c r="Q155" s="179"/>
    </row>
    <row r="156" spans="1:18" hidden="1">
      <c r="L156" s="179"/>
      <c r="M156" s="179"/>
      <c r="N156" s="179"/>
      <c r="O156" s="179"/>
      <c r="P156" s="179"/>
      <c r="Q156" s="179"/>
    </row>
  </sheetData>
  <sheetProtection formatCells="0" formatColumns="0" formatRows="0"/>
  <customSheetViews>
    <customSheetView guid="{CC70D5D3-3A1F-46AA-BDCE-F692C2C36BEE}">
      <pageMargins left="0.7" right="0.7" top="0.75" bottom="0.75" header="0.3" footer="0.3"/>
      <pageSetup paperSize="9" orientation="portrait" r:id="rId1"/>
    </customSheetView>
    <customSheetView guid="{41E394DC-1FDD-4D1F-8620-137B7012DC10}" showGridLines="0">
      <pane xSplit="2" ySplit="11" topLeftCell="C51" activePane="bottomRight" state="frozen"/>
      <selection pane="bottomRight" activeCell="A4" sqref="A4"/>
      <pageMargins left="0.7" right="0.7" top="0.75" bottom="0.75" header="0.3" footer="0.3"/>
      <pageSetup paperSize="9" orientation="portrait" r:id="rId2"/>
    </customSheetView>
    <customSheetView guid="{DD364770-73A1-4C6D-9516-629A57F0EB18}" showGridLines="0">
      <pane xSplit="3" ySplit="13" topLeftCell="D14" activePane="bottomRight" state="frozen"/>
      <selection pane="bottomRight" activeCell="E12" sqref="E12:G12"/>
      <pageMargins left="0.7" right="0.7" top="0.75" bottom="0.75" header="0.3" footer="0.3"/>
      <pageSetup paperSize="9" orientation="portrait" r:id="rId3"/>
    </customSheetView>
    <customSheetView guid="{E14211BF-3959-45CF-A937-AD36AACCEFAC}" showGridLines="0">
      <pane xSplit="2" ySplit="11" topLeftCell="C51" activePane="bottomRight" state="frozen"/>
      <selection pane="bottomRight" activeCell="A4" sqref="A4"/>
      <pageMargins left="0.7" right="0.7" top="0.75" bottom="0.75" header="0.3" footer="0.3"/>
      <pageSetup paperSize="9" orientation="portrait" r:id="rId4"/>
    </customSheetView>
    <customSheetView guid="{F416BD5B-C3AD-4F61-AAB2-55950A9B7E72}" topLeftCell="A3">
      <pane xSplit="4" ySplit="10" topLeftCell="M36" activePane="bottomRight" state="frozen"/>
      <selection pane="bottomRight" activeCell="N52" sqref="N52"/>
      <pageMargins left="0.7" right="0.7" top="0.75" bottom="0.75" header="0.3" footer="0.3"/>
      <pageSetup paperSize="9" orientation="portrait" r:id="rId5"/>
    </customSheetView>
  </customSheetViews>
  <mergeCells count="3">
    <mergeCell ref="C3:G3"/>
    <mergeCell ref="D4:G4"/>
    <mergeCell ref="D5:G5"/>
  </mergeCells>
  <hyperlinks>
    <hyperlink ref="P148" location="Index!A1" display="Index" xr:uid="{00000000-0004-0000-5300-000000000000}"/>
  </hyperlinks>
  <pageMargins left="0.7" right="0.7" top="0.75" bottom="0.75" header="0.3" footer="0.3"/>
  <pageSetup paperSize="9" orientation="portrait" r:id="rId6"/>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codeName="Sheet76">
    <tabColor rgb="FF002060"/>
  </sheetPr>
  <dimension ref="A1:R104"/>
  <sheetViews>
    <sheetView workbookViewId="0"/>
  </sheetViews>
  <sheetFormatPr defaultColWidth="0" defaultRowHeight="12.75" zeroHeight="1"/>
  <cols>
    <col min="1" max="1" width="9.140625" style="149" customWidth="1"/>
    <col min="2" max="2" width="9.140625" style="6993" customWidth="1"/>
    <col min="3" max="3" width="44.140625" style="149" customWidth="1"/>
    <col min="4" max="4" width="17.42578125" style="149" customWidth="1"/>
    <col min="5" max="5" width="10.28515625" style="6994" bestFit="1" customWidth="1"/>
    <col min="6" max="6" width="7.42578125" style="149" bestFit="1" customWidth="1"/>
    <col min="7" max="7" width="10.42578125" style="149" bestFit="1" customWidth="1"/>
    <col min="8" max="11" width="12.7109375" style="149" customWidth="1"/>
    <col min="12" max="12" width="13.42578125" style="149" bestFit="1" customWidth="1"/>
    <col min="13" max="13" width="12.85546875" style="149" customWidth="1"/>
    <col min="14" max="14" width="15.42578125" style="149" customWidth="1"/>
    <col min="15" max="15" width="13.140625" style="149" bestFit="1" customWidth="1"/>
    <col min="16" max="16" width="22" style="149" customWidth="1"/>
    <col min="17" max="18" width="9.140625" style="149" customWidth="1"/>
    <col min="19" max="16384" width="9.140625" style="149" hidden="1"/>
  </cols>
  <sheetData>
    <row r="1" spans="1:18">
      <c r="A1" s="738"/>
      <c r="B1" s="741"/>
      <c r="C1" s="738"/>
      <c r="D1" s="738"/>
      <c r="E1" s="746"/>
      <c r="F1" s="738"/>
      <c r="G1" s="738"/>
      <c r="H1" s="738"/>
      <c r="I1" s="738"/>
      <c r="J1" s="738"/>
      <c r="K1" s="738"/>
      <c r="L1" s="738"/>
      <c r="M1" s="738"/>
      <c r="N1" s="738"/>
      <c r="O1" s="738"/>
      <c r="P1" s="738"/>
      <c r="Q1" s="738"/>
      <c r="R1" s="738"/>
    </row>
    <row r="2" spans="1:18" ht="13.5" thickBot="1">
      <c r="A2" s="738"/>
      <c r="B2" s="816" t="s">
        <v>8</v>
      </c>
      <c r="C2" s="661"/>
      <c r="D2" s="661"/>
      <c r="E2" s="817"/>
      <c r="F2" s="661"/>
      <c r="G2" s="661"/>
      <c r="H2" s="661"/>
      <c r="I2" s="661"/>
      <c r="J2" s="661"/>
      <c r="K2" s="661"/>
      <c r="L2" s="661"/>
      <c r="M2" s="661"/>
      <c r="N2" s="661"/>
      <c r="O2" s="661"/>
      <c r="P2" s="661"/>
      <c r="Q2" s="661"/>
      <c r="R2" s="738"/>
    </row>
    <row r="3" spans="1:18" ht="16.5" thickBot="1">
      <c r="A3" s="738"/>
      <c r="B3" s="818"/>
      <c r="C3" s="8374" t="s">
        <v>2913</v>
      </c>
      <c r="D3" s="8375"/>
      <c r="E3" s="8375"/>
      <c r="F3" s="8375"/>
      <c r="G3" s="8376"/>
      <c r="H3" s="661"/>
      <c r="I3" s="661"/>
      <c r="J3" s="661"/>
      <c r="K3" s="661"/>
      <c r="L3" s="661"/>
      <c r="M3" s="661"/>
      <c r="N3" s="661"/>
      <c r="O3" s="661"/>
      <c r="P3" s="62" t="s">
        <v>2880</v>
      </c>
      <c r="Q3" s="661"/>
      <c r="R3" s="738"/>
    </row>
    <row r="4" spans="1:18" ht="15.75">
      <c r="A4" s="738"/>
      <c r="B4" s="818"/>
      <c r="C4" s="2713" t="s">
        <v>57</v>
      </c>
      <c r="D4" s="8358" t="str">
        <f>AD!D4</f>
        <v>ABC Company</v>
      </c>
      <c r="E4" s="8359"/>
      <c r="F4" s="8359"/>
      <c r="G4" s="8360"/>
      <c r="H4" s="661"/>
      <c r="I4" s="661"/>
      <c r="J4" s="661"/>
      <c r="K4" s="661"/>
      <c r="L4" s="661"/>
      <c r="M4" s="661"/>
      <c r="N4" s="661"/>
      <c r="O4" s="661"/>
      <c r="P4" s="661"/>
      <c r="Q4" s="661"/>
      <c r="R4" s="738"/>
    </row>
    <row r="5" spans="1:18" ht="16.5" thickBot="1">
      <c r="A5" s="738"/>
      <c r="B5" s="818"/>
      <c r="C5" s="2629" t="s">
        <v>2719</v>
      </c>
      <c r="D5" s="8364">
        <f>AD!D5</f>
        <v>44196</v>
      </c>
      <c r="E5" s="8365"/>
      <c r="F5" s="8365"/>
      <c r="G5" s="8366"/>
      <c r="H5" s="661"/>
      <c r="I5" s="661"/>
      <c r="J5" s="661"/>
      <c r="K5" s="661"/>
      <c r="L5" s="661"/>
      <c r="M5" s="661"/>
      <c r="N5" s="661"/>
      <c r="O5" s="661"/>
      <c r="P5" s="661"/>
      <c r="Q5" s="661"/>
      <c r="R5" s="738"/>
    </row>
    <row r="6" spans="1:18" ht="15.75">
      <c r="A6" s="738"/>
      <c r="B6" s="819"/>
      <c r="C6" s="806"/>
      <c r="D6" s="661"/>
      <c r="E6" s="817"/>
      <c r="F6" s="661"/>
      <c r="G6" s="661"/>
      <c r="H6" s="661"/>
      <c r="I6" s="661"/>
      <c r="J6" s="661"/>
      <c r="K6" s="661"/>
      <c r="L6" s="661"/>
      <c r="M6" s="661"/>
      <c r="N6" s="661"/>
      <c r="O6" s="661"/>
      <c r="P6" s="661"/>
      <c r="Q6" s="661"/>
      <c r="R6" s="738"/>
    </row>
    <row r="7" spans="1:18" ht="13.5" thickBot="1">
      <c r="A7" s="738"/>
      <c r="B7" s="816"/>
      <c r="C7" s="820"/>
      <c r="D7" s="820"/>
      <c r="E7" s="821"/>
      <c r="F7" s="820"/>
      <c r="G7" s="820"/>
      <c r="H7" s="820"/>
      <c r="I7" s="820"/>
      <c r="J7" s="820"/>
      <c r="K7" s="820"/>
      <c r="L7" s="820"/>
      <c r="M7" s="820"/>
      <c r="N7" s="820"/>
      <c r="O7" s="820"/>
      <c r="P7" s="820"/>
      <c r="Q7" s="661"/>
      <c r="R7" s="738"/>
    </row>
    <row r="8" spans="1:18">
      <c r="A8" s="738"/>
      <c r="B8" s="816"/>
      <c r="C8" s="337"/>
      <c r="D8" s="595"/>
      <c r="E8" s="618"/>
      <c r="F8" s="595"/>
      <c r="G8" s="602"/>
      <c r="H8" s="505"/>
      <c r="I8" s="619"/>
      <c r="J8" s="505"/>
      <c r="K8" s="505"/>
      <c r="L8" s="602"/>
      <c r="M8" s="602"/>
      <c r="N8" s="619"/>
      <c r="O8" s="619"/>
      <c r="P8" s="710"/>
      <c r="R8" s="738"/>
    </row>
    <row r="9" spans="1:18">
      <c r="A9" s="738"/>
      <c r="B9" s="816"/>
      <c r="C9" s="340"/>
      <c r="D9" s="341"/>
      <c r="E9" s="341" t="s">
        <v>1273</v>
      </c>
      <c r="F9" s="341"/>
      <c r="G9" s="341" t="s">
        <v>615</v>
      </c>
      <c r="H9" s="704"/>
      <c r="I9" s="705"/>
      <c r="J9" s="462"/>
      <c r="K9" s="462"/>
      <c r="L9" s="706"/>
      <c r="M9" s="341" t="s">
        <v>1615</v>
      </c>
      <c r="N9" s="341"/>
      <c r="O9" s="705"/>
      <c r="P9" s="509"/>
      <c r="Q9" s="661"/>
      <c r="R9" s="738"/>
    </row>
    <row r="10" spans="1:18">
      <c r="A10" s="738"/>
      <c r="B10" s="816"/>
      <c r="C10" s="340" t="s">
        <v>579</v>
      </c>
      <c r="D10" s="494" t="s">
        <v>1616</v>
      </c>
      <c r="E10" s="584" t="s">
        <v>1279</v>
      </c>
      <c r="F10" s="341" t="s">
        <v>1246</v>
      </c>
      <c r="G10" s="341" t="s">
        <v>403</v>
      </c>
      <c r="H10" s="704" t="s">
        <v>1617</v>
      </c>
      <c r="I10" s="341" t="s">
        <v>1393</v>
      </c>
      <c r="J10" s="341" t="s">
        <v>1281</v>
      </c>
      <c r="K10" s="341" t="s">
        <v>1618</v>
      </c>
      <c r="L10" s="341" t="s">
        <v>1395</v>
      </c>
      <c r="M10" s="341" t="s">
        <v>1619</v>
      </c>
      <c r="N10" s="341" t="s">
        <v>1249</v>
      </c>
      <c r="O10" s="341" t="s">
        <v>1250</v>
      </c>
      <c r="P10" s="342" t="s">
        <v>1637</v>
      </c>
      <c r="Q10" s="661"/>
      <c r="R10" s="738"/>
    </row>
    <row r="11" spans="1:18">
      <c r="A11" s="738"/>
      <c r="B11" s="816"/>
      <c r="C11" s="340"/>
      <c r="D11" s="670" t="s">
        <v>1620</v>
      </c>
      <c r="E11" s="341" t="s">
        <v>826</v>
      </c>
      <c r="F11" s="341" t="s">
        <v>1259</v>
      </c>
      <c r="G11" s="341" t="s">
        <v>1260</v>
      </c>
      <c r="H11" s="341" t="s">
        <v>826</v>
      </c>
      <c r="I11" s="341" t="s">
        <v>1403</v>
      </c>
      <c r="J11" s="341" t="s">
        <v>1399</v>
      </c>
      <c r="K11" s="341" t="s">
        <v>1399</v>
      </c>
      <c r="L11" s="341" t="s">
        <v>1404</v>
      </c>
      <c r="M11" s="341" t="s">
        <v>1675</v>
      </c>
      <c r="N11" s="341" t="s">
        <v>1639</v>
      </c>
      <c r="O11" s="341" t="s">
        <v>1639</v>
      </c>
      <c r="P11" s="342" t="s">
        <v>1640</v>
      </c>
      <c r="Q11" s="661"/>
      <c r="R11" s="738"/>
    </row>
    <row r="12" spans="1:18">
      <c r="A12" s="738"/>
      <c r="B12" s="816"/>
      <c r="C12" s="352"/>
      <c r="D12" s="401" t="s">
        <v>1622</v>
      </c>
      <c r="E12" s="663" t="s">
        <v>344</v>
      </c>
      <c r="F12" s="663" t="s">
        <v>390</v>
      </c>
      <c r="G12" s="663" t="s">
        <v>792</v>
      </c>
      <c r="H12" s="708"/>
      <c r="I12" s="646"/>
      <c r="J12" s="708"/>
      <c r="K12" s="646"/>
      <c r="L12" s="401"/>
      <c r="M12" s="648" t="s">
        <v>1623</v>
      </c>
      <c r="N12" s="401"/>
      <c r="O12" s="646"/>
      <c r="P12" s="743" t="s">
        <v>1647</v>
      </c>
      <c r="Q12" s="661"/>
      <c r="R12" s="738"/>
    </row>
    <row r="13" spans="1:18">
      <c r="A13" s="738"/>
      <c r="B13" s="816"/>
      <c r="C13" s="823" t="s">
        <v>392</v>
      </c>
      <c r="D13" s="824" t="s">
        <v>409</v>
      </c>
      <c r="E13" s="824" t="s">
        <v>410</v>
      </c>
      <c r="F13" s="824" t="s">
        <v>411</v>
      </c>
      <c r="G13" s="824" t="s">
        <v>412</v>
      </c>
      <c r="H13" s="824" t="s">
        <v>413</v>
      </c>
      <c r="I13" s="825" t="s">
        <v>414</v>
      </c>
      <c r="J13" s="824" t="s">
        <v>415</v>
      </c>
      <c r="K13" s="824" t="s">
        <v>416</v>
      </c>
      <c r="L13" s="712" t="s">
        <v>417</v>
      </c>
      <c r="M13" s="712" t="s">
        <v>418</v>
      </c>
      <c r="N13" s="712" t="s">
        <v>419</v>
      </c>
      <c r="O13" s="672" t="s">
        <v>420</v>
      </c>
      <c r="P13" s="697" t="s">
        <v>421</v>
      </c>
      <c r="Q13" s="661"/>
      <c r="R13" s="738"/>
    </row>
    <row r="14" spans="1:18">
      <c r="A14" s="738"/>
      <c r="B14" s="816"/>
      <c r="C14" s="2724" t="s">
        <v>1624</v>
      </c>
      <c r="D14" s="2725"/>
      <c r="E14" s="674"/>
      <c r="F14" s="675"/>
      <c r="G14" s="675"/>
      <c r="H14" s="946"/>
      <c r="I14" s="946"/>
      <c r="J14" s="946"/>
      <c r="K14" s="946"/>
      <c r="L14" s="946"/>
      <c r="M14" s="946"/>
      <c r="N14" s="946"/>
      <c r="O14" s="675"/>
      <c r="P14" s="512"/>
      <c r="Q14" s="661"/>
      <c r="R14" s="738"/>
    </row>
    <row r="15" spans="1:18">
      <c r="A15" s="738"/>
      <c r="B15" s="816"/>
      <c r="C15" s="2727" t="s">
        <v>3276</v>
      </c>
      <c r="D15" s="2728"/>
      <c r="E15" s="2774"/>
      <c r="F15" s="2775"/>
      <c r="G15" s="948" t="b">
        <v>0</v>
      </c>
      <c r="H15" s="2757"/>
      <c r="I15" s="2757"/>
      <c r="J15" s="2757"/>
      <c r="K15" s="2757"/>
      <c r="L15" s="2757"/>
      <c r="M15" s="2757"/>
      <c r="N15" s="2757"/>
      <c r="O15" s="2757"/>
      <c r="P15" s="3586">
        <f>+N15+O15</f>
        <v>0</v>
      </c>
      <c r="Q15" s="661"/>
      <c r="R15" s="738"/>
    </row>
    <row r="16" spans="1:18">
      <c r="A16" s="738"/>
      <c r="B16" s="816"/>
      <c r="C16" s="2727" t="s">
        <v>3277</v>
      </c>
      <c r="D16" s="2728"/>
      <c r="E16" s="2774"/>
      <c r="F16" s="2775"/>
      <c r="G16" s="948" t="b">
        <v>0</v>
      </c>
      <c r="H16" s="2757"/>
      <c r="I16" s="2757"/>
      <c r="J16" s="2757"/>
      <c r="K16" s="2757"/>
      <c r="L16" s="2757"/>
      <c r="M16" s="2757"/>
      <c r="N16" s="2757"/>
      <c r="O16" s="2757"/>
      <c r="P16" s="3586">
        <f t="shared" ref="P16:P34" si="0">+N16+O16</f>
        <v>0</v>
      </c>
      <c r="Q16" s="661"/>
      <c r="R16" s="738"/>
    </row>
    <row r="17" spans="1:18">
      <c r="A17" s="738"/>
      <c r="B17" s="816"/>
      <c r="C17" s="2727" t="s">
        <v>3278</v>
      </c>
      <c r="D17" s="2728"/>
      <c r="E17" s="2774"/>
      <c r="F17" s="2775"/>
      <c r="G17" s="948" t="b">
        <v>0</v>
      </c>
      <c r="H17" s="2757"/>
      <c r="I17" s="2757"/>
      <c r="J17" s="2757"/>
      <c r="K17" s="2757"/>
      <c r="L17" s="2757"/>
      <c r="M17" s="2757"/>
      <c r="N17" s="2757"/>
      <c r="O17" s="2757"/>
      <c r="P17" s="3586">
        <f t="shared" si="0"/>
        <v>0</v>
      </c>
      <c r="Q17" s="661"/>
      <c r="R17" s="738"/>
    </row>
    <row r="18" spans="1:18">
      <c r="A18" s="738"/>
      <c r="B18" s="816"/>
      <c r="C18" s="2727" t="s">
        <v>3279</v>
      </c>
      <c r="D18" s="2728"/>
      <c r="E18" s="2774"/>
      <c r="F18" s="2775"/>
      <c r="G18" s="948" t="b">
        <v>0</v>
      </c>
      <c r="H18" s="2757"/>
      <c r="I18" s="2757"/>
      <c r="J18" s="2757"/>
      <c r="K18" s="2757"/>
      <c r="L18" s="2757"/>
      <c r="M18" s="2757"/>
      <c r="N18" s="2757"/>
      <c r="O18" s="2757"/>
      <c r="P18" s="3586">
        <f t="shared" si="0"/>
        <v>0</v>
      </c>
      <c r="Q18" s="661"/>
      <c r="R18" s="738"/>
    </row>
    <row r="19" spans="1:18">
      <c r="A19" s="738"/>
      <c r="B19" s="816"/>
      <c r="C19" s="2727" t="s">
        <v>3280</v>
      </c>
      <c r="D19" s="2728"/>
      <c r="E19" s="2774"/>
      <c r="F19" s="2775"/>
      <c r="G19" s="948" t="b">
        <v>0</v>
      </c>
      <c r="H19" s="2757"/>
      <c r="I19" s="2757"/>
      <c r="J19" s="2757"/>
      <c r="K19" s="2757"/>
      <c r="L19" s="2757"/>
      <c r="M19" s="2757"/>
      <c r="N19" s="2757"/>
      <c r="O19" s="2757"/>
      <c r="P19" s="3586">
        <f t="shared" si="0"/>
        <v>0</v>
      </c>
      <c r="Q19" s="661"/>
      <c r="R19" s="738"/>
    </row>
    <row r="20" spans="1:18">
      <c r="A20" s="738"/>
      <c r="B20" s="816"/>
      <c r="C20" s="2727" t="s">
        <v>3281</v>
      </c>
      <c r="D20" s="2728"/>
      <c r="E20" s="2774"/>
      <c r="F20" s="2775"/>
      <c r="G20" s="948" t="b">
        <v>0</v>
      </c>
      <c r="H20" s="2757"/>
      <c r="I20" s="2757"/>
      <c r="J20" s="2757"/>
      <c r="K20" s="2757"/>
      <c r="L20" s="2757"/>
      <c r="M20" s="2757"/>
      <c r="N20" s="2757"/>
      <c r="O20" s="2757"/>
      <c r="P20" s="3586">
        <f t="shared" si="0"/>
        <v>0</v>
      </c>
      <c r="Q20" s="661"/>
      <c r="R20" s="738"/>
    </row>
    <row r="21" spans="1:18">
      <c r="A21" s="738"/>
      <c r="B21" s="816"/>
      <c r="C21" s="2727" t="s">
        <v>3282</v>
      </c>
      <c r="D21" s="2728"/>
      <c r="E21" s="2774"/>
      <c r="F21" s="2775"/>
      <c r="G21" s="948" t="b">
        <v>0</v>
      </c>
      <c r="H21" s="2757"/>
      <c r="I21" s="2757"/>
      <c r="J21" s="2757"/>
      <c r="K21" s="2757"/>
      <c r="L21" s="2757"/>
      <c r="M21" s="2757"/>
      <c r="N21" s="2757"/>
      <c r="O21" s="2757"/>
      <c r="P21" s="3586">
        <f t="shared" si="0"/>
        <v>0</v>
      </c>
      <c r="Q21" s="661"/>
      <c r="R21" s="738"/>
    </row>
    <row r="22" spans="1:18">
      <c r="A22" s="738"/>
      <c r="B22" s="816"/>
      <c r="C22" s="2727" t="s">
        <v>3283</v>
      </c>
      <c r="D22" s="2728"/>
      <c r="E22" s="2774"/>
      <c r="F22" s="2775"/>
      <c r="G22" s="948" t="b">
        <v>0</v>
      </c>
      <c r="H22" s="2757"/>
      <c r="I22" s="2757"/>
      <c r="J22" s="2757"/>
      <c r="K22" s="2757"/>
      <c r="L22" s="2757"/>
      <c r="M22" s="2757"/>
      <c r="N22" s="2757"/>
      <c r="O22" s="2757"/>
      <c r="P22" s="3586">
        <f t="shared" si="0"/>
        <v>0</v>
      </c>
      <c r="Q22" s="661"/>
      <c r="R22" s="738"/>
    </row>
    <row r="23" spans="1:18">
      <c r="A23" s="738"/>
      <c r="B23" s="816"/>
      <c r="C23" s="2727" t="s">
        <v>3284</v>
      </c>
      <c r="D23" s="2728"/>
      <c r="E23" s="2774"/>
      <c r="F23" s="2775"/>
      <c r="G23" s="948" t="b">
        <v>0</v>
      </c>
      <c r="H23" s="2757"/>
      <c r="I23" s="2757"/>
      <c r="J23" s="2757"/>
      <c r="K23" s="2757"/>
      <c r="L23" s="2757"/>
      <c r="M23" s="2757"/>
      <c r="N23" s="2757"/>
      <c r="O23" s="2757"/>
      <c r="P23" s="3586">
        <f t="shared" si="0"/>
        <v>0</v>
      </c>
      <c r="Q23" s="661"/>
      <c r="R23" s="738"/>
    </row>
    <row r="24" spans="1:18">
      <c r="A24" s="738"/>
      <c r="B24" s="816"/>
      <c r="C24" s="2727" t="s">
        <v>3285</v>
      </c>
      <c r="D24" s="2728"/>
      <c r="E24" s="2774"/>
      <c r="F24" s="2775"/>
      <c r="G24" s="948" t="b">
        <v>0</v>
      </c>
      <c r="H24" s="2757"/>
      <c r="I24" s="2757"/>
      <c r="J24" s="2757"/>
      <c r="K24" s="2757"/>
      <c r="L24" s="2757"/>
      <c r="M24" s="2757"/>
      <c r="N24" s="2757"/>
      <c r="O24" s="2757"/>
      <c r="P24" s="3586">
        <f t="shared" si="0"/>
        <v>0</v>
      </c>
      <c r="Q24" s="661"/>
      <c r="R24" s="738"/>
    </row>
    <row r="25" spans="1:18">
      <c r="A25" s="738"/>
      <c r="B25" s="816"/>
      <c r="C25" s="2727" t="s">
        <v>3286</v>
      </c>
      <c r="D25" s="2728"/>
      <c r="E25" s="2774"/>
      <c r="F25" s="2775"/>
      <c r="G25" s="948" t="b">
        <v>0</v>
      </c>
      <c r="H25" s="2757"/>
      <c r="I25" s="2757"/>
      <c r="J25" s="2757"/>
      <c r="K25" s="2757"/>
      <c r="L25" s="2757"/>
      <c r="M25" s="2757"/>
      <c r="N25" s="2757"/>
      <c r="O25" s="2757"/>
      <c r="P25" s="3586">
        <f t="shared" si="0"/>
        <v>0</v>
      </c>
      <c r="Q25" s="661"/>
      <c r="R25" s="738"/>
    </row>
    <row r="26" spans="1:18">
      <c r="A26" s="738"/>
      <c r="B26" s="816"/>
      <c r="C26" s="2727" t="s">
        <v>3287</v>
      </c>
      <c r="D26" s="2728"/>
      <c r="E26" s="2774"/>
      <c r="F26" s="2775"/>
      <c r="G26" s="948" t="b">
        <v>0</v>
      </c>
      <c r="H26" s="2757"/>
      <c r="I26" s="2757"/>
      <c r="J26" s="2757"/>
      <c r="K26" s="2757"/>
      <c r="L26" s="2757"/>
      <c r="M26" s="2757"/>
      <c r="N26" s="2757"/>
      <c r="O26" s="2757"/>
      <c r="P26" s="3586">
        <f t="shared" si="0"/>
        <v>0</v>
      </c>
      <c r="Q26" s="661"/>
      <c r="R26" s="738"/>
    </row>
    <row r="27" spans="1:18">
      <c r="A27" s="738"/>
      <c r="B27" s="816"/>
      <c r="C27" s="2727" t="s">
        <v>3288</v>
      </c>
      <c r="D27" s="2728"/>
      <c r="E27" s="2774"/>
      <c r="F27" s="2775"/>
      <c r="G27" s="948" t="b">
        <v>0</v>
      </c>
      <c r="H27" s="2757"/>
      <c r="I27" s="2757"/>
      <c r="J27" s="2757"/>
      <c r="K27" s="2757"/>
      <c r="L27" s="2757"/>
      <c r="M27" s="2757"/>
      <c r="N27" s="2757"/>
      <c r="O27" s="2757"/>
      <c r="P27" s="3586">
        <f t="shared" si="0"/>
        <v>0</v>
      </c>
      <c r="Q27" s="661"/>
      <c r="R27" s="738"/>
    </row>
    <row r="28" spans="1:18">
      <c r="A28" s="738"/>
      <c r="B28" s="816"/>
      <c r="C28" s="2727" t="s">
        <v>3289</v>
      </c>
      <c r="D28" s="2728"/>
      <c r="E28" s="2774"/>
      <c r="F28" s="2775"/>
      <c r="G28" s="948" t="b">
        <v>0</v>
      </c>
      <c r="H28" s="2757"/>
      <c r="I28" s="2757"/>
      <c r="J28" s="2757"/>
      <c r="K28" s="2757"/>
      <c r="L28" s="2757"/>
      <c r="M28" s="2757"/>
      <c r="N28" s="2757"/>
      <c r="O28" s="2757"/>
      <c r="P28" s="3586">
        <f t="shared" si="0"/>
        <v>0</v>
      </c>
      <c r="Q28" s="661"/>
      <c r="R28" s="738"/>
    </row>
    <row r="29" spans="1:18">
      <c r="A29" s="738"/>
      <c r="B29" s="816"/>
      <c r="C29" s="2727" t="s">
        <v>3290</v>
      </c>
      <c r="D29" s="2728"/>
      <c r="E29" s="2774"/>
      <c r="F29" s="2775"/>
      <c r="G29" s="948" t="b">
        <v>0</v>
      </c>
      <c r="H29" s="2757"/>
      <c r="I29" s="2757"/>
      <c r="J29" s="2757"/>
      <c r="K29" s="2757"/>
      <c r="L29" s="2757"/>
      <c r="M29" s="2757"/>
      <c r="N29" s="2757"/>
      <c r="O29" s="2757"/>
      <c r="P29" s="3586">
        <f t="shared" si="0"/>
        <v>0</v>
      </c>
      <c r="Q29" s="661"/>
      <c r="R29" s="738"/>
    </row>
    <row r="30" spans="1:18">
      <c r="A30" s="738"/>
      <c r="B30" s="816"/>
      <c r="C30" s="2727" t="s">
        <v>3291</v>
      </c>
      <c r="D30" s="2728"/>
      <c r="E30" s="2774"/>
      <c r="F30" s="2775"/>
      <c r="G30" s="948" t="b">
        <v>0</v>
      </c>
      <c r="H30" s="2757"/>
      <c r="I30" s="2757"/>
      <c r="J30" s="2757"/>
      <c r="K30" s="2757"/>
      <c r="L30" s="2757"/>
      <c r="M30" s="2757"/>
      <c r="N30" s="2757"/>
      <c r="O30" s="2757"/>
      <c r="P30" s="3586">
        <f t="shared" si="0"/>
        <v>0</v>
      </c>
      <c r="Q30" s="661"/>
      <c r="R30" s="738"/>
    </row>
    <row r="31" spans="1:18">
      <c r="A31" s="738"/>
      <c r="B31" s="816"/>
      <c r="C31" s="2727" t="s">
        <v>3292</v>
      </c>
      <c r="D31" s="2728"/>
      <c r="E31" s="2774"/>
      <c r="F31" s="2775"/>
      <c r="G31" s="948" t="b">
        <v>0</v>
      </c>
      <c r="H31" s="2757"/>
      <c r="I31" s="2757"/>
      <c r="J31" s="2757"/>
      <c r="K31" s="2757"/>
      <c r="L31" s="2757"/>
      <c r="M31" s="2757"/>
      <c r="N31" s="2757"/>
      <c r="O31" s="2757"/>
      <c r="P31" s="3586">
        <f t="shared" si="0"/>
        <v>0</v>
      </c>
      <c r="Q31" s="661"/>
      <c r="R31" s="738"/>
    </row>
    <row r="32" spans="1:18">
      <c r="A32" s="738"/>
      <c r="B32" s="816"/>
      <c r="C32" s="2727" t="s">
        <v>3293</v>
      </c>
      <c r="D32" s="2728"/>
      <c r="E32" s="2774"/>
      <c r="F32" s="2775"/>
      <c r="G32" s="948" t="b">
        <v>0</v>
      </c>
      <c r="H32" s="2757"/>
      <c r="I32" s="2757"/>
      <c r="J32" s="2757"/>
      <c r="K32" s="2757"/>
      <c r="L32" s="2757"/>
      <c r="M32" s="2757"/>
      <c r="N32" s="2757"/>
      <c r="O32" s="2757"/>
      <c r="P32" s="3586">
        <f t="shared" si="0"/>
        <v>0</v>
      </c>
      <c r="Q32" s="661"/>
      <c r="R32" s="738"/>
    </row>
    <row r="33" spans="1:18">
      <c r="A33" s="738"/>
      <c r="B33" s="816"/>
      <c r="C33" s="2727" t="s">
        <v>3294</v>
      </c>
      <c r="D33" s="2728"/>
      <c r="E33" s="2774"/>
      <c r="F33" s="2775"/>
      <c r="G33" s="948" t="b">
        <v>0</v>
      </c>
      <c r="H33" s="2757"/>
      <c r="I33" s="2757"/>
      <c r="J33" s="2757"/>
      <c r="K33" s="2757"/>
      <c r="L33" s="2757"/>
      <c r="M33" s="2757"/>
      <c r="N33" s="2757"/>
      <c r="O33" s="2757"/>
      <c r="P33" s="3586">
        <f t="shared" si="0"/>
        <v>0</v>
      </c>
      <c r="Q33" s="661"/>
      <c r="R33" s="738"/>
    </row>
    <row r="34" spans="1:18">
      <c r="A34" s="738"/>
      <c r="B34" s="816"/>
      <c r="C34" s="2727" t="s">
        <v>3295</v>
      </c>
      <c r="D34" s="2728"/>
      <c r="E34" s="2774"/>
      <c r="F34" s="2775"/>
      <c r="G34" s="948" t="b">
        <v>0</v>
      </c>
      <c r="H34" s="2757"/>
      <c r="I34" s="2757"/>
      <c r="J34" s="2757"/>
      <c r="K34" s="2757"/>
      <c r="L34" s="2757"/>
      <c r="M34" s="2757"/>
      <c r="N34" s="2757"/>
      <c r="O34" s="2757"/>
      <c r="P34" s="3586">
        <f t="shared" si="0"/>
        <v>0</v>
      </c>
      <c r="Q34" s="661"/>
      <c r="R34" s="738"/>
    </row>
    <row r="35" spans="1:18">
      <c r="A35" s="738"/>
      <c r="B35" s="816"/>
      <c r="C35" s="500" t="s">
        <v>1104</v>
      </c>
      <c r="D35" s="211"/>
      <c r="E35" s="486"/>
      <c r="F35" s="407"/>
      <c r="G35" s="172"/>
      <c r="H35" s="228"/>
      <c r="I35" s="228"/>
      <c r="J35" s="228"/>
      <c r="K35" s="228"/>
      <c r="L35" s="3582">
        <f>SUMIF($G$15:$G$34,"TRUE",L15:L34)</f>
        <v>0</v>
      </c>
      <c r="M35" s="3582">
        <f>SUMIF($G$15:$G$34,"TRUE",M15:M34)</f>
        <v>0</v>
      </c>
      <c r="N35" s="3582">
        <f>SUMIF($G$15:$G$34,"TRUE",N15:N34)</f>
        <v>0</v>
      </c>
      <c r="O35" s="3582">
        <f>SUMIF($G$15:$G$34,"TRUE",O15:O34)</f>
        <v>0</v>
      </c>
      <c r="P35" s="3583">
        <f>SUMIF($G$15:$G$34,"TRUE",P15:P34)</f>
        <v>0</v>
      </c>
      <c r="Q35" s="661"/>
      <c r="R35" s="738"/>
    </row>
    <row r="36" spans="1:18" s="179" customFormat="1">
      <c r="A36" s="740"/>
      <c r="B36" s="822"/>
      <c r="C36" s="347" t="s">
        <v>1625</v>
      </c>
      <c r="D36" s="177"/>
      <c r="E36" s="378"/>
      <c r="F36" s="177"/>
      <c r="G36" s="178"/>
      <c r="H36" s="175"/>
      <c r="I36" s="175"/>
      <c r="J36" s="175"/>
      <c r="K36" s="175"/>
      <c r="L36" s="3582">
        <f>SUM(L15:L34)</f>
        <v>0</v>
      </c>
      <c r="M36" s="3582">
        <f>SUM(M15:M34)</f>
        <v>0</v>
      </c>
      <c r="N36" s="3582">
        <f>SUM(N15:N34)</f>
        <v>0</v>
      </c>
      <c r="O36" s="3582">
        <f>SUM(O15:O34)</f>
        <v>0</v>
      </c>
      <c r="P36" s="3583">
        <f>SUM(P15:P34)</f>
        <v>0</v>
      </c>
      <c r="Q36" s="662"/>
      <c r="R36" s="740"/>
    </row>
    <row r="37" spans="1:18">
      <c r="A37" s="738"/>
      <c r="B37" s="816"/>
      <c r="C37" s="2727" t="s">
        <v>1626</v>
      </c>
      <c r="D37" s="2728"/>
      <c r="E37" s="2741"/>
      <c r="F37" s="2742"/>
      <c r="G37" s="950"/>
      <c r="H37" s="951"/>
      <c r="I37" s="951"/>
      <c r="J37" s="951"/>
      <c r="K37" s="951"/>
      <c r="L37" s="951"/>
      <c r="M37" s="951"/>
      <c r="N37" s="951"/>
      <c r="O37" s="951"/>
      <c r="P37" s="517"/>
      <c r="Q37" s="661"/>
      <c r="R37" s="738"/>
    </row>
    <row r="38" spans="1:18">
      <c r="A38" s="738"/>
      <c r="B38" s="816"/>
      <c r="C38" s="3580" t="s">
        <v>3296</v>
      </c>
      <c r="D38" s="2728"/>
      <c r="E38" s="2774"/>
      <c r="F38" s="2775"/>
      <c r="G38" s="948" t="b">
        <v>0</v>
      </c>
      <c r="H38" s="2757"/>
      <c r="I38" s="2757"/>
      <c r="J38" s="2757"/>
      <c r="K38" s="2757"/>
      <c r="L38" s="2757"/>
      <c r="M38" s="2757"/>
      <c r="N38" s="2757"/>
      <c r="O38" s="2757"/>
      <c r="P38" s="3586">
        <f>+N38+O38</f>
        <v>0</v>
      </c>
      <c r="Q38" s="661"/>
      <c r="R38" s="738"/>
    </row>
    <row r="39" spans="1:18">
      <c r="A39" s="738"/>
      <c r="B39" s="816"/>
      <c r="C39" s="3580" t="s">
        <v>3297</v>
      </c>
      <c r="D39" s="2728"/>
      <c r="E39" s="2774"/>
      <c r="F39" s="2775"/>
      <c r="G39" s="948" t="b">
        <v>0</v>
      </c>
      <c r="H39" s="2757"/>
      <c r="I39" s="2757"/>
      <c r="J39" s="2757"/>
      <c r="K39" s="2757"/>
      <c r="L39" s="2757"/>
      <c r="M39" s="2757"/>
      <c r="N39" s="2757"/>
      <c r="O39" s="2757"/>
      <c r="P39" s="3586">
        <f t="shared" ref="P39:P57" si="1">+N39+O39</f>
        <v>0</v>
      </c>
      <c r="Q39" s="661"/>
      <c r="R39" s="738"/>
    </row>
    <row r="40" spans="1:18">
      <c r="A40" s="738"/>
      <c r="B40" s="816"/>
      <c r="C40" s="3580" t="s">
        <v>3298</v>
      </c>
      <c r="D40" s="3575"/>
      <c r="E40" s="3576"/>
      <c r="F40" s="3577"/>
      <c r="G40" s="948" t="b">
        <v>0</v>
      </c>
      <c r="H40" s="2757"/>
      <c r="I40" s="2757"/>
      <c r="J40" s="2757"/>
      <c r="K40" s="2757"/>
      <c r="L40" s="2757"/>
      <c r="M40" s="2757"/>
      <c r="N40" s="2757"/>
      <c r="O40" s="2757"/>
      <c r="P40" s="3586">
        <f t="shared" si="1"/>
        <v>0</v>
      </c>
      <c r="Q40" s="661"/>
      <c r="R40" s="738"/>
    </row>
    <row r="41" spans="1:18">
      <c r="A41" s="738"/>
      <c r="B41" s="816"/>
      <c r="C41" s="3580" t="s">
        <v>3299</v>
      </c>
      <c r="D41" s="3575"/>
      <c r="E41" s="3576"/>
      <c r="F41" s="3577"/>
      <c r="G41" s="948" t="b">
        <v>0</v>
      </c>
      <c r="H41" s="2757"/>
      <c r="I41" s="2757"/>
      <c r="J41" s="2757"/>
      <c r="K41" s="2757"/>
      <c r="L41" s="2757"/>
      <c r="M41" s="2757"/>
      <c r="N41" s="2757"/>
      <c r="O41" s="2757"/>
      <c r="P41" s="3586">
        <f t="shared" si="1"/>
        <v>0</v>
      </c>
      <c r="Q41" s="661"/>
      <c r="R41" s="738"/>
    </row>
    <row r="42" spans="1:18">
      <c r="A42" s="738"/>
      <c r="B42" s="816"/>
      <c r="C42" s="3580" t="s">
        <v>3300</v>
      </c>
      <c r="D42" s="3575"/>
      <c r="E42" s="3576"/>
      <c r="F42" s="3577"/>
      <c r="G42" s="948" t="b">
        <v>0</v>
      </c>
      <c r="H42" s="2757"/>
      <c r="I42" s="2757"/>
      <c r="J42" s="2757"/>
      <c r="K42" s="2757"/>
      <c r="L42" s="2757"/>
      <c r="M42" s="2757"/>
      <c r="N42" s="2757"/>
      <c r="O42" s="2757"/>
      <c r="P42" s="3586">
        <f t="shared" si="1"/>
        <v>0</v>
      </c>
      <c r="Q42" s="661"/>
      <c r="R42" s="738"/>
    </row>
    <row r="43" spans="1:18">
      <c r="A43" s="738"/>
      <c r="B43" s="816"/>
      <c r="C43" s="3580" t="s">
        <v>3301</v>
      </c>
      <c r="D43" s="3575"/>
      <c r="E43" s="3576"/>
      <c r="F43" s="3577"/>
      <c r="G43" s="948" t="b">
        <v>0</v>
      </c>
      <c r="H43" s="2757"/>
      <c r="I43" s="2757"/>
      <c r="J43" s="2757"/>
      <c r="K43" s="2757"/>
      <c r="L43" s="2757"/>
      <c r="M43" s="2757"/>
      <c r="N43" s="2757"/>
      <c r="O43" s="2757"/>
      <c r="P43" s="3586">
        <f t="shared" si="1"/>
        <v>0</v>
      </c>
      <c r="Q43" s="661"/>
      <c r="R43" s="738"/>
    </row>
    <row r="44" spans="1:18">
      <c r="A44" s="738"/>
      <c r="B44" s="816"/>
      <c r="C44" s="3580" t="s">
        <v>3302</v>
      </c>
      <c r="D44" s="3575"/>
      <c r="E44" s="3576"/>
      <c r="F44" s="3577"/>
      <c r="G44" s="948" t="b">
        <v>0</v>
      </c>
      <c r="H44" s="2757"/>
      <c r="I44" s="2757"/>
      <c r="J44" s="2757"/>
      <c r="K44" s="2757"/>
      <c r="L44" s="2757"/>
      <c r="M44" s="2757"/>
      <c r="N44" s="2757"/>
      <c r="O44" s="2757"/>
      <c r="P44" s="3586">
        <f t="shared" si="1"/>
        <v>0</v>
      </c>
      <c r="Q44" s="661"/>
      <c r="R44" s="738"/>
    </row>
    <row r="45" spans="1:18">
      <c r="A45" s="738"/>
      <c r="B45" s="816"/>
      <c r="C45" s="3580" t="s">
        <v>3303</v>
      </c>
      <c r="D45" s="3575"/>
      <c r="E45" s="3576"/>
      <c r="F45" s="3577"/>
      <c r="G45" s="948" t="b">
        <v>0</v>
      </c>
      <c r="H45" s="2757"/>
      <c r="I45" s="2757"/>
      <c r="J45" s="2757"/>
      <c r="K45" s="2757"/>
      <c r="L45" s="2757"/>
      <c r="M45" s="2757"/>
      <c r="N45" s="2757"/>
      <c r="O45" s="2757"/>
      <c r="P45" s="3586">
        <f t="shared" si="1"/>
        <v>0</v>
      </c>
      <c r="Q45" s="661"/>
      <c r="R45" s="738"/>
    </row>
    <row r="46" spans="1:18">
      <c r="A46" s="738"/>
      <c r="B46" s="816"/>
      <c r="C46" s="3580" t="s">
        <v>3304</v>
      </c>
      <c r="D46" s="3575"/>
      <c r="E46" s="3576"/>
      <c r="F46" s="3577"/>
      <c r="G46" s="948" t="b">
        <v>0</v>
      </c>
      <c r="H46" s="2757"/>
      <c r="I46" s="2757"/>
      <c r="J46" s="2757"/>
      <c r="K46" s="2757"/>
      <c r="L46" s="2757"/>
      <c r="M46" s="2757"/>
      <c r="N46" s="2757"/>
      <c r="O46" s="2757"/>
      <c r="P46" s="3586">
        <f t="shared" si="1"/>
        <v>0</v>
      </c>
      <c r="Q46" s="661"/>
      <c r="R46" s="738"/>
    </row>
    <row r="47" spans="1:18">
      <c r="A47" s="738"/>
      <c r="B47" s="816"/>
      <c r="C47" s="3580" t="s">
        <v>3305</v>
      </c>
      <c r="D47" s="3575"/>
      <c r="E47" s="3576"/>
      <c r="F47" s="3577"/>
      <c r="G47" s="948" t="b">
        <v>0</v>
      </c>
      <c r="H47" s="2757"/>
      <c r="I47" s="2757"/>
      <c r="J47" s="2757"/>
      <c r="K47" s="2757"/>
      <c r="L47" s="2757"/>
      <c r="M47" s="2757"/>
      <c r="N47" s="2757"/>
      <c r="O47" s="2757"/>
      <c r="P47" s="3586">
        <f t="shared" si="1"/>
        <v>0</v>
      </c>
      <c r="Q47" s="661"/>
      <c r="R47" s="738"/>
    </row>
    <row r="48" spans="1:18">
      <c r="A48" s="738"/>
      <c r="B48" s="816"/>
      <c r="C48" s="3580" t="s">
        <v>3306</v>
      </c>
      <c r="D48" s="3575"/>
      <c r="E48" s="3576"/>
      <c r="F48" s="3577"/>
      <c r="G48" s="948" t="b">
        <v>0</v>
      </c>
      <c r="H48" s="2757"/>
      <c r="I48" s="2757"/>
      <c r="J48" s="2757"/>
      <c r="K48" s="2757"/>
      <c r="L48" s="2757"/>
      <c r="M48" s="2757"/>
      <c r="N48" s="2757"/>
      <c r="O48" s="2757"/>
      <c r="P48" s="3586">
        <f t="shared" si="1"/>
        <v>0</v>
      </c>
      <c r="Q48" s="661"/>
      <c r="R48" s="738"/>
    </row>
    <row r="49" spans="1:18">
      <c r="A49" s="738"/>
      <c r="B49" s="816"/>
      <c r="C49" s="3580" t="s">
        <v>3307</v>
      </c>
      <c r="D49" s="3575"/>
      <c r="E49" s="3576"/>
      <c r="F49" s="3577"/>
      <c r="G49" s="948" t="b">
        <v>0</v>
      </c>
      <c r="H49" s="2757"/>
      <c r="I49" s="2757"/>
      <c r="J49" s="2757"/>
      <c r="K49" s="2757"/>
      <c r="L49" s="2757"/>
      <c r="M49" s="2757"/>
      <c r="N49" s="2757"/>
      <c r="O49" s="2757"/>
      <c r="P49" s="3586">
        <f t="shared" si="1"/>
        <v>0</v>
      </c>
      <c r="Q49" s="661"/>
      <c r="R49" s="738"/>
    </row>
    <row r="50" spans="1:18">
      <c r="A50" s="738"/>
      <c r="B50" s="816"/>
      <c r="C50" s="3580" t="s">
        <v>3308</v>
      </c>
      <c r="D50" s="3575"/>
      <c r="E50" s="3576"/>
      <c r="F50" s="3577"/>
      <c r="G50" s="948" t="b">
        <v>0</v>
      </c>
      <c r="H50" s="2757"/>
      <c r="I50" s="2757"/>
      <c r="J50" s="2757"/>
      <c r="K50" s="2757"/>
      <c r="L50" s="2757"/>
      <c r="M50" s="2757"/>
      <c r="N50" s="2757"/>
      <c r="O50" s="2757"/>
      <c r="P50" s="3586">
        <f t="shared" si="1"/>
        <v>0</v>
      </c>
      <c r="Q50" s="661"/>
      <c r="R50" s="738"/>
    </row>
    <row r="51" spans="1:18">
      <c r="A51" s="738"/>
      <c r="B51" s="816"/>
      <c r="C51" s="3580" t="s">
        <v>3309</v>
      </c>
      <c r="D51" s="3575"/>
      <c r="E51" s="3576"/>
      <c r="F51" s="3577"/>
      <c r="G51" s="948" t="b">
        <v>0</v>
      </c>
      <c r="H51" s="2757"/>
      <c r="I51" s="2757"/>
      <c r="J51" s="2757"/>
      <c r="K51" s="2757"/>
      <c r="L51" s="2757"/>
      <c r="M51" s="2757"/>
      <c r="N51" s="2757"/>
      <c r="O51" s="2757"/>
      <c r="P51" s="3586">
        <f t="shared" si="1"/>
        <v>0</v>
      </c>
      <c r="Q51" s="661"/>
      <c r="R51" s="738"/>
    </row>
    <row r="52" spans="1:18">
      <c r="A52" s="738"/>
      <c r="B52" s="816"/>
      <c r="C52" s="3580" t="s">
        <v>3310</v>
      </c>
      <c r="D52" s="3575"/>
      <c r="E52" s="3576"/>
      <c r="F52" s="3577"/>
      <c r="G52" s="948" t="b">
        <v>0</v>
      </c>
      <c r="H52" s="2757"/>
      <c r="I52" s="2757"/>
      <c r="J52" s="2757"/>
      <c r="K52" s="2757"/>
      <c r="L52" s="2757"/>
      <c r="M52" s="2757"/>
      <c r="N52" s="2757"/>
      <c r="O52" s="2757"/>
      <c r="P52" s="3586">
        <f t="shared" si="1"/>
        <v>0</v>
      </c>
      <c r="Q52" s="661"/>
      <c r="R52" s="738"/>
    </row>
    <row r="53" spans="1:18">
      <c r="A53" s="738"/>
      <c r="B53" s="816"/>
      <c r="C53" s="3580" t="s">
        <v>3311</v>
      </c>
      <c r="D53" s="3575"/>
      <c r="E53" s="3576"/>
      <c r="F53" s="3577"/>
      <c r="G53" s="948" t="b">
        <v>0</v>
      </c>
      <c r="H53" s="2757"/>
      <c r="I53" s="2757"/>
      <c r="J53" s="2757"/>
      <c r="K53" s="2757"/>
      <c r="L53" s="2757"/>
      <c r="M53" s="2757"/>
      <c r="N53" s="2757"/>
      <c r="O53" s="2757"/>
      <c r="P53" s="3586">
        <f t="shared" si="1"/>
        <v>0</v>
      </c>
      <c r="Q53" s="661"/>
      <c r="R53" s="738"/>
    </row>
    <row r="54" spans="1:18">
      <c r="A54" s="738"/>
      <c r="B54" s="816"/>
      <c r="C54" s="3580" t="s">
        <v>3312</v>
      </c>
      <c r="D54" s="3575"/>
      <c r="E54" s="3576"/>
      <c r="F54" s="3577"/>
      <c r="G54" s="948" t="b">
        <v>0</v>
      </c>
      <c r="H54" s="2757"/>
      <c r="I54" s="2757"/>
      <c r="J54" s="2757"/>
      <c r="K54" s="2757"/>
      <c r="L54" s="2757"/>
      <c r="M54" s="2757"/>
      <c r="N54" s="2757"/>
      <c r="O54" s="2757"/>
      <c r="P54" s="3586">
        <f t="shared" si="1"/>
        <v>0</v>
      </c>
      <c r="Q54" s="661"/>
      <c r="R54" s="738"/>
    </row>
    <row r="55" spans="1:18">
      <c r="A55" s="738"/>
      <c r="B55" s="816"/>
      <c r="C55" s="3580" t="s">
        <v>3313</v>
      </c>
      <c r="D55" s="3575"/>
      <c r="E55" s="3576"/>
      <c r="F55" s="3577"/>
      <c r="G55" s="948" t="b">
        <v>0</v>
      </c>
      <c r="H55" s="2757"/>
      <c r="I55" s="2757"/>
      <c r="J55" s="2757"/>
      <c r="K55" s="2757"/>
      <c r="L55" s="2757"/>
      <c r="M55" s="2757"/>
      <c r="N55" s="2757"/>
      <c r="O55" s="2757"/>
      <c r="P55" s="3586">
        <f t="shared" si="1"/>
        <v>0</v>
      </c>
      <c r="Q55" s="661"/>
      <c r="R55" s="738"/>
    </row>
    <row r="56" spans="1:18">
      <c r="A56" s="738"/>
      <c r="B56" s="816"/>
      <c r="C56" s="3580" t="s">
        <v>3314</v>
      </c>
      <c r="D56" s="3575"/>
      <c r="E56" s="3576"/>
      <c r="F56" s="3577"/>
      <c r="G56" s="948" t="b">
        <v>0</v>
      </c>
      <c r="H56" s="2757"/>
      <c r="I56" s="2757"/>
      <c r="J56" s="2757"/>
      <c r="K56" s="2757"/>
      <c r="L56" s="2757"/>
      <c r="M56" s="2757"/>
      <c r="N56" s="2757"/>
      <c r="O56" s="2757"/>
      <c r="P56" s="3586">
        <f t="shared" si="1"/>
        <v>0</v>
      </c>
      <c r="Q56" s="661"/>
      <c r="R56" s="738"/>
    </row>
    <row r="57" spans="1:18">
      <c r="A57" s="738"/>
      <c r="B57" s="816"/>
      <c r="C57" s="3580" t="s">
        <v>3315</v>
      </c>
      <c r="D57" s="3575"/>
      <c r="E57" s="3576"/>
      <c r="F57" s="3577"/>
      <c r="G57" s="948" t="b">
        <v>0</v>
      </c>
      <c r="H57" s="2757"/>
      <c r="I57" s="2757"/>
      <c r="J57" s="2757"/>
      <c r="K57" s="2757"/>
      <c r="L57" s="2757"/>
      <c r="M57" s="2757"/>
      <c r="N57" s="2757"/>
      <c r="O57" s="2757"/>
      <c r="P57" s="3586">
        <f t="shared" si="1"/>
        <v>0</v>
      </c>
      <c r="Q57" s="661"/>
      <c r="R57" s="738"/>
    </row>
    <row r="58" spans="1:18">
      <c r="A58" s="738"/>
      <c r="B58" s="816"/>
      <c r="C58" s="500" t="s">
        <v>1104</v>
      </c>
      <c r="D58" s="211"/>
      <c r="E58" s="486"/>
      <c r="F58" s="407"/>
      <c r="G58" s="172"/>
      <c r="H58" s="228"/>
      <c r="I58" s="228"/>
      <c r="J58" s="228"/>
      <c r="K58" s="228"/>
      <c r="L58" s="3582">
        <f>SUMIF($G$38:$G$57,"TRUE",L38:L57)</f>
        <v>0</v>
      </c>
      <c r="M58" s="3582">
        <f>SUMIF($G$38:$G$57,"TRUE",M38:M57)</f>
        <v>0</v>
      </c>
      <c r="N58" s="3582">
        <f>SUMIF($G$38:$G$57,"TRUE",N38:N57)</f>
        <v>0</v>
      </c>
      <c r="O58" s="3582">
        <f>SUMIF($G$38:$G$57,"TRUE",O38:O57)</f>
        <v>0</v>
      </c>
      <c r="P58" s="3583">
        <f>SUMIF($G$38:$G$57,"TRUE",P38:P57)</f>
        <v>0</v>
      </c>
      <c r="Q58" s="661"/>
      <c r="R58" s="738"/>
    </row>
    <row r="59" spans="1:18" s="179" customFormat="1">
      <c r="A59" s="740"/>
      <c r="B59" s="822"/>
      <c r="C59" s="347" t="s">
        <v>1625</v>
      </c>
      <c r="D59" s="177"/>
      <c r="E59" s="378"/>
      <c r="F59" s="177"/>
      <c r="G59" s="178"/>
      <c r="H59" s="175"/>
      <c r="I59" s="175"/>
      <c r="J59" s="175"/>
      <c r="K59" s="175"/>
      <c r="L59" s="3582">
        <f>SUM(L38:L57)</f>
        <v>0</v>
      </c>
      <c r="M59" s="3582">
        <f>SUM(M38:M57)</f>
        <v>0</v>
      </c>
      <c r="N59" s="3582">
        <f>SUM(N38:N57)</f>
        <v>0</v>
      </c>
      <c r="O59" s="3582">
        <f>SUM(O38:O57)</f>
        <v>0</v>
      </c>
      <c r="P59" s="3583">
        <f>SUM(P38:P57)</f>
        <v>0</v>
      </c>
      <c r="Q59" s="662"/>
      <c r="R59" s="740"/>
    </row>
    <row r="60" spans="1:18" s="179" customFormat="1">
      <c r="A60" s="740"/>
      <c r="B60" s="822"/>
      <c r="C60" s="2724" t="s">
        <v>1627</v>
      </c>
      <c r="D60" s="2725"/>
      <c r="E60" s="2741"/>
      <c r="F60" s="2733"/>
      <c r="G60" s="2733"/>
      <c r="H60" s="951"/>
      <c r="I60" s="951"/>
      <c r="J60" s="951"/>
      <c r="K60" s="951"/>
      <c r="L60" s="964"/>
      <c r="M60" s="964"/>
      <c r="N60" s="964"/>
      <c r="O60" s="964"/>
      <c r="P60" s="514"/>
      <c r="Q60" s="662"/>
      <c r="R60" s="740"/>
    </row>
    <row r="61" spans="1:18" s="179" customFormat="1">
      <c r="A61" s="740"/>
      <c r="B61" s="822"/>
      <c r="C61" s="3580" t="s">
        <v>3316</v>
      </c>
      <c r="D61" s="2728"/>
      <c r="E61" s="2774"/>
      <c r="F61" s="2775"/>
      <c r="G61" s="948" t="b">
        <v>0</v>
      </c>
      <c r="H61" s="2757"/>
      <c r="I61" s="2757"/>
      <c r="J61" s="2757"/>
      <c r="K61" s="2757"/>
      <c r="L61" s="2757"/>
      <c r="M61" s="2757"/>
      <c r="N61" s="2757"/>
      <c r="O61" s="2757"/>
      <c r="P61" s="3586">
        <f>+N61+O61</f>
        <v>0</v>
      </c>
      <c r="Q61" s="662"/>
      <c r="R61" s="740"/>
    </row>
    <row r="62" spans="1:18" s="179" customFormat="1">
      <c r="A62" s="740"/>
      <c r="B62" s="822"/>
      <c r="C62" s="3580" t="s">
        <v>3317</v>
      </c>
      <c r="D62" s="3575"/>
      <c r="E62" s="3576"/>
      <c r="F62" s="3577"/>
      <c r="G62" s="948" t="b">
        <v>0</v>
      </c>
      <c r="H62" s="2757"/>
      <c r="I62" s="2757"/>
      <c r="J62" s="2757"/>
      <c r="K62" s="2757"/>
      <c r="L62" s="2757"/>
      <c r="M62" s="2757"/>
      <c r="N62" s="2757"/>
      <c r="O62" s="2757"/>
      <c r="P62" s="3586">
        <f t="shared" ref="P62:P81" si="2">+N62+O62</f>
        <v>0</v>
      </c>
      <c r="Q62" s="662"/>
      <c r="R62" s="740"/>
    </row>
    <row r="63" spans="1:18" s="179" customFormat="1">
      <c r="A63" s="740"/>
      <c r="B63" s="822"/>
      <c r="C63" s="3580" t="s">
        <v>3318</v>
      </c>
      <c r="D63" s="3575"/>
      <c r="E63" s="3576"/>
      <c r="F63" s="3577"/>
      <c r="G63" s="948" t="b">
        <v>0</v>
      </c>
      <c r="H63" s="2757"/>
      <c r="I63" s="2757"/>
      <c r="J63" s="2757"/>
      <c r="K63" s="2757"/>
      <c r="L63" s="2757"/>
      <c r="M63" s="2757"/>
      <c r="N63" s="2757"/>
      <c r="O63" s="2757"/>
      <c r="P63" s="3586">
        <f t="shared" si="2"/>
        <v>0</v>
      </c>
      <c r="Q63" s="662"/>
      <c r="R63" s="740"/>
    </row>
    <row r="64" spans="1:18" s="179" customFormat="1">
      <c r="A64" s="740"/>
      <c r="B64" s="822"/>
      <c r="C64" s="3580" t="s">
        <v>3319</v>
      </c>
      <c r="D64" s="3575"/>
      <c r="E64" s="3576"/>
      <c r="F64" s="3577"/>
      <c r="G64" s="948" t="b">
        <v>0</v>
      </c>
      <c r="H64" s="2757"/>
      <c r="I64" s="2757"/>
      <c r="J64" s="2757"/>
      <c r="K64" s="2757"/>
      <c r="L64" s="2757"/>
      <c r="M64" s="2757"/>
      <c r="N64" s="2757"/>
      <c r="O64" s="2757"/>
      <c r="P64" s="3586">
        <f t="shared" si="2"/>
        <v>0</v>
      </c>
      <c r="Q64" s="662"/>
      <c r="R64" s="740"/>
    </row>
    <row r="65" spans="1:18" s="179" customFormat="1">
      <c r="A65" s="740"/>
      <c r="B65" s="822"/>
      <c r="C65" s="3580" t="s">
        <v>3320</v>
      </c>
      <c r="D65" s="3575"/>
      <c r="E65" s="3576"/>
      <c r="F65" s="3577"/>
      <c r="G65" s="948" t="b">
        <v>0</v>
      </c>
      <c r="H65" s="2757"/>
      <c r="I65" s="2757"/>
      <c r="J65" s="2757"/>
      <c r="K65" s="2757"/>
      <c r="L65" s="2757"/>
      <c r="M65" s="2757"/>
      <c r="N65" s="2757"/>
      <c r="O65" s="2757"/>
      <c r="P65" s="3586">
        <f t="shared" si="2"/>
        <v>0</v>
      </c>
      <c r="Q65" s="662"/>
      <c r="R65" s="740"/>
    </row>
    <row r="66" spans="1:18" s="179" customFormat="1">
      <c r="A66" s="740"/>
      <c r="B66" s="822"/>
      <c r="C66" s="3580" t="s">
        <v>3321</v>
      </c>
      <c r="D66" s="3575"/>
      <c r="E66" s="3576"/>
      <c r="F66" s="3577"/>
      <c r="G66" s="948" t="b">
        <v>0</v>
      </c>
      <c r="H66" s="2757"/>
      <c r="I66" s="2757"/>
      <c r="J66" s="2757"/>
      <c r="K66" s="2757"/>
      <c r="L66" s="2757"/>
      <c r="M66" s="2757"/>
      <c r="N66" s="2757"/>
      <c r="O66" s="2757"/>
      <c r="P66" s="3586">
        <f t="shared" si="2"/>
        <v>0</v>
      </c>
      <c r="Q66" s="662"/>
      <c r="R66" s="740"/>
    </row>
    <row r="67" spans="1:18" s="179" customFormat="1">
      <c r="A67" s="740"/>
      <c r="B67" s="822"/>
      <c r="C67" s="3580" t="s">
        <v>3322</v>
      </c>
      <c r="D67" s="3575"/>
      <c r="E67" s="3576"/>
      <c r="F67" s="3577"/>
      <c r="G67" s="948" t="b">
        <v>0</v>
      </c>
      <c r="H67" s="2757"/>
      <c r="I67" s="2757"/>
      <c r="J67" s="2757"/>
      <c r="K67" s="2757"/>
      <c r="L67" s="2757"/>
      <c r="M67" s="2757"/>
      <c r="N67" s="2757"/>
      <c r="O67" s="2757"/>
      <c r="P67" s="3586">
        <f t="shared" si="2"/>
        <v>0</v>
      </c>
      <c r="Q67" s="662"/>
      <c r="R67" s="740"/>
    </row>
    <row r="68" spans="1:18" s="179" customFormat="1">
      <c r="A68" s="740"/>
      <c r="B68" s="822"/>
      <c r="C68" s="3580" t="s">
        <v>3323</v>
      </c>
      <c r="D68" s="3575"/>
      <c r="E68" s="3576"/>
      <c r="F68" s="3577"/>
      <c r="G68" s="948" t="b">
        <v>0</v>
      </c>
      <c r="H68" s="2757"/>
      <c r="I68" s="2757"/>
      <c r="J68" s="2757"/>
      <c r="K68" s="2757"/>
      <c r="L68" s="2757"/>
      <c r="M68" s="2757"/>
      <c r="N68" s="2757"/>
      <c r="O68" s="2757"/>
      <c r="P68" s="3586">
        <f t="shared" si="2"/>
        <v>0</v>
      </c>
      <c r="Q68" s="662"/>
      <c r="R68" s="740"/>
    </row>
    <row r="69" spans="1:18" s="179" customFormat="1">
      <c r="A69" s="740"/>
      <c r="B69" s="822"/>
      <c r="C69" s="3580" t="s">
        <v>3324</v>
      </c>
      <c r="D69" s="3575"/>
      <c r="E69" s="3576"/>
      <c r="F69" s="3577"/>
      <c r="G69" s="948" t="b">
        <v>0</v>
      </c>
      <c r="H69" s="2757"/>
      <c r="I69" s="2757"/>
      <c r="J69" s="2757"/>
      <c r="K69" s="2757"/>
      <c r="L69" s="2757"/>
      <c r="M69" s="2757"/>
      <c r="N69" s="2757"/>
      <c r="O69" s="2757"/>
      <c r="P69" s="3586">
        <f t="shared" si="2"/>
        <v>0</v>
      </c>
      <c r="Q69" s="662"/>
      <c r="R69" s="740"/>
    </row>
    <row r="70" spans="1:18" s="179" customFormat="1">
      <c r="A70" s="740"/>
      <c r="B70" s="822"/>
      <c r="C70" s="3580" t="s">
        <v>3325</v>
      </c>
      <c r="D70" s="3575"/>
      <c r="E70" s="3576"/>
      <c r="F70" s="3577"/>
      <c r="G70" s="948" t="b">
        <v>0</v>
      </c>
      <c r="H70" s="2757"/>
      <c r="I70" s="2757"/>
      <c r="J70" s="2757"/>
      <c r="K70" s="2757"/>
      <c r="L70" s="2757"/>
      <c r="M70" s="2757"/>
      <c r="N70" s="2757"/>
      <c r="O70" s="2757"/>
      <c r="P70" s="3586">
        <f t="shared" si="2"/>
        <v>0</v>
      </c>
      <c r="Q70" s="662"/>
      <c r="R70" s="740"/>
    </row>
    <row r="71" spans="1:18" s="179" customFormat="1">
      <c r="A71" s="740"/>
      <c r="B71" s="822"/>
      <c r="C71" s="3580" t="s">
        <v>3326</v>
      </c>
      <c r="D71" s="3575"/>
      <c r="E71" s="3576"/>
      <c r="F71" s="3577"/>
      <c r="G71" s="948" t="b">
        <v>0</v>
      </c>
      <c r="H71" s="2757"/>
      <c r="I71" s="2757"/>
      <c r="J71" s="2757"/>
      <c r="K71" s="2757"/>
      <c r="L71" s="2757"/>
      <c r="M71" s="2757"/>
      <c r="N71" s="2757"/>
      <c r="O71" s="2757"/>
      <c r="P71" s="3586">
        <f t="shared" si="2"/>
        <v>0</v>
      </c>
      <c r="Q71" s="662"/>
      <c r="R71" s="740"/>
    </row>
    <row r="72" spans="1:18" s="179" customFormat="1">
      <c r="A72" s="740"/>
      <c r="B72" s="822"/>
      <c r="C72" s="3580" t="s">
        <v>3327</v>
      </c>
      <c r="D72" s="3575"/>
      <c r="E72" s="3576"/>
      <c r="F72" s="3577"/>
      <c r="G72" s="948" t="b">
        <v>0</v>
      </c>
      <c r="H72" s="2757"/>
      <c r="I72" s="2757"/>
      <c r="J72" s="2757"/>
      <c r="K72" s="2757"/>
      <c r="L72" s="2757"/>
      <c r="M72" s="2757"/>
      <c r="N72" s="2757"/>
      <c r="O72" s="2757"/>
      <c r="P72" s="3586">
        <f t="shared" si="2"/>
        <v>0</v>
      </c>
      <c r="Q72" s="662"/>
      <c r="R72" s="740"/>
    </row>
    <row r="73" spans="1:18" s="179" customFormat="1">
      <c r="A73" s="740"/>
      <c r="B73" s="822"/>
      <c r="C73" s="3580" t="s">
        <v>3328</v>
      </c>
      <c r="D73" s="3575"/>
      <c r="E73" s="3576"/>
      <c r="F73" s="3577"/>
      <c r="G73" s="948" t="b">
        <v>0</v>
      </c>
      <c r="H73" s="2757"/>
      <c r="I73" s="2757"/>
      <c r="J73" s="2757"/>
      <c r="K73" s="2757"/>
      <c r="L73" s="2757"/>
      <c r="M73" s="2757"/>
      <c r="N73" s="2757"/>
      <c r="O73" s="2757"/>
      <c r="P73" s="3586">
        <f t="shared" si="2"/>
        <v>0</v>
      </c>
      <c r="Q73" s="662"/>
      <c r="R73" s="740"/>
    </row>
    <row r="74" spans="1:18" s="179" customFormat="1">
      <c r="A74" s="740"/>
      <c r="B74" s="822"/>
      <c r="C74" s="3580" t="s">
        <v>3329</v>
      </c>
      <c r="D74" s="3575"/>
      <c r="E74" s="3576"/>
      <c r="F74" s="3577"/>
      <c r="G74" s="948" t="b">
        <v>0</v>
      </c>
      <c r="H74" s="2757"/>
      <c r="I74" s="2757"/>
      <c r="J74" s="2757"/>
      <c r="K74" s="2757"/>
      <c r="L74" s="2757"/>
      <c r="M74" s="2757"/>
      <c r="N74" s="2757"/>
      <c r="O74" s="2757"/>
      <c r="P74" s="3586">
        <f t="shared" si="2"/>
        <v>0</v>
      </c>
      <c r="Q74" s="662"/>
      <c r="R74" s="740"/>
    </row>
    <row r="75" spans="1:18" s="179" customFormat="1">
      <c r="A75" s="740"/>
      <c r="B75" s="822"/>
      <c r="C75" s="3580" t="s">
        <v>3330</v>
      </c>
      <c r="D75" s="3575"/>
      <c r="E75" s="3576"/>
      <c r="F75" s="3577"/>
      <c r="G75" s="948" t="b">
        <v>0</v>
      </c>
      <c r="H75" s="2757"/>
      <c r="I75" s="2757"/>
      <c r="J75" s="2757"/>
      <c r="K75" s="2757"/>
      <c r="L75" s="2757"/>
      <c r="M75" s="2757"/>
      <c r="N75" s="2757"/>
      <c r="O75" s="2757"/>
      <c r="P75" s="3586">
        <f t="shared" si="2"/>
        <v>0</v>
      </c>
      <c r="Q75" s="662"/>
      <c r="R75" s="740"/>
    </row>
    <row r="76" spans="1:18" s="179" customFormat="1">
      <c r="A76" s="740"/>
      <c r="B76" s="822"/>
      <c r="C76" s="3580" t="s">
        <v>3331</v>
      </c>
      <c r="D76" s="3575"/>
      <c r="E76" s="3576"/>
      <c r="F76" s="3577"/>
      <c r="G76" s="948" t="b">
        <v>0</v>
      </c>
      <c r="H76" s="2757"/>
      <c r="I76" s="2757"/>
      <c r="J76" s="2757"/>
      <c r="K76" s="2757"/>
      <c r="L76" s="2757"/>
      <c r="M76" s="2757"/>
      <c r="N76" s="2757"/>
      <c r="O76" s="2757"/>
      <c r="P76" s="3586">
        <f t="shared" si="2"/>
        <v>0</v>
      </c>
      <c r="Q76" s="662"/>
      <c r="R76" s="740"/>
    </row>
    <row r="77" spans="1:18" s="179" customFormat="1">
      <c r="A77" s="740"/>
      <c r="B77" s="822"/>
      <c r="C77" s="3580" t="s">
        <v>3332</v>
      </c>
      <c r="D77" s="3575"/>
      <c r="E77" s="3576"/>
      <c r="F77" s="3577"/>
      <c r="G77" s="948" t="b">
        <v>0</v>
      </c>
      <c r="H77" s="2757"/>
      <c r="I77" s="2757"/>
      <c r="J77" s="2757"/>
      <c r="K77" s="2757"/>
      <c r="L77" s="2757"/>
      <c r="M77" s="2757"/>
      <c r="N77" s="2757"/>
      <c r="O77" s="2757"/>
      <c r="P77" s="3586">
        <f t="shared" si="2"/>
        <v>0</v>
      </c>
      <c r="Q77" s="662"/>
      <c r="R77" s="740"/>
    </row>
    <row r="78" spans="1:18" s="179" customFormat="1">
      <c r="A78" s="740"/>
      <c r="B78" s="822"/>
      <c r="C78" s="3580" t="s">
        <v>3333</v>
      </c>
      <c r="D78" s="3575"/>
      <c r="E78" s="3576"/>
      <c r="F78" s="3577"/>
      <c r="G78" s="948" t="b">
        <v>0</v>
      </c>
      <c r="H78" s="2757"/>
      <c r="I78" s="2757"/>
      <c r="J78" s="2757"/>
      <c r="K78" s="2757"/>
      <c r="L78" s="2757"/>
      <c r="M78" s="2757"/>
      <c r="N78" s="2757"/>
      <c r="O78" s="2757"/>
      <c r="P78" s="3586">
        <f t="shared" si="2"/>
        <v>0</v>
      </c>
      <c r="Q78" s="662"/>
      <c r="R78" s="740"/>
    </row>
    <row r="79" spans="1:18" s="179" customFormat="1">
      <c r="A79" s="740"/>
      <c r="B79" s="822"/>
      <c r="C79" s="3580" t="s">
        <v>3334</v>
      </c>
      <c r="D79" s="3575"/>
      <c r="E79" s="3576"/>
      <c r="F79" s="3577"/>
      <c r="G79" s="948" t="b">
        <v>0</v>
      </c>
      <c r="H79" s="2757"/>
      <c r="I79" s="2757"/>
      <c r="J79" s="2757"/>
      <c r="K79" s="2757"/>
      <c r="L79" s="2757"/>
      <c r="M79" s="2757"/>
      <c r="N79" s="2757"/>
      <c r="O79" s="2757"/>
      <c r="P79" s="3586">
        <f t="shared" si="2"/>
        <v>0</v>
      </c>
      <c r="Q79" s="662"/>
      <c r="R79" s="740"/>
    </row>
    <row r="80" spans="1:18" s="179" customFormat="1">
      <c r="A80" s="740"/>
      <c r="B80" s="822"/>
      <c r="C80" s="3580" t="s">
        <v>3335</v>
      </c>
      <c r="D80" s="3575"/>
      <c r="E80" s="3576"/>
      <c r="F80" s="3577"/>
      <c r="G80" s="948" t="b">
        <v>0</v>
      </c>
      <c r="H80" s="2757"/>
      <c r="I80" s="2757"/>
      <c r="J80" s="2757"/>
      <c r="K80" s="2757"/>
      <c r="L80" s="2757"/>
      <c r="M80" s="2757"/>
      <c r="N80" s="2757"/>
      <c r="O80" s="2757"/>
      <c r="P80" s="3586">
        <f t="shared" si="2"/>
        <v>0</v>
      </c>
      <c r="Q80" s="662"/>
      <c r="R80" s="740"/>
    </row>
    <row r="81" spans="1:18" s="179" customFormat="1">
      <c r="A81" s="740"/>
      <c r="B81" s="822"/>
      <c r="C81" s="3580" t="s">
        <v>3336</v>
      </c>
      <c r="D81" s="3575"/>
      <c r="E81" s="3576"/>
      <c r="F81" s="3577"/>
      <c r="G81" s="948" t="b">
        <v>0</v>
      </c>
      <c r="H81" s="2757"/>
      <c r="I81" s="2757"/>
      <c r="J81" s="2757"/>
      <c r="K81" s="2757"/>
      <c r="L81" s="2757"/>
      <c r="M81" s="2757"/>
      <c r="N81" s="2757"/>
      <c r="O81" s="2757"/>
      <c r="P81" s="3586">
        <f t="shared" si="2"/>
        <v>0</v>
      </c>
      <c r="Q81" s="662"/>
      <c r="R81" s="740"/>
    </row>
    <row r="82" spans="1:18" s="179" customFormat="1">
      <c r="A82" s="740"/>
      <c r="B82" s="822"/>
      <c r="C82" s="500" t="s">
        <v>1104</v>
      </c>
      <c r="D82" s="211"/>
      <c r="E82" s="486"/>
      <c r="F82" s="407"/>
      <c r="G82" s="172"/>
      <c r="H82" s="228"/>
      <c r="I82" s="228"/>
      <c r="J82" s="228"/>
      <c r="K82" s="228"/>
      <c r="L82" s="3582">
        <f>SUMIF($G$61:$G$81,"TRUE",L61:L81)</f>
        <v>0</v>
      </c>
      <c r="M82" s="3582">
        <f>SUMIF($G$61:$G$81,"TRUE",M61:M81)</f>
        <v>0</v>
      </c>
      <c r="N82" s="3582">
        <f>SUMIF($G$61:$G$81,"TRUE",N61:N81)</f>
        <v>0</v>
      </c>
      <c r="O82" s="3582">
        <f>SUMIF($G$61:$G$81,"TRUE",O61:O81)</f>
        <v>0</v>
      </c>
      <c r="P82" s="3583">
        <f>SUMIF($G$61:$G$81,"TRUE",P61:P81)</f>
        <v>0</v>
      </c>
      <c r="Q82" s="662"/>
      <c r="R82" s="740"/>
    </row>
    <row r="83" spans="1:18" s="179" customFormat="1">
      <c r="A83" s="740"/>
      <c r="B83" s="822"/>
      <c r="C83" s="347" t="s">
        <v>1625</v>
      </c>
      <c r="D83" s="211"/>
      <c r="E83" s="486"/>
      <c r="F83" s="407"/>
      <c r="G83" s="489"/>
      <c r="H83" s="228"/>
      <c r="I83" s="228"/>
      <c r="J83" s="228"/>
      <c r="K83" s="228"/>
      <c r="L83" s="3582">
        <f>SUM(L61:L81)</f>
        <v>0</v>
      </c>
      <c r="M83" s="3582">
        <f>SUM(M61:M81)</f>
        <v>0</v>
      </c>
      <c r="N83" s="3582">
        <f>SUM(N61:N81)</f>
        <v>0</v>
      </c>
      <c r="O83" s="3582">
        <f>SUM(O61:O81)</f>
        <v>0</v>
      </c>
      <c r="P83" s="3583">
        <f>SUM(P61:P81)</f>
        <v>0</v>
      </c>
      <c r="Q83" s="662"/>
      <c r="R83" s="740"/>
    </row>
    <row r="84" spans="1:18" s="179" customFormat="1">
      <c r="A84" s="740"/>
      <c r="B84" s="822"/>
      <c r="C84" s="952" t="s">
        <v>1358</v>
      </c>
      <c r="D84" s="953"/>
      <c r="E84" s="954"/>
      <c r="F84" s="953"/>
      <c r="G84" s="955"/>
      <c r="H84" s="956"/>
      <c r="I84" s="956"/>
      <c r="J84" s="956"/>
      <c r="K84" s="956"/>
      <c r="L84" s="3584">
        <f>SUM(L35,L58,L82)</f>
        <v>0</v>
      </c>
      <c r="M84" s="3584">
        <f>SUM(M35,M58,M82)</f>
        <v>0</v>
      </c>
      <c r="N84" s="3584">
        <f>SUM(N35,N58,N82)</f>
        <v>0</v>
      </c>
      <c r="O84" s="3584">
        <f>SUM(O35,O58,O82)</f>
        <v>0</v>
      </c>
      <c r="P84" s="3585">
        <f>SUM(P35,P58,P82)</f>
        <v>0</v>
      </c>
      <c r="Q84" s="662"/>
      <c r="R84" s="740"/>
    </row>
    <row r="85" spans="1:18" s="179" customFormat="1" ht="13.5" thickBot="1">
      <c r="A85" s="740"/>
      <c r="B85" s="822"/>
      <c r="C85" s="957" t="s">
        <v>1315</v>
      </c>
      <c r="D85" s="958"/>
      <c r="E85" s="959"/>
      <c r="F85" s="958"/>
      <c r="G85" s="960"/>
      <c r="H85" s="961"/>
      <c r="I85" s="961"/>
      <c r="J85" s="961"/>
      <c r="K85" s="961"/>
      <c r="L85" s="3218">
        <f>L83+L59+L36</f>
        <v>0</v>
      </c>
      <c r="M85" s="3218">
        <f>M83+M59+M36</f>
        <v>0</v>
      </c>
      <c r="N85" s="3218">
        <f>N83+N59+N36</f>
        <v>0</v>
      </c>
      <c r="O85" s="3218">
        <f>O83+O59+O36</f>
        <v>0</v>
      </c>
      <c r="P85" s="3219">
        <f>P83+P59+P36</f>
        <v>0</v>
      </c>
      <c r="Q85" s="662"/>
      <c r="R85" s="740"/>
    </row>
    <row r="86" spans="1:18">
      <c r="A86" s="738"/>
      <c r="B86" s="816"/>
      <c r="C86" s="850"/>
      <c r="D86" s="850"/>
      <c r="E86" s="851"/>
      <c r="F86" s="850"/>
      <c r="G86" s="850"/>
      <c r="H86" s="850"/>
      <c r="I86" s="850"/>
      <c r="J86" s="850"/>
      <c r="K86" s="850"/>
      <c r="L86" s="874"/>
      <c r="M86" s="874"/>
      <c r="N86" s="874"/>
      <c r="O86" s="874"/>
      <c r="P86" s="874"/>
      <c r="Q86" s="661"/>
      <c r="R86" s="738"/>
    </row>
    <row r="87" spans="1:18">
      <c r="A87" s="738"/>
      <c r="B87" s="816"/>
      <c r="C87" s="852"/>
      <c r="D87" s="852"/>
      <c r="E87" s="853"/>
      <c r="F87" s="820"/>
      <c r="G87" s="820"/>
      <c r="H87" s="820"/>
      <c r="I87" s="820"/>
      <c r="J87" s="820"/>
      <c r="K87" s="854"/>
      <c r="L87" s="854"/>
      <c r="M87" s="854"/>
      <c r="N87" s="661"/>
      <c r="O87" s="661"/>
      <c r="P87" s="661"/>
      <c r="Q87" s="661"/>
      <c r="R87" s="738"/>
    </row>
    <row r="88" spans="1:18">
      <c r="A88" s="738"/>
      <c r="B88" s="816"/>
      <c r="C88" s="855" t="s">
        <v>1135</v>
      </c>
      <c r="D88" s="855"/>
      <c r="E88" s="856"/>
      <c r="F88" s="820"/>
      <c r="G88" s="820"/>
      <c r="H88" s="820"/>
      <c r="I88" s="820"/>
      <c r="J88" s="820"/>
      <c r="K88" s="820"/>
      <c r="L88" s="820"/>
      <c r="M88" s="820"/>
      <c r="N88" s="661"/>
      <c r="O88" s="661"/>
      <c r="P88" s="661"/>
      <c r="Q88" s="661"/>
      <c r="R88" s="738"/>
    </row>
    <row r="89" spans="1:18" ht="13.5" thickBot="1">
      <c r="A89" s="738"/>
      <c r="B89" s="816"/>
      <c r="C89" s="820"/>
      <c r="D89" s="820"/>
      <c r="E89" s="821"/>
      <c r="F89" s="820"/>
      <c r="G89" s="820"/>
      <c r="H89" s="820"/>
      <c r="I89" s="820"/>
      <c r="J89" s="820"/>
      <c r="K89" s="820"/>
      <c r="L89" s="820"/>
      <c r="M89" s="820"/>
      <c r="N89" s="661"/>
      <c r="O89" s="661"/>
      <c r="P89" s="661"/>
      <c r="Q89" s="661"/>
      <c r="R89" s="738"/>
    </row>
    <row r="90" spans="1:18" s="179" customFormat="1">
      <c r="A90" s="740"/>
      <c r="B90" s="822"/>
      <c r="C90" s="857" t="s">
        <v>1628</v>
      </c>
      <c r="D90" s="858"/>
      <c r="E90" s="859"/>
      <c r="F90" s="858"/>
      <c r="G90" s="858"/>
      <c r="H90" s="858"/>
      <c r="I90" s="858"/>
      <c r="J90" s="858"/>
      <c r="K90" s="858"/>
      <c r="L90" s="732">
        <f>L36</f>
        <v>0</v>
      </c>
      <c r="M90" s="732">
        <f>M36</f>
        <v>0</v>
      </c>
      <c r="N90" s="732">
        <f>N36</f>
        <v>0</v>
      </c>
      <c r="O90" s="732">
        <f>O36</f>
        <v>0</v>
      </c>
      <c r="P90" s="733">
        <f>P36</f>
        <v>0</v>
      </c>
      <c r="Q90" s="662"/>
      <c r="R90" s="740"/>
    </row>
    <row r="91" spans="1:18" s="179" customFormat="1">
      <c r="A91" s="740"/>
      <c r="B91" s="822"/>
      <c r="C91" s="860" t="s">
        <v>1629</v>
      </c>
      <c r="D91" s="861"/>
      <c r="E91" s="834"/>
      <c r="F91" s="861"/>
      <c r="G91" s="861"/>
      <c r="H91" s="861"/>
      <c r="I91" s="861"/>
      <c r="J91" s="861"/>
      <c r="K91" s="862"/>
      <c r="L91" s="734">
        <f>L59</f>
        <v>0</v>
      </c>
      <c r="M91" s="734">
        <f>M59</f>
        <v>0</v>
      </c>
      <c r="N91" s="734">
        <f>N59</f>
        <v>0</v>
      </c>
      <c r="O91" s="734">
        <f>O59</f>
        <v>0</v>
      </c>
      <c r="P91" s="735">
        <f>P59</f>
        <v>0</v>
      </c>
      <c r="Q91" s="662"/>
      <c r="R91" s="740"/>
    </row>
    <row r="92" spans="1:18" s="179" customFormat="1" ht="13.5" thickBot="1">
      <c r="A92" s="740"/>
      <c r="B92" s="822"/>
      <c r="C92" s="863" t="s">
        <v>1630</v>
      </c>
      <c r="D92" s="864"/>
      <c r="E92" s="865"/>
      <c r="F92" s="864"/>
      <c r="G92" s="864"/>
      <c r="H92" s="864"/>
      <c r="I92" s="864"/>
      <c r="J92" s="864"/>
      <c r="K92" s="866"/>
      <c r="L92" s="736">
        <f>L83</f>
        <v>0</v>
      </c>
      <c r="M92" s="736">
        <f>M83</f>
        <v>0</v>
      </c>
      <c r="N92" s="736">
        <f>N83</f>
        <v>0</v>
      </c>
      <c r="O92" s="736">
        <f>O83</f>
        <v>0</v>
      </c>
      <c r="P92" s="737">
        <f>P83</f>
        <v>0</v>
      </c>
      <c r="Q92" s="662"/>
      <c r="R92" s="740"/>
    </row>
    <row r="93" spans="1:18" s="179" customFormat="1">
      <c r="A93" s="740"/>
      <c r="B93" s="822"/>
      <c r="C93" s="867"/>
      <c r="D93" s="867"/>
      <c r="E93" s="868"/>
      <c r="F93" s="867"/>
      <c r="G93" s="867"/>
      <c r="H93" s="867"/>
      <c r="I93" s="867"/>
      <c r="J93" s="867"/>
      <c r="K93" s="869"/>
      <c r="L93" s="875"/>
      <c r="M93" s="875"/>
      <c r="N93" s="875"/>
      <c r="O93" s="875"/>
      <c r="P93" s="875"/>
      <c r="Q93" s="662"/>
      <c r="R93" s="740"/>
    </row>
    <row r="94" spans="1:18">
      <c r="A94" s="738"/>
      <c r="B94" s="816"/>
      <c r="C94" s="820"/>
      <c r="D94" s="820"/>
      <c r="E94" s="821"/>
      <c r="F94" s="870"/>
      <c r="G94" s="870"/>
      <c r="H94" s="870"/>
      <c r="I94" s="870"/>
      <c r="J94" s="870"/>
      <c r="K94" s="870"/>
      <c r="L94" s="871"/>
      <c r="M94" s="871"/>
      <c r="N94" s="871"/>
      <c r="O94" s="871"/>
      <c r="P94" s="871"/>
      <c r="Q94" s="662"/>
      <c r="R94" s="738"/>
    </row>
    <row r="95" spans="1:18">
      <c r="A95" s="738"/>
      <c r="B95" s="816"/>
      <c r="C95" s="820"/>
      <c r="D95" s="855"/>
      <c r="E95" s="856"/>
      <c r="F95" s="871"/>
      <c r="G95" s="871"/>
      <c r="H95" s="871"/>
      <c r="I95" s="870"/>
      <c r="J95" s="870"/>
      <c r="K95" s="870"/>
      <c r="L95" s="871"/>
      <c r="M95" s="871"/>
      <c r="N95" s="871"/>
      <c r="O95" s="871"/>
      <c r="P95" s="871"/>
      <c r="Q95" s="662"/>
      <c r="R95" s="738"/>
    </row>
    <row r="96" spans="1:18">
      <c r="A96" s="738"/>
      <c r="B96" s="816"/>
      <c r="C96" s="820"/>
      <c r="D96" s="855"/>
      <c r="E96" s="237" t="s">
        <v>56</v>
      </c>
      <c r="F96" s="872" t="s">
        <v>3235</v>
      </c>
      <c r="G96" s="287"/>
      <c r="H96" s="287"/>
      <c r="I96" s="69"/>
      <c r="J96" s="69"/>
      <c r="K96" s="122"/>
      <c r="L96" s="876"/>
      <c r="M96" s="876"/>
      <c r="N96" s="876"/>
      <c r="O96" s="69"/>
      <c r="P96" s="122"/>
      <c r="Q96" s="662"/>
      <c r="R96" s="738"/>
    </row>
    <row r="97" spans="1:18" ht="15">
      <c r="A97" s="738"/>
      <c r="B97" s="816"/>
      <c r="C97" s="820"/>
      <c r="D97" s="855"/>
      <c r="E97" s="856"/>
      <c r="F97" s="100" t="s">
        <v>1631</v>
      </c>
      <c r="G97" s="287"/>
      <c r="H97" s="287"/>
      <c r="I97" s="69"/>
      <c r="J97" s="69"/>
      <c r="K97" s="52"/>
      <c r="L97" s="876"/>
      <c r="M97" s="876"/>
      <c r="N97" s="876"/>
      <c r="O97" s="69"/>
      <c r="P97" s="122"/>
      <c r="Q97" s="662"/>
      <c r="R97" s="738"/>
    </row>
    <row r="98" spans="1:18">
      <c r="A98" s="738"/>
      <c r="B98" s="816"/>
      <c r="C98" s="661"/>
      <c r="D98" s="662"/>
      <c r="E98" s="873"/>
      <c r="F98" s="100" t="s">
        <v>1415</v>
      </c>
      <c r="G98" s="287"/>
      <c r="H98" s="287"/>
      <c r="I98" s="69"/>
      <c r="J98" s="60"/>
      <c r="K98" s="69"/>
      <c r="L98" s="876"/>
      <c r="M98" s="876"/>
      <c r="N98" s="877"/>
      <c r="O98" s="877"/>
      <c r="P98" s="3428" t="s">
        <v>1279</v>
      </c>
      <c r="Q98" s="662"/>
      <c r="R98" s="738"/>
    </row>
    <row r="99" spans="1:18">
      <c r="A99" s="738"/>
      <c r="B99" s="816"/>
      <c r="C99" s="661"/>
      <c r="D99" s="662"/>
      <c r="E99" s="873"/>
      <c r="F99" s="100"/>
      <c r="G99" s="287"/>
      <c r="H99" s="287"/>
      <c r="I99" s="69"/>
      <c r="J99" s="60"/>
      <c r="K99" s="122"/>
      <c r="L99" s="316"/>
      <c r="M99" s="316"/>
      <c r="N99" s="316"/>
      <c r="O99" s="122"/>
      <c r="P99" s="878"/>
      <c r="Q99" s="662"/>
      <c r="R99" s="738"/>
    </row>
    <row r="100" spans="1:18" ht="15">
      <c r="A100" s="738"/>
      <c r="B100" s="741"/>
      <c r="C100" s="738"/>
      <c r="D100" s="738"/>
      <c r="E100" s="746"/>
      <c r="F100" s="719"/>
      <c r="G100" s="720"/>
      <c r="H100" s="720"/>
      <c r="I100" s="720"/>
      <c r="J100" s="720"/>
      <c r="K100" s="720"/>
      <c r="L100" s="722"/>
      <c r="M100" s="722"/>
      <c r="N100" s="722"/>
      <c r="O100" s="723"/>
      <c r="P100" s="723"/>
      <c r="Q100" s="740"/>
      <c r="R100" s="738"/>
    </row>
    <row r="101" spans="1:18" ht="15">
      <c r="A101" s="738"/>
      <c r="B101" s="741"/>
      <c r="C101" s="738"/>
      <c r="D101" s="738"/>
      <c r="E101" s="746"/>
      <c r="F101" s="727"/>
      <c r="G101" s="720"/>
      <c r="H101" s="720"/>
      <c r="I101" s="720"/>
      <c r="J101" s="720"/>
      <c r="K101" s="720"/>
      <c r="L101" s="722"/>
      <c r="M101" s="722"/>
      <c r="N101" s="722"/>
      <c r="O101" s="723"/>
      <c r="P101" s="723"/>
      <c r="Q101" s="740"/>
      <c r="R101" s="738"/>
    </row>
    <row r="102" spans="1:18" ht="15" hidden="1">
      <c r="F102" s="6995"/>
      <c r="G102" s="6996"/>
      <c r="H102" s="6996"/>
      <c r="I102" s="6996"/>
      <c r="J102" s="6996"/>
      <c r="K102" s="6996"/>
      <c r="L102" s="6997"/>
      <c r="M102" s="6997"/>
      <c r="N102" s="6997"/>
      <c r="O102" s="6998"/>
      <c r="P102" s="6998"/>
      <c r="Q102" s="179"/>
    </row>
    <row r="103" spans="1:18" hidden="1">
      <c r="L103" s="179"/>
      <c r="M103" s="179"/>
      <c r="N103" s="179"/>
      <c r="O103" s="179"/>
      <c r="P103" s="179"/>
      <c r="Q103" s="179"/>
    </row>
    <row r="104" spans="1:18" hidden="1">
      <c r="L104" s="179"/>
      <c r="M104" s="179"/>
      <c r="N104" s="179"/>
      <c r="O104" s="179"/>
      <c r="P104" s="179"/>
      <c r="Q104" s="179"/>
    </row>
  </sheetData>
  <sheetProtection formatCells="0" formatColumns="0"/>
  <customSheetViews>
    <customSheetView guid="{CC70D5D3-3A1F-46AA-BDCE-F692C2C36BEE}">
      <pageMargins left="0.7" right="0.7" top="0.75" bottom="0.75" header="0.3" footer="0.3"/>
      <pageSetup paperSize="9" orientation="portrait" r:id="rId1"/>
    </customSheetView>
    <customSheetView guid="{41E394DC-1FDD-4D1F-8620-137B7012DC10}" showGridLines="0">
      <pane xSplit="2" ySplit="11" topLeftCell="C12" activePane="bottomRight" state="frozen"/>
      <selection pane="bottomRight" activeCell="E17" sqref="E17"/>
      <pageMargins left="0.7" right="0.7" top="0.75" bottom="0.75" header="0.3" footer="0.3"/>
      <pageSetup paperSize="9" orientation="portrait" r:id="rId2"/>
    </customSheetView>
    <customSheetView guid="{DD364770-73A1-4C6D-9516-629A57F0EB18}" showGridLines="0">
      <pane xSplit="3" ySplit="13" topLeftCell="D14" activePane="bottomRight" state="frozen"/>
      <selection pane="bottomRight" activeCell="E12" sqref="E12:G12"/>
      <pageMargins left="0.7" right="0.7" top="0.75" bottom="0.75" header="0.3" footer="0.3"/>
      <pageSetup paperSize="9" orientation="portrait" r:id="rId3"/>
    </customSheetView>
    <customSheetView guid="{E14211BF-3959-45CF-A937-AD36AACCEFAC}" showGridLines="0">
      <pane xSplit="2" ySplit="11" topLeftCell="C12" activePane="bottomRight" state="frozen"/>
      <selection pane="bottomRight" activeCell="E17" sqref="E17"/>
      <pageMargins left="0.7" right="0.7" top="0.75" bottom="0.75" header="0.3" footer="0.3"/>
      <pageSetup paperSize="9" orientation="portrait" r:id="rId4"/>
    </customSheetView>
    <customSheetView guid="{F416BD5B-C3AD-4F61-AAB2-55950A9B7E72}">
      <pane xSplit="3" ySplit="12" topLeftCell="J34" activePane="bottomRight" state="frozen"/>
      <selection pane="bottomRight" activeCell="O38" sqref="O38"/>
      <pageMargins left="0.7" right="0.7" top="0.75" bottom="0.75" header="0.3" footer="0.3"/>
      <pageSetup paperSize="9" orientation="portrait" r:id="rId5"/>
    </customSheetView>
  </customSheetViews>
  <mergeCells count="3">
    <mergeCell ref="C3:G3"/>
    <mergeCell ref="D4:G4"/>
    <mergeCell ref="D5:G5"/>
  </mergeCells>
  <hyperlinks>
    <hyperlink ref="P98" location="Index!A1" display="Index" xr:uid="{00000000-0004-0000-5400-000000000000}"/>
  </hyperlinks>
  <pageMargins left="0.7" right="0.7" top="0.75" bottom="0.75" header="0.3" footer="0.3"/>
  <pageSetup paperSize="9" orientation="portrait" r:id="rId6"/>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codeName="Sheet84">
    <tabColor theme="8" tint="-0.499984740745262"/>
  </sheetPr>
  <dimension ref="A1:R63"/>
  <sheetViews>
    <sheetView workbookViewId="0"/>
  </sheetViews>
  <sheetFormatPr defaultColWidth="0" defaultRowHeight="15" zeroHeight="1"/>
  <cols>
    <col min="1" max="2" width="9.140625" style="6944" customWidth="1"/>
    <col min="3" max="3" width="33.42578125" style="6944" customWidth="1"/>
    <col min="4" max="4" width="21.28515625" style="6944" customWidth="1"/>
    <col min="5" max="5" width="19.28515625" style="6944" customWidth="1"/>
    <col min="6" max="6" width="19.28515625" style="7136" customWidth="1"/>
    <col min="7" max="9" width="19.28515625" style="6944" customWidth="1"/>
    <col min="10" max="10" width="37.42578125" style="6944" customWidth="1"/>
    <col min="11" max="12" width="9.140625" style="6944" customWidth="1"/>
    <col min="13" max="18" width="0" style="6944" hidden="1" customWidth="1"/>
    <col min="19" max="16384" width="9.140625" style="6944" hidden="1"/>
  </cols>
  <sheetData>
    <row r="1" spans="1:12">
      <c r="A1" s="1043"/>
      <c r="B1" s="1043"/>
      <c r="C1" s="1043"/>
      <c r="D1" s="1043"/>
      <c r="E1" s="1043"/>
      <c r="F1" s="6182"/>
      <c r="G1" s="1043"/>
      <c r="H1" s="1043"/>
      <c r="I1" s="1043"/>
      <c r="J1" s="1043"/>
      <c r="K1" s="1043"/>
      <c r="L1" s="1043"/>
    </row>
    <row r="2" spans="1:12" ht="15.75" thickBot="1">
      <c r="A2" s="1043"/>
      <c r="B2" s="85"/>
      <c r="C2" s="85"/>
      <c r="D2" s="85"/>
      <c r="E2" s="85"/>
      <c r="F2" s="6181"/>
      <c r="G2" s="85"/>
      <c r="H2" s="85"/>
      <c r="I2" s="85"/>
      <c r="J2" s="85"/>
      <c r="K2" s="85"/>
      <c r="L2" s="1043"/>
    </row>
    <row r="3" spans="1:12" ht="16.5" customHeight="1" thickBot="1">
      <c r="A3" s="1043"/>
      <c r="B3" s="85"/>
      <c r="C3" s="9132" t="s">
        <v>2912</v>
      </c>
      <c r="D3" s="9169"/>
      <c r="E3" s="9169"/>
      <c r="F3" s="9134"/>
      <c r="G3" s="1159"/>
      <c r="H3" s="1159"/>
      <c r="I3" s="1159"/>
      <c r="J3" s="62" t="s">
        <v>2881</v>
      </c>
      <c r="K3" s="85"/>
      <c r="L3" s="1043"/>
    </row>
    <row r="4" spans="1:12" ht="15.75">
      <c r="A4" s="1043"/>
      <c r="B4" s="85"/>
      <c r="C4" s="7605" t="s">
        <v>57</v>
      </c>
      <c r="D4" s="9163" t="str">
        <f>AI!D4</f>
        <v>ABC Company</v>
      </c>
      <c r="E4" s="9164"/>
      <c r="F4" s="9165"/>
      <c r="G4" s="1159"/>
      <c r="H4" s="1159"/>
      <c r="I4" s="1159"/>
      <c r="J4" s="1159"/>
      <c r="K4" s="85"/>
      <c r="L4" s="1043"/>
    </row>
    <row r="5" spans="1:12" ht="16.5" thickBot="1">
      <c r="A5" s="1043"/>
      <c r="B5" s="85"/>
      <c r="C5" s="7288" t="s">
        <v>2719</v>
      </c>
      <c r="D5" s="9166">
        <f>AI!D5</f>
        <v>44196</v>
      </c>
      <c r="E5" s="9167"/>
      <c r="F5" s="9168"/>
      <c r="G5" s="1159"/>
      <c r="H5" s="1159"/>
      <c r="I5" s="1159"/>
      <c r="J5" s="1159"/>
      <c r="K5" s="85"/>
      <c r="L5" s="1043"/>
    </row>
    <row r="6" spans="1:12" ht="15.75">
      <c r="A6" s="1043"/>
      <c r="B6" s="85"/>
      <c r="C6" s="806"/>
      <c r="D6" s="1159"/>
      <c r="E6" s="1159"/>
      <c r="F6" s="1159"/>
      <c r="G6" s="1159"/>
      <c r="H6" s="1159"/>
      <c r="I6" s="1159"/>
      <c r="J6" s="1159"/>
      <c r="K6" s="85"/>
      <c r="L6" s="1043"/>
    </row>
    <row r="7" spans="1:12" s="149" customFormat="1" ht="13.5" thickBot="1">
      <c r="A7" s="738"/>
      <c r="B7" s="661"/>
      <c r="C7" s="1163"/>
      <c r="D7" s="1163"/>
      <c r="E7" s="1163"/>
      <c r="F7" s="1163"/>
      <c r="G7" s="1163"/>
      <c r="H7" s="1163"/>
      <c r="I7" s="1163"/>
      <c r="J7" s="1163"/>
      <c r="K7" s="661"/>
      <c r="L7" s="738"/>
    </row>
    <row r="8" spans="1:12" s="149" customFormat="1" ht="25.5">
      <c r="A8" s="738"/>
      <c r="B8" s="661"/>
      <c r="C8" s="2001" t="s">
        <v>2287</v>
      </c>
      <c r="D8" s="1992" t="s">
        <v>2288</v>
      </c>
      <c r="E8" s="1992" t="s">
        <v>4631</v>
      </c>
      <c r="F8" s="6058" t="s">
        <v>4629</v>
      </c>
      <c r="G8" s="1994" t="s">
        <v>2294</v>
      </c>
      <c r="H8" s="1992" t="s">
        <v>2295</v>
      </c>
      <c r="I8" s="1994" t="s">
        <v>2296</v>
      </c>
      <c r="J8" s="1995" t="s">
        <v>2297</v>
      </c>
      <c r="K8" s="661"/>
      <c r="L8" s="738"/>
    </row>
    <row r="9" spans="1:12" s="149" customFormat="1" ht="12.75">
      <c r="A9" s="738"/>
      <c r="B9" s="661"/>
      <c r="C9" s="2003"/>
      <c r="D9" s="2004" t="s">
        <v>344</v>
      </c>
      <c r="E9" s="2006"/>
      <c r="F9" s="7213"/>
      <c r="G9" s="2005"/>
      <c r="H9" s="2006"/>
      <c r="I9" s="2008" t="s">
        <v>2298</v>
      </c>
      <c r="J9" s="2009"/>
      <c r="K9" s="661"/>
      <c r="L9" s="738"/>
    </row>
    <row r="10" spans="1:12" s="149" customFormat="1" ht="12.75">
      <c r="A10" s="738"/>
      <c r="B10" s="661"/>
      <c r="C10" s="2010" t="s">
        <v>392</v>
      </c>
      <c r="D10" s="2011" t="s">
        <v>409</v>
      </c>
      <c r="E10" s="2011" t="s">
        <v>410</v>
      </c>
      <c r="F10" s="7214" t="s">
        <v>411</v>
      </c>
      <c r="G10" s="2011" t="s">
        <v>412</v>
      </c>
      <c r="H10" s="2011" t="s">
        <v>413</v>
      </c>
      <c r="I10" s="2011" t="s">
        <v>414</v>
      </c>
      <c r="J10" s="2012" t="s">
        <v>415</v>
      </c>
      <c r="K10" s="661"/>
      <c r="L10" s="738"/>
    </row>
    <row r="11" spans="1:12" s="149" customFormat="1" ht="12.75">
      <c r="A11" s="738"/>
      <c r="B11" s="661"/>
      <c r="C11" s="2719"/>
      <c r="D11" s="2680"/>
      <c r="E11" s="2716">
        <v>0</v>
      </c>
      <c r="F11" s="7215"/>
      <c r="G11" s="2716">
        <v>0</v>
      </c>
      <c r="H11" s="2716">
        <v>0</v>
      </c>
      <c r="I11" s="3551">
        <f>G11+H11</f>
        <v>0</v>
      </c>
      <c r="J11" s="2718"/>
      <c r="K11" s="661"/>
      <c r="L11" s="738"/>
    </row>
    <row r="12" spans="1:12" s="149" customFormat="1" ht="12.75">
      <c r="A12" s="738"/>
      <c r="B12" s="661"/>
      <c r="C12" s="2719"/>
      <c r="D12" s="2680"/>
      <c r="E12" s="2716">
        <v>0</v>
      </c>
      <c r="F12" s="7215"/>
      <c r="G12" s="2716">
        <v>0</v>
      </c>
      <c r="H12" s="2716">
        <v>0</v>
      </c>
      <c r="I12" s="3551">
        <f t="shared" ref="I12:I49" si="0">G12+H12</f>
        <v>0</v>
      </c>
      <c r="J12" s="2718"/>
      <c r="K12" s="661"/>
      <c r="L12" s="738"/>
    </row>
    <row r="13" spans="1:12" s="149" customFormat="1" ht="12.75">
      <c r="A13" s="738"/>
      <c r="B13" s="661"/>
      <c r="C13" s="2719"/>
      <c r="D13" s="2680"/>
      <c r="E13" s="2716">
        <v>0</v>
      </c>
      <c r="F13" s="7215"/>
      <c r="G13" s="2716">
        <v>0</v>
      </c>
      <c r="H13" s="2716">
        <v>0</v>
      </c>
      <c r="I13" s="3551">
        <f t="shared" si="0"/>
        <v>0</v>
      </c>
      <c r="J13" s="2718"/>
      <c r="K13" s="661"/>
      <c r="L13" s="738"/>
    </row>
    <row r="14" spans="1:12" s="149" customFormat="1" ht="12.75">
      <c r="A14" s="738"/>
      <c r="B14" s="661"/>
      <c r="C14" s="2719"/>
      <c r="D14" s="2680"/>
      <c r="E14" s="2716">
        <v>0</v>
      </c>
      <c r="F14" s="7215"/>
      <c r="G14" s="2716">
        <v>0</v>
      </c>
      <c r="H14" s="2716">
        <v>0</v>
      </c>
      <c r="I14" s="3551">
        <f t="shared" si="0"/>
        <v>0</v>
      </c>
      <c r="J14" s="2718"/>
      <c r="K14" s="661"/>
      <c r="L14" s="738"/>
    </row>
    <row r="15" spans="1:12" s="149" customFormat="1" ht="12.75" hidden="1">
      <c r="A15" s="738"/>
      <c r="B15" s="661"/>
      <c r="C15" s="2719"/>
      <c r="D15" s="2680" t="b">
        <v>1</v>
      </c>
      <c r="E15" s="2716">
        <v>0</v>
      </c>
      <c r="F15" s="7215"/>
      <c r="G15" s="2716">
        <v>0</v>
      </c>
      <c r="H15" s="2716">
        <v>0</v>
      </c>
      <c r="I15" s="3551">
        <f t="shared" si="0"/>
        <v>0</v>
      </c>
      <c r="J15" s="2718"/>
      <c r="K15" s="661"/>
      <c r="L15" s="738"/>
    </row>
    <row r="16" spans="1:12" s="149" customFormat="1" ht="12.75" hidden="1">
      <c r="A16" s="738"/>
      <c r="B16" s="661"/>
      <c r="C16" s="2719"/>
      <c r="D16" s="2680" t="b">
        <v>1</v>
      </c>
      <c r="E16" s="2716">
        <v>0</v>
      </c>
      <c r="F16" s="7215"/>
      <c r="G16" s="2716">
        <v>0</v>
      </c>
      <c r="H16" s="2716">
        <v>0</v>
      </c>
      <c r="I16" s="3551">
        <f t="shared" si="0"/>
        <v>0</v>
      </c>
      <c r="J16" s="2718"/>
      <c r="K16" s="661"/>
      <c r="L16" s="738"/>
    </row>
    <row r="17" spans="1:12" s="149" customFormat="1" ht="12.75" hidden="1">
      <c r="A17" s="738"/>
      <c r="B17" s="661"/>
      <c r="C17" s="2719"/>
      <c r="D17" s="2680" t="b">
        <v>1</v>
      </c>
      <c r="E17" s="2716">
        <v>0</v>
      </c>
      <c r="F17" s="7215"/>
      <c r="G17" s="2716">
        <v>0</v>
      </c>
      <c r="H17" s="2716">
        <v>0</v>
      </c>
      <c r="I17" s="3551">
        <f t="shared" si="0"/>
        <v>0</v>
      </c>
      <c r="J17" s="2718"/>
      <c r="K17" s="661"/>
      <c r="L17" s="738"/>
    </row>
    <row r="18" spans="1:12" s="149" customFormat="1" ht="12.75" hidden="1">
      <c r="A18" s="738"/>
      <c r="B18" s="661"/>
      <c r="C18" s="2719"/>
      <c r="D18" s="2680" t="b">
        <v>1</v>
      </c>
      <c r="E18" s="2716">
        <v>0</v>
      </c>
      <c r="F18" s="7215"/>
      <c r="G18" s="2716">
        <v>0</v>
      </c>
      <c r="H18" s="2716">
        <v>0</v>
      </c>
      <c r="I18" s="3551">
        <f t="shared" si="0"/>
        <v>0</v>
      </c>
      <c r="J18" s="2718"/>
      <c r="K18" s="661"/>
      <c r="L18" s="738"/>
    </row>
    <row r="19" spans="1:12" s="149" customFormat="1" ht="12.75" hidden="1">
      <c r="A19" s="738"/>
      <c r="B19" s="661"/>
      <c r="C19" s="2719"/>
      <c r="D19" s="2680" t="b">
        <v>1</v>
      </c>
      <c r="E19" s="2716">
        <v>0</v>
      </c>
      <c r="F19" s="7215"/>
      <c r="G19" s="2716">
        <v>0</v>
      </c>
      <c r="H19" s="2716">
        <v>0</v>
      </c>
      <c r="I19" s="3551">
        <f t="shared" si="0"/>
        <v>0</v>
      </c>
      <c r="J19" s="2718"/>
      <c r="K19" s="661"/>
      <c r="L19" s="738"/>
    </row>
    <row r="20" spans="1:12" s="149" customFormat="1" ht="12.75" hidden="1">
      <c r="A20" s="738"/>
      <c r="B20" s="661"/>
      <c r="C20" s="2719"/>
      <c r="D20" s="2680" t="b">
        <v>1</v>
      </c>
      <c r="E20" s="2716">
        <v>0</v>
      </c>
      <c r="F20" s="7215"/>
      <c r="G20" s="2716">
        <v>0</v>
      </c>
      <c r="H20" s="2716">
        <v>0</v>
      </c>
      <c r="I20" s="3551">
        <f t="shared" si="0"/>
        <v>0</v>
      </c>
      <c r="J20" s="2718"/>
      <c r="K20" s="661"/>
      <c r="L20" s="738"/>
    </row>
    <row r="21" spans="1:12" s="149" customFormat="1" ht="12.75" hidden="1">
      <c r="A21" s="738"/>
      <c r="B21" s="661"/>
      <c r="C21" s="2719"/>
      <c r="D21" s="2680" t="b">
        <v>1</v>
      </c>
      <c r="E21" s="2716">
        <v>0</v>
      </c>
      <c r="F21" s="7215"/>
      <c r="G21" s="2716">
        <v>0</v>
      </c>
      <c r="H21" s="2716">
        <v>0</v>
      </c>
      <c r="I21" s="3551">
        <f t="shared" si="0"/>
        <v>0</v>
      </c>
      <c r="J21" s="2718"/>
      <c r="K21" s="661"/>
      <c r="L21" s="738"/>
    </row>
    <row r="22" spans="1:12" s="149" customFormat="1" ht="12.75" hidden="1">
      <c r="A22" s="738"/>
      <c r="B22" s="661"/>
      <c r="C22" s="2719"/>
      <c r="D22" s="2680" t="b">
        <v>1</v>
      </c>
      <c r="E22" s="2716">
        <v>0</v>
      </c>
      <c r="F22" s="7215"/>
      <c r="G22" s="2716">
        <v>0</v>
      </c>
      <c r="H22" s="2716">
        <v>0</v>
      </c>
      <c r="I22" s="3551">
        <f t="shared" si="0"/>
        <v>0</v>
      </c>
      <c r="J22" s="2718"/>
      <c r="K22" s="661"/>
      <c r="L22" s="738"/>
    </row>
    <row r="23" spans="1:12" s="149" customFormat="1" ht="12.75" hidden="1">
      <c r="A23" s="738"/>
      <c r="B23" s="661"/>
      <c r="C23" s="2719"/>
      <c r="D23" s="2680" t="b">
        <v>1</v>
      </c>
      <c r="E23" s="2716">
        <v>0</v>
      </c>
      <c r="F23" s="7215"/>
      <c r="G23" s="2716">
        <v>0</v>
      </c>
      <c r="H23" s="2716">
        <v>0</v>
      </c>
      <c r="I23" s="3551">
        <f t="shared" si="0"/>
        <v>0</v>
      </c>
      <c r="J23" s="2718"/>
      <c r="K23" s="661"/>
      <c r="L23" s="738"/>
    </row>
    <row r="24" spans="1:12" s="149" customFormat="1" ht="12.75" hidden="1">
      <c r="A24" s="738"/>
      <c r="B24" s="661"/>
      <c r="C24" s="2719"/>
      <c r="D24" s="2680" t="b">
        <v>1</v>
      </c>
      <c r="E24" s="2716">
        <v>0</v>
      </c>
      <c r="F24" s="7215"/>
      <c r="G24" s="2716">
        <v>0</v>
      </c>
      <c r="H24" s="2716">
        <v>0</v>
      </c>
      <c r="I24" s="3551">
        <f t="shared" si="0"/>
        <v>0</v>
      </c>
      <c r="J24" s="2718"/>
      <c r="K24" s="661"/>
      <c r="L24" s="738"/>
    </row>
    <row r="25" spans="1:12" s="149" customFormat="1" ht="12.75" hidden="1">
      <c r="A25" s="738"/>
      <c r="B25" s="661"/>
      <c r="C25" s="2719"/>
      <c r="D25" s="2680" t="b">
        <v>1</v>
      </c>
      <c r="E25" s="2716">
        <v>0</v>
      </c>
      <c r="F25" s="7215"/>
      <c r="G25" s="2716">
        <v>0</v>
      </c>
      <c r="H25" s="2716">
        <v>0</v>
      </c>
      <c r="I25" s="3551">
        <f t="shared" si="0"/>
        <v>0</v>
      </c>
      <c r="J25" s="2718"/>
      <c r="K25" s="661"/>
      <c r="L25" s="738"/>
    </row>
    <row r="26" spans="1:12" s="149" customFormat="1" ht="12.75" hidden="1">
      <c r="A26" s="738"/>
      <c r="B26" s="661"/>
      <c r="C26" s="2719"/>
      <c r="D26" s="2680" t="b">
        <v>1</v>
      </c>
      <c r="E26" s="2716">
        <v>0</v>
      </c>
      <c r="F26" s="7215"/>
      <c r="G26" s="2716">
        <v>0</v>
      </c>
      <c r="H26" s="2716">
        <v>0</v>
      </c>
      <c r="I26" s="3551">
        <f t="shared" si="0"/>
        <v>0</v>
      </c>
      <c r="J26" s="2718"/>
      <c r="K26" s="661"/>
      <c r="L26" s="738"/>
    </row>
    <row r="27" spans="1:12" s="149" customFormat="1" ht="12.75" hidden="1">
      <c r="A27" s="738"/>
      <c r="B27" s="661"/>
      <c r="C27" s="2719"/>
      <c r="D27" s="2680" t="b">
        <v>1</v>
      </c>
      <c r="E27" s="2716">
        <v>0</v>
      </c>
      <c r="F27" s="7215"/>
      <c r="G27" s="2716">
        <v>0</v>
      </c>
      <c r="H27" s="2716">
        <v>0</v>
      </c>
      <c r="I27" s="3551">
        <f t="shared" si="0"/>
        <v>0</v>
      </c>
      <c r="J27" s="2718"/>
      <c r="K27" s="661"/>
      <c r="L27" s="738"/>
    </row>
    <row r="28" spans="1:12" s="149" customFormat="1" ht="12.75" hidden="1">
      <c r="A28" s="738"/>
      <c r="B28" s="661"/>
      <c r="C28" s="2719"/>
      <c r="D28" s="2680" t="b">
        <v>1</v>
      </c>
      <c r="E28" s="2716">
        <v>0</v>
      </c>
      <c r="F28" s="7215"/>
      <c r="G28" s="2716">
        <v>0</v>
      </c>
      <c r="H28" s="2716">
        <v>0</v>
      </c>
      <c r="I28" s="3551">
        <f t="shared" si="0"/>
        <v>0</v>
      </c>
      <c r="J28" s="2718"/>
      <c r="K28" s="661"/>
      <c r="L28" s="738"/>
    </row>
    <row r="29" spans="1:12" s="149" customFormat="1" ht="12.75" hidden="1">
      <c r="A29" s="738"/>
      <c r="B29" s="661"/>
      <c r="C29" s="2719"/>
      <c r="D29" s="2680" t="b">
        <v>1</v>
      </c>
      <c r="E29" s="2716">
        <v>0</v>
      </c>
      <c r="F29" s="7215"/>
      <c r="G29" s="2716">
        <v>0</v>
      </c>
      <c r="H29" s="2716">
        <v>0</v>
      </c>
      <c r="I29" s="3551">
        <f t="shared" si="0"/>
        <v>0</v>
      </c>
      <c r="J29" s="2718"/>
      <c r="K29" s="661"/>
      <c r="L29" s="738"/>
    </row>
    <row r="30" spans="1:12" s="149" customFormat="1" ht="12.75" hidden="1">
      <c r="A30" s="738"/>
      <c r="B30" s="661"/>
      <c r="C30" s="2719"/>
      <c r="D30" s="2680" t="b">
        <v>1</v>
      </c>
      <c r="E30" s="2716">
        <v>0</v>
      </c>
      <c r="F30" s="7215"/>
      <c r="G30" s="2716">
        <v>0</v>
      </c>
      <c r="H30" s="2716">
        <v>0</v>
      </c>
      <c r="I30" s="3551">
        <f t="shared" si="0"/>
        <v>0</v>
      </c>
      <c r="J30" s="2718"/>
      <c r="K30" s="661"/>
      <c r="L30" s="738"/>
    </row>
    <row r="31" spans="1:12" s="149" customFormat="1" ht="12.75" hidden="1">
      <c r="A31" s="738"/>
      <c r="B31" s="661"/>
      <c r="C31" s="2719"/>
      <c r="D31" s="2680" t="b">
        <v>1</v>
      </c>
      <c r="E31" s="2716">
        <v>0</v>
      </c>
      <c r="F31" s="7215"/>
      <c r="G31" s="2716">
        <v>0</v>
      </c>
      <c r="H31" s="2716">
        <v>0</v>
      </c>
      <c r="I31" s="3551">
        <f t="shared" si="0"/>
        <v>0</v>
      </c>
      <c r="J31" s="2718"/>
      <c r="K31" s="661"/>
      <c r="L31" s="738"/>
    </row>
    <row r="32" spans="1:12" s="149" customFormat="1" ht="12.75" hidden="1">
      <c r="A32" s="738"/>
      <c r="B32" s="661"/>
      <c r="C32" s="2719"/>
      <c r="D32" s="2680" t="b">
        <v>1</v>
      </c>
      <c r="E32" s="2716">
        <v>0</v>
      </c>
      <c r="F32" s="7215"/>
      <c r="G32" s="2716">
        <v>0</v>
      </c>
      <c r="H32" s="2716">
        <v>0</v>
      </c>
      <c r="I32" s="3551">
        <f t="shared" si="0"/>
        <v>0</v>
      </c>
      <c r="J32" s="2718"/>
      <c r="K32" s="661"/>
      <c r="L32" s="738"/>
    </row>
    <row r="33" spans="1:12" s="149" customFormat="1" ht="12.75" hidden="1">
      <c r="A33" s="738"/>
      <c r="B33" s="661"/>
      <c r="C33" s="2719"/>
      <c r="D33" s="2680" t="b">
        <v>1</v>
      </c>
      <c r="E33" s="2716">
        <v>0</v>
      </c>
      <c r="F33" s="7215"/>
      <c r="G33" s="2716">
        <v>0</v>
      </c>
      <c r="H33" s="2716">
        <v>0</v>
      </c>
      <c r="I33" s="3551">
        <f t="shared" si="0"/>
        <v>0</v>
      </c>
      <c r="J33" s="2718"/>
      <c r="K33" s="661"/>
      <c r="L33" s="738"/>
    </row>
    <row r="34" spans="1:12" s="149" customFormat="1" ht="12.75" hidden="1">
      <c r="A34" s="738"/>
      <c r="B34" s="661"/>
      <c r="C34" s="2719"/>
      <c r="D34" s="2680" t="b">
        <v>1</v>
      </c>
      <c r="E34" s="2716">
        <v>0</v>
      </c>
      <c r="F34" s="7215"/>
      <c r="G34" s="2716">
        <v>0</v>
      </c>
      <c r="H34" s="2716">
        <v>0</v>
      </c>
      <c r="I34" s="3551">
        <f t="shared" si="0"/>
        <v>0</v>
      </c>
      <c r="J34" s="2718"/>
      <c r="K34" s="661"/>
      <c r="L34" s="738"/>
    </row>
    <row r="35" spans="1:12" s="149" customFormat="1" ht="12.75" hidden="1">
      <c r="A35" s="738"/>
      <c r="B35" s="661"/>
      <c r="C35" s="2719"/>
      <c r="D35" s="2680" t="b">
        <v>1</v>
      </c>
      <c r="E35" s="2716">
        <v>0</v>
      </c>
      <c r="F35" s="7215"/>
      <c r="G35" s="2716">
        <v>0</v>
      </c>
      <c r="H35" s="2716">
        <v>0</v>
      </c>
      <c r="I35" s="3551">
        <f t="shared" si="0"/>
        <v>0</v>
      </c>
      <c r="J35" s="2718"/>
      <c r="K35" s="661"/>
      <c r="L35" s="738"/>
    </row>
    <row r="36" spans="1:12" s="149" customFormat="1" ht="12.75" hidden="1">
      <c r="A36" s="738"/>
      <c r="B36" s="661"/>
      <c r="C36" s="2719"/>
      <c r="D36" s="2680" t="b">
        <v>1</v>
      </c>
      <c r="E36" s="2716">
        <v>0</v>
      </c>
      <c r="F36" s="7215"/>
      <c r="G36" s="2716">
        <v>0</v>
      </c>
      <c r="H36" s="2716">
        <v>0</v>
      </c>
      <c r="I36" s="3551">
        <f t="shared" si="0"/>
        <v>0</v>
      </c>
      <c r="J36" s="2718"/>
      <c r="K36" s="661"/>
      <c r="L36" s="738"/>
    </row>
    <row r="37" spans="1:12" s="149" customFormat="1" ht="12.75" hidden="1">
      <c r="A37" s="738"/>
      <c r="B37" s="661"/>
      <c r="C37" s="2719"/>
      <c r="D37" s="2680" t="b">
        <v>1</v>
      </c>
      <c r="E37" s="2716">
        <v>0</v>
      </c>
      <c r="F37" s="7215"/>
      <c r="G37" s="2716">
        <v>0</v>
      </c>
      <c r="H37" s="2716">
        <v>0</v>
      </c>
      <c r="I37" s="3551">
        <f t="shared" si="0"/>
        <v>0</v>
      </c>
      <c r="J37" s="2718"/>
      <c r="K37" s="661"/>
      <c r="L37" s="738"/>
    </row>
    <row r="38" spans="1:12" s="149" customFormat="1" ht="12.75" hidden="1">
      <c r="A38" s="738"/>
      <c r="B38" s="661"/>
      <c r="C38" s="2719"/>
      <c r="D38" s="2680" t="b">
        <v>1</v>
      </c>
      <c r="E38" s="2716">
        <v>0</v>
      </c>
      <c r="F38" s="7215"/>
      <c r="G38" s="2716">
        <v>0</v>
      </c>
      <c r="H38" s="2716">
        <v>0</v>
      </c>
      <c r="I38" s="3551">
        <f t="shared" si="0"/>
        <v>0</v>
      </c>
      <c r="J38" s="2718"/>
      <c r="K38" s="661"/>
      <c r="L38" s="738"/>
    </row>
    <row r="39" spans="1:12" s="149" customFormat="1" ht="12.75" hidden="1">
      <c r="A39" s="738"/>
      <c r="B39" s="661"/>
      <c r="C39" s="2719"/>
      <c r="D39" s="2680" t="b">
        <v>1</v>
      </c>
      <c r="E39" s="2716">
        <v>0</v>
      </c>
      <c r="F39" s="7215"/>
      <c r="G39" s="2716">
        <v>0</v>
      </c>
      <c r="H39" s="2716">
        <v>0</v>
      </c>
      <c r="I39" s="3551">
        <f t="shared" si="0"/>
        <v>0</v>
      </c>
      <c r="J39" s="2718"/>
      <c r="K39" s="661"/>
      <c r="L39" s="738"/>
    </row>
    <row r="40" spans="1:12" s="149" customFormat="1" ht="12.75" hidden="1">
      <c r="A40" s="738"/>
      <c r="B40" s="661"/>
      <c r="C40" s="2719"/>
      <c r="D40" s="2680" t="b">
        <v>1</v>
      </c>
      <c r="E40" s="2716">
        <v>0</v>
      </c>
      <c r="F40" s="7215"/>
      <c r="G40" s="2716">
        <v>0</v>
      </c>
      <c r="H40" s="2716">
        <v>0</v>
      </c>
      <c r="I40" s="3551">
        <f t="shared" si="0"/>
        <v>0</v>
      </c>
      <c r="J40" s="2718"/>
      <c r="K40" s="661"/>
      <c r="L40" s="738"/>
    </row>
    <row r="41" spans="1:12" s="149" customFormat="1" ht="12.75" hidden="1">
      <c r="A41" s="738"/>
      <c r="B41" s="661"/>
      <c r="C41" s="2719"/>
      <c r="D41" s="2680" t="b">
        <v>1</v>
      </c>
      <c r="E41" s="2716">
        <v>0</v>
      </c>
      <c r="F41" s="7215"/>
      <c r="G41" s="2716">
        <v>0</v>
      </c>
      <c r="H41" s="2716">
        <v>0</v>
      </c>
      <c r="I41" s="3551">
        <f t="shared" si="0"/>
        <v>0</v>
      </c>
      <c r="J41" s="2718"/>
      <c r="K41" s="661"/>
      <c r="L41" s="738"/>
    </row>
    <row r="42" spans="1:12" s="149" customFormat="1" ht="12.75" hidden="1">
      <c r="A42" s="738"/>
      <c r="B42" s="661"/>
      <c r="C42" s="2719"/>
      <c r="D42" s="2680" t="b">
        <v>1</v>
      </c>
      <c r="E42" s="2716">
        <v>0</v>
      </c>
      <c r="F42" s="7215"/>
      <c r="G42" s="2716">
        <v>0</v>
      </c>
      <c r="H42" s="2716">
        <v>0</v>
      </c>
      <c r="I42" s="3551">
        <f t="shared" si="0"/>
        <v>0</v>
      </c>
      <c r="J42" s="2718"/>
      <c r="K42" s="661"/>
      <c r="L42" s="738"/>
    </row>
    <row r="43" spans="1:12" s="149" customFormat="1" ht="12.75" hidden="1">
      <c r="A43" s="738"/>
      <c r="B43" s="661"/>
      <c r="C43" s="2719"/>
      <c r="D43" s="2680" t="b">
        <v>1</v>
      </c>
      <c r="E43" s="2716">
        <v>0</v>
      </c>
      <c r="F43" s="7215"/>
      <c r="G43" s="2716">
        <v>0</v>
      </c>
      <c r="H43" s="2716">
        <v>0</v>
      </c>
      <c r="I43" s="3551">
        <f t="shared" si="0"/>
        <v>0</v>
      </c>
      <c r="J43" s="2718"/>
      <c r="K43" s="661"/>
      <c r="L43" s="738"/>
    </row>
    <row r="44" spans="1:12" s="149" customFormat="1" ht="12.75" hidden="1">
      <c r="A44" s="738"/>
      <c r="B44" s="661"/>
      <c r="C44" s="2719"/>
      <c r="D44" s="2680" t="b">
        <v>1</v>
      </c>
      <c r="E44" s="2716">
        <v>0</v>
      </c>
      <c r="F44" s="7215"/>
      <c r="G44" s="2716">
        <v>0</v>
      </c>
      <c r="H44" s="2716">
        <v>0</v>
      </c>
      <c r="I44" s="3551">
        <f t="shared" si="0"/>
        <v>0</v>
      </c>
      <c r="J44" s="2718"/>
      <c r="K44" s="661"/>
      <c r="L44" s="738"/>
    </row>
    <row r="45" spans="1:12" s="149" customFormat="1" ht="12.75" hidden="1">
      <c r="A45" s="738"/>
      <c r="B45" s="661"/>
      <c r="C45" s="2719"/>
      <c r="D45" s="2680" t="b">
        <v>1</v>
      </c>
      <c r="E45" s="2716">
        <v>0</v>
      </c>
      <c r="F45" s="7215"/>
      <c r="G45" s="2716">
        <v>0</v>
      </c>
      <c r="H45" s="2716">
        <v>0</v>
      </c>
      <c r="I45" s="3551">
        <f t="shared" si="0"/>
        <v>0</v>
      </c>
      <c r="J45" s="2718"/>
      <c r="K45" s="661"/>
      <c r="L45" s="738"/>
    </row>
    <row r="46" spans="1:12" s="149" customFormat="1" ht="12.75" hidden="1">
      <c r="A46" s="738"/>
      <c r="B46" s="661"/>
      <c r="C46" s="2719"/>
      <c r="D46" s="2680" t="b">
        <v>1</v>
      </c>
      <c r="E46" s="2716">
        <v>0</v>
      </c>
      <c r="F46" s="7215"/>
      <c r="G46" s="2716">
        <v>0</v>
      </c>
      <c r="H46" s="2716">
        <v>0</v>
      </c>
      <c r="I46" s="3551">
        <f t="shared" si="0"/>
        <v>0</v>
      </c>
      <c r="J46" s="2718"/>
      <c r="K46" s="661"/>
      <c r="L46" s="738"/>
    </row>
    <row r="47" spans="1:12" s="149" customFormat="1" ht="12.75" hidden="1">
      <c r="A47" s="738"/>
      <c r="B47" s="661"/>
      <c r="C47" s="2719"/>
      <c r="D47" s="2680" t="b">
        <v>1</v>
      </c>
      <c r="E47" s="2716">
        <v>0</v>
      </c>
      <c r="F47" s="7215"/>
      <c r="G47" s="2716">
        <v>0</v>
      </c>
      <c r="H47" s="2716">
        <v>0</v>
      </c>
      <c r="I47" s="3551">
        <f t="shared" si="0"/>
        <v>0</v>
      </c>
      <c r="J47" s="2718"/>
      <c r="K47" s="661"/>
      <c r="L47" s="738"/>
    </row>
    <row r="48" spans="1:12" s="149" customFormat="1" ht="12.75" hidden="1">
      <c r="A48" s="738"/>
      <c r="B48" s="661"/>
      <c r="C48" s="2719"/>
      <c r="D48" s="2680" t="b">
        <v>1</v>
      </c>
      <c r="E48" s="2716">
        <v>0</v>
      </c>
      <c r="F48" s="7215"/>
      <c r="G48" s="2716">
        <v>0</v>
      </c>
      <c r="H48" s="2716">
        <v>0</v>
      </c>
      <c r="I48" s="3551">
        <f t="shared" si="0"/>
        <v>0</v>
      </c>
      <c r="J48" s="2718"/>
      <c r="K48" s="661"/>
      <c r="L48" s="738"/>
    </row>
    <row r="49" spans="1:12" s="149" customFormat="1" ht="12.75" hidden="1">
      <c r="A49" s="738"/>
      <c r="B49" s="661"/>
      <c r="C49" s="2719"/>
      <c r="D49" s="2680" t="b">
        <v>1</v>
      </c>
      <c r="E49" s="2716">
        <v>0</v>
      </c>
      <c r="F49" s="7215"/>
      <c r="G49" s="2716">
        <v>0</v>
      </c>
      <c r="H49" s="2716">
        <v>0</v>
      </c>
      <c r="I49" s="3551">
        <f t="shared" si="0"/>
        <v>0</v>
      </c>
      <c r="J49" s="2718"/>
      <c r="K49" s="661"/>
      <c r="L49" s="738"/>
    </row>
    <row r="50" spans="1:12" s="149" customFormat="1" ht="12.75" hidden="1">
      <c r="A50" s="738"/>
      <c r="B50" s="661"/>
      <c r="C50" s="2719"/>
      <c r="D50" s="2680" t="b">
        <v>0</v>
      </c>
      <c r="E50" s="2716">
        <v>0</v>
      </c>
      <c r="F50" s="7215"/>
      <c r="G50" s="2716">
        <v>0</v>
      </c>
      <c r="H50" s="2716">
        <v>0</v>
      </c>
      <c r="I50" s="3551">
        <f>G50+H50</f>
        <v>0</v>
      </c>
      <c r="J50" s="2718"/>
      <c r="K50" s="661"/>
      <c r="L50" s="738"/>
    </row>
    <row r="51" spans="1:12" s="149" customFormat="1" ht="12.75" hidden="1">
      <c r="A51" s="738"/>
      <c r="B51" s="661"/>
      <c r="C51" s="2721"/>
      <c r="D51" s="2680" t="b">
        <v>1</v>
      </c>
      <c r="E51" s="2716">
        <v>0</v>
      </c>
      <c r="F51" s="7215"/>
      <c r="G51" s="2716">
        <v>0</v>
      </c>
      <c r="H51" s="2716">
        <v>0</v>
      </c>
      <c r="I51" s="3551">
        <f>G51+H51</f>
        <v>0</v>
      </c>
      <c r="J51" s="2722"/>
      <c r="K51" s="661"/>
      <c r="L51" s="738"/>
    </row>
    <row r="52" spans="1:12" s="179" customFormat="1" ht="12.75">
      <c r="A52" s="740"/>
      <c r="B52" s="662"/>
      <c r="C52" s="2015" t="s">
        <v>580</v>
      </c>
      <c r="D52" s="2016"/>
      <c r="E52" s="3205">
        <f>SUMIF($D$11:$D$51,"TRUE",E11:E51)</f>
        <v>0</v>
      </c>
      <c r="F52" s="7216"/>
      <c r="G52" s="3205">
        <f>SUMIF($D$11:$D$51,"TRUE",G11:G51)</f>
        <v>0</v>
      </c>
      <c r="H52" s="3205">
        <f>SUMIF($D$11:$D$51,"TRUE",H11:H51)</f>
        <v>0</v>
      </c>
      <c r="I52" s="3551">
        <f>G52+H52</f>
        <v>0</v>
      </c>
      <c r="J52" s="2723"/>
      <c r="K52" s="662"/>
      <c r="L52" s="740"/>
    </row>
    <row r="53" spans="1:12" s="179" customFormat="1" ht="13.5" thickBot="1">
      <c r="A53" s="740"/>
      <c r="B53" s="662"/>
      <c r="C53" s="248" t="s">
        <v>1315</v>
      </c>
      <c r="D53" s="249"/>
      <c r="E53" s="3552">
        <f>SUM(E11:E51)</f>
        <v>0</v>
      </c>
      <c r="F53" s="7217"/>
      <c r="G53" s="3552">
        <f>SUM(G11:G51)</f>
        <v>0</v>
      </c>
      <c r="H53" s="3552">
        <f>SUM(H11:H51)</f>
        <v>0</v>
      </c>
      <c r="I53" s="3565">
        <f>G53+H53</f>
        <v>0</v>
      </c>
      <c r="J53" s="2712"/>
      <c r="L53" s="740"/>
    </row>
    <row r="54" spans="1:12" s="149" customFormat="1" ht="12.75">
      <c r="A54" s="738"/>
      <c r="B54" s="661"/>
      <c r="C54" s="661"/>
      <c r="D54" s="661"/>
      <c r="E54" s="661"/>
      <c r="F54" s="7137"/>
      <c r="G54" s="661"/>
      <c r="H54" s="661"/>
      <c r="I54" s="661"/>
      <c r="J54" s="661"/>
      <c r="K54" s="661"/>
      <c r="L54" s="738"/>
    </row>
    <row r="55" spans="1:12">
      <c r="A55" s="1043"/>
      <c r="B55" s="85"/>
      <c r="C55" s="85"/>
      <c r="D55" s="85"/>
      <c r="E55" s="85"/>
      <c r="F55" s="6181"/>
      <c r="G55" s="85"/>
      <c r="H55" s="85"/>
      <c r="I55" s="85"/>
      <c r="J55" s="85"/>
      <c r="K55" s="85"/>
      <c r="L55" s="1043"/>
    </row>
    <row r="56" spans="1:12">
      <c r="A56" s="1043"/>
      <c r="B56" s="85"/>
      <c r="C56" s="85"/>
      <c r="D56" s="85"/>
      <c r="E56" s="85"/>
      <c r="F56" s="6181"/>
      <c r="G56" s="85"/>
      <c r="H56" s="85"/>
      <c r="I56" s="85"/>
      <c r="J56" s="85"/>
      <c r="K56" s="85"/>
      <c r="L56" s="1043"/>
    </row>
    <row r="57" spans="1:12">
      <c r="A57" s="1043"/>
      <c r="B57" s="85"/>
      <c r="C57" s="85"/>
      <c r="D57" s="85"/>
      <c r="E57" s="85"/>
      <c r="F57" s="6181"/>
      <c r="G57" s="85"/>
      <c r="H57" s="85"/>
      <c r="I57" s="85"/>
      <c r="J57" s="85"/>
      <c r="K57" s="85"/>
      <c r="L57" s="1043"/>
    </row>
    <row r="58" spans="1:12">
      <c r="A58" s="1043"/>
      <c r="B58" s="85"/>
      <c r="C58" s="85"/>
      <c r="D58" s="85"/>
      <c r="E58" s="85"/>
      <c r="F58" s="6181"/>
      <c r="G58" s="85"/>
      <c r="H58" s="85"/>
      <c r="I58" s="85"/>
      <c r="J58" s="85"/>
      <c r="K58" s="85"/>
      <c r="L58" s="1043"/>
    </row>
    <row r="59" spans="1:12">
      <c r="A59" s="1043"/>
      <c r="B59" s="85"/>
      <c r="C59" s="85"/>
      <c r="D59" s="85"/>
      <c r="E59" s="85"/>
      <c r="F59" s="6181"/>
      <c r="G59" s="85"/>
      <c r="H59" s="85"/>
      <c r="I59" s="85"/>
      <c r="J59" s="85"/>
      <c r="K59" s="85"/>
      <c r="L59" s="1043"/>
    </row>
    <row r="60" spans="1:12">
      <c r="A60" s="1043"/>
      <c r="B60" s="85"/>
      <c r="C60" s="85"/>
      <c r="D60" s="237" t="s">
        <v>56</v>
      </c>
      <c r="E60" s="85"/>
      <c r="F60" s="6181"/>
      <c r="G60" s="85"/>
      <c r="H60" s="85"/>
      <c r="I60" s="85"/>
      <c r="J60" s="3428" t="s">
        <v>1279</v>
      </c>
      <c r="K60" s="85"/>
      <c r="L60" s="1043"/>
    </row>
    <row r="61" spans="1:12">
      <c r="A61" s="1043"/>
      <c r="B61" s="85"/>
      <c r="C61" s="85"/>
      <c r="D61" s="6174" t="s">
        <v>2299</v>
      </c>
      <c r="E61" s="85"/>
      <c r="F61" s="6181"/>
      <c r="G61" s="85"/>
      <c r="H61" s="85"/>
      <c r="I61" s="85"/>
      <c r="J61" s="85"/>
      <c r="K61" s="85"/>
      <c r="L61" s="1043"/>
    </row>
    <row r="62" spans="1:12">
      <c r="A62" s="1043"/>
      <c r="B62" s="1043"/>
      <c r="C62" s="1043"/>
      <c r="D62" s="1043"/>
      <c r="E62" s="1043"/>
      <c r="F62" s="6182"/>
      <c r="G62" s="1043"/>
      <c r="H62" s="1043"/>
      <c r="I62" s="1043"/>
      <c r="J62" s="1043"/>
      <c r="K62" s="1043"/>
      <c r="L62" s="1043"/>
    </row>
    <row r="63" spans="1:12">
      <c r="A63" s="1043"/>
      <c r="B63" s="1043"/>
      <c r="C63" s="1043"/>
      <c r="D63" s="1043"/>
      <c r="E63" s="1043"/>
      <c r="F63" s="6182"/>
      <c r="G63" s="1043"/>
      <c r="H63" s="1043"/>
      <c r="I63" s="1043"/>
      <c r="J63" s="1043"/>
      <c r="K63" s="1043"/>
      <c r="L63" s="1043"/>
    </row>
  </sheetData>
  <sheetProtection formatCells="0" formatColumns="0" formatRows="0"/>
  <customSheetViews>
    <customSheetView guid="{CC70D5D3-3A1F-46AA-BDCE-F692C2C36BEE}">
      <selection activeCell="A22" sqref="A22"/>
      <pageMargins left="0.7" right="0.7" top="0.75" bottom="0.75" header="0.3" footer="0.3"/>
    </customSheetView>
    <customSheetView guid="{41E394DC-1FDD-4D1F-8620-137B7012DC10}">
      <selection activeCell="L27" sqref="L27"/>
      <pageMargins left="0.7" right="0.7" top="0.75" bottom="0.75" header="0.3" footer="0.3"/>
    </customSheetView>
    <customSheetView guid="{E14211BF-3959-45CF-A937-AD36AACCEFAC}">
      <selection activeCell="L27" sqref="L27"/>
      <pageMargins left="0.7" right="0.7" top="0.75" bottom="0.75" header="0.3" footer="0.3"/>
    </customSheetView>
    <customSheetView guid="{F416BD5B-C3AD-4F61-AAB2-55950A9B7E72}">
      <selection activeCell="D12" sqref="D12"/>
      <pageMargins left="0.7" right="0.7" top="0.75" bottom="0.75" header="0.3" footer="0.3"/>
    </customSheetView>
  </customSheetViews>
  <mergeCells count="3">
    <mergeCell ref="D4:F4"/>
    <mergeCell ref="D5:F5"/>
    <mergeCell ref="C3:F3"/>
  </mergeCells>
  <hyperlinks>
    <hyperlink ref="J60" location="Index!A1" display="Index" xr:uid="{00000000-0004-0000-5500-000000000000}"/>
  </hyperlinks>
  <pageMargins left="0.7" right="0.7" top="0.75" bottom="0.75" header="0.3" footer="0.3"/>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codeName="Sheet85">
    <tabColor theme="8" tint="-0.499984740745262"/>
  </sheetPr>
  <dimension ref="A1:AA63"/>
  <sheetViews>
    <sheetView workbookViewId="0"/>
  </sheetViews>
  <sheetFormatPr defaultColWidth="0" defaultRowHeight="15" zeroHeight="1"/>
  <cols>
    <col min="1" max="2" width="9.140625" style="7043" customWidth="1"/>
    <col min="3" max="3" width="30.140625" style="7043" customWidth="1"/>
    <col min="4" max="4" width="27.28515625" style="7043" customWidth="1"/>
    <col min="5" max="5" width="20.42578125" style="7043" customWidth="1"/>
    <col min="6" max="6" width="20.7109375" style="7043" customWidth="1"/>
    <col min="7" max="7" width="19.28515625" style="7043" bestFit="1" customWidth="1"/>
    <col min="8" max="8" width="18.85546875" style="7043" customWidth="1"/>
    <col min="9" max="9" width="15" style="7043" bestFit="1" customWidth="1"/>
    <col min="10" max="10" width="16.28515625" style="7043" bestFit="1" customWidth="1"/>
    <col min="11" max="11" width="19.85546875" style="7043" customWidth="1"/>
    <col min="12" max="12" width="17.42578125" style="7043" customWidth="1"/>
    <col min="13" max="15" width="20.7109375" style="7043" customWidth="1"/>
    <col min="16" max="16" width="33.7109375" style="7043" customWidth="1"/>
    <col min="17" max="17" width="4.85546875" style="7043" customWidth="1"/>
    <col min="18" max="18" width="20.7109375" style="7043" customWidth="1"/>
    <col min="19" max="27" width="20.7109375" style="7043" hidden="1" customWidth="1"/>
    <col min="28" max="16384" width="9.140625" style="7043" hidden="1"/>
  </cols>
  <sheetData>
    <row r="1" spans="1:19">
      <c r="A1" s="1047"/>
      <c r="B1" s="1047"/>
      <c r="C1" s="1047"/>
      <c r="D1" s="1047"/>
      <c r="E1" s="1047"/>
      <c r="F1" s="1047"/>
      <c r="G1" s="1047"/>
      <c r="H1" s="1047"/>
      <c r="I1" s="1047"/>
      <c r="J1" s="1047"/>
      <c r="K1" s="1047"/>
      <c r="L1" s="1047"/>
      <c r="M1" s="1047"/>
      <c r="N1" s="1047"/>
      <c r="O1" s="1047"/>
      <c r="P1" s="1047"/>
      <c r="Q1" s="1047"/>
      <c r="R1" s="1047"/>
      <c r="S1" s="1047"/>
    </row>
    <row r="2" spans="1:19" ht="15.75" thickBot="1">
      <c r="A2" s="1047"/>
      <c r="B2" s="1159"/>
      <c r="C2" s="1159"/>
      <c r="D2" s="1159"/>
      <c r="E2" s="1159"/>
      <c r="F2" s="1159"/>
      <c r="G2" s="1159"/>
      <c r="H2" s="1159"/>
      <c r="I2" s="1159"/>
      <c r="J2" s="1159"/>
      <c r="K2" s="1159"/>
      <c r="L2" s="1159"/>
      <c r="M2" s="1159"/>
      <c r="N2" s="1159"/>
      <c r="O2" s="1159"/>
      <c r="P2" s="1159"/>
      <c r="Q2" s="1159"/>
      <c r="R2" s="1047"/>
    </row>
    <row r="3" spans="1:19" ht="16.5" thickBot="1">
      <c r="A3" s="1047"/>
      <c r="B3" s="1159"/>
      <c r="C3" s="8374" t="s">
        <v>2911</v>
      </c>
      <c r="D3" s="8375"/>
      <c r="E3" s="8375"/>
      <c r="F3" s="8375"/>
      <c r="G3" s="8376"/>
      <c r="H3" s="2026"/>
      <c r="I3" s="2026"/>
      <c r="J3" s="2026"/>
      <c r="K3" s="2026"/>
      <c r="L3" s="2026"/>
      <c r="M3" s="2027"/>
      <c r="N3" s="2027"/>
      <c r="O3" s="2027"/>
      <c r="P3" s="62" t="s">
        <v>2882</v>
      </c>
      <c r="Q3" s="1159"/>
      <c r="R3" s="1047"/>
    </row>
    <row r="4" spans="1:19" ht="15.75">
      <c r="A4" s="1047"/>
      <c r="B4" s="1159"/>
      <c r="C4" s="2713" t="s">
        <v>57</v>
      </c>
      <c r="D4" s="8358" t="str">
        <f>AJ!D4</f>
        <v>ABC Company</v>
      </c>
      <c r="E4" s="8359"/>
      <c r="F4" s="8359"/>
      <c r="G4" s="8360"/>
      <c r="H4" s="2026"/>
      <c r="I4" s="2026"/>
      <c r="J4" s="2026"/>
      <c r="K4" s="2026"/>
      <c r="L4" s="2026"/>
      <c r="M4" s="2027"/>
      <c r="N4" s="2027"/>
      <c r="O4" s="2027"/>
      <c r="P4" s="2027"/>
      <c r="Q4" s="1159"/>
      <c r="R4" s="1047"/>
    </row>
    <row r="5" spans="1:19" ht="16.5" thickBot="1">
      <c r="A5" s="1047"/>
      <c r="B5" s="1159"/>
      <c r="C5" s="2629" t="s">
        <v>2719</v>
      </c>
      <c r="D5" s="8364">
        <f>AJ!D5</f>
        <v>44196</v>
      </c>
      <c r="E5" s="8365"/>
      <c r="F5" s="8365"/>
      <c r="G5" s="8366"/>
      <c r="H5" s="2028"/>
      <c r="I5" s="2028"/>
      <c r="J5" s="2028"/>
      <c r="K5" s="2028"/>
      <c r="L5" s="2028"/>
      <c r="M5" s="2029"/>
      <c r="N5" s="2029"/>
      <c r="O5" s="2029"/>
      <c r="P5" s="2029"/>
      <c r="Q5" s="1159"/>
      <c r="R5" s="1047"/>
    </row>
    <row r="6" spans="1:19">
      <c r="A6" s="1047"/>
      <c r="B6" s="1159"/>
      <c r="C6" s="1159"/>
      <c r="D6" s="1159"/>
      <c r="E6" s="1159"/>
      <c r="F6" s="1159"/>
      <c r="G6" s="1159"/>
      <c r="H6" s="1159"/>
      <c r="I6" s="1159"/>
      <c r="J6" s="1159"/>
      <c r="K6" s="1159"/>
      <c r="L6" s="1159"/>
      <c r="M6" s="1159"/>
      <c r="N6" s="1159"/>
      <c r="O6" s="1159"/>
      <c r="P6" s="1159"/>
      <c r="Q6" s="1159"/>
      <c r="R6" s="1047"/>
    </row>
    <row r="7" spans="1:19" ht="15.75" thickBot="1">
      <c r="A7" s="1047"/>
      <c r="B7" s="1159"/>
      <c r="C7" s="1159"/>
      <c r="D7" s="1159"/>
      <c r="E7" s="1159"/>
      <c r="F7" s="1159"/>
      <c r="G7" s="1159"/>
      <c r="H7" s="1159"/>
      <c r="I7" s="1159"/>
      <c r="J7" s="1159"/>
      <c r="K7" s="1159"/>
      <c r="L7" s="1159"/>
      <c r="M7" s="1159"/>
      <c r="N7" s="1159"/>
      <c r="O7" s="1159"/>
      <c r="P7" s="1159"/>
      <c r="Q7" s="1159"/>
      <c r="R7" s="1047"/>
    </row>
    <row r="8" spans="1:19" s="7044" customFormat="1" ht="25.5">
      <c r="A8" s="2032"/>
      <c r="B8" s="2030"/>
      <c r="C8" s="1993" t="s">
        <v>2300</v>
      </c>
      <c r="D8" s="1992" t="s">
        <v>2288</v>
      </c>
      <c r="E8" s="1994" t="s">
        <v>2289</v>
      </c>
      <c r="F8" s="1992" t="s">
        <v>2290</v>
      </c>
      <c r="G8" s="1994" t="s">
        <v>2291</v>
      </c>
      <c r="H8" s="1992" t="s">
        <v>1206</v>
      </c>
      <c r="I8" s="1994" t="s">
        <v>2301</v>
      </c>
      <c r="J8" s="1992" t="s">
        <v>2302</v>
      </c>
      <c r="K8" s="1994" t="s">
        <v>2303</v>
      </c>
      <c r="L8" s="1992" t="s">
        <v>2294</v>
      </c>
      <c r="M8" s="1994" t="s">
        <v>2295</v>
      </c>
      <c r="N8" s="1992" t="s">
        <v>2296</v>
      </c>
      <c r="O8" s="6058" t="s">
        <v>4628</v>
      </c>
      <c r="P8" s="2031" t="s">
        <v>2297</v>
      </c>
      <c r="Q8" s="2030"/>
      <c r="R8" s="2032"/>
    </row>
    <row r="9" spans="1:19" s="7044" customFormat="1" ht="12.75">
      <c r="A9" s="2032"/>
      <c r="B9" s="2030"/>
      <c r="C9" s="2003"/>
      <c r="D9" s="2004" t="s">
        <v>344</v>
      </c>
      <c r="E9" s="2005"/>
      <c r="F9" s="2006"/>
      <c r="G9" s="2005"/>
      <c r="H9" s="2006"/>
      <c r="I9" s="2007"/>
      <c r="J9" s="2006"/>
      <c r="K9" s="2005"/>
      <c r="L9" s="2006"/>
      <c r="M9" s="2008"/>
      <c r="N9" s="2033" t="s">
        <v>2304</v>
      </c>
      <c r="O9" s="7209"/>
      <c r="P9" s="2034"/>
      <c r="Q9" s="2030"/>
      <c r="R9" s="2032"/>
    </row>
    <row r="10" spans="1:19" s="6506" customFormat="1" ht="12.75">
      <c r="A10" s="1036"/>
      <c r="B10" s="1163"/>
      <c r="C10" s="2010" t="s">
        <v>392</v>
      </c>
      <c r="D10" s="2011" t="s">
        <v>409</v>
      </c>
      <c r="E10" s="2011" t="s">
        <v>410</v>
      </c>
      <c r="F10" s="2011" t="s">
        <v>411</v>
      </c>
      <c r="G10" s="2011" t="s">
        <v>412</v>
      </c>
      <c r="H10" s="2011" t="s">
        <v>413</v>
      </c>
      <c r="I10" s="2011" t="s">
        <v>414</v>
      </c>
      <c r="J10" s="2011" t="s">
        <v>415</v>
      </c>
      <c r="K10" s="2011" t="s">
        <v>416</v>
      </c>
      <c r="L10" s="2011" t="s">
        <v>417</v>
      </c>
      <c r="M10" s="2011" t="s">
        <v>418</v>
      </c>
      <c r="N10" s="2011" t="s">
        <v>419</v>
      </c>
      <c r="O10" s="7210" t="s">
        <v>420</v>
      </c>
      <c r="P10" s="2012" t="s">
        <v>421</v>
      </c>
      <c r="Q10" s="1163"/>
      <c r="R10" s="1036"/>
    </row>
    <row r="11" spans="1:19" s="6506" customFormat="1" ht="12.75">
      <c r="A11" s="1036"/>
      <c r="B11" s="1163"/>
      <c r="C11" s="2776"/>
      <c r="D11" s="2680"/>
      <c r="E11" s="2680"/>
      <c r="F11" s="2680">
        <v>0</v>
      </c>
      <c r="G11" s="2710"/>
      <c r="H11" s="2710"/>
      <c r="I11" s="2710"/>
      <c r="J11" s="2710"/>
      <c r="K11" s="2680">
        <v>0</v>
      </c>
      <c r="L11" s="2680">
        <v>0</v>
      </c>
      <c r="M11" s="2680">
        <v>0</v>
      </c>
      <c r="N11" s="3551">
        <f>L11+M11</f>
        <v>0</v>
      </c>
      <c r="O11" s="7211"/>
      <c r="P11" s="2685"/>
      <c r="Q11" s="1163"/>
      <c r="R11" s="1036"/>
    </row>
    <row r="12" spans="1:19" s="6506" customFormat="1" ht="12.75">
      <c r="A12" s="1036"/>
      <c r="B12" s="1163"/>
      <c r="C12" s="2776"/>
      <c r="D12" s="2680"/>
      <c r="E12" s="2680"/>
      <c r="F12" s="2680">
        <v>0</v>
      </c>
      <c r="G12" s="2710"/>
      <c r="H12" s="2710"/>
      <c r="I12" s="2710"/>
      <c r="J12" s="2710"/>
      <c r="K12" s="2680">
        <v>0</v>
      </c>
      <c r="L12" s="2680">
        <v>0</v>
      </c>
      <c r="M12" s="2680">
        <v>0</v>
      </c>
      <c r="N12" s="3551">
        <f t="shared" ref="N12:N50" si="0">L12+M12</f>
        <v>0</v>
      </c>
      <c r="O12" s="7211"/>
      <c r="P12" s="2685"/>
      <c r="Q12" s="1163"/>
      <c r="R12" s="1036"/>
    </row>
    <row r="13" spans="1:19" s="6506" customFormat="1" ht="12.75">
      <c r="A13" s="1036"/>
      <c r="B13" s="1163"/>
      <c r="C13" s="2776"/>
      <c r="D13" s="2680"/>
      <c r="E13" s="2680"/>
      <c r="F13" s="2680">
        <v>0</v>
      </c>
      <c r="G13" s="2710"/>
      <c r="H13" s="2710"/>
      <c r="I13" s="2710"/>
      <c r="J13" s="2710"/>
      <c r="K13" s="2680">
        <v>0</v>
      </c>
      <c r="L13" s="2680">
        <v>0</v>
      </c>
      <c r="M13" s="2680">
        <v>0</v>
      </c>
      <c r="N13" s="3551">
        <f t="shared" si="0"/>
        <v>0</v>
      </c>
      <c r="O13" s="7211"/>
      <c r="P13" s="2685"/>
      <c r="Q13" s="1163"/>
      <c r="R13" s="1036"/>
    </row>
    <row r="14" spans="1:19" s="6506" customFormat="1" ht="12.75" hidden="1">
      <c r="A14" s="1036"/>
      <c r="B14" s="1163"/>
      <c r="C14" s="2776"/>
      <c r="D14" s="2680" t="b">
        <v>1</v>
      </c>
      <c r="E14" s="2680"/>
      <c r="F14" s="2680">
        <v>0</v>
      </c>
      <c r="G14" s="2710"/>
      <c r="H14" s="2710"/>
      <c r="I14" s="2710"/>
      <c r="J14" s="2710"/>
      <c r="K14" s="2680">
        <v>0</v>
      </c>
      <c r="L14" s="2680">
        <v>0</v>
      </c>
      <c r="M14" s="2680">
        <v>0</v>
      </c>
      <c r="N14" s="3551">
        <f t="shared" si="0"/>
        <v>0</v>
      </c>
      <c r="O14" s="7211"/>
      <c r="P14" s="2685"/>
      <c r="Q14" s="1163"/>
      <c r="R14" s="1036"/>
    </row>
    <row r="15" spans="1:19" s="6506" customFormat="1" ht="12.75" hidden="1">
      <c r="A15" s="1036"/>
      <c r="B15" s="1163"/>
      <c r="C15" s="2776"/>
      <c r="D15" s="2680" t="b">
        <v>1</v>
      </c>
      <c r="E15" s="2680"/>
      <c r="F15" s="2680">
        <v>0</v>
      </c>
      <c r="G15" s="2710"/>
      <c r="H15" s="2710"/>
      <c r="I15" s="2710"/>
      <c r="J15" s="2710"/>
      <c r="K15" s="2680">
        <v>0</v>
      </c>
      <c r="L15" s="2680">
        <v>0</v>
      </c>
      <c r="M15" s="2680">
        <v>0</v>
      </c>
      <c r="N15" s="3551">
        <f t="shared" si="0"/>
        <v>0</v>
      </c>
      <c r="O15" s="7211"/>
      <c r="P15" s="2685"/>
      <c r="Q15" s="1163"/>
      <c r="R15" s="1036"/>
    </row>
    <row r="16" spans="1:19" s="6506" customFormat="1" ht="12.75" hidden="1">
      <c r="A16" s="1036"/>
      <c r="B16" s="1163"/>
      <c r="C16" s="2776"/>
      <c r="D16" s="2680" t="b">
        <v>1</v>
      </c>
      <c r="E16" s="2680"/>
      <c r="F16" s="2680">
        <v>0</v>
      </c>
      <c r="G16" s="2710"/>
      <c r="H16" s="2710"/>
      <c r="I16" s="2710"/>
      <c r="J16" s="2710"/>
      <c r="K16" s="2680">
        <v>0</v>
      </c>
      <c r="L16" s="2680">
        <v>0</v>
      </c>
      <c r="M16" s="2680">
        <v>0</v>
      </c>
      <c r="N16" s="3551">
        <f t="shared" si="0"/>
        <v>0</v>
      </c>
      <c r="O16" s="7211"/>
      <c r="P16" s="2685"/>
      <c r="Q16" s="1163"/>
      <c r="R16" s="1036"/>
    </row>
    <row r="17" spans="1:18" s="6506" customFormat="1" ht="12.75" hidden="1">
      <c r="A17" s="1036"/>
      <c r="B17" s="1163"/>
      <c r="C17" s="2776"/>
      <c r="D17" s="2680" t="b">
        <v>1</v>
      </c>
      <c r="E17" s="2680"/>
      <c r="F17" s="2680">
        <v>0</v>
      </c>
      <c r="G17" s="2710"/>
      <c r="H17" s="2710"/>
      <c r="I17" s="2710"/>
      <c r="J17" s="2710"/>
      <c r="K17" s="2680">
        <v>0</v>
      </c>
      <c r="L17" s="2680">
        <v>0</v>
      </c>
      <c r="M17" s="2680">
        <v>0</v>
      </c>
      <c r="N17" s="3551">
        <f t="shared" si="0"/>
        <v>0</v>
      </c>
      <c r="O17" s="7211"/>
      <c r="P17" s="2685"/>
      <c r="Q17" s="1163"/>
      <c r="R17" s="1036"/>
    </row>
    <row r="18" spans="1:18" s="6506" customFormat="1" ht="12.75" hidden="1">
      <c r="A18" s="1036"/>
      <c r="B18" s="1163"/>
      <c r="C18" s="2776"/>
      <c r="D18" s="2680" t="b">
        <v>1</v>
      </c>
      <c r="E18" s="2680"/>
      <c r="F18" s="2680">
        <v>0</v>
      </c>
      <c r="G18" s="2710"/>
      <c r="H18" s="2710"/>
      <c r="I18" s="2710"/>
      <c r="J18" s="2710"/>
      <c r="K18" s="2680">
        <v>0</v>
      </c>
      <c r="L18" s="2680">
        <v>0</v>
      </c>
      <c r="M18" s="2680">
        <v>0</v>
      </c>
      <c r="N18" s="3551">
        <f t="shared" si="0"/>
        <v>0</v>
      </c>
      <c r="O18" s="7211"/>
      <c r="P18" s="2685"/>
      <c r="Q18" s="1163"/>
      <c r="R18" s="1036"/>
    </row>
    <row r="19" spans="1:18" s="6506" customFormat="1" ht="12.75" hidden="1">
      <c r="A19" s="1036"/>
      <c r="B19" s="1163"/>
      <c r="C19" s="2776"/>
      <c r="D19" s="2680" t="b">
        <v>1</v>
      </c>
      <c r="E19" s="2680"/>
      <c r="F19" s="2680">
        <v>0</v>
      </c>
      <c r="G19" s="2710"/>
      <c r="H19" s="2710"/>
      <c r="I19" s="2710"/>
      <c r="J19" s="2710"/>
      <c r="K19" s="2680">
        <v>0</v>
      </c>
      <c r="L19" s="2680">
        <v>0</v>
      </c>
      <c r="M19" s="2680">
        <v>0</v>
      </c>
      <c r="N19" s="3551">
        <f t="shared" si="0"/>
        <v>0</v>
      </c>
      <c r="O19" s="7211"/>
      <c r="P19" s="2685"/>
      <c r="Q19" s="1163"/>
      <c r="R19" s="1036"/>
    </row>
    <row r="20" spans="1:18" s="6506" customFormat="1" ht="12.75" hidden="1">
      <c r="A20" s="1036"/>
      <c r="B20" s="1163"/>
      <c r="C20" s="2776"/>
      <c r="D20" s="2680" t="b">
        <v>1</v>
      </c>
      <c r="E20" s="2680"/>
      <c r="F20" s="2680">
        <v>0</v>
      </c>
      <c r="G20" s="2710"/>
      <c r="H20" s="2710"/>
      <c r="I20" s="2710"/>
      <c r="J20" s="2710"/>
      <c r="K20" s="2680">
        <v>0</v>
      </c>
      <c r="L20" s="2680">
        <v>0</v>
      </c>
      <c r="M20" s="2680">
        <v>0</v>
      </c>
      <c r="N20" s="3551">
        <f t="shared" si="0"/>
        <v>0</v>
      </c>
      <c r="O20" s="7211"/>
      <c r="P20" s="2685"/>
      <c r="Q20" s="1163"/>
      <c r="R20" s="1036"/>
    </row>
    <row r="21" spans="1:18" s="6506" customFormat="1" ht="12.75" hidden="1">
      <c r="A21" s="1036"/>
      <c r="B21" s="1163"/>
      <c r="C21" s="2776"/>
      <c r="D21" s="2680" t="b">
        <v>1</v>
      </c>
      <c r="E21" s="2680"/>
      <c r="F21" s="2680">
        <v>0</v>
      </c>
      <c r="G21" s="2710"/>
      <c r="H21" s="2710"/>
      <c r="I21" s="2710"/>
      <c r="J21" s="2710"/>
      <c r="K21" s="2680">
        <v>0</v>
      </c>
      <c r="L21" s="2680">
        <v>0</v>
      </c>
      <c r="M21" s="2680">
        <v>0</v>
      </c>
      <c r="N21" s="3551">
        <f t="shared" si="0"/>
        <v>0</v>
      </c>
      <c r="O21" s="7211"/>
      <c r="P21" s="2685"/>
      <c r="Q21" s="1163"/>
      <c r="R21" s="1036"/>
    </row>
    <row r="22" spans="1:18" s="6506" customFormat="1" ht="12.75" hidden="1">
      <c r="A22" s="1036"/>
      <c r="B22" s="1163"/>
      <c r="C22" s="2776"/>
      <c r="D22" s="2680" t="b">
        <v>1</v>
      </c>
      <c r="E22" s="2680"/>
      <c r="F22" s="2680">
        <v>0</v>
      </c>
      <c r="G22" s="2710"/>
      <c r="H22" s="2710"/>
      <c r="I22" s="2710"/>
      <c r="J22" s="2710"/>
      <c r="K22" s="2680">
        <v>0</v>
      </c>
      <c r="L22" s="2680">
        <v>0</v>
      </c>
      <c r="M22" s="2680">
        <v>0</v>
      </c>
      <c r="N22" s="3551">
        <f t="shared" si="0"/>
        <v>0</v>
      </c>
      <c r="O22" s="7211"/>
      <c r="P22" s="2685"/>
      <c r="Q22" s="1163"/>
      <c r="R22" s="1036"/>
    </row>
    <row r="23" spans="1:18" s="6506" customFormat="1" ht="12.75" hidden="1">
      <c r="A23" s="1036"/>
      <c r="B23" s="1163"/>
      <c r="C23" s="2776"/>
      <c r="D23" s="2680" t="b">
        <v>1</v>
      </c>
      <c r="E23" s="2680"/>
      <c r="F23" s="2680">
        <v>0</v>
      </c>
      <c r="G23" s="2710"/>
      <c r="H23" s="2710"/>
      <c r="I23" s="2710"/>
      <c r="J23" s="2710"/>
      <c r="K23" s="2680">
        <v>0</v>
      </c>
      <c r="L23" s="2680">
        <v>0</v>
      </c>
      <c r="M23" s="2680">
        <v>0</v>
      </c>
      <c r="N23" s="3551">
        <f t="shared" si="0"/>
        <v>0</v>
      </c>
      <c r="O23" s="7211"/>
      <c r="P23" s="2685"/>
      <c r="Q23" s="1163"/>
      <c r="R23" s="1036"/>
    </row>
    <row r="24" spans="1:18" s="6506" customFormat="1" ht="12.75" hidden="1">
      <c r="A24" s="1036"/>
      <c r="B24" s="1163"/>
      <c r="C24" s="2776"/>
      <c r="D24" s="2680" t="b">
        <v>1</v>
      </c>
      <c r="E24" s="2680"/>
      <c r="F24" s="2680">
        <v>0</v>
      </c>
      <c r="G24" s="2710"/>
      <c r="H24" s="2710"/>
      <c r="I24" s="2710"/>
      <c r="J24" s="2710"/>
      <c r="K24" s="2680">
        <v>0</v>
      </c>
      <c r="L24" s="2680">
        <v>0</v>
      </c>
      <c r="M24" s="2680">
        <v>0</v>
      </c>
      <c r="N24" s="3551">
        <f t="shared" si="0"/>
        <v>0</v>
      </c>
      <c r="O24" s="7211"/>
      <c r="P24" s="2685"/>
      <c r="Q24" s="1163"/>
      <c r="R24" s="1036"/>
    </row>
    <row r="25" spans="1:18" s="6506" customFormat="1" ht="12.75" hidden="1">
      <c r="A25" s="1036"/>
      <c r="B25" s="1163"/>
      <c r="C25" s="2776"/>
      <c r="D25" s="2680" t="b">
        <v>1</v>
      </c>
      <c r="E25" s="2680"/>
      <c r="F25" s="2680">
        <v>0</v>
      </c>
      <c r="G25" s="2710"/>
      <c r="H25" s="2710"/>
      <c r="I25" s="2710"/>
      <c r="J25" s="2710"/>
      <c r="K25" s="2680">
        <v>0</v>
      </c>
      <c r="L25" s="2680">
        <v>0</v>
      </c>
      <c r="M25" s="2680">
        <v>0</v>
      </c>
      <c r="N25" s="3551">
        <f t="shared" si="0"/>
        <v>0</v>
      </c>
      <c r="O25" s="7211"/>
      <c r="P25" s="2685"/>
      <c r="Q25" s="1163"/>
      <c r="R25" s="1036"/>
    </row>
    <row r="26" spans="1:18" s="6506" customFormat="1" ht="12.75" hidden="1">
      <c r="A26" s="1036"/>
      <c r="B26" s="1163"/>
      <c r="C26" s="2776"/>
      <c r="D26" s="2680" t="b">
        <v>1</v>
      </c>
      <c r="E26" s="2680"/>
      <c r="F26" s="2680">
        <v>0</v>
      </c>
      <c r="G26" s="2710"/>
      <c r="H26" s="2710"/>
      <c r="I26" s="2710"/>
      <c r="J26" s="2710"/>
      <c r="K26" s="2680">
        <v>0</v>
      </c>
      <c r="L26" s="2680">
        <v>0</v>
      </c>
      <c r="M26" s="2680">
        <v>0</v>
      </c>
      <c r="N26" s="3551">
        <f t="shared" si="0"/>
        <v>0</v>
      </c>
      <c r="O26" s="7211"/>
      <c r="P26" s="2685"/>
      <c r="Q26" s="1163"/>
      <c r="R26" s="1036"/>
    </row>
    <row r="27" spans="1:18" s="6506" customFormat="1" ht="12.75" hidden="1">
      <c r="A27" s="1036"/>
      <c r="B27" s="1163"/>
      <c r="C27" s="2776"/>
      <c r="D27" s="2680" t="b">
        <v>1</v>
      </c>
      <c r="E27" s="2680"/>
      <c r="F27" s="2680">
        <v>0</v>
      </c>
      <c r="G27" s="2710"/>
      <c r="H27" s="2710"/>
      <c r="I27" s="2710"/>
      <c r="J27" s="2710"/>
      <c r="K27" s="2680">
        <v>0</v>
      </c>
      <c r="L27" s="2680">
        <v>0</v>
      </c>
      <c r="M27" s="2680">
        <v>0</v>
      </c>
      <c r="N27" s="3551">
        <f t="shared" si="0"/>
        <v>0</v>
      </c>
      <c r="O27" s="7211"/>
      <c r="P27" s="2685"/>
      <c r="Q27" s="1163"/>
      <c r="R27" s="1036"/>
    </row>
    <row r="28" spans="1:18" s="6506" customFormat="1" ht="12.75" hidden="1">
      <c r="A28" s="1036"/>
      <c r="B28" s="1163"/>
      <c r="C28" s="2776"/>
      <c r="D28" s="2680" t="b">
        <v>1</v>
      </c>
      <c r="E28" s="2680"/>
      <c r="F28" s="2680">
        <v>0</v>
      </c>
      <c r="G28" s="2710"/>
      <c r="H28" s="2710"/>
      <c r="I28" s="2710"/>
      <c r="J28" s="2710"/>
      <c r="K28" s="2680">
        <v>0</v>
      </c>
      <c r="L28" s="2680">
        <v>0</v>
      </c>
      <c r="M28" s="2680">
        <v>0</v>
      </c>
      <c r="N28" s="3551">
        <f t="shared" si="0"/>
        <v>0</v>
      </c>
      <c r="O28" s="7211"/>
      <c r="P28" s="2685"/>
      <c r="Q28" s="1163"/>
      <c r="R28" s="1036"/>
    </row>
    <row r="29" spans="1:18" s="6506" customFormat="1" ht="12.75" hidden="1">
      <c r="A29" s="1036"/>
      <c r="B29" s="1163"/>
      <c r="C29" s="2776"/>
      <c r="D29" s="2680" t="b">
        <v>1</v>
      </c>
      <c r="E29" s="2680"/>
      <c r="F29" s="2680">
        <v>0</v>
      </c>
      <c r="G29" s="2710"/>
      <c r="H29" s="2710"/>
      <c r="I29" s="2710"/>
      <c r="J29" s="2710"/>
      <c r="K29" s="2680">
        <v>0</v>
      </c>
      <c r="L29" s="2680">
        <v>0</v>
      </c>
      <c r="M29" s="2680">
        <v>0</v>
      </c>
      <c r="N29" s="3551">
        <f t="shared" si="0"/>
        <v>0</v>
      </c>
      <c r="O29" s="7211"/>
      <c r="P29" s="2685"/>
      <c r="Q29" s="1163"/>
      <c r="R29" s="1036"/>
    </row>
    <row r="30" spans="1:18" s="6506" customFormat="1" ht="12.75" hidden="1">
      <c r="A30" s="1036"/>
      <c r="B30" s="1163"/>
      <c r="C30" s="2776"/>
      <c r="D30" s="2680" t="b">
        <v>1</v>
      </c>
      <c r="E30" s="2680"/>
      <c r="F30" s="2680">
        <v>0</v>
      </c>
      <c r="G30" s="2710"/>
      <c r="H30" s="2710"/>
      <c r="I30" s="2710"/>
      <c r="J30" s="2710"/>
      <c r="K30" s="2680">
        <v>0</v>
      </c>
      <c r="L30" s="2680">
        <v>0</v>
      </c>
      <c r="M30" s="2680">
        <v>0</v>
      </c>
      <c r="N30" s="3551">
        <f t="shared" si="0"/>
        <v>0</v>
      </c>
      <c r="O30" s="7211"/>
      <c r="P30" s="2685"/>
      <c r="Q30" s="1163"/>
      <c r="R30" s="1036"/>
    </row>
    <row r="31" spans="1:18" s="6506" customFormat="1" ht="12.75" hidden="1">
      <c r="A31" s="1036"/>
      <c r="B31" s="1163"/>
      <c r="C31" s="2776"/>
      <c r="D31" s="2680" t="b">
        <v>1</v>
      </c>
      <c r="E31" s="2680"/>
      <c r="F31" s="2680">
        <v>0</v>
      </c>
      <c r="G31" s="2710"/>
      <c r="H31" s="2710"/>
      <c r="I31" s="2710"/>
      <c r="J31" s="2710"/>
      <c r="K31" s="2680">
        <v>0</v>
      </c>
      <c r="L31" s="2680">
        <v>0</v>
      </c>
      <c r="M31" s="2680">
        <v>0</v>
      </c>
      <c r="N31" s="3551">
        <f t="shared" si="0"/>
        <v>0</v>
      </c>
      <c r="O31" s="7211"/>
      <c r="P31" s="2685"/>
      <c r="Q31" s="1163"/>
      <c r="R31" s="1036"/>
    </row>
    <row r="32" spans="1:18" s="6506" customFormat="1" ht="12.75" hidden="1">
      <c r="A32" s="1036"/>
      <c r="B32" s="1163"/>
      <c r="C32" s="2776"/>
      <c r="D32" s="2680" t="b">
        <v>1</v>
      </c>
      <c r="E32" s="2680"/>
      <c r="F32" s="2680">
        <v>0</v>
      </c>
      <c r="G32" s="2710"/>
      <c r="H32" s="2710"/>
      <c r="I32" s="2710"/>
      <c r="J32" s="2710"/>
      <c r="K32" s="2680">
        <v>0</v>
      </c>
      <c r="L32" s="2680">
        <v>0</v>
      </c>
      <c r="M32" s="2680">
        <v>0</v>
      </c>
      <c r="N32" s="3551">
        <f t="shared" si="0"/>
        <v>0</v>
      </c>
      <c r="O32" s="7211"/>
      <c r="P32" s="2685"/>
      <c r="Q32" s="1163"/>
      <c r="R32" s="1036"/>
    </row>
    <row r="33" spans="1:18" s="6506" customFormat="1" ht="12.75" hidden="1">
      <c r="A33" s="1036"/>
      <c r="B33" s="1163"/>
      <c r="C33" s="2776"/>
      <c r="D33" s="2680" t="b">
        <v>1</v>
      </c>
      <c r="E33" s="2680"/>
      <c r="F33" s="2680">
        <v>0</v>
      </c>
      <c r="G33" s="2710"/>
      <c r="H33" s="2710"/>
      <c r="I33" s="2710"/>
      <c r="J33" s="2710"/>
      <c r="K33" s="2680">
        <v>0</v>
      </c>
      <c r="L33" s="2680">
        <v>0</v>
      </c>
      <c r="M33" s="2680">
        <v>0</v>
      </c>
      <c r="N33" s="3551">
        <f t="shared" si="0"/>
        <v>0</v>
      </c>
      <c r="O33" s="7211"/>
      <c r="P33" s="2685"/>
      <c r="Q33" s="1163"/>
      <c r="R33" s="1036"/>
    </row>
    <row r="34" spans="1:18" s="6506" customFormat="1" ht="12.75" hidden="1">
      <c r="A34" s="1036"/>
      <c r="B34" s="1163"/>
      <c r="C34" s="2776"/>
      <c r="D34" s="2680" t="b">
        <v>1</v>
      </c>
      <c r="E34" s="2680"/>
      <c r="F34" s="2680">
        <v>0</v>
      </c>
      <c r="G34" s="2710"/>
      <c r="H34" s="2710"/>
      <c r="I34" s="2710"/>
      <c r="J34" s="2710"/>
      <c r="K34" s="2680">
        <v>0</v>
      </c>
      <c r="L34" s="2680">
        <v>0</v>
      </c>
      <c r="M34" s="2680">
        <v>0</v>
      </c>
      <c r="N34" s="3551">
        <f t="shared" si="0"/>
        <v>0</v>
      </c>
      <c r="O34" s="7211"/>
      <c r="P34" s="2685"/>
      <c r="Q34" s="1163"/>
      <c r="R34" s="1036"/>
    </row>
    <row r="35" spans="1:18" s="6506" customFormat="1" ht="12.75" hidden="1">
      <c r="A35" s="1036"/>
      <c r="B35" s="1163"/>
      <c r="C35" s="2776"/>
      <c r="D35" s="2680" t="b">
        <v>1</v>
      </c>
      <c r="E35" s="2680"/>
      <c r="F35" s="2680">
        <v>0</v>
      </c>
      <c r="G35" s="2710"/>
      <c r="H35" s="2710"/>
      <c r="I35" s="2710"/>
      <c r="J35" s="2710"/>
      <c r="K35" s="2680">
        <v>0</v>
      </c>
      <c r="L35" s="2680">
        <v>0</v>
      </c>
      <c r="M35" s="2680">
        <v>0</v>
      </c>
      <c r="N35" s="3551">
        <f t="shared" si="0"/>
        <v>0</v>
      </c>
      <c r="O35" s="7211"/>
      <c r="P35" s="2685"/>
      <c r="Q35" s="1163"/>
      <c r="R35" s="1036"/>
    </row>
    <row r="36" spans="1:18" s="6506" customFormat="1" ht="12.75" hidden="1">
      <c r="A36" s="1036"/>
      <c r="B36" s="1163"/>
      <c r="C36" s="2776"/>
      <c r="D36" s="2680" t="b">
        <v>1</v>
      </c>
      <c r="E36" s="2680"/>
      <c r="F36" s="2680">
        <v>0</v>
      </c>
      <c r="G36" s="2710"/>
      <c r="H36" s="2710"/>
      <c r="I36" s="2710"/>
      <c r="J36" s="2710"/>
      <c r="K36" s="2680">
        <v>0</v>
      </c>
      <c r="L36" s="2680">
        <v>0</v>
      </c>
      <c r="M36" s="2680">
        <v>0</v>
      </c>
      <c r="N36" s="3551">
        <f t="shared" si="0"/>
        <v>0</v>
      </c>
      <c r="O36" s="7211"/>
      <c r="P36" s="2685"/>
      <c r="Q36" s="1163"/>
      <c r="R36" s="1036"/>
    </row>
    <row r="37" spans="1:18" s="6506" customFormat="1" ht="12.75" hidden="1">
      <c r="A37" s="1036"/>
      <c r="B37" s="1163"/>
      <c r="C37" s="2776"/>
      <c r="D37" s="2680" t="b">
        <v>1</v>
      </c>
      <c r="E37" s="2680"/>
      <c r="F37" s="2680">
        <v>0</v>
      </c>
      <c r="G37" s="2710"/>
      <c r="H37" s="2710"/>
      <c r="I37" s="2710"/>
      <c r="J37" s="2710"/>
      <c r="K37" s="2680">
        <v>0</v>
      </c>
      <c r="L37" s="2680">
        <v>0</v>
      </c>
      <c r="M37" s="2680">
        <v>0</v>
      </c>
      <c r="N37" s="3551">
        <f t="shared" si="0"/>
        <v>0</v>
      </c>
      <c r="O37" s="7211"/>
      <c r="P37" s="2685"/>
      <c r="Q37" s="1163"/>
      <c r="R37" s="1036"/>
    </row>
    <row r="38" spans="1:18" s="6506" customFormat="1" ht="12.75" hidden="1">
      <c r="A38" s="1036"/>
      <c r="B38" s="1163"/>
      <c r="C38" s="2776"/>
      <c r="D38" s="2680" t="b">
        <v>1</v>
      </c>
      <c r="E38" s="2680"/>
      <c r="F38" s="2680">
        <v>0</v>
      </c>
      <c r="G38" s="2710"/>
      <c r="H38" s="2710"/>
      <c r="I38" s="2710"/>
      <c r="J38" s="2710"/>
      <c r="K38" s="2680">
        <v>0</v>
      </c>
      <c r="L38" s="2680">
        <v>0</v>
      </c>
      <c r="M38" s="2680">
        <v>0</v>
      </c>
      <c r="N38" s="3551">
        <f t="shared" si="0"/>
        <v>0</v>
      </c>
      <c r="O38" s="7211"/>
      <c r="P38" s="2685"/>
      <c r="Q38" s="1163"/>
      <c r="R38" s="1036"/>
    </row>
    <row r="39" spans="1:18" s="6506" customFormat="1" ht="12.75" hidden="1">
      <c r="A39" s="1036"/>
      <c r="B39" s="1163"/>
      <c r="C39" s="2776"/>
      <c r="D39" s="2680" t="b">
        <v>1</v>
      </c>
      <c r="E39" s="2680"/>
      <c r="F39" s="2680">
        <v>0</v>
      </c>
      <c r="G39" s="2710"/>
      <c r="H39" s="2710"/>
      <c r="I39" s="2710"/>
      <c r="J39" s="2710"/>
      <c r="K39" s="2680">
        <v>0</v>
      </c>
      <c r="L39" s="2680">
        <v>0</v>
      </c>
      <c r="M39" s="2680">
        <v>0</v>
      </c>
      <c r="N39" s="3551">
        <f t="shared" si="0"/>
        <v>0</v>
      </c>
      <c r="O39" s="7211"/>
      <c r="P39" s="2685"/>
      <c r="Q39" s="1163"/>
      <c r="R39" s="1036"/>
    </row>
    <row r="40" spans="1:18" s="6506" customFormat="1" ht="12.75" hidden="1">
      <c r="A40" s="1036"/>
      <c r="B40" s="1163"/>
      <c r="C40" s="2776"/>
      <c r="D40" s="2680" t="b">
        <v>1</v>
      </c>
      <c r="E40" s="2680"/>
      <c r="F40" s="2680">
        <v>0</v>
      </c>
      <c r="G40" s="2710"/>
      <c r="H40" s="2710"/>
      <c r="I40" s="2710"/>
      <c r="J40" s="2710"/>
      <c r="K40" s="2680">
        <v>0</v>
      </c>
      <c r="L40" s="2680">
        <v>0</v>
      </c>
      <c r="M40" s="2680">
        <v>0</v>
      </c>
      <c r="N40" s="3551">
        <f t="shared" si="0"/>
        <v>0</v>
      </c>
      <c r="O40" s="7211"/>
      <c r="P40" s="2685"/>
      <c r="Q40" s="1163"/>
      <c r="R40" s="1036"/>
    </row>
    <row r="41" spans="1:18" s="6506" customFormat="1" ht="12.75" hidden="1">
      <c r="A41" s="1036"/>
      <c r="B41" s="1163"/>
      <c r="C41" s="2776"/>
      <c r="D41" s="2680" t="b">
        <v>1</v>
      </c>
      <c r="E41" s="2680"/>
      <c r="F41" s="2680">
        <v>0</v>
      </c>
      <c r="G41" s="2710"/>
      <c r="H41" s="2710"/>
      <c r="I41" s="2710"/>
      <c r="J41" s="2710"/>
      <c r="K41" s="2680">
        <v>0</v>
      </c>
      <c r="L41" s="2680">
        <v>0</v>
      </c>
      <c r="M41" s="2680">
        <v>0</v>
      </c>
      <c r="N41" s="3551">
        <f t="shared" si="0"/>
        <v>0</v>
      </c>
      <c r="O41" s="7211"/>
      <c r="P41" s="2685"/>
      <c r="Q41" s="1163"/>
      <c r="R41" s="1036"/>
    </row>
    <row r="42" spans="1:18" s="6506" customFormat="1" ht="12.75" hidden="1">
      <c r="A42" s="1036"/>
      <c r="B42" s="1163"/>
      <c r="C42" s="2776"/>
      <c r="D42" s="2680" t="b">
        <v>1</v>
      </c>
      <c r="E42" s="2680"/>
      <c r="F42" s="2680">
        <v>0</v>
      </c>
      <c r="G42" s="2710"/>
      <c r="H42" s="2710"/>
      <c r="I42" s="2710"/>
      <c r="J42" s="2710"/>
      <c r="K42" s="2680">
        <v>0</v>
      </c>
      <c r="L42" s="2680">
        <v>0</v>
      </c>
      <c r="M42" s="2680">
        <v>0</v>
      </c>
      <c r="N42" s="3551">
        <f t="shared" si="0"/>
        <v>0</v>
      </c>
      <c r="O42" s="7211"/>
      <c r="P42" s="2685"/>
      <c r="Q42" s="1163"/>
      <c r="R42" s="1036"/>
    </row>
    <row r="43" spans="1:18" s="6506" customFormat="1" ht="12.75" hidden="1">
      <c r="A43" s="1036"/>
      <c r="B43" s="1163"/>
      <c r="C43" s="2776"/>
      <c r="D43" s="2680" t="b">
        <v>1</v>
      </c>
      <c r="E43" s="2680"/>
      <c r="F43" s="2680">
        <v>0</v>
      </c>
      <c r="G43" s="2710"/>
      <c r="H43" s="2710"/>
      <c r="I43" s="2710"/>
      <c r="J43" s="2710"/>
      <c r="K43" s="2680">
        <v>0</v>
      </c>
      <c r="L43" s="2680">
        <v>0</v>
      </c>
      <c r="M43" s="2680">
        <v>0</v>
      </c>
      <c r="N43" s="3551">
        <f t="shared" si="0"/>
        <v>0</v>
      </c>
      <c r="O43" s="7211"/>
      <c r="P43" s="2685"/>
      <c r="Q43" s="1163"/>
      <c r="R43" s="1036"/>
    </row>
    <row r="44" spans="1:18" s="6506" customFormat="1" ht="12.75" hidden="1">
      <c r="A44" s="1036"/>
      <c r="B44" s="1163"/>
      <c r="C44" s="2776"/>
      <c r="D44" s="2680" t="b">
        <v>1</v>
      </c>
      <c r="E44" s="2680"/>
      <c r="F44" s="2680">
        <v>0</v>
      </c>
      <c r="G44" s="2710"/>
      <c r="H44" s="2710"/>
      <c r="I44" s="2710"/>
      <c r="J44" s="2710"/>
      <c r="K44" s="2680">
        <v>0</v>
      </c>
      <c r="L44" s="2680">
        <v>0</v>
      </c>
      <c r="M44" s="2680">
        <v>0</v>
      </c>
      <c r="N44" s="3551">
        <f t="shared" si="0"/>
        <v>0</v>
      </c>
      <c r="O44" s="7211"/>
      <c r="P44" s="2685"/>
      <c r="Q44" s="1163"/>
      <c r="R44" s="1036"/>
    </row>
    <row r="45" spans="1:18" s="6506" customFormat="1" ht="12.75" hidden="1">
      <c r="A45" s="1036"/>
      <c r="B45" s="1163"/>
      <c r="C45" s="2776"/>
      <c r="D45" s="2680" t="b">
        <v>1</v>
      </c>
      <c r="E45" s="2680"/>
      <c r="F45" s="2680">
        <v>0</v>
      </c>
      <c r="G45" s="2710"/>
      <c r="H45" s="2710"/>
      <c r="I45" s="2710"/>
      <c r="J45" s="2710"/>
      <c r="K45" s="2680">
        <v>0</v>
      </c>
      <c r="L45" s="2680">
        <v>0</v>
      </c>
      <c r="M45" s="2680">
        <v>0</v>
      </c>
      <c r="N45" s="3551">
        <f t="shared" si="0"/>
        <v>0</v>
      </c>
      <c r="O45" s="7211"/>
      <c r="P45" s="2685"/>
      <c r="Q45" s="1163"/>
      <c r="R45" s="1036"/>
    </row>
    <row r="46" spans="1:18" s="6506" customFormat="1" ht="12.75" hidden="1">
      <c r="A46" s="1036"/>
      <c r="B46" s="1163"/>
      <c r="C46" s="2776"/>
      <c r="D46" s="2680" t="b">
        <v>1</v>
      </c>
      <c r="E46" s="2680"/>
      <c r="F46" s="2680">
        <v>0</v>
      </c>
      <c r="G46" s="2710"/>
      <c r="H46" s="2710"/>
      <c r="I46" s="2710"/>
      <c r="J46" s="2710"/>
      <c r="K46" s="2680">
        <v>0</v>
      </c>
      <c r="L46" s="2680">
        <v>0</v>
      </c>
      <c r="M46" s="2680">
        <v>0</v>
      </c>
      <c r="N46" s="3551">
        <f t="shared" si="0"/>
        <v>0</v>
      </c>
      <c r="O46" s="7211"/>
      <c r="P46" s="2685"/>
      <c r="Q46" s="1163"/>
      <c r="R46" s="1036"/>
    </row>
    <row r="47" spans="1:18" s="6506" customFormat="1" ht="12.75" hidden="1">
      <c r="A47" s="1036"/>
      <c r="B47" s="1163"/>
      <c r="C47" s="2776"/>
      <c r="D47" s="2680" t="b">
        <v>1</v>
      </c>
      <c r="E47" s="2680"/>
      <c r="F47" s="2680">
        <v>0</v>
      </c>
      <c r="G47" s="2710"/>
      <c r="H47" s="2710"/>
      <c r="I47" s="2710"/>
      <c r="J47" s="2710"/>
      <c r="K47" s="2680">
        <v>0</v>
      </c>
      <c r="L47" s="2680">
        <v>0</v>
      </c>
      <c r="M47" s="2680">
        <v>0</v>
      </c>
      <c r="N47" s="3551">
        <f t="shared" si="0"/>
        <v>0</v>
      </c>
      <c r="O47" s="7211"/>
      <c r="P47" s="2685"/>
      <c r="Q47" s="1163"/>
      <c r="R47" s="1036"/>
    </row>
    <row r="48" spans="1:18" s="6506" customFormat="1" ht="12.75" hidden="1">
      <c r="A48" s="1036"/>
      <c r="B48" s="1163"/>
      <c r="C48" s="2776"/>
      <c r="D48" s="2680" t="b">
        <v>1</v>
      </c>
      <c r="E48" s="2680"/>
      <c r="F48" s="2680">
        <v>0</v>
      </c>
      <c r="G48" s="2710"/>
      <c r="H48" s="2710"/>
      <c r="I48" s="2710"/>
      <c r="J48" s="2710"/>
      <c r="K48" s="2680">
        <v>0</v>
      </c>
      <c r="L48" s="2680">
        <v>0</v>
      </c>
      <c r="M48" s="2680">
        <v>0</v>
      </c>
      <c r="N48" s="3551">
        <f t="shared" si="0"/>
        <v>0</v>
      </c>
      <c r="O48" s="7211"/>
      <c r="P48" s="2685"/>
      <c r="Q48" s="1163"/>
      <c r="R48" s="1036"/>
    </row>
    <row r="49" spans="1:19" s="6506" customFormat="1" ht="12.75" hidden="1">
      <c r="A49" s="1036"/>
      <c r="B49" s="1163"/>
      <c r="C49" s="2776"/>
      <c r="D49" s="2680" t="b">
        <v>1</v>
      </c>
      <c r="E49" s="2680"/>
      <c r="F49" s="2680">
        <v>0</v>
      </c>
      <c r="G49" s="2710"/>
      <c r="H49" s="2710"/>
      <c r="I49" s="2710"/>
      <c r="J49" s="2710"/>
      <c r="K49" s="2680">
        <v>0</v>
      </c>
      <c r="L49" s="2680">
        <v>0</v>
      </c>
      <c r="M49" s="2680">
        <v>0</v>
      </c>
      <c r="N49" s="3551">
        <f t="shared" si="0"/>
        <v>0</v>
      </c>
      <c r="O49" s="7211"/>
      <c r="P49" s="2685"/>
      <c r="Q49" s="1163"/>
      <c r="R49" s="1036"/>
    </row>
    <row r="50" spans="1:19" s="6506" customFormat="1" ht="12.75" hidden="1">
      <c r="A50" s="1036"/>
      <c r="B50" s="1163"/>
      <c r="C50" s="2776"/>
      <c r="D50" s="2680" t="b">
        <v>1</v>
      </c>
      <c r="E50" s="2680"/>
      <c r="F50" s="2680">
        <v>0</v>
      </c>
      <c r="G50" s="2710"/>
      <c r="H50" s="2710"/>
      <c r="I50" s="2710"/>
      <c r="J50" s="2710"/>
      <c r="K50" s="2680">
        <v>0</v>
      </c>
      <c r="L50" s="2680">
        <v>0</v>
      </c>
      <c r="M50" s="2680">
        <v>0</v>
      </c>
      <c r="N50" s="3551">
        <f t="shared" si="0"/>
        <v>0</v>
      </c>
      <c r="O50" s="7211"/>
      <c r="P50" s="2685"/>
      <c r="Q50" s="1163"/>
      <c r="R50" s="1036"/>
    </row>
    <row r="51" spans="1:19" s="6506" customFormat="1" ht="12.75" hidden="1">
      <c r="A51" s="1036"/>
      <c r="B51" s="1163"/>
      <c r="C51" s="2776"/>
      <c r="D51" s="2680" t="b">
        <v>1</v>
      </c>
      <c r="E51" s="2680"/>
      <c r="F51" s="2680">
        <v>0</v>
      </c>
      <c r="G51" s="2710"/>
      <c r="H51" s="2710"/>
      <c r="I51" s="2710"/>
      <c r="J51" s="2710"/>
      <c r="K51" s="2680">
        <v>0</v>
      </c>
      <c r="L51" s="2680">
        <v>0</v>
      </c>
      <c r="M51" s="2680">
        <v>0</v>
      </c>
      <c r="N51" s="3551">
        <f>L51+M51</f>
        <v>0</v>
      </c>
      <c r="O51" s="7211"/>
      <c r="P51" s="2685"/>
      <c r="Q51" s="1163"/>
      <c r="R51" s="1036"/>
    </row>
    <row r="52" spans="1:19" s="6506" customFormat="1" ht="12.75">
      <c r="A52" s="1036"/>
      <c r="B52" s="1163"/>
      <c r="C52" s="2015" t="s">
        <v>580</v>
      </c>
      <c r="D52" s="148"/>
      <c r="E52" s="140"/>
      <c r="F52" s="3205">
        <f>SUMIF($D$11:$D$51,"TRUE",F11:F51)</f>
        <v>0</v>
      </c>
      <c r="G52" s="2035"/>
      <c r="H52" s="2035"/>
      <c r="I52" s="2035"/>
      <c r="J52" s="2035"/>
      <c r="K52" s="3205">
        <f>SUMIF($D$11:$D$51,"TRUE",K11:K51)</f>
        <v>0</v>
      </c>
      <c r="L52" s="3205">
        <f>SUMIF($D$11:$D$51,"TRUE",L11:L51)</f>
        <v>0</v>
      </c>
      <c r="M52" s="3205">
        <f>SUMIF($D$11:$D$51,"TRUE",M11:M51)</f>
        <v>0</v>
      </c>
      <c r="N52" s="3551">
        <f>L52+M52</f>
        <v>0</v>
      </c>
      <c r="O52" s="7211"/>
      <c r="P52" s="2677"/>
      <c r="Q52" s="1163"/>
      <c r="R52" s="1036"/>
    </row>
    <row r="53" spans="1:19" s="6506" customFormat="1" ht="13.5" thickBot="1">
      <c r="A53" s="1036"/>
      <c r="B53" s="1163"/>
      <c r="C53" s="2036" t="s">
        <v>2305</v>
      </c>
      <c r="D53" s="2037"/>
      <c r="E53" s="2038"/>
      <c r="F53" s="3552">
        <f>SUM(F11:F51)</f>
        <v>0</v>
      </c>
      <c r="G53" s="2038"/>
      <c r="H53" s="2039"/>
      <c r="I53" s="2039"/>
      <c r="J53" s="2038"/>
      <c r="K53" s="3552">
        <f>SUM(K11:K51)</f>
        <v>0</v>
      </c>
      <c r="L53" s="3552">
        <f>SUM(L11:L51)</f>
        <v>0</v>
      </c>
      <c r="M53" s="3552">
        <f>SUM(M11:M51)</f>
        <v>0</v>
      </c>
      <c r="N53" s="3565">
        <f>L53+M53</f>
        <v>0</v>
      </c>
      <c r="O53" s="7212"/>
      <c r="P53" s="2712"/>
      <c r="Q53" s="1163"/>
      <c r="R53" s="1036"/>
    </row>
    <row r="54" spans="1:19" s="6506" customFormat="1" ht="12.75">
      <c r="A54" s="1036"/>
      <c r="B54" s="1163"/>
      <c r="C54" s="1163"/>
      <c r="D54" s="1163"/>
      <c r="E54" s="1163"/>
      <c r="F54" s="1163"/>
      <c r="G54" s="1163"/>
      <c r="H54" s="1163"/>
      <c r="I54" s="1163"/>
      <c r="J54" s="1163"/>
      <c r="K54" s="1163"/>
      <c r="L54" s="1163"/>
      <c r="M54" s="1163"/>
      <c r="N54" s="1163"/>
      <c r="O54" s="1163"/>
      <c r="P54" s="1163"/>
      <c r="Q54" s="1163"/>
      <c r="R54" s="1036"/>
    </row>
    <row r="55" spans="1:19" ht="15.75" thickBot="1">
      <c r="A55" s="1047"/>
      <c r="B55" s="1159"/>
      <c r="C55" s="1159"/>
      <c r="D55" s="1159"/>
      <c r="E55" s="1159"/>
      <c r="F55" s="1159"/>
      <c r="G55" s="1159"/>
      <c r="H55" s="1159"/>
      <c r="I55" s="1159"/>
      <c r="J55" s="1159"/>
      <c r="K55" s="1159"/>
      <c r="L55" s="1159"/>
      <c r="M55" s="1159"/>
      <c r="N55" s="1159"/>
      <c r="O55" s="1159"/>
      <c r="P55" s="1159"/>
      <c r="Q55" s="1159"/>
      <c r="R55" s="1047"/>
    </row>
    <row r="56" spans="1:19" ht="15.75">
      <c r="A56" s="1047"/>
      <c r="B56" s="1159"/>
      <c r="C56" s="1159"/>
      <c r="D56" s="1159"/>
      <c r="E56" s="85"/>
      <c r="F56" s="1996" t="s">
        <v>2294</v>
      </c>
      <c r="G56" s="2000" t="s">
        <v>2295</v>
      </c>
      <c r="H56" s="2019" t="s">
        <v>2296</v>
      </c>
      <c r="I56" s="1159"/>
      <c r="J56" s="1159"/>
      <c r="K56" s="1159"/>
      <c r="L56" s="1159"/>
      <c r="M56" s="1159"/>
      <c r="N56" s="1159"/>
      <c r="O56" s="1159"/>
      <c r="P56" s="1159"/>
      <c r="Q56" s="1159"/>
      <c r="R56" s="1047"/>
    </row>
    <row r="57" spans="1:19" ht="15.75">
      <c r="A57" s="1047"/>
      <c r="B57" s="1159"/>
      <c r="C57" s="1159"/>
      <c r="D57" s="1159"/>
      <c r="E57" s="662" t="s">
        <v>580</v>
      </c>
      <c r="F57" s="3209">
        <f t="shared" ref="F57:H58" si="1">L52</f>
        <v>0</v>
      </c>
      <c r="G57" s="3210">
        <f t="shared" si="1"/>
        <v>0</v>
      </c>
      <c r="H57" s="3211">
        <f t="shared" si="1"/>
        <v>0</v>
      </c>
      <c r="I57" s="1159"/>
      <c r="J57" s="1159"/>
      <c r="K57" s="1159"/>
      <c r="L57" s="1159"/>
      <c r="M57" s="1159"/>
      <c r="N57" s="1159"/>
      <c r="O57" s="1159"/>
      <c r="P57" s="1159"/>
      <c r="Q57" s="1159"/>
      <c r="R57" s="1047"/>
    </row>
    <row r="58" spans="1:19" ht="16.5" thickBot="1">
      <c r="A58" s="1047"/>
      <c r="B58" s="1159"/>
      <c r="C58" s="1159"/>
      <c r="D58" s="1159"/>
      <c r="E58" s="662" t="s">
        <v>44</v>
      </c>
      <c r="F58" s="3212">
        <f t="shared" si="1"/>
        <v>0</v>
      </c>
      <c r="G58" s="3213">
        <f t="shared" si="1"/>
        <v>0</v>
      </c>
      <c r="H58" s="3214">
        <f t="shared" si="1"/>
        <v>0</v>
      </c>
      <c r="I58" s="1159"/>
      <c r="J58" s="1159"/>
      <c r="K58" s="1159"/>
      <c r="L58" s="1159"/>
      <c r="M58" s="1159"/>
      <c r="N58" s="1159"/>
      <c r="O58" s="1159"/>
      <c r="P58" s="1159"/>
      <c r="Q58" s="1159"/>
      <c r="R58" s="1047"/>
    </row>
    <row r="59" spans="1:19">
      <c r="A59" s="1047"/>
      <c r="B59" s="1159"/>
      <c r="C59" s="1159"/>
      <c r="D59" s="1159"/>
      <c r="E59" s="1159"/>
      <c r="F59" s="1159"/>
      <c r="G59" s="1159"/>
      <c r="H59" s="1159"/>
      <c r="I59" s="1159"/>
      <c r="J59" s="1159"/>
      <c r="K59" s="1159"/>
      <c r="L59" s="1159"/>
      <c r="M59" s="1159"/>
      <c r="N59" s="1159"/>
      <c r="O59" s="1159"/>
      <c r="P59" s="1159"/>
      <c r="Q59" s="1159"/>
      <c r="R59" s="1047"/>
    </row>
    <row r="60" spans="1:19">
      <c r="A60" s="1047"/>
      <c r="B60" s="1159"/>
      <c r="C60" s="1159"/>
      <c r="D60" s="237" t="s">
        <v>56</v>
      </c>
      <c r="E60" s="100" t="s">
        <v>2299</v>
      </c>
      <c r="F60" s="1159"/>
      <c r="G60" s="1159"/>
      <c r="H60" s="1159"/>
      <c r="I60" s="1159"/>
      <c r="J60" s="1159"/>
      <c r="K60" s="1159"/>
      <c r="L60" s="1159"/>
      <c r="M60" s="1159"/>
      <c r="N60" s="1159"/>
      <c r="O60" s="1159"/>
      <c r="P60" s="3428" t="s">
        <v>1279</v>
      </c>
      <c r="Q60" s="1159"/>
      <c r="R60" s="1047"/>
    </row>
    <row r="61" spans="1:19">
      <c r="A61" s="1047"/>
      <c r="B61" s="1159"/>
      <c r="C61" s="1159"/>
      <c r="D61" s="1159"/>
      <c r="E61" s="1159"/>
      <c r="F61" s="1159"/>
      <c r="G61" s="1159"/>
      <c r="H61" s="1159"/>
      <c r="I61" s="1159"/>
      <c r="J61" s="1159"/>
      <c r="K61" s="1159"/>
      <c r="L61" s="1159"/>
      <c r="M61" s="1159"/>
      <c r="N61" s="1159"/>
      <c r="O61" s="1159"/>
      <c r="P61" s="1159"/>
      <c r="Q61" s="1159"/>
      <c r="R61" s="1047"/>
    </row>
    <row r="62" spans="1:19">
      <c r="A62" s="1047"/>
      <c r="B62" s="1047"/>
      <c r="C62" s="1047"/>
      <c r="D62" s="1047"/>
      <c r="E62" s="1047"/>
      <c r="F62" s="1047"/>
      <c r="G62" s="1047"/>
      <c r="H62" s="1047"/>
      <c r="I62" s="1047"/>
      <c r="J62" s="1047"/>
      <c r="K62" s="1047"/>
      <c r="L62" s="1047"/>
      <c r="M62" s="1047"/>
      <c r="N62" s="1047"/>
      <c r="O62" s="1047"/>
      <c r="P62" s="1047"/>
      <c r="Q62" s="1047"/>
      <c r="R62" s="1047"/>
      <c r="S62" s="1047"/>
    </row>
    <row r="63" spans="1:19">
      <c r="A63" s="1047"/>
      <c r="B63" s="1047"/>
      <c r="C63" s="1047"/>
      <c r="D63" s="1047"/>
      <c r="E63" s="1047"/>
      <c r="F63" s="1047"/>
      <c r="G63" s="1047"/>
      <c r="H63" s="1047"/>
      <c r="I63" s="1047"/>
      <c r="J63" s="1047"/>
      <c r="K63" s="1047"/>
      <c r="L63" s="1047"/>
      <c r="M63" s="1047"/>
      <c r="N63" s="1047"/>
      <c r="O63" s="1047"/>
      <c r="P63" s="1047"/>
      <c r="Q63" s="1047"/>
      <c r="R63" s="1047"/>
      <c r="S63" s="1047"/>
    </row>
  </sheetData>
  <sheetProtection formatCells="0" formatColumns="0" formatRows="0"/>
  <customSheetViews>
    <customSheetView guid="{CC70D5D3-3A1F-46AA-BDCE-F692C2C36BEE}">
      <selection activeCell="A22" sqref="A22"/>
      <pageMargins left="0.7" right="0.7" top="0.75" bottom="0.75" header="0.3" footer="0.3"/>
    </customSheetView>
    <customSheetView guid="{41E394DC-1FDD-4D1F-8620-137B7012DC10}">
      <selection activeCell="L27" sqref="L27"/>
      <pageMargins left="0.7" right="0.7" top="0.75" bottom="0.75" header="0.3" footer="0.3"/>
    </customSheetView>
    <customSheetView guid="{E14211BF-3959-45CF-A937-AD36AACCEFAC}">
      <selection activeCell="L27" sqref="L27"/>
      <pageMargins left="0.7" right="0.7" top="0.75" bottom="0.75" header="0.3" footer="0.3"/>
    </customSheetView>
    <customSheetView guid="{F416BD5B-C3AD-4F61-AAB2-55950A9B7E72}">
      <selection activeCell="C27" sqref="C27"/>
      <pageMargins left="0.7" right="0.7" top="0.75" bottom="0.75" header="0.3" footer="0.3"/>
    </customSheetView>
  </customSheetViews>
  <mergeCells count="3">
    <mergeCell ref="C3:G3"/>
    <mergeCell ref="D4:G4"/>
    <mergeCell ref="D5:G5"/>
  </mergeCells>
  <hyperlinks>
    <hyperlink ref="P60" location="Index!A1" display="Index" xr:uid="{00000000-0004-0000-5600-000000000000}"/>
  </hyperlinks>
  <pageMargins left="0.7" right="0.7" top="0.75" bottom="0.75" header="0.3" footer="0.3"/>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codeName="Sheet86">
    <tabColor theme="8" tint="-0.499984740745262"/>
  </sheetPr>
  <dimension ref="A1:S62"/>
  <sheetViews>
    <sheetView workbookViewId="0"/>
  </sheetViews>
  <sheetFormatPr defaultColWidth="0" defaultRowHeight="15" zeroHeight="1"/>
  <cols>
    <col min="1" max="2" width="9.140625" style="6944" customWidth="1"/>
    <col min="3" max="3" width="33.42578125" style="6944" customWidth="1"/>
    <col min="4" max="4" width="22.42578125" style="6944" customWidth="1"/>
    <col min="5" max="5" width="15.28515625" style="6944" bestFit="1" customWidth="1"/>
    <col min="6" max="6" width="24" style="6944" customWidth="1"/>
    <col min="7" max="7" width="21.42578125" style="6944" customWidth="1"/>
    <col min="8" max="9" width="19.7109375" style="6944" customWidth="1"/>
    <col min="10" max="13" width="22.140625" style="6944" customWidth="1"/>
    <col min="14" max="14" width="22.140625" style="7136" customWidth="1"/>
    <col min="15" max="15" width="39.7109375" style="6944" customWidth="1"/>
    <col min="16" max="17" width="9.140625" style="6944" customWidth="1"/>
    <col min="18" max="19" width="0" style="6944" hidden="1" customWidth="1"/>
    <col min="20" max="16384" width="9.140625" style="6944" hidden="1"/>
  </cols>
  <sheetData>
    <row r="1" spans="1:19">
      <c r="A1" s="1043"/>
      <c r="B1" s="1043"/>
      <c r="C1" s="1043"/>
      <c r="D1" s="1043"/>
      <c r="E1" s="1043"/>
      <c r="F1" s="1043"/>
      <c r="G1" s="1043"/>
      <c r="H1" s="1043"/>
      <c r="I1" s="1043"/>
      <c r="J1" s="1043"/>
      <c r="K1" s="1043"/>
      <c r="L1" s="1043"/>
      <c r="M1" s="1043"/>
      <c r="N1" s="6182"/>
      <c r="O1" s="1043"/>
      <c r="P1" s="1043"/>
      <c r="Q1" s="1043"/>
    </row>
    <row r="2" spans="1:19" ht="15.75" thickBot="1">
      <c r="A2" s="1043"/>
      <c r="B2" s="85"/>
      <c r="C2" s="85"/>
      <c r="D2" s="85"/>
      <c r="E2" s="85"/>
      <c r="F2" s="85"/>
      <c r="G2" s="85"/>
      <c r="H2" s="85"/>
      <c r="I2" s="85"/>
      <c r="J2" s="85"/>
      <c r="K2" s="85"/>
      <c r="L2" s="85"/>
      <c r="M2" s="85"/>
      <c r="N2" s="6181"/>
      <c r="O2" s="85"/>
      <c r="P2" s="85"/>
      <c r="Q2" s="1043"/>
    </row>
    <row r="3" spans="1:19" ht="16.5" thickBot="1">
      <c r="A3" s="1043"/>
      <c r="B3" s="85"/>
      <c r="C3" s="8374" t="s">
        <v>2910</v>
      </c>
      <c r="D3" s="8375"/>
      <c r="E3" s="8375"/>
      <c r="F3" s="8375"/>
      <c r="G3" s="8376"/>
      <c r="H3" s="2026"/>
      <c r="I3" s="2026"/>
      <c r="J3" s="2026"/>
      <c r="K3" s="2026"/>
      <c r="L3" s="2026"/>
      <c r="M3" s="2026"/>
      <c r="N3" s="2026"/>
      <c r="O3" s="62" t="s">
        <v>2883</v>
      </c>
      <c r="P3" s="85"/>
      <c r="Q3" s="1043"/>
    </row>
    <row r="4" spans="1:19" ht="15.75">
      <c r="A4" s="1043"/>
      <c r="B4" s="85"/>
      <c r="C4" s="2713" t="s">
        <v>57</v>
      </c>
      <c r="D4" s="8358" t="str">
        <f>AK!D4</f>
        <v>ABC Company</v>
      </c>
      <c r="E4" s="8359"/>
      <c r="F4" s="8359"/>
      <c r="G4" s="8360"/>
      <c r="H4" s="2026"/>
      <c r="I4" s="2026"/>
      <c r="J4" s="2026"/>
      <c r="K4" s="2026"/>
      <c r="L4" s="2026"/>
      <c r="M4" s="2026"/>
      <c r="N4" s="2026"/>
      <c r="O4" s="2026"/>
      <c r="P4" s="85"/>
      <c r="Q4" s="1043"/>
    </row>
    <row r="5" spans="1:19" ht="16.5" thickBot="1">
      <c r="A5" s="1043"/>
      <c r="B5" s="85"/>
      <c r="C5" s="2629" t="s">
        <v>2719</v>
      </c>
      <c r="D5" s="8364">
        <f>AK!D5</f>
        <v>44196</v>
      </c>
      <c r="E5" s="8365"/>
      <c r="F5" s="8365"/>
      <c r="G5" s="8366"/>
      <c r="H5" s="2028"/>
      <c r="I5" s="2028"/>
      <c r="J5" s="2028"/>
      <c r="K5" s="2028"/>
      <c r="L5" s="2028"/>
      <c r="M5" s="2028"/>
      <c r="N5" s="2028"/>
      <c r="O5" s="2028"/>
      <c r="P5" s="85"/>
      <c r="Q5" s="1043"/>
    </row>
    <row r="6" spans="1:19" ht="15.75">
      <c r="A6" s="1043"/>
      <c r="B6" s="85"/>
      <c r="C6" s="2603"/>
      <c r="D6" s="2623"/>
      <c r="E6" s="2623"/>
      <c r="F6" s="2623"/>
      <c r="G6" s="2623"/>
      <c r="H6" s="2028"/>
      <c r="I6" s="2028"/>
      <c r="J6" s="2028"/>
      <c r="K6" s="2028"/>
      <c r="L6" s="2028"/>
      <c r="M6" s="2028"/>
      <c r="N6" s="2028"/>
      <c r="O6" s="2028"/>
      <c r="P6" s="85"/>
      <c r="Q6" s="1043"/>
    </row>
    <row r="7" spans="1:19" ht="16.5" thickBot="1">
      <c r="A7" s="1043"/>
      <c r="B7" s="85"/>
      <c r="C7" s="1159"/>
      <c r="D7" s="1159"/>
      <c r="E7" s="1159"/>
      <c r="F7" s="1159"/>
      <c r="G7" s="1159"/>
      <c r="H7" s="1159"/>
      <c r="I7" s="1159"/>
      <c r="J7" s="1159"/>
      <c r="K7" s="1159"/>
      <c r="L7" s="1159"/>
      <c r="M7" s="1159"/>
      <c r="N7" s="1159"/>
      <c r="O7" s="1159"/>
      <c r="P7" s="85"/>
      <c r="Q7" s="1043"/>
    </row>
    <row r="8" spans="1:19" s="149" customFormat="1" ht="25.5">
      <c r="A8" s="738"/>
      <c r="B8" s="661"/>
      <c r="C8" s="2041" t="s">
        <v>2287</v>
      </c>
      <c r="D8" s="1994" t="s">
        <v>2288</v>
      </c>
      <c r="E8" s="1992" t="s">
        <v>2289</v>
      </c>
      <c r="F8" s="1994" t="s">
        <v>2290</v>
      </c>
      <c r="G8" s="1992" t="s">
        <v>2291</v>
      </c>
      <c r="H8" s="1994" t="s">
        <v>2292</v>
      </c>
      <c r="I8" s="1992" t="s">
        <v>2293</v>
      </c>
      <c r="J8" s="1994" t="s">
        <v>2306</v>
      </c>
      <c r="K8" s="1992" t="s">
        <v>2294</v>
      </c>
      <c r="L8" s="1994" t="s">
        <v>2295</v>
      </c>
      <c r="M8" s="1992" t="s">
        <v>2296</v>
      </c>
      <c r="N8" s="6058" t="s">
        <v>4628</v>
      </c>
      <c r="O8" s="2031" t="s">
        <v>2297</v>
      </c>
      <c r="P8" s="661"/>
      <c r="Q8" s="738"/>
    </row>
    <row r="9" spans="1:19" s="149" customFormat="1" ht="12.75">
      <c r="A9" s="738"/>
      <c r="B9" s="661"/>
      <c r="C9" s="2042"/>
      <c r="D9" s="2043" t="s">
        <v>344</v>
      </c>
      <c r="E9" s="2006"/>
      <c r="F9" s="2005"/>
      <c r="G9" s="2006"/>
      <c r="H9" s="2005"/>
      <c r="I9" s="2044"/>
      <c r="J9" s="2005"/>
      <c r="K9" s="2006"/>
      <c r="L9" s="2005"/>
      <c r="M9" s="2033" t="s">
        <v>2298</v>
      </c>
      <c r="N9" s="7209"/>
      <c r="O9" s="2045"/>
      <c r="P9" s="2046"/>
      <c r="Q9" s="2047"/>
      <c r="R9" s="7045"/>
      <c r="S9" s="7046"/>
    </row>
    <row r="10" spans="1:19" s="149" customFormat="1" ht="12.75">
      <c r="A10" s="738"/>
      <c r="B10" s="661"/>
      <c r="C10" s="2010" t="s">
        <v>392</v>
      </c>
      <c r="D10" s="2011" t="s">
        <v>409</v>
      </c>
      <c r="E10" s="2011" t="s">
        <v>410</v>
      </c>
      <c r="F10" s="2011" t="s">
        <v>411</v>
      </c>
      <c r="G10" s="2011" t="s">
        <v>412</v>
      </c>
      <c r="H10" s="2011" t="s">
        <v>413</v>
      </c>
      <c r="I10" s="2011" t="s">
        <v>414</v>
      </c>
      <c r="J10" s="2011" t="s">
        <v>415</v>
      </c>
      <c r="K10" s="2011" t="s">
        <v>416</v>
      </c>
      <c r="L10" s="2011" t="s">
        <v>417</v>
      </c>
      <c r="M10" s="2011" t="s">
        <v>418</v>
      </c>
      <c r="N10" s="7210" t="s">
        <v>419</v>
      </c>
      <c r="O10" s="2012" t="s">
        <v>420</v>
      </c>
      <c r="P10" s="2048"/>
      <c r="Q10" s="2047"/>
      <c r="R10" s="7045"/>
      <c r="S10" s="7045"/>
    </row>
    <row r="11" spans="1:19" s="149" customFormat="1" ht="12.75">
      <c r="A11" s="738"/>
      <c r="B11" s="661"/>
      <c r="C11" s="2719"/>
      <c r="D11" s="2680"/>
      <c r="E11" s="2716"/>
      <c r="F11" s="2680">
        <v>0</v>
      </c>
      <c r="G11" s="2717"/>
      <c r="H11" s="2717"/>
      <c r="I11" s="2717"/>
      <c r="J11" s="2680">
        <v>0</v>
      </c>
      <c r="K11" s="2680">
        <v>0</v>
      </c>
      <c r="L11" s="2680">
        <v>0</v>
      </c>
      <c r="M11" s="3551">
        <f>K11+L11</f>
        <v>0</v>
      </c>
      <c r="N11" s="7211"/>
      <c r="O11" s="2718"/>
      <c r="P11" s="661"/>
      <c r="Q11" s="738"/>
    </row>
    <row r="12" spans="1:19" s="149" customFormat="1" ht="12.75">
      <c r="A12" s="738"/>
      <c r="B12" s="661"/>
      <c r="C12" s="2719"/>
      <c r="D12" s="2680"/>
      <c r="E12" s="2716"/>
      <c r="F12" s="2680">
        <v>0</v>
      </c>
      <c r="G12" s="2717"/>
      <c r="H12" s="2717"/>
      <c r="I12" s="2717"/>
      <c r="J12" s="2680">
        <v>0</v>
      </c>
      <c r="K12" s="2680">
        <v>0</v>
      </c>
      <c r="L12" s="2680">
        <v>0</v>
      </c>
      <c r="M12" s="3551">
        <f>K12+L12</f>
        <v>0</v>
      </c>
      <c r="N12" s="7211"/>
      <c r="O12" s="2718"/>
      <c r="P12" s="661"/>
      <c r="Q12" s="738"/>
    </row>
    <row r="13" spans="1:19" s="149" customFormat="1" ht="13.5" hidden="1" customHeight="1">
      <c r="A13" s="738"/>
      <c r="B13" s="661"/>
      <c r="C13" s="2719"/>
      <c r="D13" s="2680" t="b">
        <v>1</v>
      </c>
      <c r="E13" s="2716"/>
      <c r="F13" s="2680">
        <v>0</v>
      </c>
      <c r="G13" s="2717"/>
      <c r="H13" s="2717"/>
      <c r="I13" s="2717"/>
      <c r="J13" s="2680">
        <v>0</v>
      </c>
      <c r="K13" s="2680">
        <v>0</v>
      </c>
      <c r="L13" s="2680">
        <v>0</v>
      </c>
      <c r="M13" s="3551">
        <f>K13+L13</f>
        <v>0</v>
      </c>
      <c r="N13" s="7211"/>
      <c r="O13" s="2718"/>
      <c r="P13" s="661"/>
      <c r="Q13" s="738"/>
    </row>
    <row r="14" spans="1:19" s="149" customFormat="1" ht="12.75" hidden="1">
      <c r="A14" s="738"/>
      <c r="B14" s="661"/>
      <c r="C14" s="3573"/>
      <c r="D14" s="2680" t="b">
        <v>1</v>
      </c>
      <c r="E14" s="2716"/>
      <c r="F14" s="2680">
        <v>0</v>
      </c>
      <c r="G14" s="2717"/>
      <c r="H14" s="2717"/>
      <c r="I14" s="2717"/>
      <c r="J14" s="2680">
        <v>0</v>
      </c>
      <c r="K14" s="2680">
        <v>0</v>
      </c>
      <c r="L14" s="2680">
        <v>0</v>
      </c>
      <c r="M14" s="3551">
        <f t="shared" ref="M14:M50" si="0">K14+L14</f>
        <v>0</v>
      </c>
      <c r="N14" s="7211"/>
      <c r="O14" s="2718"/>
      <c r="P14" s="661"/>
      <c r="Q14" s="738"/>
    </row>
    <row r="15" spans="1:19" s="149" customFormat="1" ht="12.75" hidden="1">
      <c r="A15" s="738"/>
      <c r="B15" s="661"/>
      <c r="C15" s="3573"/>
      <c r="D15" s="2680" t="b">
        <v>1</v>
      </c>
      <c r="E15" s="2716"/>
      <c r="F15" s="2680">
        <v>0</v>
      </c>
      <c r="G15" s="2717"/>
      <c r="H15" s="2717"/>
      <c r="I15" s="2717"/>
      <c r="J15" s="2680">
        <v>0</v>
      </c>
      <c r="K15" s="2680">
        <v>0</v>
      </c>
      <c r="L15" s="2680">
        <v>0</v>
      </c>
      <c r="M15" s="3551">
        <f t="shared" si="0"/>
        <v>0</v>
      </c>
      <c r="N15" s="7211"/>
      <c r="O15" s="2718"/>
      <c r="P15" s="661"/>
      <c r="Q15" s="738"/>
    </row>
    <row r="16" spans="1:19" s="149" customFormat="1" ht="12.75" hidden="1">
      <c r="A16" s="738"/>
      <c r="B16" s="661"/>
      <c r="C16" s="3573"/>
      <c r="D16" s="2680" t="b">
        <v>1</v>
      </c>
      <c r="E16" s="2716"/>
      <c r="F16" s="2680">
        <v>0</v>
      </c>
      <c r="G16" s="2717"/>
      <c r="H16" s="2717"/>
      <c r="I16" s="2717"/>
      <c r="J16" s="2680">
        <v>0</v>
      </c>
      <c r="K16" s="2680">
        <v>0</v>
      </c>
      <c r="L16" s="2680">
        <v>0</v>
      </c>
      <c r="M16" s="3551">
        <f t="shared" si="0"/>
        <v>0</v>
      </c>
      <c r="N16" s="7211"/>
      <c r="O16" s="2718"/>
      <c r="P16" s="661"/>
      <c r="Q16" s="738"/>
    </row>
    <row r="17" spans="1:17" s="149" customFormat="1" ht="12.75" hidden="1">
      <c r="A17" s="738"/>
      <c r="B17" s="661"/>
      <c r="C17" s="3573"/>
      <c r="D17" s="2680" t="b">
        <v>1</v>
      </c>
      <c r="E17" s="2716"/>
      <c r="F17" s="2680">
        <v>0</v>
      </c>
      <c r="G17" s="2717"/>
      <c r="H17" s="2717"/>
      <c r="I17" s="2717"/>
      <c r="J17" s="2680">
        <v>0</v>
      </c>
      <c r="K17" s="2680">
        <v>0</v>
      </c>
      <c r="L17" s="2680">
        <v>0</v>
      </c>
      <c r="M17" s="3551">
        <f t="shared" si="0"/>
        <v>0</v>
      </c>
      <c r="N17" s="7211"/>
      <c r="O17" s="2718"/>
      <c r="P17" s="661"/>
      <c r="Q17" s="738"/>
    </row>
    <row r="18" spans="1:17" s="149" customFormat="1" ht="12.75" hidden="1">
      <c r="A18" s="738"/>
      <c r="B18" s="661"/>
      <c r="C18" s="3573"/>
      <c r="D18" s="2680" t="b">
        <v>1</v>
      </c>
      <c r="E18" s="2716"/>
      <c r="F18" s="2680">
        <v>0</v>
      </c>
      <c r="G18" s="2717"/>
      <c r="H18" s="2717"/>
      <c r="I18" s="2717"/>
      <c r="J18" s="2680">
        <v>0</v>
      </c>
      <c r="K18" s="2680">
        <v>0</v>
      </c>
      <c r="L18" s="2680">
        <v>0</v>
      </c>
      <c r="M18" s="3551">
        <f t="shared" si="0"/>
        <v>0</v>
      </c>
      <c r="N18" s="7211"/>
      <c r="O18" s="2718"/>
      <c r="P18" s="661"/>
      <c r="Q18" s="738"/>
    </row>
    <row r="19" spans="1:17" s="149" customFormat="1" ht="12.75" hidden="1">
      <c r="A19" s="738"/>
      <c r="B19" s="661"/>
      <c r="C19" s="3573"/>
      <c r="D19" s="2680" t="b">
        <v>1</v>
      </c>
      <c r="E19" s="2716"/>
      <c r="F19" s="2680">
        <v>0</v>
      </c>
      <c r="G19" s="2717"/>
      <c r="H19" s="2717"/>
      <c r="I19" s="2717"/>
      <c r="J19" s="2680">
        <v>0</v>
      </c>
      <c r="K19" s="2680">
        <v>0</v>
      </c>
      <c r="L19" s="2680">
        <v>0</v>
      </c>
      <c r="M19" s="3551">
        <f t="shared" si="0"/>
        <v>0</v>
      </c>
      <c r="N19" s="7211"/>
      <c r="O19" s="2718"/>
      <c r="P19" s="661"/>
      <c r="Q19" s="738"/>
    </row>
    <row r="20" spans="1:17" s="149" customFormat="1" ht="12.75" hidden="1">
      <c r="A20" s="738"/>
      <c r="B20" s="661"/>
      <c r="C20" s="3573"/>
      <c r="D20" s="2680" t="b">
        <v>1</v>
      </c>
      <c r="E20" s="2716"/>
      <c r="F20" s="2680">
        <v>0</v>
      </c>
      <c r="G20" s="2717"/>
      <c r="H20" s="2717"/>
      <c r="I20" s="2717"/>
      <c r="J20" s="2680">
        <v>0</v>
      </c>
      <c r="K20" s="2680">
        <v>0</v>
      </c>
      <c r="L20" s="2680">
        <v>0</v>
      </c>
      <c r="M20" s="3551">
        <f t="shared" si="0"/>
        <v>0</v>
      </c>
      <c r="N20" s="7211"/>
      <c r="O20" s="2718"/>
      <c r="P20" s="661"/>
      <c r="Q20" s="738"/>
    </row>
    <row r="21" spans="1:17" s="149" customFormat="1" ht="12.75" hidden="1">
      <c r="A21" s="738"/>
      <c r="B21" s="661"/>
      <c r="C21" s="3573"/>
      <c r="D21" s="2680" t="b">
        <v>1</v>
      </c>
      <c r="E21" s="2716"/>
      <c r="F21" s="2680">
        <v>0</v>
      </c>
      <c r="G21" s="2717"/>
      <c r="H21" s="2717"/>
      <c r="I21" s="2717"/>
      <c r="J21" s="2680">
        <v>0</v>
      </c>
      <c r="K21" s="2680">
        <v>0</v>
      </c>
      <c r="L21" s="2680">
        <v>0</v>
      </c>
      <c r="M21" s="3551">
        <f t="shared" si="0"/>
        <v>0</v>
      </c>
      <c r="N21" s="7211"/>
      <c r="O21" s="2718"/>
      <c r="P21" s="661"/>
      <c r="Q21" s="738"/>
    </row>
    <row r="22" spans="1:17" s="149" customFormat="1" ht="12.75" hidden="1">
      <c r="A22" s="738"/>
      <c r="B22" s="661"/>
      <c r="C22" s="3573"/>
      <c r="D22" s="2680" t="b">
        <v>1</v>
      </c>
      <c r="E22" s="2716"/>
      <c r="F22" s="2680">
        <v>0</v>
      </c>
      <c r="G22" s="2717"/>
      <c r="H22" s="2717"/>
      <c r="I22" s="2717"/>
      <c r="J22" s="2680">
        <v>0</v>
      </c>
      <c r="K22" s="2680">
        <v>0</v>
      </c>
      <c r="L22" s="2680">
        <v>0</v>
      </c>
      <c r="M22" s="3551">
        <f t="shared" si="0"/>
        <v>0</v>
      </c>
      <c r="N22" s="7211"/>
      <c r="O22" s="2718"/>
      <c r="P22" s="661"/>
      <c r="Q22" s="738"/>
    </row>
    <row r="23" spans="1:17" s="149" customFormat="1" ht="12.75" hidden="1">
      <c r="A23" s="738"/>
      <c r="B23" s="661"/>
      <c r="C23" s="3573"/>
      <c r="D23" s="2680" t="b">
        <v>1</v>
      </c>
      <c r="E23" s="2716"/>
      <c r="F23" s="2680">
        <v>0</v>
      </c>
      <c r="G23" s="2717"/>
      <c r="H23" s="2717"/>
      <c r="I23" s="2717"/>
      <c r="J23" s="2680">
        <v>0</v>
      </c>
      <c r="K23" s="2680">
        <v>0</v>
      </c>
      <c r="L23" s="2680">
        <v>0</v>
      </c>
      <c r="M23" s="3551">
        <f t="shared" si="0"/>
        <v>0</v>
      </c>
      <c r="N23" s="7211"/>
      <c r="O23" s="2718"/>
      <c r="P23" s="661"/>
      <c r="Q23" s="738"/>
    </row>
    <row r="24" spans="1:17" s="149" customFormat="1" ht="12.75" hidden="1">
      <c r="A24" s="738"/>
      <c r="B24" s="661"/>
      <c r="C24" s="3573"/>
      <c r="D24" s="2680" t="b">
        <v>1</v>
      </c>
      <c r="E24" s="2716"/>
      <c r="F24" s="2680">
        <v>0</v>
      </c>
      <c r="G24" s="2717"/>
      <c r="H24" s="2717"/>
      <c r="I24" s="2717"/>
      <c r="J24" s="2680">
        <v>0</v>
      </c>
      <c r="K24" s="2680">
        <v>0</v>
      </c>
      <c r="L24" s="2680">
        <v>0</v>
      </c>
      <c r="M24" s="3551">
        <f t="shared" si="0"/>
        <v>0</v>
      </c>
      <c r="N24" s="7211"/>
      <c r="O24" s="2718"/>
      <c r="P24" s="661"/>
      <c r="Q24" s="738"/>
    </row>
    <row r="25" spans="1:17" s="149" customFormat="1" ht="12.75" hidden="1">
      <c r="A25" s="738"/>
      <c r="B25" s="661"/>
      <c r="C25" s="3573"/>
      <c r="D25" s="2680" t="b">
        <v>1</v>
      </c>
      <c r="E25" s="2716"/>
      <c r="F25" s="2680">
        <v>0</v>
      </c>
      <c r="G25" s="2717"/>
      <c r="H25" s="2717"/>
      <c r="I25" s="2717"/>
      <c r="J25" s="2680">
        <v>0</v>
      </c>
      <c r="K25" s="2680">
        <v>0</v>
      </c>
      <c r="L25" s="2680">
        <v>0</v>
      </c>
      <c r="M25" s="3551">
        <f t="shared" si="0"/>
        <v>0</v>
      </c>
      <c r="N25" s="7211"/>
      <c r="O25" s="2718"/>
      <c r="P25" s="661"/>
      <c r="Q25" s="738"/>
    </row>
    <row r="26" spans="1:17" s="149" customFormat="1" ht="12.75" hidden="1">
      <c r="A26" s="738"/>
      <c r="B26" s="661"/>
      <c r="C26" s="3573"/>
      <c r="D26" s="2680" t="b">
        <v>1</v>
      </c>
      <c r="E26" s="2716"/>
      <c r="F26" s="2680">
        <v>0</v>
      </c>
      <c r="G26" s="2717"/>
      <c r="H26" s="2717"/>
      <c r="I26" s="2717"/>
      <c r="J26" s="2680">
        <v>0</v>
      </c>
      <c r="K26" s="2680">
        <v>0</v>
      </c>
      <c r="L26" s="2680">
        <v>0</v>
      </c>
      <c r="M26" s="3551">
        <f t="shared" si="0"/>
        <v>0</v>
      </c>
      <c r="N26" s="7211"/>
      <c r="O26" s="2718"/>
      <c r="P26" s="661"/>
      <c r="Q26" s="738"/>
    </row>
    <row r="27" spans="1:17" s="149" customFormat="1" ht="12.75" hidden="1">
      <c r="A27" s="738"/>
      <c r="B27" s="661"/>
      <c r="C27" s="3573"/>
      <c r="D27" s="2680" t="b">
        <v>1</v>
      </c>
      <c r="E27" s="2716"/>
      <c r="F27" s="2680">
        <v>0</v>
      </c>
      <c r="G27" s="2717"/>
      <c r="H27" s="2717"/>
      <c r="I27" s="2717"/>
      <c r="J27" s="2680">
        <v>0</v>
      </c>
      <c r="K27" s="2680">
        <v>0</v>
      </c>
      <c r="L27" s="2680">
        <v>0</v>
      </c>
      <c r="M27" s="3551">
        <f t="shared" si="0"/>
        <v>0</v>
      </c>
      <c r="N27" s="7211"/>
      <c r="O27" s="2718"/>
      <c r="P27" s="661"/>
      <c r="Q27" s="738"/>
    </row>
    <row r="28" spans="1:17" s="149" customFormat="1" ht="12.75" hidden="1">
      <c r="A28" s="738"/>
      <c r="B28" s="661"/>
      <c r="C28" s="3573"/>
      <c r="D28" s="2680" t="b">
        <v>1</v>
      </c>
      <c r="E28" s="2716"/>
      <c r="F28" s="2680">
        <v>0</v>
      </c>
      <c r="G28" s="2717"/>
      <c r="H28" s="2717"/>
      <c r="I28" s="2717"/>
      <c r="J28" s="2680">
        <v>0</v>
      </c>
      <c r="K28" s="2680">
        <v>0</v>
      </c>
      <c r="L28" s="2680">
        <v>0</v>
      </c>
      <c r="M28" s="3551">
        <f t="shared" si="0"/>
        <v>0</v>
      </c>
      <c r="N28" s="7211"/>
      <c r="O28" s="2718"/>
      <c r="P28" s="661"/>
      <c r="Q28" s="738"/>
    </row>
    <row r="29" spans="1:17" s="149" customFormat="1" ht="12.75" hidden="1">
      <c r="A29" s="738"/>
      <c r="B29" s="661"/>
      <c r="C29" s="3573"/>
      <c r="D29" s="2680" t="b">
        <v>1</v>
      </c>
      <c r="E29" s="2716"/>
      <c r="F29" s="2680">
        <v>0</v>
      </c>
      <c r="G29" s="2717"/>
      <c r="H29" s="2717"/>
      <c r="I29" s="2717"/>
      <c r="J29" s="2680">
        <v>0</v>
      </c>
      <c r="K29" s="2680">
        <v>0</v>
      </c>
      <c r="L29" s="2680">
        <v>0</v>
      </c>
      <c r="M29" s="3551">
        <f t="shared" si="0"/>
        <v>0</v>
      </c>
      <c r="N29" s="7211"/>
      <c r="O29" s="2718"/>
      <c r="P29" s="661"/>
      <c r="Q29" s="738"/>
    </row>
    <row r="30" spans="1:17" s="149" customFormat="1" ht="12.75" hidden="1">
      <c r="A30" s="738"/>
      <c r="B30" s="661"/>
      <c r="C30" s="3573"/>
      <c r="D30" s="2680" t="b">
        <v>1</v>
      </c>
      <c r="E30" s="2716"/>
      <c r="F30" s="2680">
        <v>0</v>
      </c>
      <c r="G30" s="2717"/>
      <c r="H30" s="2717"/>
      <c r="I30" s="2717"/>
      <c r="J30" s="2680">
        <v>0</v>
      </c>
      <c r="K30" s="2680">
        <v>0</v>
      </c>
      <c r="L30" s="2680">
        <v>0</v>
      </c>
      <c r="M30" s="3551">
        <f t="shared" si="0"/>
        <v>0</v>
      </c>
      <c r="N30" s="7211"/>
      <c r="O30" s="2718"/>
      <c r="P30" s="661"/>
      <c r="Q30" s="738"/>
    </row>
    <row r="31" spans="1:17" s="149" customFormat="1" ht="12.75" hidden="1">
      <c r="A31" s="738"/>
      <c r="B31" s="661"/>
      <c r="C31" s="3573"/>
      <c r="D31" s="2680" t="b">
        <v>1</v>
      </c>
      <c r="E31" s="2716"/>
      <c r="F31" s="2680">
        <v>0</v>
      </c>
      <c r="G31" s="2717"/>
      <c r="H31" s="2717"/>
      <c r="I31" s="2717"/>
      <c r="J31" s="2680">
        <v>0</v>
      </c>
      <c r="K31" s="2680">
        <v>0</v>
      </c>
      <c r="L31" s="2680">
        <v>0</v>
      </c>
      <c r="M31" s="3551">
        <f t="shared" si="0"/>
        <v>0</v>
      </c>
      <c r="N31" s="7211"/>
      <c r="O31" s="2718"/>
      <c r="P31" s="661"/>
      <c r="Q31" s="738"/>
    </row>
    <row r="32" spans="1:17" s="149" customFormat="1" ht="12.75" hidden="1">
      <c r="A32" s="738"/>
      <c r="B32" s="661"/>
      <c r="C32" s="3573"/>
      <c r="D32" s="2680" t="b">
        <v>1</v>
      </c>
      <c r="E32" s="2716"/>
      <c r="F32" s="2680">
        <v>0</v>
      </c>
      <c r="G32" s="2717"/>
      <c r="H32" s="2717"/>
      <c r="I32" s="2717"/>
      <c r="J32" s="2680">
        <v>0</v>
      </c>
      <c r="K32" s="2680">
        <v>0</v>
      </c>
      <c r="L32" s="2680">
        <v>0</v>
      </c>
      <c r="M32" s="3551">
        <f t="shared" si="0"/>
        <v>0</v>
      </c>
      <c r="N32" s="7211"/>
      <c r="O32" s="2718"/>
      <c r="P32" s="661"/>
      <c r="Q32" s="738"/>
    </row>
    <row r="33" spans="1:17" s="149" customFormat="1" ht="12.75" hidden="1">
      <c r="A33" s="738"/>
      <c r="B33" s="661"/>
      <c r="C33" s="3573"/>
      <c r="D33" s="2680" t="b">
        <v>1</v>
      </c>
      <c r="E33" s="2716"/>
      <c r="F33" s="2680">
        <v>0</v>
      </c>
      <c r="G33" s="2717"/>
      <c r="H33" s="2717"/>
      <c r="I33" s="2717"/>
      <c r="J33" s="2680">
        <v>0</v>
      </c>
      <c r="K33" s="2680">
        <v>0</v>
      </c>
      <c r="L33" s="2680">
        <v>0</v>
      </c>
      <c r="M33" s="3551">
        <f t="shared" si="0"/>
        <v>0</v>
      </c>
      <c r="N33" s="7211"/>
      <c r="O33" s="2718"/>
      <c r="P33" s="661"/>
      <c r="Q33" s="738"/>
    </row>
    <row r="34" spans="1:17" s="149" customFormat="1" ht="12.75" hidden="1">
      <c r="A34" s="738"/>
      <c r="B34" s="661"/>
      <c r="C34" s="3573"/>
      <c r="D34" s="2680" t="b">
        <v>1</v>
      </c>
      <c r="E34" s="2716"/>
      <c r="F34" s="2680">
        <v>0</v>
      </c>
      <c r="G34" s="2717"/>
      <c r="H34" s="2717"/>
      <c r="I34" s="2717"/>
      <c r="J34" s="2680">
        <v>0</v>
      </c>
      <c r="K34" s="2680">
        <v>0</v>
      </c>
      <c r="L34" s="2680">
        <v>0</v>
      </c>
      <c r="M34" s="3551">
        <f t="shared" si="0"/>
        <v>0</v>
      </c>
      <c r="N34" s="7211"/>
      <c r="O34" s="2718"/>
      <c r="P34" s="661"/>
      <c r="Q34" s="738"/>
    </row>
    <row r="35" spans="1:17" s="149" customFormat="1" ht="12.75" hidden="1">
      <c r="A35" s="738"/>
      <c r="B35" s="661"/>
      <c r="C35" s="3573"/>
      <c r="D35" s="2680" t="b">
        <v>1</v>
      </c>
      <c r="E35" s="2716"/>
      <c r="F35" s="2680">
        <v>0</v>
      </c>
      <c r="G35" s="2717"/>
      <c r="H35" s="2717"/>
      <c r="I35" s="2717"/>
      <c r="J35" s="2680">
        <v>0</v>
      </c>
      <c r="K35" s="2680">
        <v>0</v>
      </c>
      <c r="L35" s="2680">
        <v>0</v>
      </c>
      <c r="M35" s="3551">
        <f t="shared" si="0"/>
        <v>0</v>
      </c>
      <c r="N35" s="7211"/>
      <c r="O35" s="2718"/>
      <c r="P35" s="661"/>
      <c r="Q35" s="738"/>
    </row>
    <row r="36" spans="1:17" s="149" customFormat="1" ht="12.75" hidden="1">
      <c r="A36" s="738"/>
      <c r="B36" s="661"/>
      <c r="C36" s="3573"/>
      <c r="D36" s="2680" t="b">
        <v>1</v>
      </c>
      <c r="E36" s="2716"/>
      <c r="F36" s="2680">
        <v>0</v>
      </c>
      <c r="G36" s="2717"/>
      <c r="H36" s="2717"/>
      <c r="I36" s="2717"/>
      <c r="J36" s="2680">
        <v>0</v>
      </c>
      <c r="K36" s="2680">
        <v>0</v>
      </c>
      <c r="L36" s="2680">
        <v>0</v>
      </c>
      <c r="M36" s="3551">
        <f t="shared" si="0"/>
        <v>0</v>
      </c>
      <c r="N36" s="7211"/>
      <c r="O36" s="2718"/>
      <c r="P36" s="661"/>
      <c r="Q36" s="738"/>
    </row>
    <row r="37" spans="1:17" s="149" customFormat="1" ht="12.75" hidden="1">
      <c r="A37" s="738"/>
      <c r="B37" s="661"/>
      <c r="C37" s="3573"/>
      <c r="D37" s="2680" t="b">
        <v>1</v>
      </c>
      <c r="E37" s="2716"/>
      <c r="F37" s="2680">
        <v>0</v>
      </c>
      <c r="G37" s="2717"/>
      <c r="H37" s="2717"/>
      <c r="I37" s="2717"/>
      <c r="J37" s="2680">
        <v>0</v>
      </c>
      <c r="K37" s="2680">
        <v>0</v>
      </c>
      <c r="L37" s="2680">
        <v>0</v>
      </c>
      <c r="M37" s="3551">
        <f t="shared" si="0"/>
        <v>0</v>
      </c>
      <c r="N37" s="7211"/>
      <c r="O37" s="2718"/>
      <c r="P37" s="661"/>
      <c r="Q37" s="738"/>
    </row>
    <row r="38" spans="1:17" s="149" customFormat="1" ht="12.75" hidden="1">
      <c r="A38" s="738"/>
      <c r="B38" s="661"/>
      <c r="C38" s="3573"/>
      <c r="D38" s="2680" t="b">
        <v>1</v>
      </c>
      <c r="E38" s="2716"/>
      <c r="F38" s="2680">
        <v>0</v>
      </c>
      <c r="G38" s="2717"/>
      <c r="H38" s="2717"/>
      <c r="I38" s="2717"/>
      <c r="J38" s="2680">
        <v>0</v>
      </c>
      <c r="K38" s="2680">
        <v>0</v>
      </c>
      <c r="L38" s="2680">
        <v>0</v>
      </c>
      <c r="M38" s="3551">
        <f t="shared" si="0"/>
        <v>0</v>
      </c>
      <c r="N38" s="7211"/>
      <c r="O38" s="2718"/>
      <c r="P38" s="661"/>
      <c r="Q38" s="738"/>
    </row>
    <row r="39" spans="1:17" s="149" customFormat="1" ht="12.75" hidden="1">
      <c r="A39" s="738"/>
      <c r="B39" s="661"/>
      <c r="C39" s="3573"/>
      <c r="D39" s="2680" t="b">
        <v>1</v>
      </c>
      <c r="E39" s="2716"/>
      <c r="F39" s="2680">
        <v>0</v>
      </c>
      <c r="G39" s="2717"/>
      <c r="H39" s="2717"/>
      <c r="I39" s="2717"/>
      <c r="J39" s="2680">
        <v>0</v>
      </c>
      <c r="K39" s="2680">
        <v>0</v>
      </c>
      <c r="L39" s="2680">
        <v>0</v>
      </c>
      <c r="M39" s="3551">
        <f t="shared" si="0"/>
        <v>0</v>
      </c>
      <c r="N39" s="7211"/>
      <c r="O39" s="2718"/>
      <c r="P39" s="661"/>
      <c r="Q39" s="738"/>
    </row>
    <row r="40" spans="1:17" s="149" customFormat="1" ht="12.75" hidden="1">
      <c r="A40" s="738"/>
      <c r="B40" s="661"/>
      <c r="C40" s="3573"/>
      <c r="D40" s="2680" t="b">
        <v>1</v>
      </c>
      <c r="E40" s="2716"/>
      <c r="F40" s="2680">
        <v>0</v>
      </c>
      <c r="G40" s="2717"/>
      <c r="H40" s="2717"/>
      <c r="I40" s="2717"/>
      <c r="J40" s="2680">
        <v>0</v>
      </c>
      <c r="K40" s="2680">
        <v>0</v>
      </c>
      <c r="L40" s="2680">
        <v>0</v>
      </c>
      <c r="M40" s="3551">
        <f t="shared" si="0"/>
        <v>0</v>
      </c>
      <c r="N40" s="7211"/>
      <c r="O40" s="2718"/>
      <c r="P40" s="661"/>
      <c r="Q40" s="738"/>
    </row>
    <row r="41" spans="1:17" s="149" customFormat="1" ht="12.75" hidden="1">
      <c r="A41" s="738"/>
      <c r="B41" s="661"/>
      <c r="C41" s="3573"/>
      <c r="D41" s="2680" t="b">
        <v>1</v>
      </c>
      <c r="E41" s="2716"/>
      <c r="F41" s="2680">
        <v>0</v>
      </c>
      <c r="G41" s="2717"/>
      <c r="H41" s="2717"/>
      <c r="I41" s="2717"/>
      <c r="J41" s="2680">
        <v>0</v>
      </c>
      <c r="K41" s="2680">
        <v>0</v>
      </c>
      <c r="L41" s="2680">
        <v>0</v>
      </c>
      <c r="M41" s="3551">
        <f t="shared" si="0"/>
        <v>0</v>
      </c>
      <c r="N41" s="7211"/>
      <c r="O41" s="2718"/>
      <c r="P41" s="661"/>
      <c r="Q41" s="738"/>
    </row>
    <row r="42" spans="1:17" s="149" customFormat="1" ht="12.75" hidden="1">
      <c r="A42" s="738"/>
      <c r="B42" s="661"/>
      <c r="C42" s="3573"/>
      <c r="D42" s="2680" t="b">
        <v>1</v>
      </c>
      <c r="E42" s="2716"/>
      <c r="F42" s="2680">
        <v>0</v>
      </c>
      <c r="G42" s="2717"/>
      <c r="H42" s="2717"/>
      <c r="I42" s="2717"/>
      <c r="J42" s="2680">
        <v>0</v>
      </c>
      <c r="K42" s="2680">
        <v>0</v>
      </c>
      <c r="L42" s="2680">
        <v>0</v>
      </c>
      <c r="M42" s="3551">
        <f t="shared" si="0"/>
        <v>0</v>
      </c>
      <c r="N42" s="7211"/>
      <c r="O42" s="2718"/>
      <c r="P42" s="661"/>
      <c r="Q42" s="738"/>
    </row>
    <row r="43" spans="1:17" s="149" customFormat="1" ht="12.75" hidden="1">
      <c r="A43" s="738"/>
      <c r="B43" s="661"/>
      <c r="C43" s="3573"/>
      <c r="D43" s="2680" t="b">
        <v>1</v>
      </c>
      <c r="E43" s="2716"/>
      <c r="F43" s="2680">
        <v>0</v>
      </c>
      <c r="G43" s="2717"/>
      <c r="H43" s="2717"/>
      <c r="I43" s="2717"/>
      <c r="J43" s="2680">
        <v>0</v>
      </c>
      <c r="K43" s="2680">
        <v>0</v>
      </c>
      <c r="L43" s="2680">
        <v>0</v>
      </c>
      <c r="M43" s="3551">
        <f t="shared" si="0"/>
        <v>0</v>
      </c>
      <c r="N43" s="7211"/>
      <c r="O43" s="2718"/>
      <c r="P43" s="661"/>
      <c r="Q43" s="738"/>
    </row>
    <row r="44" spans="1:17" s="149" customFormat="1" ht="12.75" hidden="1">
      <c r="A44" s="738"/>
      <c r="B44" s="661"/>
      <c r="C44" s="3573"/>
      <c r="D44" s="2680" t="b">
        <v>1</v>
      </c>
      <c r="E44" s="2716"/>
      <c r="F44" s="2680">
        <v>0</v>
      </c>
      <c r="G44" s="2717"/>
      <c r="H44" s="2717"/>
      <c r="I44" s="2717"/>
      <c r="J44" s="2680">
        <v>0</v>
      </c>
      <c r="K44" s="2680">
        <v>0</v>
      </c>
      <c r="L44" s="2680">
        <v>0</v>
      </c>
      <c r="M44" s="3551">
        <f t="shared" si="0"/>
        <v>0</v>
      </c>
      <c r="N44" s="7211"/>
      <c r="O44" s="2718"/>
      <c r="P44" s="661"/>
      <c r="Q44" s="738"/>
    </row>
    <row r="45" spans="1:17" s="149" customFormat="1" ht="12.75" hidden="1">
      <c r="A45" s="738"/>
      <c r="B45" s="661"/>
      <c r="C45" s="3573"/>
      <c r="D45" s="2680" t="b">
        <v>1</v>
      </c>
      <c r="E45" s="2716"/>
      <c r="F45" s="2680">
        <v>0</v>
      </c>
      <c r="G45" s="2717"/>
      <c r="H45" s="2717"/>
      <c r="I45" s="2717"/>
      <c r="J45" s="2680">
        <v>0</v>
      </c>
      <c r="K45" s="2680">
        <v>0</v>
      </c>
      <c r="L45" s="2680">
        <v>0</v>
      </c>
      <c r="M45" s="3551">
        <f t="shared" si="0"/>
        <v>0</v>
      </c>
      <c r="N45" s="7211"/>
      <c r="O45" s="2718"/>
      <c r="P45" s="661"/>
      <c r="Q45" s="738"/>
    </row>
    <row r="46" spans="1:17" s="149" customFormat="1" ht="12.75" hidden="1">
      <c r="A46" s="738"/>
      <c r="B46" s="661"/>
      <c r="C46" s="3573"/>
      <c r="D46" s="2680" t="b">
        <v>1</v>
      </c>
      <c r="E46" s="2716"/>
      <c r="F46" s="2680">
        <v>0</v>
      </c>
      <c r="G46" s="2717"/>
      <c r="H46" s="2717"/>
      <c r="I46" s="2717"/>
      <c r="J46" s="2680">
        <v>0</v>
      </c>
      <c r="K46" s="2680">
        <v>0</v>
      </c>
      <c r="L46" s="2680">
        <v>0</v>
      </c>
      <c r="M46" s="3551">
        <f t="shared" si="0"/>
        <v>0</v>
      </c>
      <c r="N46" s="7211"/>
      <c r="O46" s="2718"/>
      <c r="P46" s="661"/>
      <c r="Q46" s="738"/>
    </row>
    <row r="47" spans="1:17" s="149" customFormat="1" ht="12.75" hidden="1">
      <c r="A47" s="738"/>
      <c r="B47" s="661"/>
      <c r="C47" s="3573"/>
      <c r="D47" s="2680" t="b">
        <v>1</v>
      </c>
      <c r="E47" s="2716"/>
      <c r="F47" s="2680">
        <v>0</v>
      </c>
      <c r="G47" s="2717"/>
      <c r="H47" s="2717"/>
      <c r="I47" s="2717"/>
      <c r="J47" s="2680">
        <v>0</v>
      </c>
      <c r="K47" s="2680">
        <v>0</v>
      </c>
      <c r="L47" s="2680">
        <v>0</v>
      </c>
      <c r="M47" s="3551">
        <f t="shared" si="0"/>
        <v>0</v>
      </c>
      <c r="N47" s="7211"/>
      <c r="O47" s="2718"/>
      <c r="P47" s="661"/>
      <c r="Q47" s="738"/>
    </row>
    <row r="48" spans="1:17" s="149" customFormat="1" ht="12.75" hidden="1">
      <c r="A48" s="738"/>
      <c r="B48" s="661"/>
      <c r="C48" s="3573"/>
      <c r="D48" s="2680" t="b">
        <v>1</v>
      </c>
      <c r="E48" s="2716"/>
      <c r="F48" s="2680">
        <v>0</v>
      </c>
      <c r="G48" s="2717"/>
      <c r="H48" s="2717"/>
      <c r="I48" s="2717"/>
      <c r="J48" s="2680">
        <v>0</v>
      </c>
      <c r="K48" s="2680">
        <v>0</v>
      </c>
      <c r="L48" s="2680">
        <v>0</v>
      </c>
      <c r="M48" s="3551">
        <f t="shared" si="0"/>
        <v>0</v>
      </c>
      <c r="N48" s="7211"/>
      <c r="O48" s="2718"/>
      <c r="P48" s="661"/>
      <c r="Q48" s="738"/>
    </row>
    <row r="49" spans="1:17" s="149" customFormat="1" ht="12.75" hidden="1">
      <c r="A49" s="738"/>
      <c r="B49" s="661"/>
      <c r="C49" s="3573"/>
      <c r="D49" s="2680" t="b">
        <v>1</v>
      </c>
      <c r="E49" s="2716"/>
      <c r="F49" s="2680">
        <v>0</v>
      </c>
      <c r="G49" s="2717"/>
      <c r="H49" s="2717"/>
      <c r="I49" s="2717"/>
      <c r="J49" s="2680">
        <v>0</v>
      </c>
      <c r="K49" s="2680">
        <v>0</v>
      </c>
      <c r="L49" s="2680">
        <v>0</v>
      </c>
      <c r="M49" s="3551">
        <f t="shared" si="0"/>
        <v>0</v>
      </c>
      <c r="N49" s="7211"/>
      <c r="O49" s="2718"/>
      <c r="P49" s="661"/>
      <c r="Q49" s="738"/>
    </row>
    <row r="50" spans="1:17" s="149" customFormat="1" ht="12.75" hidden="1">
      <c r="A50" s="738"/>
      <c r="B50" s="661"/>
      <c r="C50" s="3573"/>
      <c r="D50" s="2680" t="b">
        <v>1</v>
      </c>
      <c r="E50" s="2716"/>
      <c r="F50" s="2680">
        <v>0</v>
      </c>
      <c r="G50" s="2717"/>
      <c r="H50" s="2717"/>
      <c r="I50" s="2717"/>
      <c r="J50" s="2680">
        <v>0</v>
      </c>
      <c r="K50" s="2680">
        <v>0</v>
      </c>
      <c r="L50" s="2680">
        <v>0</v>
      </c>
      <c r="M50" s="3551">
        <f t="shared" si="0"/>
        <v>0</v>
      </c>
      <c r="N50" s="7211"/>
      <c r="O50" s="2718"/>
      <c r="P50" s="661"/>
      <c r="Q50" s="738"/>
    </row>
    <row r="51" spans="1:17" s="149" customFormat="1" ht="12.75">
      <c r="A51" s="738"/>
      <c r="B51" s="661"/>
      <c r="C51" s="2015" t="s">
        <v>580</v>
      </c>
      <c r="D51" s="2013"/>
      <c r="E51" s="2013"/>
      <c r="F51" s="3205">
        <f>SUMIF($D$11:$D$50,"TRUE",F11:F50)</f>
        <v>0</v>
      </c>
      <c r="G51" s="2014"/>
      <c r="H51" s="2014"/>
      <c r="I51" s="2014"/>
      <c r="J51" s="3205">
        <f>SUMIF($D$11:$D$50,"TRUE",J11:J50)</f>
        <v>0</v>
      </c>
      <c r="K51" s="3205">
        <f>SUMIF($D$11:$D$50,"TRUE",K11:K50)</f>
        <v>0</v>
      </c>
      <c r="L51" s="3205">
        <f>SUMIF($D$11:$D$50,"TRUE",L11:L50)</f>
        <v>0</v>
      </c>
      <c r="M51" s="3205">
        <f>SUMIF($D$11:$D$50,"TRUE",M11:M50)</f>
        <v>0</v>
      </c>
      <c r="N51" s="7218"/>
      <c r="O51" s="2718"/>
      <c r="P51" s="661"/>
      <c r="Q51" s="738"/>
    </row>
    <row r="52" spans="1:17" s="149" customFormat="1" ht="13.5" thickBot="1">
      <c r="A52" s="738"/>
      <c r="B52" s="661"/>
      <c r="C52" s="2049" t="s">
        <v>2307</v>
      </c>
      <c r="D52" s="2050"/>
      <c r="E52" s="2050"/>
      <c r="F52" s="3552">
        <f>SUM(F11:F50)</f>
        <v>0</v>
      </c>
      <c r="G52" s="2051"/>
      <c r="H52" s="2052"/>
      <c r="I52" s="2052"/>
      <c r="J52" s="3552">
        <f>SUM(J11:J50)</f>
        <v>0</v>
      </c>
      <c r="K52" s="3552">
        <f>SUM(K11:K50)</f>
        <v>0</v>
      </c>
      <c r="L52" s="3552">
        <f>SUM(L11:L50)</f>
        <v>0</v>
      </c>
      <c r="M52" s="3565">
        <f>K52+L52</f>
        <v>0</v>
      </c>
      <c r="N52" s="7219"/>
      <c r="O52" s="2720"/>
      <c r="P52" s="661"/>
      <c r="Q52" s="738"/>
    </row>
    <row r="53" spans="1:17" s="149" customFormat="1" ht="12.75">
      <c r="A53" s="738"/>
      <c r="B53" s="661"/>
      <c r="C53" s="661"/>
      <c r="D53" s="661"/>
      <c r="E53" s="661"/>
      <c r="F53" s="661"/>
      <c r="G53" s="661"/>
      <c r="H53" s="661"/>
      <c r="I53" s="661"/>
      <c r="J53" s="661"/>
      <c r="K53" s="661"/>
      <c r="L53" s="661"/>
      <c r="M53" s="661"/>
      <c r="N53" s="7137"/>
      <c r="O53" s="661"/>
      <c r="P53" s="661"/>
      <c r="Q53" s="738"/>
    </row>
    <row r="54" spans="1:17" ht="15.75" thickBot="1">
      <c r="A54" s="1043"/>
      <c r="B54" s="85"/>
      <c r="C54" s="85"/>
      <c r="D54" s="85"/>
      <c r="E54" s="85"/>
      <c r="F54" s="85"/>
      <c r="G54" s="85"/>
      <c r="H54" s="85"/>
      <c r="I54" s="85"/>
      <c r="J54" s="85"/>
      <c r="K54" s="85"/>
      <c r="L54" s="85"/>
      <c r="M54" s="85"/>
      <c r="N54" s="6181"/>
      <c r="O54" s="85"/>
      <c r="P54" s="85"/>
      <c r="Q54" s="1043"/>
    </row>
    <row r="55" spans="1:17">
      <c r="A55" s="1043"/>
      <c r="B55" s="85"/>
      <c r="C55" s="85"/>
      <c r="D55" s="85"/>
      <c r="E55" s="85"/>
      <c r="F55" s="1996" t="s">
        <v>2294</v>
      </c>
      <c r="G55" s="2000" t="s">
        <v>2295</v>
      </c>
      <c r="H55" s="2019" t="s">
        <v>2296</v>
      </c>
      <c r="I55" s="85"/>
      <c r="J55" s="85"/>
      <c r="K55" s="85"/>
      <c r="L55" s="85"/>
      <c r="M55" s="85"/>
      <c r="N55" s="6181"/>
      <c r="O55" s="85"/>
      <c r="P55" s="85"/>
      <c r="Q55" s="1043"/>
    </row>
    <row r="56" spans="1:17">
      <c r="A56" s="1043"/>
      <c r="B56" s="85"/>
      <c r="C56" s="85"/>
      <c r="D56" s="85"/>
      <c r="E56" s="662" t="s">
        <v>580</v>
      </c>
      <c r="F56" s="3209">
        <f t="shared" ref="F56:H57" si="1">K51</f>
        <v>0</v>
      </c>
      <c r="G56" s="3210">
        <f t="shared" si="1"/>
        <v>0</v>
      </c>
      <c r="H56" s="3211">
        <f t="shared" si="1"/>
        <v>0</v>
      </c>
      <c r="I56" s="85"/>
      <c r="J56" s="85"/>
      <c r="K56" s="85"/>
      <c r="L56" s="85"/>
      <c r="M56" s="85"/>
      <c r="N56" s="6181"/>
      <c r="O56" s="85"/>
      <c r="P56" s="85"/>
      <c r="Q56" s="1043"/>
    </row>
    <row r="57" spans="1:17" ht="15.75" thickBot="1">
      <c r="A57" s="1043"/>
      <c r="B57" s="85"/>
      <c r="C57" s="85"/>
      <c r="D57" s="85"/>
      <c r="E57" s="662" t="s">
        <v>44</v>
      </c>
      <c r="F57" s="3212">
        <f t="shared" si="1"/>
        <v>0</v>
      </c>
      <c r="G57" s="3213">
        <f t="shared" si="1"/>
        <v>0</v>
      </c>
      <c r="H57" s="3214">
        <f t="shared" si="1"/>
        <v>0</v>
      </c>
      <c r="I57" s="85"/>
      <c r="J57" s="85"/>
      <c r="K57" s="85"/>
      <c r="L57" s="85"/>
      <c r="M57" s="85"/>
      <c r="N57" s="6181"/>
      <c r="O57" s="85"/>
      <c r="P57" s="85"/>
      <c r="Q57" s="1043"/>
    </row>
    <row r="58" spans="1:17">
      <c r="A58" s="1043"/>
      <c r="B58" s="85"/>
      <c r="C58" s="85"/>
      <c r="D58" s="85"/>
      <c r="E58" s="85"/>
      <c r="F58" s="85"/>
      <c r="G58" s="85"/>
      <c r="H58" s="85"/>
      <c r="I58" s="85"/>
      <c r="J58" s="85"/>
      <c r="K58" s="85"/>
      <c r="L58" s="85"/>
      <c r="M58" s="85"/>
      <c r="N58" s="6181"/>
      <c r="O58" s="85"/>
      <c r="P58" s="85"/>
      <c r="Q58" s="1043"/>
    </row>
    <row r="59" spans="1:17">
      <c r="A59" s="1043"/>
      <c r="B59" s="85"/>
      <c r="C59" s="85"/>
      <c r="D59" s="237" t="s">
        <v>56</v>
      </c>
      <c r="E59" s="100" t="s">
        <v>2299</v>
      </c>
      <c r="F59" s="85"/>
      <c r="G59" s="85"/>
      <c r="H59" s="85"/>
      <c r="I59" s="85"/>
      <c r="J59" s="85"/>
      <c r="K59" s="85"/>
      <c r="L59" s="85"/>
      <c r="M59" s="85"/>
      <c r="N59" s="6181"/>
      <c r="O59" s="3428" t="s">
        <v>1279</v>
      </c>
      <c r="P59" s="85"/>
      <c r="Q59" s="1043"/>
    </row>
    <row r="60" spans="1:17">
      <c r="A60" s="1043"/>
      <c r="B60" s="85"/>
      <c r="C60" s="85"/>
      <c r="D60" s="85"/>
      <c r="E60" s="85"/>
      <c r="F60" s="85"/>
      <c r="G60" s="85"/>
      <c r="H60" s="85"/>
      <c r="I60" s="85"/>
      <c r="J60" s="85"/>
      <c r="K60" s="85"/>
      <c r="L60" s="85"/>
      <c r="M60" s="85"/>
      <c r="N60" s="6181"/>
      <c r="O60" s="85"/>
      <c r="P60" s="85"/>
      <c r="Q60" s="1043"/>
    </row>
    <row r="61" spans="1:17">
      <c r="A61" s="1043"/>
      <c r="B61" s="1043"/>
      <c r="C61" s="1043"/>
      <c r="D61" s="1043"/>
      <c r="E61" s="1043"/>
      <c r="F61" s="1043"/>
      <c r="G61" s="1043"/>
      <c r="H61" s="1043"/>
      <c r="I61" s="1043"/>
      <c r="J61" s="1043"/>
      <c r="K61" s="1043"/>
      <c r="L61" s="1043"/>
      <c r="M61" s="1043"/>
      <c r="N61" s="6182"/>
      <c r="O61" s="1043"/>
      <c r="P61" s="1043"/>
      <c r="Q61" s="1043"/>
    </row>
    <row r="62" spans="1:17">
      <c r="A62" s="1043"/>
      <c r="B62" s="1043"/>
      <c r="C62" s="1043"/>
      <c r="D62" s="1043"/>
      <c r="E62" s="1043"/>
      <c r="F62" s="1043"/>
      <c r="G62" s="1043"/>
      <c r="H62" s="1043"/>
      <c r="I62" s="1043"/>
      <c r="J62" s="1043"/>
      <c r="K62" s="1043"/>
      <c r="L62" s="1043"/>
      <c r="M62" s="1043"/>
      <c r="N62" s="6182"/>
      <c r="O62" s="1043"/>
      <c r="P62" s="1043"/>
      <c r="Q62" s="1043"/>
    </row>
  </sheetData>
  <sheetProtection formatCells="0" formatColumns="0" formatRows="0"/>
  <customSheetViews>
    <customSheetView guid="{CC70D5D3-3A1F-46AA-BDCE-F692C2C36BEE}" hiddenRows="1">
      <selection activeCell="C72" sqref="C72"/>
      <pageMargins left="0.7" right="0.7" top="0.75" bottom="0.75" header="0.3" footer="0.3"/>
    </customSheetView>
    <customSheetView guid="{41E394DC-1FDD-4D1F-8620-137B7012DC10}">
      <selection activeCell="L27" sqref="L27"/>
      <pageMargins left="0.7" right="0.7" top="0.75" bottom="0.75" header="0.3" footer="0.3"/>
    </customSheetView>
    <customSheetView guid="{E14211BF-3959-45CF-A937-AD36AACCEFAC}">
      <selection activeCell="L27" sqref="L27"/>
      <pageMargins left="0.7" right="0.7" top="0.75" bottom="0.75" header="0.3" footer="0.3"/>
    </customSheetView>
    <customSheetView guid="{F416BD5B-C3AD-4F61-AAB2-55950A9B7E72}">
      <selection activeCell="L27" sqref="L27"/>
      <pageMargins left="0.7" right="0.7" top="0.75" bottom="0.75" header="0.3" footer="0.3"/>
    </customSheetView>
  </customSheetViews>
  <mergeCells count="3">
    <mergeCell ref="C3:G3"/>
    <mergeCell ref="D4:G4"/>
    <mergeCell ref="D5:G5"/>
  </mergeCells>
  <hyperlinks>
    <hyperlink ref="O59" location="Index!A1" display="Index" xr:uid="{00000000-0004-0000-5700-000000000000}"/>
  </hyperlinks>
  <pageMargins left="0.7" right="0.7" top="0.75" bottom="0.75" header="0.3" footer="0.3"/>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codeName="Sheet87">
    <tabColor theme="8" tint="-0.499984740745262"/>
  </sheetPr>
  <dimension ref="A1:S64"/>
  <sheetViews>
    <sheetView workbookViewId="0"/>
  </sheetViews>
  <sheetFormatPr defaultColWidth="0" defaultRowHeight="15" zeroHeight="1"/>
  <cols>
    <col min="1" max="2" width="9.140625" style="6944" customWidth="1"/>
    <col min="3" max="3" width="22.7109375" style="6944" customWidth="1"/>
    <col min="4" max="4" width="18.140625" style="6944" customWidth="1"/>
    <col min="5" max="5" width="15.42578125" style="6944" customWidth="1"/>
    <col min="6" max="6" width="14.85546875" style="6944" customWidth="1"/>
    <col min="7" max="7" width="17.140625" style="6944" customWidth="1"/>
    <col min="8" max="8" width="18.42578125" style="6944" customWidth="1"/>
    <col min="9" max="9" width="17" style="6944" customWidth="1"/>
    <col min="10" max="10" width="16.85546875" style="6944" customWidth="1"/>
    <col min="11" max="11" width="18.28515625" style="6944" customWidth="1"/>
    <col min="12" max="13" width="17.42578125" style="6944" customWidth="1"/>
    <col min="14" max="14" width="16" style="6944" customWidth="1"/>
    <col min="15" max="15" width="17.42578125" style="6944" customWidth="1"/>
    <col min="16" max="16" width="17.42578125" style="7136" customWidth="1"/>
    <col min="17" max="17" width="33.85546875" style="6944" customWidth="1"/>
    <col min="18" max="19" width="9.140625" style="6944" customWidth="1"/>
    <col min="20" max="16384" width="9.140625" style="6944" hidden="1"/>
  </cols>
  <sheetData>
    <row r="1" spans="2:18" s="1043" customFormat="1">
      <c r="P1" s="6182"/>
    </row>
    <row r="2" spans="2:18" s="1043" customFormat="1" ht="15.75" thickBot="1">
      <c r="B2" s="85"/>
      <c r="C2" s="85"/>
      <c r="D2" s="85"/>
      <c r="E2" s="85"/>
      <c r="F2" s="85"/>
      <c r="G2" s="85"/>
      <c r="H2" s="85"/>
      <c r="I2" s="85"/>
      <c r="J2" s="85"/>
      <c r="K2" s="85"/>
      <c r="L2" s="85"/>
      <c r="M2" s="85"/>
      <c r="N2" s="85"/>
      <c r="O2" s="85"/>
      <c r="P2" s="6181"/>
      <c r="Q2" s="85"/>
      <c r="R2" s="85"/>
    </row>
    <row r="3" spans="2:18" s="1043" customFormat="1" ht="16.5" customHeight="1" thickBot="1">
      <c r="B3" s="85"/>
      <c r="C3" s="8374" t="s">
        <v>2909</v>
      </c>
      <c r="D3" s="8375"/>
      <c r="E3" s="8375"/>
      <c r="F3" s="8375"/>
      <c r="G3" s="8376"/>
      <c r="H3" s="2026"/>
      <c r="I3" s="2026"/>
      <c r="J3" s="2026"/>
      <c r="K3" s="2026"/>
      <c r="L3" s="2026"/>
      <c r="M3" s="85"/>
      <c r="N3" s="85"/>
      <c r="O3" s="85"/>
      <c r="P3" s="6181"/>
      <c r="Q3" s="62" t="s">
        <v>2884</v>
      </c>
      <c r="R3" s="85"/>
    </row>
    <row r="4" spans="2:18" s="1043" customFormat="1" ht="15.75">
      <c r="B4" s="85"/>
      <c r="C4" s="2713" t="s">
        <v>57</v>
      </c>
      <c r="D4" s="8358" t="str">
        <f>AK!D4</f>
        <v>ABC Company</v>
      </c>
      <c r="E4" s="8359"/>
      <c r="F4" s="8359"/>
      <c r="G4" s="8360"/>
      <c r="H4" s="2026"/>
      <c r="I4" s="2026"/>
      <c r="J4" s="2026"/>
      <c r="K4" s="2026"/>
      <c r="L4" s="2026"/>
      <c r="M4" s="85"/>
      <c r="N4" s="85"/>
      <c r="O4" s="85"/>
      <c r="P4" s="6181"/>
      <c r="Q4" s="85"/>
      <c r="R4" s="85"/>
    </row>
    <row r="5" spans="2:18" s="1043" customFormat="1" ht="16.5" thickBot="1">
      <c r="B5" s="85"/>
      <c r="C5" s="2629" t="s">
        <v>2719</v>
      </c>
      <c r="D5" s="8364">
        <f>AK!D5</f>
        <v>44196</v>
      </c>
      <c r="E5" s="8365"/>
      <c r="F5" s="8365"/>
      <c r="G5" s="8366"/>
      <c r="H5" s="2028"/>
      <c r="I5" s="2028"/>
      <c r="J5" s="2028"/>
      <c r="K5" s="2028"/>
      <c r="L5" s="2028"/>
      <c r="M5" s="85"/>
      <c r="N5" s="85"/>
      <c r="O5" s="85"/>
      <c r="P5" s="6181"/>
      <c r="Q5" s="85"/>
      <c r="R5" s="85"/>
    </row>
    <row r="6" spans="2:18" s="1043" customFormat="1" ht="15.75">
      <c r="B6" s="85"/>
      <c r="C6" s="1159"/>
      <c r="D6" s="1159"/>
      <c r="E6" s="1159"/>
      <c r="F6" s="1159"/>
      <c r="G6" s="1159"/>
      <c r="H6" s="1159"/>
      <c r="I6" s="1159"/>
      <c r="J6" s="1159"/>
      <c r="K6" s="1159"/>
      <c r="L6" s="1159"/>
      <c r="M6" s="85"/>
      <c r="N6" s="85"/>
      <c r="O6" s="85"/>
      <c r="P6" s="6181"/>
      <c r="Q6" s="85"/>
      <c r="R6" s="85"/>
    </row>
    <row r="7" spans="2:18" s="1043" customFormat="1" ht="16.5" thickBot="1">
      <c r="B7" s="85"/>
      <c r="C7" s="1159"/>
      <c r="D7" s="1159"/>
      <c r="E7" s="1159"/>
      <c r="F7" s="1159"/>
      <c r="G7" s="1159"/>
      <c r="H7" s="1159"/>
      <c r="I7" s="1159"/>
      <c r="J7" s="1159"/>
      <c r="K7" s="1159"/>
      <c r="L7" s="1159"/>
      <c r="M7" s="85"/>
      <c r="N7" s="85"/>
      <c r="O7" s="85"/>
      <c r="P7" s="6181"/>
      <c r="Q7" s="85"/>
      <c r="R7" s="85"/>
    </row>
    <row r="8" spans="2:18" s="738" customFormat="1" ht="25.5">
      <c r="B8" s="661"/>
      <c r="C8" s="1993" t="s">
        <v>2300</v>
      </c>
      <c r="D8" s="1992" t="s">
        <v>2288</v>
      </c>
      <c r="E8" s="1992" t="s">
        <v>2308</v>
      </c>
      <c r="F8" s="1992" t="s">
        <v>2289</v>
      </c>
      <c r="G8" s="1994" t="s">
        <v>2290</v>
      </c>
      <c r="H8" s="1992" t="s">
        <v>2291</v>
      </c>
      <c r="I8" s="1994" t="s">
        <v>2292</v>
      </c>
      <c r="J8" s="1992" t="s">
        <v>2293</v>
      </c>
      <c r="K8" s="1994" t="s">
        <v>2309</v>
      </c>
      <c r="L8" s="1992" t="s">
        <v>2310</v>
      </c>
      <c r="M8" s="1994" t="s">
        <v>2294</v>
      </c>
      <c r="N8" s="1992" t="s">
        <v>2295</v>
      </c>
      <c r="O8" s="1994" t="s">
        <v>2296</v>
      </c>
      <c r="P8" s="6058" t="s">
        <v>4628</v>
      </c>
      <c r="Q8" s="1995" t="s">
        <v>2297</v>
      </c>
      <c r="R8" s="661"/>
    </row>
    <row r="9" spans="2:18" s="738" customFormat="1" ht="12.75">
      <c r="B9" s="661"/>
      <c r="C9" s="2003"/>
      <c r="D9" s="2004" t="s">
        <v>344</v>
      </c>
      <c r="E9" s="2005"/>
      <c r="F9" s="2006"/>
      <c r="G9" s="2005"/>
      <c r="H9" s="2006"/>
      <c r="I9" s="2007"/>
      <c r="J9" s="2006"/>
      <c r="K9" s="2005"/>
      <c r="L9" s="2006"/>
      <c r="M9" s="2008"/>
      <c r="N9" s="2033"/>
      <c r="O9" s="2008" t="s">
        <v>1718</v>
      </c>
      <c r="P9" s="7209"/>
      <c r="Q9" s="2053"/>
      <c r="R9" s="661"/>
    </row>
    <row r="10" spans="2:18" s="738" customFormat="1" ht="12.75">
      <c r="B10" s="661"/>
      <c r="C10" s="2010" t="s">
        <v>392</v>
      </c>
      <c r="D10" s="2011" t="s">
        <v>409</v>
      </c>
      <c r="E10" s="2011" t="s">
        <v>410</v>
      </c>
      <c r="F10" s="2011" t="s">
        <v>411</v>
      </c>
      <c r="G10" s="2011" t="s">
        <v>412</v>
      </c>
      <c r="H10" s="2011" t="s">
        <v>413</v>
      </c>
      <c r="I10" s="2011" t="s">
        <v>414</v>
      </c>
      <c r="J10" s="2011" t="s">
        <v>415</v>
      </c>
      <c r="K10" s="2011" t="s">
        <v>416</v>
      </c>
      <c r="L10" s="2011" t="s">
        <v>417</v>
      </c>
      <c r="M10" s="2011" t="s">
        <v>418</v>
      </c>
      <c r="N10" s="2011" t="s">
        <v>419</v>
      </c>
      <c r="O10" s="2011" t="s">
        <v>420</v>
      </c>
      <c r="P10" s="7210" t="s">
        <v>421</v>
      </c>
      <c r="Q10" s="2012" t="s">
        <v>422</v>
      </c>
      <c r="R10" s="661"/>
    </row>
    <row r="11" spans="2:18" s="738" customFormat="1" ht="12.75">
      <c r="B11" s="661"/>
      <c r="C11" s="2714"/>
      <c r="D11" s="2680"/>
      <c r="E11" s="2715"/>
      <c r="F11" s="2716"/>
      <c r="G11" s="2716">
        <v>0</v>
      </c>
      <c r="H11" s="2717"/>
      <c r="I11" s="2717"/>
      <c r="J11" s="2717"/>
      <c r="K11" s="2716">
        <v>0</v>
      </c>
      <c r="L11" s="2716">
        <v>0</v>
      </c>
      <c r="M11" s="2716">
        <v>0</v>
      </c>
      <c r="N11" s="2716">
        <v>0</v>
      </c>
      <c r="O11" s="3551">
        <f>M11+N11</f>
        <v>0</v>
      </c>
      <c r="P11" s="7211"/>
      <c r="Q11" s="2718"/>
      <c r="R11" s="661"/>
    </row>
    <row r="12" spans="2:18" s="738" customFormat="1" ht="12.75">
      <c r="B12" s="661"/>
      <c r="C12" s="3574"/>
      <c r="D12" s="2680"/>
      <c r="E12" s="2715"/>
      <c r="F12" s="2716"/>
      <c r="G12" s="2716">
        <v>0</v>
      </c>
      <c r="H12" s="2717"/>
      <c r="I12" s="2717"/>
      <c r="J12" s="2717"/>
      <c r="K12" s="2716">
        <v>0</v>
      </c>
      <c r="L12" s="2716">
        <v>0</v>
      </c>
      <c r="M12" s="2716">
        <v>0</v>
      </c>
      <c r="N12" s="2716">
        <v>0</v>
      </c>
      <c r="O12" s="3551">
        <f t="shared" ref="O12:O49" si="0">M12+N12</f>
        <v>0</v>
      </c>
      <c r="P12" s="7211"/>
      <c r="Q12" s="2718"/>
      <c r="R12" s="661"/>
    </row>
    <row r="13" spans="2:18" s="738" customFormat="1" ht="12.75">
      <c r="B13" s="661"/>
      <c r="C13" s="3574"/>
      <c r="D13" s="2680"/>
      <c r="E13" s="2715"/>
      <c r="F13" s="2716"/>
      <c r="G13" s="2716">
        <v>0</v>
      </c>
      <c r="H13" s="2717"/>
      <c r="I13" s="2717"/>
      <c r="J13" s="2717"/>
      <c r="K13" s="2716">
        <v>0</v>
      </c>
      <c r="L13" s="2716">
        <v>0</v>
      </c>
      <c r="M13" s="2716">
        <v>0</v>
      </c>
      <c r="N13" s="2716">
        <v>0</v>
      </c>
      <c r="O13" s="3551">
        <f t="shared" si="0"/>
        <v>0</v>
      </c>
      <c r="P13" s="7211"/>
      <c r="Q13" s="2718"/>
      <c r="R13" s="661"/>
    </row>
    <row r="14" spans="2:18" s="738" customFormat="1" ht="12.75" hidden="1">
      <c r="B14" s="661"/>
      <c r="C14" s="3574"/>
      <c r="D14" s="2680"/>
      <c r="E14" s="2715"/>
      <c r="F14" s="2716"/>
      <c r="G14" s="2716">
        <v>0</v>
      </c>
      <c r="H14" s="2717"/>
      <c r="I14" s="2717"/>
      <c r="J14" s="2717"/>
      <c r="K14" s="2716">
        <v>0</v>
      </c>
      <c r="L14" s="2716">
        <v>0</v>
      </c>
      <c r="M14" s="2716">
        <v>0</v>
      </c>
      <c r="N14" s="2716">
        <v>0</v>
      </c>
      <c r="O14" s="3551">
        <f t="shared" si="0"/>
        <v>0</v>
      </c>
      <c r="P14" s="7211"/>
      <c r="Q14" s="2718"/>
      <c r="R14" s="661"/>
    </row>
    <row r="15" spans="2:18" s="738" customFormat="1" ht="12.75" hidden="1">
      <c r="B15" s="661"/>
      <c r="C15" s="3574"/>
      <c r="D15" s="2680"/>
      <c r="E15" s="2715"/>
      <c r="F15" s="2716"/>
      <c r="G15" s="2716">
        <v>0</v>
      </c>
      <c r="H15" s="2717"/>
      <c r="I15" s="2717"/>
      <c r="J15" s="2717"/>
      <c r="K15" s="2716">
        <v>0</v>
      </c>
      <c r="L15" s="2716">
        <v>0</v>
      </c>
      <c r="M15" s="2716">
        <v>0</v>
      </c>
      <c r="N15" s="2716">
        <v>0</v>
      </c>
      <c r="O15" s="3551">
        <f t="shared" si="0"/>
        <v>0</v>
      </c>
      <c r="P15" s="7211"/>
      <c r="Q15" s="2718"/>
      <c r="R15" s="661"/>
    </row>
    <row r="16" spans="2:18" s="738" customFormat="1" ht="12.75" hidden="1">
      <c r="B16" s="661"/>
      <c r="C16" s="3574"/>
      <c r="D16" s="2680"/>
      <c r="E16" s="2715"/>
      <c r="F16" s="2716"/>
      <c r="G16" s="2716">
        <v>0</v>
      </c>
      <c r="H16" s="2717"/>
      <c r="I16" s="2717"/>
      <c r="J16" s="2717"/>
      <c r="K16" s="2716">
        <v>0</v>
      </c>
      <c r="L16" s="2716">
        <v>0</v>
      </c>
      <c r="M16" s="2716">
        <v>0</v>
      </c>
      <c r="N16" s="2716">
        <v>0</v>
      </c>
      <c r="O16" s="3551">
        <f t="shared" si="0"/>
        <v>0</v>
      </c>
      <c r="P16" s="7211"/>
      <c r="Q16" s="2718"/>
      <c r="R16" s="661"/>
    </row>
    <row r="17" spans="2:18" s="738" customFormat="1" ht="12.75" hidden="1">
      <c r="B17" s="661"/>
      <c r="C17" s="3574"/>
      <c r="D17" s="2680"/>
      <c r="E17" s="2715"/>
      <c r="F17" s="2716"/>
      <c r="G17" s="2716">
        <v>0</v>
      </c>
      <c r="H17" s="2717"/>
      <c r="I17" s="2717"/>
      <c r="J17" s="2717"/>
      <c r="K17" s="2716">
        <v>0</v>
      </c>
      <c r="L17" s="2716">
        <v>0</v>
      </c>
      <c r="M17" s="2716">
        <v>0</v>
      </c>
      <c r="N17" s="2716">
        <v>0</v>
      </c>
      <c r="O17" s="3551">
        <f t="shared" si="0"/>
        <v>0</v>
      </c>
      <c r="P17" s="7211"/>
      <c r="Q17" s="2718"/>
      <c r="R17" s="661"/>
    </row>
    <row r="18" spans="2:18" s="738" customFormat="1" ht="12.75" hidden="1">
      <c r="B18" s="661"/>
      <c r="C18" s="3574"/>
      <c r="D18" s="2680"/>
      <c r="E18" s="2715"/>
      <c r="F18" s="2716"/>
      <c r="G18" s="2716">
        <v>0</v>
      </c>
      <c r="H18" s="2717"/>
      <c r="I18" s="2717"/>
      <c r="J18" s="2717"/>
      <c r="K18" s="2716">
        <v>0</v>
      </c>
      <c r="L18" s="2716">
        <v>0</v>
      </c>
      <c r="M18" s="2716">
        <v>0</v>
      </c>
      <c r="N18" s="2716">
        <v>0</v>
      </c>
      <c r="O18" s="3551">
        <f t="shared" si="0"/>
        <v>0</v>
      </c>
      <c r="P18" s="7211"/>
      <c r="Q18" s="2718"/>
      <c r="R18" s="661"/>
    </row>
    <row r="19" spans="2:18" s="738" customFormat="1" ht="12.75" hidden="1">
      <c r="B19" s="661"/>
      <c r="C19" s="3574"/>
      <c r="D19" s="2680"/>
      <c r="E19" s="2715"/>
      <c r="F19" s="2716"/>
      <c r="G19" s="2716">
        <v>0</v>
      </c>
      <c r="H19" s="2717"/>
      <c r="I19" s="2717"/>
      <c r="J19" s="2717"/>
      <c r="K19" s="2716">
        <v>0</v>
      </c>
      <c r="L19" s="2716">
        <v>0</v>
      </c>
      <c r="M19" s="2716">
        <v>0</v>
      </c>
      <c r="N19" s="2716">
        <v>0</v>
      </c>
      <c r="O19" s="3551">
        <f t="shared" si="0"/>
        <v>0</v>
      </c>
      <c r="P19" s="7211"/>
      <c r="Q19" s="2718"/>
      <c r="R19" s="661"/>
    </row>
    <row r="20" spans="2:18" s="738" customFormat="1" ht="12.75" hidden="1">
      <c r="B20" s="661"/>
      <c r="C20" s="3574"/>
      <c r="D20" s="2680"/>
      <c r="E20" s="2715"/>
      <c r="F20" s="2716"/>
      <c r="G20" s="2716">
        <v>0</v>
      </c>
      <c r="H20" s="2717"/>
      <c r="I20" s="2717"/>
      <c r="J20" s="2717"/>
      <c r="K20" s="2716">
        <v>0</v>
      </c>
      <c r="L20" s="2716">
        <v>0</v>
      </c>
      <c r="M20" s="2716">
        <v>0</v>
      </c>
      <c r="N20" s="2716">
        <v>0</v>
      </c>
      <c r="O20" s="3551">
        <f t="shared" si="0"/>
        <v>0</v>
      </c>
      <c r="P20" s="7211"/>
      <c r="Q20" s="2718"/>
      <c r="R20" s="661"/>
    </row>
    <row r="21" spans="2:18" s="738" customFormat="1" ht="12.75" hidden="1">
      <c r="B21" s="661"/>
      <c r="C21" s="3574"/>
      <c r="D21" s="2680"/>
      <c r="E21" s="2715"/>
      <c r="F21" s="2716"/>
      <c r="G21" s="2716">
        <v>0</v>
      </c>
      <c r="H21" s="2717"/>
      <c r="I21" s="2717"/>
      <c r="J21" s="2717"/>
      <c r="K21" s="2716">
        <v>0</v>
      </c>
      <c r="L21" s="2716">
        <v>0</v>
      </c>
      <c r="M21" s="2716">
        <v>0</v>
      </c>
      <c r="N21" s="2716">
        <v>0</v>
      </c>
      <c r="O21" s="3551">
        <f t="shared" si="0"/>
        <v>0</v>
      </c>
      <c r="P21" s="7211"/>
      <c r="Q21" s="2718"/>
      <c r="R21" s="661"/>
    </row>
    <row r="22" spans="2:18" s="738" customFormat="1" ht="12.75" hidden="1">
      <c r="B22" s="661"/>
      <c r="C22" s="3574"/>
      <c r="D22" s="2680"/>
      <c r="E22" s="2715"/>
      <c r="F22" s="2716"/>
      <c r="G22" s="2716">
        <v>0</v>
      </c>
      <c r="H22" s="2717"/>
      <c r="I22" s="2717"/>
      <c r="J22" s="2717"/>
      <c r="K22" s="2716">
        <v>0</v>
      </c>
      <c r="L22" s="2716">
        <v>0</v>
      </c>
      <c r="M22" s="2716">
        <v>0</v>
      </c>
      <c r="N22" s="2716">
        <v>0</v>
      </c>
      <c r="O22" s="3551">
        <f t="shared" si="0"/>
        <v>0</v>
      </c>
      <c r="P22" s="7211"/>
      <c r="Q22" s="2718"/>
      <c r="R22" s="661"/>
    </row>
    <row r="23" spans="2:18" s="738" customFormat="1" ht="12.75" hidden="1">
      <c r="B23" s="661"/>
      <c r="C23" s="3574"/>
      <c r="D23" s="2680"/>
      <c r="E23" s="2715"/>
      <c r="F23" s="2716"/>
      <c r="G23" s="2716">
        <v>0</v>
      </c>
      <c r="H23" s="2717"/>
      <c r="I23" s="2717"/>
      <c r="J23" s="2717"/>
      <c r="K23" s="2716">
        <v>0</v>
      </c>
      <c r="L23" s="2716">
        <v>0</v>
      </c>
      <c r="M23" s="2716">
        <v>0</v>
      </c>
      <c r="N23" s="2716">
        <v>0</v>
      </c>
      <c r="O23" s="3551">
        <f t="shared" si="0"/>
        <v>0</v>
      </c>
      <c r="P23" s="7211"/>
      <c r="Q23" s="2718"/>
      <c r="R23" s="661"/>
    </row>
    <row r="24" spans="2:18" s="738" customFormat="1" ht="12.75" hidden="1">
      <c r="B24" s="661"/>
      <c r="C24" s="3574"/>
      <c r="D24" s="2680"/>
      <c r="E24" s="2715"/>
      <c r="F24" s="2716"/>
      <c r="G24" s="2716">
        <v>0</v>
      </c>
      <c r="H24" s="2717"/>
      <c r="I24" s="2717"/>
      <c r="J24" s="2717"/>
      <c r="K24" s="2716">
        <v>0</v>
      </c>
      <c r="L24" s="2716">
        <v>0</v>
      </c>
      <c r="M24" s="2716">
        <v>0</v>
      </c>
      <c r="N24" s="2716">
        <v>0</v>
      </c>
      <c r="O24" s="3551">
        <f t="shared" si="0"/>
        <v>0</v>
      </c>
      <c r="P24" s="7211"/>
      <c r="Q24" s="2718"/>
      <c r="R24" s="661"/>
    </row>
    <row r="25" spans="2:18" s="738" customFormat="1" ht="12.75" hidden="1">
      <c r="B25" s="661"/>
      <c r="C25" s="3574"/>
      <c r="D25" s="2680"/>
      <c r="E25" s="2715"/>
      <c r="F25" s="2716"/>
      <c r="G25" s="2716">
        <v>0</v>
      </c>
      <c r="H25" s="2717"/>
      <c r="I25" s="2717"/>
      <c r="J25" s="2717"/>
      <c r="K25" s="2716">
        <v>0</v>
      </c>
      <c r="L25" s="2716">
        <v>0</v>
      </c>
      <c r="M25" s="2716">
        <v>0</v>
      </c>
      <c r="N25" s="2716">
        <v>0</v>
      </c>
      <c r="O25" s="3551">
        <f t="shared" si="0"/>
        <v>0</v>
      </c>
      <c r="P25" s="7211"/>
      <c r="Q25" s="2718"/>
      <c r="R25" s="661"/>
    </row>
    <row r="26" spans="2:18" s="738" customFormat="1" ht="12.75" hidden="1">
      <c r="B26" s="661"/>
      <c r="C26" s="3574"/>
      <c r="D26" s="2680"/>
      <c r="E26" s="2715"/>
      <c r="F26" s="2716"/>
      <c r="G26" s="2716">
        <v>0</v>
      </c>
      <c r="H26" s="2717"/>
      <c r="I26" s="2717"/>
      <c r="J26" s="2717"/>
      <c r="K26" s="2716">
        <v>0</v>
      </c>
      <c r="L26" s="2716">
        <v>0</v>
      </c>
      <c r="M26" s="2716">
        <v>0</v>
      </c>
      <c r="N26" s="2716">
        <v>0</v>
      </c>
      <c r="O26" s="3551">
        <f t="shared" si="0"/>
        <v>0</v>
      </c>
      <c r="P26" s="7211"/>
      <c r="Q26" s="2718"/>
      <c r="R26" s="661"/>
    </row>
    <row r="27" spans="2:18" s="738" customFormat="1" ht="12.75" hidden="1">
      <c r="B27" s="661"/>
      <c r="C27" s="3574"/>
      <c r="D27" s="2680"/>
      <c r="E27" s="2715"/>
      <c r="F27" s="2716"/>
      <c r="G27" s="2716">
        <v>0</v>
      </c>
      <c r="H27" s="2717"/>
      <c r="I27" s="2717"/>
      <c r="J27" s="2717"/>
      <c r="K27" s="2716">
        <v>0</v>
      </c>
      <c r="L27" s="2716">
        <v>0</v>
      </c>
      <c r="M27" s="2716">
        <v>0</v>
      </c>
      <c r="N27" s="2716">
        <v>0</v>
      </c>
      <c r="O27" s="3551">
        <f t="shared" si="0"/>
        <v>0</v>
      </c>
      <c r="P27" s="7211"/>
      <c r="Q27" s="2718"/>
      <c r="R27" s="661"/>
    </row>
    <row r="28" spans="2:18" s="738" customFormat="1" ht="12.75" hidden="1">
      <c r="B28" s="661"/>
      <c r="C28" s="3574"/>
      <c r="D28" s="2680"/>
      <c r="E28" s="2715"/>
      <c r="F28" s="2716"/>
      <c r="G28" s="2716">
        <v>0</v>
      </c>
      <c r="H28" s="2717"/>
      <c r="I28" s="2717"/>
      <c r="J28" s="2717"/>
      <c r="K28" s="2716">
        <v>0</v>
      </c>
      <c r="L28" s="2716">
        <v>0</v>
      </c>
      <c r="M28" s="2716">
        <v>0</v>
      </c>
      <c r="N28" s="2716">
        <v>0</v>
      </c>
      <c r="O28" s="3551">
        <f t="shared" si="0"/>
        <v>0</v>
      </c>
      <c r="P28" s="7211"/>
      <c r="Q28" s="2718"/>
      <c r="R28" s="661"/>
    </row>
    <row r="29" spans="2:18" s="738" customFormat="1" ht="12.75" hidden="1">
      <c r="B29" s="661"/>
      <c r="C29" s="3574"/>
      <c r="D29" s="2680"/>
      <c r="E29" s="2715"/>
      <c r="F29" s="2716"/>
      <c r="G29" s="2716">
        <v>0</v>
      </c>
      <c r="H29" s="2717"/>
      <c r="I29" s="2717"/>
      <c r="J29" s="2717"/>
      <c r="K29" s="2716">
        <v>0</v>
      </c>
      <c r="L29" s="2716">
        <v>0</v>
      </c>
      <c r="M29" s="2716">
        <v>0</v>
      </c>
      <c r="N29" s="2716">
        <v>0</v>
      </c>
      <c r="O29" s="3551">
        <f t="shared" si="0"/>
        <v>0</v>
      </c>
      <c r="P29" s="7211"/>
      <c r="Q29" s="2718"/>
      <c r="R29" s="661"/>
    </row>
    <row r="30" spans="2:18" s="738" customFormat="1" ht="12.75" hidden="1">
      <c r="B30" s="661"/>
      <c r="C30" s="3574"/>
      <c r="D30" s="2680"/>
      <c r="E30" s="2715"/>
      <c r="F30" s="2716"/>
      <c r="G30" s="2716">
        <v>0</v>
      </c>
      <c r="H30" s="2717"/>
      <c r="I30" s="2717"/>
      <c r="J30" s="2717"/>
      <c r="K30" s="2716">
        <v>0</v>
      </c>
      <c r="L30" s="2716">
        <v>0</v>
      </c>
      <c r="M30" s="2716">
        <v>0</v>
      </c>
      <c r="N30" s="2716">
        <v>0</v>
      </c>
      <c r="O30" s="3551">
        <f t="shared" si="0"/>
        <v>0</v>
      </c>
      <c r="P30" s="7211"/>
      <c r="Q30" s="2718"/>
      <c r="R30" s="661"/>
    </row>
    <row r="31" spans="2:18" s="738" customFormat="1" ht="12.75" hidden="1">
      <c r="B31" s="661"/>
      <c r="C31" s="3574"/>
      <c r="D31" s="2680"/>
      <c r="E31" s="2715"/>
      <c r="F31" s="2716"/>
      <c r="G31" s="2716">
        <v>0</v>
      </c>
      <c r="H31" s="2717"/>
      <c r="I31" s="2717"/>
      <c r="J31" s="2717"/>
      <c r="K31" s="2716">
        <v>0</v>
      </c>
      <c r="L31" s="2716">
        <v>0</v>
      </c>
      <c r="M31" s="2716">
        <v>0</v>
      </c>
      <c r="N31" s="2716">
        <v>0</v>
      </c>
      <c r="O31" s="3551">
        <f t="shared" si="0"/>
        <v>0</v>
      </c>
      <c r="P31" s="7211"/>
      <c r="Q31" s="2718"/>
      <c r="R31" s="661"/>
    </row>
    <row r="32" spans="2:18" s="738" customFormat="1" ht="12.75" hidden="1">
      <c r="B32" s="661"/>
      <c r="C32" s="3574"/>
      <c r="D32" s="2680"/>
      <c r="E32" s="2715"/>
      <c r="F32" s="2716"/>
      <c r="G32" s="2716">
        <v>0</v>
      </c>
      <c r="H32" s="2717"/>
      <c r="I32" s="2717"/>
      <c r="J32" s="2717"/>
      <c r="K32" s="2716">
        <v>0</v>
      </c>
      <c r="L32" s="2716">
        <v>0</v>
      </c>
      <c r="M32" s="2716">
        <v>0</v>
      </c>
      <c r="N32" s="2716">
        <v>0</v>
      </c>
      <c r="O32" s="3551">
        <f t="shared" si="0"/>
        <v>0</v>
      </c>
      <c r="P32" s="7211"/>
      <c r="Q32" s="2718"/>
      <c r="R32" s="661"/>
    </row>
    <row r="33" spans="2:18" s="738" customFormat="1" ht="12.75" hidden="1">
      <c r="B33" s="661"/>
      <c r="C33" s="3574"/>
      <c r="D33" s="2680"/>
      <c r="E33" s="2715"/>
      <c r="F33" s="2716"/>
      <c r="G33" s="2716">
        <v>0</v>
      </c>
      <c r="H33" s="2717"/>
      <c r="I33" s="2717"/>
      <c r="J33" s="2717"/>
      <c r="K33" s="2716">
        <v>0</v>
      </c>
      <c r="L33" s="2716">
        <v>0</v>
      </c>
      <c r="M33" s="2716">
        <v>0</v>
      </c>
      <c r="N33" s="2716">
        <v>0</v>
      </c>
      <c r="O33" s="3551">
        <f t="shared" si="0"/>
        <v>0</v>
      </c>
      <c r="P33" s="7211"/>
      <c r="Q33" s="2718"/>
      <c r="R33" s="661"/>
    </row>
    <row r="34" spans="2:18" s="738" customFormat="1" ht="12.75" hidden="1">
      <c r="B34" s="661"/>
      <c r="C34" s="3574"/>
      <c r="D34" s="2680"/>
      <c r="E34" s="2715"/>
      <c r="F34" s="2716"/>
      <c r="G34" s="2716">
        <v>0</v>
      </c>
      <c r="H34" s="2717"/>
      <c r="I34" s="2717"/>
      <c r="J34" s="2717"/>
      <c r="K34" s="2716">
        <v>0</v>
      </c>
      <c r="L34" s="2716">
        <v>0</v>
      </c>
      <c r="M34" s="2716">
        <v>0</v>
      </c>
      <c r="N34" s="2716">
        <v>0</v>
      </c>
      <c r="O34" s="3551">
        <f t="shared" si="0"/>
        <v>0</v>
      </c>
      <c r="P34" s="7211"/>
      <c r="Q34" s="2718"/>
      <c r="R34" s="661"/>
    </row>
    <row r="35" spans="2:18" s="738" customFormat="1" ht="12.75" hidden="1">
      <c r="B35" s="661"/>
      <c r="C35" s="3574"/>
      <c r="D35" s="2680"/>
      <c r="E35" s="2715"/>
      <c r="F35" s="2716"/>
      <c r="G35" s="2716">
        <v>0</v>
      </c>
      <c r="H35" s="2717"/>
      <c r="I35" s="2717"/>
      <c r="J35" s="2717"/>
      <c r="K35" s="2716">
        <v>0</v>
      </c>
      <c r="L35" s="2716">
        <v>0</v>
      </c>
      <c r="M35" s="2716">
        <v>0</v>
      </c>
      <c r="N35" s="2716">
        <v>0</v>
      </c>
      <c r="O35" s="3551">
        <f t="shared" si="0"/>
        <v>0</v>
      </c>
      <c r="P35" s="7211"/>
      <c r="Q35" s="2718"/>
      <c r="R35" s="661"/>
    </row>
    <row r="36" spans="2:18" s="738" customFormat="1" ht="12.75" hidden="1">
      <c r="B36" s="661"/>
      <c r="C36" s="3574"/>
      <c r="D36" s="2680"/>
      <c r="E36" s="2715"/>
      <c r="F36" s="2716"/>
      <c r="G36" s="2716">
        <v>0</v>
      </c>
      <c r="H36" s="2717"/>
      <c r="I36" s="2717"/>
      <c r="J36" s="2717"/>
      <c r="K36" s="2716">
        <v>0</v>
      </c>
      <c r="L36" s="2716">
        <v>0</v>
      </c>
      <c r="M36" s="2716">
        <v>0</v>
      </c>
      <c r="N36" s="2716">
        <v>0</v>
      </c>
      <c r="O36" s="3551">
        <f t="shared" si="0"/>
        <v>0</v>
      </c>
      <c r="P36" s="7211"/>
      <c r="Q36" s="2718"/>
      <c r="R36" s="661"/>
    </row>
    <row r="37" spans="2:18" s="738" customFormat="1" ht="12.75" hidden="1">
      <c r="B37" s="661"/>
      <c r="C37" s="3574"/>
      <c r="D37" s="2680"/>
      <c r="E37" s="2715"/>
      <c r="F37" s="2716"/>
      <c r="G37" s="2716">
        <v>0</v>
      </c>
      <c r="H37" s="2717"/>
      <c r="I37" s="2717"/>
      <c r="J37" s="2717"/>
      <c r="K37" s="2716">
        <v>0</v>
      </c>
      <c r="L37" s="2716">
        <v>0</v>
      </c>
      <c r="M37" s="2716">
        <v>0</v>
      </c>
      <c r="N37" s="2716">
        <v>0</v>
      </c>
      <c r="O37" s="3551">
        <f t="shared" si="0"/>
        <v>0</v>
      </c>
      <c r="P37" s="7211"/>
      <c r="Q37" s="2718"/>
      <c r="R37" s="661"/>
    </row>
    <row r="38" spans="2:18" s="738" customFormat="1" ht="12.75" hidden="1">
      <c r="B38" s="661"/>
      <c r="C38" s="3574"/>
      <c r="D38" s="2680"/>
      <c r="E38" s="2715"/>
      <c r="F38" s="2716"/>
      <c r="G38" s="2716">
        <v>0</v>
      </c>
      <c r="H38" s="2717"/>
      <c r="I38" s="2717"/>
      <c r="J38" s="2717"/>
      <c r="K38" s="2716">
        <v>0</v>
      </c>
      <c r="L38" s="2716">
        <v>0</v>
      </c>
      <c r="M38" s="2716">
        <v>0</v>
      </c>
      <c r="N38" s="2716">
        <v>0</v>
      </c>
      <c r="O38" s="3551">
        <f t="shared" si="0"/>
        <v>0</v>
      </c>
      <c r="P38" s="7211"/>
      <c r="Q38" s="2718"/>
      <c r="R38" s="661"/>
    </row>
    <row r="39" spans="2:18" s="738" customFormat="1" ht="12.75" hidden="1">
      <c r="B39" s="661"/>
      <c r="C39" s="3574"/>
      <c r="D39" s="2680"/>
      <c r="E39" s="2715"/>
      <c r="F39" s="2716"/>
      <c r="G39" s="2716">
        <v>0</v>
      </c>
      <c r="H39" s="2717"/>
      <c r="I39" s="2717"/>
      <c r="J39" s="2717"/>
      <c r="K39" s="2716">
        <v>0</v>
      </c>
      <c r="L39" s="2716">
        <v>0</v>
      </c>
      <c r="M39" s="2716">
        <v>0</v>
      </c>
      <c r="N39" s="2716">
        <v>0</v>
      </c>
      <c r="O39" s="3551">
        <f t="shared" si="0"/>
        <v>0</v>
      </c>
      <c r="P39" s="7211"/>
      <c r="Q39" s="2718"/>
      <c r="R39" s="661"/>
    </row>
    <row r="40" spans="2:18" s="738" customFormat="1" ht="12.75" hidden="1">
      <c r="B40" s="661"/>
      <c r="C40" s="3574"/>
      <c r="D40" s="2680"/>
      <c r="E40" s="2715"/>
      <c r="F40" s="2716"/>
      <c r="G40" s="2716">
        <v>0</v>
      </c>
      <c r="H40" s="2717"/>
      <c r="I40" s="2717"/>
      <c r="J40" s="2717"/>
      <c r="K40" s="2716">
        <v>0</v>
      </c>
      <c r="L40" s="2716">
        <v>0</v>
      </c>
      <c r="M40" s="2716">
        <v>0</v>
      </c>
      <c r="N40" s="2716">
        <v>0</v>
      </c>
      <c r="O40" s="3551">
        <f t="shared" si="0"/>
        <v>0</v>
      </c>
      <c r="P40" s="7211"/>
      <c r="Q40" s="2718"/>
      <c r="R40" s="661"/>
    </row>
    <row r="41" spans="2:18" s="738" customFormat="1" ht="12.75" hidden="1">
      <c r="B41" s="661"/>
      <c r="C41" s="3574"/>
      <c r="D41" s="2680"/>
      <c r="E41" s="2715"/>
      <c r="F41" s="2716"/>
      <c r="G41" s="2716">
        <v>0</v>
      </c>
      <c r="H41" s="2717"/>
      <c r="I41" s="2717"/>
      <c r="J41" s="2717"/>
      <c r="K41" s="2716">
        <v>0</v>
      </c>
      <c r="L41" s="2716">
        <v>0</v>
      </c>
      <c r="M41" s="2716">
        <v>0</v>
      </c>
      <c r="N41" s="2716">
        <v>0</v>
      </c>
      <c r="O41" s="3551">
        <f t="shared" si="0"/>
        <v>0</v>
      </c>
      <c r="P41" s="7211"/>
      <c r="Q41" s="2718"/>
      <c r="R41" s="661"/>
    </row>
    <row r="42" spans="2:18" s="738" customFormat="1" ht="12.75" hidden="1">
      <c r="B42" s="661"/>
      <c r="C42" s="3574"/>
      <c r="D42" s="2680"/>
      <c r="E42" s="2715"/>
      <c r="F42" s="2716"/>
      <c r="G42" s="2716">
        <v>0</v>
      </c>
      <c r="H42" s="2717"/>
      <c r="I42" s="2717"/>
      <c r="J42" s="2717"/>
      <c r="K42" s="2716">
        <v>0</v>
      </c>
      <c r="L42" s="2716">
        <v>0</v>
      </c>
      <c r="M42" s="2716">
        <v>0</v>
      </c>
      <c r="N42" s="2716">
        <v>0</v>
      </c>
      <c r="O42" s="3551">
        <f t="shared" si="0"/>
        <v>0</v>
      </c>
      <c r="P42" s="7211"/>
      <c r="Q42" s="2718"/>
      <c r="R42" s="661"/>
    </row>
    <row r="43" spans="2:18" s="738" customFormat="1" ht="12.75" hidden="1">
      <c r="B43" s="661"/>
      <c r="C43" s="3574"/>
      <c r="D43" s="2680"/>
      <c r="E43" s="2715"/>
      <c r="F43" s="2716"/>
      <c r="G43" s="2716">
        <v>0</v>
      </c>
      <c r="H43" s="2717"/>
      <c r="I43" s="2717"/>
      <c r="J43" s="2717"/>
      <c r="K43" s="2716">
        <v>0</v>
      </c>
      <c r="L43" s="2716">
        <v>0</v>
      </c>
      <c r="M43" s="2716">
        <v>0</v>
      </c>
      <c r="N43" s="2716">
        <v>0</v>
      </c>
      <c r="O43" s="3551">
        <f t="shared" si="0"/>
        <v>0</v>
      </c>
      <c r="P43" s="7211"/>
      <c r="Q43" s="2718"/>
      <c r="R43" s="661"/>
    </row>
    <row r="44" spans="2:18" s="738" customFormat="1" ht="12.75" hidden="1">
      <c r="B44" s="661"/>
      <c r="C44" s="3574"/>
      <c r="D44" s="2680"/>
      <c r="E44" s="2715"/>
      <c r="F44" s="2716"/>
      <c r="G44" s="2716">
        <v>0</v>
      </c>
      <c r="H44" s="2717"/>
      <c r="I44" s="2717"/>
      <c r="J44" s="2717"/>
      <c r="K44" s="2716">
        <v>0</v>
      </c>
      <c r="L44" s="2716">
        <v>0</v>
      </c>
      <c r="M44" s="2716">
        <v>0</v>
      </c>
      <c r="N44" s="2716">
        <v>0</v>
      </c>
      <c r="O44" s="3551">
        <f t="shared" si="0"/>
        <v>0</v>
      </c>
      <c r="P44" s="7211"/>
      <c r="Q44" s="2718"/>
      <c r="R44" s="661"/>
    </row>
    <row r="45" spans="2:18" s="738" customFormat="1" ht="12.75" hidden="1">
      <c r="B45" s="661"/>
      <c r="C45" s="3574"/>
      <c r="D45" s="2680"/>
      <c r="E45" s="2715"/>
      <c r="F45" s="2716"/>
      <c r="G45" s="2716">
        <v>0</v>
      </c>
      <c r="H45" s="2717"/>
      <c r="I45" s="2717"/>
      <c r="J45" s="2717"/>
      <c r="K45" s="2716">
        <v>0</v>
      </c>
      <c r="L45" s="2716">
        <v>0</v>
      </c>
      <c r="M45" s="2716">
        <v>0</v>
      </c>
      <c r="N45" s="2716">
        <v>0</v>
      </c>
      <c r="O45" s="3551">
        <f t="shared" si="0"/>
        <v>0</v>
      </c>
      <c r="P45" s="7211"/>
      <c r="Q45" s="2718"/>
      <c r="R45" s="661"/>
    </row>
    <row r="46" spans="2:18" s="738" customFormat="1" ht="12.75" hidden="1">
      <c r="B46" s="661"/>
      <c r="C46" s="3574"/>
      <c r="D46" s="2680"/>
      <c r="E46" s="2715"/>
      <c r="F46" s="2716"/>
      <c r="G46" s="2716">
        <v>0</v>
      </c>
      <c r="H46" s="2717"/>
      <c r="I46" s="2717"/>
      <c r="J46" s="2717"/>
      <c r="K46" s="2716">
        <v>0</v>
      </c>
      <c r="L46" s="2716">
        <v>0</v>
      </c>
      <c r="M46" s="2716">
        <v>0</v>
      </c>
      <c r="N46" s="2716">
        <v>0</v>
      </c>
      <c r="O46" s="3551">
        <f t="shared" si="0"/>
        <v>0</v>
      </c>
      <c r="P46" s="7211"/>
      <c r="Q46" s="2718"/>
      <c r="R46" s="661"/>
    </row>
    <row r="47" spans="2:18" s="738" customFormat="1" ht="12.75" hidden="1">
      <c r="B47" s="661"/>
      <c r="C47" s="3574"/>
      <c r="D47" s="2680"/>
      <c r="E47" s="2715"/>
      <c r="F47" s="2716"/>
      <c r="G47" s="2716">
        <v>0</v>
      </c>
      <c r="H47" s="2717"/>
      <c r="I47" s="2717"/>
      <c r="J47" s="2717"/>
      <c r="K47" s="2716">
        <v>0</v>
      </c>
      <c r="L47" s="2716">
        <v>0</v>
      </c>
      <c r="M47" s="2716">
        <v>0</v>
      </c>
      <c r="N47" s="2716">
        <v>0</v>
      </c>
      <c r="O47" s="3551">
        <f t="shared" si="0"/>
        <v>0</v>
      </c>
      <c r="P47" s="7211"/>
      <c r="Q47" s="2718"/>
      <c r="R47" s="661"/>
    </row>
    <row r="48" spans="2:18" s="738" customFormat="1" ht="12.75" hidden="1">
      <c r="B48" s="661"/>
      <c r="C48" s="3574"/>
      <c r="D48" s="2680"/>
      <c r="E48" s="2715"/>
      <c r="F48" s="2716"/>
      <c r="G48" s="2716">
        <v>0</v>
      </c>
      <c r="H48" s="2717"/>
      <c r="I48" s="2717"/>
      <c r="J48" s="2717"/>
      <c r="K48" s="2716">
        <v>0</v>
      </c>
      <c r="L48" s="2716">
        <v>0</v>
      </c>
      <c r="M48" s="2716">
        <v>0</v>
      </c>
      <c r="N48" s="2716">
        <v>0</v>
      </c>
      <c r="O48" s="3551">
        <f t="shared" si="0"/>
        <v>0</v>
      </c>
      <c r="P48" s="7211"/>
      <c r="Q48" s="2718"/>
      <c r="R48" s="661"/>
    </row>
    <row r="49" spans="2:18" s="738" customFormat="1" ht="12.75" hidden="1">
      <c r="B49" s="661"/>
      <c r="C49" s="3574"/>
      <c r="D49" s="2680"/>
      <c r="E49" s="2715"/>
      <c r="F49" s="2716"/>
      <c r="G49" s="2716">
        <v>0</v>
      </c>
      <c r="H49" s="2717"/>
      <c r="I49" s="2717"/>
      <c r="J49" s="2717"/>
      <c r="K49" s="2716">
        <v>0</v>
      </c>
      <c r="L49" s="2716">
        <v>0</v>
      </c>
      <c r="M49" s="2716">
        <v>0</v>
      </c>
      <c r="N49" s="2716">
        <v>0</v>
      </c>
      <c r="O49" s="3551">
        <f t="shared" si="0"/>
        <v>0</v>
      </c>
      <c r="P49" s="7211"/>
      <c r="Q49" s="2718"/>
      <c r="R49" s="661"/>
    </row>
    <row r="50" spans="2:18" s="738" customFormat="1" ht="12.75" hidden="1">
      <c r="B50" s="661"/>
      <c r="C50" s="2714"/>
      <c r="D50" s="2680"/>
      <c r="E50" s="2715"/>
      <c r="F50" s="2716"/>
      <c r="G50" s="2716">
        <v>0</v>
      </c>
      <c r="H50" s="2717"/>
      <c r="I50" s="2717"/>
      <c r="J50" s="2717"/>
      <c r="K50" s="2716">
        <v>0</v>
      </c>
      <c r="L50" s="2716">
        <v>0</v>
      </c>
      <c r="M50" s="2716">
        <v>0</v>
      </c>
      <c r="N50" s="2716">
        <v>0</v>
      </c>
      <c r="O50" s="3551">
        <f>M50+N50</f>
        <v>0</v>
      </c>
      <c r="P50" s="7211"/>
      <c r="Q50" s="2718"/>
      <c r="R50" s="661"/>
    </row>
    <row r="51" spans="2:18" s="738" customFormat="1" ht="12.75">
      <c r="B51" s="661"/>
      <c r="C51" s="2714"/>
      <c r="D51" s="2680"/>
      <c r="E51" s="2715"/>
      <c r="F51" s="2716"/>
      <c r="G51" s="2716">
        <v>0</v>
      </c>
      <c r="H51" s="2717"/>
      <c r="I51" s="2717"/>
      <c r="J51" s="2717"/>
      <c r="K51" s="2716">
        <v>0</v>
      </c>
      <c r="L51" s="2716">
        <v>0</v>
      </c>
      <c r="M51" s="2716">
        <v>0</v>
      </c>
      <c r="N51" s="2716">
        <v>0</v>
      </c>
      <c r="O51" s="3551">
        <f>M51+N51</f>
        <v>0</v>
      </c>
      <c r="P51" s="7211"/>
      <c r="Q51" s="2718"/>
      <c r="R51" s="661"/>
    </row>
    <row r="52" spans="2:18" s="738" customFormat="1" ht="12.75">
      <c r="B52" s="661"/>
      <c r="C52" s="2015" t="s">
        <v>580</v>
      </c>
      <c r="D52" s="2013"/>
      <c r="E52" s="2013"/>
      <c r="F52" s="2013"/>
      <c r="G52" s="3205">
        <f>SUMIF($D$11:$D$51,"TRUE",G11:G51)</f>
        <v>0</v>
      </c>
      <c r="H52" s="2014"/>
      <c r="I52" s="2014"/>
      <c r="J52" s="2014"/>
      <c r="K52" s="3205">
        <f>SUMIF($D$11:$D$51,"TRUE",K11:K51)</f>
        <v>0</v>
      </c>
      <c r="L52" s="3205">
        <f>SUMIF($D$11:$D$51,"TRUE",L11:L51)</f>
        <v>0</v>
      </c>
      <c r="M52" s="3205">
        <f>SUMIF($D$11:$D$51,"TRUE",M11:M51)</f>
        <v>0</v>
      </c>
      <c r="N52" s="3205">
        <f>SUMIF($D$11:$D$51,"TRUE",N11:N51)</f>
        <v>0</v>
      </c>
      <c r="O52" s="3551">
        <f>M52+N52</f>
        <v>0</v>
      </c>
      <c r="P52" s="7211"/>
      <c r="Q52" s="2677"/>
      <c r="R52" s="661"/>
    </row>
    <row r="53" spans="2:18" s="738" customFormat="1" ht="13.5" thickBot="1">
      <c r="B53" s="661"/>
      <c r="C53" s="2054" t="s">
        <v>2235</v>
      </c>
      <c r="D53" s="2050"/>
      <c r="E53" s="2018"/>
      <c r="F53" s="2055"/>
      <c r="G53" s="3552">
        <f>SUM(G11:G51)</f>
        <v>0</v>
      </c>
      <c r="H53" s="2018"/>
      <c r="I53" s="2056"/>
      <c r="J53" s="2018"/>
      <c r="K53" s="3552">
        <f>SUM(K11:K51)</f>
        <v>0</v>
      </c>
      <c r="L53" s="3552">
        <f>SUM(L11:L51)</f>
        <v>0</v>
      </c>
      <c r="M53" s="3552">
        <f>SUM(M11:M51)</f>
        <v>0</v>
      </c>
      <c r="N53" s="3552">
        <f>SUM(N11:N51)</f>
        <v>0</v>
      </c>
      <c r="O53" s="3565">
        <f>M53+N53</f>
        <v>0</v>
      </c>
      <c r="P53" s="7212"/>
      <c r="Q53" s="2712"/>
      <c r="R53" s="661"/>
    </row>
    <row r="54" spans="2:18" s="1043" customFormat="1">
      <c r="B54" s="85"/>
      <c r="C54" s="85"/>
      <c r="D54" s="85"/>
      <c r="E54" s="85"/>
      <c r="F54" s="85"/>
      <c r="G54" s="85"/>
      <c r="H54" s="85"/>
      <c r="I54" s="85"/>
      <c r="J54" s="85"/>
      <c r="K54" s="85"/>
      <c r="L54" s="85"/>
      <c r="M54" s="85"/>
      <c r="N54" s="85"/>
      <c r="O54" s="85"/>
      <c r="P54" s="6181"/>
      <c r="Q54" s="85"/>
      <c r="R54" s="85"/>
    </row>
    <row r="55" spans="2:18" s="1043" customFormat="1">
      <c r="B55" s="85"/>
      <c r="C55" s="85"/>
      <c r="D55" s="85"/>
      <c r="E55" s="85"/>
      <c r="F55" s="85"/>
      <c r="G55" s="85"/>
      <c r="H55" s="85"/>
      <c r="I55" s="85"/>
      <c r="J55" s="85"/>
      <c r="K55" s="85"/>
      <c r="L55" s="85"/>
      <c r="M55" s="85"/>
      <c r="N55" s="85"/>
      <c r="O55" s="85"/>
      <c r="P55" s="6181"/>
      <c r="Q55" s="85"/>
      <c r="R55" s="85"/>
    </row>
    <row r="56" spans="2:18" s="1043" customFormat="1" ht="15.75" thickBot="1">
      <c r="B56" s="85"/>
      <c r="C56" s="85"/>
      <c r="D56" s="85"/>
      <c r="E56" s="85"/>
      <c r="F56" s="85"/>
      <c r="G56" s="85"/>
      <c r="H56" s="85"/>
      <c r="I56" s="85"/>
      <c r="J56" s="85"/>
      <c r="K56" s="85"/>
      <c r="L56" s="85"/>
      <c r="M56" s="85"/>
      <c r="N56" s="85"/>
      <c r="O56" s="85"/>
      <c r="P56" s="6181"/>
      <c r="Q56" s="85"/>
      <c r="R56" s="85"/>
    </row>
    <row r="57" spans="2:18" s="1043" customFormat="1">
      <c r="B57" s="85"/>
      <c r="C57" s="85"/>
      <c r="D57" s="85"/>
      <c r="E57" s="85"/>
      <c r="F57" s="1996" t="s">
        <v>2294</v>
      </c>
      <c r="G57" s="2000" t="s">
        <v>2295</v>
      </c>
      <c r="H57" s="2019" t="s">
        <v>2296</v>
      </c>
      <c r="I57" s="85"/>
      <c r="J57" s="85"/>
      <c r="K57" s="85"/>
      <c r="L57" s="85"/>
      <c r="M57" s="85"/>
      <c r="N57" s="85"/>
      <c r="O57" s="85"/>
      <c r="P57" s="6181"/>
      <c r="Q57" s="85"/>
      <c r="R57" s="85"/>
    </row>
    <row r="58" spans="2:18" s="1043" customFormat="1">
      <c r="B58" s="85"/>
      <c r="C58" s="85"/>
      <c r="D58" s="85"/>
      <c r="E58" s="662" t="s">
        <v>580</v>
      </c>
      <c r="F58" s="2020">
        <f t="shared" ref="F58:H59" si="1">M52</f>
        <v>0</v>
      </c>
      <c r="G58" s="2021">
        <f t="shared" si="1"/>
        <v>0</v>
      </c>
      <c r="H58" s="2022">
        <f t="shared" si="1"/>
        <v>0</v>
      </c>
      <c r="I58" s="85"/>
      <c r="J58" s="85"/>
      <c r="K58" s="85"/>
      <c r="L58" s="85"/>
      <c r="M58" s="85"/>
      <c r="N58" s="85"/>
      <c r="O58" s="85"/>
      <c r="P58" s="6181"/>
      <c r="Q58" s="85"/>
      <c r="R58" s="85"/>
    </row>
    <row r="59" spans="2:18" s="1043" customFormat="1" ht="15.75" thickBot="1">
      <c r="B59" s="85"/>
      <c r="C59" s="85"/>
      <c r="D59" s="85"/>
      <c r="E59" s="662" t="s">
        <v>44</v>
      </c>
      <c r="F59" s="2023">
        <f t="shared" si="1"/>
        <v>0</v>
      </c>
      <c r="G59" s="2024">
        <f t="shared" si="1"/>
        <v>0</v>
      </c>
      <c r="H59" s="2025">
        <f t="shared" si="1"/>
        <v>0</v>
      </c>
      <c r="I59" s="85"/>
      <c r="J59" s="85"/>
      <c r="K59" s="85"/>
      <c r="L59" s="85"/>
      <c r="M59" s="85"/>
      <c r="N59" s="85"/>
      <c r="O59" s="85"/>
      <c r="P59" s="6181"/>
      <c r="Q59" s="85"/>
      <c r="R59" s="85"/>
    </row>
    <row r="60" spans="2:18" s="1043" customFormat="1">
      <c r="B60" s="85"/>
      <c r="C60" s="85"/>
      <c r="D60" s="85"/>
      <c r="E60" s="85"/>
      <c r="F60" s="85"/>
      <c r="G60" s="85"/>
      <c r="H60" s="85"/>
      <c r="I60" s="85"/>
      <c r="J60" s="85"/>
      <c r="K60" s="85"/>
      <c r="L60" s="85"/>
      <c r="M60" s="85"/>
      <c r="N60" s="85"/>
      <c r="O60" s="85"/>
      <c r="P60" s="6181"/>
      <c r="Q60" s="85"/>
      <c r="R60" s="85"/>
    </row>
    <row r="61" spans="2:18" s="1043" customFormat="1">
      <c r="B61" s="85"/>
      <c r="C61" s="85"/>
      <c r="D61" s="237" t="s">
        <v>56</v>
      </c>
      <c r="E61" s="100" t="s">
        <v>2299</v>
      </c>
      <c r="F61" s="85"/>
      <c r="G61" s="85"/>
      <c r="H61" s="85"/>
      <c r="I61" s="85"/>
      <c r="J61" s="85"/>
      <c r="K61" s="85"/>
      <c r="L61" s="85"/>
      <c r="M61" s="85"/>
      <c r="N61" s="85"/>
      <c r="O61" s="85"/>
      <c r="P61" s="6181"/>
      <c r="Q61" s="3428" t="s">
        <v>1279</v>
      </c>
      <c r="R61" s="85"/>
    </row>
    <row r="62" spans="2:18" s="1043" customFormat="1">
      <c r="B62" s="85"/>
      <c r="C62" s="85"/>
      <c r="D62" s="85"/>
      <c r="E62" s="85"/>
      <c r="F62" s="85"/>
      <c r="G62" s="85"/>
      <c r="H62" s="85"/>
      <c r="I62" s="85"/>
      <c r="J62" s="85"/>
      <c r="K62" s="85"/>
      <c r="L62" s="85"/>
      <c r="M62" s="85"/>
      <c r="N62" s="85"/>
      <c r="O62" s="85"/>
      <c r="P62" s="6181"/>
      <c r="Q62" s="85"/>
      <c r="R62" s="85"/>
    </row>
    <row r="63" spans="2:18" s="1043" customFormat="1">
      <c r="P63" s="6182"/>
    </row>
    <row r="64" spans="2:18" s="1043" customFormat="1">
      <c r="P64" s="6182"/>
    </row>
  </sheetData>
  <sheetProtection formatCells="0" formatColumns="0" formatRows="0"/>
  <customSheetViews>
    <customSheetView guid="{CC70D5D3-3A1F-46AA-BDCE-F692C2C36BEE}">
      <selection activeCell="A11" sqref="A11:XFD13"/>
      <pageMargins left="0.7" right="0.7" top="0.75" bottom="0.75" header="0.3" footer="0.3"/>
    </customSheetView>
    <customSheetView guid="{41E394DC-1FDD-4D1F-8620-137B7012DC10}">
      <selection activeCell="H33" sqref="H33"/>
      <pageMargins left="0.7" right="0.7" top="0.75" bottom="0.75" header="0.3" footer="0.3"/>
    </customSheetView>
    <customSheetView guid="{E14211BF-3959-45CF-A937-AD36AACCEFAC}">
      <selection activeCell="H33" sqref="H33"/>
      <pageMargins left="0.7" right="0.7" top="0.75" bottom="0.75" header="0.3" footer="0.3"/>
    </customSheetView>
    <customSheetView guid="{F416BD5B-C3AD-4F61-AAB2-55950A9B7E72}">
      <selection activeCell="H33" sqref="H33"/>
      <pageMargins left="0.7" right="0.7" top="0.75" bottom="0.75" header="0.3" footer="0.3"/>
    </customSheetView>
  </customSheetViews>
  <mergeCells count="3">
    <mergeCell ref="D4:G4"/>
    <mergeCell ref="D5:G5"/>
    <mergeCell ref="C3:G3"/>
  </mergeCells>
  <hyperlinks>
    <hyperlink ref="Q61" location="Index!A1" display="Index" xr:uid="{00000000-0004-0000-5800-000000000000}"/>
  </hyperlink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9">
    <tabColor rgb="FFC00000"/>
  </sheetPr>
  <dimension ref="A1:K72"/>
  <sheetViews>
    <sheetView workbookViewId="0"/>
  </sheetViews>
  <sheetFormatPr defaultColWidth="0" defaultRowHeight="15" zeroHeight="1"/>
  <cols>
    <col min="1" max="2" width="9.140625" style="184" customWidth="1"/>
    <col min="3" max="3" width="21.42578125" style="184" customWidth="1"/>
    <col min="4" max="4" width="41.140625" style="184" customWidth="1"/>
    <col min="5" max="5" width="19.42578125" style="7080" customWidth="1"/>
    <col min="6" max="7" width="16.42578125" style="7080" customWidth="1"/>
    <col min="8" max="8" width="16.85546875" style="7080" customWidth="1"/>
    <col min="9" max="11" width="9.140625" style="184" customWidth="1"/>
    <col min="12" max="16384" width="9.140625" style="184" hidden="1"/>
  </cols>
  <sheetData>
    <row r="1" spans="1:11" ht="16.5">
      <c r="A1" s="927"/>
      <c r="B1" s="927"/>
      <c r="C1" s="1265"/>
      <c r="D1" s="1265"/>
      <c r="E1" s="5542"/>
      <c r="F1" s="5543"/>
      <c r="G1" s="5543"/>
      <c r="H1" s="5544"/>
      <c r="I1" s="927"/>
      <c r="J1" s="927"/>
      <c r="K1" s="927"/>
    </row>
    <row r="2" spans="1:11">
      <c r="A2" s="927"/>
      <c r="B2" s="661"/>
      <c r="C2" s="1266"/>
      <c r="D2" s="976"/>
      <c r="E2" s="5545"/>
      <c r="F2" s="5546"/>
      <c r="G2" s="5546"/>
      <c r="H2" s="5546"/>
      <c r="I2" s="661"/>
      <c r="J2" s="927"/>
      <c r="K2" s="927"/>
    </row>
    <row r="3" spans="1:11" ht="15.75" thickBot="1">
      <c r="A3" s="927"/>
      <c r="B3" s="661"/>
      <c r="C3" s="1266"/>
      <c r="D3" s="976"/>
      <c r="E3" s="5545"/>
      <c r="F3" s="5546"/>
      <c r="G3" s="5546"/>
      <c r="H3" s="5527" t="s">
        <v>2798</v>
      </c>
      <c r="I3" s="661"/>
      <c r="J3" s="927"/>
      <c r="K3" s="927"/>
    </row>
    <row r="4" spans="1:11" ht="36" customHeight="1" thickBot="1">
      <c r="A4" s="927"/>
      <c r="B4" s="661"/>
      <c r="C4" s="8374" t="s">
        <v>2804</v>
      </c>
      <c r="D4" s="8376"/>
      <c r="E4" s="5531"/>
      <c r="F4" s="5531"/>
      <c r="G4" s="5531"/>
      <c r="H4" s="5527"/>
      <c r="I4" s="661"/>
      <c r="J4" s="927"/>
      <c r="K4" s="927"/>
    </row>
    <row r="5" spans="1:11" ht="15.75">
      <c r="A5" s="927"/>
      <c r="B5" s="661"/>
      <c r="C5" s="2620" t="s">
        <v>57</v>
      </c>
      <c r="D5" s="2618" t="str">
        <f>'Page 20A'!D5</f>
        <v>ABC Company</v>
      </c>
      <c r="E5" s="5547"/>
      <c r="F5" s="5548"/>
      <c r="G5" s="5548"/>
      <c r="H5" s="5546"/>
      <c r="I5" s="661"/>
      <c r="J5" s="927"/>
      <c r="K5" s="927"/>
    </row>
    <row r="6" spans="1:11" ht="16.5" thickBot="1">
      <c r="A6" s="927"/>
      <c r="B6" s="661"/>
      <c r="C6" s="2621" t="s">
        <v>2719</v>
      </c>
      <c r="D6" s="2619">
        <f>'Page 20A'!D6</f>
        <v>44196</v>
      </c>
      <c r="E6" s="5547"/>
      <c r="F6" s="5548"/>
      <c r="G6" s="5548"/>
      <c r="H6" s="5546"/>
      <c r="I6" s="661"/>
      <c r="J6" s="927"/>
      <c r="K6" s="927"/>
    </row>
    <row r="7" spans="1:11">
      <c r="A7" s="927"/>
      <c r="B7" s="661"/>
      <c r="C7" s="1272"/>
      <c r="D7" s="1272"/>
      <c r="E7" s="5547"/>
      <c r="F7" s="5548"/>
      <c r="G7" s="5548"/>
      <c r="H7" s="5546"/>
      <c r="I7" s="661"/>
      <c r="J7" s="927"/>
      <c r="K7" s="927"/>
    </row>
    <row r="8" spans="1:11">
      <c r="A8" s="927"/>
      <c r="B8" s="661"/>
      <c r="C8" s="1285" t="s">
        <v>1027</v>
      </c>
      <c r="D8" s="1267"/>
      <c r="E8" s="5549"/>
      <c r="F8" s="5530"/>
      <c r="G8" s="5530"/>
      <c r="H8" s="5530"/>
      <c r="I8" s="661"/>
      <c r="J8" s="927"/>
      <c r="K8" s="927"/>
    </row>
    <row r="9" spans="1:11" ht="15.75" thickBot="1">
      <c r="A9" s="927"/>
      <c r="B9" s="661"/>
      <c r="C9" s="976"/>
      <c r="D9" s="976"/>
      <c r="E9" s="5546"/>
      <c r="F9" s="5546"/>
      <c r="G9" s="5546"/>
      <c r="H9" s="5546"/>
      <c r="I9" s="661"/>
      <c r="J9" s="927"/>
      <c r="K9" s="927"/>
    </row>
    <row r="10" spans="1:11">
      <c r="A10" s="927"/>
      <c r="B10" s="661"/>
      <c r="C10" s="7969" t="s">
        <v>1028</v>
      </c>
      <c r="D10" s="1279"/>
      <c r="E10" s="5550" t="s">
        <v>643</v>
      </c>
      <c r="F10" s="5550" t="s">
        <v>475</v>
      </c>
      <c r="G10" s="7963" t="s">
        <v>644</v>
      </c>
      <c r="H10" s="7970" t="s">
        <v>4735</v>
      </c>
      <c r="I10" s="661"/>
      <c r="J10" s="927"/>
      <c r="K10" s="927"/>
    </row>
    <row r="11" spans="1:11">
      <c r="A11" s="927"/>
      <c r="B11" s="661"/>
      <c r="C11" s="7971" t="s">
        <v>1029</v>
      </c>
      <c r="D11" s="7972" t="s">
        <v>2239</v>
      </c>
      <c r="E11" s="7964"/>
      <c r="F11" s="7964"/>
      <c r="G11" s="7964"/>
      <c r="H11" s="7973"/>
      <c r="I11" s="661"/>
      <c r="J11" s="927"/>
      <c r="K11" s="927"/>
    </row>
    <row r="12" spans="1:11">
      <c r="A12" s="927"/>
      <c r="B12" s="661"/>
      <c r="C12" s="7974"/>
      <c r="D12" s="1273"/>
      <c r="E12" s="5533"/>
      <c r="F12" s="5533"/>
      <c r="G12" s="7965"/>
      <c r="H12" s="5534"/>
      <c r="I12" s="661"/>
      <c r="J12" s="927"/>
      <c r="K12" s="927"/>
    </row>
    <row r="13" spans="1:11">
      <c r="A13" s="927"/>
      <c r="B13" s="661"/>
      <c r="C13" s="7975"/>
      <c r="D13" s="7976"/>
      <c r="E13" s="7977"/>
      <c r="F13" s="7977"/>
      <c r="G13" s="7966"/>
      <c r="H13" s="7978"/>
      <c r="I13" s="661"/>
      <c r="J13" s="927"/>
      <c r="K13" s="927"/>
    </row>
    <row r="14" spans="1:11">
      <c r="A14" s="927"/>
      <c r="B14" s="661"/>
      <c r="C14" s="7979" t="s">
        <v>1030</v>
      </c>
      <c r="D14" s="7980" t="s">
        <v>1031</v>
      </c>
      <c r="E14" s="7981">
        <f>SUM(E11:E13)</f>
        <v>0</v>
      </c>
      <c r="F14" s="7981">
        <f>SUM(F11:F13)</f>
        <v>0</v>
      </c>
      <c r="G14" s="7967">
        <f>SUM(G11:G13)</f>
        <v>0</v>
      </c>
      <c r="H14" s="7982">
        <f>SUM(H11:H13)</f>
        <v>0</v>
      </c>
      <c r="I14" s="661"/>
      <c r="J14" s="927"/>
      <c r="K14" s="927"/>
    </row>
    <row r="15" spans="1:11">
      <c r="A15" s="927"/>
      <c r="B15" s="661"/>
      <c r="C15" s="7971" t="s">
        <v>1032</v>
      </c>
      <c r="D15" s="7972" t="s">
        <v>2240</v>
      </c>
      <c r="E15" s="7964"/>
      <c r="F15" s="7964"/>
      <c r="G15" s="7964"/>
      <c r="H15" s="7973"/>
      <c r="I15" s="661"/>
      <c r="J15" s="927"/>
      <c r="K15" s="927"/>
    </row>
    <row r="16" spans="1:11">
      <c r="A16" s="927"/>
      <c r="B16" s="661"/>
      <c r="C16" s="7974"/>
      <c r="D16" s="1273"/>
      <c r="E16" s="5533"/>
      <c r="F16" s="5533"/>
      <c r="G16" s="7965"/>
      <c r="H16" s="5534"/>
      <c r="I16" s="661"/>
      <c r="J16" s="927"/>
      <c r="K16" s="927"/>
    </row>
    <row r="17" spans="1:11">
      <c r="A17" s="927"/>
      <c r="B17" s="661"/>
      <c r="C17" s="7983"/>
      <c r="D17" s="7976"/>
      <c r="E17" s="7977"/>
      <c r="F17" s="7977"/>
      <c r="G17" s="7966"/>
      <c r="H17" s="7978"/>
      <c r="I17" s="661"/>
      <c r="J17" s="927"/>
      <c r="K17" s="927"/>
    </row>
    <row r="18" spans="1:11">
      <c r="A18" s="927"/>
      <c r="B18" s="661"/>
      <c r="C18" s="7979" t="s">
        <v>1033</v>
      </c>
      <c r="D18" s="7980" t="s">
        <v>1034</v>
      </c>
      <c r="E18" s="7981">
        <f>SUM(E15:E17)</f>
        <v>0</v>
      </c>
      <c r="F18" s="7981">
        <f>SUM(F15:F17)</f>
        <v>0</v>
      </c>
      <c r="G18" s="7967">
        <f>SUM(G15:G17)</f>
        <v>0</v>
      </c>
      <c r="H18" s="7982">
        <f>SUM(H15:H17)</f>
        <v>0</v>
      </c>
      <c r="I18" s="661"/>
      <c r="J18" s="927"/>
      <c r="K18" s="927"/>
    </row>
    <row r="19" spans="1:11">
      <c r="A19" s="927"/>
      <c r="B19" s="661"/>
      <c r="C19" s="7971" t="s">
        <v>1035</v>
      </c>
      <c r="D19" s="7972" t="s">
        <v>2241</v>
      </c>
      <c r="E19" s="7964"/>
      <c r="F19" s="7964"/>
      <c r="G19" s="7964"/>
      <c r="H19" s="7973"/>
      <c r="I19" s="661"/>
      <c r="J19" s="927"/>
      <c r="K19" s="927"/>
    </row>
    <row r="20" spans="1:11">
      <c r="A20" s="927"/>
      <c r="B20" s="661"/>
      <c r="C20" s="7974"/>
      <c r="D20" s="1273"/>
      <c r="E20" s="5533"/>
      <c r="F20" s="5533"/>
      <c r="G20" s="7965"/>
      <c r="H20" s="5534"/>
      <c r="I20" s="661"/>
      <c r="J20" s="927"/>
      <c r="K20" s="927"/>
    </row>
    <row r="21" spans="1:11">
      <c r="A21" s="927"/>
      <c r="B21" s="661"/>
      <c r="C21" s="7983"/>
      <c r="D21" s="7976"/>
      <c r="E21" s="7977"/>
      <c r="F21" s="7977"/>
      <c r="G21" s="7966"/>
      <c r="H21" s="7978"/>
      <c r="I21" s="661"/>
      <c r="J21" s="927"/>
      <c r="K21" s="927"/>
    </row>
    <row r="22" spans="1:11" ht="15.75" thickBot="1">
      <c r="A22" s="927"/>
      <c r="B22" s="661"/>
      <c r="C22" s="1274" t="s">
        <v>1036</v>
      </c>
      <c r="D22" s="1275" t="s">
        <v>1037</v>
      </c>
      <c r="E22" s="5535">
        <f>SUM(E19:E21)</f>
        <v>0</v>
      </c>
      <c r="F22" s="5535">
        <f>SUM(F19:F21)</f>
        <v>0</v>
      </c>
      <c r="G22" s="7968">
        <f>SUM(G19:G21)</f>
        <v>0</v>
      </c>
      <c r="H22" s="5536">
        <f>SUM(H19:H21)</f>
        <v>0</v>
      </c>
      <c r="I22" s="661"/>
      <c r="J22" s="927"/>
      <c r="K22" s="927"/>
    </row>
    <row r="23" spans="1:11" ht="15.75" thickBot="1">
      <c r="A23" s="927"/>
      <c r="B23" s="661"/>
      <c r="C23" s="1264"/>
      <c r="D23" s="1263"/>
      <c r="E23" s="5551"/>
      <c r="F23" s="5551"/>
      <c r="G23" s="5546"/>
      <c r="H23" s="5546"/>
      <c r="I23" s="661"/>
      <c r="J23" s="927"/>
      <c r="K23" s="927"/>
    </row>
    <row r="24" spans="1:11">
      <c r="A24" s="927"/>
      <c r="B24" s="661"/>
      <c r="C24" s="7969" t="s">
        <v>1038</v>
      </c>
      <c r="D24" s="1279"/>
      <c r="E24" s="5550" t="s">
        <v>643</v>
      </c>
      <c r="F24" s="5550" t="s">
        <v>475</v>
      </c>
      <c r="G24" s="7963" t="s">
        <v>644</v>
      </c>
      <c r="H24" s="7970" t="s">
        <v>4735</v>
      </c>
      <c r="I24" s="661"/>
      <c r="J24" s="927"/>
      <c r="K24" s="927"/>
    </row>
    <row r="25" spans="1:11">
      <c r="A25" s="927"/>
      <c r="B25" s="661"/>
      <c r="C25" s="7971" t="s">
        <v>1039</v>
      </c>
      <c r="D25" s="7972" t="s">
        <v>2239</v>
      </c>
      <c r="E25" s="7964"/>
      <c r="F25" s="7964"/>
      <c r="G25" s="7964"/>
      <c r="H25" s="7973"/>
      <c r="I25" s="661"/>
      <c r="J25" s="927"/>
      <c r="K25" s="927"/>
    </row>
    <row r="26" spans="1:11">
      <c r="A26" s="927"/>
      <c r="B26" s="661"/>
      <c r="C26" s="7974"/>
      <c r="D26" s="1273"/>
      <c r="E26" s="5533"/>
      <c r="F26" s="5533"/>
      <c r="G26" s="7965"/>
      <c r="H26" s="5534"/>
      <c r="I26" s="661"/>
      <c r="J26" s="927"/>
      <c r="K26" s="927"/>
    </row>
    <row r="27" spans="1:11">
      <c r="A27" s="927"/>
      <c r="B27" s="661"/>
      <c r="C27" s="7975"/>
      <c r="D27" s="7976"/>
      <c r="E27" s="7977"/>
      <c r="F27" s="7977"/>
      <c r="G27" s="7966"/>
      <c r="H27" s="7978"/>
      <c r="I27" s="661"/>
      <c r="J27" s="927"/>
      <c r="K27" s="927"/>
    </row>
    <row r="28" spans="1:11">
      <c r="A28" s="927"/>
      <c r="B28" s="661"/>
      <c r="C28" s="7979" t="s">
        <v>1040</v>
      </c>
      <c r="D28" s="7980" t="s">
        <v>1041</v>
      </c>
      <c r="E28" s="7981">
        <f>SUM(E25:E27)</f>
        <v>0</v>
      </c>
      <c r="F28" s="7981">
        <f>SUM(F25:F27)</f>
        <v>0</v>
      </c>
      <c r="G28" s="7967">
        <f>SUM(G25:G27)</f>
        <v>0</v>
      </c>
      <c r="H28" s="7982">
        <f>SUM(H25:H27)</f>
        <v>0</v>
      </c>
      <c r="I28" s="661"/>
      <c r="J28" s="927"/>
      <c r="K28" s="927"/>
    </row>
    <row r="29" spans="1:11">
      <c r="A29" s="927"/>
      <c r="B29" s="661"/>
      <c r="C29" s="7971" t="s">
        <v>1042</v>
      </c>
      <c r="D29" s="7972" t="s">
        <v>2240</v>
      </c>
      <c r="E29" s="7964"/>
      <c r="F29" s="7964"/>
      <c r="G29" s="7964"/>
      <c r="H29" s="7973"/>
      <c r="I29" s="661"/>
      <c r="J29" s="927"/>
      <c r="K29" s="927"/>
    </row>
    <row r="30" spans="1:11">
      <c r="A30" s="927"/>
      <c r="B30" s="661"/>
      <c r="C30" s="7974"/>
      <c r="D30" s="1273"/>
      <c r="E30" s="5533"/>
      <c r="F30" s="5533"/>
      <c r="G30" s="7965"/>
      <c r="H30" s="5534"/>
      <c r="I30" s="661"/>
      <c r="J30" s="927"/>
      <c r="K30" s="927"/>
    </row>
    <row r="31" spans="1:11">
      <c r="A31" s="927"/>
      <c r="B31" s="661"/>
      <c r="C31" s="7983"/>
      <c r="D31" s="7976"/>
      <c r="E31" s="7977"/>
      <c r="F31" s="7977"/>
      <c r="G31" s="7966"/>
      <c r="H31" s="7978"/>
      <c r="I31" s="661"/>
      <c r="J31" s="927"/>
      <c r="K31" s="927"/>
    </row>
    <row r="32" spans="1:11">
      <c r="A32" s="927"/>
      <c r="B32" s="661"/>
      <c r="C32" s="7979" t="s">
        <v>1043</v>
      </c>
      <c r="D32" s="7980" t="s">
        <v>1044</v>
      </c>
      <c r="E32" s="7981">
        <f>SUM(E29:E31)</f>
        <v>0</v>
      </c>
      <c r="F32" s="7981">
        <f>SUM(F29:F31)</f>
        <v>0</v>
      </c>
      <c r="G32" s="7967">
        <f>SUM(G29:G31)</f>
        <v>0</v>
      </c>
      <c r="H32" s="7982">
        <f>SUM(H29:H31)</f>
        <v>0</v>
      </c>
      <c r="I32" s="661"/>
      <c r="J32" s="927"/>
      <c r="K32" s="927"/>
    </row>
    <row r="33" spans="1:11">
      <c r="A33" s="927"/>
      <c r="B33" s="661"/>
      <c r="C33" s="7971" t="s">
        <v>1045</v>
      </c>
      <c r="D33" s="7972" t="s">
        <v>2241</v>
      </c>
      <c r="E33" s="7964"/>
      <c r="F33" s="7964"/>
      <c r="G33" s="7964"/>
      <c r="H33" s="7973"/>
      <c r="I33" s="661"/>
      <c r="J33" s="927"/>
      <c r="K33" s="927"/>
    </row>
    <row r="34" spans="1:11">
      <c r="A34" s="927"/>
      <c r="B34" s="661"/>
      <c r="C34" s="7974"/>
      <c r="D34" s="1273"/>
      <c r="E34" s="5533"/>
      <c r="F34" s="5533"/>
      <c r="G34" s="7965"/>
      <c r="H34" s="5534"/>
      <c r="I34" s="661"/>
      <c r="J34" s="927"/>
      <c r="K34" s="927"/>
    </row>
    <row r="35" spans="1:11">
      <c r="A35" s="927"/>
      <c r="B35" s="661"/>
      <c r="C35" s="7983"/>
      <c r="D35" s="7976"/>
      <c r="E35" s="7977"/>
      <c r="F35" s="7977"/>
      <c r="G35" s="7966"/>
      <c r="H35" s="7978"/>
      <c r="I35" s="661"/>
      <c r="J35" s="927"/>
      <c r="K35" s="927"/>
    </row>
    <row r="36" spans="1:11" ht="15.75" thickBot="1">
      <c r="A36" s="927"/>
      <c r="B36" s="661"/>
      <c r="C36" s="1274" t="s">
        <v>1046</v>
      </c>
      <c r="D36" s="1275" t="s">
        <v>1047</v>
      </c>
      <c r="E36" s="5535">
        <f>SUM(E33:E35)</f>
        <v>0</v>
      </c>
      <c r="F36" s="5535">
        <f>SUM(F33:F35)</f>
        <v>0</v>
      </c>
      <c r="G36" s="7968">
        <f>SUM(G33:G35)</f>
        <v>0</v>
      </c>
      <c r="H36" s="5536">
        <f>SUM(H33:H35)</f>
        <v>0</v>
      </c>
      <c r="I36" s="661"/>
      <c r="J36" s="927"/>
      <c r="K36" s="927"/>
    </row>
    <row r="37" spans="1:11" ht="15.75" thickBot="1">
      <c r="A37" s="927"/>
      <c r="B37" s="661"/>
      <c r="C37" s="1264"/>
      <c r="D37" s="1263"/>
      <c r="E37" s="5551"/>
      <c r="F37" s="5551"/>
      <c r="G37" s="5546"/>
      <c r="H37" s="5546"/>
      <c r="I37" s="661"/>
      <c r="J37" s="927"/>
      <c r="K37" s="927"/>
    </row>
    <row r="38" spans="1:11">
      <c r="A38" s="927"/>
      <c r="B38" s="661"/>
      <c r="C38" s="7969" t="s">
        <v>1048</v>
      </c>
      <c r="D38" s="1279"/>
      <c r="E38" s="5550" t="s">
        <v>643</v>
      </c>
      <c r="F38" s="5550" t="s">
        <v>475</v>
      </c>
      <c r="G38" s="7963" t="s">
        <v>644</v>
      </c>
      <c r="H38" s="7970" t="s">
        <v>4735</v>
      </c>
      <c r="I38" s="661"/>
      <c r="J38" s="927"/>
      <c r="K38" s="927"/>
    </row>
    <row r="39" spans="1:11">
      <c r="A39" s="927"/>
      <c r="B39" s="661"/>
      <c r="C39" s="7971" t="s">
        <v>1049</v>
      </c>
      <c r="D39" s="7972" t="s">
        <v>2239</v>
      </c>
      <c r="E39" s="7964"/>
      <c r="F39" s="7964"/>
      <c r="G39" s="7964"/>
      <c r="H39" s="7973"/>
      <c r="I39" s="661"/>
      <c r="J39" s="927"/>
      <c r="K39" s="927"/>
    </row>
    <row r="40" spans="1:11">
      <c r="A40" s="927"/>
      <c r="B40" s="661"/>
      <c r="C40" s="7974"/>
      <c r="D40" s="1273"/>
      <c r="E40" s="5533"/>
      <c r="F40" s="5533"/>
      <c r="G40" s="7965"/>
      <c r="H40" s="5534"/>
      <c r="I40" s="661"/>
      <c r="J40" s="927"/>
      <c r="K40" s="927"/>
    </row>
    <row r="41" spans="1:11">
      <c r="A41" s="927"/>
      <c r="B41" s="661"/>
      <c r="C41" s="7975"/>
      <c r="D41" s="7976"/>
      <c r="E41" s="7977"/>
      <c r="F41" s="7977"/>
      <c r="G41" s="7966"/>
      <c r="H41" s="7978"/>
      <c r="I41" s="661"/>
      <c r="J41" s="927"/>
      <c r="K41" s="927"/>
    </row>
    <row r="42" spans="1:11">
      <c r="A42" s="927"/>
      <c r="B42" s="661"/>
      <c r="C42" s="7979" t="s">
        <v>1050</v>
      </c>
      <c r="D42" s="7980" t="s">
        <v>1062</v>
      </c>
      <c r="E42" s="7981">
        <f>SUM(E39:E41)</f>
        <v>0</v>
      </c>
      <c r="F42" s="7981">
        <f>SUM(F39:F41)</f>
        <v>0</v>
      </c>
      <c r="G42" s="7967">
        <f>SUM(G39:G41)</f>
        <v>0</v>
      </c>
      <c r="H42" s="7982">
        <f>SUM(H39:H41)</f>
        <v>0</v>
      </c>
      <c r="I42" s="661"/>
      <c r="J42" s="927"/>
      <c r="K42" s="927"/>
    </row>
    <row r="43" spans="1:11">
      <c r="A43" s="927"/>
      <c r="B43" s="661"/>
      <c r="C43" s="7971" t="s">
        <v>1051</v>
      </c>
      <c r="D43" s="7972" t="s">
        <v>2240</v>
      </c>
      <c r="E43" s="7964"/>
      <c r="F43" s="7964"/>
      <c r="G43" s="7964"/>
      <c r="H43" s="7973"/>
      <c r="I43" s="661"/>
      <c r="J43" s="927"/>
      <c r="K43" s="927"/>
    </row>
    <row r="44" spans="1:11">
      <c r="A44" s="927"/>
      <c r="B44" s="661"/>
      <c r="C44" s="7974"/>
      <c r="D44" s="1273"/>
      <c r="E44" s="5533"/>
      <c r="F44" s="5533"/>
      <c r="G44" s="7965"/>
      <c r="H44" s="5534"/>
      <c r="I44" s="661"/>
      <c r="J44" s="927"/>
      <c r="K44" s="927"/>
    </row>
    <row r="45" spans="1:11">
      <c r="A45" s="927"/>
      <c r="B45" s="661"/>
      <c r="C45" s="7983"/>
      <c r="D45" s="7976"/>
      <c r="E45" s="7977"/>
      <c r="F45" s="7977"/>
      <c r="G45" s="7966"/>
      <c r="H45" s="7978"/>
      <c r="I45" s="661"/>
      <c r="J45" s="927"/>
      <c r="K45" s="927"/>
    </row>
    <row r="46" spans="1:11">
      <c r="A46" s="927"/>
      <c r="B46" s="661"/>
      <c r="C46" s="7979" t="s">
        <v>1052</v>
      </c>
      <c r="D46" s="7980" t="s">
        <v>1063</v>
      </c>
      <c r="E46" s="7981">
        <f>SUM(E43:E45)</f>
        <v>0</v>
      </c>
      <c r="F46" s="7981">
        <f>SUM(F43:F45)</f>
        <v>0</v>
      </c>
      <c r="G46" s="7967">
        <f>SUM(G43:G45)</f>
        <v>0</v>
      </c>
      <c r="H46" s="7982">
        <f>SUM(H43:H45)</f>
        <v>0</v>
      </c>
      <c r="I46" s="661"/>
      <c r="J46" s="927"/>
      <c r="K46" s="927"/>
    </row>
    <row r="47" spans="1:11">
      <c r="A47" s="927"/>
      <c r="B47" s="661"/>
      <c r="C47" s="7971" t="s">
        <v>1053</v>
      </c>
      <c r="D47" s="7972" t="s">
        <v>2241</v>
      </c>
      <c r="E47" s="7964"/>
      <c r="F47" s="7964"/>
      <c r="G47" s="7964"/>
      <c r="H47" s="7973"/>
      <c r="I47" s="661"/>
      <c r="J47" s="927"/>
      <c r="K47" s="927"/>
    </row>
    <row r="48" spans="1:11">
      <c r="A48" s="927"/>
      <c r="B48" s="661"/>
      <c r="C48" s="7974"/>
      <c r="D48" s="1273"/>
      <c r="E48" s="5533"/>
      <c r="F48" s="5533"/>
      <c r="G48" s="7965"/>
      <c r="H48" s="5534"/>
      <c r="I48" s="661"/>
      <c r="J48" s="927"/>
      <c r="K48" s="927"/>
    </row>
    <row r="49" spans="1:11">
      <c r="A49" s="927"/>
      <c r="B49" s="661"/>
      <c r="C49" s="7983"/>
      <c r="D49" s="7976"/>
      <c r="E49" s="7977"/>
      <c r="F49" s="7977"/>
      <c r="G49" s="7966"/>
      <c r="H49" s="7978"/>
      <c r="I49" s="661"/>
      <c r="J49" s="927"/>
      <c r="K49" s="927"/>
    </row>
    <row r="50" spans="1:11" ht="15.75" thickBot="1">
      <c r="A50" s="927"/>
      <c r="B50" s="661"/>
      <c r="C50" s="1274" t="s">
        <v>1054</v>
      </c>
      <c r="D50" s="1275" t="s">
        <v>1064</v>
      </c>
      <c r="E50" s="5535">
        <f>SUM(E47:E49)</f>
        <v>0</v>
      </c>
      <c r="F50" s="5535">
        <f>SUM(F47:F49)</f>
        <v>0</v>
      </c>
      <c r="G50" s="7968">
        <f>SUM(G47:G49)</f>
        <v>0</v>
      </c>
      <c r="H50" s="5536">
        <f>SUM(H47:H49)</f>
        <v>0</v>
      </c>
      <c r="I50" s="661"/>
      <c r="J50" s="927"/>
      <c r="K50" s="927"/>
    </row>
    <row r="51" spans="1:11" ht="15.75" thickBot="1">
      <c r="A51" s="927"/>
      <c r="B51" s="661"/>
      <c r="C51" s="1276"/>
      <c r="D51" s="1277"/>
      <c r="E51" s="5538"/>
      <c r="F51" s="5538"/>
      <c r="G51" s="5538"/>
      <c r="H51" s="5538"/>
      <c r="I51" s="661"/>
      <c r="J51" s="927"/>
      <c r="K51" s="927"/>
    </row>
    <row r="52" spans="1:11">
      <c r="A52" s="927"/>
      <c r="B52" s="661"/>
      <c r="C52" s="7969" t="s">
        <v>1055</v>
      </c>
      <c r="D52" s="1279"/>
      <c r="E52" s="5550" t="s">
        <v>643</v>
      </c>
      <c r="F52" s="5550" t="s">
        <v>475</v>
      </c>
      <c r="G52" s="7963" t="s">
        <v>644</v>
      </c>
      <c r="H52" s="7970" t="s">
        <v>4735</v>
      </c>
      <c r="I52" s="661"/>
      <c r="J52" s="927"/>
      <c r="K52" s="927"/>
    </row>
    <row r="53" spans="1:11">
      <c r="A53" s="927"/>
      <c r="B53" s="661"/>
      <c r="C53" s="7971" t="s">
        <v>1056</v>
      </c>
      <c r="D53" s="7972" t="s">
        <v>2239</v>
      </c>
      <c r="E53" s="7964"/>
      <c r="F53" s="7964"/>
      <c r="G53" s="7964"/>
      <c r="H53" s="7973"/>
      <c r="I53" s="661"/>
      <c r="J53" s="927"/>
      <c r="K53" s="927"/>
    </row>
    <row r="54" spans="1:11">
      <c r="A54" s="927"/>
      <c r="B54" s="661"/>
      <c r="C54" s="7974"/>
      <c r="D54" s="1273"/>
      <c r="E54" s="5533"/>
      <c r="F54" s="5533"/>
      <c r="G54" s="7965"/>
      <c r="H54" s="5534"/>
      <c r="I54" s="661"/>
      <c r="J54" s="927"/>
      <c r="K54" s="927"/>
    </row>
    <row r="55" spans="1:11">
      <c r="A55" s="927"/>
      <c r="B55" s="661"/>
      <c r="C55" s="7975"/>
      <c r="D55" s="7976"/>
      <c r="E55" s="7977"/>
      <c r="F55" s="7977"/>
      <c r="G55" s="7966"/>
      <c r="H55" s="7978"/>
      <c r="I55" s="661"/>
      <c r="J55" s="927"/>
      <c r="K55" s="927"/>
    </row>
    <row r="56" spans="1:11">
      <c r="A56" s="927"/>
      <c r="B56" s="661"/>
      <c r="C56" s="7979" t="s">
        <v>1057</v>
      </c>
      <c r="D56" s="7980" t="s">
        <v>1065</v>
      </c>
      <c r="E56" s="7981">
        <f>SUM(E53:E55)</f>
        <v>0</v>
      </c>
      <c r="F56" s="7981">
        <f>SUM(F53:F55)</f>
        <v>0</v>
      </c>
      <c r="G56" s="7967">
        <f>SUM(G53:G55)</f>
        <v>0</v>
      </c>
      <c r="H56" s="7982">
        <f>SUM(H53:H55)</f>
        <v>0</v>
      </c>
      <c r="I56" s="661"/>
      <c r="J56" s="927"/>
      <c r="K56" s="927"/>
    </row>
    <row r="57" spans="1:11">
      <c r="A57" s="927"/>
      <c r="B57" s="661"/>
      <c r="C57" s="7971" t="s">
        <v>1058</v>
      </c>
      <c r="D57" s="7972" t="s">
        <v>2240</v>
      </c>
      <c r="E57" s="7964"/>
      <c r="F57" s="7964"/>
      <c r="G57" s="7964"/>
      <c r="H57" s="7973"/>
      <c r="I57" s="661"/>
      <c r="J57" s="927"/>
      <c r="K57" s="927"/>
    </row>
    <row r="58" spans="1:11">
      <c r="A58" s="927"/>
      <c r="B58" s="661"/>
      <c r="C58" s="7974"/>
      <c r="D58" s="1273"/>
      <c r="E58" s="5533"/>
      <c r="F58" s="5533"/>
      <c r="G58" s="7965"/>
      <c r="H58" s="5534"/>
      <c r="I58" s="661"/>
      <c r="J58" s="927"/>
      <c r="K58" s="927"/>
    </row>
    <row r="59" spans="1:11">
      <c r="A59" s="927"/>
      <c r="B59" s="661"/>
      <c r="C59" s="7983"/>
      <c r="D59" s="7976"/>
      <c r="E59" s="7977"/>
      <c r="F59" s="7977"/>
      <c r="G59" s="7966"/>
      <c r="H59" s="7978"/>
      <c r="I59" s="661"/>
      <c r="J59" s="927"/>
      <c r="K59" s="927"/>
    </row>
    <row r="60" spans="1:11">
      <c r="A60" s="927"/>
      <c r="B60" s="661"/>
      <c r="C60" s="7979" t="s">
        <v>1059</v>
      </c>
      <c r="D60" s="7980" t="s">
        <v>1066</v>
      </c>
      <c r="E60" s="7981">
        <f>SUM(E57:E59)</f>
        <v>0</v>
      </c>
      <c r="F60" s="7981">
        <f>SUM(F57:F59)</f>
        <v>0</v>
      </c>
      <c r="G60" s="7967">
        <f>SUM(G57:G59)</f>
        <v>0</v>
      </c>
      <c r="H60" s="7982">
        <f>SUM(H57:H59)</f>
        <v>0</v>
      </c>
      <c r="I60" s="661"/>
      <c r="J60" s="927"/>
      <c r="K60" s="927"/>
    </row>
    <row r="61" spans="1:11">
      <c r="A61" s="927"/>
      <c r="B61" s="661"/>
      <c r="C61" s="7971" t="s">
        <v>1060</v>
      </c>
      <c r="D61" s="7972" t="s">
        <v>2241</v>
      </c>
      <c r="E61" s="7964"/>
      <c r="F61" s="7964"/>
      <c r="G61" s="7964"/>
      <c r="H61" s="7973"/>
      <c r="I61" s="661"/>
      <c r="J61" s="927"/>
      <c r="K61" s="927"/>
    </row>
    <row r="62" spans="1:11">
      <c r="A62" s="927"/>
      <c r="B62" s="661"/>
      <c r="C62" s="7974"/>
      <c r="D62" s="1273"/>
      <c r="E62" s="5533"/>
      <c r="F62" s="5533"/>
      <c r="G62" s="7965"/>
      <c r="H62" s="5534"/>
      <c r="I62" s="661"/>
      <c r="J62" s="927"/>
      <c r="K62" s="927"/>
    </row>
    <row r="63" spans="1:11">
      <c r="A63" s="927"/>
      <c r="B63" s="661"/>
      <c r="C63" s="7983"/>
      <c r="D63" s="7976"/>
      <c r="E63" s="7977"/>
      <c r="F63" s="7977"/>
      <c r="G63" s="7966"/>
      <c r="H63" s="7978"/>
      <c r="I63" s="661"/>
      <c r="J63" s="927"/>
      <c r="K63" s="927"/>
    </row>
    <row r="64" spans="1:11" ht="15.75" thickBot="1">
      <c r="A64" s="927"/>
      <c r="B64" s="661"/>
      <c r="C64" s="1274" t="s">
        <v>1061</v>
      </c>
      <c r="D64" s="1275" t="s">
        <v>1067</v>
      </c>
      <c r="E64" s="5535">
        <f>SUM(E61:E63)</f>
        <v>0</v>
      </c>
      <c r="F64" s="5535">
        <f>SUM(F61:F63)</f>
        <v>0</v>
      </c>
      <c r="G64" s="7968">
        <f>SUM(G61:G63)</f>
        <v>0</v>
      </c>
      <c r="H64" s="5536">
        <f>SUM(H61:H63)</f>
        <v>0</v>
      </c>
      <c r="I64" s="661"/>
      <c r="J64" s="927"/>
      <c r="K64" s="927"/>
    </row>
    <row r="65" spans="1:11">
      <c r="A65" s="927"/>
      <c r="B65" s="661"/>
      <c r="C65" s="1276"/>
      <c r="D65" s="1277"/>
      <c r="E65" s="5538"/>
      <c r="F65" s="5538"/>
      <c r="G65" s="5538"/>
      <c r="H65" s="5538"/>
      <c r="I65" s="661"/>
      <c r="J65" s="927"/>
      <c r="K65" s="927"/>
    </row>
    <row r="66" spans="1:11">
      <c r="A66" s="927"/>
      <c r="B66" s="661"/>
      <c r="C66" s="138" t="s">
        <v>56</v>
      </c>
      <c r="D66" s="1263"/>
      <c r="E66" s="5551"/>
      <c r="F66" s="5551"/>
      <c r="G66" s="5551"/>
      <c r="H66" s="5546"/>
      <c r="I66" s="661"/>
      <c r="J66" s="927"/>
      <c r="K66" s="927"/>
    </row>
    <row r="67" spans="1:11">
      <c r="A67" s="927"/>
      <c r="B67" s="661"/>
      <c r="C67" s="60" t="s">
        <v>922</v>
      </c>
      <c r="D67" s="976"/>
      <c r="E67" s="5546"/>
      <c r="F67" s="5546"/>
      <c r="G67" s="5546"/>
      <c r="H67" s="5546"/>
      <c r="I67" s="661"/>
      <c r="J67" s="927"/>
      <c r="K67" s="927"/>
    </row>
    <row r="68" spans="1:11">
      <c r="A68" s="927"/>
      <c r="B68" s="661"/>
      <c r="C68" s="976"/>
      <c r="D68" s="976"/>
      <c r="E68" s="5546"/>
      <c r="F68" s="5546"/>
      <c r="G68" s="5546"/>
      <c r="H68" s="5546"/>
      <c r="I68" s="661"/>
      <c r="J68" s="927"/>
      <c r="K68" s="927"/>
    </row>
    <row r="69" spans="1:11">
      <c r="A69" s="927"/>
      <c r="B69" s="661"/>
      <c r="C69" s="1278"/>
      <c r="D69" s="1278"/>
      <c r="E69" s="5552"/>
      <c r="F69" s="5552"/>
      <c r="G69" s="5552"/>
      <c r="H69" s="5552"/>
      <c r="I69" s="661"/>
      <c r="J69" s="927"/>
      <c r="K69" s="927"/>
    </row>
    <row r="70" spans="1:11">
      <c r="A70" s="927"/>
      <c r="B70" s="661"/>
      <c r="C70" s="661"/>
      <c r="D70" s="661"/>
      <c r="E70" s="5553"/>
      <c r="F70" s="5553"/>
      <c r="G70" s="5553"/>
      <c r="H70" s="5553"/>
      <c r="I70" s="661"/>
      <c r="J70" s="927"/>
      <c r="K70" s="927"/>
    </row>
    <row r="71" spans="1:11">
      <c r="A71" s="927"/>
      <c r="B71" s="661"/>
      <c r="C71" s="661"/>
      <c r="D71" s="661"/>
      <c r="E71" s="5553"/>
      <c r="F71" s="5553"/>
      <c r="G71" s="5553"/>
      <c r="H71" s="5553"/>
      <c r="I71" s="661"/>
      <c r="J71" s="927"/>
      <c r="K71" s="927"/>
    </row>
    <row r="72" spans="1:11">
      <c r="A72" s="927"/>
      <c r="B72" s="927"/>
      <c r="C72" s="927"/>
      <c r="D72" s="927"/>
      <c r="E72" s="5554"/>
      <c r="F72" s="5554"/>
      <c r="G72" s="5554"/>
      <c r="H72" s="5554"/>
      <c r="I72" s="927"/>
      <c r="J72" s="927"/>
      <c r="K72" s="927"/>
    </row>
  </sheetData>
  <customSheetViews>
    <customSheetView guid="{CC70D5D3-3A1F-46AA-BDCE-F692C2C36BEE}">
      <selection activeCell="H3" sqref="H3"/>
      <pageMargins left="0.7" right="0.7" top="0.75" bottom="0.75" header="0.3" footer="0.3"/>
    </customSheetView>
    <customSheetView guid="{41E394DC-1FDD-4D1F-8620-137B7012DC10}" topLeftCell="A40">
      <selection activeCell="D50" sqref="D50"/>
      <pageMargins left="0.7" right="0.7" top="0.75" bottom="0.75" header="0.3" footer="0.3"/>
    </customSheetView>
    <customSheetView guid="{DD364770-73A1-4C6D-9516-629A57F0EB18}" topLeftCell="A28">
      <selection activeCell="D50" sqref="D50"/>
      <pageMargins left="0.7" right="0.7" top="0.75" bottom="0.75" header="0.3" footer="0.3"/>
    </customSheetView>
    <customSheetView guid="{E14211BF-3959-45CF-A937-AD36AACCEFAC}" topLeftCell="A40">
      <selection activeCell="D50" sqref="D50"/>
      <pageMargins left="0.7" right="0.7" top="0.75" bottom="0.75" header="0.3" footer="0.3"/>
    </customSheetView>
    <customSheetView guid="{F416BD5B-C3AD-4F61-AAB2-55950A9B7E72}">
      <selection activeCell="E32" sqref="E32"/>
      <pageMargins left="0.7" right="0.7" top="0.75" bottom="0.75" header="0.3" footer="0.3"/>
    </customSheetView>
  </customSheetViews>
  <mergeCells count="1">
    <mergeCell ref="C4:D4"/>
  </mergeCells>
  <pageMargins left="0.7" right="0.7" top="0.75" bottom="0.75" header="0.3" footer="0.3"/>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codeName="Sheet88">
    <tabColor rgb="FFFF0000"/>
  </sheetPr>
  <dimension ref="A1:Q58"/>
  <sheetViews>
    <sheetView workbookViewId="0">
      <selection activeCell="C50" sqref="C50"/>
    </sheetView>
  </sheetViews>
  <sheetFormatPr defaultColWidth="0" defaultRowHeight="15" zeroHeight="1"/>
  <cols>
    <col min="1" max="2" width="9.140625" style="6944" customWidth="1"/>
    <col min="3" max="3" width="27.7109375" style="6944" bestFit="1" customWidth="1"/>
    <col min="4" max="4" width="24.85546875" style="6944" customWidth="1"/>
    <col min="5" max="5" width="19" style="6944" bestFit="1" customWidth="1"/>
    <col min="6" max="6" width="16.28515625" style="6944" customWidth="1"/>
    <col min="7" max="7" width="21.140625" style="6944" customWidth="1"/>
    <col min="8" max="8" width="18.42578125" style="6944" customWidth="1"/>
    <col min="9" max="9" width="19.7109375" style="6944" customWidth="1"/>
    <col min="10" max="10" width="18.42578125" style="6944" customWidth="1"/>
    <col min="11" max="11" width="23.7109375" style="6944" customWidth="1"/>
    <col min="12" max="12" width="14.140625" style="6944" bestFit="1" customWidth="1"/>
    <col min="13" max="13" width="18" style="6944" bestFit="1" customWidth="1"/>
    <col min="14" max="14" width="14" style="6944" bestFit="1" customWidth="1"/>
    <col min="15" max="15" width="23" style="6944" customWidth="1"/>
    <col min="16" max="17" width="9.140625" style="6944" customWidth="1"/>
    <col min="18" max="16384" width="9.140625" style="6944" hidden="1"/>
  </cols>
  <sheetData>
    <row r="1" spans="1:17">
      <c r="A1" s="1043"/>
      <c r="B1" s="1043"/>
      <c r="C1" s="1043"/>
      <c r="D1" s="1043"/>
      <c r="E1" s="1043"/>
      <c r="F1" s="1043"/>
      <c r="G1" s="1043"/>
      <c r="H1" s="1043"/>
      <c r="I1" s="1043"/>
      <c r="J1" s="1043"/>
      <c r="K1" s="1043"/>
      <c r="L1" s="1043"/>
      <c r="M1" s="1043"/>
      <c r="N1" s="1043"/>
      <c r="O1" s="1043"/>
      <c r="P1" s="1043"/>
      <c r="Q1" s="1043"/>
    </row>
    <row r="2" spans="1:17" ht="15.75" thickBot="1">
      <c r="A2" s="1043"/>
      <c r="B2" s="85"/>
      <c r="C2" s="85"/>
      <c r="D2" s="85"/>
      <c r="E2" s="85"/>
      <c r="F2" s="85"/>
      <c r="G2" s="85"/>
      <c r="H2" s="85"/>
      <c r="I2" s="85"/>
      <c r="J2" s="85"/>
      <c r="K2" s="85"/>
      <c r="L2" s="85"/>
      <c r="M2" s="85"/>
      <c r="N2" s="85"/>
      <c r="O2" s="85"/>
      <c r="P2" s="85"/>
      <c r="Q2" s="1043"/>
    </row>
    <row r="3" spans="1:17" ht="16.5" thickBot="1">
      <c r="A3" s="1043"/>
      <c r="B3" s="85"/>
      <c r="C3" s="8374" t="s">
        <v>2908</v>
      </c>
      <c r="D3" s="8375"/>
      <c r="E3" s="8376"/>
      <c r="F3" s="1159"/>
      <c r="G3" s="2026"/>
      <c r="H3" s="2026"/>
      <c r="I3" s="2026"/>
      <c r="J3" s="2026"/>
      <c r="K3" s="2026"/>
      <c r="L3" s="2026"/>
      <c r="M3" s="2026"/>
      <c r="N3" s="2026"/>
      <c r="O3" s="62" t="s">
        <v>2885</v>
      </c>
      <c r="P3" s="85"/>
      <c r="Q3" s="1043"/>
    </row>
    <row r="4" spans="1:17" ht="15.75">
      <c r="A4" s="1043"/>
      <c r="B4" s="85"/>
      <c r="C4" s="2625" t="s">
        <v>57</v>
      </c>
      <c r="D4" s="8358" t="str">
        <f>AM!D4</f>
        <v>ABC Company</v>
      </c>
      <c r="E4" s="8360"/>
      <c r="F4" s="1159"/>
      <c r="G4" s="2026"/>
      <c r="H4" s="2026"/>
      <c r="I4" s="2026"/>
      <c r="J4" s="2026"/>
      <c r="K4" s="2026"/>
      <c r="L4" s="2026"/>
      <c r="M4" s="2026"/>
      <c r="N4" s="2026"/>
      <c r="O4" s="2026"/>
      <c r="P4" s="85"/>
      <c r="Q4" s="1043"/>
    </row>
    <row r="5" spans="1:17" ht="16.5" thickBot="1">
      <c r="A5" s="1043"/>
      <c r="B5" s="85"/>
      <c r="C5" s="2629" t="s">
        <v>2719</v>
      </c>
      <c r="D5" s="8364">
        <f>AM!D5</f>
        <v>44196</v>
      </c>
      <c r="E5" s="8366"/>
      <c r="F5" s="1159"/>
      <c r="G5" s="2028"/>
      <c r="H5" s="2028"/>
      <c r="I5" s="2028"/>
      <c r="J5" s="2028"/>
      <c r="K5" s="2028"/>
      <c r="L5" s="2028"/>
      <c r="M5" s="2028"/>
      <c r="N5" s="2028"/>
      <c r="O5" s="2028"/>
      <c r="P5" s="85"/>
      <c r="Q5" s="1043"/>
    </row>
    <row r="6" spans="1:17" ht="15.75">
      <c r="A6" s="1043"/>
      <c r="B6" s="85"/>
      <c r="C6" s="1159"/>
      <c r="D6" s="1159"/>
      <c r="E6" s="2040"/>
      <c r="F6" s="1159"/>
      <c r="G6" s="1159"/>
      <c r="H6" s="1159"/>
      <c r="I6" s="1159"/>
      <c r="J6" s="1159"/>
      <c r="K6" s="1159"/>
      <c r="L6" s="1159"/>
      <c r="M6" s="1159"/>
      <c r="N6" s="1159"/>
      <c r="O6" s="1159"/>
      <c r="P6" s="85"/>
      <c r="Q6" s="1043"/>
    </row>
    <row r="7" spans="1:17" ht="16.5" thickBot="1">
      <c r="A7" s="1043"/>
      <c r="B7" s="85"/>
      <c r="C7" s="1159"/>
      <c r="D7" s="1159"/>
      <c r="E7" s="1159"/>
      <c r="F7" s="1159"/>
      <c r="G7" s="1159"/>
      <c r="H7" s="1159"/>
      <c r="I7" s="1159"/>
      <c r="J7" s="1159"/>
      <c r="K7" s="1159"/>
      <c r="L7" s="1159"/>
      <c r="M7" s="1159"/>
      <c r="N7" s="1159"/>
      <c r="O7" s="1159"/>
      <c r="P7" s="85"/>
      <c r="Q7" s="1043"/>
    </row>
    <row r="8" spans="1:17" s="149" customFormat="1" ht="25.5">
      <c r="A8" s="738"/>
      <c r="B8" s="661"/>
      <c r="C8" s="2070" t="s">
        <v>4852</v>
      </c>
      <c r="D8" s="1992" t="s">
        <v>2288</v>
      </c>
      <c r="E8" s="2002" t="s">
        <v>2308</v>
      </c>
      <c r="F8" s="1992" t="s">
        <v>2289</v>
      </c>
      <c r="G8" s="1994" t="s">
        <v>2290</v>
      </c>
      <c r="H8" s="1992" t="s">
        <v>2291</v>
      </c>
      <c r="I8" s="1994" t="s">
        <v>2292</v>
      </c>
      <c r="J8" s="1992" t="s">
        <v>2293</v>
      </c>
      <c r="K8" s="1994" t="s">
        <v>4630</v>
      </c>
      <c r="L8" s="1992" t="s">
        <v>2294</v>
      </c>
      <c r="M8" s="1994" t="s">
        <v>2295</v>
      </c>
      <c r="N8" s="1992" t="s">
        <v>2296</v>
      </c>
      <c r="O8" s="2031" t="s">
        <v>2297</v>
      </c>
      <c r="Q8" s="738"/>
    </row>
    <row r="9" spans="1:17" s="149" customFormat="1" ht="12.75">
      <c r="A9" s="738"/>
      <c r="B9" s="661"/>
      <c r="C9" s="2003"/>
      <c r="D9" s="2004" t="s">
        <v>344</v>
      </c>
      <c r="E9" s="2005"/>
      <c r="F9" s="2006"/>
      <c r="G9" s="2005"/>
      <c r="H9" s="2006"/>
      <c r="I9" s="2007"/>
      <c r="J9" s="2006"/>
      <c r="K9" s="2005"/>
      <c r="L9" s="2006"/>
      <c r="M9" s="2008"/>
      <c r="N9" s="2033" t="s">
        <v>2304</v>
      </c>
      <c r="O9" s="2045"/>
      <c r="P9" s="219"/>
      <c r="Q9" s="738"/>
    </row>
    <row r="10" spans="1:17" s="149" customFormat="1" ht="12.75">
      <c r="A10" s="738"/>
      <c r="B10" s="661"/>
      <c r="C10" s="2071" t="s">
        <v>392</v>
      </c>
      <c r="D10" s="2072" t="s">
        <v>409</v>
      </c>
      <c r="E10" s="2072" t="s">
        <v>410</v>
      </c>
      <c r="F10" s="2072" t="s">
        <v>411</v>
      </c>
      <c r="G10" s="2072" t="s">
        <v>412</v>
      </c>
      <c r="H10" s="2072" t="s">
        <v>413</v>
      </c>
      <c r="I10" s="2072" t="s">
        <v>414</v>
      </c>
      <c r="J10" s="2072" t="s">
        <v>415</v>
      </c>
      <c r="K10" s="2072" t="s">
        <v>416</v>
      </c>
      <c r="L10" s="2072" t="s">
        <v>417</v>
      </c>
      <c r="M10" s="2072" t="s">
        <v>418</v>
      </c>
      <c r="N10" s="2072" t="s">
        <v>419</v>
      </c>
      <c r="O10" s="2073" t="s">
        <v>420</v>
      </c>
      <c r="P10" s="2048"/>
      <c r="Q10" s="738"/>
    </row>
    <row r="11" spans="1:17" s="149" customFormat="1" ht="12.75">
      <c r="A11" s="738"/>
      <c r="B11" s="661"/>
      <c r="C11" s="2709"/>
      <c r="D11" s="2680"/>
      <c r="E11" s="2680"/>
      <c r="F11" s="2680"/>
      <c r="G11" s="2680">
        <v>0</v>
      </c>
      <c r="H11" s="2710"/>
      <c r="I11" s="2710"/>
      <c r="J11" s="2710"/>
      <c r="K11" s="2680">
        <v>0</v>
      </c>
      <c r="L11" s="2680">
        <v>0</v>
      </c>
      <c r="M11" s="2680">
        <v>0</v>
      </c>
      <c r="N11" s="3551">
        <f>L11+M11</f>
        <v>0</v>
      </c>
      <c r="O11" s="2711"/>
      <c r="P11" s="661"/>
      <c r="Q11" s="738"/>
    </row>
    <row r="12" spans="1:17" s="149" customFormat="1" ht="12.75">
      <c r="A12" s="738"/>
      <c r="B12" s="661"/>
      <c r="C12" s="2709"/>
      <c r="D12" s="2680"/>
      <c r="E12" s="2680"/>
      <c r="F12" s="2680"/>
      <c r="G12" s="2680">
        <v>0</v>
      </c>
      <c r="H12" s="2710"/>
      <c r="I12" s="2710"/>
      <c r="J12" s="2710"/>
      <c r="K12" s="2680">
        <v>0</v>
      </c>
      <c r="L12" s="2680">
        <v>0</v>
      </c>
      <c r="M12" s="2680">
        <v>0</v>
      </c>
      <c r="N12" s="3551">
        <f>L12+M12</f>
        <v>0</v>
      </c>
      <c r="O12" s="2711"/>
      <c r="P12" s="661"/>
      <c r="Q12" s="738"/>
    </row>
    <row r="13" spans="1:17" s="149" customFormat="1" ht="12.75">
      <c r="A13" s="738"/>
      <c r="B13" s="661"/>
      <c r="C13" s="2709"/>
      <c r="D13" s="2680"/>
      <c r="E13" s="2680"/>
      <c r="F13" s="2680"/>
      <c r="G13" s="2680">
        <v>0</v>
      </c>
      <c r="H13" s="2710"/>
      <c r="I13" s="2710"/>
      <c r="J13" s="2710"/>
      <c r="K13" s="2680">
        <v>0</v>
      </c>
      <c r="L13" s="2680">
        <v>0</v>
      </c>
      <c r="M13" s="2680">
        <v>0</v>
      </c>
      <c r="N13" s="3551">
        <f>L13+M13</f>
        <v>0</v>
      </c>
      <c r="O13" s="2711"/>
      <c r="P13" s="661"/>
      <c r="Q13" s="738"/>
    </row>
    <row r="14" spans="1:17" s="149" customFormat="1" ht="12.75" hidden="1">
      <c r="A14" s="738"/>
      <c r="B14" s="661"/>
      <c r="C14" s="3182"/>
      <c r="D14" s="2680"/>
      <c r="E14" s="2680"/>
      <c r="F14" s="2680"/>
      <c r="G14" s="2680">
        <v>0</v>
      </c>
      <c r="H14" s="2710"/>
      <c r="I14" s="2710"/>
      <c r="J14" s="2710"/>
      <c r="K14" s="2680">
        <v>0</v>
      </c>
      <c r="L14" s="2680">
        <v>0</v>
      </c>
      <c r="M14" s="2680">
        <v>0</v>
      </c>
      <c r="N14" s="3551">
        <f t="shared" ref="N14:N45" si="0">L14+M14</f>
        <v>0</v>
      </c>
      <c r="O14" s="2711"/>
      <c r="P14" s="661"/>
      <c r="Q14" s="738"/>
    </row>
    <row r="15" spans="1:17" s="149" customFormat="1" ht="12.75" hidden="1">
      <c r="A15" s="738"/>
      <c r="B15" s="661"/>
      <c r="C15" s="3182"/>
      <c r="D15" s="2680"/>
      <c r="E15" s="2680"/>
      <c r="F15" s="2680"/>
      <c r="G15" s="2680">
        <v>0</v>
      </c>
      <c r="H15" s="2710"/>
      <c r="I15" s="2710"/>
      <c r="J15" s="2710"/>
      <c r="K15" s="2680">
        <v>0</v>
      </c>
      <c r="L15" s="2680">
        <v>0</v>
      </c>
      <c r="M15" s="2680">
        <v>0</v>
      </c>
      <c r="N15" s="3551">
        <f t="shared" si="0"/>
        <v>0</v>
      </c>
      <c r="O15" s="2711"/>
      <c r="P15" s="661"/>
      <c r="Q15" s="738"/>
    </row>
    <row r="16" spans="1:17" s="149" customFormat="1" ht="12.75" hidden="1">
      <c r="A16" s="738"/>
      <c r="B16" s="661"/>
      <c r="C16" s="3182"/>
      <c r="D16" s="2680"/>
      <c r="E16" s="2680"/>
      <c r="F16" s="2680"/>
      <c r="G16" s="2680">
        <v>0</v>
      </c>
      <c r="H16" s="2710"/>
      <c r="I16" s="2710"/>
      <c r="J16" s="2710"/>
      <c r="K16" s="2680">
        <v>0</v>
      </c>
      <c r="L16" s="2680">
        <v>0</v>
      </c>
      <c r="M16" s="2680">
        <v>0</v>
      </c>
      <c r="N16" s="3551">
        <f t="shared" si="0"/>
        <v>0</v>
      </c>
      <c r="O16" s="2711"/>
      <c r="P16" s="661"/>
      <c r="Q16" s="738"/>
    </row>
    <row r="17" spans="1:17" s="149" customFormat="1" ht="12.75" hidden="1">
      <c r="A17" s="738"/>
      <c r="B17" s="661"/>
      <c r="C17" s="3182"/>
      <c r="D17" s="2680"/>
      <c r="E17" s="2680"/>
      <c r="F17" s="2680"/>
      <c r="G17" s="2680">
        <v>0</v>
      </c>
      <c r="H17" s="2710"/>
      <c r="I17" s="2710"/>
      <c r="J17" s="2710"/>
      <c r="K17" s="2680">
        <v>0</v>
      </c>
      <c r="L17" s="2680">
        <v>0</v>
      </c>
      <c r="M17" s="2680">
        <v>0</v>
      </c>
      <c r="N17" s="3551">
        <f t="shared" si="0"/>
        <v>0</v>
      </c>
      <c r="O17" s="2711"/>
      <c r="P17" s="661"/>
      <c r="Q17" s="738"/>
    </row>
    <row r="18" spans="1:17" s="149" customFormat="1" ht="12.75" hidden="1">
      <c r="A18" s="738"/>
      <c r="B18" s="661"/>
      <c r="C18" s="3182"/>
      <c r="D18" s="2680"/>
      <c r="E18" s="2680"/>
      <c r="F18" s="2680"/>
      <c r="G18" s="2680">
        <v>0</v>
      </c>
      <c r="H18" s="2710"/>
      <c r="I18" s="2710"/>
      <c r="J18" s="2710"/>
      <c r="K18" s="2680">
        <v>0</v>
      </c>
      <c r="L18" s="2680">
        <v>0</v>
      </c>
      <c r="M18" s="2680">
        <v>0</v>
      </c>
      <c r="N18" s="3551">
        <f t="shared" si="0"/>
        <v>0</v>
      </c>
      <c r="O18" s="2711"/>
      <c r="P18" s="661"/>
      <c r="Q18" s="738"/>
    </row>
    <row r="19" spans="1:17" s="149" customFormat="1" ht="12.75" hidden="1">
      <c r="A19" s="738"/>
      <c r="B19" s="661"/>
      <c r="C19" s="3182"/>
      <c r="D19" s="2680"/>
      <c r="E19" s="2680"/>
      <c r="F19" s="2680"/>
      <c r="G19" s="2680">
        <v>0</v>
      </c>
      <c r="H19" s="2710"/>
      <c r="I19" s="2710"/>
      <c r="J19" s="2710"/>
      <c r="K19" s="2680">
        <v>0</v>
      </c>
      <c r="L19" s="2680">
        <v>0</v>
      </c>
      <c r="M19" s="2680">
        <v>0</v>
      </c>
      <c r="N19" s="3551">
        <f t="shared" si="0"/>
        <v>0</v>
      </c>
      <c r="O19" s="2711"/>
      <c r="P19" s="661"/>
      <c r="Q19" s="738"/>
    </row>
    <row r="20" spans="1:17" s="149" customFormat="1" ht="12.75" hidden="1">
      <c r="A20" s="738"/>
      <c r="B20" s="661"/>
      <c r="C20" s="3182"/>
      <c r="D20" s="2680"/>
      <c r="E20" s="2680"/>
      <c r="F20" s="2680"/>
      <c r="G20" s="2680">
        <v>0</v>
      </c>
      <c r="H20" s="2710"/>
      <c r="I20" s="2710"/>
      <c r="J20" s="2710"/>
      <c r="K20" s="2680">
        <v>0</v>
      </c>
      <c r="L20" s="2680">
        <v>0</v>
      </c>
      <c r="M20" s="2680">
        <v>0</v>
      </c>
      <c r="N20" s="3551">
        <f t="shared" si="0"/>
        <v>0</v>
      </c>
      <c r="O20" s="2711"/>
      <c r="P20" s="661"/>
      <c r="Q20" s="738"/>
    </row>
    <row r="21" spans="1:17" s="149" customFormat="1" ht="12.75" hidden="1">
      <c r="A21" s="738"/>
      <c r="B21" s="661"/>
      <c r="C21" s="3182"/>
      <c r="D21" s="2680"/>
      <c r="E21" s="2680"/>
      <c r="F21" s="2680"/>
      <c r="G21" s="2680">
        <v>0</v>
      </c>
      <c r="H21" s="2710"/>
      <c r="I21" s="2710"/>
      <c r="J21" s="2710"/>
      <c r="K21" s="2680">
        <v>0</v>
      </c>
      <c r="L21" s="2680">
        <v>0</v>
      </c>
      <c r="M21" s="2680">
        <v>0</v>
      </c>
      <c r="N21" s="3551">
        <f t="shared" si="0"/>
        <v>0</v>
      </c>
      <c r="O21" s="2711"/>
      <c r="P21" s="661"/>
      <c r="Q21" s="738"/>
    </row>
    <row r="22" spans="1:17" s="149" customFormat="1" ht="12.75" hidden="1">
      <c r="A22" s="738"/>
      <c r="B22" s="661"/>
      <c r="C22" s="3182"/>
      <c r="D22" s="2680"/>
      <c r="E22" s="2680"/>
      <c r="F22" s="2680"/>
      <c r="G22" s="2680">
        <v>0</v>
      </c>
      <c r="H22" s="2710"/>
      <c r="I22" s="2710"/>
      <c r="J22" s="2710"/>
      <c r="K22" s="2680">
        <v>0</v>
      </c>
      <c r="L22" s="2680">
        <v>0</v>
      </c>
      <c r="M22" s="2680">
        <v>0</v>
      </c>
      <c r="N22" s="3551">
        <f t="shared" si="0"/>
        <v>0</v>
      </c>
      <c r="O22" s="2711"/>
      <c r="P22" s="661"/>
      <c r="Q22" s="738"/>
    </row>
    <row r="23" spans="1:17" s="149" customFormat="1" ht="12.75" hidden="1">
      <c r="A23" s="738"/>
      <c r="B23" s="661"/>
      <c r="C23" s="3182"/>
      <c r="D23" s="2680"/>
      <c r="E23" s="2680"/>
      <c r="F23" s="2680"/>
      <c r="G23" s="2680">
        <v>0</v>
      </c>
      <c r="H23" s="2710"/>
      <c r="I23" s="2710"/>
      <c r="J23" s="2710"/>
      <c r="K23" s="2680">
        <v>0</v>
      </c>
      <c r="L23" s="2680">
        <v>0</v>
      </c>
      <c r="M23" s="2680">
        <v>0</v>
      </c>
      <c r="N23" s="3551">
        <f t="shared" si="0"/>
        <v>0</v>
      </c>
      <c r="O23" s="2711"/>
      <c r="P23" s="661"/>
      <c r="Q23" s="738"/>
    </row>
    <row r="24" spans="1:17" s="149" customFormat="1" ht="12.75" hidden="1">
      <c r="A24" s="738"/>
      <c r="B24" s="661"/>
      <c r="C24" s="3182"/>
      <c r="D24" s="2680"/>
      <c r="E24" s="2680"/>
      <c r="F24" s="2680"/>
      <c r="G24" s="2680">
        <v>0</v>
      </c>
      <c r="H24" s="2710"/>
      <c r="I24" s="2710"/>
      <c r="J24" s="2710"/>
      <c r="K24" s="2680">
        <v>0</v>
      </c>
      <c r="L24" s="2680">
        <v>0</v>
      </c>
      <c r="M24" s="2680">
        <v>0</v>
      </c>
      <c r="N24" s="3551">
        <f t="shared" si="0"/>
        <v>0</v>
      </c>
      <c r="O24" s="2711"/>
      <c r="P24" s="661"/>
      <c r="Q24" s="738"/>
    </row>
    <row r="25" spans="1:17" s="149" customFormat="1" ht="12.75" hidden="1">
      <c r="A25" s="738"/>
      <c r="B25" s="661"/>
      <c r="C25" s="3182"/>
      <c r="D25" s="2680"/>
      <c r="E25" s="2680"/>
      <c r="F25" s="2680"/>
      <c r="G25" s="2680">
        <v>0</v>
      </c>
      <c r="H25" s="2710"/>
      <c r="I25" s="2710"/>
      <c r="J25" s="2710"/>
      <c r="K25" s="2680">
        <v>0</v>
      </c>
      <c r="L25" s="2680">
        <v>0</v>
      </c>
      <c r="M25" s="2680">
        <v>0</v>
      </c>
      <c r="N25" s="3551">
        <f t="shared" si="0"/>
        <v>0</v>
      </c>
      <c r="O25" s="2711"/>
      <c r="P25" s="661"/>
      <c r="Q25" s="738"/>
    </row>
    <row r="26" spans="1:17" s="149" customFormat="1" ht="12.75" hidden="1">
      <c r="A26" s="738"/>
      <c r="B26" s="661"/>
      <c r="C26" s="3182"/>
      <c r="D26" s="2680"/>
      <c r="E26" s="2680"/>
      <c r="F26" s="2680"/>
      <c r="G26" s="2680">
        <v>0</v>
      </c>
      <c r="H26" s="2710"/>
      <c r="I26" s="2710"/>
      <c r="J26" s="2710"/>
      <c r="K26" s="2680">
        <v>0</v>
      </c>
      <c r="L26" s="2680">
        <v>0</v>
      </c>
      <c r="M26" s="2680">
        <v>0</v>
      </c>
      <c r="N26" s="3551">
        <f t="shared" si="0"/>
        <v>0</v>
      </c>
      <c r="O26" s="2711"/>
      <c r="P26" s="661"/>
      <c r="Q26" s="738"/>
    </row>
    <row r="27" spans="1:17" s="149" customFormat="1" ht="12.75" hidden="1">
      <c r="A27" s="738"/>
      <c r="B27" s="661"/>
      <c r="C27" s="3182"/>
      <c r="D27" s="2680"/>
      <c r="E27" s="2680"/>
      <c r="F27" s="2680"/>
      <c r="G27" s="2680">
        <v>0</v>
      </c>
      <c r="H27" s="2710"/>
      <c r="I27" s="2710"/>
      <c r="J27" s="2710"/>
      <c r="K27" s="2680">
        <v>0</v>
      </c>
      <c r="L27" s="2680">
        <v>0</v>
      </c>
      <c r="M27" s="2680">
        <v>0</v>
      </c>
      <c r="N27" s="3551">
        <f t="shared" si="0"/>
        <v>0</v>
      </c>
      <c r="O27" s="2711"/>
      <c r="P27" s="661"/>
      <c r="Q27" s="738"/>
    </row>
    <row r="28" spans="1:17" s="149" customFormat="1" ht="12.75" hidden="1">
      <c r="A28" s="738"/>
      <c r="B28" s="661"/>
      <c r="C28" s="3182"/>
      <c r="D28" s="2680"/>
      <c r="E28" s="2680"/>
      <c r="F28" s="2680"/>
      <c r="G28" s="2680">
        <v>0</v>
      </c>
      <c r="H28" s="2710"/>
      <c r="I28" s="2710"/>
      <c r="J28" s="2710"/>
      <c r="K28" s="2680">
        <v>0</v>
      </c>
      <c r="L28" s="2680">
        <v>0</v>
      </c>
      <c r="M28" s="2680">
        <v>0</v>
      </c>
      <c r="N28" s="3551">
        <f t="shared" si="0"/>
        <v>0</v>
      </c>
      <c r="O28" s="2711"/>
      <c r="P28" s="661"/>
      <c r="Q28" s="738"/>
    </row>
    <row r="29" spans="1:17" s="149" customFormat="1" ht="12.75" hidden="1">
      <c r="A29" s="738"/>
      <c r="B29" s="661"/>
      <c r="C29" s="3182"/>
      <c r="D29" s="2680"/>
      <c r="E29" s="2680"/>
      <c r="F29" s="2680"/>
      <c r="G29" s="2680">
        <v>0</v>
      </c>
      <c r="H29" s="2710"/>
      <c r="I29" s="2710"/>
      <c r="J29" s="2710"/>
      <c r="K29" s="2680">
        <v>0</v>
      </c>
      <c r="L29" s="2680">
        <v>0</v>
      </c>
      <c r="M29" s="2680">
        <v>0</v>
      </c>
      <c r="N29" s="3551">
        <f t="shared" si="0"/>
        <v>0</v>
      </c>
      <c r="O29" s="2711"/>
      <c r="P29" s="661"/>
      <c r="Q29" s="738"/>
    </row>
    <row r="30" spans="1:17" s="149" customFormat="1" ht="12.75" hidden="1">
      <c r="A30" s="738"/>
      <c r="B30" s="661"/>
      <c r="C30" s="3182"/>
      <c r="D30" s="2680"/>
      <c r="E30" s="2680"/>
      <c r="F30" s="2680"/>
      <c r="G30" s="2680">
        <v>0</v>
      </c>
      <c r="H30" s="2710"/>
      <c r="I30" s="2710"/>
      <c r="J30" s="2710"/>
      <c r="K30" s="2680">
        <v>0</v>
      </c>
      <c r="L30" s="2680">
        <v>0</v>
      </c>
      <c r="M30" s="2680">
        <v>0</v>
      </c>
      <c r="N30" s="3551">
        <f t="shared" si="0"/>
        <v>0</v>
      </c>
      <c r="O30" s="2711"/>
      <c r="P30" s="661"/>
      <c r="Q30" s="738"/>
    </row>
    <row r="31" spans="1:17" s="149" customFormat="1" ht="12.75" hidden="1">
      <c r="A31" s="738"/>
      <c r="B31" s="661"/>
      <c r="C31" s="3182"/>
      <c r="D31" s="2680"/>
      <c r="E31" s="2680"/>
      <c r="F31" s="2680"/>
      <c r="G31" s="2680">
        <v>0</v>
      </c>
      <c r="H31" s="2710"/>
      <c r="I31" s="2710"/>
      <c r="J31" s="2710"/>
      <c r="K31" s="2680">
        <v>0</v>
      </c>
      <c r="L31" s="2680">
        <v>0</v>
      </c>
      <c r="M31" s="2680">
        <v>0</v>
      </c>
      <c r="N31" s="3551">
        <f t="shared" si="0"/>
        <v>0</v>
      </c>
      <c r="O31" s="2711"/>
      <c r="P31" s="661"/>
      <c r="Q31" s="738"/>
    </row>
    <row r="32" spans="1:17" s="149" customFormat="1" ht="12.75" hidden="1">
      <c r="A32" s="738"/>
      <c r="B32" s="661"/>
      <c r="C32" s="3182"/>
      <c r="D32" s="2680"/>
      <c r="E32" s="2680"/>
      <c r="F32" s="2680"/>
      <c r="G32" s="2680">
        <v>0</v>
      </c>
      <c r="H32" s="2710"/>
      <c r="I32" s="2710"/>
      <c r="J32" s="2710"/>
      <c r="K32" s="2680">
        <v>0</v>
      </c>
      <c r="L32" s="2680">
        <v>0</v>
      </c>
      <c r="M32" s="2680">
        <v>0</v>
      </c>
      <c r="N32" s="3551">
        <f t="shared" si="0"/>
        <v>0</v>
      </c>
      <c r="O32" s="2711"/>
      <c r="P32" s="661"/>
      <c r="Q32" s="738"/>
    </row>
    <row r="33" spans="1:17" s="149" customFormat="1" ht="12.75" hidden="1">
      <c r="A33" s="738"/>
      <c r="B33" s="661"/>
      <c r="C33" s="3182"/>
      <c r="D33" s="2680"/>
      <c r="E33" s="2680"/>
      <c r="F33" s="2680"/>
      <c r="G33" s="2680">
        <v>0</v>
      </c>
      <c r="H33" s="2710"/>
      <c r="I33" s="2710"/>
      <c r="J33" s="2710"/>
      <c r="K33" s="2680">
        <v>0</v>
      </c>
      <c r="L33" s="2680">
        <v>0</v>
      </c>
      <c r="M33" s="2680">
        <v>0</v>
      </c>
      <c r="N33" s="3551">
        <f t="shared" si="0"/>
        <v>0</v>
      </c>
      <c r="O33" s="2711"/>
      <c r="P33" s="661"/>
      <c r="Q33" s="738"/>
    </row>
    <row r="34" spans="1:17" s="149" customFormat="1" ht="12.75" hidden="1">
      <c r="A34" s="738"/>
      <c r="B34" s="661"/>
      <c r="C34" s="3182"/>
      <c r="D34" s="2680"/>
      <c r="E34" s="2680"/>
      <c r="F34" s="2680"/>
      <c r="G34" s="2680">
        <v>0</v>
      </c>
      <c r="H34" s="2710"/>
      <c r="I34" s="2710"/>
      <c r="J34" s="2710"/>
      <c r="K34" s="2680">
        <v>0</v>
      </c>
      <c r="L34" s="2680">
        <v>0</v>
      </c>
      <c r="M34" s="2680">
        <v>0</v>
      </c>
      <c r="N34" s="3551">
        <f t="shared" si="0"/>
        <v>0</v>
      </c>
      <c r="O34" s="2711"/>
      <c r="P34" s="661"/>
      <c r="Q34" s="738"/>
    </row>
    <row r="35" spans="1:17" s="149" customFormat="1" ht="12.75" hidden="1">
      <c r="A35" s="738"/>
      <c r="B35" s="661"/>
      <c r="C35" s="3182"/>
      <c r="D35" s="2680"/>
      <c r="E35" s="2680"/>
      <c r="F35" s="2680"/>
      <c r="G35" s="2680">
        <v>0</v>
      </c>
      <c r="H35" s="2710"/>
      <c r="I35" s="2710"/>
      <c r="J35" s="2710"/>
      <c r="K35" s="2680">
        <v>0</v>
      </c>
      <c r="L35" s="2680">
        <v>0</v>
      </c>
      <c r="M35" s="2680">
        <v>0</v>
      </c>
      <c r="N35" s="3551">
        <f t="shared" si="0"/>
        <v>0</v>
      </c>
      <c r="O35" s="2711"/>
      <c r="P35" s="661"/>
      <c r="Q35" s="738"/>
    </row>
    <row r="36" spans="1:17" s="149" customFormat="1" ht="12.75" hidden="1">
      <c r="A36" s="738"/>
      <c r="B36" s="661"/>
      <c r="C36" s="3182"/>
      <c r="D36" s="2680"/>
      <c r="E36" s="2680"/>
      <c r="F36" s="2680"/>
      <c r="G36" s="2680">
        <v>0</v>
      </c>
      <c r="H36" s="2710"/>
      <c r="I36" s="2710"/>
      <c r="J36" s="2710"/>
      <c r="K36" s="2680">
        <v>0</v>
      </c>
      <c r="L36" s="2680">
        <v>0</v>
      </c>
      <c r="M36" s="2680">
        <v>0</v>
      </c>
      <c r="N36" s="3551">
        <f t="shared" si="0"/>
        <v>0</v>
      </c>
      <c r="O36" s="2711"/>
      <c r="P36" s="661"/>
      <c r="Q36" s="738"/>
    </row>
    <row r="37" spans="1:17" s="149" customFormat="1" ht="12.75" hidden="1">
      <c r="A37" s="738"/>
      <c r="B37" s="661"/>
      <c r="C37" s="3182"/>
      <c r="D37" s="2680"/>
      <c r="E37" s="2680"/>
      <c r="F37" s="2680"/>
      <c r="G37" s="2680">
        <v>0</v>
      </c>
      <c r="H37" s="2710"/>
      <c r="I37" s="2710"/>
      <c r="J37" s="2710"/>
      <c r="K37" s="2680">
        <v>0</v>
      </c>
      <c r="L37" s="2680">
        <v>0</v>
      </c>
      <c r="M37" s="2680">
        <v>0</v>
      </c>
      <c r="N37" s="3551">
        <f t="shared" si="0"/>
        <v>0</v>
      </c>
      <c r="O37" s="2711"/>
      <c r="P37" s="661"/>
      <c r="Q37" s="738"/>
    </row>
    <row r="38" spans="1:17" s="149" customFormat="1" ht="12.75" hidden="1">
      <c r="A38" s="738"/>
      <c r="B38" s="661"/>
      <c r="C38" s="3182"/>
      <c r="D38" s="2680"/>
      <c r="E38" s="2680"/>
      <c r="F38" s="2680"/>
      <c r="G38" s="2680">
        <v>0</v>
      </c>
      <c r="H38" s="2710"/>
      <c r="I38" s="2710"/>
      <c r="J38" s="2710"/>
      <c r="K38" s="2680">
        <v>0</v>
      </c>
      <c r="L38" s="2680">
        <v>0</v>
      </c>
      <c r="M38" s="2680">
        <v>0</v>
      </c>
      <c r="N38" s="3551">
        <f t="shared" si="0"/>
        <v>0</v>
      </c>
      <c r="O38" s="2711"/>
      <c r="P38" s="661"/>
      <c r="Q38" s="738"/>
    </row>
    <row r="39" spans="1:17" s="149" customFormat="1" ht="12.75" hidden="1">
      <c r="A39" s="738"/>
      <c r="B39" s="661"/>
      <c r="C39" s="3182"/>
      <c r="D39" s="2680"/>
      <c r="E39" s="2680"/>
      <c r="F39" s="2680"/>
      <c r="G39" s="2680">
        <v>0</v>
      </c>
      <c r="H39" s="2710"/>
      <c r="I39" s="2710"/>
      <c r="J39" s="2710"/>
      <c r="K39" s="2680">
        <v>0</v>
      </c>
      <c r="L39" s="2680">
        <v>0</v>
      </c>
      <c r="M39" s="2680">
        <v>0</v>
      </c>
      <c r="N39" s="3551">
        <f t="shared" si="0"/>
        <v>0</v>
      </c>
      <c r="O39" s="2711"/>
      <c r="P39" s="661"/>
      <c r="Q39" s="738"/>
    </row>
    <row r="40" spans="1:17" s="149" customFormat="1" ht="12.75" hidden="1">
      <c r="A40" s="738"/>
      <c r="B40" s="661"/>
      <c r="C40" s="3182"/>
      <c r="D40" s="2680"/>
      <c r="E40" s="2680"/>
      <c r="F40" s="2680"/>
      <c r="G40" s="2680">
        <v>0</v>
      </c>
      <c r="H40" s="2710"/>
      <c r="I40" s="2710"/>
      <c r="J40" s="2710"/>
      <c r="K40" s="2680">
        <v>0</v>
      </c>
      <c r="L40" s="2680">
        <v>0</v>
      </c>
      <c r="M40" s="2680">
        <v>0</v>
      </c>
      <c r="N40" s="3551">
        <f t="shared" si="0"/>
        <v>0</v>
      </c>
      <c r="O40" s="2711"/>
      <c r="P40" s="661"/>
      <c r="Q40" s="738"/>
    </row>
    <row r="41" spans="1:17" s="149" customFormat="1" ht="12.75" hidden="1">
      <c r="A41" s="738"/>
      <c r="B41" s="661"/>
      <c r="C41" s="3182"/>
      <c r="D41" s="2680"/>
      <c r="E41" s="2680"/>
      <c r="F41" s="2680"/>
      <c r="G41" s="2680">
        <v>0</v>
      </c>
      <c r="H41" s="2710"/>
      <c r="I41" s="2710"/>
      <c r="J41" s="2710"/>
      <c r="K41" s="2680">
        <v>0</v>
      </c>
      <c r="L41" s="2680">
        <v>0</v>
      </c>
      <c r="M41" s="2680">
        <v>0</v>
      </c>
      <c r="N41" s="3551">
        <f t="shared" si="0"/>
        <v>0</v>
      </c>
      <c r="O41" s="2711"/>
      <c r="P41" s="661"/>
      <c r="Q41" s="738"/>
    </row>
    <row r="42" spans="1:17" s="149" customFormat="1" ht="12.75" hidden="1">
      <c r="A42" s="738"/>
      <c r="B42" s="661"/>
      <c r="C42" s="3182"/>
      <c r="D42" s="2680"/>
      <c r="E42" s="2680"/>
      <c r="F42" s="2680"/>
      <c r="G42" s="2680">
        <v>0</v>
      </c>
      <c r="H42" s="2710"/>
      <c r="I42" s="2710"/>
      <c r="J42" s="2710"/>
      <c r="K42" s="2680">
        <v>0</v>
      </c>
      <c r="L42" s="2680">
        <v>0</v>
      </c>
      <c r="M42" s="2680">
        <v>0</v>
      </c>
      <c r="N42" s="3551">
        <f t="shared" si="0"/>
        <v>0</v>
      </c>
      <c r="O42" s="2711"/>
      <c r="P42" s="661"/>
      <c r="Q42" s="738"/>
    </row>
    <row r="43" spans="1:17" s="149" customFormat="1" ht="12.75" hidden="1">
      <c r="A43" s="738"/>
      <c r="B43" s="661"/>
      <c r="C43" s="3182"/>
      <c r="D43" s="2680"/>
      <c r="E43" s="2680"/>
      <c r="F43" s="2680"/>
      <c r="G43" s="2680">
        <v>0</v>
      </c>
      <c r="H43" s="2710"/>
      <c r="I43" s="2710"/>
      <c r="J43" s="2710"/>
      <c r="K43" s="2680">
        <v>0</v>
      </c>
      <c r="L43" s="2680">
        <v>0</v>
      </c>
      <c r="M43" s="2680">
        <v>0</v>
      </c>
      <c r="N43" s="3551">
        <f t="shared" si="0"/>
        <v>0</v>
      </c>
      <c r="O43" s="2711"/>
      <c r="P43" s="661"/>
      <c r="Q43" s="738"/>
    </row>
    <row r="44" spans="1:17" s="149" customFormat="1" ht="12.75" hidden="1">
      <c r="A44" s="738"/>
      <c r="B44" s="661"/>
      <c r="C44" s="3182"/>
      <c r="D44" s="2680"/>
      <c r="E44" s="2680"/>
      <c r="F44" s="2680"/>
      <c r="G44" s="2680">
        <v>0</v>
      </c>
      <c r="H44" s="2710"/>
      <c r="I44" s="2710"/>
      <c r="J44" s="2710"/>
      <c r="K44" s="2680">
        <v>0</v>
      </c>
      <c r="L44" s="2680">
        <v>0</v>
      </c>
      <c r="M44" s="2680">
        <v>0</v>
      </c>
      <c r="N44" s="3551">
        <f t="shared" si="0"/>
        <v>0</v>
      </c>
      <c r="O44" s="2711"/>
      <c r="P44" s="661"/>
      <c r="Q44" s="738"/>
    </row>
    <row r="45" spans="1:17" s="149" customFormat="1" ht="12.75">
      <c r="A45" s="738"/>
      <c r="B45" s="661"/>
      <c r="C45" s="3182"/>
      <c r="D45" s="2680"/>
      <c r="E45" s="2680"/>
      <c r="F45" s="2680"/>
      <c r="G45" s="2680">
        <v>0</v>
      </c>
      <c r="H45" s="2710"/>
      <c r="I45" s="2710"/>
      <c r="J45" s="2710"/>
      <c r="K45" s="2680">
        <v>0</v>
      </c>
      <c r="L45" s="2680">
        <v>0</v>
      </c>
      <c r="M45" s="2680">
        <v>0</v>
      </c>
      <c r="N45" s="3551">
        <f t="shared" si="0"/>
        <v>0</v>
      </c>
      <c r="O45" s="2711"/>
      <c r="P45" s="661"/>
      <c r="Q45" s="738"/>
    </row>
    <row r="46" spans="1:17" s="149" customFormat="1" ht="12.75">
      <c r="A46" s="738"/>
      <c r="B46" s="661"/>
      <c r="C46" s="246" t="s">
        <v>580</v>
      </c>
      <c r="D46" s="140"/>
      <c r="E46" s="140"/>
      <c r="F46" s="140"/>
      <c r="G46" s="3205">
        <f>SUMIF($D$13:$D$45,"TRUE",G11:G45)</f>
        <v>0</v>
      </c>
      <c r="H46" s="2035"/>
      <c r="I46" s="2035"/>
      <c r="J46" s="2035"/>
      <c r="K46" s="3205">
        <f>SUMIF($D$13:$D$45,"TRUE",K11:K45)</f>
        <v>0</v>
      </c>
      <c r="L46" s="3205">
        <f>SUMIF($D$13:$D$45,"TRUE",L11:L45)</f>
        <v>0</v>
      </c>
      <c r="M46" s="3205">
        <f>SUMIF($D$13:$D$45,"TRUE",M11:M45)</f>
        <v>0</v>
      </c>
      <c r="N46" s="3205">
        <f>SUMIF($D$13:$D$45,"TRUE",N11:N45)</f>
        <v>0</v>
      </c>
      <c r="O46" s="2711"/>
      <c r="P46" s="661"/>
      <c r="Q46" s="738"/>
    </row>
    <row r="47" spans="1:17" s="149" customFormat="1" ht="13.5" thickBot="1">
      <c r="A47" s="738"/>
      <c r="B47" s="661"/>
      <c r="C47" s="2074" t="s">
        <v>2235</v>
      </c>
      <c r="D47" s="250"/>
      <c r="E47" s="2056"/>
      <c r="F47" s="2051"/>
      <c r="G47" s="3552">
        <f>SUM(G11:G45)</f>
        <v>0</v>
      </c>
      <c r="H47" s="2075"/>
      <c r="I47" s="2075"/>
      <c r="J47" s="2018"/>
      <c r="K47" s="3552">
        <f>SUM(K11:K45)</f>
        <v>0</v>
      </c>
      <c r="L47" s="3552">
        <f>SUM(L11:L45)</f>
        <v>0</v>
      </c>
      <c r="M47" s="3552">
        <f>SUM(M11:M45)</f>
        <v>0</v>
      </c>
      <c r="N47" s="3552">
        <f>SUM(N11:N45)</f>
        <v>0</v>
      </c>
      <c r="O47" s="2712"/>
      <c r="P47" s="661"/>
      <c r="Q47" s="738"/>
    </row>
    <row r="48" spans="1:17" s="149" customFormat="1" ht="12.75">
      <c r="A48" s="738"/>
      <c r="B48" s="661"/>
      <c r="C48" s="661"/>
      <c r="D48" s="2057"/>
      <c r="E48" s="661"/>
      <c r="F48" s="661"/>
      <c r="G48" s="661"/>
      <c r="H48" s="661"/>
      <c r="I48" s="661"/>
      <c r="J48" s="661"/>
      <c r="K48" s="661"/>
      <c r="L48" s="661"/>
      <c r="M48" s="661"/>
      <c r="N48" s="976"/>
      <c r="O48" s="661"/>
      <c r="P48" s="661"/>
      <c r="Q48" s="738"/>
    </row>
    <row r="49" spans="1:17" s="149" customFormat="1" ht="12.75">
      <c r="A49" s="738"/>
      <c r="B49" s="661"/>
      <c r="C49" s="661"/>
      <c r="D49" s="661"/>
      <c r="E49" s="661"/>
      <c r="F49" s="661"/>
      <c r="G49" s="661"/>
      <c r="H49" s="661"/>
      <c r="I49" s="661"/>
      <c r="J49" s="661"/>
      <c r="K49" s="661"/>
      <c r="L49" s="661"/>
      <c r="M49" s="661"/>
      <c r="N49" s="661"/>
      <c r="O49" s="661"/>
      <c r="P49" s="661"/>
      <c r="Q49" s="738"/>
    </row>
    <row r="50" spans="1:17" s="149" customFormat="1" ht="13.5" thickBot="1">
      <c r="A50" s="738"/>
      <c r="B50" s="661"/>
      <c r="C50" s="661"/>
      <c r="D50" s="661"/>
      <c r="E50" s="661"/>
      <c r="F50" s="661"/>
      <c r="G50" s="661"/>
      <c r="H50" s="661"/>
      <c r="I50" s="661"/>
      <c r="J50" s="661"/>
      <c r="K50" s="661"/>
      <c r="L50" s="661"/>
      <c r="M50" s="661"/>
      <c r="N50" s="661"/>
      <c r="O50" s="661"/>
      <c r="P50" s="661"/>
      <c r="Q50" s="738"/>
    </row>
    <row r="51" spans="1:17" s="149" customFormat="1">
      <c r="A51" s="738"/>
      <c r="B51" s="661"/>
      <c r="C51" s="661"/>
      <c r="D51" s="661"/>
      <c r="E51" s="85"/>
      <c r="F51" s="1996" t="s">
        <v>2294</v>
      </c>
      <c r="G51" s="2000" t="s">
        <v>2295</v>
      </c>
      <c r="H51" s="2019" t="s">
        <v>2296</v>
      </c>
      <c r="I51" s="661"/>
      <c r="J51" s="661"/>
      <c r="K51" s="661"/>
      <c r="L51" s="661"/>
      <c r="M51" s="661"/>
      <c r="N51" s="661"/>
      <c r="O51" s="661"/>
      <c r="P51" s="661"/>
      <c r="Q51" s="738"/>
    </row>
    <row r="52" spans="1:17">
      <c r="A52" s="1043"/>
      <c r="B52" s="85"/>
      <c r="C52" s="85"/>
      <c r="D52" s="85"/>
      <c r="E52" s="662" t="s">
        <v>580</v>
      </c>
      <c r="F52" s="3209">
        <f t="shared" ref="F52:H53" si="1">L46</f>
        <v>0</v>
      </c>
      <c r="G52" s="3210">
        <f t="shared" si="1"/>
        <v>0</v>
      </c>
      <c r="H52" s="3211">
        <f t="shared" si="1"/>
        <v>0</v>
      </c>
      <c r="I52" s="85"/>
      <c r="J52" s="85"/>
      <c r="K52" s="85"/>
      <c r="L52" s="85"/>
      <c r="M52" s="85"/>
      <c r="N52" s="85"/>
      <c r="O52" s="85"/>
      <c r="P52" s="85"/>
      <c r="Q52" s="1043"/>
    </row>
    <row r="53" spans="1:17" ht="15.75" thickBot="1">
      <c r="A53" s="1043"/>
      <c r="B53" s="85"/>
      <c r="C53" s="85"/>
      <c r="D53" s="85"/>
      <c r="E53" s="662" t="s">
        <v>44</v>
      </c>
      <c r="F53" s="3212">
        <f t="shared" si="1"/>
        <v>0</v>
      </c>
      <c r="G53" s="3213">
        <f t="shared" si="1"/>
        <v>0</v>
      </c>
      <c r="H53" s="3214">
        <f t="shared" si="1"/>
        <v>0</v>
      </c>
      <c r="I53" s="85"/>
      <c r="J53" s="85"/>
      <c r="K53" s="85"/>
      <c r="L53" s="85"/>
      <c r="M53" s="85"/>
      <c r="N53" s="85"/>
      <c r="O53" s="85"/>
      <c r="P53" s="85"/>
      <c r="Q53" s="1043"/>
    </row>
    <row r="54" spans="1:17">
      <c r="A54" s="1043"/>
      <c r="B54" s="85"/>
      <c r="C54" s="85"/>
      <c r="D54" s="85"/>
      <c r="E54" s="85"/>
      <c r="F54" s="85"/>
      <c r="G54" s="85"/>
      <c r="H54" s="85"/>
      <c r="I54" s="85"/>
      <c r="J54" s="85"/>
      <c r="K54" s="85"/>
      <c r="L54" s="85"/>
      <c r="M54" s="85"/>
      <c r="N54" s="85"/>
      <c r="O54" s="85"/>
      <c r="P54" s="85"/>
      <c r="Q54" s="1043"/>
    </row>
    <row r="55" spans="1:17">
      <c r="A55" s="1043"/>
      <c r="B55" s="85"/>
      <c r="C55" s="85"/>
      <c r="D55" s="237" t="s">
        <v>56</v>
      </c>
      <c r="E55" s="100" t="s">
        <v>2299</v>
      </c>
      <c r="F55" s="85"/>
      <c r="G55" s="85"/>
      <c r="H55" s="85"/>
      <c r="I55" s="85"/>
      <c r="J55" s="85"/>
      <c r="K55" s="85"/>
      <c r="L55" s="85"/>
      <c r="M55" s="85"/>
      <c r="N55" s="85"/>
      <c r="O55" s="3428" t="s">
        <v>1279</v>
      </c>
      <c r="P55" s="85"/>
      <c r="Q55" s="1043"/>
    </row>
    <row r="56" spans="1:17">
      <c r="A56" s="1043"/>
      <c r="B56" s="85"/>
      <c r="C56" s="85"/>
      <c r="D56" s="85"/>
      <c r="E56" s="85"/>
      <c r="F56" s="85"/>
      <c r="G56" s="85"/>
      <c r="H56" s="85"/>
      <c r="I56" s="85"/>
      <c r="J56" s="85"/>
      <c r="K56" s="85"/>
      <c r="L56" s="85"/>
      <c r="M56" s="85"/>
      <c r="N56" s="85"/>
      <c r="O56" s="85"/>
      <c r="P56" s="85"/>
      <c r="Q56" s="1043"/>
    </row>
    <row r="57" spans="1:17">
      <c r="A57" s="1043"/>
      <c r="B57" s="1043"/>
      <c r="C57" s="1043"/>
      <c r="D57" s="1043"/>
      <c r="E57" s="1043"/>
      <c r="F57" s="1043"/>
      <c r="G57" s="1043"/>
      <c r="H57" s="1043"/>
      <c r="I57" s="1043"/>
      <c r="J57" s="1043"/>
      <c r="K57" s="1043"/>
      <c r="L57" s="1043"/>
      <c r="M57" s="1043"/>
      <c r="N57" s="1043"/>
      <c r="O57" s="1043"/>
      <c r="P57" s="1043"/>
      <c r="Q57" s="1043"/>
    </row>
    <row r="58" spans="1:17">
      <c r="A58" s="1043"/>
      <c r="B58" s="1043"/>
      <c r="C58" s="1043"/>
      <c r="D58" s="1043"/>
      <c r="E58" s="1043"/>
      <c r="F58" s="1043"/>
      <c r="G58" s="1043"/>
      <c r="H58" s="1043"/>
      <c r="I58" s="1043"/>
      <c r="J58" s="1043"/>
      <c r="K58" s="1043"/>
      <c r="L58" s="1043"/>
      <c r="M58" s="1043"/>
      <c r="N58" s="1043"/>
      <c r="O58" s="1043"/>
      <c r="P58" s="1043"/>
      <c r="Q58" s="1043"/>
    </row>
  </sheetData>
  <sheetProtection formatCells="0" formatColumns="0" formatRows="0"/>
  <customSheetViews>
    <customSheetView guid="{CC70D5D3-3A1F-46AA-BDCE-F692C2C36BEE}" hiddenRows="1">
      <selection activeCell="A13" sqref="A13:XFD13"/>
      <pageMargins left="0.7" right="0.7" top="0.75" bottom="0.75" header="0.3" footer="0.3"/>
    </customSheetView>
    <customSheetView guid="{41E394DC-1FDD-4D1F-8620-137B7012DC10}">
      <selection activeCell="M28" sqref="M28"/>
      <pageMargins left="0.7" right="0.7" top="0.75" bottom="0.75" header="0.3" footer="0.3"/>
    </customSheetView>
    <customSheetView guid="{E14211BF-3959-45CF-A937-AD36AACCEFAC}">
      <selection activeCell="M28" sqref="M28"/>
      <pageMargins left="0.7" right="0.7" top="0.75" bottom="0.75" header="0.3" footer="0.3"/>
    </customSheetView>
    <customSheetView guid="{F416BD5B-C3AD-4F61-AAB2-55950A9B7E72}">
      <selection activeCell="M28" sqref="M28"/>
      <pageMargins left="0.7" right="0.7" top="0.75" bottom="0.75" header="0.3" footer="0.3"/>
    </customSheetView>
  </customSheetViews>
  <mergeCells count="3">
    <mergeCell ref="C3:E3"/>
    <mergeCell ref="D4:E4"/>
    <mergeCell ref="D5:E5"/>
  </mergeCells>
  <hyperlinks>
    <hyperlink ref="O55" location="Index!A1" display="Index" xr:uid="{00000000-0004-0000-5900-000000000000}"/>
  </hyperlinks>
  <pageMargins left="0.7" right="0.7" top="0.75" bottom="0.75" header="0.3" footer="0.3"/>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codeName="Sheet89">
    <tabColor theme="8" tint="-0.499984740745262"/>
  </sheetPr>
  <dimension ref="A1:Y40"/>
  <sheetViews>
    <sheetView workbookViewId="0"/>
  </sheetViews>
  <sheetFormatPr defaultColWidth="0" defaultRowHeight="15.75" zeroHeight="1"/>
  <cols>
    <col min="1" max="2" width="9.140625" style="6954" customWidth="1"/>
    <col min="3" max="3" width="4.85546875" style="6954" customWidth="1"/>
    <col min="4" max="4" width="34" style="6954" bestFit="1" customWidth="1"/>
    <col min="5" max="5" width="24.85546875" style="6954" customWidth="1"/>
    <col min="6" max="6" width="25.7109375" style="6954" bestFit="1" customWidth="1"/>
    <col min="7" max="7" width="7.7109375" style="6954" bestFit="1" customWidth="1"/>
    <col min="8" max="8" width="18.85546875" style="6954" customWidth="1"/>
    <col min="9" max="9" width="20.7109375" style="6954" customWidth="1"/>
    <col min="10" max="10" width="22" style="6954" bestFit="1" customWidth="1"/>
    <col min="11" max="11" width="16.7109375" style="6954" bestFit="1" customWidth="1"/>
    <col min="12" max="12" width="36.7109375" style="6954" customWidth="1"/>
    <col min="13" max="13" width="10.28515625" style="6954" customWidth="1"/>
    <col min="14" max="14" width="8.140625" style="7053" bestFit="1" customWidth="1"/>
    <col min="15" max="17" width="9.140625" style="6954" hidden="1" customWidth="1"/>
    <col min="18" max="19" width="19.42578125" style="6954" hidden="1" customWidth="1"/>
    <col min="20" max="25" width="0" style="6954" hidden="1" customWidth="1"/>
    <col min="26" max="16384" width="9.140625" style="6954" hidden="1"/>
  </cols>
  <sheetData>
    <row r="1" spans="1:18">
      <c r="A1" s="739"/>
      <c r="B1" s="739"/>
      <c r="C1" s="739"/>
      <c r="D1" s="739"/>
      <c r="E1" s="739"/>
      <c r="F1" s="739"/>
      <c r="G1" s="739"/>
      <c r="H1" s="739"/>
      <c r="I1" s="739"/>
      <c r="J1" s="739"/>
      <c r="K1" s="739"/>
      <c r="L1" s="739"/>
      <c r="M1" s="739"/>
      <c r="N1" s="2058"/>
    </row>
    <row r="2" spans="1:18" ht="16.5" thickBot="1">
      <c r="A2" s="739"/>
      <c r="B2" s="882"/>
      <c r="C2" s="882"/>
      <c r="D2" s="882"/>
      <c r="E2" s="882"/>
      <c r="F2" s="882"/>
      <c r="G2" s="882"/>
      <c r="H2" s="882"/>
      <c r="I2" s="882"/>
      <c r="J2" s="882"/>
      <c r="K2" s="882"/>
      <c r="L2" s="882"/>
      <c r="M2" s="882"/>
      <c r="N2" s="2058"/>
    </row>
    <row r="3" spans="1:18" ht="16.5" customHeight="1" thickBot="1">
      <c r="A3" s="739"/>
      <c r="B3" s="882"/>
      <c r="C3" s="8374" t="s">
        <v>2907</v>
      </c>
      <c r="D3" s="8375"/>
      <c r="E3" s="8375"/>
      <c r="F3" s="8376"/>
      <c r="G3" s="280"/>
      <c r="H3" s="280"/>
      <c r="I3" s="280"/>
      <c r="J3" s="280"/>
      <c r="K3" s="280"/>
      <c r="L3" s="62" t="s">
        <v>2886</v>
      </c>
      <c r="M3" s="280"/>
      <c r="N3" s="2058"/>
      <c r="O3" s="7047"/>
      <c r="P3" s="7047"/>
      <c r="Q3" s="7047"/>
      <c r="R3" s="7047"/>
    </row>
    <row r="4" spans="1:18">
      <c r="A4" s="739"/>
      <c r="B4" s="882"/>
      <c r="C4" s="8355" t="s">
        <v>57</v>
      </c>
      <c r="D4" s="8357"/>
      <c r="E4" s="2627" t="str">
        <f>AN!D4</f>
        <v>ABC Company</v>
      </c>
      <c r="F4" s="2628"/>
      <c r="G4" s="280"/>
      <c r="H4" s="280"/>
      <c r="I4" s="280"/>
      <c r="J4" s="280"/>
      <c r="K4" s="280"/>
      <c r="L4" s="280"/>
      <c r="M4" s="280"/>
      <c r="N4" s="2058"/>
      <c r="O4" s="7047"/>
      <c r="P4" s="7047"/>
      <c r="Q4" s="7047"/>
      <c r="R4" s="7047"/>
    </row>
    <row r="5" spans="1:18" ht="16.5" thickBot="1">
      <c r="A5" s="739"/>
      <c r="B5" s="882"/>
      <c r="C5" s="8361" t="s">
        <v>2719</v>
      </c>
      <c r="D5" s="8363"/>
      <c r="E5" s="2631">
        <f>AN!D5</f>
        <v>44196</v>
      </c>
      <c r="F5" s="2632"/>
      <c r="G5" s="2059"/>
      <c r="H5" s="2059"/>
      <c r="I5" s="2059"/>
      <c r="J5" s="2059"/>
      <c r="K5" s="2059"/>
      <c r="L5" s="2059"/>
      <c r="M5" s="2059"/>
      <c r="N5" s="2058"/>
      <c r="O5" s="7048"/>
      <c r="P5" s="7048"/>
      <c r="Q5" s="7048"/>
      <c r="R5" s="7048"/>
    </row>
    <row r="6" spans="1:18">
      <c r="A6" s="739"/>
      <c r="B6" s="882"/>
      <c r="C6" s="882"/>
      <c r="D6" s="882"/>
      <c r="E6" s="882"/>
      <c r="F6" s="882"/>
      <c r="G6" s="882"/>
      <c r="H6" s="882"/>
      <c r="I6" s="882"/>
      <c r="J6" s="882"/>
      <c r="K6" s="882"/>
      <c r="L6" s="882"/>
      <c r="M6" s="882"/>
      <c r="N6" s="2058"/>
    </row>
    <row r="7" spans="1:18" ht="16.5" thickBot="1">
      <c r="A7" s="739"/>
      <c r="B7" s="882"/>
      <c r="C7" s="882"/>
      <c r="D7" s="882"/>
      <c r="E7" s="882"/>
      <c r="F7" s="882"/>
      <c r="G7" s="882"/>
      <c r="H7" s="882"/>
      <c r="I7" s="882"/>
      <c r="J7" s="882"/>
      <c r="K7" s="882"/>
      <c r="L7" s="882"/>
      <c r="M7" s="882"/>
      <c r="N7" s="2058"/>
    </row>
    <row r="8" spans="1:18" s="7049" customFormat="1" ht="76.5" customHeight="1">
      <c r="A8" s="2061"/>
      <c r="B8" s="2060"/>
      <c r="C8" s="9170" t="s">
        <v>2311</v>
      </c>
      <c r="D8" s="9171"/>
      <c r="E8" s="2633" t="s">
        <v>2288</v>
      </c>
      <c r="F8" s="2634" t="s">
        <v>2312</v>
      </c>
      <c r="G8" s="2633" t="s">
        <v>2313</v>
      </c>
      <c r="H8" s="2634" t="s">
        <v>2314</v>
      </c>
      <c r="I8" s="2633" t="s">
        <v>2294</v>
      </c>
      <c r="J8" s="2634" t="s">
        <v>2295</v>
      </c>
      <c r="K8" s="2633" t="s">
        <v>2296</v>
      </c>
      <c r="L8" s="2031" t="s">
        <v>2297</v>
      </c>
      <c r="M8" s="2060"/>
      <c r="N8" s="2061"/>
      <c r="R8" s="7050"/>
    </row>
    <row r="9" spans="1:18">
      <c r="A9" s="739"/>
      <c r="B9" s="882"/>
      <c r="C9" s="2696"/>
      <c r="D9" s="706"/>
      <c r="E9" s="2062" t="s">
        <v>344</v>
      </c>
      <c r="F9" s="2063" t="s">
        <v>390</v>
      </c>
      <c r="G9" s="2064"/>
      <c r="H9" s="706"/>
      <c r="I9" s="2064"/>
      <c r="J9" s="706"/>
      <c r="K9" s="2033" t="s">
        <v>2315</v>
      </c>
      <c r="L9" s="2065"/>
      <c r="M9" s="882"/>
      <c r="N9" s="739"/>
      <c r="R9" s="7051"/>
    </row>
    <row r="10" spans="1:18">
      <c r="A10" s="739"/>
      <c r="B10" s="882"/>
      <c r="C10" s="9178" t="s">
        <v>392</v>
      </c>
      <c r="D10" s="9179"/>
      <c r="E10" s="2701" t="s">
        <v>409</v>
      </c>
      <c r="F10" s="2701" t="s">
        <v>410</v>
      </c>
      <c r="G10" s="2701" t="s">
        <v>411</v>
      </c>
      <c r="H10" s="2701" t="s">
        <v>412</v>
      </c>
      <c r="I10" s="2701" t="s">
        <v>413</v>
      </c>
      <c r="J10" s="2701" t="s">
        <v>414</v>
      </c>
      <c r="K10" s="2066" t="s">
        <v>415</v>
      </c>
      <c r="L10" s="2697" t="s">
        <v>416</v>
      </c>
      <c r="M10" s="882"/>
      <c r="N10" s="739"/>
      <c r="R10" s="7051"/>
    </row>
    <row r="11" spans="1:18" ht="15.75" customHeight="1">
      <c r="A11" s="739"/>
      <c r="B11" s="882"/>
      <c r="C11" s="3531" t="s">
        <v>2316</v>
      </c>
      <c r="D11" s="3532" t="s">
        <v>2080</v>
      </c>
      <c r="E11" s="2702" t="b">
        <v>1</v>
      </c>
      <c r="F11" s="2702" t="b">
        <v>1</v>
      </c>
      <c r="G11" s="2703">
        <v>0</v>
      </c>
      <c r="H11" s="2704">
        <v>0</v>
      </c>
      <c r="I11" s="2704">
        <v>0</v>
      </c>
      <c r="J11" s="2704">
        <v>0</v>
      </c>
      <c r="K11" s="3529">
        <f>I11+J11</f>
        <v>0</v>
      </c>
      <c r="L11" s="2674"/>
      <c r="M11" s="882"/>
      <c r="N11" s="739"/>
      <c r="R11" s="7051"/>
    </row>
    <row r="12" spans="1:18" ht="15.75" customHeight="1">
      <c r="A12" s="739"/>
      <c r="B12" s="882"/>
      <c r="C12" s="3531" t="s">
        <v>2317</v>
      </c>
      <c r="D12" s="3532" t="s">
        <v>2318</v>
      </c>
      <c r="E12" s="2702"/>
      <c r="F12" s="2702"/>
      <c r="G12" s="2705"/>
      <c r="H12" s="2704"/>
      <c r="I12" s="2704"/>
      <c r="J12" s="2704"/>
      <c r="K12" s="2698"/>
      <c r="L12" s="2674"/>
      <c r="M12" s="882"/>
      <c r="N12" s="739"/>
    </row>
    <row r="13" spans="1:18" ht="15.75" customHeight="1">
      <c r="A13" s="739"/>
      <c r="B13" s="882"/>
      <c r="C13" s="3533"/>
      <c r="D13" s="3534" t="s">
        <v>2319</v>
      </c>
      <c r="E13" s="2702" t="b">
        <v>0</v>
      </c>
      <c r="F13" s="2702" t="b">
        <v>0</v>
      </c>
      <c r="G13" s="2703">
        <v>0</v>
      </c>
      <c r="H13" s="2704">
        <v>0</v>
      </c>
      <c r="I13" s="2704">
        <v>0</v>
      </c>
      <c r="J13" s="2704">
        <v>0</v>
      </c>
      <c r="K13" s="3529">
        <f>I13+J13</f>
        <v>0</v>
      </c>
      <c r="L13" s="2674"/>
      <c r="M13" s="882"/>
      <c r="N13" s="739"/>
    </row>
    <row r="14" spans="1:18" ht="15.75" customHeight="1">
      <c r="A14" s="739"/>
      <c r="B14" s="882"/>
      <c r="C14" s="3533"/>
      <c r="D14" s="3534" t="s">
        <v>2320</v>
      </c>
      <c r="E14" s="2702" t="b">
        <v>1</v>
      </c>
      <c r="F14" s="2702" t="b">
        <v>1</v>
      </c>
      <c r="G14" s="2703">
        <v>0</v>
      </c>
      <c r="H14" s="2704">
        <v>0</v>
      </c>
      <c r="I14" s="2704">
        <v>0</v>
      </c>
      <c r="J14" s="2704">
        <v>0</v>
      </c>
      <c r="K14" s="3529">
        <f>I14+J14</f>
        <v>0</v>
      </c>
      <c r="L14" s="2674"/>
      <c r="M14" s="882"/>
      <c r="N14" s="739"/>
    </row>
    <row r="15" spans="1:18" ht="15.75" customHeight="1">
      <c r="A15" s="739"/>
      <c r="B15" s="882"/>
      <c r="C15" s="3533"/>
      <c r="D15" s="3534" t="s">
        <v>2321</v>
      </c>
      <c r="E15" s="2702" t="b">
        <v>0</v>
      </c>
      <c r="F15" s="2702" t="b">
        <v>0</v>
      </c>
      <c r="G15" s="2703">
        <v>0</v>
      </c>
      <c r="H15" s="2704">
        <v>0</v>
      </c>
      <c r="I15" s="2704">
        <v>0</v>
      </c>
      <c r="J15" s="2704">
        <v>0</v>
      </c>
      <c r="K15" s="3529">
        <f>I15+J15</f>
        <v>0</v>
      </c>
      <c r="L15" s="2674"/>
      <c r="M15" s="882"/>
      <c r="N15" s="739"/>
    </row>
    <row r="16" spans="1:18" ht="15.75" customHeight="1">
      <c r="A16" s="739"/>
      <c r="B16" s="882"/>
      <c r="C16" s="3533"/>
      <c r="D16" s="3534" t="s">
        <v>2322</v>
      </c>
      <c r="E16" s="2702" t="b">
        <v>1</v>
      </c>
      <c r="F16" s="2702" t="b">
        <v>0</v>
      </c>
      <c r="G16" s="2703">
        <v>0</v>
      </c>
      <c r="H16" s="2704">
        <v>0</v>
      </c>
      <c r="I16" s="2704">
        <v>0</v>
      </c>
      <c r="J16" s="2704">
        <v>0</v>
      </c>
      <c r="K16" s="3529">
        <f>I16+J16</f>
        <v>0</v>
      </c>
      <c r="L16" s="2674"/>
      <c r="M16" s="882"/>
      <c r="N16" s="739"/>
    </row>
    <row r="17" spans="1:25" ht="15.75" customHeight="1">
      <c r="A17" s="739"/>
      <c r="B17" s="882"/>
      <c r="C17" s="3533"/>
      <c r="D17" s="3534" t="s">
        <v>2323</v>
      </c>
      <c r="E17" s="2702" t="b">
        <v>0</v>
      </c>
      <c r="F17" s="2702" t="b">
        <v>0</v>
      </c>
      <c r="G17" s="2703">
        <v>0</v>
      </c>
      <c r="H17" s="2704">
        <v>0</v>
      </c>
      <c r="I17" s="2704">
        <v>0</v>
      </c>
      <c r="J17" s="2704">
        <v>0</v>
      </c>
      <c r="K17" s="3529">
        <f>I17+J17</f>
        <v>0</v>
      </c>
      <c r="L17" s="2674"/>
      <c r="M17" s="882"/>
      <c r="N17" s="739"/>
    </row>
    <row r="18" spans="1:25" ht="15.75" customHeight="1">
      <c r="A18" s="739"/>
      <c r="B18" s="882"/>
      <c r="C18" s="3531" t="s">
        <v>2324</v>
      </c>
      <c r="D18" s="3532" t="s">
        <v>2325</v>
      </c>
      <c r="E18" s="2702"/>
      <c r="F18" s="2702"/>
      <c r="G18" s="2705"/>
      <c r="H18" s="2704"/>
      <c r="I18" s="2704"/>
      <c r="J18" s="2704"/>
      <c r="K18" s="2698"/>
      <c r="L18" s="2674"/>
      <c r="M18" s="882"/>
      <c r="N18" s="739"/>
    </row>
    <row r="19" spans="1:25" ht="15.75" customHeight="1">
      <c r="A19" s="739"/>
      <c r="B19" s="882"/>
      <c r="C19" s="3533"/>
      <c r="D19" s="3534" t="s">
        <v>2319</v>
      </c>
      <c r="E19" s="2702" t="b">
        <v>1</v>
      </c>
      <c r="F19" s="2702" t="b">
        <v>1</v>
      </c>
      <c r="G19" s="2703">
        <v>0</v>
      </c>
      <c r="H19" s="2704">
        <v>0</v>
      </c>
      <c r="I19" s="2704">
        <v>0</v>
      </c>
      <c r="J19" s="2704">
        <v>0</v>
      </c>
      <c r="K19" s="3529">
        <f>I19+J19</f>
        <v>0</v>
      </c>
      <c r="L19" s="2674"/>
      <c r="M19" s="882"/>
      <c r="N19" s="739"/>
    </row>
    <row r="20" spans="1:25" ht="15.75" customHeight="1">
      <c r="A20" s="739"/>
      <c r="B20" s="882"/>
      <c r="C20" s="3533"/>
      <c r="D20" s="3534" t="s">
        <v>2326</v>
      </c>
      <c r="E20" s="2702" t="b">
        <v>0</v>
      </c>
      <c r="F20" s="2702" t="b">
        <v>0</v>
      </c>
      <c r="G20" s="2703">
        <v>0</v>
      </c>
      <c r="H20" s="2704">
        <v>0</v>
      </c>
      <c r="I20" s="2704">
        <v>0</v>
      </c>
      <c r="J20" s="2704">
        <v>0</v>
      </c>
      <c r="K20" s="3529">
        <f>I20+J20</f>
        <v>0</v>
      </c>
      <c r="L20" s="2674"/>
      <c r="M20" s="882"/>
      <c r="N20" s="739"/>
      <c r="Y20" s="7027"/>
    </row>
    <row r="21" spans="1:25" ht="15.75" customHeight="1">
      <c r="A21" s="739"/>
      <c r="B21" s="882"/>
      <c r="C21" s="3531" t="s">
        <v>2327</v>
      </c>
      <c r="D21" s="3532" t="s">
        <v>2328</v>
      </c>
      <c r="E21" s="2702"/>
      <c r="F21" s="2702"/>
      <c r="G21" s="2705"/>
      <c r="H21" s="2704"/>
      <c r="I21" s="2704"/>
      <c r="J21" s="2704"/>
      <c r="K21" s="2698"/>
      <c r="L21" s="2674"/>
      <c r="M21" s="882"/>
      <c r="N21" s="739"/>
    </row>
    <row r="22" spans="1:25" ht="15.75" customHeight="1">
      <c r="A22" s="739"/>
      <c r="B22" s="882"/>
      <c r="C22" s="3533"/>
      <c r="D22" s="3534" t="s">
        <v>2329</v>
      </c>
      <c r="E22" s="2702" t="b">
        <v>0</v>
      </c>
      <c r="F22" s="2702" t="b">
        <v>0</v>
      </c>
      <c r="G22" s="2703">
        <v>0</v>
      </c>
      <c r="H22" s="2704">
        <v>0</v>
      </c>
      <c r="I22" s="2704">
        <v>0</v>
      </c>
      <c r="J22" s="2704">
        <v>0</v>
      </c>
      <c r="K22" s="3529">
        <f>I22+J22</f>
        <v>0</v>
      </c>
      <c r="L22" s="2674"/>
      <c r="M22" s="882"/>
      <c r="N22" s="739"/>
    </row>
    <row r="23" spans="1:25" ht="15.75" customHeight="1">
      <c r="A23" s="739"/>
      <c r="B23" s="882"/>
      <c r="C23" s="3533"/>
      <c r="D23" s="3534" t="s">
        <v>2330</v>
      </c>
      <c r="E23" s="2702" t="b">
        <v>0</v>
      </c>
      <c r="F23" s="2702" t="b">
        <v>0</v>
      </c>
      <c r="G23" s="2703">
        <v>0</v>
      </c>
      <c r="H23" s="2704">
        <v>0</v>
      </c>
      <c r="I23" s="2704">
        <v>0</v>
      </c>
      <c r="J23" s="2704">
        <v>0</v>
      </c>
      <c r="K23" s="3529">
        <f>I23+J23</f>
        <v>0</v>
      </c>
      <c r="L23" s="2674"/>
      <c r="M23" s="882"/>
      <c r="N23" s="739"/>
    </row>
    <row r="24" spans="1:25" ht="15.75" customHeight="1">
      <c r="A24" s="739"/>
      <c r="B24" s="882"/>
      <c r="C24" s="3531" t="s">
        <v>2331</v>
      </c>
      <c r="D24" s="3532" t="s">
        <v>2332</v>
      </c>
      <c r="E24" s="2702"/>
      <c r="F24" s="2702"/>
      <c r="G24" s="2705"/>
      <c r="H24" s="2704"/>
      <c r="I24" s="2704"/>
      <c r="J24" s="2704"/>
      <c r="K24" s="2698"/>
      <c r="L24" s="2674"/>
      <c r="M24" s="882"/>
      <c r="N24" s="739"/>
    </row>
    <row r="25" spans="1:25" ht="15.75" customHeight="1">
      <c r="A25" s="739"/>
      <c r="B25" s="882"/>
      <c r="C25" s="3533"/>
      <c r="D25" s="3534" t="s">
        <v>2329</v>
      </c>
      <c r="E25" s="2702" t="b">
        <v>0</v>
      </c>
      <c r="F25" s="2702" t="b">
        <v>0</v>
      </c>
      <c r="G25" s="2703">
        <v>0</v>
      </c>
      <c r="H25" s="2704">
        <v>0</v>
      </c>
      <c r="I25" s="2704">
        <v>0</v>
      </c>
      <c r="J25" s="2704">
        <v>0</v>
      </c>
      <c r="K25" s="3529">
        <f>I25+J25</f>
        <v>0</v>
      </c>
      <c r="L25" s="2674"/>
      <c r="M25" s="882"/>
      <c r="N25" s="739"/>
    </row>
    <row r="26" spans="1:25" ht="15.75" customHeight="1">
      <c r="A26" s="739"/>
      <c r="B26" s="882"/>
      <c r="C26" s="3533"/>
      <c r="D26" s="3534" t="s">
        <v>2330</v>
      </c>
      <c r="E26" s="2702" t="b">
        <v>0</v>
      </c>
      <c r="F26" s="2702" t="b">
        <v>0</v>
      </c>
      <c r="G26" s="2703">
        <v>0</v>
      </c>
      <c r="H26" s="2704">
        <v>0</v>
      </c>
      <c r="I26" s="2704">
        <v>0</v>
      </c>
      <c r="J26" s="2704">
        <v>0</v>
      </c>
      <c r="K26" s="3529">
        <f>I26+J26</f>
        <v>0</v>
      </c>
      <c r="L26" s="2674"/>
      <c r="M26" s="882"/>
      <c r="N26" s="739"/>
    </row>
    <row r="27" spans="1:25" s="7052" customFormat="1">
      <c r="A27" s="944"/>
      <c r="B27" s="999"/>
      <c r="C27" s="9176" t="s">
        <v>580</v>
      </c>
      <c r="D27" s="9177"/>
      <c r="E27" s="2699"/>
      <c r="F27" s="2699"/>
      <c r="G27" s="2700"/>
      <c r="H27" s="3207">
        <f>SUMIF($E$11:$E$26,"TRUE",H11:H26)</f>
        <v>0</v>
      </c>
      <c r="I27" s="3207">
        <f>SUMIF($E$11:$E$26,"TRUE",I11:I26)</f>
        <v>0</v>
      </c>
      <c r="J27" s="3207">
        <f>SUMIF($E$11:$E$26,"TRUE",J11:J26)</f>
        <v>0</v>
      </c>
      <c r="K27" s="3530">
        <f>I27+J27</f>
        <v>0</v>
      </c>
      <c r="L27" s="2706"/>
      <c r="M27" s="999"/>
      <c r="N27" s="944"/>
    </row>
    <row r="28" spans="1:25" s="7052" customFormat="1">
      <c r="A28" s="944"/>
      <c r="B28" s="999"/>
      <c r="C28" s="9174" t="s">
        <v>2079</v>
      </c>
      <c r="D28" s="9175"/>
      <c r="E28" s="2699"/>
      <c r="F28" s="2699"/>
      <c r="G28" s="2700"/>
      <c r="H28" s="3207">
        <f>SUMIF($F$11:$F$26,"TRUE",H11:H26)</f>
        <v>0</v>
      </c>
      <c r="I28" s="3207">
        <f>SUMIF($F$11:$F$26,"TRUE",I11:I26)</f>
        <v>0</v>
      </c>
      <c r="J28" s="3207">
        <f>SUMIF($F$11:$F$26,"TRUE",J11:J26)</f>
        <v>0</v>
      </c>
      <c r="K28" s="3530">
        <f>I28+J28</f>
        <v>0</v>
      </c>
      <c r="L28" s="2706"/>
      <c r="M28" s="999"/>
      <c r="N28" s="944"/>
    </row>
    <row r="29" spans="1:25" s="7052" customFormat="1" ht="16.5" thickBot="1">
      <c r="A29" s="944"/>
      <c r="B29" s="999"/>
      <c r="C29" s="9172" t="s">
        <v>2235</v>
      </c>
      <c r="D29" s="9173"/>
      <c r="E29" s="2068"/>
      <c r="F29" s="2068"/>
      <c r="G29" s="2069"/>
      <c r="H29" s="3208">
        <f>SUM(H11:H26)</f>
        <v>0</v>
      </c>
      <c r="I29" s="3208">
        <f>SUM(I11:I26)</f>
        <v>0</v>
      </c>
      <c r="J29" s="3208">
        <f>SUM(J11:J26)</f>
        <v>0</v>
      </c>
      <c r="K29" s="3208">
        <f>SUM(K11:K26)</f>
        <v>0</v>
      </c>
      <c r="L29" s="2707"/>
      <c r="M29" s="999"/>
      <c r="N29" s="944"/>
    </row>
    <row r="30" spans="1:25">
      <c r="A30" s="739"/>
      <c r="B30" s="882"/>
      <c r="C30" s="882"/>
      <c r="D30" s="882"/>
      <c r="E30" s="882"/>
      <c r="F30" s="882"/>
      <c r="G30" s="882"/>
      <c r="H30" s="882"/>
      <c r="I30" s="882"/>
      <c r="J30" s="882"/>
      <c r="K30" s="882"/>
      <c r="L30" s="2708"/>
      <c r="M30" s="882"/>
      <c r="N30" s="2058"/>
    </row>
    <row r="31" spans="1:25" ht="16.5" thickBot="1">
      <c r="A31" s="739"/>
      <c r="B31" s="882"/>
      <c r="C31" s="882"/>
      <c r="D31" s="882"/>
      <c r="E31" s="882"/>
      <c r="F31" s="882"/>
      <c r="G31" s="882"/>
      <c r="H31" s="882"/>
      <c r="I31" s="882"/>
      <c r="J31" s="882"/>
      <c r="K31" s="882"/>
      <c r="L31" s="882"/>
      <c r="M31" s="882"/>
      <c r="N31" s="2058"/>
    </row>
    <row r="32" spans="1:25">
      <c r="A32" s="739"/>
      <c r="B32" s="882"/>
      <c r="C32" s="882"/>
      <c r="D32" s="882"/>
      <c r="E32" s="882"/>
      <c r="F32" s="882"/>
      <c r="G32" s="882"/>
      <c r="H32" s="85"/>
      <c r="I32" s="1996" t="s">
        <v>2294</v>
      </c>
      <c r="J32" s="2000" t="s">
        <v>2295</v>
      </c>
      <c r="K32" s="2019" t="s">
        <v>2296</v>
      </c>
      <c r="L32" s="882"/>
      <c r="M32" s="882"/>
      <c r="N32" s="2058"/>
    </row>
    <row r="33" spans="1:14">
      <c r="A33" s="739"/>
      <c r="B33" s="882"/>
      <c r="C33" s="882"/>
      <c r="D33" s="882"/>
      <c r="E33" s="882"/>
      <c r="F33" s="882"/>
      <c r="G33" s="882"/>
      <c r="H33" s="662" t="s">
        <v>580</v>
      </c>
      <c r="I33" s="3209">
        <f>I27</f>
        <v>0</v>
      </c>
      <c r="J33" s="3210">
        <f>J27</f>
        <v>0</v>
      </c>
      <c r="K33" s="3211">
        <f>K27</f>
        <v>0</v>
      </c>
      <c r="L33" s="882"/>
      <c r="M33" s="882"/>
      <c r="N33" s="2058"/>
    </row>
    <row r="34" spans="1:14">
      <c r="A34" s="739"/>
      <c r="B34" s="882"/>
      <c r="C34" s="882"/>
      <c r="D34" s="882"/>
      <c r="E34" s="882"/>
      <c r="F34" s="882"/>
      <c r="G34" s="882"/>
      <c r="H34" s="662" t="str">
        <f>C28</f>
        <v>Migrant Workers</v>
      </c>
      <c r="I34" s="3209">
        <f t="shared" ref="I34:K35" si="0">I28</f>
        <v>0</v>
      </c>
      <c r="J34" s="3210">
        <f t="shared" si="0"/>
        <v>0</v>
      </c>
      <c r="K34" s="3211">
        <f t="shared" si="0"/>
        <v>0</v>
      </c>
      <c r="L34" s="882"/>
      <c r="M34" s="882"/>
      <c r="N34" s="2058"/>
    </row>
    <row r="35" spans="1:14" ht="16.5" thickBot="1">
      <c r="A35" s="739"/>
      <c r="B35" s="882"/>
      <c r="C35" s="882"/>
      <c r="D35" s="882"/>
      <c r="E35" s="882"/>
      <c r="F35" s="882"/>
      <c r="G35" s="882"/>
      <c r="H35" s="662" t="s">
        <v>44</v>
      </c>
      <c r="I35" s="3212">
        <f t="shared" si="0"/>
        <v>0</v>
      </c>
      <c r="J35" s="3213">
        <f t="shared" si="0"/>
        <v>0</v>
      </c>
      <c r="K35" s="3214">
        <f t="shared" si="0"/>
        <v>0</v>
      </c>
      <c r="L35" s="882"/>
      <c r="M35" s="882"/>
      <c r="N35" s="2058"/>
    </row>
    <row r="36" spans="1:14">
      <c r="A36" s="739"/>
      <c r="B36" s="882"/>
      <c r="C36" s="882"/>
      <c r="D36" s="882"/>
      <c r="E36" s="882"/>
      <c r="F36" s="882"/>
      <c r="G36" s="882"/>
      <c r="H36" s="882"/>
      <c r="I36" s="882"/>
      <c r="J36" s="882"/>
      <c r="K36" s="882"/>
      <c r="L36" s="882"/>
      <c r="M36" s="882"/>
      <c r="N36" s="2058"/>
    </row>
    <row r="37" spans="1:14">
      <c r="A37" s="739"/>
      <c r="B37" s="882"/>
      <c r="C37" s="882"/>
      <c r="D37" s="882"/>
      <c r="E37" s="237" t="s">
        <v>56</v>
      </c>
      <c r="F37" s="100" t="s">
        <v>2299</v>
      </c>
      <c r="G37" s="882"/>
      <c r="H37" s="882"/>
      <c r="I37" s="882"/>
      <c r="J37" s="882"/>
      <c r="K37" s="882"/>
      <c r="L37" s="882"/>
      <c r="M37" s="882"/>
      <c r="N37" s="2058"/>
    </row>
    <row r="38" spans="1:14">
      <c r="A38" s="739"/>
      <c r="B38" s="882"/>
      <c r="C38" s="882"/>
      <c r="D38" s="882"/>
      <c r="E38" s="237"/>
      <c r="F38" s="100" t="s">
        <v>2333</v>
      </c>
      <c r="G38" s="882"/>
      <c r="H38" s="882"/>
      <c r="I38" s="882"/>
      <c r="J38" s="882"/>
      <c r="K38" s="882"/>
      <c r="L38" s="3428" t="s">
        <v>1279</v>
      </c>
      <c r="M38" s="882"/>
      <c r="N38" s="2058"/>
    </row>
    <row r="39" spans="1:14">
      <c r="A39" s="739"/>
      <c r="B39" s="882"/>
      <c r="C39" s="882"/>
      <c r="D39" s="882"/>
      <c r="E39" s="882"/>
      <c r="F39" s="882"/>
      <c r="G39" s="882"/>
      <c r="H39" s="882"/>
      <c r="I39" s="882"/>
      <c r="J39" s="882"/>
      <c r="K39" s="882"/>
      <c r="L39" s="882"/>
      <c r="M39" s="882"/>
      <c r="N39" s="2058"/>
    </row>
    <row r="40" spans="1:14">
      <c r="A40" s="739"/>
      <c r="B40" s="739"/>
      <c r="C40" s="739"/>
      <c r="D40" s="739"/>
      <c r="E40" s="739"/>
      <c r="F40" s="739"/>
      <c r="G40" s="739"/>
      <c r="H40" s="739"/>
      <c r="I40" s="739"/>
      <c r="J40" s="739"/>
      <c r="K40" s="739"/>
      <c r="L40" s="739"/>
      <c r="M40" s="739"/>
      <c r="N40" s="2058"/>
    </row>
  </sheetData>
  <sheetProtection formatColumns="0" formatRows="0"/>
  <customSheetViews>
    <customSheetView guid="{CC70D5D3-3A1F-46AA-BDCE-F692C2C36BEE}" topLeftCell="A4">
      <selection activeCell="E18" sqref="E18"/>
      <pageMargins left="0.7" right="0.7" top="0.75" bottom="0.75" header="0.3" footer="0.3"/>
      <pageSetup paperSize="9" orientation="portrait" r:id="rId1"/>
    </customSheetView>
    <customSheetView guid="{41E394DC-1FDD-4D1F-8620-137B7012DC10}">
      <selection activeCell="L25" sqref="L25"/>
      <pageMargins left="0.7" right="0.7" top="0.75" bottom="0.75" header="0.3" footer="0.3"/>
    </customSheetView>
    <customSheetView guid="{E14211BF-3959-45CF-A937-AD36AACCEFAC}">
      <selection activeCell="L25" sqref="L25"/>
      <pageMargins left="0.7" right="0.7" top="0.75" bottom="0.75" header="0.3" footer="0.3"/>
    </customSheetView>
    <customSheetView guid="{F416BD5B-C3AD-4F61-AAB2-55950A9B7E72}" topLeftCell="A19">
      <selection activeCell="E15" sqref="E15"/>
      <pageMargins left="0.7" right="0.7" top="0.75" bottom="0.75" header="0.3" footer="0.3"/>
    </customSheetView>
  </customSheetViews>
  <mergeCells count="8">
    <mergeCell ref="C4:D4"/>
    <mergeCell ref="C5:D5"/>
    <mergeCell ref="C3:F3"/>
    <mergeCell ref="C8:D8"/>
    <mergeCell ref="C29:D29"/>
    <mergeCell ref="C28:D28"/>
    <mergeCell ref="C27:D27"/>
    <mergeCell ref="C10:D10"/>
  </mergeCells>
  <hyperlinks>
    <hyperlink ref="L38" location="Index!A1" display="Index" xr:uid="{00000000-0004-0000-5A00-000000000000}"/>
  </hyperlinks>
  <pageMargins left="0.7" right="0.7" top="0.75" bottom="0.75" header="0.3" footer="0.3"/>
  <pageSetup paperSize="9" orientation="portrait"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codeName="Sheet90">
    <tabColor theme="8" tint="-0.499984740745262"/>
  </sheetPr>
  <dimension ref="A1:Q29"/>
  <sheetViews>
    <sheetView workbookViewId="0"/>
  </sheetViews>
  <sheetFormatPr defaultColWidth="0" defaultRowHeight="15" zeroHeight="1"/>
  <cols>
    <col min="1" max="2" width="9.140625" style="2112" customWidth="1"/>
    <col min="3" max="3" width="20.140625" style="2112" customWidth="1"/>
    <col min="4" max="4" width="45.140625" style="2112" customWidth="1"/>
    <col min="5" max="5" width="31.85546875" style="2112" customWidth="1"/>
    <col min="6" max="6" width="17.85546875" style="2112" customWidth="1"/>
    <col min="7" max="7" width="22.42578125" style="2112" customWidth="1"/>
    <col min="8" max="8" width="18.85546875" style="2112" bestFit="1" customWidth="1"/>
    <col min="9" max="9" width="18.85546875" style="2112" customWidth="1"/>
    <col min="10" max="10" width="14.140625" style="2112" bestFit="1" customWidth="1"/>
    <col min="11" max="11" width="18" style="2112" bestFit="1" customWidth="1"/>
    <col min="12" max="12" width="26.140625" style="2112" customWidth="1"/>
    <col min="13" max="13" width="12.42578125" style="2112" customWidth="1"/>
    <col min="14" max="14" width="9.140625" style="2112" customWidth="1"/>
    <col min="15" max="17" width="0" style="2112" hidden="1" customWidth="1"/>
    <col min="18" max="16384" width="9.140625" style="2112" hidden="1"/>
  </cols>
  <sheetData>
    <row r="1" spans="1:17">
      <c r="A1" s="2077"/>
      <c r="B1" s="2077"/>
      <c r="C1" s="2077"/>
      <c r="D1" s="2077"/>
      <c r="E1" s="2077"/>
      <c r="F1" s="2077"/>
      <c r="G1" s="2077"/>
      <c r="H1" s="2077"/>
      <c r="I1" s="2077"/>
      <c r="J1" s="2077"/>
      <c r="K1" s="2077"/>
      <c r="L1" s="2077"/>
      <c r="M1" s="2077"/>
      <c r="N1" s="2077"/>
    </row>
    <row r="2" spans="1:17" ht="15.75" thickBot="1">
      <c r="A2" s="2077"/>
      <c r="B2" s="2076"/>
      <c r="C2" s="2076"/>
      <c r="D2" s="2076"/>
      <c r="E2" s="2076"/>
      <c r="F2" s="2076"/>
      <c r="G2" s="2076"/>
      <c r="H2" s="2076"/>
      <c r="I2" s="2076"/>
      <c r="J2" s="2076"/>
      <c r="K2" s="2076"/>
      <c r="L2" s="2076"/>
      <c r="M2" s="2076"/>
      <c r="N2" s="2077"/>
    </row>
    <row r="3" spans="1:17" ht="16.5" thickBot="1">
      <c r="A3" s="2077"/>
      <c r="B3" s="2076"/>
      <c r="C3" s="8374" t="s">
        <v>3071</v>
      </c>
      <c r="D3" s="8375"/>
      <c r="E3" s="8376"/>
      <c r="F3" s="806"/>
      <c r="G3" s="806"/>
      <c r="H3" s="806"/>
      <c r="I3" s="806"/>
      <c r="J3" s="806"/>
      <c r="K3" s="806"/>
      <c r="L3" s="62" t="s">
        <v>2887</v>
      </c>
      <c r="M3" s="806"/>
      <c r="N3" s="2078"/>
      <c r="O3" s="7054"/>
      <c r="P3" s="7054"/>
      <c r="Q3" s="7054"/>
    </row>
    <row r="4" spans="1:17" ht="15.75">
      <c r="A4" s="2077"/>
      <c r="B4" s="2076"/>
      <c r="C4" s="2625" t="s">
        <v>57</v>
      </c>
      <c r="D4" s="8358" t="str">
        <f>AO!E4</f>
        <v>ABC Company</v>
      </c>
      <c r="E4" s="8360"/>
      <c r="F4" s="806"/>
      <c r="G4" s="806"/>
      <c r="H4" s="806"/>
      <c r="I4" s="806"/>
      <c r="J4" s="806"/>
      <c r="K4" s="806"/>
      <c r="L4" s="806"/>
      <c r="M4" s="806"/>
      <c r="N4" s="2078"/>
      <c r="O4" s="7054"/>
      <c r="P4" s="7054"/>
      <c r="Q4" s="7054"/>
    </row>
    <row r="5" spans="1:17" ht="16.5" thickBot="1">
      <c r="A5" s="2077"/>
      <c r="B5" s="2076"/>
      <c r="C5" s="2629" t="s">
        <v>2719</v>
      </c>
      <c r="D5" s="8364">
        <f>AO!E5</f>
        <v>44196</v>
      </c>
      <c r="E5" s="8366"/>
      <c r="F5" s="806"/>
      <c r="G5" s="806"/>
      <c r="H5" s="806"/>
      <c r="I5" s="806"/>
      <c r="J5" s="806"/>
      <c r="K5" s="806"/>
      <c r="L5" s="806"/>
      <c r="M5" s="806"/>
      <c r="N5" s="2079"/>
      <c r="O5" s="7055"/>
      <c r="P5" s="7055"/>
      <c r="Q5" s="7055"/>
    </row>
    <row r="6" spans="1:17">
      <c r="A6" s="2077"/>
      <c r="B6" s="2076"/>
      <c r="C6" s="2076"/>
      <c r="D6" s="2076"/>
      <c r="E6" s="2076"/>
      <c r="F6" s="2076"/>
      <c r="G6" s="2076"/>
      <c r="H6" s="2076"/>
      <c r="I6" s="2076"/>
      <c r="J6" s="2076"/>
      <c r="K6" s="2076"/>
      <c r="L6" s="2076"/>
      <c r="M6" s="2076"/>
      <c r="N6" s="2077"/>
    </row>
    <row r="7" spans="1:17" ht="15.75" thickBot="1">
      <c r="A7" s="2077"/>
      <c r="B7" s="2076"/>
      <c r="C7" s="2076"/>
      <c r="D7" s="2076"/>
      <c r="E7" s="2076"/>
      <c r="F7" s="2076"/>
      <c r="G7" s="2076"/>
      <c r="H7" s="2076"/>
      <c r="I7" s="2076"/>
      <c r="J7" s="2076"/>
      <c r="K7" s="2076"/>
      <c r="L7" s="2076"/>
      <c r="M7" s="2076"/>
      <c r="N7" s="2077"/>
    </row>
    <row r="8" spans="1:17" s="198" customFormat="1" ht="38.25">
      <c r="A8" s="703"/>
      <c r="B8" s="219"/>
      <c r="C8" s="9180" t="s">
        <v>2335</v>
      </c>
      <c r="D8" s="9181"/>
      <c r="E8" s="1997" t="s">
        <v>2336</v>
      </c>
      <c r="F8" s="2634" t="s">
        <v>2288</v>
      </c>
      <c r="G8" s="1997" t="s">
        <v>2337</v>
      </c>
      <c r="H8" s="2634" t="s">
        <v>1632</v>
      </c>
      <c r="I8" s="2633" t="s">
        <v>2294</v>
      </c>
      <c r="J8" s="2634" t="s">
        <v>2295</v>
      </c>
      <c r="K8" s="2633" t="s">
        <v>2296</v>
      </c>
      <c r="L8" s="2031" t="s">
        <v>2297</v>
      </c>
      <c r="M8" s="219"/>
      <c r="N8" s="703"/>
    </row>
    <row r="9" spans="1:17" s="1214" customFormat="1" ht="12.75">
      <c r="A9" s="2082"/>
      <c r="B9" s="2081"/>
      <c r="C9" s="2083"/>
      <c r="D9" s="2084"/>
      <c r="E9" s="2085"/>
      <c r="F9" s="2086" t="s">
        <v>1418</v>
      </c>
      <c r="G9" s="2085"/>
      <c r="H9" s="2086" t="s">
        <v>1420</v>
      </c>
      <c r="I9" s="2006"/>
      <c r="J9" s="2005"/>
      <c r="K9" s="2087" t="s">
        <v>2315</v>
      </c>
      <c r="L9" s="2088"/>
      <c r="M9" s="2081"/>
      <c r="N9" s="2082"/>
    </row>
    <row r="10" spans="1:17" s="1214" customFormat="1" ht="15" customHeight="1">
      <c r="A10" s="2082"/>
      <c r="B10" s="2081"/>
      <c r="C10" s="9182" t="s">
        <v>392</v>
      </c>
      <c r="D10" s="9183"/>
      <c r="E10" s="2689" t="s">
        <v>409</v>
      </c>
      <c r="F10" s="2090" t="s">
        <v>410</v>
      </c>
      <c r="G10" s="2090" t="s">
        <v>411</v>
      </c>
      <c r="H10" s="2090" t="s">
        <v>412</v>
      </c>
      <c r="I10" s="2090" t="s">
        <v>413</v>
      </c>
      <c r="J10" s="2090" t="s">
        <v>414</v>
      </c>
      <c r="K10" s="2090" t="s">
        <v>415</v>
      </c>
      <c r="L10" s="2690" t="s">
        <v>416</v>
      </c>
      <c r="M10" s="2081"/>
      <c r="N10" s="2082"/>
    </row>
    <row r="11" spans="1:17" s="198" customFormat="1" ht="12.75">
      <c r="A11" s="703"/>
      <c r="B11" s="1087">
        <v>1</v>
      </c>
      <c r="C11" s="9184" t="s">
        <v>262</v>
      </c>
      <c r="D11" s="9185"/>
      <c r="E11" s="2683"/>
      <c r="F11" s="2692" t="b">
        <v>1</v>
      </c>
      <c r="G11" s="2692">
        <v>0</v>
      </c>
      <c r="H11" s="2693"/>
      <c r="I11" s="2692">
        <v>0</v>
      </c>
      <c r="J11" s="2692">
        <v>0</v>
      </c>
      <c r="K11" s="3571">
        <f>I11+J11</f>
        <v>0</v>
      </c>
      <c r="L11" s="2674"/>
      <c r="M11" s="219"/>
      <c r="N11" s="703"/>
    </row>
    <row r="12" spans="1:17" s="198" customFormat="1" ht="12.75">
      <c r="A12" s="703"/>
      <c r="B12" s="1087">
        <v>2</v>
      </c>
      <c r="C12" s="9188" t="s">
        <v>263</v>
      </c>
      <c r="D12" s="9189"/>
      <c r="E12" s="2683"/>
      <c r="F12" s="2692" t="b">
        <v>0</v>
      </c>
      <c r="G12" s="2692">
        <v>0</v>
      </c>
      <c r="H12" s="2693"/>
      <c r="I12" s="2692">
        <v>0</v>
      </c>
      <c r="J12" s="2692">
        <v>0</v>
      </c>
      <c r="K12" s="3571">
        <f>I12+J12</f>
        <v>0</v>
      </c>
      <c r="L12" s="2674"/>
      <c r="M12" s="219"/>
      <c r="N12" s="703"/>
    </row>
    <row r="13" spans="1:17" s="198" customFormat="1" ht="12.75">
      <c r="A13" s="703"/>
      <c r="B13" s="1087">
        <v>3</v>
      </c>
      <c r="C13" s="4020" t="s">
        <v>264</v>
      </c>
      <c r="D13" s="4021"/>
      <c r="E13" s="2683"/>
      <c r="F13" s="2692" t="b">
        <v>1</v>
      </c>
      <c r="G13" s="2692">
        <v>0</v>
      </c>
      <c r="H13" s="2693"/>
      <c r="I13" s="2692">
        <v>0</v>
      </c>
      <c r="J13" s="2692">
        <v>0</v>
      </c>
      <c r="K13" s="3571">
        <f>I13+J13</f>
        <v>0</v>
      </c>
      <c r="L13" s="2674"/>
      <c r="M13" s="219"/>
      <c r="N13" s="703"/>
    </row>
    <row r="14" spans="1:17" s="198" customFormat="1" ht="12.75">
      <c r="A14" s="703"/>
      <c r="B14" s="1087">
        <v>4</v>
      </c>
      <c r="C14" s="9184" t="s">
        <v>265</v>
      </c>
      <c r="D14" s="9185"/>
      <c r="E14" s="2683"/>
      <c r="F14" s="2692" t="b">
        <v>1</v>
      </c>
      <c r="G14" s="2692">
        <v>0</v>
      </c>
      <c r="H14" s="2693"/>
      <c r="I14" s="2692">
        <v>0</v>
      </c>
      <c r="J14" s="2692">
        <v>0</v>
      </c>
      <c r="K14" s="3571">
        <f>I14+J14</f>
        <v>0</v>
      </c>
      <c r="L14" s="2674"/>
      <c r="M14" s="219"/>
      <c r="N14" s="703"/>
    </row>
    <row r="15" spans="1:17" s="198" customFormat="1" ht="12.75">
      <c r="A15" s="703"/>
      <c r="B15" s="1087">
        <v>5</v>
      </c>
      <c r="C15" s="9184" t="s">
        <v>3873</v>
      </c>
      <c r="D15" s="9185"/>
      <c r="E15" s="2683"/>
      <c r="F15" s="2692" t="b">
        <v>1</v>
      </c>
      <c r="G15" s="2692">
        <v>0</v>
      </c>
      <c r="H15" s="2693"/>
      <c r="I15" s="2692">
        <v>0</v>
      </c>
      <c r="J15" s="2692">
        <v>0</v>
      </c>
      <c r="K15" s="3571">
        <f>I15+J15</f>
        <v>0</v>
      </c>
      <c r="L15" s="2674"/>
      <c r="M15" s="219"/>
      <c r="N15" s="703"/>
    </row>
    <row r="16" spans="1:17" s="198" customFormat="1" ht="12.75">
      <c r="A16" s="703"/>
      <c r="B16" s="1087">
        <v>6</v>
      </c>
      <c r="C16" s="9184" t="s">
        <v>267</v>
      </c>
      <c r="D16" s="9185"/>
      <c r="E16" s="3570"/>
      <c r="F16" s="2692" t="b">
        <v>1</v>
      </c>
      <c r="G16" s="3571">
        <f>AQ!H22</f>
        <v>0</v>
      </c>
      <c r="H16" s="3548">
        <f>IFERROR(I16/$I$18,0)</f>
        <v>0</v>
      </c>
      <c r="I16" s="3571">
        <f>AQ!J22</f>
        <v>0</v>
      </c>
      <c r="J16" s="3571">
        <f>AQ!K22</f>
        <v>0</v>
      </c>
      <c r="K16" s="3571">
        <f>AQ!L22</f>
        <v>0</v>
      </c>
      <c r="L16" s="2694"/>
      <c r="M16" s="219"/>
      <c r="N16" s="703"/>
    </row>
    <row r="17" spans="1:14" s="198" customFormat="1" ht="12.75">
      <c r="A17" s="703"/>
      <c r="B17" s="5881"/>
      <c r="C17" s="9190" t="s">
        <v>580</v>
      </c>
      <c r="D17" s="9191"/>
      <c r="E17" s="2094"/>
      <c r="F17" s="2687"/>
      <c r="G17" s="3207">
        <f>SUMIF($F$11:$F$16,"TRUE",G11:G16)</f>
        <v>0</v>
      </c>
      <c r="H17" s="2691"/>
      <c r="I17" s="4022">
        <f>SUMIF($F$11:$F$16,"TRUE",I11:I16)</f>
        <v>0</v>
      </c>
      <c r="J17" s="4022">
        <f>SUMIF($F$11:$F$16,"TRUE",J11:J16)</f>
        <v>0</v>
      </c>
      <c r="K17" s="3207">
        <f>SUMIF($F$11:$F$16,"TRUE",K11:K16)</f>
        <v>0</v>
      </c>
      <c r="L17" s="2694"/>
      <c r="M17" s="219"/>
      <c r="N17" s="703"/>
    </row>
    <row r="18" spans="1:14" s="3449" customFormat="1" ht="13.5" thickBot="1">
      <c r="A18" s="2605"/>
      <c r="B18" s="1173"/>
      <c r="C18" s="9186" t="s">
        <v>1315</v>
      </c>
      <c r="D18" s="9187"/>
      <c r="E18" s="2688"/>
      <c r="F18" s="2604"/>
      <c r="G18" s="3572">
        <f>SUM(G11:G16)</f>
        <v>0</v>
      </c>
      <c r="H18" s="2604"/>
      <c r="I18" s="3572">
        <f>SUM(I11:I16)</f>
        <v>0</v>
      </c>
      <c r="J18" s="3572">
        <f>SUM(J11:J16)</f>
        <v>0</v>
      </c>
      <c r="K18" s="3572">
        <f>SUM(K11:K16)</f>
        <v>0</v>
      </c>
      <c r="L18" s="2695"/>
      <c r="M18" s="1173"/>
      <c r="N18" s="2605"/>
    </row>
    <row r="19" spans="1:14" ht="15.75" thickBot="1">
      <c r="A19" s="2077"/>
      <c r="B19" s="2076"/>
      <c r="C19" s="2076"/>
      <c r="D19" s="850"/>
      <c r="E19" s="850"/>
      <c r="F19" s="850"/>
      <c r="G19" s="850"/>
      <c r="H19" s="851"/>
      <c r="I19" s="2076"/>
      <c r="J19" s="2076"/>
      <c r="K19" s="2076"/>
      <c r="L19" s="2076"/>
      <c r="M19" s="2076"/>
      <c r="N19" s="2077"/>
    </row>
    <row r="20" spans="1:14" ht="15.75">
      <c r="A20" s="2077"/>
      <c r="B20" s="2076"/>
      <c r="C20" s="2076"/>
      <c r="D20" s="2076"/>
      <c r="E20" s="2076"/>
      <c r="F20" s="85"/>
      <c r="G20" s="1996" t="s">
        <v>2294</v>
      </c>
      <c r="H20" s="2000" t="s">
        <v>2295</v>
      </c>
      <c r="I20" s="2019" t="s">
        <v>2296</v>
      </c>
      <c r="J20" s="2076"/>
      <c r="K20" s="2076"/>
      <c r="L20" s="2076"/>
      <c r="M20" s="2076"/>
      <c r="N20" s="2077"/>
    </row>
    <row r="21" spans="1:14" ht="15.75">
      <c r="A21" s="2077"/>
      <c r="B21" s="2076"/>
      <c r="C21" s="2076"/>
      <c r="D21" s="2076"/>
      <c r="E21" s="2076"/>
      <c r="F21" s="662" t="s">
        <v>580</v>
      </c>
      <c r="G21" s="3209">
        <f>+I17</f>
        <v>0</v>
      </c>
      <c r="H21" s="3210">
        <f>J17</f>
        <v>0</v>
      </c>
      <c r="I21" s="3211">
        <f>K17</f>
        <v>0</v>
      </c>
      <c r="J21" s="2076"/>
      <c r="K21" s="2076"/>
      <c r="L21" s="2076"/>
      <c r="M21" s="2076"/>
      <c r="N21" s="2077"/>
    </row>
    <row r="22" spans="1:14" ht="16.5" thickBot="1">
      <c r="A22" s="2077"/>
      <c r="B22" s="2076"/>
      <c r="C22" s="2076"/>
      <c r="D22" s="2076"/>
      <c r="E22" s="2076"/>
      <c r="F22" s="662" t="s">
        <v>44</v>
      </c>
      <c r="G22" s="3212">
        <f>I18</f>
        <v>0</v>
      </c>
      <c r="H22" s="3213">
        <f>J18</f>
        <v>0</v>
      </c>
      <c r="I22" s="3214">
        <f>K18</f>
        <v>0</v>
      </c>
      <c r="J22" s="2076"/>
      <c r="K22" s="2076"/>
      <c r="L22" s="2076"/>
      <c r="M22" s="2076"/>
      <c r="N22" s="2077"/>
    </row>
    <row r="23" spans="1:14" ht="15.75">
      <c r="A23" s="2077"/>
      <c r="B23" s="2076"/>
      <c r="C23" s="2076"/>
      <c r="D23" s="2076"/>
      <c r="E23" s="2076"/>
      <c r="F23" s="662"/>
      <c r="G23" s="2125"/>
      <c r="H23" s="2125"/>
      <c r="I23" s="2125"/>
      <c r="J23" s="2076"/>
      <c r="K23" s="2076"/>
      <c r="L23" s="2076"/>
      <c r="M23" s="2076"/>
      <c r="N23" s="2077"/>
    </row>
    <row r="24" spans="1:14" ht="15.75">
      <c r="A24" s="2077"/>
      <c r="B24" s="2076"/>
      <c r="C24" s="2076"/>
      <c r="D24" s="237" t="s">
        <v>56</v>
      </c>
      <c r="E24" s="100" t="s">
        <v>2299</v>
      </c>
      <c r="F24" s="662"/>
      <c r="G24" s="2125"/>
      <c r="H24" s="2125"/>
      <c r="I24" s="2125"/>
      <c r="J24" s="2076"/>
      <c r="K24" s="2076"/>
      <c r="L24" s="2076"/>
      <c r="M24" s="2076"/>
      <c r="N24" s="2077"/>
    </row>
    <row r="25" spans="1:14" ht="15.75">
      <c r="A25" s="2077"/>
      <c r="B25" s="2076"/>
      <c r="C25" s="2076"/>
      <c r="D25" s="3203"/>
      <c r="E25" s="872" t="s">
        <v>4810</v>
      </c>
      <c r="F25" s="662"/>
      <c r="G25" s="2125"/>
      <c r="H25" s="2125"/>
      <c r="I25" s="2125"/>
      <c r="J25" s="2076"/>
      <c r="K25" s="2076"/>
      <c r="L25" s="2076"/>
      <c r="M25" s="2076"/>
      <c r="N25" s="2077"/>
    </row>
    <row r="26" spans="1:14" ht="15.75">
      <c r="A26" s="2077"/>
      <c r="B26" s="2076"/>
      <c r="C26" s="2076"/>
      <c r="D26" s="2076"/>
      <c r="E26" s="2076"/>
      <c r="F26" s="662"/>
      <c r="G26" s="2125"/>
      <c r="H26" s="2125"/>
      <c r="I26" s="2125"/>
      <c r="J26" s="2076"/>
      <c r="K26" s="2076"/>
      <c r="L26" s="3428" t="s">
        <v>1279</v>
      </c>
      <c r="M26" s="2076"/>
      <c r="N26" s="2077"/>
    </row>
    <row r="27" spans="1:14">
      <c r="A27" s="2077"/>
      <c r="B27" s="2076"/>
      <c r="C27" s="2076"/>
      <c r="D27" s="2076"/>
      <c r="E27" s="2076"/>
      <c r="F27" s="2076"/>
      <c r="G27" s="2076"/>
      <c r="H27" s="2076"/>
      <c r="I27" s="2076"/>
      <c r="J27" s="2076"/>
      <c r="K27" s="2076"/>
      <c r="L27" s="2076"/>
      <c r="M27" s="2076"/>
      <c r="N27" s="2077"/>
    </row>
    <row r="28" spans="1:14">
      <c r="A28" s="2077"/>
      <c r="B28" s="2077"/>
      <c r="C28" s="2077"/>
      <c r="D28" s="2077"/>
      <c r="E28" s="2077"/>
      <c r="F28" s="2077"/>
      <c r="G28" s="2077"/>
      <c r="H28" s="2077"/>
      <c r="I28" s="2077"/>
      <c r="J28" s="2077"/>
      <c r="K28" s="2077"/>
      <c r="L28" s="2077"/>
      <c r="M28" s="2077"/>
      <c r="N28" s="2077"/>
    </row>
    <row r="29" spans="1:14">
      <c r="A29" s="2077"/>
      <c r="B29" s="2077"/>
      <c r="C29" s="2077"/>
      <c r="D29" s="2077"/>
      <c r="E29" s="2077"/>
      <c r="F29" s="2077"/>
      <c r="G29" s="2077"/>
      <c r="H29" s="2077"/>
      <c r="I29" s="2077"/>
      <c r="J29" s="2077"/>
      <c r="K29" s="2077"/>
      <c r="L29" s="2077"/>
      <c r="M29" s="2077"/>
      <c r="N29" s="2077"/>
    </row>
  </sheetData>
  <sheetProtection formatCells="0" formatColumns="0" formatRows="0"/>
  <customSheetViews>
    <customSheetView guid="{CC70D5D3-3A1F-46AA-BDCE-F692C2C36BEE}" hiddenRows="1">
      <selection activeCell="F74" sqref="F74"/>
      <pageMargins left="0.7" right="0.7" top="0.75" bottom="0.75" header="0.3" footer="0.3"/>
    </customSheetView>
    <customSheetView guid="{41E394DC-1FDD-4D1F-8620-137B7012DC10}">
      <selection activeCell="H33" sqref="H33"/>
      <pageMargins left="0.7" right="0.7" top="0.75" bottom="0.75" header="0.3" footer="0.3"/>
    </customSheetView>
    <customSheetView guid="{E14211BF-3959-45CF-A937-AD36AACCEFAC}">
      <selection activeCell="H33" sqref="H33"/>
      <pageMargins left="0.7" right="0.7" top="0.75" bottom="0.75" header="0.3" footer="0.3"/>
    </customSheetView>
    <customSheetView guid="{F416BD5B-C3AD-4F61-AAB2-55950A9B7E72}" topLeftCell="B6">
      <selection activeCell="D17" sqref="D17"/>
      <pageMargins left="0.7" right="0.7" top="0.75" bottom="0.75" header="0.3" footer="0.3"/>
    </customSheetView>
  </customSheetViews>
  <mergeCells count="12">
    <mergeCell ref="C11:D11"/>
    <mergeCell ref="C14:D14"/>
    <mergeCell ref="C15:D15"/>
    <mergeCell ref="C18:D18"/>
    <mergeCell ref="C12:D12"/>
    <mergeCell ref="C17:D17"/>
    <mergeCell ref="C16:D16"/>
    <mergeCell ref="C8:D8"/>
    <mergeCell ref="C3:E3"/>
    <mergeCell ref="D4:E4"/>
    <mergeCell ref="D5:E5"/>
    <mergeCell ref="C10:D10"/>
  </mergeCells>
  <hyperlinks>
    <hyperlink ref="L26" location="Index!A1" display="Index" xr:uid="{00000000-0004-0000-5B00-000000000000}"/>
  </hyperlinks>
  <pageMargins left="0.7" right="0.7" top="0.75" bottom="0.75" header="0.3" footer="0.3"/>
  <pageSetup paperSize="9" orientation="portrait"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tabColor theme="8" tint="-0.499984740745262"/>
  </sheetPr>
  <dimension ref="A1:AC27"/>
  <sheetViews>
    <sheetView workbookViewId="0"/>
  </sheetViews>
  <sheetFormatPr defaultColWidth="0" defaultRowHeight="15" zeroHeight="1"/>
  <cols>
    <col min="1" max="1" width="9.140625" style="6944" customWidth="1"/>
    <col min="2" max="2" width="4.42578125" style="6944" customWidth="1"/>
    <col min="3" max="3" width="35.140625" style="180" customWidth="1"/>
    <col min="4" max="8" width="18.7109375" style="180" customWidth="1"/>
    <col min="9" max="9" width="16.7109375" style="180" bestFit="1" customWidth="1"/>
    <col min="10" max="13" width="18.7109375" style="180" customWidth="1"/>
    <col min="14" max="15" width="9.140625" style="180" customWidth="1"/>
    <col min="16" max="16" width="0" style="180" hidden="1" customWidth="1"/>
    <col min="17" max="29" width="0" style="6944" hidden="1" customWidth="1"/>
    <col min="30" max="16384" width="9.140625" style="6944" hidden="1"/>
  </cols>
  <sheetData>
    <row r="1" spans="1:28">
      <c r="A1" s="6675"/>
      <c r="B1" s="6675"/>
      <c r="C1" s="6542"/>
      <c r="D1" s="6542"/>
      <c r="E1" s="6542"/>
      <c r="F1" s="6542"/>
      <c r="G1" s="6542"/>
      <c r="H1" s="6542"/>
      <c r="I1" s="6542"/>
      <c r="J1" s="6542"/>
      <c r="K1" s="6542"/>
      <c r="L1" s="6542"/>
      <c r="M1" s="6542"/>
      <c r="N1" s="6542"/>
      <c r="O1" s="6542"/>
    </row>
    <row r="2" spans="1:28" ht="15.75" thickBot="1">
      <c r="A2" s="6675"/>
      <c r="B2" s="6181"/>
      <c r="C2" s="6181"/>
      <c r="D2" s="6181"/>
      <c r="E2" s="6181"/>
      <c r="F2" s="6181"/>
      <c r="G2" s="6181"/>
      <c r="H2" s="974"/>
      <c r="I2" s="974"/>
      <c r="J2" s="974"/>
      <c r="K2" s="974"/>
      <c r="L2" s="974"/>
      <c r="M2" s="974"/>
      <c r="N2" s="974"/>
      <c r="O2" s="6542"/>
    </row>
    <row r="3" spans="1:28" ht="16.5" customHeight="1" thickBot="1">
      <c r="A3" s="6675"/>
      <c r="B3" s="6181"/>
      <c r="C3" s="9132" t="s">
        <v>4017</v>
      </c>
      <c r="D3" s="9169"/>
      <c r="E3" s="9169"/>
      <c r="F3" s="9134"/>
      <c r="G3" s="974"/>
      <c r="H3" s="974"/>
      <c r="I3" s="974"/>
      <c r="J3" s="974"/>
      <c r="K3" s="974"/>
      <c r="L3" s="974"/>
      <c r="M3" s="6111" t="s">
        <v>2888</v>
      </c>
      <c r="N3" s="974"/>
      <c r="O3" s="6542"/>
    </row>
    <row r="4" spans="1:28" ht="15.75">
      <c r="A4" s="6675"/>
      <c r="B4" s="6181"/>
      <c r="C4" s="7278" t="s">
        <v>57</v>
      </c>
      <c r="D4" s="7280" t="str">
        <f>AP!D4</f>
        <v>ABC Company</v>
      </c>
      <c r="E4" s="7281"/>
      <c r="F4" s="7282"/>
      <c r="G4" s="974"/>
      <c r="H4" s="974"/>
      <c r="I4" s="974"/>
      <c r="J4" s="974"/>
      <c r="K4" s="974"/>
      <c r="L4" s="974"/>
      <c r="M4" s="974"/>
      <c r="N4" s="974"/>
      <c r="O4" s="6542"/>
    </row>
    <row r="5" spans="1:28" ht="16.5" thickBot="1">
      <c r="A5" s="6675"/>
      <c r="B5" s="6181"/>
      <c r="C5" s="7279" t="s">
        <v>2719</v>
      </c>
      <c r="D5" s="7283">
        <f>AP!D5</f>
        <v>44196</v>
      </c>
      <c r="E5" s="7284"/>
      <c r="F5" s="7285"/>
      <c r="G5" s="974"/>
      <c r="H5" s="974"/>
      <c r="I5" s="974"/>
      <c r="J5" s="974"/>
      <c r="K5" s="974"/>
      <c r="L5" s="974"/>
      <c r="M5" s="974"/>
      <c r="N5" s="974"/>
      <c r="O5" s="6542"/>
    </row>
    <row r="6" spans="1:28">
      <c r="A6" s="6675"/>
      <c r="B6" s="6181"/>
      <c r="C6" s="974"/>
      <c r="D6" s="974"/>
      <c r="E6" s="974"/>
      <c r="F6" s="974"/>
      <c r="G6" s="974"/>
      <c r="H6" s="974"/>
      <c r="I6" s="974"/>
      <c r="J6" s="974"/>
      <c r="K6" s="974"/>
      <c r="L6" s="974"/>
      <c r="M6" s="974"/>
      <c r="N6" s="974"/>
      <c r="O6" s="6542"/>
    </row>
    <row r="7" spans="1:28" ht="15.75" thickBot="1">
      <c r="A7" s="6675"/>
      <c r="B7" s="6181"/>
      <c r="C7" s="974"/>
      <c r="D7" s="974"/>
      <c r="E7" s="974"/>
      <c r="F7" s="974"/>
      <c r="G7" s="974"/>
      <c r="H7" s="974"/>
      <c r="I7" s="974"/>
      <c r="J7" s="974"/>
      <c r="K7" s="974"/>
      <c r="L7" s="974"/>
      <c r="M7" s="974"/>
      <c r="N7" s="974"/>
      <c r="O7" s="6542"/>
    </row>
    <row r="8" spans="1:28" ht="25.5">
      <c r="A8" s="6675"/>
      <c r="B8" s="6181"/>
      <c r="C8" s="7606" t="s">
        <v>2335</v>
      </c>
      <c r="D8" s="7607" t="s">
        <v>2336</v>
      </c>
      <c r="E8" s="6058" t="s">
        <v>4018</v>
      </c>
      <c r="F8" s="6058" t="s">
        <v>4019</v>
      </c>
      <c r="G8" s="6058" t="s">
        <v>1342</v>
      </c>
      <c r="H8" s="7607" t="s">
        <v>2337</v>
      </c>
      <c r="I8" s="6058" t="s">
        <v>1632</v>
      </c>
      <c r="J8" s="7608" t="s">
        <v>2294</v>
      </c>
      <c r="K8" s="6058" t="s">
        <v>2295</v>
      </c>
      <c r="L8" s="7608" t="s">
        <v>2296</v>
      </c>
      <c r="M8" s="7609" t="s">
        <v>2297</v>
      </c>
      <c r="N8" s="974"/>
      <c r="O8" s="6542"/>
    </row>
    <row r="9" spans="1:28">
      <c r="A9" s="6675"/>
      <c r="B9" s="6181"/>
      <c r="C9" s="7610"/>
      <c r="D9" s="7611"/>
      <c r="E9" s="7612" t="s">
        <v>1772</v>
      </c>
      <c r="F9" s="7612" t="s">
        <v>1264</v>
      </c>
      <c r="G9" s="7612" t="s">
        <v>1264</v>
      </c>
      <c r="H9" s="7612" t="s">
        <v>3977</v>
      </c>
      <c r="I9" s="7613" t="s">
        <v>1418</v>
      </c>
      <c r="J9" s="7614"/>
      <c r="K9" s="7615"/>
      <c r="L9" s="7616" t="s">
        <v>2355</v>
      </c>
      <c r="M9" s="7617"/>
      <c r="N9" s="974"/>
      <c r="O9" s="6542"/>
    </row>
    <row r="10" spans="1:28">
      <c r="A10" s="6675"/>
      <c r="B10" s="6181"/>
      <c r="C10" s="7610"/>
      <c r="D10" s="7618"/>
      <c r="E10" s="7612"/>
      <c r="F10" s="7612"/>
      <c r="G10" s="7612"/>
      <c r="H10" s="7612" t="s">
        <v>4021</v>
      </c>
      <c r="I10" s="7613"/>
      <c r="J10" s="7614"/>
      <c r="K10" s="7615"/>
      <c r="L10" s="7616"/>
      <c r="M10" s="7617"/>
      <c r="N10" s="974"/>
      <c r="O10" s="6542"/>
    </row>
    <row r="11" spans="1:28" ht="15.75" thickBot="1">
      <c r="A11" s="6675"/>
      <c r="B11" s="6181"/>
      <c r="C11" s="7619" t="s">
        <v>392</v>
      </c>
      <c r="D11" s="7620" t="s">
        <v>409</v>
      </c>
      <c r="E11" s="6913" t="s">
        <v>410</v>
      </c>
      <c r="F11" s="6913" t="s">
        <v>410</v>
      </c>
      <c r="G11" s="6913" t="s">
        <v>412</v>
      </c>
      <c r="H11" s="6913" t="s">
        <v>413</v>
      </c>
      <c r="I11" s="6913" t="s">
        <v>414</v>
      </c>
      <c r="J11" s="6913" t="s">
        <v>415</v>
      </c>
      <c r="K11" s="6914" t="s">
        <v>416</v>
      </c>
      <c r="L11" s="6913" t="s">
        <v>417</v>
      </c>
      <c r="M11" s="6914" t="s">
        <v>418</v>
      </c>
      <c r="N11" s="974"/>
      <c r="O11" s="6542"/>
    </row>
    <row r="12" spans="1:28" ht="15.75">
      <c r="A12" s="6675"/>
      <c r="B12" s="882">
        <v>1</v>
      </c>
      <c r="C12" s="6540"/>
      <c r="D12" s="7567"/>
      <c r="E12" s="7567"/>
      <c r="F12" s="7567"/>
      <c r="G12" s="7567"/>
      <c r="H12" s="7568">
        <f>E12+F12-G12</f>
        <v>0</v>
      </c>
      <c r="I12" s="7621">
        <f>IFERROR((J12/AP!I18),0)</f>
        <v>0</v>
      </c>
      <c r="J12" s="7567"/>
      <c r="K12" s="7567"/>
      <c r="L12" s="7567"/>
      <c r="M12" s="6541"/>
      <c r="N12" s="882"/>
      <c r="O12" s="6910"/>
      <c r="P12" s="6954"/>
      <c r="Q12" s="6954"/>
      <c r="R12" s="6954"/>
      <c r="S12" s="6954"/>
      <c r="T12" s="6954"/>
      <c r="U12" s="6954"/>
      <c r="V12" s="6954"/>
      <c r="W12" s="6954"/>
      <c r="X12" s="6954"/>
      <c r="Y12" s="6954"/>
      <c r="Z12" s="6954"/>
      <c r="AA12" s="6954"/>
      <c r="AB12" s="6954"/>
    </row>
    <row r="13" spans="1:28" ht="15.75">
      <c r="A13" s="6675"/>
      <c r="B13" s="882">
        <v>2</v>
      </c>
      <c r="C13" s="6540"/>
      <c r="D13" s="7567"/>
      <c r="E13" s="7567"/>
      <c r="F13" s="7567"/>
      <c r="G13" s="7567"/>
      <c r="H13" s="7568">
        <f t="shared" ref="H13:H21" si="0">E13+F13-G13</f>
        <v>0</v>
      </c>
      <c r="I13" s="7621">
        <f>IFERROR((J13/AP!I19),0)</f>
        <v>0</v>
      </c>
      <c r="J13" s="7567"/>
      <c r="K13" s="7567"/>
      <c r="L13" s="7567"/>
      <c r="M13" s="6541"/>
      <c r="N13" s="882"/>
      <c r="O13" s="6910"/>
      <c r="P13" s="6954"/>
      <c r="Q13" s="6954"/>
      <c r="R13" s="6954"/>
      <c r="S13" s="6954"/>
      <c r="T13" s="6954"/>
      <c r="U13" s="6954"/>
      <c r="V13" s="6954"/>
      <c r="W13" s="6954"/>
      <c r="X13" s="6954"/>
      <c r="Y13" s="6954"/>
      <c r="Z13" s="6954"/>
      <c r="AA13" s="6954"/>
      <c r="AB13" s="6954"/>
    </row>
    <row r="14" spans="1:28" ht="15.75">
      <c r="A14" s="6675"/>
      <c r="B14" s="882">
        <v>3</v>
      </c>
      <c r="C14" s="6540"/>
      <c r="D14" s="7567"/>
      <c r="E14" s="7567"/>
      <c r="F14" s="7567"/>
      <c r="G14" s="7567"/>
      <c r="H14" s="7568">
        <f t="shared" si="0"/>
        <v>0</v>
      </c>
      <c r="I14" s="7621">
        <f>IFERROR((J14/AP!I20),0)</f>
        <v>0</v>
      </c>
      <c r="J14" s="7567"/>
      <c r="K14" s="7567"/>
      <c r="L14" s="7567"/>
      <c r="M14" s="6541"/>
      <c r="N14" s="882"/>
      <c r="O14" s="6910"/>
      <c r="P14" s="6954"/>
      <c r="Q14" s="6954"/>
      <c r="R14" s="6954"/>
      <c r="S14" s="6954"/>
      <c r="T14" s="6954"/>
      <c r="U14" s="6954"/>
      <c r="V14" s="6954"/>
      <c r="W14" s="6954"/>
      <c r="X14" s="6954"/>
      <c r="Y14" s="6954"/>
      <c r="Z14" s="6954"/>
      <c r="AA14" s="6954"/>
      <c r="AB14" s="6954"/>
    </row>
    <row r="15" spans="1:28" ht="15.75">
      <c r="A15" s="6675"/>
      <c r="B15" s="882">
        <v>4</v>
      </c>
      <c r="C15" s="6540"/>
      <c r="D15" s="7567"/>
      <c r="E15" s="7567"/>
      <c r="F15" s="7567"/>
      <c r="G15" s="7567"/>
      <c r="H15" s="7568">
        <f t="shared" si="0"/>
        <v>0</v>
      </c>
      <c r="I15" s="7621">
        <f>IFERROR((J15/AP!I21),0)</f>
        <v>0</v>
      </c>
      <c r="J15" s="7567"/>
      <c r="K15" s="7567"/>
      <c r="L15" s="7567"/>
      <c r="M15" s="6541"/>
      <c r="N15" s="882"/>
      <c r="O15" s="6910"/>
      <c r="P15" s="6954"/>
      <c r="Q15" s="6954"/>
      <c r="R15" s="6954"/>
      <c r="S15" s="6954"/>
      <c r="T15" s="6954"/>
      <c r="U15" s="6954"/>
      <c r="V15" s="6954"/>
      <c r="W15" s="6954"/>
      <c r="X15" s="6954"/>
      <c r="Y15" s="6954"/>
      <c r="Z15" s="6954"/>
      <c r="AA15" s="6954"/>
      <c r="AB15" s="6954"/>
    </row>
    <row r="16" spans="1:28" ht="15.75">
      <c r="A16" s="6675"/>
      <c r="B16" s="882">
        <v>5</v>
      </c>
      <c r="C16" s="6540"/>
      <c r="D16" s="7567"/>
      <c r="E16" s="7567"/>
      <c r="F16" s="7567"/>
      <c r="G16" s="7567"/>
      <c r="H16" s="7568">
        <f t="shared" si="0"/>
        <v>0</v>
      </c>
      <c r="I16" s="7621">
        <f>IFERROR((J16/AP!I22),0)</f>
        <v>0</v>
      </c>
      <c r="J16" s="7567"/>
      <c r="K16" s="7567"/>
      <c r="L16" s="7567"/>
      <c r="M16" s="6541"/>
      <c r="N16" s="882"/>
      <c r="O16" s="6910"/>
      <c r="P16" s="6954"/>
      <c r="Q16" s="6954"/>
      <c r="R16" s="6954"/>
      <c r="S16" s="6954"/>
      <c r="T16" s="6954"/>
      <c r="U16" s="6954"/>
      <c r="V16" s="6954"/>
      <c r="W16" s="6954"/>
      <c r="X16" s="6954"/>
      <c r="Y16" s="6954"/>
      <c r="Z16" s="6954"/>
      <c r="AA16" s="6954"/>
      <c r="AB16" s="6954"/>
    </row>
    <row r="17" spans="1:28" ht="15.75">
      <c r="A17" s="6675"/>
      <c r="B17" s="882">
        <v>6</v>
      </c>
      <c r="C17" s="6540"/>
      <c r="D17" s="7567"/>
      <c r="E17" s="7567"/>
      <c r="F17" s="7567"/>
      <c r="G17" s="7567"/>
      <c r="H17" s="7568">
        <f t="shared" si="0"/>
        <v>0</v>
      </c>
      <c r="I17" s="7621">
        <f>IFERROR((J17/AP!I23),0)</f>
        <v>0</v>
      </c>
      <c r="J17" s="7567"/>
      <c r="K17" s="7567"/>
      <c r="L17" s="7567"/>
      <c r="M17" s="6541"/>
      <c r="N17" s="882"/>
      <c r="O17" s="6910"/>
      <c r="P17" s="6954"/>
      <c r="Q17" s="6954"/>
      <c r="R17" s="6954"/>
      <c r="S17" s="6954"/>
      <c r="T17" s="6954"/>
      <c r="U17" s="6954"/>
      <c r="V17" s="6954"/>
      <c r="W17" s="6954"/>
      <c r="X17" s="6954"/>
      <c r="Y17" s="6954"/>
      <c r="Z17" s="6954"/>
      <c r="AA17" s="6954"/>
      <c r="AB17" s="6954"/>
    </row>
    <row r="18" spans="1:28" ht="15.75">
      <c r="A18" s="6675"/>
      <c r="B18" s="882">
        <v>7</v>
      </c>
      <c r="C18" s="6540"/>
      <c r="D18" s="7567"/>
      <c r="E18" s="7567"/>
      <c r="F18" s="7567"/>
      <c r="G18" s="7567"/>
      <c r="H18" s="7568">
        <f t="shared" si="0"/>
        <v>0</v>
      </c>
      <c r="I18" s="7621">
        <f>IFERROR((J18/AP!I24),0)</f>
        <v>0</v>
      </c>
      <c r="J18" s="7567"/>
      <c r="K18" s="7567"/>
      <c r="L18" s="7567"/>
      <c r="M18" s="6541"/>
      <c r="N18" s="882"/>
      <c r="O18" s="6910"/>
      <c r="P18" s="6954"/>
      <c r="Q18" s="6954"/>
      <c r="R18" s="6954"/>
      <c r="S18" s="6954"/>
      <c r="T18" s="6954"/>
      <c r="U18" s="6954"/>
      <c r="V18" s="6954"/>
      <c r="W18" s="6954"/>
      <c r="X18" s="6954"/>
      <c r="Y18" s="6954"/>
      <c r="Z18" s="6954"/>
      <c r="AA18" s="6954"/>
      <c r="AB18" s="6954"/>
    </row>
    <row r="19" spans="1:28" ht="15.75">
      <c r="A19" s="6675"/>
      <c r="B19" s="882">
        <v>8</v>
      </c>
      <c r="C19" s="6540"/>
      <c r="D19" s="7567"/>
      <c r="E19" s="7567"/>
      <c r="F19" s="7567"/>
      <c r="G19" s="7567"/>
      <c r="H19" s="7568">
        <f t="shared" si="0"/>
        <v>0</v>
      </c>
      <c r="I19" s="7621">
        <f>IFERROR((J19/AP!I25),0)</f>
        <v>0</v>
      </c>
      <c r="J19" s="7567"/>
      <c r="K19" s="7567"/>
      <c r="L19" s="7567"/>
      <c r="M19" s="6541"/>
      <c r="N19" s="882"/>
      <c r="O19" s="6910"/>
      <c r="P19" s="6954"/>
      <c r="Q19" s="6954"/>
      <c r="R19" s="6954"/>
      <c r="S19" s="6954"/>
      <c r="T19" s="6954"/>
      <c r="U19" s="6954"/>
      <c r="V19" s="6954"/>
      <c r="W19" s="6954"/>
      <c r="X19" s="6954"/>
      <c r="Y19" s="6954"/>
      <c r="Z19" s="6954"/>
      <c r="AA19" s="6954"/>
      <c r="AB19" s="6954"/>
    </row>
    <row r="20" spans="1:28" ht="15.75">
      <c r="A20" s="6675"/>
      <c r="B20" s="882">
        <v>9</v>
      </c>
      <c r="C20" s="6540"/>
      <c r="D20" s="7567"/>
      <c r="E20" s="7567"/>
      <c r="F20" s="7567"/>
      <c r="G20" s="7567"/>
      <c r="H20" s="7568">
        <f t="shared" si="0"/>
        <v>0</v>
      </c>
      <c r="I20" s="7621">
        <f>IFERROR((J20/AP!I26),0)</f>
        <v>0</v>
      </c>
      <c r="J20" s="7567"/>
      <c r="K20" s="7567"/>
      <c r="L20" s="7567"/>
      <c r="M20" s="6541"/>
      <c r="N20" s="882"/>
      <c r="O20" s="6910"/>
      <c r="P20" s="6954"/>
      <c r="Q20" s="6954"/>
      <c r="R20" s="6954"/>
      <c r="S20" s="6954"/>
      <c r="T20" s="6954"/>
      <c r="U20" s="6954"/>
      <c r="V20" s="6954"/>
      <c r="W20" s="6954"/>
      <c r="X20" s="6954"/>
      <c r="Y20" s="6954"/>
      <c r="Z20" s="6954"/>
      <c r="AA20" s="6954"/>
      <c r="AB20" s="6954"/>
    </row>
    <row r="21" spans="1:28" ht="15.75">
      <c r="A21" s="6675"/>
      <c r="B21" s="882">
        <v>10</v>
      </c>
      <c r="C21" s="6540" t="s">
        <v>4603</v>
      </c>
      <c r="D21" s="7567"/>
      <c r="E21" s="7567"/>
      <c r="F21" s="7567"/>
      <c r="G21" s="7567"/>
      <c r="H21" s="7568">
        <f t="shared" si="0"/>
        <v>0</v>
      </c>
      <c r="I21" s="7621">
        <f>IFERROR((J21/AP!I27),0)</f>
        <v>0</v>
      </c>
      <c r="J21" s="7567"/>
      <c r="K21" s="7567"/>
      <c r="L21" s="7567"/>
      <c r="M21" s="6541"/>
      <c r="N21" s="882"/>
      <c r="O21" s="6910"/>
      <c r="P21" s="6954"/>
      <c r="Q21" s="6954"/>
      <c r="R21" s="6954"/>
      <c r="S21" s="6954"/>
      <c r="T21" s="6954"/>
      <c r="U21" s="6954"/>
      <c r="V21" s="6954"/>
      <c r="W21" s="6954"/>
      <c r="X21" s="6954"/>
      <c r="Y21" s="6954"/>
      <c r="Z21" s="6954"/>
      <c r="AA21" s="6954"/>
      <c r="AB21" s="6954"/>
    </row>
    <row r="22" spans="1:28" ht="16.5" thickBot="1">
      <c r="A22" s="6675"/>
      <c r="B22" s="882"/>
      <c r="C22" s="7622" t="s">
        <v>4020</v>
      </c>
      <c r="D22" s="7572"/>
      <c r="E22" s="7578">
        <f>SUM(E12:E21)</f>
        <v>0</v>
      </c>
      <c r="F22" s="7578">
        <f>SUM(F12:F21)</f>
        <v>0</v>
      </c>
      <c r="G22" s="7578">
        <f>SUM(G12:G21)</f>
        <v>0</v>
      </c>
      <c r="H22" s="7578">
        <f>SUM(H12:H21)</f>
        <v>0</v>
      </c>
      <c r="I22" s="7624"/>
      <c r="J22" s="7578">
        <f>SUM(J12:J21)</f>
        <v>0</v>
      </c>
      <c r="K22" s="7578">
        <f>SUM(K12:K21)</f>
        <v>0</v>
      </c>
      <c r="L22" s="7578">
        <f>SUM(L12:L21)</f>
        <v>0</v>
      </c>
      <c r="M22" s="7623"/>
      <c r="N22" s="882"/>
      <c r="O22" s="6910"/>
      <c r="P22" s="6954"/>
      <c r="Q22" s="6954"/>
      <c r="R22" s="6954"/>
      <c r="S22" s="6954"/>
      <c r="T22" s="6954"/>
      <c r="U22" s="6954"/>
      <c r="V22" s="6954"/>
      <c r="W22" s="6954"/>
      <c r="X22" s="6954"/>
      <c r="Y22" s="6954"/>
      <c r="Z22" s="6954"/>
      <c r="AA22" s="6954"/>
      <c r="AB22" s="6954"/>
    </row>
    <row r="23" spans="1:28" ht="15.75">
      <c r="A23" s="6675"/>
      <c r="B23" s="882"/>
      <c r="C23" s="882"/>
      <c r="D23" s="882"/>
      <c r="E23" s="882"/>
      <c r="F23" s="882"/>
      <c r="G23" s="882"/>
      <c r="H23" s="882"/>
      <c r="I23" s="882"/>
      <c r="J23" s="882"/>
      <c r="K23" s="882"/>
      <c r="L23" s="882"/>
      <c r="M23" s="882"/>
      <c r="N23" s="882"/>
      <c r="O23" s="6910"/>
      <c r="P23" s="6954"/>
      <c r="Q23" s="6954"/>
      <c r="R23" s="6954"/>
      <c r="S23" s="6954"/>
      <c r="T23" s="6954"/>
      <c r="U23" s="6954"/>
      <c r="V23" s="6954"/>
      <c r="W23" s="6954"/>
      <c r="X23" s="6954"/>
      <c r="Y23" s="6954"/>
      <c r="Z23" s="6954"/>
      <c r="AA23" s="6954"/>
      <c r="AB23" s="6954"/>
    </row>
    <row r="24" spans="1:28" ht="15.75">
      <c r="A24" s="6675"/>
      <c r="B24" s="882"/>
      <c r="C24" s="882"/>
      <c r="D24" s="6911" t="s">
        <v>56</v>
      </c>
      <c r="E24" s="6912" t="s">
        <v>4605</v>
      </c>
      <c r="F24" s="882"/>
      <c r="G24" s="882"/>
      <c r="H24" s="882"/>
      <c r="I24" s="882"/>
      <c r="J24" s="882"/>
      <c r="K24" s="882"/>
      <c r="L24" s="882"/>
      <c r="M24" s="3428" t="s">
        <v>1279</v>
      </c>
      <c r="N24" s="882"/>
      <c r="O24" s="6910"/>
      <c r="P24" s="6954"/>
      <c r="Q24" s="6954"/>
      <c r="R24" s="6954"/>
      <c r="S24" s="6954"/>
      <c r="T24" s="6954"/>
      <c r="U24" s="6954"/>
      <c r="V24" s="6954"/>
      <c r="W24" s="6954"/>
      <c r="X24" s="6954"/>
      <c r="Y24" s="6954"/>
      <c r="Z24" s="6954"/>
      <c r="AA24" s="6954"/>
      <c r="AB24" s="6954"/>
    </row>
    <row r="25" spans="1:28" ht="15.75">
      <c r="A25" s="6675"/>
      <c r="B25" s="882"/>
      <c r="C25" s="882"/>
      <c r="D25" s="882"/>
      <c r="E25" s="882"/>
      <c r="F25" s="882"/>
      <c r="G25" s="882"/>
      <c r="H25" s="882"/>
      <c r="I25" s="882"/>
      <c r="J25" s="882"/>
      <c r="K25" s="882"/>
      <c r="L25" s="882"/>
      <c r="M25" s="882"/>
      <c r="N25" s="882"/>
      <c r="O25" s="6910"/>
      <c r="P25" s="6954"/>
      <c r="Q25" s="6954"/>
      <c r="R25" s="6954"/>
      <c r="S25" s="6954"/>
      <c r="T25" s="6954"/>
      <c r="U25" s="6954"/>
      <c r="V25" s="6954"/>
      <c r="W25" s="6954"/>
      <c r="X25" s="6954"/>
      <c r="Y25" s="6954"/>
      <c r="Z25" s="6954"/>
      <c r="AA25" s="6954"/>
      <c r="AB25" s="6954"/>
    </row>
    <row r="26" spans="1:28">
      <c r="A26" s="6675"/>
      <c r="B26" s="6675"/>
      <c r="C26" s="6542"/>
      <c r="D26" s="6542"/>
      <c r="E26" s="6542"/>
      <c r="F26" s="6542"/>
      <c r="G26" s="6542"/>
      <c r="H26" s="6542"/>
      <c r="I26" s="6542"/>
      <c r="J26" s="6542"/>
      <c r="K26" s="6542"/>
      <c r="L26" s="6542"/>
      <c r="M26" s="6542"/>
      <c r="N26" s="6542"/>
      <c r="O26" s="6542"/>
    </row>
    <row r="27" spans="1:28">
      <c r="A27" s="6675"/>
      <c r="B27" s="6675"/>
      <c r="C27" s="6542"/>
      <c r="D27" s="6542"/>
      <c r="E27" s="6542"/>
      <c r="F27" s="6542"/>
      <c r="G27" s="6542"/>
      <c r="H27" s="6542"/>
      <c r="I27" s="6542"/>
      <c r="J27" s="6542"/>
      <c r="K27" s="6542"/>
      <c r="L27" s="6542"/>
      <c r="M27" s="6542"/>
      <c r="N27" s="6542"/>
      <c r="O27" s="6542"/>
    </row>
  </sheetData>
  <mergeCells count="1">
    <mergeCell ref="C3:F3"/>
  </mergeCells>
  <hyperlinks>
    <hyperlink ref="M24" location="Index!A1" display="Index" xr:uid="{00000000-0004-0000-5C00-000000000000}"/>
  </hyperlinks>
  <pageMargins left="0.7" right="0.7" top="0.75" bottom="0.75" header="0.3" footer="0.3"/>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sheetPr codeName="Sheet91">
    <tabColor theme="8" tint="-0.499984740745262"/>
  </sheetPr>
  <dimension ref="A1:N66"/>
  <sheetViews>
    <sheetView workbookViewId="0"/>
  </sheetViews>
  <sheetFormatPr defaultColWidth="0" defaultRowHeight="15" zeroHeight="1"/>
  <cols>
    <col min="1" max="2" width="9.140625" style="2112" customWidth="1"/>
    <col min="3" max="3" width="46.7109375" style="2112" customWidth="1"/>
    <col min="4" max="4" width="20.7109375" style="2112" customWidth="1"/>
    <col min="5" max="5" width="24.7109375" style="2112" customWidth="1"/>
    <col min="6" max="6" width="21.140625" style="2112" customWidth="1"/>
    <col min="7" max="7" width="18.85546875" style="2112" customWidth="1"/>
    <col min="8" max="8" width="18" style="2112" bestFit="1" customWidth="1"/>
    <col min="9" max="9" width="14" style="2112" bestFit="1" customWidth="1"/>
    <col min="10" max="10" width="22" style="2112" customWidth="1"/>
    <col min="11" max="11" width="7.85546875" style="2112" customWidth="1"/>
    <col min="12" max="12" width="16.140625" style="2112" customWidth="1"/>
    <col min="13" max="14" width="9.140625" style="2112" customWidth="1"/>
    <col min="15" max="16384" width="9.140625" style="2112" hidden="1"/>
  </cols>
  <sheetData>
    <row r="1" spans="1:14">
      <c r="A1" s="2077"/>
      <c r="B1" s="2077"/>
      <c r="C1" s="2077"/>
      <c r="D1" s="2077"/>
      <c r="E1" s="2077"/>
      <c r="F1" s="2077"/>
      <c r="G1" s="2077"/>
      <c r="H1" s="2077"/>
      <c r="I1" s="2077"/>
      <c r="J1" s="2077"/>
      <c r="K1" s="2077"/>
      <c r="L1" s="2077"/>
      <c r="M1" s="2077"/>
      <c r="N1" s="2077"/>
    </row>
    <row r="2" spans="1:14" ht="15.75" thickBot="1">
      <c r="A2" s="2077"/>
      <c r="B2" s="2076"/>
      <c r="C2" s="2076"/>
      <c r="D2" s="2076"/>
      <c r="E2" s="2076"/>
      <c r="F2" s="2076"/>
      <c r="G2" s="2076"/>
      <c r="H2" s="2076"/>
      <c r="I2" s="2076"/>
      <c r="J2" s="2076"/>
      <c r="K2" s="2076"/>
      <c r="L2" s="2076"/>
      <c r="M2" s="2076"/>
      <c r="N2" s="2077"/>
    </row>
    <row r="3" spans="1:14" ht="16.5" thickBot="1">
      <c r="A3" s="2077"/>
      <c r="B3" s="2076"/>
      <c r="C3" s="8374" t="s">
        <v>2906</v>
      </c>
      <c r="D3" s="8375"/>
      <c r="E3" s="8376"/>
      <c r="F3" s="2076"/>
      <c r="G3" s="2076"/>
      <c r="H3" s="2076"/>
      <c r="I3" s="2097"/>
      <c r="J3" s="2097"/>
      <c r="K3" s="2097"/>
      <c r="L3" s="62" t="s">
        <v>2889</v>
      </c>
      <c r="M3" s="2097"/>
      <c r="N3" s="2078"/>
    </row>
    <row r="4" spans="1:14" ht="15.75">
      <c r="A4" s="2077"/>
      <c r="B4" s="2076"/>
      <c r="C4" s="2625" t="s">
        <v>57</v>
      </c>
      <c r="D4" s="8358" t="str">
        <f>AQ!D4</f>
        <v>ABC Company</v>
      </c>
      <c r="E4" s="8360"/>
      <c r="F4" s="2076"/>
      <c r="G4" s="2076"/>
      <c r="H4" s="2076"/>
      <c r="I4" s="2097"/>
      <c r="J4" s="2097"/>
      <c r="K4" s="2097"/>
      <c r="L4" s="2097"/>
      <c r="M4" s="2097"/>
      <c r="N4" s="2078"/>
    </row>
    <row r="5" spans="1:14" ht="16.5" thickBot="1">
      <c r="A5" s="2077"/>
      <c r="B5" s="2076"/>
      <c r="C5" s="2629" t="s">
        <v>2719</v>
      </c>
      <c r="D5" s="8364">
        <f>AQ!D5</f>
        <v>44196</v>
      </c>
      <c r="E5" s="8366"/>
      <c r="F5" s="2076"/>
      <c r="G5" s="2076"/>
      <c r="H5" s="2076"/>
      <c r="I5" s="2098"/>
      <c r="J5" s="2098"/>
      <c r="K5" s="2098"/>
      <c r="L5" s="2098"/>
      <c r="M5" s="2098"/>
      <c r="N5" s="2079"/>
    </row>
    <row r="6" spans="1:14" ht="15.75">
      <c r="A6" s="2077"/>
      <c r="B6" s="2076"/>
      <c r="C6" s="806"/>
      <c r="D6" s="2076"/>
      <c r="E6" s="2076"/>
      <c r="F6" s="2076"/>
      <c r="G6" s="2076"/>
      <c r="H6" s="2076"/>
      <c r="I6" s="2076"/>
      <c r="J6" s="2076"/>
      <c r="K6" s="2076"/>
      <c r="L6" s="2076"/>
      <c r="M6" s="2076"/>
      <c r="N6" s="2077"/>
    </row>
    <row r="7" spans="1:14" ht="15.75" thickBot="1">
      <c r="A7" s="2077"/>
      <c r="B7" s="2076"/>
      <c r="C7" s="219"/>
      <c r="D7" s="219"/>
      <c r="E7" s="219"/>
      <c r="F7" s="219"/>
      <c r="G7" s="219"/>
      <c r="H7" s="219"/>
      <c r="I7" s="219"/>
      <c r="J7" s="219"/>
      <c r="K7" s="2076"/>
      <c r="L7" s="2076"/>
      <c r="M7" s="2076"/>
      <c r="N7" s="2077"/>
    </row>
    <row r="8" spans="1:14" ht="38.25">
      <c r="A8" s="2077"/>
      <c r="B8" s="2076"/>
      <c r="C8" s="2099" t="s">
        <v>2338</v>
      </c>
      <c r="D8" s="1997" t="s">
        <v>2339</v>
      </c>
      <c r="E8" s="1994" t="s">
        <v>2288</v>
      </c>
      <c r="F8" s="1992" t="s">
        <v>2340</v>
      </c>
      <c r="G8" s="1994" t="s">
        <v>2294</v>
      </c>
      <c r="H8" s="1992" t="s">
        <v>2295</v>
      </c>
      <c r="I8" s="1994" t="s">
        <v>2296</v>
      </c>
      <c r="J8" s="1995" t="s">
        <v>2297</v>
      </c>
      <c r="K8" s="2076"/>
      <c r="L8" s="2100" t="s">
        <v>2341</v>
      </c>
      <c r="M8" s="2076"/>
      <c r="N8" s="2077"/>
    </row>
    <row r="9" spans="1:14">
      <c r="A9" s="2077"/>
      <c r="B9" s="2076"/>
      <c r="C9" s="2083"/>
      <c r="D9" s="2101"/>
      <c r="E9" s="2086" t="s">
        <v>1418</v>
      </c>
      <c r="F9" s="2085"/>
      <c r="G9" s="2102"/>
      <c r="H9" s="2085"/>
      <c r="I9" s="2005" t="s">
        <v>1641</v>
      </c>
      <c r="J9" s="2009"/>
      <c r="K9" s="2103"/>
      <c r="L9" s="2104"/>
      <c r="M9" s="2076"/>
      <c r="N9" s="2077"/>
    </row>
    <row r="10" spans="1:14">
      <c r="A10" s="2077"/>
      <c r="B10" s="2076"/>
      <c r="C10" s="2089" t="s">
        <v>392</v>
      </c>
      <c r="D10" s="2090" t="s">
        <v>409</v>
      </c>
      <c r="E10" s="2090" t="s">
        <v>410</v>
      </c>
      <c r="F10" s="2090" t="s">
        <v>411</v>
      </c>
      <c r="G10" s="2090" t="s">
        <v>412</v>
      </c>
      <c r="H10" s="2090" t="s">
        <v>413</v>
      </c>
      <c r="I10" s="2090" t="s">
        <v>414</v>
      </c>
      <c r="J10" s="2091" t="s">
        <v>415</v>
      </c>
      <c r="K10" s="2105"/>
      <c r="L10" s="2106" t="s">
        <v>416</v>
      </c>
      <c r="M10" s="2076"/>
      <c r="N10" s="2077"/>
    </row>
    <row r="11" spans="1:14">
      <c r="A11" s="2077"/>
      <c r="B11" s="2076"/>
      <c r="C11" s="2679" t="s">
        <v>2342</v>
      </c>
      <c r="D11" s="2672"/>
      <c r="E11" s="2680" t="b">
        <v>1</v>
      </c>
      <c r="F11" s="2680">
        <v>0</v>
      </c>
      <c r="G11" s="2680">
        <v>0</v>
      </c>
      <c r="H11" s="2680">
        <v>0</v>
      </c>
      <c r="I11" s="3551">
        <f>+G11+H11</f>
        <v>0</v>
      </c>
      <c r="J11" s="2685"/>
      <c r="K11" s="2076"/>
      <c r="L11" s="2686">
        <v>0</v>
      </c>
      <c r="M11" s="2076"/>
      <c r="N11" s="2077"/>
    </row>
    <row r="12" spans="1:14">
      <c r="A12" s="2077"/>
      <c r="B12" s="2076"/>
      <c r="C12" s="2679" t="s">
        <v>2343</v>
      </c>
      <c r="D12" s="2672"/>
      <c r="E12" s="2680" t="b">
        <v>0</v>
      </c>
      <c r="F12" s="2680">
        <v>0</v>
      </c>
      <c r="G12" s="2680">
        <v>0</v>
      </c>
      <c r="H12" s="2680">
        <v>0</v>
      </c>
      <c r="I12" s="3551">
        <f>+G12+H12</f>
        <v>0</v>
      </c>
      <c r="J12" s="2685"/>
      <c r="K12" s="2076"/>
      <c r="L12" s="2686">
        <v>0</v>
      </c>
      <c r="M12" s="2076"/>
      <c r="N12" s="2077"/>
    </row>
    <row r="13" spans="1:14">
      <c r="A13" s="2077"/>
      <c r="B13" s="2076"/>
      <c r="C13" s="2679" t="s">
        <v>2344</v>
      </c>
      <c r="D13" s="2672"/>
      <c r="E13" s="2680" t="b">
        <v>1</v>
      </c>
      <c r="F13" s="2680">
        <v>0</v>
      </c>
      <c r="G13" s="2680">
        <v>0</v>
      </c>
      <c r="H13" s="2680">
        <v>0</v>
      </c>
      <c r="I13" s="3551">
        <f>+G13+H13</f>
        <v>0</v>
      </c>
      <c r="J13" s="2685"/>
      <c r="K13" s="2076"/>
      <c r="L13" s="2686">
        <v>0</v>
      </c>
      <c r="M13" s="2076"/>
      <c r="N13" s="2077"/>
    </row>
    <row r="14" spans="1:14" hidden="1">
      <c r="A14" s="2077"/>
      <c r="B14" s="2076"/>
      <c r="C14" s="3546"/>
      <c r="D14" s="3559"/>
      <c r="E14" s="2680" t="b">
        <v>1</v>
      </c>
      <c r="F14" s="2680">
        <v>0</v>
      </c>
      <c r="G14" s="2680">
        <v>0</v>
      </c>
      <c r="H14" s="2680">
        <v>0</v>
      </c>
      <c r="I14" s="3551">
        <f t="shared" ref="I14:I53" si="0">+G14+H14</f>
        <v>0</v>
      </c>
      <c r="J14" s="2685"/>
      <c r="K14" s="2076"/>
      <c r="L14" s="2686">
        <v>0</v>
      </c>
      <c r="M14" s="2076"/>
      <c r="N14" s="2077"/>
    </row>
    <row r="15" spans="1:14" hidden="1">
      <c r="A15" s="2077"/>
      <c r="B15" s="2076"/>
      <c r="C15" s="3546"/>
      <c r="D15" s="3559"/>
      <c r="E15" s="2680" t="b">
        <v>1</v>
      </c>
      <c r="F15" s="2680">
        <v>0</v>
      </c>
      <c r="G15" s="2680">
        <v>0</v>
      </c>
      <c r="H15" s="2680">
        <v>0</v>
      </c>
      <c r="I15" s="3551">
        <f t="shared" si="0"/>
        <v>0</v>
      </c>
      <c r="J15" s="2685"/>
      <c r="K15" s="2076"/>
      <c r="L15" s="2686">
        <v>0</v>
      </c>
      <c r="M15" s="2076"/>
      <c r="N15" s="2077"/>
    </row>
    <row r="16" spans="1:14" hidden="1">
      <c r="A16" s="2077"/>
      <c r="B16" s="2076"/>
      <c r="C16" s="3546"/>
      <c r="D16" s="3559"/>
      <c r="E16" s="2680" t="b">
        <v>1</v>
      </c>
      <c r="F16" s="2680">
        <v>0</v>
      </c>
      <c r="G16" s="2680">
        <v>0</v>
      </c>
      <c r="H16" s="2680">
        <v>0</v>
      </c>
      <c r="I16" s="3551">
        <f t="shared" si="0"/>
        <v>0</v>
      </c>
      <c r="J16" s="2685"/>
      <c r="K16" s="2076"/>
      <c r="L16" s="2686">
        <v>0</v>
      </c>
      <c r="M16" s="2076"/>
      <c r="N16" s="2077"/>
    </row>
    <row r="17" spans="1:14" hidden="1">
      <c r="A17" s="2077"/>
      <c r="B17" s="2076"/>
      <c r="C17" s="3546"/>
      <c r="D17" s="3559"/>
      <c r="E17" s="2680" t="b">
        <v>1</v>
      </c>
      <c r="F17" s="2680">
        <v>0</v>
      </c>
      <c r="G17" s="2680">
        <v>0</v>
      </c>
      <c r="H17" s="2680">
        <v>0</v>
      </c>
      <c r="I17" s="3551">
        <f t="shared" si="0"/>
        <v>0</v>
      </c>
      <c r="J17" s="2685"/>
      <c r="K17" s="2076"/>
      <c r="L17" s="2686">
        <v>0</v>
      </c>
      <c r="M17" s="2076"/>
      <c r="N17" s="2077"/>
    </row>
    <row r="18" spans="1:14" hidden="1">
      <c r="A18" s="2077"/>
      <c r="B18" s="2076"/>
      <c r="C18" s="3546"/>
      <c r="D18" s="3559"/>
      <c r="E18" s="2680" t="b">
        <v>1</v>
      </c>
      <c r="F18" s="2680">
        <v>0</v>
      </c>
      <c r="G18" s="2680">
        <v>0</v>
      </c>
      <c r="H18" s="2680">
        <v>0</v>
      </c>
      <c r="I18" s="3551">
        <f t="shared" si="0"/>
        <v>0</v>
      </c>
      <c r="J18" s="2685"/>
      <c r="K18" s="2076"/>
      <c r="L18" s="2686">
        <v>0</v>
      </c>
      <c r="M18" s="2076"/>
      <c r="N18" s="2077"/>
    </row>
    <row r="19" spans="1:14" hidden="1">
      <c r="A19" s="2077"/>
      <c r="B19" s="2076"/>
      <c r="C19" s="3546"/>
      <c r="D19" s="3559"/>
      <c r="E19" s="2680" t="b">
        <v>1</v>
      </c>
      <c r="F19" s="2680">
        <v>0</v>
      </c>
      <c r="G19" s="2680">
        <v>0</v>
      </c>
      <c r="H19" s="2680">
        <v>0</v>
      </c>
      <c r="I19" s="3551">
        <f t="shared" si="0"/>
        <v>0</v>
      </c>
      <c r="J19" s="2685"/>
      <c r="K19" s="2076"/>
      <c r="L19" s="2686">
        <v>0</v>
      </c>
      <c r="M19" s="2076"/>
      <c r="N19" s="2077"/>
    </row>
    <row r="20" spans="1:14" hidden="1">
      <c r="A20" s="2077"/>
      <c r="B20" s="2076"/>
      <c r="C20" s="3546"/>
      <c r="D20" s="3559"/>
      <c r="E20" s="2680" t="b">
        <v>1</v>
      </c>
      <c r="F20" s="2680">
        <v>0</v>
      </c>
      <c r="G20" s="2680">
        <v>0</v>
      </c>
      <c r="H20" s="2680">
        <v>0</v>
      </c>
      <c r="I20" s="3551">
        <f t="shared" si="0"/>
        <v>0</v>
      </c>
      <c r="J20" s="2685"/>
      <c r="K20" s="2076"/>
      <c r="L20" s="2686">
        <v>0</v>
      </c>
      <c r="M20" s="2076"/>
      <c r="N20" s="2077"/>
    </row>
    <row r="21" spans="1:14" hidden="1">
      <c r="A21" s="2077"/>
      <c r="B21" s="2076"/>
      <c r="C21" s="3546"/>
      <c r="D21" s="3559"/>
      <c r="E21" s="2680" t="b">
        <v>1</v>
      </c>
      <c r="F21" s="2680">
        <v>0</v>
      </c>
      <c r="G21" s="2680">
        <v>0</v>
      </c>
      <c r="H21" s="2680">
        <v>0</v>
      </c>
      <c r="I21" s="3551">
        <f t="shared" si="0"/>
        <v>0</v>
      </c>
      <c r="J21" s="2685"/>
      <c r="K21" s="2076"/>
      <c r="L21" s="2686">
        <v>0</v>
      </c>
      <c r="M21" s="2076"/>
      <c r="N21" s="2077"/>
    </row>
    <row r="22" spans="1:14" hidden="1">
      <c r="A22" s="2077"/>
      <c r="B22" s="2076"/>
      <c r="C22" s="3546"/>
      <c r="D22" s="3559"/>
      <c r="E22" s="2680" t="b">
        <v>1</v>
      </c>
      <c r="F22" s="2680">
        <v>0</v>
      </c>
      <c r="G22" s="2680">
        <v>0</v>
      </c>
      <c r="H22" s="2680">
        <v>0</v>
      </c>
      <c r="I22" s="3551">
        <f t="shared" si="0"/>
        <v>0</v>
      </c>
      <c r="J22" s="2685"/>
      <c r="K22" s="2076"/>
      <c r="L22" s="2686">
        <v>0</v>
      </c>
      <c r="M22" s="2076"/>
      <c r="N22" s="2077"/>
    </row>
    <row r="23" spans="1:14" hidden="1">
      <c r="A23" s="2077"/>
      <c r="B23" s="2076"/>
      <c r="C23" s="3546"/>
      <c r="D23" s="3559"/>
      <c r="E23" s="2680" t="b">
        <v>1</v>
      </c>
      <c r="F23" s="2680">
        <v>0</v>
      </c>
      <c r="G23" s="2680">
        <v>0</v>
      </c>
      <c r="H23" s="2680">
        <v>0</v>
      </c>
      <c r="I23" s="3551">
        <f t="shared" si="0"/>
        <v>0</v>
      </c>
      <c r="J23" s="2685"/>
      <c r="K23" s="2076"/>
      <c r="L23" s="2686">
        <v>0</v>
      </c>
      <c r="M23" s="2076"/>
      <c r="N23" s="2077"/>
    </row>
    <row r="24" spans="1:14" hidden="1">
      <c r="A24" s="2077"/>
      <c r="B24" s="2076"/>
      <c r="C24" s="3546"/>
      <c r="D24" s="3559"/>
      <c r="E24" s="2680" t="b">
        <v>1</v>
      </c>
      <c r="F24" s="2680">
        <v>0</v>
      </c>
      <c r="G24" s="2680">
        <v>0</v>
      </c>
      <c r="H24" s="2680">
        <v>0</v>
      </c>
      <c r="I24" s="3551">
        <f t="shared" si="0"/>
        <v>0</v>
      </c>
      <c r="J24" s="2685"/>
      <c r="K24" s="2076"/>
      <c r="L24" s="2686">
        <v>0</v>
      </c>
      <c r="M24" s="2076"/>
      <c r="N24" s="2077"/>
    </row>
    <row r="25" spans="1:14" hidden="1">
      <c r="A25" s="2077"/>
      <c r="B25" s="2076"/>
      <c r="C25" s="3546"/>
      <c r="D25" s="3559"/>
      <c r="E25" s="2680" t="b">
        <v>1</v>
      </c>
      <c r="F25" s="2680">
        <v>0</v>
      </c>
      <c r="G25" s="2680">
        <v>0</v>
      </c>
      <c r="H25" s="2680">
        <v>0</v>
      </c>
      <c r="I25" s="3551">
        <f t="shared" si="0"/>
        <v>0</v>
      </c>
      <c r="J25" s="2685"/>
      <c r="K25" s="2076"/>
      <c r="L25" s="2686">
        <v>0</v>
      </c>
      <c r="M25" s="2076"/>
      <c r="N25" s="2077"/>
    </row>
    <row r="26" spans="1:14" hidden="1">
      <c r="A26" s="2077"/>
      <c r="B26" s="2076"/>
      <c r="C26" s="3546"/>
      <c r="D26" s="3559"/>
      <c r="E26" s="2680" t="b">
        <v>1</v>
      </c>
      <c r="F26" s="2680">
        <v>0</v>
      </c>
      <c r="G26" s="2680">
        <v>0</v>
      </c>
      <c r="H26" s="2680">
        <v>0</v>
      </c>
      <c r="I26" s="3551">
        <f t="shared" si="0"/>
        <v>0</v>
      </c>
      <c r="J26" s="2685"/>
      <c r="K26" s="2076"/>
      <c r="L26" s="2686">
        <v>0</v>
      </c>
      <c r="M26" s="2076"/>
      <c r="N26" s="2077"/>
    </row>
    <row r="27" spans="1:14" hidden="1">
      <c r="A27" s="2077"/>
      <c r="B27" s="2076"/>
      <c r="C27" s="3546"/>
      <c r="D27" s="3559"/>
      <c r="E27" s="2680" t="b">
        <v>1</v>
      </c>
      <c r="F27" s="2680">
        <v>0</v>
      </c>
      <c r="G27" s="2680">
        <v>0</v>
      </c>
      <c r="H27" s="2680">
        <v>0</v>
      </c>
      <c r="I27" s="3551">
        <f t="shared" si="0"/>
        <v>0</v>
      </c>
      <c r="J27" s="2685"/>
      <c r="K27" s="2076"/>
      <c r="L27" s="2686">
        <v>0</v>
      </c>
      <c r="M27" s="2076"/>
      <c r="N27" s="2077"/>
    </row>
    <row r="28" spans="1:14" hidden="1">
      <c r="A28" s="2077"/>
      <c r="B28" s="2076"/>
      <c r="C28" s="3546"/>
      <c r="D28" s="3559"/>
      <c r="E28" s="2680" t="b">
        <v>1</v>
      </c>
      <c r="F28" s="2680">
        <v>0</v>
      </c>
      <c r="G28" s="2680">
        <v>0</v>
      </c>
      <c r="H28" s="2680">
        <v>0</v>
      </c>
      <c r="I28" s="3551">
        <f t="shared" si="0"/>
        <v>0</v>
      </c>
      <c r="J28" s="2685"/>
      <c r="K28" s="2076"/>
      <c r="L28" s="2686">
        <v>0</v>
      </c>
      <c r="M28" s="2076"/>
      <c r="N28" s="2077"/>
    </row>
    <row r="29" spans="1:14" hidden="1">
      <c r="A29" s="2077"/>
      <c r="B29" s="2076"/>
      <c r="C29" s="3546"/>
      <c r="D29" s="3559"/>
      <c r="E29" s="2680" t="b">
        <v>1</v>
      </c>
      <c r="F29" s="2680">
        <v>0</v>
      </c>
      <c r="G29" s="2680">
        <v>0</v>
      </c>
      <c r="H29" s="2680">
        <v>0</v>
      </c>
      <c r="I29" s="3551">
        <f t="shared" si="0"/>
        <v>0</v>
      </c>
      <c r="J29" s="2685"/>
      <c r="K29" s="2076"/>
      <c r="L29" s="2686">
        <v>0</v>
      </c>
      <c r="M29" s="2076"/>
      <c r="N29" s="2077"/>
    </row>
    <row r="30" spans="1:14" hidden="1">
      <c r="A30" s="2077"/>
      <c r="B30" s="2076"/>
      <c r="C30" s="3546"/>
      <c r="D30" s="3559"/>
      <c r="E30" s="2680" t="b">
        <v>1</v>
      </c>
      <c r="F30" s="2680">
        <v>0</v>
      </c>
      <c r="G30" s="2680">
        <v>0</v>
      </c>
      <c r="H30" s="2680">
        <v>0</v>
      </c>
      <c r="I30" s="3551">
        <f t="shared" si="0"/>
        <v>0</v>
      </c>
      <c r="J30" s="2685"/>
      <c r="K30" s="2076"/>
      <c r="L30" s="2686">
        <v>0</v>
      </c>
      <c r="M30" s="2076"/>
      <c r="N30" s="2077"/>
    </row>
    <row r="31" spans="1:14" hidden="1">
      <c r="A31" s="2077"/>
      <c r="B31" s="2076"/>
      <c r="C31" s="3546"/>
      <c r="D31" s="3559"/>
      <c r="E31" s="2680" t="b">
        <v>1</v>
      </c>
      <c r="F31" s="2680">
        <v>0</v>
      </c>
      <c r="G31" s="2680">
        <v>0</v>
      </c>
      <c r="H31" s="2680">
        <v>0</v>
      </c>
      <c r="I31" s="3551">
        <f t="shared" si="0"/>
        <v>0</v>
      </c>
      <c r="J31" s="2685"/>
      <c r="K31" s="2076"/>
      <c r="L31" s="2686">
        <v>0</v>
      </c>
      <c r="M31" s="2076"/>
      <c r="N31" s="2077"/>
    </row>
    <row r="32" spans="1:14" hidden="1">
      <c r="A32" s="2077"/>
      <c r="B32" s="2076"/>
      <c r="C32" s="3546"/>
      <c r="D32" s="3559"/>
      <c r="E32" s="2680" t="b">
        <v>1</v>
      </c>
      <c r="F32" s="2680">
        <v>0</v>
      </c>
      <c r="G32" s="2680">
        <v>0</v>
      </c>
      <c r="H32" s="2680">
        <v>0</v>
      </c>
      <c r="I32" s="3551">
        <f t="shared" si="0"/>
        <v>0</v>
      </c>
      <c r="J32" s="2685"/>
      <c r="K32" s="2076"/>
      <c r="L32" s="2686">
        <v>0</v>
      </c>
      <c r="M32" s="2076"/>
      <c r="N32" s="2077"/>
    </row>
    <row r="33" spans="1:14" hidden="1">
      <c r="A33" s="2077"/>
      <c r="B33" s="2076"/>
      <c r="C33" s="3546"/>
      <c r="D33" s="3559"/>
      <c r="E33" s="2680" t="b">
        <v>1</v>
      </c>
      <c r="F33" s="2680">
        <v>0</v>
      </c>
      <c r="G33" s="2680">
        <v>0</v>
      </c>
      <c r="H33" s="2680">
        <v>0</v>
      </c>
      <c r="I33" s="3551">
        <f t="shared" si="0"/>
        <v>0</v>
      </c>
      <c r="J33" s="2685"/>
      <c r="K33" s="2076"/>
      <c r="L33" s="2686">
        <v>0</v>
      </c>
      <c r="M33" s="2076"/>
      <c r="N33" s="2077"/>
    </row>
    <row r="34" spans="1:14" hidden="1">
      <c r="A34" s="2077"/>
      <c r="B34" s="2076"/>
      <c r="C34" s="3546"/>
      <c r="D34" s="3559"/>
      <c r="E34" s="2680" t="b">
        <v>1</v>
      </c>
      <c r="F34" s="2680">
        <v>0</v>
      </c>
      <c r="G34" s="2680">
        <v>0</v>
      </c>
      <c r="H34" s="2680">
        <v>0</v>
      </c>
      <c r="I34" s="3551">
        <f t="shared" si="0"/>
        <v>0</v>
      </c>
      <c r="J34" s="2685"/>
      <c r="K34" s="2076"/>
      <c r="L34" s="2686">
        <v>0</v>
      </c>
      <c r="M34" s="2076"/>
      <c r="N34" s="2077"/>
    </row>
    <row r="35" spans="1:14" hidden="1">
      <c r="A35" s="2077"/>
      <c r="B35" s="2076"/>
      <c r="C35" s="3546"/>
      <c r="D35" s="3559"/>
      <c r="E35" s="2680" t="b">
        <v>1</v>
      </c>
      <c r="F35" s="2680">
        <v>0</v>
      </c>
      <c r="G35" s="2680">
        <v>0</v>
      </c>
      <c r="H35" s="2680">
        <v>0</v>
      </c>
      <c r="I35" s="3551">
        <f t="shared" si="0"/>
        <v>0</v>
      </c>
      <c r="J35" s="2685"/>
      <c r="K35" s="2076"/>
      <c r="L35" s="2686">
        <v>0</v>
      </c>
      <c r="M35" s="2076"/>
      <c r="N35" s="2077"/>
    </row>
    <row r="36" spans="1:14" hidden="1">
      <c r="A36" s="2077"/>
      <c r="B36" s="2076"/>
      <c r="C36" s="3546"/>
      <c r="D36" s="3559"/>
      <c r="E36" s="2680" t="b">
        <v>1</v>
      </c>
      <c r="F36" s="2680">
        <v>0</v>
      </c>
      <c r="G36" s="2680">
        <v>0</v>
      </c>
      <c r="H36" s="2680">
        <v>0</v>
      </c>
      <c r="I36" s="3551">
        <f t="shared" si="0"/>
        <v>0</v>
      </c>
      <c r="J36" s="2685"/>
      <c r="K36" s="2076"/>
      <c r="L36" s="2686">
        <v>0</v>
      </c>
      <c r="M36" s="2076"/>
      <c r="N36" s="2077"/>
    </row>
    <row r="37" spans="1:14" hidden="1">
      <c r="A37" s="2077"/>
      <c r="B37" s="2076"/>
      <c r="C37" s="3546"/>
      <c r="D37" s="3559"/>
      <c r="E37" s="2680" t="b">
        <v>1</v>
      </c>
      <c r="F37" s="2680">
        <v>0</v>
      </c>
      <c r="G37" s="2680">
        <v>0</v>
      </c>
      <c r="H37" s="2680">
        <v>0</v>
      </c>
      <c r="I37" s="3551">
        <f t="shared" si="0"/>
        <v>0</v>
      </c>
      <c r="J37" s="2685"/>
      <c r="K37" s="2076"/>
      <c r="L37" s="2686">
        <v>0</v>
      </c>
      <c r="M37" s="2076"/>
      <c r="N37" s="2077"/>
    </row>
    <row r="38" spans="1:14" hidden="1">
      <c r="A38" s="2077"/>
      <c r="B38" s="2076"/>
      <c r="C38" s="3546"/>
      <c r="D38" s="3559"/>
      <c r="E38" s="2680" t="b">
        <v>1</v>
      </c>
      <c r="F38" s="2680">
        <v>0</v>
      </c>
      <c r="G38" s="2680">
        <v>0</v>
      </c>
      <c r="H38" s="2680">
        <v>0</v>
      </c>
      <c r="I38" s="3551">
        <f t="shared" si="0"/>
        <v>0</v>
      </c>
      <c r="J38" s="2685"/>
      <c r="K38" s="2076"/>
      <c r="L38" s="2686">
        <v>0</v>
      </c>
      <c r="M38" s="2076"/>
      <c r="N38" s="2077"/>
    </row>
    <row r="39" spans="1:14" hidden="1">
      <c r="A39" s="2077"/>
      <c r="B39" s="2076"/>
      <c r="C39" s="3546"/>
      <c r="D39" s="3559"/>
      <c r="E39" s="2680" t="b">
        <v>1</v>
      </c>
      <c r="F39" s="2680">
        <v>0</v>
      </c>
      <c r="G39" s="2680">
        <v>0</v>
      </c>
      <c r="H39" s="2680">
        <v>0</v>
      </c>
      <c r="I39" s="3551">
        <f t="shared" si="0"/>
        <v>0</v>
      </c>
      <c r="J39" s="2685"/>
      <c r="K39" s="2076"/>
      <c r="L39" s="2686">
        <v>0</v>
      </c>
      <c r="M39" s="2076"/>
      <c r="N39" s="2077"/>
    </row>
    <row r="40" spans="1:14" hidden="1">
      <c r="A40" s="2077"/>
      <c r="B40" s="2076"/>
      <c r="C40" s="3546"/>
      <c r="D40" s="3559"/>
      <c r="E40" s="2680" t="b">
        <v>1</v>
      </c>
      <c r="F40" s="2680">
        <v>0</v>
      </c>
      <c r="G40" s="2680">
        <v>0</v>
      </c>
      <c r="H40" s="2680">
        <v>0</v>
      </c>
      <c r="I40" s="3551">
        <f t="shared" si="0"/>
        <v>0</v>
      </c>
      <c r="J40" s="2685"/>
      <c r="K40" s="2076"/>
      <c r="L40" s="2686">
        <v>0</v>
      </c>
      <c r="M40" s="2076"/>
      <c r="N40" s="2077"/>
    </row>
    <row r="41" spans="1:14" hidden="1">
      <c r="A41" s="2077"/>
      <c r="B41" s="2076"/>
      <c r="C41" s="3546"/>
      <c r="D41" s="3559"/>
      <c r="E41" s="2680" t="b">
        <v>1</v>
      </c>
      <c r="F41" s="2680">
        <v>0</v>
      </c>
      <c r="G41" s="2680">
        <v>0</v>
      </c>
      <c r="H41" s="2680">
        <v>0</v>
      </c>
      <c r="I41" s="3551">
        <f t="shared" si="0"/>
        <v>0</v>
      </c>
      <c r="J41" s="2685"/>
      <c r="K41" s="2076"/>
      <c r="L41" s="2686">
        <v>0</v>
      </c>
      <c r="M41" s="2076"/>
      <c r="N41" s="2077"/>
    </row>
    <row r="42" spans="1:14" hidden="1">
      <c r="A42" s="2077"/>
      <c r="B42" s="2076"/>
      <c r="C42" s="3546"/>
      <c r="D42" s="3559"/>
      <c r="E42" s="2680" t="b">
        <v>1</v>
      </c>
      <c r="F42" s="2680">
        <v>0</v>
      </c>
      <c r="G42" s="2680">
        <v>0</v>
      </c>
      <c r="H42" s="2680">
        <v>0</v>
      </c>
      <c r="I42" s="3551">
        <f t="shared" si="0"/>
        <v>0</v>
      </c>
      <c r="J42" s="2685"/>
      <c r="K42" s="2076"/>
      <c r="L42" s="2686">
        <v>0</v>
      </c>
      <c r="M42" s="2076"/>
      <c r="N42" s="2077"/>
    </row>
    <row r="43" spans="1:14" hidden="1">
      <c r="A43" s="2077"/>
      <c r="B43" s="2076"/>
      <c r="C43" s="3546"/>
      <c r="D43" s="3559"/>
      <c r="E43" s="2680" t="b">
        <v>1</v>
      </c>
      <c r="F43" s="2680">
        <v>0</v>
      </c>
      <c r="G43" s="2680">
        <v>0</v>
      </c>
      <c r="H43" s="2680">
        <v>0</v>
      </c>
      <c r="I43" s="3551">
        <f t="shared" si="0"/>
        <v>0</v>
      </c>
      <c r="J43" s="2685"/>
      <c r="K43" s="2076"/>
      <c r="L43" s="2686">
        <v>0</v>
      </c>
      <c r="M43" s="2076"/>
      <c r="N43" s="2077"/>
    </row>
    <row r="44" spans="1:14" hidden="1">
      <c r="A44" s="2077"/>
      <c r="B44" s="2076"/>
      <c r="C44" s="3546"/>
      <c r="D44" s="3559"/>
      <c r="E44" s="2680" t="b">
        <v>1</v>
      </c>
      <c r="F44" s="2680">
        <v>0</v>
      </c>
      <c r="G44" s="2680">
        <v>0</v>
      </c>
      <c r="H44" s="2680">
        <v>0</v>
      </c>
      <c r="I44" s="3551">
        <f t="shared" si="0"/>
        <v>0</v>
      </c>
      <c r="J44" s="2685"/>
      <c r="K44" s="2076"/>
      <c r="L44" s="2686">
        <v>0</v>
      </c>
      <c r="M44" s="2076"/>
      <c r="N44" s="2077"/>
    </row>
    <row r="45" spans="1:14" hidden="1">
      <c r="A45" s="2077"/>
      <c r="B45" s="2076"/>
      <c r="C45" s="3546"/>
      <c r="D45" s="3559"/>
      <c r="E45" s="2680" t="b">
        <v>1</v>
      </c>
      <c r="F45" s="2680">
        <v>0</v>
      </c>
      <c r="G45" s="2680">
        <v>0</v>
      </c>
      <c r="H45" s="2680">
        <v>0</v>
      </c>
      <c r="I45" s="3551">
        <f t="shared" si="0"/>
        <v>0</v>
      </c>
      <c r="J45" s="2685"/>
      <c r="K45" s="2076"/>
      <c r="L45" s="2686">
        <v>0</v>
      </c>
      <c r="M45" s="2076"/>
      <c r="N45" s="2077"/>
    </row>
    <row r="46" spans="1:14" hidden="1">
      <c r="A46" s="2077"/>
      <c r="B46" s="2076"/>
      <c r="C46" s="3546"/>
      <c r="D46" s="3559"/>
      <c r="E46" s="2680" t="b">
        <v>1</v>
      </c>
      <c r="F46" s="2680">
        <v>0</v>
      </c>
      <c r="G46" s="2680">
        <v>0</v>
      </c>
      <c r="H46" s="2680">
        <v>0</v>
      </c>
      <c r="I46" s="3551">
        <f t="shared" si="0"/>
        <v>0</v>
      </c>
      <c r="J46" s="2685"/>
      <c r="K46" s="2076"/>
      <c r="L46" s="2686">
        <v>0</v>
      </c>
      <c r="M46" s="2076"/>
      <c r="N46" s="2077"/>
    </row>
    <row r="47" spans="1:14" hidden="1">
      <c r="A47" s="2077"/>
      <c r="B47" s="2076"/>
      <c r="C47" s="3546"/>
      <c r="D47" s="3559"/>
      <c r="E47" s="2680" t="b">
        <v>1</v>
      </c>
      <c r="F47" s="2680">
        <v>0</v>
      </c>
      <c r="G47" s="2680">
        <v>0</v>
      </c>
      <c r="H47" s="2680">
        <v>0</v>
      </c>
      <c r="I47" s="3551">
        <f t="shared" si="0"/>
        <v>0</v>
      </c>
      <c r="J47" s="2685"/>
      <c r="K47" s="2076"/>
      <c r="L47" s="2686">
        <v>0</v>
      </c>
      <c r="M47" s="2076"/>
      <c r="N47" s="2077"/>
    </row>
    <row r="48" spans="1:14" hidden="1">
      <c r="A48" s="2077"/>
      <c r="B48" s="2076"/>
      <c r="C48" s="3546"/>
      <c r="D48" s="3559"/>
      <c r="E48" s="2680" t="b">
        <v>1</v>
      </c>
      <c r="F48" s="2680">
        <v>0</v>
      </c>
      <c r="G48" s="2680">
        <v>0</v>
      </c>
      <c r="H48" s="2680">
        <v>0</v>
      </c>
      <c r="I48" s="3551">
        <f t="shared" si="0"/>
        <v>0</v>
      </c>
      <c r="J48" s="2685"/>
      <c r="K48" s="2076"/>
      <c r="L48" s="2686">
        <v>0</v>
      </c>
      <c r="M48" s="2076"/>
      <c r="N48" s="2077"/>
    </row>
    <row r="49" spans="1:14" hidden="1">
      <c r="A49" s="2077"/>
      <c r="B49" s="2076"/>
      <c r="C49" s="3546"/>
      <c r="D49" s="3559"/>
      <c r="E49" s="2680" t="b">
        <v>1</v>
      </c>
      <c r="F49" s="2680">
        <v>0</v>
      </c>
      <c r="G49" s="2680">
        <v>0</v>
      </c>
      <c r="H49" s="2680">
        <v>0</v>
      </c>
      <c r="I49" s="3551">
        <f t="shared" si="0"/>
        <v>0</v>
      </c>
      <c r="J49" s="2685"/>
      <c r="K49" s="2076"/>
      <c r="L49" s="2686">
        <v>0</v>
      </c>
      <c r="M49" s="2076"/>
      <c r="N49" s="2077"/>
    </row>
    <row r="50" spans="1:14" hidden="1">
      <c r="A50" s="2077"/>
      <c r="B50" s="2076"/>
      <c r="C50" s="3546"/>
      <c r="D50" s="3559"/>
      <c r="E50" s="2680" t="b">
        <v>1</v>
      </c>
      <c r="F50" s="2680">
        <v>0</v>
      </c>
      <c r="G50" s="2680">
        <v>0</v>
      </c>
      <c r="H50" s="2680">
        <v>0</v>
      </c>
      <c r="I50" s="3551">
        <f t="shared" si="0"/>
        <v>0</v>
      </c>
      <c r="J50" s="2685"/>
      <c r="K50" s="2076"/>
      <c r="L50" s="2686">
        <v>0</v>
      </c>
      <c r="M50" s="2076"/>
      <c r="N50" s="2077"/>
    </row>
    <row r="51" spans="1:14" hidden="1">
      <c r="A51" s="2077"/>
      <c r="B51" s="2076"/>
      <c r="C51" s="3546"/>
      <c r="D51" s="3559"/>
      <c r="E51" s="2680" t="b">
        <v>1</v>
      </c>
      <c r="F51" s="2680">
        <v>0</v>
      </c>
      <c r="G51" s="2680">
        <v>0</v>
      </c>
      <c r="H51" s="2680">
        <v>0</v>
      </c>
      <c r="I51" s="3551">
        <f t="shared" si="0"/>
        <v>0</v>
      </c>
      <c r="J51" s="2685"/>
      <c r="K51" s="2076"/>
      <c r="L51" s="2686">
        <v>0</v>
      </c>
      <c r="M51" s="2076"/>
      <c r="N51" s="2077"/>
    </row>
    <row r="52" spans="1:14" hidden="1">
      <c r="A52" s="2077"/>
      <c r="B52" s="2076"/>
      <c r="C52" s="3546"/>
      <c r="D52" s="3559"/>
      <c r="E52" s="2680" t="b">
        <v>1</v>
      </c>
      <c r="F52" s="2680">
        <v>0</v>
      </c>
      <c r="G52" s="2680">
        <v>0</v>
      </c>
      <c r="H52" s="2680">
        <v>0</v>
      </c>
      <c r="I52" s="3551">
        <f t="shared" si="0"/>
        <v>0</v>
      </c>
      <c r="J52" s="2685"/>
      <c r="K52" s="2076"/>
      <c r="L52" s="2686">
        <v>0</v>
      </c>
      <c r="M52" s="2076"/>
      <c r="N52" s="2077"/>
    </row>
    <row r="53" spans="1:14" hidden="1">
      <c r="A53" s="2077"/>
      <c r="B53" s="2076"/>
      <c r="C53" s="3546"/>
      <c r="D53" s="3559"/>
      <c r="E53" s="2680" t="b">
        <v>1</v>
      </c>
      <c r="F53" s="2680">
        <v>0</v>
      </c>
      <c r="G53" s="2680">
        <v>0</v>
      </c>
      <c r="H53" s="2680">
        <v>0</v>
      </c>
      <c r="I53" s="3551">
        <f t="shared" si="0"/>
        <v>0</v>
      </c>
      <c r="J53" s="2685"/>
      <c r="K53" s="2076"/>
      <c r="L53" s="2686">
        <v>0</v>
      </c>
      <c r="M53" s="2076"/>
      <c r="N53" s="2077"/>
    </row>
    <row r="54" spans="1:14">
      <c r="A54" s="2077"/>
      <c r="B54" s="2076"/>
      <c r="C54" s="246" t="s">
        <v>580</v>
      </c>
      <c r="D54" s="141"/>
      <c r="E54" s="2094"/>
      <c r="F54" s="3205">
        <f>SUMIF($E$11:$E$53,"TRUE",F11:F53)</f>
        <v>0</v>
      </c>
      <c r="G54" s="3205">
        <f>SUMIF($E$11:$E$53,"TRUE",G11:G53)</f>
        <v>0</v>
      </c>
      <c r="H54" s="3205">
        <f ca="1">SUMIF($E$11:$E$53,"TRUE",H11:H13)</f>
        <v>0</v>
      </c>
      <c r="I54" s="3205">
        <f>SUMIF($E$11:$E$53,"TRUE",I11:I53)</f>
        <v>0</v>
      </c>
      <c r="J54" s="2685"/>
      <c r="K54" s="2076"/>
      <c r="L54" s="3568">
        <f>SUMIF($E$11:$E$53,"TRUE",L11:L53)</f>
        <v>0</v>
      </c>
      <c r="M54" s="2076"/>
      <c r="N54" s="2077"/>
    </row>
    <row r="55" spans="1:14" ht="15.75" thickBot="1">
      <c r="A55" s="2077"/>
      <c r="B55" s="2076"/>
      <c r="C55" s="700" t="s">
        <v>2235</v>
      </c>
      <c r="D55" s="249"/>
      <c r="E55" s="2107"/>
      <c r="F55" s="3552">
        <f>SUM(F11:F53)</f>
        <v>0</v>
      </c>
      <c r="G55" s="3552">
        <f>SUM(G11:G53)</f>
        <v>0</v>
      </c>
      <c r="H55" s="3552">
        <f>SUM(H11:H53)</f>
        <v>0</v>
      </c>
      <c r="I55" s="3552">
        <f>SUM(I11:I53)</f>
        <v>0</v>
      </c>
      <c r="J55" s="2681"/>
      <c r="K55" s="2076"/>
      <c r="L55" s="3569">
        <f>SUM(L11:L53)</f>
        <v>0</v>
      </c>
      <c r="M55" s="2076"/>
      <c r="N55" s="2077"/>
    </row>
    <row r="56" spans="1:14">
      <c r="A56" s="2077"/>
      <c r="B56" s="2076"/>
      <c r="C56" s="2076"/>
      <c r="D56" s="2076"/>
      <c r="E56" s="2076"/>
      <c r="F56" s="2076"/>
      <c r="G56" s="2076"/>
      <c r="H56" s="2076"/>
      <c r="I56" s="2076"/>
      <c r="J56" s="2076"/>
      <c r="K56" s="2076"/>
      <c r="L56" s="2076"/>
      <c r="M56" s="2076"/>
      <c r="N56" s="2077"/>
    </row>
    <row r="57" spans="1:14" ht="15.75" thickBot="1">
      <c r="A57" s="2077"/>
      <c r="B57" s="2076"/>
      <c r="C57" s="2076"/>
      <c r="D57" s="2076"/>
      <c r="E57" s="2076"/>
      <c r="F57" s="2076"/>
      <c r="G57" s="2076"/>
      <c r="H57" s="2076"/>
      <c r="I57" s="2076"/>
      <c r="J57" s="2076"/>
      <c r="K57" s="2076"/>
      <c r="L57" s="2076"/>
      <c r="M57" s="2076"/>
      <c r="N57" s="2077"/>
    </row>
    <row r="58" spans="1:14" ht="15.75">
      <c r="A58" s="2077"/>
      <c r="B58" s="2076"/>
      <c r="C58" s="2076"/>
      <c r="D58" s="2076"/>
      <c r="E58" s="85"/>
      <c r="F58" s="1996" t="s">
        <v>2294</v>
      </c>
      <c r="G58" s="2108" t="s">
        <v>2295</v>
      </c>
      <c r="H58" s="2019" t="s">
        <v>2296</v>
      </c>
      <c r="I58" s="2076"/>
      <c r="J58" s="2076"/>
      <c r="K58" s="2076"/>
      <c r="L58" s="2076"/>
      <c r="M58" s="2076"/>
      <c r="N58" s="2077"/>
    </row>
    <row r="59" spans="1:14" ht="15.75">
      <c r="A59" s="2077"/>
      <c r="B59" s="2076"/>
      <c r="C59" s="2076"/>
      <c r="D59" s="2076"/>
      <c r="E59" s="662" t="s">
        <v>580</v>
      </c>
      <c r="F59" s="3209">
        <f t="shared" ref="F59:H60" si="1">G54</f>
        <v>0</v>
      </c>
      <c r="G59" s="3210">
        <f t="shared" ca="1" si="1"/>
        <v>0</v>
      </c>
      <c r="H59" s="3211">
        <f t="shared" si="1"/>
        <v>0</v>
      </c>
      <c r="I59" s="2076"/>
      <c r="J59" s="2076"/>
      <c r="K59" s="2076"/>
      <c r="L59" s="2076"/>
      <c r="M59" s="2076"/>
      <c r="N59" s="2077"/>
    </row>
    <row r="60" spans="1:14" ht="16.5" thickBot="1">
      <c r="A60" s="2077"/>
      <c r="B60" s="2076"/>
      <c r="C60" s="2076"/>
      <c r="D60" s="2076"/>
      <c r="E60" s="662" t="s">
        <v>44</v>
      </c>
      <c r="F60" s="3212">
        <f t="shared" si="1"/>
        <v>0</v>
      </c>
      <c r="G60" s="3213">
        <f t="shared" si="1"/>
        <v>0</v>
      </c>
      <c r="H60" s="3214">
        <f t="shared" si="1"/>
        <v>0</v>
      </c>
      <c r="I60" s="2076"/>
      <c r="J60" s="2076"/>
      <c r="K60" s="2076"/>
      <c r="L60" s="2076"/>
      <c r="M60" s="2076"/>
      <c r="N60" s="2077"/>
    </row>
    <row r="61" spans="1:14">
      <c r="A61" s="2077"/>
      <c r="B61" s="2076"/>
      <c r="C61" s="2076"/>
      <c r="D61" s="2076"/>
      <c r="E61" s="2076"/>
      <c r="F61" s="2076"/>
      <c r="G61" s="2076"/>
      <c r="H61" s="2076"/>
      <c r="I61" s="2076"/>
      <c r="J61" s="2076"/>
      <c r="K61" s="2076"/>
      <c r="L61" s="2076"/>
      <c r="M61" s="2076"/>
      <c r="N61" s="2077"/>
    </row>
    <row r="62" spans="1:14">
      <c r="A62" s="2077"/>
      <c r="B62" s="2076"/>
      <c r="C62" s="2076"/>
      <c r="D62" s="2076"/>
      <c r="E62" s="237" t="s">
        <v>56</v>
      </c>
      <c r="F62" s="100" t="s">
        <v>2299</v>
      </c>
      <c r="G62" s="2076"/>
      <c r="H62" s="2076"/>
      <c r="I62" s="2076"/>
      <c r="J62" s="2076"/>
      <c r="K62" s="2076"/>
      <c r="L62" s="3428" t="s">
        <v>1279</v>
      </c>
      <c r="M62" s="2076"/>
      <c r="N62" s="2077"/>
    </row>
    <row r="63" spans="1:14">
      <c r="A63" s="2077"/>
      <c r="B63" s="2076"/>
      <c r="C63" s="2076"/>
      <c r="D63" s="2076"/>
      <c r="E63" s="237"/>
      <c r="F63" s="60"/>
      <c r="G63" s="2076"/>
      <c r="H63" s="2076"/>
      <c r="I63" s="2076"/>
      <c r="J63" s="2076"/>
      <c r="K63" s="2076"/>
      <c r="L63" s="2076"/>
      <c r="M63" s="2076"/>
      <c r="N63" s="2077"/>
    </row>
    <row r="64" spans="1:14">
      <c r="A64" s="2077"/>
      <c r="B64" s="2077"/>
      <c r="C64" s="2077"/>
      <c r="D64" s="2077"/>
      <c r="E64" s="2077"/>
      <c r="F64" s="2077"/>
      <c r="G64" s="2077"/>
      <c r="H64" s="2077"/>
      <c r="I64" s="2077"/>
      <c r="J64" s="2077"/>
      <c r="K64" s="2077"/>
      <c r="L64" s="2077"/>
      <c r="M64" s="2077"/>
      <c r="N64" s="2077"/>
    </row>
    <row r="65" spans="1:14">
      <c r="A65" s="2077"/>
      <c r="B65" s="2077"/>
      <c r="C65" s="2077"/>
      <c r="D65" s="2077"/>
      <c r="E65" s="2077"/>
      <c r="F65" s="2077"/>
      <c r="G65" s="2077"/>
      <c r="H65" s="2077"/>
      <c r="I65" s="2077"/>
      <c r="J65" s="2077"/>
      <c r="K65" s="2077"/>
      <c r="L65" s="2077"/>
      <c r="M65" s="2077"/>
      <c r="N65" s="2077"/>
    </row>
    <row r="66" spans="1:14">
      <c r="A66" s="2077"/>
      <c r="B66" s="2077"/>
      <c r="C66" s="2077"/>
      <c r="D66" s="2077"/>
      <c r="E66" s="2077"/>
      <c r="F66" s="2077"/>
      <c r="G66" s="2077"/>
      <c r="H66" s="2077"/>
      <c r="I66" s="2077"/>
      <c r="J66" s="2077"/>
      <c r="K66" s="2077"/>
      <c r="L66" s="2077"/>
      <c r="M66" s="2077"/>
      <c r="N66" s="2077"/>
    </row>
  </sheetData>
  <sheetProtection formatCells="0" formatColumns="0" formatRows="0"/>
  <customSheetViews>
    <customSheetView guid="{CC70D5D3-3A1F-46AA-BDCE-F692C2C36BEE}" hiddenRows="1">
      <selection activeCell="A14" sqref="A14:XFD53"/>
      <pageMargins left="0.7" right="0.7" top="0.75" bottom="0.75" header="0.3" footer="0.3"/>
    </customSheetView>
    <customSheetView guid="{41E394DC-1FDD-4D1F-8620-137B7012DC10}">
      <selection activeCell="H33" sqref="H33"/>
      <pageMargins left="0.7" right="0.7" top="0.75" bottom="0.75" header="0.3" footer="0.3"/>
    </customSheetView>
    <customSheetView guid="{E14211BF-3959-45CF-A937-AD36AACCEFAC}">
      <selection activeCell="H33" sqref="H33"/>
      <pageMargins left="0.7" right="0.7" top="0.75" bottom="0.75" header="0.3" footer="0.3"/>
    </customSheetView>
    <customSheetView guid="{F416BD5B-C3AD-4F61-AAB2-55950A9B7E72}">
      <selection activeCell="H33" sqref="H33"/>
      <pageMargins left="0.7" right="0.7" top="0.75" bottom="0.75" header="0.3" footer="0.3"/>
    </customSheetView>
  </customSheetViews>
  <mergeCells count="3">
    <mergeCell ref="C3:E3"/>
    <mergeCell ref="D4:E4"/>
    <mergeCell ref="D5:E5"/>
  </mergeCells>
  <hyperlinks>
    <hyperlink ref="L62" location="Index!A1" display="Index" xr:uid="{00000000-0004-0000-5D00-000000000000}"/>
  </hyperlinks>
  <pageMargins left="0.7" right="0.7" top="0.75" bottom="0.75" header="0.3" footer="0.3"/>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sheetPr codeName="Sheet92">
    <tabColor rgb="FF002060"/>
  </sheetPr>
  <dimension ref="A1:N72"/>
  <sheetViews>
    <sheetView workbookViewId="0"/>
  </sheetViews>
  <sheetFormatPr defaultColWidth="0" defaultRowHeight="15" zeroHeight="1"/>
  <cols>
    <col min="1" max="2" width="9.140625" style="2112" customWidth="1"/>
    <col min="3" max="3" width="35" style="2112" customWidth="1"/>
    <col min="4" max="4" width="46.85546875" style="2112" bestFit="1" customWidth="1"/>
    <col min="5" max="5" width="14" style="2112" bestFit="1" customWidth="1"/>
    <col min="6" max="6" width="15.28515625" style="2112" customWidth="1"/>
    <col min="7" max="7" width="17.42578125" style="2112" customWidth="1"/>
    <col min="8" max="8" width="16.140625" style="2112" customWidth="1"/>
    <col min="9" max="9" width="23.42578125" style="2112" customWidth="1"/>
    <col min="10" max="10" width="5" style="2112" customWidth="1"/>
    <col min="11" max="11" width="19" style="2112" customWidth="1"/>
    <col min="12" max="13" width="9.140625" style="2112" customWidth="1"/>
    <col min="14" max="14" width="0" style="2112" hidden="1" customWidth="1"/>
    <col min="15" max="16384" width="9.140625" style="2112" hidden="1"/>
  </cols>
  <sheetData>
    <row r="1" spans="1:14">
      <c r="A1" s="2077"/>
      <c r="B1" s="2077"/>
      <c r="C1" s="2077"/>
      <c r="D1" s="2077"/>
      <c r="E1" s="2077"/>
      <c r="F1" s="2077"/>
      <c r="G1" s="2077"/>
      <c r="H1" s="2077"/>
      <c r="I1" s="2077"/>
      <c r="J1" s="2077"/>
      <c r="K1" s="2077"/>
      <c r="L1" s="2077"/>
      <c r="M1" s="2077"/>
    </row>
    <row r="2" spans="1:14" ht="15.75" thickBot="1">
      <c r="A2" s="2077"/>
      <c r="B2" s="2076"/>
      <c r="C2" s="2076"/>
      <c r="D2" s="2076"/>
      <c r="E2" s="2076"/>
      <c r="F2" s="2076"/>
      <c r="G2" s="2076"/>
      <c r="H2" s="2076"/>
      <c r="I2" s="2076"/>
      <c r="J2" s="2076"/>
      <c r="K2" s="2076"/>
      <c r="L2" s="2076"/>
      <c r="M2" s="2077"/>
    </row>
    <row r="3" spans="1:14" ht="16.5" thickBot="1">
      <c r="A3" s="2077"/>
      <c r="B3" s="2076"/>
      <c r="C3" s="8374" t="s">
        <v>2905</v>
      </c>
      <c r="D3" s="8375"/>
      <c r="E3" s="8376"/>
      <c r="F3" s="806"/>
      <c r="G3" s="806"/>
      <c r="H3" s="806"/>
      <c r="I3" s="2109"/>
      <c r="J3" s="2076"/>
      <c r="K3" s="62" t="s">
        <v>2890</v>
      </c>
      <c r="L3" s="2097"/>
      <c r="M3" s="2078"/>
      <c r="N3" s="7054"/>
    </row>
    <row r="4" spans="1:14" ht="15.75">
      <c r="A4" s="2077"/>
      <c r="B4" s="2076"/>
      <c r="C4" s="2625" t="s">
        <v>57</v>
      </c>
      <c r="D4" s="8358" t="str">
        <f>AR!D4</f>
        <v>ABC Company</v>
      </c>
      <c r="E4" s="8360"/>
      <c r="F4" s="806"/>
      <c r="G4" s="806"/>
      <c r="H4" s="806"/>
      <c r="I4" s="2109"/>
      <c r="J4" s="2076"/>
      <c r="K4" s="2097"/>
      <c r="L4" s="2097"/>
      <c r="M4" s="2078"/>
      <c r="N4" s="7054"/>
    </row>
    <row r="5" spans="1:14" ht="16.5" thickBot="1">
      <c r="A5" s="2077"/>
      <c r="B5" s="2076"/>
      <c r="C5" s="2629" t="s">
        <v>2719</v>
      </c>
      <c r="D5" s="8364">
        <f>AR!D5</f>
        <v>44196</v>
      </c>
      <c r="E5" s="8366"/>
      <c r="F5" s="806"/>
      <c r="G5" s="806"/>
      <c r="H5" s="806"/>
      <c r="I5" s="2110"/>
      <c r="J5" s="2076"/>
      <c r="K5" s="2098"/>
      <c r="L5" s="2098"/>
      <c r="M5" s="2079"/>
      <c r="N5" s="7055"/>
    </row>
    <row r="6" spans="1:14">
      <c r="A6" s="2077"/>
      <c r="B6" s="2076"/>
      <c r="C6" s="2076"/>
      <c r="D6" s="2076"/>
      <c r="E6" s="2076"/>
      <c r="F6" s="2076"/>
      <c r="G6" s="2076"/>
      <c r="H6" s="2076"/>
      <c r="I6" s="2076"/>
      <c r="J6" s="2076"/>
      <c r="K6" s="2076"/>
      <c r="L6" s="2076"/>
      <c r="M6" s="2077"/>
    </row>
    <row r="7" spans="1:14" ht="15.75" thickBot="1">
      <c r="A7" s="2077"/>
      <c r="B7" s="2076"/>
      <c r="C7" s="2076"/>
      <c r="D7" s="2076"/>
      <c r="E7" s="2076"/>
      <c r="F7" s="2076"/>
      <c r="G7" s="2076"/>
      <c r="H7" s="2076"/>
      <c r="I7" s="2076"/>
      <c r="J7" s="2076"/>
      <c r="K7" s="2076"/>
      <c r="L7" s="2076"/>
      <c r="M7" s="2077"/>
    </row>
    <row r="8" spans="1:14" s="198" customFormat="1" ht="25.5">
      <c r="A8" s="703"/>
      <c r="B8" s="219"/>
      <c r="C8" s="2099" t="s">
        <v>1610</v>
      </c>
      <c r="D8" s="1997" t="s">
        <v>2345</v>
      </c>
      <c r="E8" s="2111" t="s">
        <v>2346</v>
      </c>
      <c r="F8" s="1992" t="s">
        <v>2294</v>
      </c>
      <c r="G8" s="1994" t="s">
        <v>2295</v>
      </c>
      <c r="H8" s="1992" t="s">
        <v>2296</v>
      </c>
      <c r="I8" s="1995" t="s">
        <v>2297</v>
      </c>
      <c r="J8" s="2112"/>
      <c r="K8" s="2100" t="s">
        <v>2341</v>
      </c>
      <c r="M8" s="703"/>
    </row>
    <row r="9" spans="1:14" s="198" customFormat="1" ht="12.75">
      <c r="A9" s="703"/>
      <c r="B9" s="219"/>
      <c r="C9" s="2083"/>
      <c r="D9" s="2101"/>
      <c r="E9" s="2102"/>
      <c r="F9" s="2085"/>
      <c r="G9" s="2102"/>
      <c r="H9" s="2006" t="s">
        <v>2347</v>
      </c>
      <c r="I9" s="2009"/>
      <c r="J9" s="2113"/>
      <c r="K9" s="2114"/>
      <c r="L9" s="2113"/>
      <c r="M9" s="703"/>
    </row>
    <row r="10" spans="1:14" s="198" customFormat="1" ht="12.75">
      <c r="A10" s="703"/>
      <c r="B10" s="219"/>
      <c r="C10" s="2089" t="s">
        <v>392</v>
      </c>
      <c r="D10" s="2090" t="s">
        <v>409</v>
      </c>
      <c r="E10" s="2090" t="s">
        <v>410</v>
      </c>
      <c r="F10" s="2090" t="s">
        <v>411</v>
      </c>
      <c r="G10" s="2090" t="s">
        <v>412</v>
      </c>
      <c r="H10" s="2090" t="s">
        <v>413</v>
      </c>
      <c r="I10" s="2091" t="s">
        <v>414</v>
      </c>
      <c r="J10" s="219"/>
      <c r="K10" s="2106" t="s">
        <v>415</v>
      </c>
      <c r="L10" s="2103"/>
      <c r="M10" s="703"/>
    </row>
    <row r="11" spans="1:14" s="198" customFormat="1" ht="12.75">
      <c r="A11" s="703"/>
      <c r="B11" s="219"/>
      <c r="C11" s="2679" t="s">
        <v>2348</v>
      </c>
      <c r="D11" s="2672"/>
      <c r="E11" s="2672"/>
      <c r="F11" s="2680">
        <v>0</v>
      </c>
      <c r="G11" s="2680">
        <v>0</v>
      </c>
      <c r="H11" s="3551">
        <f>F11+G11</f>
        <v>0</v>
      </c>
      <c r="I11" s="2685">
        <v>0</v>
      </c>
      <c r="J11" s="1164"/>
      <c r="K11" s="3562"/>
      <c r="L11" s="219"/>
      <c r="M11" s="703"/>
    </row>
    <row r="12" spans="1:14" s="198" customFormat="1" ht="12.75">
      <c r="A12" s="703"/>
      <c r="B12" s="219"/>
      <c r="C12" s="2679" t="s">
        <v>2349</v>
      </c>
      <c r="D12" s="2672"/>
      <c r="E12" s="2672"/>
      <c r="F12" s="2680">
        <v>0</v>
      </c>
      <c r="G12" s="2680">
        <v>0</v>
      </c>
      <c r="H12" s="3551">
        <f>F12+G12</f>
        <v>0</v>
      </c>
      <c r="I12" s="2685">
        <v>0</v>
      </c>
      <c r="J12" s="1164"/>
      <c r="K12" s="3562"/>
      <c r="L12" s="219"/>
      <c r="M12" s="703"/>
    </row>
    <row r="13" spans="1:14" s="198" customFormat="1" ht="12.75">
      <c r="A13" s="703"/>
      <c r="B13" s="219"/>
      <c r="C13" s="2679" t="s">
        <v>2350</v>
      </c>
      <c r="D13" s="2672"/>
      <c r="E13" s="2672"/>
      <c r="F13" s="2680">
        <v>0</v>
      </c>
      <c r="G13" s="2680">
        <v>0</v>
      </c>
      <c r="H13" s="3551">
        <f>F13+G13</f>
        <v>0</v>
      </c>
      <c r="I13" s="2685">
        <v>0</v>
      </c>
      <c r="J13" s="1164"/>
      <c r="K13" s="3562"/>
      <c r="L13" s="219"/>
      <c r="M13" s="703"/>
    </row>
    <row r="14" spans="1:14" s="198" customFormat="1" ht="12.75" hidden="1">
      <c r="A14" s="703"/>
      <c r="B14" s="219"/>
      <c r="C14" s="3560"/>
      <c r="D14" s="3561"/>
      <c r="E14" s="3561"/>
      <c r="F14" s="2680">
        <v>0</v>
      </c>
      <c r="G14" s="2680">
        <v>0</v>
      </c>
      <c r="H14" s="3551">
        <f t="shared" ref="H14:H57" si="0">F14+G14</f>
        <v>0</v>
      </c>
      <c r="I14" s="2685">
        <v>0</v>
      </c>
      <c r="J14" s="1164"/>
      <c r="K14" s="3563"/>
      <c r="L14" s="219"/>
      <c r="M14" s="703"/>
    </row>
    <row r="15" spans="1:14" s="198" customFormat="1" ht="12.75" hidden="1">
      <c r="A15" s="703"/>
      <c r="B15" s="219"/>
      <c r="C15" s="3560"/>
      <c r="D15" s="3561"/>
      <c r="E15" s="3561"/>
      <c r="F15" s="2680">
        <v>0</v>
      </c>
      <c r="G15" s="2680">
        <v>0</v>
      </c>
      <c r="H15" s="3551">
        <f t="shared" si="0"/>
        <v>0</v>
      </c>
      <c r="I15" s="2685">
        <v>0</v>
      </c>
      <c r="J15" s="1164"/>
      <c r="K15" s="3563"/>
      <c r="L15" s="219"/>
      <c r="M15" s="703"/>
    </row>
    <row r="16" spans="1:14" s="198" customFormat="1" ht="12.75" hidden="1">
      <c r="A16" s="703"/>
      <c r="B16" s="219"/>
      <c r="C16" s="3560"/>
      <c r="D16" s="3561"/>
      <c r="E16" s="3561"/>
      <c r="F16" s="2680">
        <v>0</v>
      </c>
      <c r="G16" s="2680">
        <v>0</v>
      </c>
      <c r="H16" s="3551">
        <f t="shared" si="0"/>
        <v>0</v>
      </c>
      <c r="I16" s="2685">
        <v>0</v>
      </c>
      <c r="J16" s="1164"/>
      <c r="K16" s="3563"/>
      <c r="L16" s="219"/>
      <c r="M16" s="703"/>
    </row>
    <row r="17" spans="1:13" s="198" customFormat="1" ht="12.75" hidden="1">
      <c r="A17" s="703"/>
      <c r="B17" s="219"/>
      <c r="C17" s="3560"/>
      <c r="D17" s="3561"/>
      <c r="E17" s="3561"/>
      <c r="F17" s="2680">
        <v>0</v>
      </c>
      <c r="G17" s="2680">
        <v>0</v>
      </c>
      <c r="H17" s="3551">
        <f t="shared" si="0"/>
        <v>0</v>
      </c>
      <c r="I17" s="2685">
        <v>0</v>
      </c>
      <c r="J17" s="1164"/>
      <c r="K17" s="3563"/>
      <c r="L17" s="219"/>
      <c r="M17" s="703"/>
    </row>
    <row r="18" spans="1:13" s="198" customFormat="1" ht="12.75" hidden="1">
      <c r="A18" s="703"/>
      <c r="B18" s="219"/>
      <c r="C18" s="3560"/>
      <c r="D18" s="3561"/>
      <c r="E18" s="3561"/>
      <c r="F18" s="2680">
        <v>0</v>
      </c>
      <c r="G18" s="2680">
        <v>0</v>
      </c>
      <c r="H18" s="3551">
        <f t="shared" si="0"/>
        <v>0</v>
      </c>
      <c r="I18" s="2685">
        <v>0</v>
      </c>
      <c r="J18" s="1164"/>
      <c r="K18" s="3563"/>
      <c r="L18" s="219"/>
      <c r="M18" s="703"/>
    </row>
    <row r="19" spans="1:13" s="198" customFormat="1" ht="12.75" hidden="1">
      <c r="A19" s="703"/>
      <c r="B19" s="219"/>
      <c r="C19" s="3560"/>
      <c r="D19" s="3561"/>
      <c r="E19" s="3561"/>
      <c r="F19" s="2680">
        <v>0</v>
      </c>
      <c r="G19" s="2680">
        <v>0</v>
      </c>
      <c r="H19" s="3551">
        <f t="shared" si="0"/>
        <v>0</v>
      </c>
      <c r="I19" s="2685">
        <v>0</v>
      </c>
      <c r="J19" s="1164"/>
      <c r="K19" s="3563"/>
      <c r="L19" s="219"/>
      <c r="M19" s="703"/>
    </row>
    <row r="20" spans="1:13" s="198" customFormat="1" ht="12.75" hidden="1">
      <c r="A20" s="703"/>
      <c r="B20" s="219"/>
      <c r="C20" s="3560"/>
      <c r="D20" s="3561"/>
      <c r="E20" s="3561"/>
      <c r="F20" s="2680">
        <v>0</v>
      </c>
      <c r="G20" s="2680">
        <v>0</v>
      </c>
      <c r="H20" s="3551">
        <f t="shared" si="0"/>
        <v>0</v>
      </c>
      <c r="I20" s="2685">
        <v>0</v>
      </c>
      <c r="J20" s="1164"/>
      <c r="K20" s="3563"/>
      <c r="L20" s="219"/>
      <c r="M20" s="703"/>
    </row>
    <row r="21" spans="1:13" s="198" customFormat="1" ht="12.75" hidden="1">
      <c r="A21" s="703"/>
      <c r="B21" s="219"/>
      <c r="C21" s="3560"/>
      <c r="D21" s="3561"/>
      <c r="E21" s="3561"/>
      <c r="F21" s="2680">
        <v>0</v>
      </c>
      <c r="G21" s="2680">
        <v>0</v>
      </c>
      <c r="H21" s="3551">
        <f t="shared" ref="H21:H32" si="1">F21+G21</f>
        <v>0</v>
      </c>
      <c r="I21" s="2685">
        <v>0</v>
      </c>
      <c r="J21" s="1164"/>
      <c r="K21" s="3563"/>
      <c r="L21" s="219"/>
      <c r="M21" s="703"/>
    </row>
    <row r="22" spans="1:13" s="198" customFormat="1" ht="12.75" hidden="1">
      <c r="A22" s="703"/>
      <c r="B22" s="219"/>
      <c r="C22" s="3560"/>
      <c r="D22" s="3561"/>
      <c r="E22" s="3561"/>
      <c r="F22" s="2680">
        <v>0</v>
      </c>
      <c r="G22" s="2680">
        <v>0</v>
      </c>
      <c r="H22" s="3551">
        <f t="shared" si="1"/>
        <v>0</v>
      </c>
      <c r="I22" s="2685">
        <v>0</v>
      </c>
      <c r="J22" s="1164"/>
      <c r="K22" s="3563"/>
      <c r="L22" s="219"/>
      <c r="M22" s="703"/>
    </row>
    <row r="23" spans="1:13" s="198" customFormat="1" ht="12.75" hidden="1">
      <c r="A23" s="703"/>
      <c r="B23" s="219"/>
      <c r="C23" s="3560"/>
      <c r="D23" s="3561"/>
      <c r="E23" s="3561"/>
      <c r="F23" s="2680">
        <v>0</v>
      </c>
      <c r="G23" s="2680">
        <v>0</v>
      </c>
      <c r="H23" s="3551">
        <f t="shared" si="1"/>
        <v>0</v>
      </c>
      <c r="I23" s="2685">
        <v>0</v>
      </c>
      <c r="J23" s="1164"/>
      <c r="K23" s="3563"/>
      <c r="L23" s="219"/>
      <c r="M23" s="703"/>
    </row>
    <row r="24" spans="1:13" s="198" customFormat="1" ht="12.75" hidden="1">
      <c r="A24" s="703"/>
      <c r="B24" s="219"/>
      <c r="C24" s="3560"/>
      <c r="D24" s="3561"/>
      <c r="E24" s="3561"/>
      <c r="F24" s="2680">
        <v>0</v>
      </c>
      <c r="G24" s="2680">
        <v>0</v>
      </c>
      <c r="H24" s="3551">
        <f t="shared" si="1"/>
        <v>0</v>
      </c>
      <c r="I24" s="2685">
        <v>0</v>
      </c>
      <c r="J24" s="1164"/>
      <c r="K24" s="3563"/>
      <c r="L24" s="219"/>
      <c r="M24" s="703"/>
    </row>
    <row r="25" spans="1:13" s="198" customFormat="1" ht="12.75" hidden="1">
      <c r="A25" s="703"/>
      <c r="B25" s="219"/>
      <c r="C25" s="3560"/>
      <c r="D25" s="3561"/>
      <c r="E25" s="3561"/>
      <c r="F25" s="2680">
        <v>0</v>
      </c>
      <c r="G25" s="2680">
        <v>0</v>
      </c>
      <c r="H25" s="3551">
        <f t="shared" si="1"/>
        <v>0</v>
      </c>
      <c r="I25" s="2685">
        <v>0</v>
      </c>
      <c r="J25" s="1164"/>
      <c r="K25" s="3563"/>
      <c r="L25" s="219"/>
      <c r="M25" s="703"/>
    </row>
    <row r="26" spans="1:13" s="198" customFormat="1" ht="12.75" hidden="1">
      <c r="A26" s="703"/>
      <c r="B26" s="219"/>
      <c r="C26" s="3560"/>
      <c r="D26" s="3561"/>
      <c r="E26" s="3561"/>
      <c r="F26" s="2680">
        <v>0</v>
      </c>
      <c r="G26" s="2680">
        <v>0</v>
      </c>
      <c r="H26" s="3551">
        <f t="shared" si="1"/>
        <v>0</v>
      </c>
      <c r="I26" s="2685">
        <v>0</v>
      </c>
      <c r="J26" s="1164"/>
      <c r="K26" s="3563"/>
      <c r="L26" s="219"/>
      <c r="M26" s="703"/>
    </row>
    <row r="27" spans="1:13" s="198" customFormat="1" ht="12.75" hidden="1">
      <c r="A27" s="703"/>
      <c r="B27" s="219"/>
      <c r="C27" s="3560"/>
      <c r="D27" s="3561"/>
      <c r="E27" s="3561"/>
      <c r="F27" s="2680">
        <v>0</v>
      </c>
      <c r="G27" s="2680">
        <v>0</v>
      </c>
      <c r="H27" s="3551">
        <f t="shared" si="1"/>
        <v>0</v>
      </c>
      <c r="I27" s="2685">
        <v>0</v>
      </c>
      <c r="J27" s="1164"/>
      <c r="K27" s="3563"/>
      <c r="L27" s="219"/>
      <c r="M27" s="703"/>
    </row>
    <row r="28" spans="1:13" s="198" customFormat="1" ht="12.75" hidden="1">
      <c r="A28" s="703"/>
      <c r="B28" s="219"/>
      <c r="C28" s="3560"/>
      <c r="D28" s="3561"/>
      <c r="E28" s="3561"/>
      <c r="F28" s="2680">
        <v>0</v>
      </c>
      <c r="G28" s="2680">
        <v>0</v>
      </c>
      <c r="H28" s="3551">
        <f t="shared" si="1"/>
        <v>0</v>
      </c>
      <c r="I28" s="2685">
        <v>0</v>
      </c>
      <c r="J28" s="1164"/>
      <c r="K28" s="3563"/>
      <c r="L28" s="219"/>
      <c r="M28" s="703"/>
    </row>
    <row r="29" spans="1:13" s="198" customFormat="1" ht="12.75" hidden="1">
      <c r="A29" s="703"/>
      <c r="B29" s="219"/>
      <c r="C29" s="3560"/>
      <c r="D29" s="3561"/>
      <c r="E29" s="3561"/>
      <c r="F29" s="2680">
        <v>0</v>
      </c>
      <c r="G29" s="2680">
        <v>0</v>
      </c>
      <c r="H29" s="3551">
        <f t="shared" si="1"/>
        <v>0</v>
      </c>
      <c r="I29" s="2685">
        <v>0</v>
      </c>
      <c r="J29" s="1164"/>
      <c r="K29" s="3563"/>
      <c r="L29" s="219"/>
      <c r="M29" s="703"/>
    </row>
    <row r="30" spans="1:13" s="198" customFormat="1" ht="12.75" hidden="1">
      <c r="A30" s="703"/>
      <c r="B30" s="219"/>
      <c r="C30" s="3560"/>
      <c r="D30" s="3561"/>
      <c r="E30" s="3561"/>
      <c r="F30" s="2680">
        <v>0</v>
      </c>
      <c r="G30" s="2680">
        <v>0</v>
      </c>
      <c r="H30" s="3551">
        <f t="shared" si="1"/>
        <v>0</v>
      </c>
      <c r="I30" s="2685">
        <v>0</v>
      </c>
      <c r="J30" s="1164"/>
      <c r="K30" s="3563"/>
      <c r="L30" s="219"/>
      <c r="M30" s="703"/>
    </row>
    <row r="31" spans="1:13" s="198" customFormat="1" ht="12.75" hidden="1">
      <c r="A31" s="703"/>
      <c r="B31" s="219"/>
      <c r="C31" s="3560"/>
      <c r="D31" s="3561"/>
      <c r="E31" s="3561"/>
      <c r="F31" s="2680">
        <v>0</v>
      </c>
      <c r="G31" s="2680">
        <v>0</v>
      </c>
      <c r="H31" s="3551">
        <f t="shared" si="1"/>
        <v>0</v>
      </c>
      <c r="I31" s="2685">
        <v>0</v>
      </c>
      <c r="J31" s="1164"/>
      <c r="K31" s="3563"/>
      <c r="L31" s="219"/>
      <c r="M31" s="703"/>
    </row>
    <row r="32" spans="1:13" s="198" customFormat="1" ht="12.75" hidden="1">
      <c r="A32" s="703"/>
      <c r="B32" s="219"/>
      <c r="C32" s="3560"/>
      <c r="D32" s="3561"/>
      <c r="E32" s="3561"/>
      <c r="F32" s="2680">
        <v>0</v>
      </c>
      <c r="G32" s="2680">
        <v>0</v>
      </c>
      <c r="H32" s="3551">
        <f t="shared" si="1"/>
        <v>0</v>
      </c>
      <c r="I32" s="2685">
        <v>0</v>
      </c>
      <c r="J32" s="1164"/>
      <c r="K32" s="3563"/>
      <c r="L32" s="219"/>
      <c r="M32" s="703"/>
    </row>
    <row r="33" spans="1:13" s="198" customFormat="1" ht="12.75" hidden="1">
      <c r="A33" s="703"/>
      <c r="B33" s="219"/>
      <c r="C33" s="3560"/>
      <c r="D33" s="3561"/>
      <c r="E33" s="3561"/>
      <c r="F33" s="2680">
        <v>0</v>
      </c>
      <c r="G33" s="2680">
        <v>0</v>
      </c>
      <c r="H33" s="3551">
        <f t="shared" si="0"/>
        <v>0</v>
      </c>
      <c r="I33" s="2685">
        <v>0</v>
      </c>
      <c r="J33" s="1164"/>
      <c r="K33" s="3563"/>
      <c r="L33" s="219"/>
      <c r="M33" s="703"/>
    </row>
    <row r="34" spans="1:13" s="198" customFormat="1" ht="12.75" hidden="1">
      <c r="A34" s="703"/>
      <c r="B34" s="219"/>
      <c r="C34" s="3560"/>
      <c r="D34" s="3561"/>
      <c r="E34" s="3561"/>
      <c r="F34" s="2680">
        <v>0</v>
      </c>
      <c r="G34" s="2680">
        <v>0</v>
      </c>
      <c r="H34" s="3551">
        <f t="shared" si="0"/>
        <v>0</v>
      </c>
      <c r="I34" s="2685">
        <v>0</v>
      </c>
      <c r="J34" s="1164"/>
      <c r="K34" s="3563"/>
      <c r="L34" s="219"/>
      <c r="M34" s="703"/>
    </row>
    <row r="35" spans="1:13" s="198" customFormat="1" ht="12.75" hidden="1">
      <c r="A35" s="703"/>
      <c r="B35" s="219"/>
      <c r="C35" s="3560"/>
      <c r="D35" s="3561"/>
      <c r="E35" s="3561"/>
      <c r="F35" s="2680">
        <v>0</v>
      </c>
      <c r="G35" s="2680">
        <v>0</v>
      </c>
      <c r="H35" s="3551">
        <f t="shared" si="0"/>
        <v>0</v>
      </c>
      <c r="I35" s="2685">
        <v>0</v>
      </c>
      <c r="J35" s="1164"/>
      <c r="K35" s="3563"/>
      <c r="L35" s="219"/>
      <c r="M35" s="703"/>
    </row>
    <row r="36" spans="1:13" s="198" customFormat="1" ht="12.75" hidden="1">
      <c r="A36" s="703"/>
      <c r="B36" s="219"/>
      <c r="C36" s="3560"/>
      <c r="D36" s="3561"/>
      <c r="E36" s="3561"/>
      <c r="F36" s="2680">
        <v>0</v>
      </c>
      <c r="G36" s="2680">
        <v>0</v>
      </c>
      <c r="H36" s="3551">
        <f t="shared" si="0"/>
        <v>0</v>
      </c>
      <c r="I36" s="2685">
        <v>0</v>
      </c>
      <c r="J36" s="1164"/>
      <c r="K36" s="3563"/>
      <c r="L36" s="219"/>
      <c r="M36" s="703"/>
    </row>
    <row r="37" spans="1:13" s="198" customFormat="1" ht="12.75" hidden="1">
      <c r="A37" s="703"/>
      <c r="B37" s="219"/>
      <c r="C37" s="3560"/>
      <c r="D37" s="3561"/>
      <c r="E37" s="3561"/>
      <c r="F37" s="2680">
        <v>0</v>
      </c>
      <c r="G37" s="2680">
        <v>0</v>
      </c>
      <c r="H37" s="3551">
        <f t="shared" si="0"/>
        <v>0</v>
      </c>
      <c r="I37" s="2685">
        <v>0</v>
      </c>
      <c r="J37" s="1164"/>
      <c r="K37" s="3563"/>
      <c r="L37" s="219"/>
      <c r="M37" s="703"/>
    </row>
    <row r="38" spans="1:13" s="198" customFormat="1" ht="12.75" hidden="1">
      <c r="A38" s="703"/>
      <c r="B38" s="219"/>
      <c r="C38" s="3560"/>
      <c r="D38" s="3561"/>
      <c r="E38" s="3561"/>
      <c r="F38" s="2680">
        <v>0</v>
      </c>
      <c r="G38" s="2680">
        <v>0</v>
      </c>
      <c r="H38" s="3551">
        <f t="shared" si="0"/>
        <v>0</v>
      </c>
      <c r="I38" s="2685">
        <v>0</v>
      </c>
      <c r="J38" s="1164"/>
      <c r="K38" s="3563"/>
      <c r="L38" s="219"/>
      <c r="M38" s="703"/>
    </row>
    <row r="39" spans="1:13" s="198" customFormat="1" ht="12.75" hidden="1">
      <c r="A39" s="703"/>
      <c r="B39" s="219"/>
      <c r="C39" s="3560"/>
      <c r="D39" s="3561"/>
      <c r="E39" s="3561"/>
      <c r="F39" s="2680">
        <v>0</v>
      </c>
      <c r="G39" s="2680">
        <v>0</v>
      </c>
      <c r="H39" s="3551">
        <f t="shared" si="0"/>
        <v>0</v>
      </c>
      <c r="I39" s="2685">
        <v>0</v>
      </c>
      <c r="J39" s="1164"/>
      <c r="K39" s="3563"/>
      <c r="L39" s="219"/>
      <c r="M39" s="703"/>
    </row>
    <row r="40" spans="1:13" s="198" customFormat="1" ht="12.75" hidden="1">
      <c r="A40" s="703"/>
      <c r="B40" s="219"/>
      <c r="C40" s="3560"/>
      <c r="D40" s="3561"/>
      <c r="E40" s="3561"/>
      <c r="F40" s="2680">
        <v>0</v>
      </c>
      <c r="G40" s="2680">
        <v>0</v>
      </c>
      <c r="H40" s="3551">
        <f t="shared" si="0"/>
        <v>0</v>
      </c>
      <c r="I40" s="2685">
        <v>0</v>
      </c>
      <c r="J40" s="1164"/>
      <c r="K40" s="3563"/>
      <c r="L40" s="219"/>
      <c r="M40" s="703"/>
    </row>
    <row r="41" spans="1:13" s="198" customFormat="1" ht="12.75" hidden="1">
      <c r="A41" s="703"/>
      <c r="B41" s="219"/>
      <c r="C41" s="3560"/>
      <c r="D41" s="3561"/>
      <c r="E41" s="3561"/>
      <c r="F41" s="2680">
        <v>0</v>
      </c>
      <c r="G41" s="2680">
        <v>0</v>
      </c>
      <c r="H41" s="3551">
        <f t="shared" si="0"/>
        <v>0</v>
      </c>
      <c r="I41" s="2685">
        <v>0</v>
      </c>
      <c r="J41" s="1164"/>
      <c r="K41" s="3563"/>
      <c r="L41" s="219"/>
      <c r="M41" s="703"/>
    </row>
    <row r="42" spans="1:13" s="198" customFormat="1" ht="12.75" hidden="1">
      <c r="A42" s="703"/>
      <c r="B42" s="219"/>
      <c r="C42" s="3560"/>
      <c r="D42" s="3561"/>
      <c r="E42" s="3561"/>
      <c r="F42" s="2680">
        <v>0</v>
      </c>
      <c r="G42" s="2680">
        <v>0</v>
      </c>
      <c r="H42" s="3551">
        <f t="shared" si="0"/>
        <v>0</v>
      </c>
      <c r="I42" s="2685">
        <v>0</v>
      </c>
      <c r="J42" s="1164"/>
      <c r="K42" s="3563"/>
      <c r="L42" s="219"/>
      <c r="M42" s="703"/>
    </row>
    <row r="43" spans="1:13" s="198" customFormat="1" ht="12.75" hidden="1">
      <c r="A43" s="703"/>
      <c r="B43" s="219"/>
      <c r="C43" s="3560"/>
      <c r="D43" s="3561"/>
      <c r="E43" s="3561"/>
      <c r="F43" s="2680">
        <v>0</v>
      </c>
      <c r="G43" s="2680">
        <v>0</v>
      </c>
      <c r="H43" s="3551">
        <f t="shared" si="0"/>
        <v>0</v>
      </c>
      <c r="I43" s="2685">
        <v>0</v>
      </c>
      <c r="J43" s="1164"/>
      <c r="K43" s="3563"/>
      <c r="L43" s="219"/>
      <c r="M43" s="703"/>
    </row>
    <row r="44" spans="1:13" s="198" customFormat="1" ht="12.75" hidden="1">
      <c r="A44" s="703"/>
      <c r="B44" s="219"/>
      <c r="C44" s="3560"/>
      <c r="D44" s="3561"/>
      <c r="E44" s="3561"/>
      <c r="F44" s="2680">
        <v>0</v>
      </c>
      <c r="G44" s="2680">
        <v>0</v>
      </c>
      <c r="H44" s="3551">
        <f t="shared" si="0"/>
        <v>0</v>
      </c>
      <c r="I44" s="2685">
        <v>0</v>
      </c>
      <c r="J44" s="1164"/>
      <c r="K44" s="3563"/>
      <c r="L44" s="219"/>
      <c r="M44" s="703"/>
    </row>
    <row r="45" spans="1:13" s="198" customFormat="1" ht="12.75" hidden="1">
      <c r="A45" s="703"/>
      <c r="B45" s="219"/>
      <c r="C45" s="3560"/>
      <c r="D45" s="3561"/>
      <c r="E45" s="3561"/>
      <c r="F45" s="2680">
        <v>0</v>
      </c>
      <c r="G45" s="2680">
        <v>0</v>
      </c>
      <c r="H45" s="3551">
        <f t="shared" si="0"/>
        <v>0</v>
      </c>
      <c r="I45" s="2685">
        <v>0</v>
      </c>
      <c r="J45" s="1164"/>
      <c r="K45" s="3563"/>
      <c r="L45" s="219"/>
      <c r="M45" s="703"/>
    </row>
    <row r="46" spans="1:13" s="198" customFormat="1" ht="12.75" hidden="1">
      <c r="A46" s="703"/>
      <c r="B46" s="219"/>
      <c r="C46" s="3560"/>
      <c r="D46" s="3561"/>
      <c r="E46" s="3561"/>
      <c r="F46" s="2680">
        <v>0</v>
      </c>
      <c r="G46" s="2680">
        <v>0</v>
      </c>
      <c r="H46" s="3551">
        <f t="shared" si="0"/>
        <v>0</v>
      </c>
      <c r="I46" s="2685">
        <v>0</v>
      </c>
      <c r="J46" s="1164"/>
      <c r="K46" s="3563"/>
      <c r="L46" s="219"/>
      <c r="M46" s="703"/>
    </row>
    <row r="47" spans="1:13" s="198" customFormat="1" ht="12.75" hidden="1">
      <c r="A47" s="703"/>
      <c r="B47" s="219"/>
      <c r="C47" s="3560"/>
      <c r="D47" s="3561"/>
      <c r="E47" s="3561"/>
      <c r="F47" s="2680">
        <v>0</v>
      </c>
      <c r="G47" s="2680">
        <v>0</v>
      </c>
      <c r="H47" s="3551">
        <f t="shared" si="0"/>
        <v>0</v>
      </c>
      <c r="I47" s="2685">
        <v>0</v>
      </c>
      <c r="J47" s="1164"/>
      <c r="K47" s="3563"/>
      <c r="L47" s="219"/>
      <c r="M47" s="703"/>
    </row>
    <row r="48" spans="1:13" s="198" customFormat="1" ht="12.75" hidden="1">
      <c r="A48" s="703"/>
      <c r="B48" s="219"/>
      <c r="C48" s="3560"/>
      <c r="D48" s="3561"/>
      <c r="E48" s="3561"/>
      <c r="F48" s="2680">
        <v>0</v>
      </c>
      <c r="G48" s="2680">
        <v>0</v>
      </c>
      <c r="H48" s="3551">
        <f t="shared" si="0"/>
        <v>0</v>
      </c>
      <c r="I48" s="2685">
        <v>0</v>
      </c>
      <c r="J48" s="1164"/>
      <c r="K48" s="3563"/>
      <c r="L48" s="219"/>
      <c r="M48" s="703"/>
    </row>
    <row r="49" spans="1:13" s="198" customFormat="1" ht="12.75" hidden="1">
      <c r="A49" s="703"/>
      <c r="B49" s="219"/>
      <c r="C49" s="3560"/>
      <c r="D49" s="3561"/>
      <c r="E49" s="3561"/>
      <c r="F49" s="2680">
        <v>0</v>
      </c>
      <c r="G49" s="2680">
        <v>0</v>
      </c>
      <c r="H49" s="3551">
        <f t="shared" si="0"/>
        <v>0</v>
      </c>
      <c r="I49" s="2685">
        <v>0</v>
      </c>
      <c r="J49" s="1164"/>
      <c r="K49" s="3563"/>
      <c r="L49" s="219"/>
      <c r="M49" s="703"/>
    </row>
    <row r="50" spans="1:13" s="198" customFormat="1" ht="12.75" hidden="1">
      <c r="A50" s="703"/>
      <c r="B50" s="219"/>
      <c r="C50" s="3560"/>
      <c r="D50" s="3561"/>
      <c r="E50" s="3561"/>
      <c r="F50" s="2680">
        <v>0</v>
      </c>
      <c r="G50" s="2680">
        <v>0</v>
      </c>
      <c r="H50" s="3551">
        <f t="shared" si="0"/>
        <v>0</v>
      </c>
      <c r="I50" s="2685">
        <v>0</v>
      </c>
      <c r="J50" s="1164"/>
      <c r="K50" s="3563"/>
      <c r="L50" s="219"/>
      <c r="M50" s="703"/>
    </row>
    <row r="51" spans="1:13" s="198" customFormat="1" ht="12.75" hidden="1">
      <c r="A51" s="703"/>
      <c r="B51" s="219"/>
      <c r="C51" s="3560"/>
      <c r="D51" s="3561"/>
      <c r="E51" s="3561"/>
      <c r="F51" s="2680">
        <v>0</v>
      </c>
      <c r="G51" s="2680">
        <v>0</v>
      </c>
      <c r="H51" s="3551">
        <f t="shared" si="0"/>
        <v>0</v>
      </c>
      <c r="I51" s="2685">
        <v>0</v>
      </c>
      <c r="J51" s="1164"/>
      <c r="K51" s="3563"/>
      <c r="L51" s="219"/>
      <c r="M51" s="703"/>
    </row>
    <row r="52" spans="1:13" s="198" customFormat="1" ht="12.75" hidden="1">
      <c r="A52" s="703"/>
      <c r="B52" s="219"/>
      <c r="C52" s="3560"/>
      <c r="D52" s="3561"/>
      <c r="E52" s="3561"/>
      <c r="F52" s="2680">
        <v>0</v>
      </c>
      <c r="G52" s="2680">
        <v>0</v>
      </c>
      <c r="H52" s="3551">
        <f t="shared" si="0"/>
        <v>0</v>
      </c>
      <c r="I52" s="2685">
        <v>0</v>
      </c>
      <c r="J52" s="1164"/>
      <c r="K52" s="3563"/>
      <c r="L52" s="219"/>
      <c r="M52" s="703"/>
    </row>
    <row r="53" spans="1:13" s="198" customFormat="1" ht="12.75" hidden="1">
      <c r="A53" s="703"/>
      <c r="B53" s="219"/>
      <c r="C53" s="3560"/>
      <c r="D53" s="3561"/>
      <c r="E53" s="3561"/>
      <c r="F53" s="2680">
        <v>0</v>
      </c>
      <c r="G53" s="2680">
        <v>0</v>
      </c>
      <c r="H53" s="3551">
        <f t="shared" si="0"/>
        <v>0</v>
      </c>
      <c r="I53" s="2685">
        <v>0</v>
      </c>
      <c r="J53" s="1164"/>
      <c r="K53" s="3563"/>
      <c r="L53" s="219"/>
      <c r="M53" s="703"/>
    </row>
    <row r="54" spans="1:13" s="198" customFormat="1" ht="12.75" hidden="1">
      <c r="A54" s="703"/>
      <c r="B54" s="219"/>
      <c r="C54" s="3560"/>
      <c r="D54" s="3561"/>
      <c r="E54" s="3561"/>
      <c r="F54" s="2680">
        <v>0</v>
      </c>
      <c r="G54" s="2680">
        <v>0</v>
      </c>
      <c r="H54" s="3551">
        <f t="shared" si="0"/>
        <v>0</v>
      </c>
      <c r="I54" s="2685">
        <v>0</v>
      </c>
      <c r="J54" s="1164"/>
      <c r="K54" s="3563"/>
      <c r="L54" s="219"/>
      <c r="M54" s="703"/>
    </row>
    <row r="55" spans="1:13" s="198" customFormat="1" ht="12.75" hidden="1">
      <c r="A55" s="703"/>
      <c r="B55" s="219"/>
      <c r="C55" s="3560"/>
      <c r="D55" s="3561"/>
      <c r="E55" s="3561"/>
      <c r="F55" s="2680">
        <v>0</v>
      </c>
      <c r="G55" s="2680">
        <v>0</v>
      </c>
      <c r="H55" s="3551">
        <f t="shared" si="0"/>
        <v>0</v>
      </c>
      <c r="I55" s="2685">
        <v>0</v>
      </c>
      <c r="J55" s="1164"/>
      <c r="K55" s="3563"/>
      <c r="L55" s="219"/>
      <c r="M55" s="703"/>
    </row>
    <row r="56" spans="1:13" s="198" customFormat="1" ht="12.75" hidden="1">
      <c r="A56" s="703"/>
      <c r="B56" s="219"/>
      <c r="C56" s="3560"/>
      <c r="D56" s="3561"/>
      <c r="E56" s="3561"/>
      <c r="F56" s="2680">
        <v>0</v>
      </c>
      <c r="G56" s="2680">
        <v>0</v>
      </c>
      <c r="H56" s="3551">
        <f t="shared" si="0"/>
        <v>0</v>
      </c>
      <c r="I56" s="2685">
        <v>0</v>
      </c>
      <c r="J56" s="1164"/>
      <c r="K56" s="3563"/>
      <c r="L56" s="219"/>
      <c r="M56" s="703"/>
    </row>
    <row r="57" spans="1:13" s="198" customFormat="1" ht="12.75" hidden="1">
      <c r="A57" s="703"/>
      <c r="B57" s="219"/>
      <c r="C57" s="3560"/>
      <c r="D57" s="3561"/>
      <c r="E57" s="3561"/>
      <c r="F57" s="2680">
        <v>0</v>
      </c>
      <c r="G57" s="2680">
        <v>0</v>
      </c>
      <c r="H57" s="3551">
        <f t="shared" si="0"/>
        <v>0</v>
      </c>
      <c r="I57" s="2685">
        <v>0</v>
      </c>
      <c r="J57" s="1164"/>
      <c r="K57" s="3563"/>
      <c r="L57" s="219"/>
      <c r="M57" s="703"/>
    </row>
    <row r="58" spans="1:13" s="198" customFormat="1" ht="13.5" thickBot="1">
      <c r="A58" s="703"/>
      <c r="B58" s="219"/>
      <c r="C58" s="700" t="s">
        <v>2235</v>
      </c>
      <c r="D58" s="2115"/>
      <c r="E58" s="2115"/>
      <c r="F58" s="3564">
        <f>SUM(F11:F57)</f>
        <v>0</v>
      </c>
      <c r="G58" s="3564">
        <f>SUM(G11:G57)</f>
        <v>0</v>
      </c>
      <c r="H58" s="3565">
        <f>F58+G58</f>
        <v>0</v>
      </c>
      <c r="I58" s="3566">
        <f>SUM(I11:I57)</f>
        <v>0</v>
      </c>
      <c r="J58" s="2116"/>
      <c r="K58" s="3567">
        <f>SUM(K11:K57)</f>
        <v>0</v>
      </c>
      <c r="L58" s="219"/>
      <c r="M58" s="703"/>
    </row>
    <row r="59" spans="1:13" ht="15.75" thickBot="1">
      <c r="A59" s="2077"/>
      <c r="B59" s="2076"/>
      <c r="C59" s="2076"/>
      <c r="D59" s="2076"/>
      <c r="E59" s="2076"/>
      <c r="F59" s="2076"/>
      <c r="G59" s="2076"/>
      <c r="H59" s="2076"/>
      <c r="I59" s="2076"/>
      <c r="J59" s="2076"/>
      <c r="K59" s="2076"/>
      <c r="L59" s="2076"/>
      <c r="M59" s="2077"/>
    </row>
    <row r="60" spans="1:13" ht="15.75" thickBot="1">
      <c r="A60" s="2077"/>
      <c r="B60" s="2076"/>
      <c r="C60" s="9192" t="s">
        <v>4607</v>
      </c>
      <c r="D60" s="9192"/>
      <c r="E60" s="2076"/>
      <c r="F60" s="2076"/>
      <c r="G60" s="2076"/>
      <c r="H60" s="2076"/>
      <c r="I60" s="2076"/>
      <c r="J60" s="2076"/>
      <c r="K60" s="2076"/>
      <c r="L60" s="2076"/>
      <c r="M60" s="2077"/>
    </row>
    <row r="61" spans="1:13" ht="15.75" thickBot="1">
      <c r="A61" s="2077"/>
      <c r="B61" s="2076"/>
      <c r="C61" s="7286" t="s">
        <v>4608</v>
      </c>
      <c r="D61" s="7286" t="s">
        <v>4609</v>
      </c>
      <c r="E61" s="2076"/>
      <c r="F61" s="2076"/>
      <c r="G61" s="2076"/>
      <c r="H61" s="2076"/>
      <c r="I61" s="2076"/>
      <c r="J61" s="2076"/>
      <c r="K61" s="2076"/>
      <c r="L61" s="2076"/>
      <c r="M61" s="2077"/>
    </row>
    <row r="62" spans="1:13" ht="15.75">
      <c r="A62" s="2077"/>
      <c r="B62" s="2076"/>
      <c r="C62" s="7625">
        <v>2019</v>
      </c>
      <c r="D62" s="7626">
        <v>0</v>
      </c>
      <c r="E62" s="2076"/>
      <c r="F62" s="2076"/>
      <c r="G62" s="2076"/>
      <c r="H62" s="2076"/>
      <c r="I62" s="2076"/>
      <c r="J62" s="2076"/>
      <c r="K62" s="2076"/>
      <c r="L62" s="2076"/>
      <c r="M62" s="2077"/>
    </row>
    <row r="63" spans="1:13" ht="15.75">
      <c r="A63" s="2077"/>
      <c r="B63" s="2076"/>
      <c r="C63" s="7627">
        <v>2018</v>
      </c>
      <c r="D63" s="7628">
        <v>0</v>
      </c>
      <c r="E63" s="2076"/>
      <c r="F63" s="2076"/>
      <c r="G63" s="2076"/>
      <c r="H63" s="2076"/>
      <c r="I63" s="2076"/>
      <c r="J63" s="2076"/>
      <c r="K63" s="2076"/>
      <c r="L63" s="2076"/>
      <c r="M63" s="2077"/>
    </row>
    <row r="64" spans="1:13" ht="15.75">
      <c r="A64" s="2077"/>
      <c r="B64" s="2076"/>
      <c r="C64" s="7627">
        <v>2017</v>
      </c>
      <c r="D64" s="7628">
        <v>0</v>
      </c>
      <c r="E64" s="2076"/>
      <c r="F64" s="2076"/>
      <c r="G64" s="2076"/>
      <c r="H64" s="2076"/>
      <c r="I64" s="2076"/>
      <c r="J64" s="2076"/>
      <c r="K64" s="2076"/>
      <c r="L64" s="2076"/>
      <c r="M64" s="2077"/>
    </row>
    <row r="65" spans="1:13" ht="15.75">
      <c r="A65" s="2077"/>
      <c r="B65" s="2076"/>
      <c r="C65" s="7627">
        <v>2016</v>
      </c>
      <c r="D65" s="7628">
        <v>0</v>
      </c>
      <c r="E65" s="2076"/>
      <c r="F65" s="2076"/>
      <c r="G65" s="2076"/>
      <c r="H65" s="2076"/>
      <c r="I65" s="2076"/>
      <c r="J65" s="2076"/>
      <c r="K65" s="2076"/>
      <c r="L65" s="2076"/>
      <c r="M65" s="2077"/>
    </row>
    <row r="66" spans="1:13" ht="16.5" thickBot="1">
      <c r="A66" s="2077"/>
      <c r="B66" s="2076"/>
      <c r="C66" s="7629">
        <v>2015</v>
      </c>
      <c r="D66" s="7630">
        <v>0</v>
      </c>
      <c r="E66" s="2076"/>
      <c r="F66" s="2076"/>
      <c r="G66" s="2076"/>
      <c r="H66" s="2076"/>
      <c r="I66" s="2076"/>
      <c r="J66" s="2076"/>
      <c r="K66" s="2076"/>
      <c r="L66" s="2076"/>
      <c r="M66" s="2077"/>
    </row>
    <row r="67" spans="1:13" ht="15.75" thickBot="1">
      <c r="A67" s="2077"/>
      <c r="B67" s="2076"/>
      <c r="C67" s="2076"/>
      <c r="D67" s="2076"/>
      <c r="E67" s="2076"/>
      <c r="F67" s="2076"/>
      <c r="G67" s="2076"/>
      <c r="H67" s="2076"/>
      <c r="I67" s="2076"/>
      <c r="J67" s="2076"/>
      <c r="K67" s="2076"/>
      <c r="L67" s="2076"/>
      <c r="M67" s="2077"/>
    </row>
    <row r="68" spans="1:13" ht="26.25">
      <c r="A68" s="2077"/>
      <c r="B68" s="2076"/>
      <c r="C68" s="2076"/>
      <c r="E68" s="85"/>
      <c r="F68" s="1996" t="s">
        <v>2294</v>
      </c>
      <c r="G68" s="2108" t="s">
        <v>2295</v>
      </c>
      <c r="H68" s="2019" t="s">
        <v>2296</v>
      </c>
      <c r="I68" s="2076"/>
      <c r="J68" s="2076"/>
      <c r="K68" s="2076"/>
      <c r="L68" s="2076"/>
      <c r="M68" s="2077"/>
    </row>
    <row r="69" spans="1:13" ht="16.5" thickBot="1">
      <c r="A69" s="2077"/>
      <c r="B69" s="2076"/>
      <c r="C69" s="2076"/>
      <c r="D69" s="2076"/>
      <c r="E69" s="662" t="s">
        <v>44</v>
      </c>
      <c r="F69" s="2023">
        <f>F58</f>
        <v>0</v>
      </c>
      <c r="G69" s="2024">
        <f>G58</f>
        <v>0</v>
      </c>
      <c r="H69" s="2025">
        <f>H58</f>
        <v>0</v>
      </c>
      <c r="I69" s="2076"/>
      <c r="J69" s="2076"/>
      <c r="K69" s="3428" t="s">
        <v>1279</v>
      </c>
      <c r="L69" s="2076"/>
      <c r="M69" s="2077"/>
    </row>
    <row r="70" spans="1:13">
      <c r="A70" s="2077"/>
      <c r="B70" s="2076"/>
      <c r="C70" s="2076"/>
      <c r="D70" s="2076"/>
      <c r="E70" s="2076"/>
      <c r="F70" s="2076"/>
      <c r="G70" s="2076"/>
      <c r="H70" s="2076"/>
      <c r="I70" s="2076"/>
      <c r="J70" s="2076"/>
      <c r="K70" s="2076"/>
      <c r="L70" s="2076"/>
      <c r="M70" s="2077"/>
    </row>
    <row r="71" spans="1:13">
      <c r="A71" s="2077"/>
      <c r="B71" s="2076"/>
      <c r="C71" s="2076"/>
      <c r="D71" s="2076"/>
      <c r="E71" s="2076"/>
      <c r="F71" s="2076"/>
      <c r="G71" s="2076"/>
      <c r="H71" s="2076"/>
      <c r="I71" s="2076"/>
      <c r="J71" s="2076"/>
      <c r="K71" s="2076"/>
      <c r="L71" s="2076"/>
      <c r="M71" s="2077"/>
    </row>
    <row r="72" spans="1:13">
      <c r="A72" s="2077"/>
      <c r="B72" s="2077"/>
      <c r="C72" s="2077"/>
      <c r="D72" s="2077"/>
      <c r="E72" s="2077"/>
      <c r="F72" s="2077"/>
      <c r="G72" s="2077"/>
      <c r="H72" s="2077"/>
      <c r="I72" s="2077"/>
      <c r="J72" s="2077"/>
      <c r="K72" s="2077"/>
      <c r="L72" s="2077"/>
      <c r="M72" s="2077"/>
    </row>
  </sheetData>
  <sheetProtection formatCells="0" formatColumns="0" formatRows="0"/>
  <customSheetViews>
    <customSheetView guid="{CC70D5D3-3A1F-46AA-BDCE-F692C2C36BEE}" hiddenRows="1">
      <selection activeCell="C60" sqref="C60"/>
      <pageMargins left="0.7" right="0.7" top="0.75" bottom="0.75" header="0.3" footer="0.3"/>
    </customSheetView>
    <customSheetView guid="{41E394DC-1FDD-4D1F-8620-137B7012DC10}">
      <selection activeCell="H33" sqref="H33"/>
      <pageMargins left="0.7" right="0.7" top="0.75" bottom="0.75" header="0.3" footer="0.3"/>
    </customSheetView>
    <customSheetView guid="{E14211BF-3959-45CF-A937-AD36AACCEFAC}">
      <selection activeCell="H33" sqref="H33"/>
      <pageMargins left="0.7" right="0.7" top="0.75" bottom="0.75" header="0.3" footer="0.3"/>
    </customSheetView>
    <customSheetView guid="{F416BD5B-C3AD-4F61-AAB2-55950A9B7E72}">
      <selection activeCell="H33" sqref="H33"/>
      <pageMargins left="0.7" right="0.7" top="0.75" bottom="0.75" header="0.3" footer="0.3"/>
    </customSheetView>
  </customSheetViews>
  <mergeCells count="4">
    <mergeCell ref="C3:E3"/>
    <mergeCell ref="D4:E4"/>
    <mergeCell ref="D5:E5"/>
    <mergeCell ref="C60:D60"/>
  </mergeCells>
  <hyperlinks>
    <hyperlink ref="K69" location="Index!A1" display="Index" xr:uid="{00000000-0004-0000-5E00-000000000000}"/>
  </hyperlinks>
  <pageMargins left="0.7" right="0.7" top="0.75" bottom="0.75" header="0.3" footer="0.3"/>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sheetPr codeName="Sheet93">
    <tabColor theme="8" tint="-0.499984740745262"/>
  </sheetPr>
  <dimension ref="A1:O68"/>
  <sheetViews>
    <sheetView workbookViewId="0"/>
  </sheetViews>
  <sheetFormatPr defaultColWidth="0" defaultRowHeight="15" zeroHeight="1"/>
  <cols>
    <col min="1" max="2" width="9.140625" style="2112" customWidth="1"/>
    <col min="3" max="3" width="30.28515625" style="2112" customWidth="1"/>
    <col min="4" max="5" width="18.85546875" style="2112" customWidth="1"/>
    <col min="6" max="6" width="15.140625" style="2112" customWidth="1"/>
    <col min="7" max="7" width="15.42578125" style="2112" customWidth="1"/>
    <col min="8" max="8" width="14.85546875" style="2112" customWidth="1"/>
    <col min="9" max="9" width="17" style="2112" customWidth="1"/>
    <col min="10" max="10" width="18.28515625" style="2112" customWidth="1"/>
    <col min="11" max="11" width="18.140625" style="2112" customWidth="1"/>
    <col min="12" max="12" width="17.85546875" style="2112" customWidth="1"/>
    <col min="13" max="13" width="40.42578125" style="2112" customWidth="1"/>
    <col min="14" max="15" width="9.140625" style="2112" customWidth="1"/>
    <col min="16" max="16384" width="9.140625" style="2112" hidden="1"/>
  </cols>
  <sheetData>
    <row r="1" spans="2:14" s="2077" customFormat="1"/>
    <row r="2" spans="2:14" s="2077" customFormat="1" ht="15.75" thickBot="1">
      <c r="B2" s="2076"/>
      <c r="C2" s="2076"/>
      <c r="D2" s="2076"/>
      <c r="E2" s="2076"/>
      <c r="F2" s="2076"/>
      <c r="G2" s="2076"/>
      <c r="H2" s="2076"/>
      <c r="I2" s="2076"/>
      <c r="J2" s="2076"/>
      <c r="K2" s="2076"/>
      <c r="L2" s="2076"/>
      <c r="M2" s="2076"/>
      <c r="N2" s="2076"/>
    </row>
    <row r="3" spans="2:14" s="2077" customFormat="1" ht="16.5" thickBot="1">
      <c r="B3" s="2076"/>
      <c r="C3" s="8374" t="s">
        <v>2904</v>
      </c>
      <c r="D3" s="8375"/>
      <c r="E3" s="8376"/>
      <c r="F3" s="2097"/>
      <c r="G3" s="2097"/>
      <c r="H3" s="2097"/>
      <c r="I3" s="2097"/>
      <c r="J3" s="2097"/>
      <c r="K3" s="2097"/>
      <c r="L3" s="2097"/>
      <c r="M3" s="62" t="s">
        <v>2891</v>
      </c>
      <c r="N3" s="2076"/>
    </row>
    <row r="4" spans="2:14" s="2077" customFormat="1" ht="15.75">
      <c r="B4" s="2076"/>
      <c r="C4" s="2625" t="s">
        <v>57</v>
      </c>
      <c r="D4" s="8358" t="str">
        <f>AS!D4</f>
        <v>ABC Company</v>
      </c>
      <c r="E4" s="8360"/>
      <c r="F4" s="2097"/>
      <c r="G4" s="2097"/>
      <c r="H4" s="2097"/>
      <c r="I4" s="2097"/>
      <c r="J4" s="2097"/>
      <c r="K4" s="2097"/>
      <c r="L4" s="2097"/>
      <c r="M4" s="2097"/>
      <c r="N4" s="2076"/>
    </row>
    <row r="5" spans="2:14" s="2077" customFormat="1" ht="16.5" thickBot="1">
      <c r="B5" s="2076"/>
      <c r="C5" s="2629" t="s">
        <v>2719</v>
      </c>
      <c r="D5" s="8364">
        <f>AS!D5</f>
        <v>44196</v>
      </c>
      <c r="E5" s="8366"/>
      <c r="F5" s="2098"/>
      <c r="G5" s="2098"/>
      <c r="H5" s="2098"/>
      <c r="I5" s="2098"/>
      <c r="J5" s="2098"/>
      <c r="K5" s="2098"/>
      <c r="L5" s="2098"/>
      <c r="M5" s="2098"/>
      <c r="N5" s="2076"/>
    </row>
    <row r="6" spans="2:14" s="2077" customFormat="1">
      <c r="B6" s="2076"/>
      <c r="C6" s="2076"/>
      <c r="D6" s="2076"/>
      <c r="E6" s="2076"/>
      <c r="F6" s="2076"/>
      <c r="G6" s="2076"/>
      <c r="H6" s="2076"/>
      <c r="I6" s="2076"/>
      <c r="J6" s="2076"/>
      <c r="K6" s="2076"/>
      <c r="L6" s="2076"/>
      <c r="M6" s="2076"/>
      <c r="N6" s="2076"/>
    </row>
    <row r="7" spans="2:14" s="2077" customFormat="1" ht="15.75" thickBot="1">
      <c r="B7" s="2076"/>
      <c r="C7" s="2076"/>
      <c r="D7" s="2076"/>
      <c r="E7" s="2076"/>
      <c r="F7" s="2076"/>
      <c r="G7" s="2076"/>
      <c r="H7" s="2076"/>
      <c r="I7" s="2076"/>
      <c r="J7" s="2076"/>
      <c r="K7" s="2076"/>
      <c r="L7" s="2076"/>
      <c r="M7" s="2076"/>
      <c r="N7" s="2076"/>
    </row>
    <row r="8" spans="2:14" s="703" customFormat="1" ht="38.25">
      <c r="B8" s="219"/>
      <c r="C8" s="2080" t="s">
        <v>2351</v>
      </c>
      <c r="D8" s="1997" t="s">
        <v>2352</v>
      </c>
      <c r="E8" s="1994" t="s">
        <v>2288</v>
      </c>
      <c r="F8" s="1997" t="s">
        <v>2353</v>
      </c>
      <c r="G8" s="2117" t="s">
        <v>1187</v>
      </c>
      <c r="H8" s="1998" t="s">
        <v>2354</v>
      </c>
      <c r="I8" s="2117" t="s">
        <v>321</v>
      </c>
      <c r="J8" s="1992" t="s">
        <v>2294</v>
      </c>
      <c r="K8" s="1994" t="s">
        <v>2295</v>
      </c>
      <c r="L8" s="1992" t="s">
        <v>2296</v>
      </c>
      <c r="M8" s="1995" t="s">
        <v>2297</v>
      </c>
      <c r="N8" s="219"/>
    </row>
    <row r="9" spans="2:14" s="703" customFormat="1" ht="12.75">
      <c r="B9" s="219"/>
      <c r="C9" s="2083"/>
      <c r="D9" s="2101"/>
      <c r="E9" s="2086" t="s">
        <v>1418</v>
      </c>
      <c r="F9" s="2085"/>
      <c r="G9" s="2102"/>
      <c r="H9" s="2085"/>
      <c r="I9" s="2005" t="s">
        <v>1641</v>
      </c>
      <c r="J9" s="2006"/>
      <c r="K9" s="2118"/>
      <c r="L9" s="2033" t="s">
        <v>2355</v>
      </c>
      <c r="M9" s="2053"/>
      <c r="N9" s="219"/>
    </row>
    <row r="10" spans="2:14" s="703" customFormat="1" ht="12.75">
      <c r="B10" s="219"/>
      <c r="C10" s="2089" t="s">
        <v>392</v>
      </c>
      <c r="D10" s="2090" t="s">
        <v>409</v>
      </c>
      <c r="E10" s="2090" t="s">
        <v>410</v>
      </c>
      <c r="F10" s="2090" t="s">
        <v>411</v>
      </c>
      <c r="G10" s="2090" t="s">
        <v>412</v>
      </c>
      <c r="H10" s="2090" t="s">
        <v>413</v>
      </c>
      <c r="I10" s="2090" t="s">
        <v>414</v>
      </c>
      <c r="J10" s="2090" t="s">
        <v>415</v>
      </c>
      <c r="K10" s="2090" t="s">
        <v>416</v>
      </c>
      <c r="L10" s="2090" t="s">
        <v>417</v>
      </c>
      <c r="M10" s="2091" t="s">
        <v>418</v>
      </c>
      <c r="N10" s="219"/>
    </row>
    <row r="11" spans="2:14" s="703" customFormat="1" ht="12.75">
      <c r="B11" s="219"/>
      <c r="C11" s="2679" t="s">
        <v>2356</v>
      </c>
      <c r="D11" s="2672"/>
      <c r="E11" s="2680" t="b">
        <v>1</v>
      </c>
      <c r="F11" s="2684"/>
      <c r="G11" s="2680">
        <v>0</v>
      </c>
      <c r="H11" s="2680">
        <v>0</v>
      </c>
      <c r="I11" s="3551">
        <f>G11+H11</f>
        <v>0</v>
      </c>
      <c r="J11" s="2680">
        <v>0</v>
      </c>
      <c r="K11" s="2680">
        <v>0</v>
      </c>
      <c r="L11" s="3551">
        <f>J11+K11</f>
        <v>0</v>
      </c>
      <c r="M11" s="2674"/>
      <c r="N11" s="219"/>
    </row>
    <row r="12" spans="2:14" s="703" customFormat="1" ht="12.75">
      <c r="B12" s="219"/>
      <c r="C12" s="2679" t="s">
        <v>2357</v>
      </c>
      <c r="D12" s="2672"/>
      <c r="E12" s="2680" t="b">
        <v>0</v>
      </c>
      <c r="F12" s="2684"/>
      <c r="G12" s="2680">
        <v>0</v>
      </c>
      <c r="H12" s="2680">
        <v>0</v>
      </c>
      <c r="I12" s="3551">
        <f>G12+H12</f>
        <v>0</v>
      </c>
      <c r="J12" s="2680">
        <v>0</v>
      </c>
      <c r="K12" s="2680">
        <v>0</v>
      </c>
      <c r="L12" s="3551">
        <f>J12+K12</f>
        <v>0</v>
      </c>
      <c r="M12" s="2674"/>
      <c r="N12" s="219"/>
    </row>
    <row r="13" spans="2:14" s="703" customFormat="1" ht="12.75">
      <c r="B13" s="219"/>
      <c r="C13" s="2679" t="s">
        <v>2358</v>
      </c>
      <c r="D13" s="2672"/>
      <c r="E13" s="2680" t="b">
        <v>1</v>
      </c>
      <c r="F13" s="2684"/>
      <c r="G13" s="2680">
        <v>0</v>
      </c>
      <c r="H13" s="2680">
        <v>0</v>
      </c>
      <c r="I13" s="3551">
        <f>G13+H13</f>
        <v>0</v>
      </c>
      <c r="J13" s="2680">
        <v>0</v>
      </c>
      <c r="K13" s="2680">
        <v>0</v>
      </c>
      <c r="L13" s="3551">
        <f>J13+K13</f>
        <v>0</v>
      </c>
      <c r="M13" s="2674"/>
      <c r="N13" s="219"/>
    </row>
    <row r="14" spans="2:14" s="703" customFormat="1" ht="12.75" hidden="1">
      <c r="B14" s="219"/>
      <c r="C14" s="3546"/>
      <c r="D14" s="3559"/>
      <c r="E14" s="2680" t="b">
        <v>1</v>
      </c>
      <c r="F14" s="2684"/>
      <c r="G14" s="2680">
        <v>0</v>
      </c>
      <c r="H14" s="2680">
        <v>0</v>
      </c>
      <c r="I14" s="3551">
        <f t="shared" ref="I14:I56" si="0">G14+H14</f>
        <v>0</v>
      </c>
      <c r="J14" s="2680">
        <v>0</v>
      </c>
      <c r="K14" s="2680">
        <v>0</v>
      </c>
      <c r="L14" s="3551">
        <f t="shared" ref="L14:L56" si="1">J14+K14</f>
        <v>0</v>
      </c>
      <c r="M14" s="2674"/>
      <c r="N14" s="219"/>
    </row>
    <row r="15" spans="2:14" s="703" customFormat="1" ht="12.75" hidden="1">
      <c r="B15" s="219"/>
      <c r="C15" s="3546"/>
      <c r="D15" s="3559"/>
      <c r="E15" s="2680" t="b">
        <v>1</v>
      </c>
      <c r="F15" s="2684"/>
      <c r="G15" s="2680">
        <v>0</v>
      </c>
      <c r="H15" s="2680">
        <v>0</v>
      </c>
      <c r="I15" s="3551">
        <f t="shared" si="0"/>
        <v>0</v>
      </c>
      <c r="J15" s="2680">
        <v>0</v>
      </c>
      <c r="K15" s="2680">
        <v>0</v>
      </c>
      <c r="L15" s="3551">
        <f t="shared" si="1"/>
        <v>0</v>
      </c>
      <c r="M15" s="2674"/>
      <c r="N15" s="219"/>
    </row>
    <row r="16" spans="2:14" s="703" customFormat="1" ht="12.75" hidden="1">
      <c r="B16" s="219"/>
      <c r="C16" s="3546"/>
      <c r="D16" s="3559"/>
      <c r="E16" s="2680" t="b">
        <v>1</v>
      </c>
      <c r="F16" s="2684"/>
      <c r="G16" s="2680">
        <v>0</v>
      </c>
      <c r="H16" s="2680">
        <v>0</v>
      </c>
      <c r="I16" s="3551">
        <f t="shared" si="0"/>
        <v>0</v>
      </c>
      <c r="J16" s="2680">
        <v>0</v>
      </c>
      <c r="K16" s="2680">
        <v>0</v>
      </c>
      <c r="L16" s="3551">
        <f t="shared" si="1"/>
        <v>0</v>
      </c>
      <c r="M16" s="2674"/>
      <c r="N16" s="219"/>
    </row>
    <row r="17" spans="2:14" s="703" customFormat="1" ht="12.75" hidden="1">
      <c r="B17" s="219"/>
      <c r="C17" s="3546"/>
      <c r="D17" s="3559"/>
      <c r="E17" s="2680" t="b">
        <v>1</v>
      </c>
      <c r="F17" s="2684"/>
      <c r="G17" s="2680">
        <v>0</v>
      </c>
      <c r="H17" s="2680">
        <v>0</v>
      </c>
      <c r="I17" s="3551">
        <f t="shared" si="0"/>
        <v>0</v>
      </c>
      <c r="J17" s="2680">
        <v>0</v>
      </c>
      <c r="K17" s="2680">
        <v>0</v>
      </c>
      <c r="L17" s="3551">
        <f t="shared" si="1"/>
        <v>0</v>
      </c>
      <c r="M17" s="2674"/>
      <c r="N17" s="219"/>
    </row>
    <row r="18" spans="2:14" s="703" customFormat="1" ht="12.75" hidden="1">
      <c r="B18" s="219"/>
      <c r="C18" s="3546"/>
      <c r="D18" s="3559"/>
      <c r="E18" s="2680" t="b">
        <v>1</v>
      </c>
      <c r="F18" s="2684"/>
      <c r="G18" s="2680">
        <v>0</v>
      </c>
      <c r="H18" s="2680">
        <v>0</v>
      </c>
      <c r="I18" s="3551">
        <f t="shared" si="0"/>
        <v>0</v>
      </c>
      <c r="J18" s="2680">
        <v>0</v>
      </c>
      <c r="K18" s="2680">
        <v>0</v>
      </c>
      <c r="L18" s="3551">
        <f t="shared" si="1"/>
        <v>0</v>
      </c>
      <c r="M18" s="2674"/>
      <c r="N18" s="219"/>
    </row>
    <row r="19" spans="2:14" s="703" customFormat="1" ht="12.75" hidden="1">
      <c r="B19" s="219"/>
      <c r="C19" s="3546"/>
      <c r="D19" s="3559"/>
      <c r="E19" s="2680" t="b">
        <v>1</v>
      </c>
      <c r="F19" s="2684"/>
      <c r="G19" s="2680">
        <v>0</v>
      </c>
      <c r="H19" s="2680">
        <v>0</v>
      </c>
      <c r="I19" s="3551">
        <f t="shared" si="0"/>
        <v>0</v>
      </c>
      <c r="J19" s="2680">
        <v>0</v>
      </c>
      <c r="K19" s="2680">
        <v>0</v>
      </c>
      <c r="L19" s="3551">
        <f t="shared" si="1"/>
        <v>0</v>
      </c>
      <c r="M19" s="2674"/>
      <c r="N19" s="219"/>
    </row>
    <row r="20" spans="2:14" s="703" customFormat="1" ht="12.75" hidden="1">
      <c r="B20" s="219"/>
      <c r="C20" s="3546"/>
      <c r="D20" s="3559"/>
      <c r="E20" s="2680" t="b">
        <v>1</v>
      </c>
      <c r="F20" s="2684"/>
      <c r="G20" s="2680">
        <v>0</v>
      </c>
      <c r="H20" s="2680">
        <v>0</v>
      </c>
      <c r="I20" s="3551">
        <f t="shared" si="0"/>
        <v>0</v>
      </c>
      <c r="J20" s="2680">
        <v>0</v>
      </c>
      <c r="K20" s="2680">
        <v>0</v>
      </c>
      <c r="L20" s="3551">
        <f t="shared" si="1"/>
        <v>0</v>
      </c>
      <c r="M20" s="2674"/>
      <c r="N20" s="219"/>
    </row>
    <row r="21" spans="2:14" s="703" customFormat="1" ht="12.75" hidden="1">
      <c r="B21" s="219"/>
      <c r="C21" s="3546"/>
      <c r="D21" s="3559"/>
      <c r="E21" s="2680" t="b">
        <v>1</v>
      </c>
      <c r="F21" s="2684"/>
      <c r="G21" s="2680">
        <v>0</v>
      </c>
      <c r="H21" s="2680">
        <v>0</v>
      </c>
      <c r="I21" s="3551">
        <f t="shared" si="0"/>
        <v>0</v>
      </c>
      <c r="J21" s="2680">
        <v>0</v>
      </c>
      <c r="K21" s="2680">
        <v>0</v>
      </c>
      <c r="L21" s="3551">
        <f t="shared" si="1"/>
        <v>0</v>
      </c>
      <c r="M21" s="2674"/>
      <c r="N21" s="219"/>
    </row>
    <row r="22" spans="2:14" s="703" customFormat="1" ht="12.75" hidden="1">
      <c r="B22" s="219"/>
      <c r="C22" s="3546"/>
      <c r="D22" s="3559"/>
      <c r="E22" s="2680" t="b">
        <v>1</v>
      </c>
      <c r="F22" s="2684"/>
      <c r="G22" s="2680">
        <v>0</v>
      </c>
      <c r="H22" s="2680">
        <v>0</v>
      </c>
      <c r="I22" s="3551">
        <f t="shared" si="0"/>
        <v>0</v>
      </c>
      <c r="J22" s="2680">
        <v>0</v>
      </c>
      <c r="K22" s="2680">
        <v>0</v>
      </c>
      <c r="L22" s="3551">
        <f t="shared" si="1"/>
        <v>0</v>
      </c>
      <c r="M22" s="2674"/>
      <c r="N22" s="219"/>
    </row>
    <row r="23" spans="2:14" s="703" customFormat="1" ht="12.75" hidden="1">
      <c r="B23" s="219"/>
      <c r="C23" s="3546"/>
      <c r="D23" s="3559"/>
      <c r="E23" s="2680" t="b">
        <v>1</v>
      </c>
      <c r="F23" s="2684"/>
      <c r="G23" s="2680">
        <v>0</v>
      </c>
      <c r="H23" s="2680">
        <v>0</v>
      </c>
      <c r="I23" s="3551">
        <f t="shared" si="0"/>
        <v>0</v>
      </c>
      <c r="J23" s="2680">
        <v>0</v>
      </c>
      <c r="K23" s="2680">
        <v>0</v>
      </c>
      <c r="L23" s="3551">
        <f t="shared" si="1"/>
        <v>0</v>
      </c>
      <c r="M23" s="2674"/>
      <c r="N23" s="219"/>
    </row>
    <row r="24" spans="2:14" s="703" customFormat="1" ht="12.75" hidden="1">
      <c r="B24" s="219"/>
      <c r="C24" s="3546"/>
      <c r="D24" s="3559"/>
      <c r="E24" s="2680" t="b">
        <v>1</v>
      </c>
      <c r="F24" s="2684"/>
      <c r="G24" s="2680">
        <v>0</v>
      </c>
      <c r="H24" s="2680">
        <v>0</v>
      </c>
      <c r="I24" s="3551">
        <f t="shared" si="0"/>
        <v>0</v>
      </c>
      <c r="J24" s="2680">
        <v>0</v>
      </c>
      <c r="K24" s="2680">
        <v>0</v>
      </c>
      <c r="L24" s="3551">
        <f t="shared" si="1"/>
        <v>0</v>
      </c>
      <c r="M24" s="2674"/>
      <c r="N24" s="219"/>
    </row>
    <row r="25" spans="2:14" s="703" customFormat="1" ht="12.75" hidden="1">
      <c r="B25" s="219"/>
      <c r="C25" s="3546"/>
      <c r="D25" s="3559"/>
      <c r="E25" s="2680" t="b">
        <v>1</v>
      </c>
      <c r="F25" s="2684"/>
      <c r="G25" s="2680">
        <v>0</v>
      </c>
      <c r="H25" s="2680">
        <v>0</v>
      </c>
      <c r="I25" s="3551">
        <f t="shared" si="0"/>
        <v>0</v>
      </c>
      <c r="J25" s="2680">
        <v>0</v>
      </c>
      <c r="K25" s="2680">
        <v>0</v>
      </c>
      <c r="L25" s="3551">
        <f t="shared" si="1"/>
        <v>0</v>
      </c>
      <c r="M25" s="2674"/>
      <c r="N25" s="219"/>
    </row>
    <row r="26" spans="2:14" s="703" customFormat="1" ht="12.75" hidden="1">
      <c r="B26" s="219"/>
      <c r="C26" s="3546"/>
      <c r="D26" s="3559"/>
      <c r="E26" s="2680" t="b">
        <v>1</v>
      </c>
      <c r="F26" s="2684"/>
      <c r="G26" s="2680">
        <v>0</v>
      </c>
      <c r="H26" s="2680">
        <v>0</v>
      </c>
      <c r="I26" s="3551">
        <f t="shared" si="0"/>
        <v>0</v>
      </c>
      <c r="J26" s="2680">
        <v>0</v>
      </c>
      <c r="K26" s="2680">
        <v>0</v>
      </c>
      <c r="L26" s="3551">
        <f t="shared" si="1"/>
        <v>0</v>
      </c>
      <c r="M26" s="2674"/>
      <c r="N26" s="219"/>
    </row>
    <row r="27" spans="2:14" s="703" customFormat="1" ht="12.75" hidden="1">
      <c r="B27" s="219"/>
      <c r="C27" s="3546"/>
      <c r="D27" s="3559"/>
      <c r="E27" s="2680" t="b">
        <v>1</v>
      </c>
      <c r="F27" s="2684"/>
      <c r="G27" s="2680">
        <v>0</v>
      </c>
      <c r="H27" s="2680">
        <v>0</v>
      </c>
      <c r="I27" s="3551">
        <f t="shared" si="0"/>
        <v>0</v>
      </c>
      <c r="J27" s="2680">
        <v>0</v>
      </c>
      <c r="K27" s="2680">
        <v>0</v>
      </c>
      <c r="L27" s="3551">
        <f t="shared" si="1"/>
        <v>0</v>
      </c>
      <c r="M27" s="2674"/>
      <c r="N27" s="219"/>
    </row>
    <row r="28" spans="2:14" s="703" customFormat="1" ht="12.75" hidden="1">
      <c r="B28" s="219"/>
      <c r="C28" s="3546"/>
      <c r="D28" s="3559"/>
      <c r="E28" s="2680" t="b">
        <v>1</v>
      </c>
      <c r="F28" s="2684"/>
      <c r="G28" s="2680">
        <v>0</v>
      </c>
      <c r="H28" s="2680">
        <v>0</v>
      </c>
      <c r="I28" s="3551">
        <f t="shared" si="0"/>
        <v>0</v>
      </c>
      <c r="J28" s="2680">
        <v>0</v>
      </c>
      <c r="K28" s="2680">
        <v>0</v>
      </c>
      <c r="L28" s="3551">
        <f t="shared" si="1"/>
        <v>0</v>
      </c>
      <c r="M28" s="2674"/>
      <c r="N28" s="219"/>
    </row>
    <row r="29" spans="2:14" s="703" customFormat="1" ht="12.75" hidden="1">
      <c r="B29" s="219"/>
      <c r="C29" s="3546"/>
      <c r="D29" s="3559"/>
      <c r="E29" s="2680" t="b">
        <v>1</v>
      </c>
      <c r="F29" s="2684"/>
      <c r="G29" s="2680">
        <v>0</v>
      </c>
      <c r="H29" s="2680">
        <v>0</v>
      </c>
      <c r="I29" s="3551">
        <f t="shared" si="0"/>
        <v>0</v>
      </c>
      <c r="J29" s="2680">
        <v>0</v>
      </c>
      <c r="K29" s="2680">
        <v>0</v>
      </c>
      <c r="L29" s="3551">
        <f t="shared" si="1"/>
        <v>0</v>
      </c>
      <c r="M29" s="2674"/>
      <c r="N29" s="219"/>
    </row>
    <row r="30" spans="2:14" s="703" customFormat="1" ht="12.75" hidden="1">
      <c r="B30" s="219"/>
      <c r="C30" s="3546"/>
      <c r="D30" s="3559"/>
      <c r="E30" s="2680" t="b">
        <v>1</v>
      </c>
      <c r="F30" s="2684"/>
      <c r="G30" s="2680">
        <v>0</v>
      </c>
      <c r="H30" s="2680">
        <v>0</v>
      </c>
      <c r="I30" s="3551">
        <f t="shared" si="0"/>
        <v>0</v>
      </c>
      <c r="J30" s="2680">
        <v>0</v>
      </c>
      <c r="K30" s="2680">
        <v>0</v>
      </c>
      <c r="L30" s="3551">
        <f t="shared" si="1"/>
        <v>0</v>
      </c>
      <c r="M30" s="2674"/>
      <c r="N30" s="219"/>
    </row>
    <row r="31" spans="2:14" s="703" customFormat="1" ht="12.75" hidden="1">
      <c r="B31" s="219"/>
      <c r="C31" s="3546"/>
      <c r="D31" s="3559"/>
      <c r="E31" s="2680" t="b">
        <v>1</v>
      </c>
      <c r="F31" s="2684"/>
      <c r="G31" s="2680">
        <v>0</v>
      </c>
      <c r="H31" s="2680">
        <v>0</v>
      </c>
      <c r="I31" s="3551">
        <f t="shared" si="0"/>
        <v>0</v>
      </c>
      <c r="J31" s="2680">
        <v>0</v>
      </c>
      <c r="K31" s="2680">
        <v>0</v>
      </c>
      <c r="L31" s="3551">
        <f t="shared" si="1"/>
        <v>0</v>
      </c>
      <c r="M31" s="2674"/>
      <c r="N31" s="219"/>
    </row>
    <row r="32" spans="2:14" s="703" customFormat="1" ht="12.75" hidden="1">
      <c r="B32" s="219"/>
      <c r="C32" s="3546"/>
      <c r="D32" s="3559"/>
      <c r="E32" s="2680" t="b">
        <v>1</v>
      </c>
      <c r="F32" s="2684"/>
      <c r="G32" s="2680">
        <v>0</v>
      </c>
      <c r="H32" s="2680">
        <v>0</v>
      </c>
      <c r="I32" s="3551">
        <f t="shared" si="0"/>
        <v>0</v>
      </c>
      <c r="J32" s="2680">
        <v>0</v>
      </c>
      <c r="K32" s="2680">
        <v>0</v>
      </c>
      <c r="L32" s="3551">
        <f t="shared" si="1"/>
        <v>0</v>
      </c>
      <c r="M32" s="2674"/>
      <c r="N32" s="219"/>
    </row>
    <row r="33" spans="2:14" s="703" customFormat="1" ht="12.75" hidden="1">
      <c r="B33" s="219"/>
      <c r="C33" s="3546"/>
      <c r="D33" s="3559"/>
      <c r="E33" s="2680" t="b">
        <v>1</v>
      </c>
      <c r="F33" s="2684"/>
      <c r="G33" s="2680">
        <v>0</v>
      </c>
      <c r="H33" s="2680">
        <v>0</v>
      </c>
      <c r="I33" s="3551">
        <f t="shared" si="0"/>
        <v>0</v>
      </c>
      <c r="J33" s="2680">
        <v>0</v>
      </c>
      <c r="K33" s="2680">
        <v>0</v>
      </c>
      <c r="L33" s="3551">
        <f t="shared" si="1"/>
        <v>0</v>
      </c>
      <c r="M33" s="2674"/>
      <c r="N33" s="219"/>
    </row>
    <row r="34" spans="2:14" s="703" customFormat="1" ht="12.75" hidden="1">
      <c r="B34" s="219"/>
      <c r="C34" s="3546"/>
      <c r="D34" s="3559"/>
      <c r="E34" s="2680" t="b">
        <v>1</v>
      </c>
      <c r="F34" s="2684"/>
      <c r="G34" s="2680">
        <v>0</v>
      </c>
      <c r="H34" s="2680">
        <v>0</v>
      </c>
      <c r="I34" s="3551">
        <f t="shared" si="0"/>
        <v>0</v>
      </c>
      <c r="J34" s="2680">
        <v>0</v>
      </c>
      <c r="K34" s="2680">
        <v>0</v>
      </c>
      <c r="L34" s="3551">
        <f t="shared" si="1"/>
        <v>0</v>
      </c>
      <c r="M34" s="2674"/>
      <c r="N34" s="219"/>
    </row>
    <row r="35" spans="2:14" s="703" customFormat="1" ht="12.75" hidden="1">
      <c r="B35" s="219"/>
      <c r="C35" s="3546"/>
      <c r="D35" s="3559"/>
      <c r="E35" s="2680" t="b">
        <v>1</v>
      </c>
      <c r="F35" s="2684"/>
      <c r="G35" s="2680">
        <v>0</v>
      </c>
      <c r="H35" s="2680">
        <v>0</v>
      </c>
      <c r="I35" s="3551">
        <f t="shared" si="0"/>
        <v>0</v>
      </c>
      <c r="J35" s="2680">
        <v>0</v>
      </c>
      <c r="K35" s="2680">
        <v>0</v>
      </c>
      <c r="L35" s="3551">
        <f t="shared" si="1"/>
        <v>0</v>
      </c>
      <c r="M35" s="2674"/>
      <c r="N35" s="219"/>
    </row>
    <row r="36" spans="2:14" s="703" customFormat="1" ht="12.75" hidden="1">
      <c r="B36" s="219"/>
      <c r="C36" s="3546"/>
      <c r="D36" s="3559"/>
      <c r="E36" s="2680" t="b">
        <v>1</v>
      </c>
      <c r="F36" s="2684"/>
      <c r="G36" s="2680">
        <v>0</v>
      </c>
      <c r="H36" s="2680">
        <v>0</v>
      </c>
      <c r="I36" s="3551">
        <f t="shared" si="0"/>
        <v>0</v>
      </c>
      <c r="J36" s="2680">
        <v>0</v>
      </c>
      <c r="K36" s="2680">
        <v>0</v>
      </c>
      <c r="L36" s="3551">
        <f t="shared" si="1"/>
        <v>0</v>
      </c>
      <c r="M36" s="2674"/>
      <c r="N36" s="219"/>
    </row>
    <row r="37" spans="2:14" s="703" customFormat="1" ht="12.75" hidden="1">
      <c r="B37" s="219"/>
      <c r="C37" s="3546"/>
      <c r="D37" s="3559"/>
      <c r="E37" s="2680" t="b">
        <v>1</v>
      </c>
      <c r="F37" s="2684"/>
      <c r="G37" s="2680">
        <v>0</v>
      </c>
      <c r="H37" s="2680">
        <v>0</v>
      </c>
      <c r="I37" s="3551">
        <f t="shared" si="0"/>
        <v>0</v>
      </c>
      <c r="J37" s="2680">
        <v>0</v>
      </c>
      <c r="K37" s="2680">
        <v>0</v>
      </c>
      <c r="L37" s="3551">
        <f t="shared" si="1"/>
        <v>0</v>
      </c>
      <c r="M37" s="2674"/>
      <c r="N37" s="219"/>
    </row>
    <row r="38" spans="2:14" s="703" customFormat="1" ht="12.75" hidden="1">
      <c r="B38" s="219"/>
      <c r="C38" s="3546"/>
      <c r="D38" s="3559"/>
      <c r="E38" s="2680" t="b">
        <v>1</v>
      </c>
      <c r="F38" s="2684"/>
      <c r="G38" s="2680">
        <v>0</v>
      </c>
      <c r="H38" s="2680">
        <v>0</v>
      </c>
      <c r="I38" s="3551">
        <f t="shared" si="0"/>
        <v>0</v>
      </c>
      <c r="J38" s="2680">
        <v>0</v>
      </c>
      <c r="K38" s="2680">
        <v>0</v>
      </c>
      <c r="L38" s="3551">
        <f t="shared" si="1"/>
        <v>0</v>
      </c>
      <c r="M38" s="2674"/>
      <c r="N38" s="219"/>
    </row>
    <row r="39" spans="2:14" s="703" customFormat="1" ht="12.75" hidden="1">
      <c r="B39" s="219"/>
      <c r="C39" s="3546"/>
      <c r="D39" s="3559"/>
      <c r="E39" s="2680" t="b">
        <v>1</v>
      </c>
      <c r="F39" s="2684"/>
      <c r="G39" s="2680">
        <v>0</v>
      </c>
      <c r="H39" s="2680">
        <v>0</v>
      </c>
      <c r="I39" s="3551">
        <f t="shared" si="0"/>
        <v>0</v>
      </c>
      <c r="J39" s="2680">
        <v>0</v>
      </c>
      <c r="K39" s="2680">
        <v>0</v>
      </c>
      <c r="L39" s="3551">
        <f t="shared" si="1"/>
        <v>0</v>
      </c>
      <c r="M39" s="2674"/>
      <c r="N39" s="219"/>
    </row>
    <row r="40" spans="2:14" s="703" customFormat="1" ht="12.75" hidden="1">
      <c r="B40" s="219"/>
      <c r="C40" s="3546"/>
      <c r="D40" s="3559"/>
      <c r="E40" s="2680" t="b">
        <v>1</v>
      </c>
      <c r="F40" s="2684"/>
      <c r="G40" s="2680">
        <v>0</v>
      </c>
      <c r="H40" s="2680">
        <v>0</v>
      </c>
      <c r="I40" s="3551">
        <f t="shared" si="0"/>
        <v>0</v>
      </c>
      <c r="J40" s="2680">
        <v>0</v>
      </c>
      <c r="K40" s="2680">
        <v>0</v>
      </c>
      <c r="L40" s="3551">
        <f t="shared" si="1"/>
        <v>0</v>
      </c>
      <c r="M40" s="2674"/>
      <c r="N40" s="219"/>
    </row>
    <row r="41" spans="2:14" s="703" customFormat="1" ht="12.75" hidden="1">
      <c r="B41" s="219"/>
      <c r="C41" s="3546"/>
      <c r="D41" s="3559"/>
      <c r="E41" s="2680" t="b">
        <v>1</v>
      </c>
      <c r="F41" s="2684"/>
      <c r="G41" s="2680">
        <v>0</v>
      </c>
      <c r="H41" s="2680">
        <v>0</v>
      </c>
      <c r="I41" s="3551">
        <f t="shared" si="0"/>
        <v>0</v>
      </c>
      <c r="J41" s="2680">
        <v>0</v>
      </c>
      <c r="K41" s="2680">
        <v>0</v>
      </c>
      <c r="L41" s="3551">
        <f t="shared" si="1"/>
        <v>0</v>
      </c>
      <c r="M41" s="2674"/>
      <c r="N41" s="219"/>
    </row>
    <row r="42" spans="2:14" s="703" customFormat="1" ht="12.75" hidden="1">
      <c r="B42" s="219"/>
      <c r="C42" s="3546"/>
      <c r="D42" s="3559"/>
      <c r="E42" s="2680" t="b">
        <v>1</v>
      </c>
      <c r="F42" s="2684"/>
      <c r="G42" s="2680">
        <v>0</v>
      </c>
      <c r="H42" s="2680">
        <v>0</v>
      </c>
      <c r="I42" s="3551">
        <f t="shared" si="0"/>
        <v>0</v>
      </c>
      <c r="J42" s="2680">
        <v>0</v>
      </c>
      <c r="K42" s="2680">
        <v>0</v>
      </c>
      <c r="L42" s="3551">
        <f t="shared" si="1"/>
        <v>0</v>
      </c>
      <c r="M42" s="2674"/>
      <c r="N42" s="219"/>
    </row>
    <row r="43" spans="2:14" s="703" customFormat="1" ht="12.75" hidden="1">
      <c r="B43" s="219"/>
      <c r="C43" s="3546"/>
      <c r="D43" s="3559"/>
      <c r="E43" s="2680" t="b">
        <v>1</v>
      </c>
      <c r="F43" s="2684"/>
      <c r="G43" s="2680">
        <v>0</v>
      </c>
      <c r="H43" s="2680">
        <v>0</v>
      </c>
      <c r="I43" s="3551">
        <f t="shared" si="0"/>
        <v>0</v>
      </c>
      <c r="J43" s="2680">
        <v>0</v>
      </c>
      <c r="K43" s="2680">
        <v>0</v>
      </c>
      <c r="L43" s="3551">
        <f t="shared" si="1"/>
        <v>0</v>
      </c>
      <c r="M43" s="2674"/>
      <c r="N43" s="219"/>
    </row>
    <row r="44" spans="2:14" s="703" customFormat="1" ht="12.75" hidden="1">
      <c r="B44" s="219"/>
      <c r="C44" s="3546"/>
      <c r="D44" s="3559"/>
      <c r="E44" s="2680" t="b">
        <v>1</v>
      </c>
      <c r="F44" s="2684"/>
      <c r="G44" s="2680">
        <v>0</v>
      </c>
      <c r="H44" s="2680">
        <v>0</v>
      </c>
      <c r="I44" s="3551">
        <f t="shared" si="0"/>
        <v>0</v>
      </c>
      <c r="J44" s="2680">
        <v>0</v>
      </c>
      <c r="K44" s="2680">
        <v>0</v>
      </c>
      <c r="L44" s="3551">
        <f t="shared" si="1"/>
        <v>0</v>
      </c>
      <c r="M44" s="2674"/>
      <c r="N44" s="219"/>
    </row>
    <row r="45" spans="2:14" s="703" customFormat="1" ht="12.75" hidden="1">
      <c r="B45" s="219"/>
      <c r="C45" s="3546"/>
      <c r="D45" s="3559"/>
      <c r="E45" s="2680" t="b">
        <v>1</v>
      </c>
      <c r="F45" s="2684"/>
      <c r="G45" s="2680">
        <v>0</v>
      </c>
      <c r="H45" s="2680">
        <v>0</v>
      </c>
      <c r="I45" s="3551">
        <f t="shared" si="0"/>
        <v>0</v>
      </c>
      <c r="J45" s="2680">
        <v>0</v>
      </c>
      <c r="K45" s="2680">
        <v>0</v>
      </c>
      <c r="L45" s="3551">
        <f t="shared" si="1"/>
        <v>0</v>
      </c>
      <c r="M45" s="2674"/>
      <c r="N45" s="219"/>
    </row>
    <row r="46" spans="2:14" s="703" customFormat="1" ht="12.75" hidden="1">
      <c r="B46" s="219"/>
      <c r="C46" s="3546"/>
      <c r="D46" s="3559"/>
      <c r="E46" s="2680" t="b">
        <v>1</v>
      </c>
      <c r="F46" s="2684"/>
      <c r="G46" s="2680">
        <v>0</v>
      </c>
      <c r="H46" s="2680">
        <v>0</v>
      </c>
      <c r="I46" s="3551">
        <f t="shared" si="0"/>
        <v>0</v>
      </c>
      <c r="J46" s="2680">
        <v>0</v>
      </c>
      <c r="K46" s="2680">
        <v>0</v>
      </c>
      <c r="L46" s="3551">
        <f t="shared" si="1"/>
        <v>0</v>
      </c>
      <c r="M46" s="2674"/>
      <c r="N46" s="219"/>
    </row>
    <row r="47" spans="2:14" s="703" customFormat="1" ht="12.75" hidden="1">
      <c r="B47" s="219"/>
      <c r="C47" s="3546"/>
      <c r="D47" s="3559"/>
      <c r="E47" s="2680" t="b">
        <v>1</v>
      </c>
      <c r="F47" s="2684"/>
      <c r="G47" s="2680">
        <v>0</v>
      </c>
      <c r="H47" s="2680">
        <v>0</v>
      </c>
      <c r="I47" s="3551">
        <f t="shared" si="0"/>
        <v>0</v>
      </c>
      <c r="J47" s="2680">
        <v>0</v>
      </c>
      <c r="K47" s="2680">
        <v>0</v>
      </c>
      <c r="L47" s="3551">
        <f t="shared" si="1"/>
        <v>0</v>
      </c>
      <c r="M47" s="2674"/>
      <c r="N47" s="219"/>
    </row>
    <row r="48" spans="2:14" s="703" customFormat="1" ht="12.75" hidden="1">
      <c r="B48" s="219"/>
      <c r="C48" s="3546"/>
      <c r="D48" s="3559"/>
      <c r="E48" s="2680" t="b">
        <v>1</v>
      </c>
      <c r="F48" s="2684"/>
      <c r="G48" s="2680">
        <v>0</v>
      </c>
      <c r="H48" s="2680">
        <v>0</v>
      </c>
      <c r="I48" s="3551">
        <f t="shared" si="0"/>
        <v>0</v>
      </c>
      <c r="J48" s="2680">
        <v>0</v>
      </c>
      <c r="K48" s="2680">
        <v>0</v>
      </c>
      <c r="L48" s="3551">
        <f t="shared" si="1"/>
        <v>0</v>
      </c>
      <c r="M48" s="2674"/>
      <c r="N48" s="219"/>
    </row>
    <row r="49" spans="2:14" s="703" customFormat="1" ht="12.75" hidden="1">
      <c r="B49" s="219"/>
      <c r="C49" s="3546"/>
      <c r="D49" s="3559"/>
      <c r="E49" s="2680" t="b">
        <v>1</v>
      </c>
      <c r="F49" s="2684"/>
      <c r="G49" s="2680">
        <v>0</v>
      </c>
      <c r="H49" s="2680">
        <v>0</v>
      </c>
      <c r="I49" s="3551">
        <f t="shared" si="0"/>
        <v>0</v>
      </c>
      <c r="J49" s="2680">
        <v>0</v>
      </c>
      <c r="K49" s="2680">
        <v>0</v>
      </c>
      <c r="L49" s="3551">
        <f t="shared" si="1"/>
        <v>0</v>
      </c>
      <c r="M49" s="2674"/>
      <c r="N49" s="219"/>
    </row>
    <row r="50" spans="2:14" s="703" customFormat="1" ht="12.75" hidden="1">
      <c r="B50" s="219"/>
      <c r="C50" s="3546"/>
      <c r="D50" s="3559"/>
      <c r="E50" s="2680" t="b">
        <v>1</v>
      </c>
      <c r="F50" s="2684"/>
      <c r="G50" s="2680">
        <v>0</v>
      </c>
      <c r="H50" s="2680">
        <v>0</v>
      </c>
      <c r="I50" s="3551">
        <f t="shared" si="0"/>
        <v>0</v>
      </c>
      <c r="J50" s="2680">
        <v>0</v>
      </c>
      <c r="K50" s="2680">
        <v>0</v>
      </c>
      <c r="L50" s="3551">
        <f t="shared" si="1"/>
        <v>0</v>
      </c>
      <c r="M50" s="2674"/>
      <c r="N50" s="219"/>
    </row>
    <row r="51" spans="2:14" s="703" customFormat="1" ht="12.75" hidden="1">
      <c r="B51" s="219"/>
      <c r="C51" s="3546"/>
      <c r="D51" s="3559"/>
      <c r="E51" s="2680" t="b">
        <v>1</v>
      </c>
      <c r="F51" s="2684"/>
      <c r="G51" s="2680">
        <v>0</v>
      </c>
      <c r="H51" s="2680">
        <v>0</v>
      </c>
      <c r="I51" s="3551">
        <f t="shared" si="0"/>
        <v>0</v>
      </c>
      <c r="J51" s="2680">
        <v>0</v>
      </c>
      <c r="K51" s="2680">
        <v>0</v>
      </c>
      <c r="L51" s="3551">
        <f t="shared" si="1"/>
        <v>0</v>
      </c>
      <c r="M51" s="2674"/>
      <c r="N51" s="219"/>
    </row>
    <row r="52" spans="2:14" s="703" customFormat="1" ht="12.75" hidden="1">
      <c r="B52" s="219"/>
      <c r="C52" s="3546"/>
      <c r="D52" s="3559"/>
      <c r="E52" s="2680" t="b">
        <v>1</v>
      </c>
      <c r="F52" s="2684"/>
      <c r="G52" s="2680">
        <v>0</v>
      </c>
      <c r="H52" s="2680">
        <v>0</v>
      </c>
      <c r="I52" s="3551">
        <f t="shared" si="0"/>
        <v>0</v>
      </c>
      <c r="J52" s="2680">
        <v>0</v>
      </c>
      <c r="K52" s="2680">
        <v>0</v>
      </c>
      <c r="L52" s="3551">
        <f t="shared" si="1"/>
        <v>0</v>
      </c>
      <c r="M52" s="2674"/>
      <c r="N52" s="219"/>
    </row>
    <row r="53" spans="2:14" s="703" customFormat="1" ht="12.75" hidden="1">
      <c r="B53" s="219"/>
      <c r="C53" s="3546"/>
      <c r="D53" s="3559"/>
      <c r="E53" s="2680" t="b">
        <v>1</v>
      </c>
      <c r="F53" s="2684"/>
      <c r="G53" s="2680">
        <v>0</v>
      </c>
      <c r="H53" s="2680">
        <v>0</v>
      </c>
      <c r="I53" s="3551">
        <f t="shared" si="0"/>
        <v>0</v>
      </c>
      <c r="J53" s="2680">
        <v>0</v>
      </c>
      <c r="K53" s="2680">
        <v>0</v>
      </c>
      <c r="L53" s="3551">
        <f t="shared" si="1"/>
        <v>0</v>
      </c>
      <c r="M53" s="2674"/>
      <c r="N53" s="219"/>
    </row>
    <row r="54" spans="2:14" s="703" customFormat="1" ht="12.75" hidden="1">
      <c r="B54" s="219"/>
      <c r="C54" s="3546"/>
      <c r="D54" s="3559"/>
      <c r="E54" s="2680" t="b">
        <v>1</v>
      </c>
      <c r="F54" s="2684"/>
      <c r="G54" s="2680">
        <v>0</v>
      </c>
      <c r="H54" s="2680">
        <v>0</v>
      </c>
      <c r="I54" s="3551">
        <f t="shared" si="0"/>
        <v>0</v>
      </c>
      <c r="J54" s="2680">
        <v>0</v>
      </c>
      <c r="K54" s="2680">
        <v>0</v>
      </c>
      <c r="L54" s="3551">
        <f t="shared" si="1"/>
        <v>0</v>
      </c>
      <c r="M54" s="2674"/>
      <c r="N54" s="219"/>
    </row>
    <row r="55" spans="2:14" s="703" customFormat="1" ht="12.75" hidden="1">
      <c r="B55" s="219"/>
      <c r="C55" s="3546"/>
      <c r="D55" s="3559"/>
      <c r="E55" s="2680" t="b">
        <v>1</v>
      </c>
      <c r="F55" s="2684"/>
      <c r="G55" s="2680">
        <v>0</v>
      </c>
      <c r="H55" s="2680">
        <v>0</v>
      </c>
      <c r="I55" s="3551">
        <f t="shared" si="0"/>
        <v>0</v>
      </c>
      <c r="J55" s="2680">
        <v>0</v>
      </c>
      <c r="K55" s="2680">
        <v>0</v>
      </c>
      <c r="L55" s="3551">
        <f t="shared" si="1"/>
        <v>0</v>
      </c>
      <c r="M55" s="2674"/>
      <c r="N55" s="219"/>
    </row>
    <row r="56" spans="2:14" s="703" customFormat="1" ht="12.75" hidden="1">
      <c r="B56" s="219"/>
      <c r="C56" s="3546"/>
      <c r="D56" s="3559"/>
      <c r="E56" s="2680" t="b">
        <v>1</v>
      </c>
      <c r="F56" s="2684"/>
      <c r="G56" s="2680">
        <v>0</v>
      </c>
      <c r="H56" s="2680">
        <v>0</v>
      </c>
      <c r="I56" s="3551">
        <f t="shared" si="0"/>
        <v>0</v>
      </c>
      <c r="J56" s="2680">
        <v>0</v>
      </c>
      <c r="K56" s="2680">
        <v>0</v>
      </c>
      <c r="L56" s="3551">
        <f t="shared" si="1"/>
        <v>0</v>
      </c>
      <c r="M56" s="2674"/>
      <c r="N56" s="219"/>
    </row>
    <row r="57" spans="2:14" s="703" customFormat="1" ht="12.75" hidden="1">
      <c r="B57" s="219"/>
      <c r="C57" s="3546"/>
      <c r="D57" s="3559"/>
      <c r="E57" s="2680" t="b">
        <v>1</v>
      </c>
      <c r="F57" s="2684"/>
      <c r="G57" s="2680">
        <v>0</v>
      </c>
      <c r="H57" s="2680">
        <v>0</v>
      </c>
      <c r="I57" s="3551">
        <f>G57+H57</f>
        <v>0</v>
      </c>
      <c r="J57" s="2680">
        <v>0</v>
      </c>
      <c r="K57" s="2680">
        <v>0</v>
      </c>
      <c r="L57" s="3551">
        <f>J57+K57</f>
        <v>0</v>
      </c>
      <c r="M57" s="2674"/>
      <c r="N57" s="219"/>
    </row>
    <row r="58" spans="2:14" s="703" customFormat="1" ht="12.75">
      <c r="B58" s="219"/>
      <c r="C58" s="246" t="s">
        <v>580</v>
      </c>
      <c r="D58" s="220"/>
      <c r="E58" s="220"/>
      <c r="F58" s="2119"/>
      <c r="G58" s="3205">
        <f t="shared" ref="G58:L58" si="2">SUMIF($E$11:$E$13,"TRUE",G11:G13)</f>
        <v>0</v>
      </c>
      <c r="H58" s="3205">
        <f t="shared" si="2"/>
        <v>0</v>
      </c>
      <c r="I58" s="3205">
        <f t="shared" si="2"/>
        <v>0</v>
      </c>
      <c r="J58" s="3205">
        <f t="shared" si="2"/>
        <v>0</v>
      </c>
      <c r="K58" s="3205">
        <f t="shared" si="2"/>
        <v>0</v>
      </c>
      <c r="L58" s="3205">
        <f t="shared" si="2"/>
        <v>0</v>
      </c>
      <c r="M58" s="2674"/>
      <c r="N58" s="219"/>
    </row>
    <row r="59" spans="2:14" s="703" customFormat="1" ht="13.5" thickBot="1">
      <c r="B59" s="219"/>
      <c r="C59" s="700" t="s">
        <v>2235</v>
      </c>
      <c r="D59" s="2096"/>
      <c r="E59" s="2107"/>
      <c r="F59" s="2120"/>
      <c r="G59" s="3552">
        <f t="shared" ref="G59:L59" si="3">SUM(G11:G13)</f>
        <v>0</v>
      </c>
      <c r="H59" s="3552">
        <f t="shared" si="3"/>
        <v>0</v>
      </c>
      <c r="I59" s="3552">
        <f t="shared" si="3"/>
        <v>0</v>
      </c>
      <c r="J59" s="3552">
        <f t="shared" si="3"/>
        <v>0</v>
      </c>
      <c r="K59" s="3552">
        <f t="shared" si="3"/>
        <v>0</v>
      </c>
      <c r="L59" s="3552">
        <f t="shared" si="3"/>
        <v>0</v>
      </c>
      <c r="M59" s="2681"/>
      <c r="N59" s="219"/>
    </row>
    <row r="60" spans="2:14" s="2077" customFormat="1">
      <c r="B60" s="2076"/>
      <c r="C60" s="2076"/>
      <c r="D60" s="2076"/>
      <c r="E60" s="2076"/>
      <c r="F60" s="2076"/>
      <c r="G60" s="2076"/>
      <c r="H60" s="2076"/>
      <c r="I60" s="2076"/>
      <c r="J60" s="2076"/>
      <c r="K60" s="2076"/>
      <c r="L60" s="2076"/>
      <c r="M60" s="2076"/>
      <c r="N60" s="2076"/>
    </row>
    <row r="61" spans="2:14" s="2077" customFormat="1" ht="15.75" thickBot="1">
      <c r="B61" s="2076"/>
      <c r="C61" s="2076"/>
      <c r="D61" s="2076"/>
      <c r="E61" s="2076"/>
      <c r="F61" s="2076"/>
      <c r="G61" s="2076"/>
      <c r="H61" s="2076"/>
      <c r="I61" s="2076"/>
      <c r="J61" s="2076"/>
      <c r="K61" s="2076"/>
      <c r="L61" s="2076"/>
      <c r="M61" s="2076"/>
      <c r="N61" s="2076"/>
    </row>
    <row r="62" spans="2:14" s="2077" customFormat="1" ht="15.75">
      <c r="B62" s="2076"/>
      <c r="C62" s="2076"/>
      <c r="D62" s="2076"/>
      <c r="E62" s="2076"/>
      <c r="F62" s="2076"/>
      <c r="G62" s="2076"/>
      <c r="H62" s="2076"/>
      <c r="I62" s="85"/>
      <c r="J62" s="2121" t="s">
        <v>2294</v>
      </c>
      <c r="K62" s="2108" t="s">
        <v>2295</v>
      </c>
      <c r="L62" s="2019" t="s">
        <v>2296</v>
      </c>
      <c r="M62" s="2076"/>
      <c r="N62" s="2076"/>
    </row>
    <row r="63" spans="2:14" s="2077" customFormat="1" ht="15.75">
      <c r="B63" s="2076"/>
      <c r="C63" s="2076"/>
      <c r="D63" s="2076"/>
      <c r="E63" s="2076"/>
      <c r="F63" s="2076"/>
      <c r="G63" s="2076"/>
      <c r="H63" s="2076"/>
      <c r="I63" s="662" t="s">
        <v>580</v>
      </c>
      <c r="J63" s="3209">
        <f t="shared" ref="J63:L64" si="4">J58</f>
        <v>0</v>
      </c>
      <c r="K63" s="3210">
        <f t="shared" si="4"/>
        <v>0</v>
      </c>
      <c r="L63" s="3211">
        <f t="shared" si="4"/>
        <v>0</v>
      </c>
      <c r="M63" s="2076"/>
      <c r="N63" s="2076"/>
    </row>
    <row r="64" spans="2:14" s="2077" customFormat="1" ht="16.5" thickBot="1">
      <c r="B64" s="2076"/>
      <c r="C64" s="2076"/>
      <c r="D64" s="2076"/>
      <c r="E64" s="2076"/>
      <c r="F64" s="2076"/>
      <c r="G64" s="2076"/>
      <c r="H64" s="2076"/>
      <c r="I64" s="662" t="s">
        <v>44</v>
      </c>
      <c r="J64" s="3212">
        <f t="shared" si="4"/>
        <v>0</v>
      </c>
      <c r="K64" s="3213">
        <f t="shared" si="4"/>
        <v>0</v>
      </c>
      <c r="L64" s="3214">
        <f t="shared" si="4"/>
        <v>0</v>
      </c>
      <c r="M64" s="2076"/>
      <c r="N64" s="2076"/>
    </row>
    <row r="65" spans="2:14" s="2077" customFormat="1">
      <c r="B65" s="2076"/>
      <c r="C65" s="2076"/>
      <c r="D65" s="2076"/>
      <c r="E65" s="2076"/>
      <c r="F65" s="2076"/>
      <c r="G65" s="2076"/>
      <c r="H65" s="2076"/>
      <c r="I65" s="2076"/>
      <c r="J65" s="2076"/>
      <c r="K65" s="2076"/>
      <c r="L65" s="2076"/>
      <c r="M65" s="2076"/>
      <c r="N65" s="2076"/>
    </row>
    <row r="66" spans="2:14" s="2077" customFormat="1">
      <c r="B66" s="2076"/>
      <c r="C66" s="2076"/>
      <c r="D66" s="2076"/>
      <c r="E66" s="237" t="s">
        <v>56</v>
      </c>
      <c r="F66" s="100" t="s">
        <v>2299</v>
      </c>
      <c r="G66" s="2076"/>
      <c r="H66" s="2076"/>
      <c r="I66" s="2076"/>
      <c r="J66" s="2076"/>
      <c r="K66" s="2076"/>
      <c r="L66" s="2076"/>
      <c r="M66" s="3428" t="s">
        <v>1279</v>
      </c>
      <c r="N66" s="2076"/>
    </row>
    <row r="67" spans="2:14" s="2077" customFormat="1">
      <c r="B67" s="2076"/>
      <c r="C67" s="2076"/>
      <c r="D67" s="2076"/>
      <c r="E67" s="2076"/>
      <c r="F67" s="2076"/>
      <c r="G67" s="2076"/>
      <c r="H67" s="2076"/>
      <c r="I67" s="2076"/>
      <c r="J67" s="2076"/>
      <c r="K67" s="2076"/>
      <c r="L67" s="2076"/>
      <c r="M67" s="2076"/>
      <c r="N67" s="2076"/>
    </row>
    <row r="68" spans="2:14" s="2077" customFormat="1"/>
  </sheetData>
  <sheetProtection formatCells="0" formatColumns="0" formatRows="0"/>
  <customSheetViews>
    <customSheetView guid="{CC70D5D3-3A1F-46AA-BDCE-F692C2C36BEE}" hiddenRows="1">
      <selection activeCell="H59" sqref="H59"/>
      <pageMargins left="0.7" right="0.7" top="0.75" bottom="0.75" header="0.3" footer="0.3"/>
    </customSheetView>
    <customSheetView guid="{41E394DC-1FDD-4D1F-8620-137B7012DC10}">
      <selection activeCell="H33" sqref="H33"/>
      <pageMargins left="0.7" right="0.7" top="0.75" bottom="0.75" header="0.3" footer="0.3"/>
    </customSheetView>
    <customSheetView guid="{E14211BF-3959-45CF-A937-AD36AACCEFAC}">
      <selection activeCell="H33" sqref="H33"/>
      <pageMargins left="0.7" right="0.7" top="0.75" bottom="0.75" header="0.3" footer="0.3"/>
    </customSheetView>
    <customSheetView guid="{F416BD5B-C3AD-4F61-AAB2-55950A9B7E72}">
      <selection activeCell="H33" sqref="H33"/>
      <pageMargins left="0.7" right="0.7" top="0.75" bottom="0.75" header="0.3" footer="0.3"/>
    </customSheetView>
  </customSheetViews>
  <mergeCells count="3">
    <mergeCell ref="C3:E3"/>
    <mergeCell ref="D4:E4"/>
    <mergeCell ref="D5:E5"/>
  </mergeCells>
  <hyperlinks>
    <hyperlink ref="M66" location="Index!A1" display="Index" xr:uid="{00000000-0004-0000-5F00-000000000000}"/>
  </hyperlinks>
  <pageMargins left="0.7" right="0.7" top="0.75" bottom="0.75" header="0.3" footer="0.3"/>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sheetPr codeName="Sheet94">
    <tabColor theme="8" tint="-0.499984740745262"/>
  </sheetPr>
  <dimension ref="A1:N62"/>
  <sheetViews>
    <sheetView workbookViewId="0"/>
  </sheetViews>
  <sheetFormatPr defaultColWidth="0" defaultRowHeight="15" zeroHeight="1"/>
  <cols>
    <col min="1" max="2" width="9.140625" style="2112" customWidth="1"/>
    <col min="3" max="3" width="41.42578125" style="2112" bestFit="1" customWidth="1"/>
    <col min="4" max="4" width="21.140625" style="2112" customWidth="1"/>
    <col min="5" max="5" width="14.7109375" style="2112" bestFit="1" customWidth="1"/>
    <col min="6" max="6" width="15.140625" style="2112" bestFit="1" customWidth="1"/>
    <col min="7" max="7" width="17.42578125" style="2112" customWidth="1"/>
    <col min="8" max="8" width="15.42578125" style="2112" bestFit="1" customWidth="1"/>
    <col min="9" max="9" width="20" style="2112" bestFit="1" customWidth="1"/>
    <col min="10" max="10" width="20.42578125" style="2112" customWidth="1"/>
    <col min="11" max="11" width="30.7109375" style="2112" customWidth="1"/>
    <col min="12" max="13" width="9.140625" style="2112" customWidth="1"/>
    <col min="14" max="14" width="0" style="2112" hidden="1" customWidth="1"/>
    <col min="15" max="16384" width="9.140625" style="2112" hidden="1"/>
  </cols>
  <sheetData>
    <row r="1" spans="1:14">
      <c r="A1" s="2077"/>
      <c r="B1" s="2077"/>
      <c r="C1" s="2077"/>
      <c r="D1" s="2077"/>
      <c r="E1" s="2077"/>
      <c r="F1" s="2077"/>
      <c r="G1" s="2077"/>
      <c r="H1" s="2077"/>
      <c r="I1" s="2077"/>
      <c r="J1" s="2077"/>
      <c r="K1" s="2077"/>
      <c r="L1" s="2077"/>
      <c r="M1" s="2077"/>
    </row>
    <row r="2" spans="1:14" ht="15.75" thickBot="1">
      <c r="A2" s="2077"/>
      <c r="B2" s="2076"/>
      <c r="C2" s="2076"/>
      <c r="D2" s="2076"/>
      <c r="E2" s="2076"/>
      <c r="F2" s="2076"/>
      <c r="G2" s="2076"/>
      <c r="H2" s="2076"/>
      <c r="I2" s="2076"/>
      <c r="J2" s="2076"/>
      <c r="K2" s="2076"/>
      <c r="L2" s="2076"/>
      <c r="M2" s="2077"/>
    </row>
    <row r="3" spans="1:14" ht="16.5" thickBot="1">
      <c r="A3" s="2077"/>
      <c r="B3" s="2076"/>
      <c r="C3" s="8374" t="s">
        <v>2903</v>
      </c>
      <c r="D3" s="8375"/>
      <c r="E3" s="8376"/>
      <c r="F3" s="2097"/>
      <c r="G3" s="2097"/>
      <c r="H3" s="2097"/>
      <c r="I3" s="2097"/>
      <c r="J3" s="2076"/>
      <c r="K3" s="62" t="s">
        <v>2892</v>
      </c>
      <c r="L3" s="2076"/>
      <c r="M3" s="2077"/>
    </row>
    <row r="4" spans="1:14" ht="15.75">
      <c r="A4" s="2077"/>
      <c r="B4" s="2076"/>
      <c r="C4" s="2625" t="s">
        <v>57</v>
      </c>
      <c r="D4" s="8358" t="str">
        <f>AT!D4</f>
        <v>ABC Company</v>
      </c>
      <c r="E4" s="8360"/>
      <c r="F4" s="2097"/>
      <c r="G4" s="2097"/>
      <c r="H4" s="2097"/>
      <c r="I4" s="2097"/>
      <c r="J4" s="2076"/>
      <c r="K4" s="2076"/>
      <c r="L4" s="2076"/>
      <c r="M4" s="2077"/>
    </row>
    <row r="5" spans="1:14" ht="16.5" thickBot="1">
      <c r="A5" s="2077"/>
      <c r="B5" s="2076"/>
      <c r="C5" s="2629" t="s">
        <v>2719</v>
      </c>
      <c r="D5" s="8364">
        <f>AT!D5</f>
        <v>44196</v>
      </c>
      <c r="E5" s="8366"/>
      <c r="F5" s="2098"/>
      <c r="G5" s="2098"/>
      <c r="H5" s="2098"/>
      <c r="I5" s="2098"/>
      <c r="J5" s="2076"/>
      <c r="K5" s="2076"/>
      <c r="L5" s="2076"/>
      <c r="M5" s="2077"/>
    </row>
    <row r="6" spans="1:14">
      <c r="A6" s="2077"/>
      <c r="B6" s="2076"/>
      <c r="C6" s="2076"/>
      <c r="D6" s="2076"/>
      <c r="E6" s="2076"/>
      <c r="F6" s="2076"/>
      <c r="G6" s="2076"/>
      <c r="H6" s="2076"/>
      <c r="I6" s="2076"/>
      <c r="J6" s="2076"/>
      <c r="K6" s="2076"/>
      <c r="L6" s="2076"/>
      <c r="M6" s="2077"/>
    </row>
    <row r="7" spans="1:14" ht="15.75" thickBot="1">
      <c r="A7" s="2077"/>
      <c r="B7" s="2076"/>
      <c r="C7" s="2076"/>
      <c r="D7" s="2076"/>
      <c r="E7" s="2076"/>
      <c r="F7" s="2076"/>
      <c r="G7" s="2076"/>
      <c r="H7" s="2076"/>
      <c r="I7" s="2076"/>
      <c r="J7" s="2076"/>
      <c r="K7" s="2076"/>
      <c r="L7" s="2076"/>
      <c r="M7" s="2077"/>
    </row>
    <row r="8" spans="1:14" s="198" customFormat="1" ht="25.5">
      <c r="A8" s="703"/>
      <c r="B8" s="219"/>
      <c r="C8" s="2080" t="s">
        <v>2351</v>
      </c>
      <c r="D8" s="1992" t="s">
        <v>2288</v>
      </c>
      <c r="E8" s="2117" t="s">
        <v>1187</v>
      </c>
      <c r="F8" s="1998" t="s">
        <v>2354</v>
      </c>
      <c r="G8" s="2117" t="s">
        <v>321</v>
      </c>
      <c r="H8" s="1992" t="s">
        <v>2294</v>
      </c>
      <c r="I8" s="1994" t="s">
        <v>2295</v>
      </c>
      <c r="J8" s="1992" t="s">
        <v>2296</v>
      </c>
      <c r="K8" s="1995" t="s">
        <v>2297</v>
      </c>
      <c r="L8" s="219"/>
      <c r="M8" s="703"/>
    </row>
    <row r="9" spans="1:14" s="198" customFormat="1" ht="12.75">
      <c r="A9" s="703"/>
      <c r="B9" s="219"/>
      <c r="C9" s="2083"/>
      <c r="D9" s="2122" t="s">
        <v>1418</v>
      </c>
      <c r="E9" s="2102"/>
      <c r="F9" s="2085"/>
      <c r="G9" s="2005" t="s">
        <v>2359</v>
      </c>
      <c r="H9" s="2006"/>
      <c r="I9" s="2118"/>
      <c r="J9" s="2006" t="s">
        <v>2315</v>
      </c>
      <c r="K9" s="2053"/>
      <c r="L9" s="219"/>
      <c r="M9" s="703"/>
    </row>
    <row r="10" spans="1:14" s="198" customFormat="1" ht="12.75">
      <c r="A10" s="703"/>
      <c r="B10" s="219"/>
      <c r="C10" s="2089" t="s">
        <v>392</v>
      </c>
      <c r="D10" s="2090" t="s">
        <v>409</v>
      </c>
      <c r="E10" s="2090" t="s">
        <v>410</v>
      </c>
      <c r="F10" s="2090" t="s">
        <v>411</v>
      </c>
      <c r="G10" s="2090" t="s">
        <v>412</v>
      </c>
      <c r="H10" s="2090" t="s">
        <v>413</v>
      </c>
      <c r="I10" s="2090" t="s">
        <v>414</v>
      </c>
      <c r="J10" s="2090" t="s">
        <v>415</v>
      </c>
      <c r="K10" s="2091" t="s">
        <v>416</v>
      </c>
      <c r="L10" s="2103"/>
      <c r="M10" s="2123"/>
      <c r="N10" s="7056"/>
    </row>
    <row r="11" spans="1:14" s="198" customFormat="1" ht="12.75">
      <c r="A11" s="703"/>
      <c r="B11" s="219"/>
      <c r="C11" s="2679" t="s">
        <v>2360</v>
      </c>
      <c r="D11" s="2680" t="b">
        <v>1</v>
      </c>
      <c r="E11" s="2680">
        <v>0</v>
      </c>
      <c r="F11" s="2680">
        <v>0</v>
      </c>
      <c r="G11" s="3551">
        <f>E11+F11</f>
        <v>0</v>
      </c>
      <c r="H11" s="2680">
        <v>0</v>
      </c>
      <c r="I11" s="2680">
        <v>0</v>
      </c>
      <c r="J11" s="3551">
        <f>H11+I11</f>
        <v>0</v>
      </c>
      <c r="K11" s="2674"/>
      <c r="L11" s="219"/>
      <c r="M11" s="703"/>
    </row>
    <row r="12" spans="1:14" s="198" customFormat="1" ht="12.75">
      <c r="A12" s="703"/>
      <c r="B12" s="219"/>
      <c r="C12" s="2679" t="s">
        <v>2361</v>
      </c>
      <c r="D12" s="2680" t="b">
        <v>0</v>
      </c>
      <c r="E12" s="2680">
        <v>0</v>
      </c>
      <c r="F12" s="2680">
        <v>0</v>
      </c>
      <c r="G12" s="3551">
        <v>0</v>
      </c>
      <c r="H12" s="2680">
        <v>0</v>
      </c>
      <c r="I12" s="2680">
        <v>0</v>
      </c>
      <c r="J12" s="3551">
        <f>H12+I12</f>
        <v>0</v>
      </c>
      <c r="K12" s="2674"/>
      <c r="L12" s="219"/>
      <c r="M12" s="703"/>
    </row>
    <row r="13" spans="1:14" s="198" customFormat="1" ht="12.75">
      <c r="A13" s="703"/>
      <c r="B13" s="219"/>
      <c r="C13" s="2679" t="s">
        <v>2362</v>
      </c>
      <c r="D13" s="2680" t="b">
        <v>1</v>
      </c>
      <c r="E13" s="2680">
        <v>0</v>
      </c>
      <c r="F13" s="2680">
        <v>0</v>
      </c>
      <c r="G13" s="3551">
        <v>0</v>
      </c>
      <c r="H13" s="2680">
        <v>0</v>
      </c>
      <c r="I13" s="2680">
        <v>0</v>
      </c>
      <c r="J13" s="3551">
        <f>H13+I13</f>
        <v>0</v>
      </c>
      <c r="K13" s="2674"/>
      <c r="L13" s="219"/>
      <c r="M13" s="703"/>
    </row>
    <row r="14" spans="1:14" s="198" customFormat="1" ht="12.75" hidden="1">
      <c r="A14" s="703"/>
      <c r="B14" s="219"/>
      <c r="C14" s="3546"/>
      <c r="D14" s="2680" t="b">
        <v>1</v>
      </c>
      <c r="E14" s="2680">
        <v>0</v>
      </c>
      <c r="F14" s="2680">
        <v>0</v>
      </c>
      <c r="G14" s="3551">
        <v>0</v>
      </c>
      <c r="H14" s="2680">
        <v>0</v>
      </c>
      <c r="I14" s="2680">
        <v>0</v>
      </c>
      <c r="J14" s="3551">
        <f t="shared" ref="J14:J50" si="0">H14+I14</f>
        <v>0</v>
      </c>
      <c r="K14" s="2674"/>
      <c r="L14" s="219"/>
      <c r="M14" s="703"/>
    </row>
    <row r="15" spans="1:14" s="198" customFormat="1" ht="12.75" hidden="1">
      <c r="A15" s="703"/>
      <c r="B15" s="219"/>
      <c r="C15" s="3546"/>
      <c r="D15" s="2680" t="b">
        <v>1</v>
      </c>
      <c r="E15" s="2680">
        <v>0</v>
      </c>
      <c r="F15" s="2680">
        <v>0</v>
      </c>
      <c r="G15" s="3551">
        <v>0</v>
      </c>
      <c r="H15" s="2680">
        <v>0</v>
      </c>
      <c r="I15" s="2680">
        <v>0</v>
      </c>
      <c r="J15" s="3551">
        <f t="shared" si="0"/>
        <v>0</v>
      </c>
      <c r="K15" s="2674"/>
      <c r="L15" s="219"/>
      <c r="M15" s="703"/>
    </row>
    <row r="16" spans="1:14" s="198" customFormat="1" ht="12.75" hidden="1">
      <c r="A16" s="703"/>
      <c r="B16" s="219"/>
      <c r="C16" s="3546"/>
      <c r="D16" s="2680" t="b">
        <v>1</v>
      </c>
      <c r="E16" s="2680">
        <v>0</v>
      </c>
      <c r="F16" s="2680">
        <v>0</v>
      </c>
      <c r="G16" s="3551">
        <v>0</v>
      </c>
      <c r="H16" s="2680">
        <v>0</v>
      </c>
      <c r="I16" s="2680">
        <v>0</v>
      </c>
      <c r="J16" s="3551">
        <f t="shared" si="0"/>
        <v>0</v>
      </c>
      <c r="K16" s="2674"/>
      <c r="L16" s="219"/>
      <c r="M16" s="703"/>
    </row>
    <row r="17" spans="1:13" s="198" customFormat="1" ht="12.75" hidden="1">
      <c r="A17" s="703"/>
      <c r="B17" s="219"/>
      <c r="C17" s="3546"/>
      <c r="D17" s="2680" t="b">
        <v>1</v>
      </c>
      <c r="E17" s="2680">
        <v>0</v>
      </c>
      <c r="F17" s="2680">
        <v>0</v>
      </c>
      <c r="G17" s="3551">
        <v>0</v>
      </c>
      <c r="H17" s="2680">
        <v>0</v>
      </c>
      <c r="I17" s="2680">
        <v>0</v>
      </c>
      <c r="J17" s="3551">
        <f t="shared" si="0"/>
        <v>0</v>
      </c>
      <c r="K17" s="2674"/>
      <c r="L17" s="219"/>
      <c r="M17" s="703"/>
    </row>
    <row r="18" spans="1:13" s="198" customFormat="1" ht="12.75" hidden="1">
      <c r="A18" s="703"/>
      <c r="B18" s="219"/>
      <c r="C18" s="3546"/>
      <c r="D18" s="2680" t="b">
        <v>1</v>
      </c>
      <c r="E18" s="2680">
        <v>0</v>
      </c>
      <c r="F18" s="2680">
        <v>0</v>
      </c>
      <c r="G18" s="3551">
        <v>0</v>
      </c>
      <c r="H18" s="2680">
        <v>0</v>
      </c>
      <c r="I18" s="2680">
        <v>0</v>
      </c>
      <c r="J18" s="3551">
        <f t="shared" si="0"/>
        <v>0</v>
      </c>
      <c r="K18" s="2674"/>
      <c r="L18" s="219"/>
      <c r="M18" s="703"/>
    </row>
    <row r="19" spans="1:13" s="198" customFormat="1" ht="12.75" hidden="1">
      <c r="A19" s="703"/>
      <c r="B19" s="219"/>
      <c r="C19" s="3546"/>
      <c r="D19" s="2680" t="b">
        <v>1</v>
      </c>
      <c r="E19" s="2680">
        <v>0</v>
      </c>
      <c r="F19" s="2680">
        <v>0</v>
      </c>
      <c r="G19" s="3551">
        <v>0</v>
      </c>
      <c r="H19" s="2680">
        <v>0</v>
      </c>
      <c r="I19" s="2680">
        <v>0</v>
      </c>
      <c r="J19" s="3551">
        <f t="shared" si="0"/>
        <v>0</v>
      </c>
      <c r="K19" s="2674"/>
      <c r="L19" s="219"/>
      <c r="M19" s="703"/>
    </row>
    <row r="20" spans="1:13" s="198" customFormat="1" ht="12.75" hidden="1">
      <c r="A20" s="703"/>
      <c r="B20" s="219"/>
      <c r="C20" s="3546"/>
      <c r="D20" s="2680" t="b">
        <v>1</v>
      </c>
      <c r="E20" s="2680">
        <v>0</v>
      </c>
      <c r="F20" s="2680">
        <v>0</v>
      </c>
      <c r="G20" s="3551">
        <v>0</v>
      </c>
      <c r="H20" s="2680">
        <v>0</v>
      </c>
      <c r="I20" s="2680">
        <v>0</v>
      </c>
      <c r="J20" s="3551">
        <f t="shared" si="0"/>
        <v>0</v>
      </c>
      <c r="K20" s="2674"/>
      <c r="L20" s="219"/>
      <c r="M20" s="703"/>
    </row>
    <row r="21" spans="1:13" s="198" customFormat="1" ht="12.75" hidden="1">
      <c r="A21" s="703"/>
      <c r="B21" s="219"/>
      <c r="C21" s="3546"/>
      <c r="D21" s="2680" t="b">
        <v>1</v>
      </c>
      <c r="E21" s="2680">
        <v>0</v>
      </c>
      <c r="F21" s="2680">
        <v>0</v>
      </c>
      <c r="G21" s="3551">
        <v>0</v>
      </c>
      <c r="H21" s="2680">
        <v>0</v>
      </c>
      <c r="I21" s="2680">
        <v>0</v>
      </c>
      <c r="J21" s="3551">
        <f t="shared" si="0"/>
        <v>0</v>
      </c>
      <c r="K21" s="2674"/>
      <c r="L21" s="219"/>
      <c r="M21" s="703"/>
    </row>
    <row r="22" spans="1:13" s="198" customFormat="1" ht="12.75" hidden="1">
      <c r="A22" s="703"/>
      <c r="B22" s="219"/>
      <c r="C22" s="3546"/>
      <c r="D22" s="2680" t="b">
        <v>1</v>
      </c>
      <c r="E22" s="2680">
        <v>0</v>
      </c>
      <c r="F22" s="2680">
        <v>0</v>
      </c>
      <c r="G22" s="3551">
        <v>0</v>
      </c>
      <c r="H22" s="2680">
        <v>0</v>
      </c>
      <c r="I22" s="2680">
        <v>0</v>
      </c>
      <c r="J22" s="3551">
        <f t="shared" si="0"/>
        <v>0</v>
      </c>
      <c r="K22" s="2674"/>
      <c r="L22" s="219"/>
      <c r="M22" s="703"/>
    </row>
    <row r="23" spans="1:13" s="198" customFormat="1" ht="12.75" hidden="1">
      <c r="A23" s="703"/>
      <c r="B23" s="219"/>
      <c r="C23" s="3546"/>
      <c r="D23" s="2680" t="b">
        <v>1</v>
      </c>
      <c r="E23" s="2680">
        <v>0</v>
      </c>
      <c r="F23" s="2680">
        <v>0</v>
      </c>
      <c r="G23" s="3551">
        <v>0</v>
      </c>
      <c r="H23" s="2680">
        <v>0</v>
      </c>
      <c r="I23" s="2680">
        <v>0</v>
      </c>
      <c r="J23" s="3551">
        <f t="shared" si="0"/>
        <v>0</v>
      </c>
      <c r="K23" s="2674"/>
      <c r="L23" s="219"/>
      <c r="M23" s="703"/>
    </row>
    <row r="24" spans="1:13" s="198" customFormat="1" ht="12.75" hidden="1">
      <c r="A24" s="703"/>
      <c r="B24" s="219"/>
      <c r="C24" s="3546"/>
      <c r="D24" s="2680" t="b">
        <v>1</v>
      </c>
      <c r="E24" s="2680">
        <v>0</v>
      </c>
      <c r="F24" s="2680">
        <v>0</v>
      </c>
      <c r="G24" s="3551">
        <v>0</v>
      </c>
      <c r="H24" s="2680">
        <v>0</v>
      </c>
      <c r="I24" s="2680">
        <v>0</v>
      </c>
      <c r="J24" s="3551">
        <f t="shared" si="0"/>
        <v>0</v>
      </c>
      <c r="K24" s="2674"/>
      <c r="L24" s="219"/>
      <c r="M24" s="703"/>
    </row>
    <row r="25" spans="1:13" s="198" customFormat="1" ht="12.75" hidden="1">
      <c r="A25" s="703"/>
      <c r="B25" s="219"/>
      <c r="C25" s="3546"/>
      <c r="D25" s="2680" t="b">
        <v>1</v>
      </c>
      <c r="E25" s="2680">
        <v>0</v>
      </c>
      <c r="F25" s="2680">
        <v>0</v>
      </c>
      <c r="G25" s="3551">
        <v>0</v>
      </c>
      <c r="H25" s="2680">
        <v>0</v>
      </c>
      <c r="I25" s="2680">
        <v>0</v>
      </c>
      <c r="J25" s="3551">
        <f t="shared" si="0"/>
        <v>0</v>
      </c>
      <c r="K25" s="2674"/>
      <c r="L25" s="219"/>
      <c r="M25" s="703"/>
    </row>
    <row r="26" spans="1:13" s="198" customFormat="1" ht="12.75" hidden="1">
      <c r="A26" s="703"/>
      <c r="B26" s="219"/>
      <c r="C26" s="3546"/>
      <c r="D26" s="2680" t="b">
        <v>1</v>
      </c>
      <c r="E26" s="2680">
        <v>0</v>
      </c>
      <c r="F26" s="2680">
        <v>0</v>
      </c>
      <c r="G26" s="3551">
        <v>0</v>
      </c>
      <c r="H26" s="2680">
        <v>0</v>
      </c>
      <c r="I26" s="2680">
        <v>0</v>
      </c>
      <c r="J26" s="3551">
        <f t="shared" si="0"/>
        <v>0</v>
      </c>
      <c r="K26" s="2674"/>
      <c r="L26" s="219"/>
      <c r="M26" s="703"/>
    </row>
    <row r="27" spans="1:13" s="198" customFormat="1" ht="12.75" hidden="1">
      <c r="A27" s="703"/>
      <c r="B27" s="219"/>
      <c r="C27" s="3546"/>
      <c r="D27" s="2680" t="b">
        <v>1</v>
      </c>
      <c r="E27" s="2680">
        <v>0</v>
      </c>
      <c r="F27" s="2680">
        <v>0</v>
      </c>
      <c r="G27" s="3551">
        <v>0</v>
      </c>
      <c r="H27" s="2680">
        <v>0</v>
      </c>
      <c r="I27" s="2680">
        <v>0</v>
      </c>
      <c r="J27" s="3551">
        <f t="shared" si="0"/>
        <v>0</v>
      </c>
      <c r="K27" s="2674"/>
      <c r="L27" s="219"/>
      <c r="M27" s="703"/>
    </row>
    <row r="28" spans="1:13" s="198" customFormat="1" ht="12.75" hidden="1">
      <c r="A28" s="703"/>
      <c r="B28" s="219"/>
      <c r="C28" s="3546"/>
      <c r="D28" s="2680" t="b">
        <v>1</v>
      </c>
      <c r="E28" s="2680">
        <v>0</v>
      </c>
      <c r="F28" s="2680">
        <v>0</v>
      </c>
      <c r="G28" s="3551">
        <v>0</v>
      </c>
      <c r="H28" s="2680">
        <v>0</v>
      </c>
      <c r="I28" s="2680">
        <v>0</v>
      </c>
      <c r="J28" s="3551">
        <f t="shared" si="0"/>
        <v>0</v>
      </c>
      <c r="K28" s="2674"/>
      <c r="L28" s="219"/>
      <c r="M28" s="703"/>
    </row>
    <row r="29" spans="1:13" s="198" customFormat="1" ht="12.75" hidden="1">
      <c r="A29" s="703"/>
      <c r="B29" s="219"/>
      <c r="C29" s="3546"/>
      <c r="D29" s="2680" t="b">
        <v>1</v>
      </c>
      <c r="E29" s="2680">
        <v>0</v>
      </c>
      <c r="F29" s="2680">
        <v>0</v>
      </c>
      <c r="G29" s="3551">
        <v>0</v>
      </c>
      <c r="H29" s="2680">
        <v>0</v>
      </c>
      <c r="I29" s="2680">
        <v>0</v>
      </c>
      <c r="J29" s="3551">
        <f t="shared" si="0"/>
        <v>0</v>
      </c>
      <c r="K29" s="2674"/>
      <c r="L29" s="219"/>
      <c r="M29" s="703"/>
    </row>
    <row r="30" spans="1:13" s="198" customFormat="1" ht="12.75" hidden="1">
      <c r="A30" s="703"/>
      <c r="B30" s="219"/>
      <c r="C30" s="3546"/>
      <c r="D30" s="2680" t="b">
        <v>1</v>
      </c>
      <c r="E30" s="2680">
        <v>0</v>
      </c>
      <c r="F30" s="2680">
        <v>0</v>
      </c>
      <c r="G30" s="3551">
        <v>0</v>
      </c>
      <c r="H30" s="2680">
        <v>0</v>
      </c>
      <c r="I30" s="2680">
        <v>0</v>
      </c>
      <c r="J30" s="3551">
        <f t="shared" si="0"/>
        <v>0</v>
      </c>
      <c r="K30" s="2674"/>
      <c r="L30" s="219"/>
      <c r="M30" s="703"/>
    </row>
    <row r="31" spans="1:13" s="198" customFormat="1" ht="12.75" hidden="1">
      <c r="A31" s="703"/>
      <c r="B31" s="219"/>
      <c r="C31" s="3546"/>
      <c r="D31" s="2680" t="b">
        <v>1</v>
      </c>
      <c r="E31" s="2680">
        <v>0</v>
      </c>
      <c r="F31" s="2680">
        <v>0</v>
      </c>
      <c r="G31" s="3551">
        <v>0</v>
      </c>
      <c r="H31" s="2680">
        <v>0</v>
      </c>
      <c r="I31" s="2680">
        <v>0</v>
      </c>
      <c r="J31" s="3551">
        <f t="shared" si="0"/>
        <v>0</v>
      </c>
      <c r="K31" s="2674"/>
      <c r="L31" s="219"/>
      <c r="M31" s="703"/>
    </row>
    <row r="32" spans="1:13" s="198" customFormat="1" ht="12.75" hidden="1">
      <c r="A32" s="703"/>
      <c r="B32" s="219"/>
      <c r="C32" s="3546"/>
      <c r="D32" s="2680" t="b">
        <v>1</v>
      </c>
      <c r="E32" s="2680">
        <v>0</v>
      </c>
      <c r="F32" s="2680">
        <v>0</v>
      </c>
      <c r="G32" s="3551">
        <v>0</v>
      </c>
      <c r="H32" s="2680">
        <v>0</v>
      </c>
      <c r="I32" s="2680">
        <v>0</v>
      </c>
      <c r="J32" s="3551">
        <f t="shared" si="0"/>
        <v>0</v>
      </c>
      <c r="K32" s="2674"/>
      <c r="L32" s="219"/>
      <c r="M32" s="703"/>
    </row>
    <row r="33" spans="1:13" s="198" customFormat="1" ht="12.75" hidden="1">
      <c r="A33" s="703"/>
      <c r="B33" s="219"/>
      <c r="C33" s="3546"/>
      <c r="D33" s="2680" t="b">
        <v>1</v>
      </c>
      <c r="E33" s="2680">
        <v>0</v>
      </c>
      <c r="F33" s="2680">
        <v>0</v>
      </c>
      <c r="G33" s="3551">
        <v>0</v>
      </c>
      <c r="H33" s="2680">
        <v>0</v>
      </c>
      <c r="I33" s="2680">
        <v>0</v>
      </c>
      <c r="J33" s="3551">
        <f t="shared" si="0"/>
        <v>0</v>
      </c>
      <c r="K33" s="2674"/>
      <c r="L33" s="219"/>
      <c r="M33" s="703"/>
    </row>
    <row r="34" spans="1:13" s="198" customFormat="1" ht="12.75" hidden="1">
      <c r="A34" s="703"/>
      <c r="B34" s="219"/>
      <c r="C34" s="3546"/>
      <c r="D34" s="2680" t="b">
        <v>1</v>
      </c>
      <c r="E34" s="2680">
        <v>0</v>
      </c>
      <c r="F34" s="2680">
        <v>0</v>
      </c>
      <c r="G34" s="3551">
        <v>0</v>
      </c>
      <c r="H34" s="2680">
        <v>0</v>
      </c>
      <c r="I34" s="2680">
        <v>0</v>
      </c>
      <c r="J34" s="3551">
        <f t="shared" si="0"/>
        <v>0</v>
      </c>
      <c r="K34" s="2674"/>
      <c r="L34" s="219"/>
      <c r="M34" s="703"/>
    </row>
    <row r="35" spans="1:13" s="198" customFormat="1" ht="12.75" hidden="1">
      <c r="A35" s="703"/>
      <c r="B35" s="219"/>
      <c r="C35" s="3546"/>
      <c r="D35" s="2680" t="b">
        <v>1</v>
      </c>
      <c r="E35" s="2680">
        <v>0</v>
      </c>
      <c r="F35" s="2680">
        <v>0</v>
      </c>
      <c r="G35" s="3551">
        <v>0</v>
      </c>
      <c r="H35" s="2680">
        <v>0</v>
      </c>
      <c r="I35" s="2680">
        <v>0</v>
      </c>
      <c r="J35" s="3551">
        <f t="shared" si="0"/>
        <v>0</v>
      </c>
      <c r="K35" s="2674"/>
      <c r="L35" s="219"/>
      <c r="M35" s="703"/>
    </row>
    <row r="36" spans="1:13" s="198" customFormat="1" ht="12.75" hidden="1">
      <c r="A36" s="703"/>
      <c r="B36" s="219"/>
      <c r="C36" s="3546"/>
      <c r="D36" s="2680" t="b">
        <v>1</v>
      </c>
      <c r="E36" s="2680">
        <v>0</v>
      </c>
      <c r="F36" s="2680">
        <v>0</v>
      </c>
      <c r="G36" s="3551">
        <v>0</v>
      </c>
      <c r="H36" s="2680">
        <v>0</v>
      </c>
      <c r="I36" s="2680">
        <v>0</v>
      </c>
      <c r="J36" s="3551">
        <f t="shared" si="0"/>
        <v>0</v>
      </c>
      <c r="K36" s="2674"/>
      <c r="L36" s="219"/>
      <c r="M36" s="703"/>
    </row>
    <row r="37" spans="1:13" s="198" customFormat="1" ht="12.75" hidden="1">
      <c r="A37" s="703"/>
      <c r="B37" s="219"/>
      <c r="C37" s="3546"/>
      <c r="D37" s="2680" t="b">
        <v>1</v>
      </c>
      <c r="E37" s="2680">
        <v>0</v>
      </c>
      <c r="F37" s="2680">
        <v>0</v>
      </c>
      <c r="G37" s="3551">
        <v>0</v>
      </c>
      <c r="H37" s="2680">
        <v>0</v>
      </c>
      <c r="I37" s="2680">
        <v>0</v>
      </c>
      <c r="J37" s="3551">
        <f t="shared" si="0"/>
        <v>0</v>
      </c>
      <c r="K37" s="2674"/>
      <c r="L37" s="219"/>
      <c r="M37" s="703"/>
    </row>
    <row r="38" spans="1:13" s="198" customFormat="1" ht="12.75" hidden="1">
      <c r="A38" s="703"/>
      <c r="B38" s="219"/>
      <c r="C38" s="3546"/>
      <c r="D38" s="2680" t="b">
        <v>1</v>
      </c>
      <c r="E38" s="2680">
        <v>0</v>
      </c>
      <c r="F38" s="2680">
        <v>0</v>
      </c>
      <c r="G38" s="3551">
        <v>0</v>
      </c>
      <c r="H38" s="2680">
        <v>0</v>
      </c>
      <c r="I38" s="2680">
        <v>0</v>
      </c>
      <c r="J38" s="3551">
        <f t="shared" si="0"/>
        <v>0</v>
      </c>
      <c r="K38" s="2674"/>
      <c r="L38" s="219"/>
      <c r="M38" s="703"/>
    </row>
    <row r="39" spans="1:13" s="198" customFormat="1" ht="12.75" hidden="1">
      <c r="A39" s="703"/>
      <c r="B39" s="219"/>
      <c r="C39" s="3546"/>
      <c r="D39" s="2680" t="b">
        <v>1</v>
      </c>
      <c r="E39" s="2680">
        <v>0</v>
      </c>
      <c r="F39" s="2680">
        <v>0</v>
      </c>
      <c r="G39" s="3551">
        <v>0</v>
      </c>
      <c r="H39" s="2680">
        <v>0</v>
      </c>
      <c r="I39" s="2680">
        <v>0</v>
      </c>
      <c r="J39" s="3551">
        <f t="shared" si="0"/>
        <v>0</v>
      </c>
      <c r="K39" s="2674"/>
      <c r="L39" s="219"/>
      <c r="M39" s="703"/>
    </row>
    <row r="40" spans="1:13" s="198" customFormat="1" ht="12.75" hidden="1">
      <c r="A40" s="703"/>
      <c r="B40" s="219"/>
      <c r="C40" s="3546"/>
      <c r="D40" s="2680" t="b">
        <v>1</v>
      </c>
      <c r="E40" s="2680">
        <v>0</v>
      </c>
      <c r="F40" s="2680">
        <v>0</v>
      </c>
      <c r="G40" s="3551">
        <v>0</v>
      </c>
      <c r="H40" s="2680">
        <v>0</v>
      </c>
      <c r="I40" s="2680">
        <v>0</v>
      </c>
      <c r="J40" s="3551">
        <f t="shared" si="0"/>
        <v>0</v>
      </c>
      <c r="K40" s="2674"/>
      <c r="L40" s="219"/>
      <c r="M40" s="703"/>
    </row>
    <row r="41" spans="1:13" s="198" customFormat="1" ht="12.75" hidden="1">
      <c r="A41" s="703"/>
      <c r="B41" s="219"/>
      <c r="C41" s="3546"/>
      <c r="D41" s="2680" t="b">
        <v>1</v>
      </c>
      <c r="E41" s="2680">
        <v>0</v>
      </c>
      <c r="F41" s="2680">
        <v>0</v>
      </c>
      <c r="G41" s="3551">
        <v>0</v>
      </c>
      <c r="H41" s="2680">
        <v>0</v>
      </c>
      <c r="I41" s="2680">
        <v>0</v>
      </c>
      <c r="J41" s="3551">
        <f t="shared" si="0"/>
        <v>0</v>
      </c>
      <c r="K41" s="2674"/>
      <c r="L41" s="219"/>
      <c r="M41" s="703"/>
    </row>
    <row r="42" spans="1:13" s="198" customFormat="1" ht="12.75" hidden="1">
      <c r="A42" s="703"/>
      <c r="B42" s="219"/>
      <c r="C42" s="3546"/>
      <c r="D42" s="2680" t="b">
        <v>1</v>
      </c>
      <c r="E42" s="2680">
        <v>0</v>
      </c>
      <c r="F42" s="2680">
        <v>0</v>
      </c>
      <c r="G42" s="3551">
        <v>0</v>
      </c>
      <c r="H42" s="2680">
        <v>0</v>
      </c>
      <c r="I42" s="2680">
        <v>0</v>
      </c>
      <c r="J42" s="3551">
        <f t="shared" si="0"/>
        <v>0</v>
      </c>
      <c r="K42" s="2674"/>
      <c r="L42" s="219"/>
      <c r="M42" s="703"/>
    </row>
    <row r="43" spans="1:13" s="198" customFormat="1" ht="12.75" hidden="1">
      <c r="A43" s="703"/>
      <c r="B43" s="219"/>
      <c r="C43" s="3546"/>
      <c r="D43" s="2680" t="b">
        <v>1</v>
      </c>
      <c r="E43" s="2680">
        <v>0</v>
      </c>
      <c r="F43" s="2680">
        <v>0</v>
      </c>
      <c r="G43" s="3551">
        <v>0</v>
      </c>
      <c r="H43" s="2680">
        <v>0</v>
      </c>
      <c r="I43" s="2680">
        <v>0</v>
      </c>
      <c r="J43" s="3551">
        <f t="shared" si="0"/>
        <v>0</v>
      </c>
      <c r="K43" s="2674"/>
      <c r="L43" s="219"/>
      <c r="M43" s="703"/>
    </row>
    <row r="44" spans="1:13" s="198" customFormat="1" ht="12.75" hidden="1">
      <c r="A44" s="703"/>
      <c r="B44" s="219"/>
      <c r="C44" s="3546"/>
      <c r="D44" s="2680" t="b">
        <v>1</v>
      </c>
      <c r="E44" s="2680">
        <v>0</v>
      </c>
      <c r="F44" s="2680">
        <v>0</v>
      </c>
      <c r="G44" s="3551">
        <v>0</v>
      </c>
      <c r="H44" s="2680">
        <v>0</v>
      </c>
      <c r="I44" s="2680">
        <v>0</v>
      </c>
      <c r="J44" s="3551">
        <f t="shared" si="0"/>
        <v>0</v>
      </c>
      <c r="K44" s="2674"/>
      <c r="L44" s="219"/>
      <c r="M44" s="703"/>
    </row>
    <row r="45" spans="1:13" s="198" customFormat="1" ht="12.75" hidden="1">
      <c r="A45" s="703"/>
      <c r="B45" s="219"/>
      <c r="C45" s="3546"/>
      <c r="D45" s="2680" t="b">
        <v>1</v>
      </c>
      <c r="E45" s="2680">
        <v>0</v>
      </c>
      <c r="F45" s="2680">
        <v>0</v>
      </c>
      <c r="G45" s="3551">
        <v>0</v>
      </c>
      <c r="H45" s="2680">
        <v>0</v>
      </c>
      <c r="I45" s="2680">
        <v>0</v>
      </c>
      <c r="J45" s="3551">
        <f t="shared" si="0"/>
        <v>0</v>
      </c>
      <c r="K45" s="2674"/>
      <c r="L45" s="219"/>
      <c r="M45" s="703"/>
    </row>
    <row r="46" spans="1:13" s="198" customFormat="1" ht="12.75" hidden="1">
      <c r="A46" s="703"/>
      <c r="B46" s="219"/>
      <c r="C46" s="3546"/>
      <c r="D46" s="2680" t="b">
        <v>1</v>
      </c>
      <c r="E46" s="2680">
        <v>0</v>
      </c>
      <c r="F46" s="2680">
        <v>0</v>
      </c>
      <c r="G46" s="3551">
        <v>0</v>
      </c>
      <c r="H46" s="2680">
        <v>0</v>
      </c>
      <c r="I46" s="2680">
        <v>0</v>
      </c>
      <c r="J46" s="3551">
        <f t="shared" si="0"/>
        <v>0</v>
      </c>
      <c r="K46" s="2674"/>
      <c r="L46" s="219"/>
      <c r="M46" s="703"/>
    </row>
    <row r="47" spans="1:13" s="198" customFormat="1" ht="12.75" hidden="1">
      <c r="A47" s="703"/>
      <c r="B47" s="219"/>
      <c r="C47" s="3546"/>
      <c r="D47" s="2680" t="b">
        <v>1</v>
      </c>
      <c r="E47" s="2680">
        <v>0</v>
      </c>
      <c r="F47" s="2680">
        <v>0</v>
      </c>
      <c r="G47" s="3551">
        <v>0</v>
      </c>
      <c r="H47" s="2680">
        <v>0</v>
      </c>
      <c r="I47" s="2680">
        <v>0</v>
      </c>
      <c r="J47" s="3551">
        <f t="shared" si="0"/>
        <v>0</v>
      </c>
      <c r="K47" s="2674"/>
      <c r="L47" s="219"/>
      <c r="M47" s="703"/>
    </row>
    <row r="48" spans="1:13" s="198" customFormat="1" ht="12.75" hidden="1">
      <c r="A48" s="703"/>
      <c r="B48" s="219"/>
      <c r="C48" s="3546"/>
      <c r="D48" s="2680" t="b">
        <v>1</v>
      </c>
      <c r="E48" s="2680">
        <v>0</v>
      </c>
      <c r="F48" s="2680">
        <v>0</v>
      </c>
      <c r="G48" s="3551">
        <v>0</v>
      </c>
      <c r="H48" s="2680">
        <v>0</v>
      </c>
      <c r="I48" s="2680">
        <v>0</v>
      </c>
      <c r="J48" s="3551">
        <f t="shared" si="0"/>
        <v>0</v>
      </c>
      <c r="K48" s="2674"/>
      <c r="L48" s="219"/>
      <c r="M48" s="703"/>
    </row>
    <row r="49" spans="1:13" s="198" customFormat="1" ht="12.75" hidden="1">
      <c r="A49" s="703"/>
      <c r="B49" s="219"/>
      <c r="C49" s="3546"/>
      <c r="D49" s="2680" t="b">
        <v>1</v>
      </c>
      <c r="E49" s="2680">
        <v>0</v>
      </c>
      <c r="F49" s="2680">
        <v>0</v>
      </c>
      <c r="G49" s="3551">
        <v>0</v>
      </c>
      <c r="H49" s="2680">
        <v>0</v>
      </c>
      <c r="I49" s="2680">
        <v>0</v>
      </c>
      <c r="J49" s="3551">
        <f t="shared" si="0"/>
        <v>0</v>
      </c>
      <c r="K49" s="2674"/>
      <c r="L49" s="219"/>
      <c r="M49" s="703"/>
    </row>
    <row r="50" spans="1:13" s="198" customFormat="1" ht="12.75" hidden="1">
      <c r="A50" s="703"/>
      <c r="B50" s="219"/>
      <c r="C50" s="3546"/>
      <c r="D50" s="2680" t="b">
        <v>1</v>
      </c>
      <c r="E50" s="2680">
        <v>0</v>
      </c>
      <c r="F50" s="2680">
        <v>0</v>
      </c>
      <c r="G50" s="3551">
        <v>0</v>
      </c>
      <c r="H50" s="2680">
        <v>0</v>
      </c>
      <c r="I50" s="2680">
        <v>0</v>
      </c>
      <c r="J50" s="3551">
        <f t="shared" si="0"/>
        <v>0</v>
      </c>
      <c r="K50" s="2674"/>
      <c r="L50" s="219"/>
      <c r="M50" s="703"/>
    </row>
    <row r="51" spans="1:13" s="198" customFormat="1" ht="12.75">
      <c r="A51" s="703"/>
      <c r="B51" s="219"/>
      <c r="C51" s="246" t="s">
        <v>580</v>
      </c>
      <c r="D51" s="220"/>
      <c r="E51" s="3205">
        <f t="shared" ref="E51:J51" si="1">SUMIF($D$11:$D$50,"TRUE",E11:E50)</f>
        <v>0</v>
      </c>
      <c r="F51" s="3205">
        <f t="shared" si="1"/>
        <v>0</v>
      </c>
      <c r="G51" s="3205">
        <f t="shared" si="1"/>
        <v>0</v>
      </c>
      <c r="H51" s="3205">
        <f t="shared" si="1"/>
        <v>0</v>
      </c>
      <c r="I51" s="3205">
        <f t="shared" si="1"/>
        <v>0</v>
      </c>
      <c r="J51" s="3205">
        <f t="shared" si="1"/>
        <v>0</v>
      </c>
      <c r="K51" s="2674"/>
      <c r="L51" s="219"/>
      <c r="M51" s="703"/>
    </row>
    <row r="52" spans="1:13" s="198" customFormat="1" ht="13.5" thickBot="1">
      <c r="A52" s="703"/>
      <c r="B52" s="219"/>
      <c r="C52" s="700" t="s">
        <v>2235</v>
      </c>
      <c r="D52" s="2096"/>
      <c r="E52" s="3552">
        <f t="shared" ref="E52:J52" si="2">SUM(E11:E50)</f>
        <v>0</v>
      </c>
      <c r="F52" s="3552">
        <f t="shared" si="2"/>
        <v>0</v>
      </c>
      <c r="G52" s="3552">
        <f t="shared" si="2"/>
        <v>0</v>
      </c>
      <c r="H52" s="3552">
        <f t="shared" si="2"/>
        <v>0</v>
      </c>
      <c r="I52" s="3552">
        <f t="shared" si="2"/>
        <v>0</v>
      </c>
      <c r="J52" s="3552">
        <f t="shared" si="2"/>
        <v>0</v>
      </c>
      <c r="K52" s="2681"/>
      <c r="L52" s="219"/>
      <c r="M52" s="703"/>
    </row>
    <row r="53" spans="1:13">
      <c r="A53" s="2077"/>
      <c r="B53" s="2076"/>
      <c r="C53" s="2076"/>
      <c r="D53" s="2076"/>
      <c r="E53" s="2076"/>
      <c r="F53" s="2076"/>
      <c r="G53" s="2076"/>
      <c r="H53" s="2076"/>
      <c r="I53" s="2076"/>
      <c r="J53" s="2076"/>
      <c r="K53" s="2076"/>
      <c r="L53" s="2076"/>
      <c r="M53" s="2077"/>
    </row>
    <row r="54" spans="1:13" ht="15.75" thickBot="1">
      <c r="A54" s="2077"/>
      <c r="B54" s="2076"/>
      <c r="C54" s="2076"/>
      <c r="D54" s="2076"/>
      <c r="E54" s="2076"/>
      <c r="F54" s="2076"/>
      <c r="G54" s="2076"/>
      <c r="H54" s="2076"/>
      <c r="I54" s="2076"/>
      <c r="J54" s="2076"/>
      <c r="K54" s="2076"/>
      <c r="L54" s="2076"/>
      <c r="M54" s="2077"/>
    </row>
    <row r="55" spans="1:13" ht="26.25">
      <c r="A55" s="2077"/>
      <c r="B55" s="2076"/>
      <c r="C55" s="2076"/>
      <c r="D55" s="2076"/>
      <c r="E55" s="85"/>
      <c r="F55" s="2121" t="s">
        <v>2294</v>
      </c>
      <c r="G55" s="2108" t="s">
        <v>2295</v>
      </c>
      <c r="H55" s="2124" t="s">
        <v>2296</v>
      </c>
      <c r="I55" s="2076"/>
      <c r="J55" s="2076"/>
      <c r="K55" s="2076"/>
      <c r="L55" s="2076"/>
      <c r="M55" s="2077"/>
    </row>
    <row r="56" spans="1:13" ht="15.75">
      <c r="A56" s="2077"/>
      <c r="B56" s="2076"/>
      <c r="C56" s="2076"/>
      <c r="D56" s="2076"/>
      <c r="E56" s="662" t="s">
        <v>580</v>
      </c>
      <c r="F56" s="3209">
        <f t="shared" ref="F56:H57" si="3">H51</f>
        <v>0</v>
      </c>
      <c r="G56" s="3210">
        <f t="shared" si="3"/>
        <v>0</v>
      </c>
      <c r="H56" s="3211">
        <f t="shared" si="3"/>
        <v>0</v>
      </c>
      <c r="I56" s="2076"/>
      <c r="J56" s="2076"/>
      <c r="K56" s="2076"/>
      <c r="L56" s="2076"/>
      <c r="M56" s="2077"/>
    </row>
    <row r="57" spans="1:13" ht="16.5" thickBot="1">
      <c r="A57" s="2077"/>
      <c r="B57" s="2076"/>
      <c r="C57" s="2076"/>
      <c r="D57" s="2076"/>
      <c r="E57" s="662" t="s">
        <v>44</v>
      </c>
      <c r="F57" s="3212">
        <f t="shared" si="3"/>
        <v>0</v>
      </c>
      <c r="G57" s="3213">
        <f t="shared" si="3"/>
        <v>0</v>
      </c>
      <c r="H57" s="3214">
        <f t="shared" si="3"/>
        <v>0</v>
      </c>
      <c r="I57" s="2076"/>
      <c r="J57" s="2076"/>
      <c r="K57" s="2076"/>
      <c r="L57" s="2076"/>
      <c r="M57" s="2077"/>
    </row>
    <row r="58" spans="1:13" ht="15.75">
      <c r="A58" s="2077"/>
      <c r="B58" s="2076"/>
      <c r="C58" s="2076"/>
      <c r="D58" s="2076"/>
      <c r="E58" s="662"/>
      <c r="F58" s="2125"/>
      <c r="G58" s="2125"/>
      <c r="H58" s="2125"/>
      <c r="I58" s="2076"/>
      <c r="J58" s="2076"/>
      <c r="K58" s="2076"/>
      <c r="L58" s="2076"/>
      <c r="M58" s="2077"/>
    </row>
    <row r="59" spans="1:13">
      <c r="A59" s="2077"/>
      <c r="B59" s="2076"/>
      <c r="C59" s="2076"/>
      <c r="D59" s="237" t="s">
        <v>56</v>
      </c>
      <c r="E59" s="100" t="s">
        <v>2299</v>
      </c>
      <c r="F59" s="2076"/>
      <c r="G59" s="2076"/>
      <c r="H59" s="2076"/>
      <c r="I59" s="2076"/>
      <c r="J59" s="2076"/>
      <c r="K59" s="3428" t="s">
        <v>1279</v>
      </c>
      <c r="L59" s="2076"/>
      <c r="M59" s="2077"/>
    </row>
    <row r="60" spans="1:13">
      <c r="A60" s="2077"/>
      <c r="B60" s="2076"/>
      <c r="C60" s="2076"/>
      <c r="D60" s="2076"/>
      <c r="E60" s="2076"/>
      <c r="F60" s="2076"/>
      <c r="G60" s="2076"/>
      <c r="H60" s="2076"/>
      <c r="I60" s="2076"/>
      <c r="J60" s="2076"/>
      <c r="K60" s="2076"/>
      <c r="L60" s="2076"/>
      <c r="M60" s="2077"/>
    </row>
    <row r="61" spans="1:13">
      <c r="A61" s="2077"/>
      <c r="B61" s="2077"/>
      <c r="C61" s="2077"/>
      <c r="D61" s="2077"/>
      <c r="E61" s="2077"/>
      <c r="F61" s="2077"/>
      <c r="G61" s="2077"/>
      <c r="H61" s="2077"/>
      <c r="I61" s="2077"/>
      <c r="J61" s="2077"/>
      <c r="K61" s="2077"/>
      <c r="L61" s="2077"/>
      <c r="M61" s="2077"/>
    </row>
    <row r="62" spans="1:13">
      <c r="A62" s="2077"/>
      <c r="B62" s="2077"/>
      <c r="C62" s="2077"/>
      <c r="D62" s="2077"/>
      <c r="E62" s="2077"/>
      <c r="F62" s="2077"/>
      <c r="G62" s="2077"/>
      <c r="H62" s="2077"/>
      <c r="I62" s="2077"/>
      <c r="J62" s="2077"/>
      <c r="K62" s="2077"/>
      <c r="L62" s="2077"/>
      <c r="M62" s="2077"/>
    </row>
  </sheetData>
  <sheetProtection formatCells="0" formatColumns="0" formatRows="0"/>
  <customSheetViews>
    <customSheetView guid="{CC70D5D3-3A1F-46AA-BDCE-F692C2C36BEE}" hiddenRows="1">
      <selection activeCell="C55" sqref="C55"/>
      <pageMargins left="0.7" right="0.7" top="0.75" bottom="0.75" header="0.3" footer="0.3"/>
    </customSheetView>
    <customSheetView guid="{41E394DC-1FDD-4D1F-8620-137B7012DC10}">
      <selection activeCell="H33" sqref="H33"/>
      <pageMargins left="0.7" right="0.7" top="0.75" bottom="0.75" header="0.3" footer="0.3"/>
    </customSheetView>
    <customSheetView guid="{E14211BF-3959-45CF-A937-AD36AACCEFAC}">
      <selection activeCell="H33" sqref="H33"/>
      <pageMargins left="0.7" right="0.7" top="0.75" bottom="0.75" header="0.3" footer="0.3"/>
    </customSheetView>
    <customSheetView guid="{F416BD5B-C3AD-4F61-AAB2-55950A9B7E72}">
      <selection activeCell="I33" sqref="I33"/>
      <pageMargins left="0.7" right="0.7" top="0.75" bottom="0.75" header="0.3" footer="0.3"/>
    </customSheetView>
  </customSheetViews>
  <mergeCells count="3">
    <mergeCell ref="C3:E3"/>
    <mergeCell ref="D4:E4"/>
    <mergeCell ref="D5:E5"/>
  </mergeCells>
  <hyperlinks>
    <hyperlink ref="K59" location="Index!A1" display="Index" xr:uid="{00000000-0004-0000-6000-000000000000}"/>
  </hyperlinks>
  <pageMargins left="0.7" right="0.7" top="0.75" bottom="0.75" header="0.3" footer="0.3"/>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sheetPr codeName="Sheet95">
    <tabColor theme="8" tint="-0.499984740745262"/>
  </sheetPr>
  <dimension ref="A1:K66"/>
  <sheetViews>
    <sheetView workbookViewId="0"/>
  </sheetViews>
  <sheetFormatPr defaultColWidth="0" defaultRowHeight="15" zeroHeight="1"/>
  <cols>
    <col min="1" max="2" width="9.140625" style="2112" customWidth="1"/>
    <col min="3" max="3" width="44.42578125" style="2112" customWidth="1"/>
    <col min="4" max="4" width="22" style="2112" customWidth="1"/>
    <col min="5" max="5" width="15" style="2112" customWidth="1"/>
    <col min="6" max="6" width="14.85546875" style="2112" bestFit="1" customWidth="1"/>
    <col min="7" max="7" width="19.140625" style="2112" bestFit="1" customWidth="1"/>
    <col min="8" max="8" width="16" style="2112" customWidth="1"/>
    <col min="9" max="9" width="29.42578125" style="2112" customWidth="1"/>
    <col min="10" max="11" width="9.140625" style="2112" customWidth="1"/>
    <col min="12" max="16384" width="9.140625" style="2112" hidden="1"/>
  </cols>
  <sheetData>
    <row r="1" spans="1:11">
      <c r="A1" s="2077"/>
      <c r="B1" s="2077"/>
      <c r="C1" s="2077"/>
      <c r="D1" s="2077"/>
      <c r="E1" s="2077"/>
      <c r="F1" s="2077"/>
      <c r="G1" s="2077"/>
      <c r="H1" s="2077"/>
      <c r="I1" s="2077"/>
      <c r="J1" s="2077"/>
      <c r="K1" s="2077"/>
    </row>
    <row r="2" spans="1:11" ht="15.75" thickBot="1">
      <c r="A2" s="2077"/>
      <c r="B2" s="2076"/>
      <c r="C2" s="2076"/>
      <c r="D2" s="2076"/>
      <c r="E2" s="2076"/>
      <c r="F2" s="2076"/>
      <c r="G2" s="2076"/>
      <c r="H2" s="2076"/>
      <c r="I2" s="2076"/>
      <c r="J2" s="2076"/>
      <c r="K2" s="2077"/>
    </row>
    <row r="3" spans="1:11" ht="16.5" thickBot="1">
      <c r="A3" s="2077"/>
      <c r="B3" s="2076"/>
      <c r="C3" s="8374" t="s">
        <v>2902</v>
      </c>
      <c r="D3" s="8375"/>
      <c r="E3" s="8376"/>
      <c r="F3" s="2097"/>
      <c r="G3" s="2097"/>
      <c r="H3" s="2097"/>
      <c r="I3" s="62" t="s">
        <v>2893</v>
      </c>
      <c r="J3" s="2076"/>
      <c r="K3" s="2077"/>
    </row>
    <row r="4" spans="1:11" ht="15.75">
      <c r="A4" s="2077"/>
      <c r="B4" s="2076"/>
      <c r="C4" s="2625" t="s">
        <v>57</v>
      </c>
      <c r="D4" s="8358" t="str">
        <f>AU!D4</f>
        <v>ABC Company</v>
      </c>
      <c r="E4" s="8360"/>
      <c r="F4" s="2097"/>
      <c r="G4" s="2097"/>
      <c r="H4" s="2097"/>
      <c r="I4" s="2097"/>
      <c r="J4" s="2076"/>
      <c r="K4" s="2077"/>
    </row>
    <row r="5" spans="1:11" ht="16.5" thickBot="1">
      <c r="A5" s="2077"/>
      <c r="B5" s="2076"/>
      <c r="C5" s="2629" t="s">
        <v>2719</v>
      </c>
      <c r="D5" s="8364">
        <f>AU!D5</f>
        <v>44196</v>
      </c>
      <c r="E5" s="8366"/>
      <c r="F5" s="2098"/>
      <c r="G5" s="2098"/>
      <c r="H5" s="2098"/>
      <c r="I5" s="2098"/>
      <c r="J5" s="2076"/>
      <c r="K5" s="2077"/>
    </row>
    <row r="6" spans="1:11" ht="15.75">
      <c r="A6" s="2077"/>
      <c r="B6" s="2076"/>
      <c r="C6" s="806"/>
      <c r="D6" s="2076"/>
      <c r="E6" s="2076"/>
      <c r="F6" s="2076"/>
      <c r="G6" s="2076"/>
      <c r="H6" s="2076"/>
      <c r="I6" s="2076"/>
      <c r="J6" s="2076"/>
      <c r="K6" s="2077"/>
    </row>
    <row r="7" spans="1:11" ht="15.75" thickBot="1">
      <c r="A7" s="2077"/>
      <c r="B7" s="2076"/>
      <c r="C7" s="2076"/>
      <c r="D7" s="2076"/>
      <c r="E7" s="2076"/>
      <c r="F7" s="2076"/>
      <c r="G7" s="2076"/>
      <c r="H7" s="2076"/>
      <c r="I7" s="2076"/>
      <c r="J7" s="2076"/>
      <c r="K7" s="2077"/>
    </row>
    <row r="8" spans="1:11" s="198" customFormat="1" ht="25.5">
      <c r="A8" s="703"/>
      <c r="B8" s="219"/>
      <c r="C8" s="2080" t="s">
        <v>329</v>
      </c>
      <c r="D8" s="1992" t="s">
        <v>2288</v>
      </c>
      <c r="E8" s="2117" t="s">
        <v>2363</v>
      </c>
      <c r="F8" s="1992" t="s">
        <v>2294</v>
      </c>
      <c r="G8" s="1994" t="s">
        <v>2295</v>
      </c>
      <c r="H8" s="1992" t="s">
        <v>2296</v>
      </c>
      <c r="I8" s="2031" t="s">
        <v>2297</v>
      </c>
      <c r="J8" s="219"/>
      <c r="K8" s="703"/>
    </row>
    <row r="9" spans="1:11" s="198" customFormat="1" ht="12.75">
      <c r="A9" s="703"/>
      <c r="B9" s="219"/>
      <c r="C9" s="2126"/>
      <c r="D9" s="2122" t="s">
        <v>1418</v>
      </c>
      <c r="E9" s="2084"/>
      <c r="F9" s="2006"/>
      <c r="G9" s="2118"/>
      <c r="H9" s="2006" t="s">
        <v>2347</v>
      </c>
      <c r="I9" s="2127"/>
      <c r="J9" s="219"/>
      <c r="K9" s="703"/>
    </row>
    <row r="10" spans="1:11" s="198" customFormat="1" ht="12.75">
      <c r="A10" s="703"/>
      <c r="B10" s="219"/>
      <c r="C10" s="2128" t="s">
        <v>392</v>
      </c>
      <c r="D10" s="2090" t="s">
        <v>409</v>
      </c>
      <c r="E10" s="2090" t="s">
        <v>410</v>
      </c>
      <c r="F10" s="2090" t="s">
        <v>411</v>
      </c>
      <c r="G10" s="2090" t="s">
        <v>412</v>
      </c>
      <c r="H10" s="2090" t="s">
        <v>413</v>
      </c>
      <c r="I10" s="2091" t="s">
        <v>414</v>
      </c>
      <c r="J10" s="219"/>
      <c r="K10" s="703"/>
    </row>
    <row r="11" spans="1:11" s="198" customFormat="1" ht="12.75">
      <c r="A11" s="703"/>
      <c r="B11" s="219"/>
      <c r="C11" s="2679" t="s">
        <v>2364</v>
      </c>
      <c r="D11" s="2680" t="b">
        <v>1</v>
      </c>
      <c r="E11" s="2671">
        <v>0</v>
      </c>
      <c r="F11" s="2680">
        <v>0</v>
      </c>
      <c r="G11" s="2680">
        <v>0</v>
      </c>
      <c r="H11" s="3551">
        <f>F11+G11</f>
        <v>0</v>
      </c>
      <c r="I11" s="2674"/>
      <c r="J11" s="219"/>
      <c r="K11" s="703"/>
    </row>
    <row r="12" spans="1:11" s="198" customFormat="1" ht="12.75">
      <c r="A12" s="703"/>
      <c r="B12" s="219"/>
      <c r="C12" s="2679" t="s">
        <v>2365</v>
      </c>
      <c r="D12" s="2680" t="b">
        <v>0</v>
      </c>
      <c r="E12" s="2671">
        <v>0</v>
      </c>
      <c r="F12" s="2680">
        <v>0</v>
      </c>
      <c r="G12" s="2680">
        <v>0</v>
      </c>
      <c r="H12" s="3551">
        <f>F12+G12</f>
        <v>0</v>
      </c>
      <c r="I12" s="2674"/>
      <c r="J12" s="219"/>
      <c r="K12" s="703"/>
    </row>
    <row r="13" spans="1:11" s="198" customFormat="1" ht="12.75">
      <c r="A13" s="703"/>
      <c r="B13" s="219"/>
      <c r="C13" s="2679" t="s">
        <v>2366</v>
      </c>
      <c r="D13" s="2680" t="b">
        <v>1</v>
      </c>
      <c r="E13" s="2671">
        <v>0</v>
      </c>
      <c r="F13" s="2680">
        <v>0</v>
      </c>
      <c r="G13" s="2680">
        <v>0</v>
      </c>
      <c r="H13" s="3551">
        <f>F13+G13</f>
        <v>0</v>
      </c>
      <c r="I13" s="2674"/>
      <c r="J13" s="219"/>
      <c r="K13" s="703"/>
    </row>
    <row r="14" spans="1:11" s="198" customFormat="1" ht="12.75" hidden="1">
      <c r="A14" s="703"/>
      <c r="B14" s="219"/>
      <c r="C14" s="3546"/>
      <c r="D14" s="2680" t="b">
        <v>1</v>
      </c>
      <c r="E14" s="2671">
        <v>0</v>
      </c>
      <c r="F14" s="2680">
        <v>0</v>
      </c>
      <c r="G14" s="2680">
        <v>0</v>
      </c>
      <c r="H14" s="3551">
        <f t="shared" ref="H14:H55" si="0">F14+G14</f>
        <v>0</v>
      </c>
      <c r="I14" s="2674"/>
      <c r="J14" s="219"/>
      <c r="K14" s="703"/>
    </row>
    <row r="15" spans="1:11" s="198" customFormat="1" ht="12.75" hidden="1">
      <c r="A15" s="703"/>
      <c r="B15" s="219"/>
      <c r="C15" s="3546"/>
      <c r="D15" s="2680" t="b">
        <v>1</v>
      </c>
      <c r="E15" s="2671">
        <v>0</v>
      </c>
      <c r="F15" s="2680">
        <v>0</v>
      </c>
      <c r="G15" s="2680">
        <v>0</v>
      </c>
      <c r="H15" s="3551">
        <f t="shared" si="0"/>
        <v>0</v>
      </c>
      <c r="I15" s="2674"/>
      <c r="J15" s="219"/>
      <c r="K15" s="703"/>
    </row>
    <row r="16" spans="1:11" s="198" customFormat="1" ht="12.75" hidden="1">
      <c r="A16" s="703"/>
      <c r="B16" s="219"/>
      <c r="C16" s="3546"/>
      <c r="D16" s="2680" t="b">
        <v>1</v>
      </c>
      <c r="E16" s="2671">
        <v>0</v>
      </c>
      <c r="F16" s="2680">
        <v>0</v>
      </c>
      <c r="G16" s="2680">
        <v>0</v>
      </c>
      <c r="H16" s="3551">
        <f t="shared" si="0"/>
        <v>0</v>
      </c>
      <c r="I16" s="2674"/>
      <c r="J16" s="219"/>
      <c r="K16" s="703"/>
    </row>
    <row r="17" spans="1:11" s="198" customFormat="1" ht="12.75" hidden="1">
      <c r="A17" s="703"/>
      <c r="B17" s="219"/>
      <c r="C17" s="3546"/>
      <c r="D17" s="2680" t="b">
        <v>1</v>
      </c>
      <c r="E17" s="2671">
        <v>0</v>
      </c>
      <c r="F17" s="2680">
        <v>0</v>
      </c>
      <c r="G17" s="2680">
        <v>0</v>
      </c>
      <c r="H17" s="3551">
        <f t="shared" si="0"/>
        <v>0</v>
      </c>
      <c r="I17" s="2674"/>
      <c r="J17" s="219"/>
      <c r="K17" s="703"/>
    </row>
    <row r="18" spans="1:11" s="198" customFormat="1" ht="12.75" hidden="1">
      <c r="A18" s="703"/>
      <c r="B18" s="219"/>
      <c r="C18" s="3546"/>
      <c r="D18" s="2680" t="b">
        <v>1</v>
      </c>
      <c r="E18" s="2671">
        <v>0</v>
      </c>
      <c r="F18" s="2680">
        <v>0</v>
      </c>
      <c r="G18" s="2680">
        <v>0</v>
      </c>
      <c r="H18" s="3551">
        <f t="shared" si="0"/>
        <v>0</v>
      </c>
      <c r="I18" s="2674"/>
      <c r="J18" s="219"/>
      <c r="K18" s="703"/>
    </row>
    <row r="19" spans="1:11" s="198" customFormat="1" ht="12.75" hidden="1">
      <c r="A19" s="703"/>
      <c r="B19" s="219"/>
      <c r="C19" s="3546"/>
      <c r="D19" s="2680" t="b">
        <v>1</v>
      </c>
      <c r="E19" s="2671">
        <v>0</v>
      </c>
      <c r="F19" s="2680">
        <v>0</v>
      </c>
      <c r="G19" s="2680">
        <v>0</v>
      </c>
      <c r="H19" s="3551">
        <f t="shared" si="0"/>
        <v>0</v>
      </c>
      <c r="I19" s="2674"/>
      <c r="J19" s="219"/>
      <c r="K19" s="703"/>
    </row>
    <row r="20" spans="1:11" s="198" customFormat="1" ht="12.75" hidden="1">
      <c r="A20" s="703"/>
      <c r="B20" s="219"/>
      <c r="C20" s="3546"/>
      <c r="D20" s="2680" t="b">
        <v>1</v>
      </c>
      <c r="E20" s="2671">
        <v>0</v>
      </c>
      <c r="F20" s="2680">
        <v>0</v>
      </c>
      <c r="G20" s="2680">
        <v>0</v>
      </c>
      <c r="H20" s="3551">
        <f t="shared" si="0"/>
        <v>0</v>
      </c>
      <c r="I20" s="2674"/>
      <c r="J20" s="219"/>
      <c r="K20" s="703"/>
    </row>
    <row r="21" spans="1:11" s="198" customFormat="1" ht="12.75" hidden="1">
      <c r="A21" s="703"/>
      <c r="B21" s="219"/>
      <c r="C21" s="3546"/>
      <c r="D21" s="2680" t="b">
        <v>1</v>
      </c>
      <c r="E21" s="2671">
        <v>0</v>
      </c>
      <c r="F21" s="2680">
        <v>0</v>
      </c>
      <c r="G21" s="2680">
        <v>0</v>
      </c>
      <c r="H21" s="3551">
        <f t="shared" si="0"/>
        <v>0</v>
      </c>
      <c r="I21" s="2674"/>
      <c r="J21" s="219"/>
      <c r="K21" s="703"/>
    </row>
    <row r="22" spans="1:11" s="198" customFormat="1" ht="12.75" hidden="1">
      <c r="A22" s="703"/>
      <c r="B22" s="219"/>
      <c r="C22" s="3546"/>
      <c r="D22" s="2680" t="b">
        <v>1</v>
      </c>
      <c r="E22" s="2671">
        <v>0</v>
      </c>
      <c r="F22" s="2680">
        <v>0</v>
      </c>
      <c r="G22" s="2680">
        <v>0</v>
      </c>
      <c r="H22" s="3551">
        <f t="shared" si="0"/>
        <v>0</v>
      </c>
      <c r="I22" s="2674"/>
      <c r="J22" s="219"/>
      <c r="K22" s="703"/>
    </row>
    <row r="23" spans="1:11" s="198" customFormat="1" ht="12.75" hidden="1">
      <c r="A23" s="703"/>
      <c r="B23" s="219"/>
      <c r="C23" s="3546"/>
      <c r="D23" s="2680" t="b">
        <v>1</v>
      </c>
      <c r="E23" s="2671">
        <v>0</v>
      </c>
      <c r="F23" s="2680">
        <v>0</v>
      </c>
      <c r="G23" s="2680">
        <v>0</v>
      </c>
      <c r="H23" s="3551">
        <f t="shared" si="0"/>
        <v>0</v>
      </c>
      <c r="I23" s="2674"/>
      <c r="J23" s="219"/>
      <c r="K23" s="703"/>
    </row>
    <row r="24" spans="1:11" s="198" customFormat="1" ht="12.75" hidden="1">
      <c r="A24" s="703"/>
      <c r="B24" s="219"/>
      <c r="C24" s="3546"/>
      <c r="D24" s="2680" t="b">
        <v>1</v>
      </c>
      <c r="E24" s="2671">
        <v>0</v>
      </c>
      <c r="F24" s="2680">
        <v>0</v>
      </c>
      <c r="G24" s="2680">
        <v>0</v>
      </c>
      <c r="H24" s="3551">
        <f t="shared" si="0"/>
        <v>0</v>
      </c>
      <c r="I24" s="2674"/>
      <c r="J24" s="219"/>
      <c r="K24" s="703"/>
    </row>
    <row r="25" spans="1:11" s="198" customFormat="1" ht="12.75" hidden="1">
      <c r="A25" s="703"/>
      <c r="B25" s="219"/>
      <c r="C25" s="3546"/>
      <c r="D25" s="2680" t="b">
        <v>1</v>
      </c>
      <c r="E25" s="2671">
        <v>0</v>
      </c>
      <c r="F25" s="2680">
        <v>0</v>
      </c>
      <c r="G25" s="2680">
        <v>0</v>
      </c>
      <c r="H25" s="3551">
        <f t="shared" si="0"/>
        <v>0</v>
      </c>
      <c r="I25" s="2674"/>
      <c r="J25" s="219"/>
      <c r="K25" s="703"/>
    </row>
    <row r="26" spans="1:11" s="198" customFormat="1" ht="12.75" hidden="1">
      <c r="A26" s="703"/>
      <c r="B26" s="219"/>
      <c r="C26" s="3546"/>
      <c r="D26" s="2680" t="b">
        <v>1</v>
      </c>
      <c r="E26" s="2671">
        <v>0</v>
      </c>
      <c r="F26" s="2680">
        <v>0</v>
      </c>
      <c r="G26" s="2680">
        <v>0</v>
      </c>
      <c r="H26" s="3551">
        <f t="shared" si="0"/>
        <v>0</v>
      </c>
      <c r="I26" s="2674"/>
      <c r="J26" s="219"/>
      <c r="K26" s="703"/>
    </row>
    <row r="27" spans="1:11" s="198" customFormat="1" ht="12.75" hidden="1">
      <c r="A27" s="703"/>
      <c r="B27" s="219"/>
      <c r="C27" s="3546"/>
      <c r="D27" s="2680" t="b">
        <v>1</v>
      </c>
      <c r="E27" s="2671">
        <v>0</v>
      </c>
      <c r="F27" s="2680">
        <v>0</v>
      </c>
      <c r="G27" s="2680">
        <v>0</v>
      </c>
      <c r="H27" s="3551">
        <f t="shared" si="0"/>
        <v>0</v>
      </c>
      <c r="I27" s="2674"/>
      <c r="J27" s="219"/>
      <c r="K27" s="703"/>
    </row>
    <row r="28" spans="1:11" s="198" customFormat="1" ht="12.75" hidden="1">
      <c r="A28" s="703"/>
      <c r="B28" s="219"/>
      <c r="C28" s="3546"/>
      <c r="D28" s="2680" t="b">
        <v>1</v>
      </c>
      <c r="E28" s="2671">
        <v>0</v>
      </c>
      <c r="F28" s="2680">
        <v>0</v>
      </c>
      <c r="G28" s="2680">
        <v>0</v>
      </c>
      <c r="H28" s="3551">
        <f t="shared" si="0"/>
        <v>0</v>
      </c>
      <c r="I28" s="2674"/>
      <c r="J28" s="219"/>
      <c r="K28" s="703"/>
    </row>
    <row r="29" spans="1:11" s="198" customFormat="1" ht="12.75" hidden="1">
      <c r="A29" s="703"/>
      <c r="B29" s="219"/>
      <c r="C29" s="3546"/>
      <c r="D29" s="2680" t="b">
        <v>1</v>
      </c>
      <c r="E29" s="2671">
        <v>0</v>
      </c>
      <c r="F29" s="2680">
        <v>0</v>
      </c>
      <c r="G29" s="2680">
        <v>0</v>
      </c>
      <c r="H29" s="3551">
        <f t="shared" si="0"/>
        <v>0</v>
      </c>
      <c r="I29" s="2674"/>
      <c r="J29" s="219"/>
      <c r="K29" s="703"/>
    </row>
    <row r="30" spans="1:11" s="198" customFormat="1" ht="12.75" hidden="1">
      <c r="A30" s="703"/>
      <c r="B30" s="219"/>
      <c r="C30" s="3546"/>
      <c r="D30" s="2680" t="b">
        <v>1</v>
      </c>
      <c r="E30" s="2671">
        <v>0</v>
      </c>
      <c r="F30" s="2680">
        <v>0</v>
      </c>
      <c r="G30" s="2680">
        <v>0</v>
      </c>
      <c r="H30" s="3551">
        <f t="shared" ref="H30:H42" si="1">F30+G30</f>
        <v>0</v>
      </c>
      <c r="I30" s="2674"/>
      <c r="J30" s="219"/>
      <c r="K30" s="703"/>
    </row>
    <row r="31" spans="1:11" s="198" customFormat="1" ht="12.75" hidden="1">
      <c r="A31" s="703"/>
      <c r="B31" s="219"/>
      <c r="C31" s="3546"/>
      <c r="D31" s="2680" t="b">
        <v>1</v>
      </c>
      <c r="E31" s="2671">
        <v>0</v>
      </c>
      <c r="F31" s="2680">
        <v>0</v>
      </c>
      <c r="G31" s="2680">
        <v>0</v>
      </c>
      <c r="H31" s="3551">
        <f t="shared" si="1"/>
        <v>0</v>
      </c>
      <c r="I31" s="2674"/>
      <c r="J31" s="219"/>
      <c r="K31" s="703"/>
    </row>
    <row r="32" spans="1:11" s="198" customFormat="1" ht="12.75" hidden="1">
      <c r="A32" s="703"/>
      <c r="B32" s="219"/>
      <c r="C32" s="3546"/>
      <c r="D32" s="2680" t="b">
        <v>1</v>
      </c>
      <c r="E32" s="2671">
        <v>0</v>
      </c>
      <c r="F32" s="2680">
        <v>0</v>
      </c>
      <c r="G32" s="2680">
        <v>0</v>
      </c>
      <c r="H32" s="3551">
        <f t="shared" si="1"/>
        <v>0</v>
      </c>
      <c r="I32" s="2674"/>
      <c r="J32" s="219"/>
      <c r="K32" s="703"/>
    </row>
    <row r="33" spans="1:11" s="198" customFormat="1" ht="12.75" hidden="1">
      <c r="A33" s="703"/>
      <c r="B33" s="219"/>
      <c r="C33" s="3546"/>
      <c r="D33" s="2680" t="b">
        <v>1</v>
      </c>
      <c r="E33" s="2671">
        <v>0</v>
      </c>
      <c r="F33" s="2680">
        <v>0</v>
      </c>
      <c r="G33" s="2680">
        <v>0</v>
      </c>
      <c r="H33" s="3551">
        <f t="shared" si="1"/>
        <v>0</v>
      </c>
      <c r="I33" s="2674"/>
      <c r="J33" s="219"/>
      <c r="K33" s="703"/>
    </row>
    <row r="34" spans="1:11" s="198" customFormat="1" ht="12.75" hidden="1">
      <c r="A34" s="703"/>
      <c r="B34" s="219"/>
      <c r="C34" s="3546"/>
      <c r="D34" s="2680" t="b">
        <v>1</v>
      </c>
      <c r="E34" s="2671">
        <v>0</v>
      </c>
      <c r="F34" s="2680">
        <v>0</v>
      </c>
      <c r="G34" s="2680">
        <v>0</v>
      </c>
      <c r="H34" s="3551">
        <f t="shared" si="1"/>
        <v>0</v>
      </c>
      <c r="I34" s="2674"/>
      <c r="J34" s="219"/>
      <c r="K34" s="703"/>
    </row>
    <row r="35" spans="1:11" s="198" customFormat="1" ht="12.75" hidden="1">
      <c r="A35" s="703"/>
      <c r="B35" s="219"/>
      <c r="C35" s="3546"/>
      <c r="D35" s="2680" t="b">
        <v>1</v>
      </c>
      <c r="E35" s="2671">
        <v>0</v>
      </c>
      <c r="F35" s="2680">
        <v>0</v>
      </c>
      <c r="G35" s="2680">
        <v>0</v>
      </c>
      <c r="H35" s="3551">
        <f t="shared" si="1"/>
        <v>0</v>
      </c>
      <c r="I35" s="2674"/>
      <c r="J35" s="219"/>
      <c r="K35" s="703"/>
    </row>
    <row r="36" spans="1:11" s="198" customFormat="1" ht="12.75" hidden="1">
      <c r="A36" s="703"/>
      <c r="B36" s="219"/>
      <c r="C36" s="3546"/>
      <c r="D36" s="2680" t="b">
        <v>1</v>
      </c>
      <c r="E36" s="2671">
        <v>0</v>
      </c>
      <c r="F36" s="2680">
        <v>0</v>
      </c>
      <c r="G36" s="2680">
        <v>0</v>
      </c>
      <c r="H36" s="3551">
        <f t="shared" si="1"/>
        <v>0</v>
      </c>
      <c r="I36" s="2674"/>
      <c r="J36" s="219"/>
      <c r="K36" s="703"/>
    </row>
    <row r="37" spans="1:11" s="198" customFormat="1" ht="12.75" hidden="1">
      <c r="A37" s="703"/>
      <c r="B37" s="219"/>
      <c r="C37" s="3546"/>
      <c r="D37" s="2680" t="b">
        <v>1</v>
      </c>
      <c r="E37" s="2671">
        <v>0</v>
      </c>
      <c r="F37" s="2680">
        <v>0</v>
      </c>
      <c r="G37" s="2680">
        <v>0</v>
      </c>
      <c r="H37" s="3551">
        <f t="shared" si="1"/>
        <v>0</v>
      </c>
      <c r="I37" s="2674"/>
      <c r="J37" s="219"/>
      <c r="K37" s="703"/>
    </row>
    <row r="38" spans="1:11" s="198" customFormat="1" ht="12.75" hidden="1">
      <c r="A38" s="703"/>
      <c r="B38" s="219"/>
      <c r="C38" s="3546"/>
      <c r="D38" s="2680" t="b">
        <v>1</v>
      </c>
      <c r="E38" s="2671">
        <v>0</v>
      </c>
      <c r="F38" s="2680">
        <v>0</v>
      </c>
      <c r="G38" s="2680">
        <v>0</v>
      </c>
      <c r="H38" s="3551">
        <f t="shared" si="1"/>
        <v>0</v>
      </c>
      <c r="I38" s="2674"/>
      <c r="J38" s="219"/>
      <c r="K38" s="703"/>
    </row>
    <row r="39" spans="1:11" s="198" customFormat="1" ht="12.75" hidden="1">
      <c r="A39" s="703"/>
      <c r="B39" s="219"/>
      <c r="C39" s="3546"/>
      <c r="D39" s="2680" t="b">
        <v>1</v>
      </c>
      <c r="E39" s="2671">
        <v>0</v>
      </c>
      <c r="F39" s="2680">
        <v>0</v>
      </c>
      <c r="G39" s="2680">
        <v>0</v>
      </c>
      <c r="H39" s="3551">
        <f t="shared" si="1"/>
        <v>0</v>
      </c>
      <c r="I39" s="2674"/>
      <c r="J39" s="219"/>
      <c r="K39" s="703"/>
    </row>
    <row r="40" spans="1:11" s="198" customFormat="1" ht="12.75" hidden="1">
      <c r="A40" s="703"/>
      <c r="B40" s="219"/>
      <c r="C40" s="3546"/>
      <c r="D40" s="2680" t="b">
        <v>1</v>
      </c>
      <c r="E40" s="2671">
        <v>0</v>
      </c>
      <c r="F40" s="2680">
        <v>0</v>
      </c>
      <c r="G40" s="2680">
        <v>0</v>
      </c>
      <c r="H40" s="3551">
        <f t="shared" si="1"/>
        <v>0</v>
      </c>
      <c r="I40" s="2674"/>
      <c r="J40" s="219"/>
      <c r="K40" s="703"/>
    </row>
    <row r="41" spans="1:11" s="198" customFormat="1" ht="12.75" hidden="1">
      <c r="A41" s="703"/>
      <c r="B41" s="219"/>
      <c r="C41" s="3546"/>
      <c r="D41" s="2680" t="b">
        <v>1</v>
      </c>
      <c r="E41" s="2671">
        <v>0</v>
      </c>
      <c r="F41" s="2680">
        <v>0</v>
      </c>
      <c r="G41" s="2680">
        <v>0</v>
      </c>
      <c r="H41" s="3551">
        <f t="shared" si="1"/>
        <v>0</v>
      </c>
      <c r="I41" s="2674"/>
      <c r="J41" s="219"/>
      <c r="K41" s="703"/>
    </row>
    <row r="42" spans="1:11" s="198" customFormat="1" ht="12.75" hidden="1">
      <c r="A42" s="703"/>
      <c r="B42" s="219"/>
      <c r="C42" s="3546"/>
      <c r="D42" s="2680" t="b">
        <v>1</v>
      </c>
      <c r="E42" s="2671">
        <v>0</v>
      </c>
      <c r="F42" s="2680">
        <v>0</v>
      </c>
      <c r="G42" s="2680">
        <v>0</v>
      </c>
      <c r="H42" s="3551">
        <f t="shared" si="1"/>
        <v>0</v>
      </c>
      <c r="I42" s="2674"/>
      <c r="J42" s="219"/>
      <c r="K42" s="703"/>
    </row>
    <row r="43" spans="1:11" s="198" customFormat="1" ht="12.75" hidden="1">
      <c r="A43" s="703"/>
      <c r="B43" s="219"/>
      <c r="C43" s="3546"/>
      <c r="D43" s="2680" t="b">
        <v>1</v>
      </c>
      <c r="E43" s="2671">
        <v>0</v>
      </c>
      <c r="F43" s="2680">
        <v>0</v>
      </c>
      <c r="G43" s="2680">
        <v>0</v>
      </c>
      <c r="H43" s="3551">
        <f t="shared" si="0"/>
        <v>0</v>
      </c>
      <c r="I43" s="2674"/>
      <c r="J43" s="219"/>
      <c r="K43" s="703"/>
    </row>
    <row r="44" spans="1:11" s="198" customFormat="1" ht="12.75" hidden="1">
      <c r="A44" s="703"/>
      <c r="B44" s="219"/>
      <c r="C44" s="3546"/>
      <c r="D44" s="2680" t="b">
        <v>1</v>
      </c>
      <c r="E44" s="2671">
        <v>0</v>
      </c>
      <c r="F44" s="2680">
        <v>0</v>
      </c>
      <c r="G44" s="2680">
        <v>0</v>
      </c>
      <c r="H44" s="3551">
        <f t="shared" si="0"/>
        <v>0</v>
      </c>
      <c r="I44" s="2674"/>
      <c r="J44" s="219"/>
      <c r="K44" s="703"/>
    </row>
    <row r="45" spans="1:11" s="198" customFormat="1" ht="12.75" hidden="1">
      <c r="A45" s="703"/>
      <c r="B45" s="219"/>
      <c r="C45" s="3546"/>
      <c r="D45" s="2680" t="b">
        <v>1</v>
      </c>
      <c r="E45" s="2671">
        <v>0</v>
      </c>
      <c r="F45" s="2680">
        <v>0</v>
      </c>
      <c r="G45" s="2680">
        <v>0</v>
      </c>
      <c r="H45" s="3551">
        <f t="shared" si="0"/>
        <v>0</v>
      </c>
      <c r="I45" s="2674"/>
      <c r="J45" s="219"/>
      <c r="K45" s="703"/>
    </row>
    <row r="46" spans="1:11" s="198" customFormat="1" ht="12.75" hidden="1">
      <c r="A46" s="703"/>
      <c r="B46" s="219"/>
      <c r="C46" s="3546"/>
      <c r="D46" s="2680" t="b">
        <v>1</v>
      </c>
      <c r="E46" s="2671">
        <v>0</v>
      </c>
      <c r="F46" s="2680">
        <v>0</v>
      </c>
      <c r="G46" s="2680">
        <v>0</v>
      </c>
      <c r="H46" s="3551">
        <f t="shared" si="0"/>
        <v>0</v>
      </c>
      <c r="I46" s="2674"/>
      <c r="J46" s="219"/>
      <c r="K46" s="703"/>
    </row>
    <row r="47" spans="1:11" s="198" customFormat="1" ht="12.75" hidden="1">
      <c r="A47" s="703"/>
      <c r="B47" s="219"/>
      <c r="C47" s="3546"/>
      <c r="D47" s="2680" t="b">
        <v>1</v>
      </c>
      <c r="E47" s="2671">
        <v>0</v>
      </c>
      <c r="F47" s="2680">
        <v>0</v>
      </c>
      <c r="G47" s="2680">
        <v>0</v>
      </c>
      <c r="H47" s="3551">
        <f t="shared" si="0"/>
        <v>0</v>
      </c>
      <c r="I47" s="2674"/>
      <c r="J47" s="219"/>
      <c r="K47" s="703"/>
    </row>
    <row r="48" spans="1:11" s="198" customFormat="1" ht="12.75" hidden="1">
      <c r="A48" s="703"/>
      <c r="B48" s="219"/>
      <c r="C48" s="3546"/>
      <c r="D48" s="2680" t="b">
        <v>1</v>
      </c>
      <c r="E48" s="2671">
        <v>0</v>
      </c>
      <c r="F48" s="2680">
        <v>0</v>
      </c>
      <c r="G48" s="2680">
        <v>0</v>
      </c>
      <c r="H48" s="3551">
        <f t="shared" si="0"/>
        <v>0</v>
      </c>
      <c r="I48" s="2674"/>
      <c r="J48" s="219"/>
      <c r="K48" s="703"/>
    </row>
    <row r="49" spans="1:11" s="198" customFormat="1" ht="12.75" hidden="1">
      <c r="A49" s="703"/>
      <c r="B49" s="219"/>
      <c r="C49" s="3546"/>
      <c r="D49" s="2680" t="b">
        <v>1</v>
      </c>
      <c r="E49" s="2671">
        <v>0</v>
      </c>
      <c r="F49" s="2680">
        <v>0</v>
      </c>
      <c r="G49" s="2680">
        <v>0</v>
      </c>
      <c r="H49" s="3551">
        <f t="shared" si="0"/>
        <v>0</v>
      </c>
      <c r="I49" s="2674"/>
      <c r="J49" s="219"/>
      <c r="K49" s="703"/>
    </row>
    <row r="50" spans="1:11" s="198" customFormat="1" ht="12.75" hidden="1">
      <c r="A50" s="703"/>
      <c r="B50" s="219"/>
      <c r="C50" s="3546"/>
      <c r="D50" s="2680" t="b">
        <v>1</v>
      </c>
      <c r="E50" s="2671">
        <v>0</v>
      </c>
      <c r="F50" s="2680">
        <v>0</v>
      </c>
      <c r="G50" s="2680">
        <v>0</v>
      </c>
      <c r="H50" s="3551">
        <f t="shared" si="0"/>
        <v>0</v>
      </c>
      <c r="I50" s="2674"/>
      <c r="J50" s="219"/>
      <c r="K50" s="703"/>
    </row>
    <row r="51" spans="1:11" s="198" customFormat="1" ht="12.75" hidden="1">
      <c r="A51" s="703"/>
      <c r="B51" s="219"/>
      <c r="C51" s="3546"/>
      <c r="D51" s="2680" t="b">
        <v>1</v>
      </c>
      <c r="E51" s="2671">
        <v>0</v>
      </c>
      <c r="F51" s="2680">
        <v>0</v>
      </c>
      <c r="G51" s="2680">
        <v>0</v>
      </c>
      <c r="H51" s="3551">
        <f t="shared" si="0"/>
        <v>0</v>
      </c>
      <c r="I51" s="2674"/>
      <c r="J51" s="219"/>
      <c r="K51" s="703"/>
    </row>
    <row r="52" spans="1:11" s="198" customFormat="1" ht="12.75" hidden="1">
      <c r="A52" s="703"/>
      <c r="B52" s="219"/>
      <c r="C52" s="3546"/>
      <c r="D52" s="2680" t="b">
        <v>1</v>
      </c>
      <c r="E52" s="2671">
        <v>0</v>
      </c>
      <c r="F52" s="2680">
        <v>0</v>
      </c>
      <c r="G52" s="2680">
        <v>0</v>
      </c>
      <c r="H52" s="3551">
        <f t="shared" si="0"/>
        <v>0</v>
      </c>
      <c r="I52" s="2674"/>
      <c r="J52" s="219"/>
      <c r="K52" s="703"/>
    </row>
    <row r="53" spans="1:11" s="198" customFormat="1" ht="12.75" hidden="1">
      <c r="A53" s="703"/>
      <c r="B53" s="219"/>
      <c r="C53" s="3546"/>
      <c r="D53" s="2680" t="b">
        <v>1</v>
      </c>
      <c r="E53" s="2671">
        <v>0</v>
      </c>
      <c r="F53" s="2680">
        <v>0</v>
      </c>
      <c r="G53" s="2680">
        <v>0</v>
      </c>
      <c r="H53" s="3551">
        <f t="shared" si="0"/>
        <v>0</v>
      </c>
      <c r="I53" s="2674"/>
      <c r="J53" s="219"/>
      <c r="K53" s="703"/>
    </row>
    <row r="54" spans="1:11" s="198" customFormat="1" ht="12.75" hidden="1">
      <c r="A54" s="703"/>
      <c r="B54" s="219"/>
      <c r="C54" s="3546"/>
      <c r="D54" s="2680" t="b">
        <v>1</v>
      </c>
      <c r="E54" s="2671">
        <v>0</v>
      </c>
      <c r="F54" s="2680">
        <v>0</v>
      </c>
      <c r="G54" s="2680">
        <v>0</v>
      </c>
      <c r="H54" s="3551">
        <f t="shared" si="0"/>
        <v>0</v>
      </c>
      <c r="I54" s="2674"/>
      <c r="J54" s="219"/>
      <c r="K54" s="703"/>
    </row>
    <row r="55" spans="1:11" s="198" customFormat="1" ht="12.75" hidden="1">
      <c r="A55" s="703"/>
      <c r="B55" s="219"/>
      <c r="C55" s="3546"/>
      <c r="D55" s="2680" t="b">
        <v>1</v>
      </c>
      <c r="E55" s="2671">
        <v>0</v>
      </c>
      <c r="F55" s="2680">
        <v>0</v>
      </c>
      <c r="G55" s="2680">
        <v>0</v>
      </c>
      <c r="H55" s="3551">
        <f t="shared" si="0"/>
        <v>0</v>
      </c>
      <c r="I55" s="2674"/>
      <c r="J55" s="219"/>
      <c r="K55" s="703"/>
    </row>
    <row r="56" spans="1:11" s="198" customFormat="1" ht="12.75">
      <c r="A56" s="703"/>
      <c r="B56" s="219"/>
      <c r="C56" s="246" t="s">
        <v>580</v>
      </c>
      <c r="D56" s="2130"/>
      <c r="E56" s="3205">
        <f>SUMIF($D$11:$D$13,"TRUE",E11:E13)</f>
        <v>0</v>
      </c>
      <c r="F56" s="3205">
        <f>SUMIF($D$11:$D$13,"TRUE",F11:F13)</f>
        <v>0</v>
      </c>
      <c r="G56" s="3205">
        <f>SUMIF($D$11:$D$13,"TRUE",G11:G13)</f>
        <v>0</v>
      </c>
      <c r="H56" s="3205">
        <f>SUMIF($D$11:$D$13,"TRUE",H11:H13)</f>
        <v>0</v>
      </c>
      <c r="I56" s="2674"/>
      <c r="J56" s="219"/>
      <c r="K56" s="703"/>
    </row>
    <row r="57" spans="1:11" s="198" customFormat="1" ht="13.5" thickBot="1">
      <c r="A57" s="703"/>
      <c r="B57" s="219"/>
      <c r="C57" s="700" t="s">
        <v>1315</v>
      </c>
      <c r="D57" s="2115"/>
      <c r="E57" s="3206">
        <f>SUM(E11:E13)</f>
        <v>0</v>
      </c>
      <c r="F57" s="3552">
        <f>SUM(F11:F13)</f>
        <v>0</v>
      </c>
      <c r="G57" s="3552">
        <f>SUM(G11:G13)</f>
        <v>0</v>
      </c>
      <c r="H57" s="3552">
        <f>SUM(H11:H13)</f>
        <v>0</v>
      </c>
      <c r="I57" s="2681"/>
      <c r="J57" s="219"/>
      <c r="K57" s="703"/>
    </row>
    <row r="58" spans="1:11" s="198" customFormat="1" ht="13.5" thickBot="1">
      <c r="A58" s="703"/>
      <c r="B58" s="219"/>
      <c r="C58" s="219"/>
      <c r="D58" s="219"/>
      <c r="E58" s="219"/>
      <c r="F58" s="219"/>
      <c r="G58" s="219"/>
      <c r="H58" s="219"/>
      <c r="I58" s="219"/>
      <c r="J58" s="219"/>
      <c r="K58" s="703"/>
    </row>
    <row r="59" spans="1:11" s="198" customFormat="1" ht="15.75">
      <c r="A59" s="703"/>
      <c r="B59" s="219"/>
      <c r="C59" s="219"/>
      <c r="D59" s="219"/>
      <c r="E59" s="85"/>
      <c r="F59" s="2121" t="s">
        <v>2294</v>
      </c>
      <c r="G59" s="2108" t="s">
        <v>2295</v>
      </c>
      <c r="H59" s="2124" t="s">
        <v>2296</v>
      </c>
      <c r="I59" s="2076"/>
      <c r="J59" s="219"/>
      <c r="K59" s="703"/>
    </row>
    <row r="60" spans="1:11" ht="15.75">
      <c r="A60" s="2077"/>
      <c r="B60" s="2076"/>
      <c r="C60" s="2076"/>
      <c r="D60" s="2076"/>
      <c r="E60" s="662" t="s">
        <v>580</v>
      </c>
      <c r="F60" s="3553">
        <f t="shared" ref="F60:H61" si="2">F56</f>
        <v>0</v>
      </c>
      <c r="G60" s="3554">
        <f t="shared" si="2"/>
        <v>0</v>
      </c>
      <c r="H60" s="3555">
        <f t="shared" si="2"/>
        <v>0</v>
      </c>
      <c r="I60" s="2076"/>
      <c r="J60" s="2076"/>
      <c r="K60" s="2077"/>
    </row>
    <row r="61" spans="1:11" ht="16.5" thickBot="1">
      <c r="A61" s="2077"/>
      <c r="B61" s="2076"/>
      <c r="C61" s="2076"/>
      <c r="D61" s="2076"/>
      <c r="E61" s="662" t="s">
        <v>44</v>
      </c>
      <c r="F61" s="3556">
        <f t="shared" si="2"/>
        <v>0</v>
      </c>
      <c r="G61" s="3557">
        <f t="shared" si="2"/>
        <v>0</v>
      </c>
      <c r="H61" s="3558">
        <f t="shared" si="2"/>
        <v>0</v>
      </c>
      <c r="I61" s="2076"/>
      <c r="J61" s="2076"/>
      <c r="K61" s="2077"/>
    </row>
    <row r="62" spans="1:11">
      <c r="A62" s="2077"/>
      <c r="B62" s="2076"/>
      <c r="C62" s="2076"/>
      <c r="D62" s="2076"/>
      <c r="E62" s="2076"/>
      <c r="F62" s="2076"/>
      <c r="G62" s="2076"/>
      <c r="H62" s="2076"/>
      <c r="I62" s="2076"/>
      <c r="J62" s="2076"/>
      <c r="K62" s="2077"/>
    </row>
    <row r="63" spans="1:11" ht="15.75">
      <c r="A63" s="2077"/>
      <c r="B63" s="2076"/>
      <c r="C63" s="2076"/>
      <c r="D63" s="237" t="s">
        <v>56</v>
      </c>
      <c r="E63" s="100" t="s">
        <v>2299</v>
      </c>
      <c r="F63" s="3203"/>
      <c r="G63" s="2076"/>
      <c r="H63" s="2076"/>
      <c r="I63" s="3428" t="s">
        <v>1279</v>
      </c>
      <c r="J63" s="2076"/>
      <c r="K63" s="2077"/>
    </row>
    <row r="64" spans="1:11">
      <c r="A64" s="2077"/>
      <c r="B64" s="2076"/>
      <c r="C64" s="2076"/>
      <c r="D64" s="2076"/>
      <c r="E64" s="2076"/>
      <c r="F64" s="2076"/>
      <c r="G64" s="2076"/>
      <c r="H64" s="2076"/>
      <c r="I64" s="2076"/>
      <c r="J64" s="2076"/>
      <c r="K64" s="2077"/>
    </row>
    <row r="65" spans="1:11">
      <c r="A65" s="2077"/>
      <c r="B65" s="2077"/>
      <c r="C65" s="2077"/>
      <c r="D65" s="2077"/>
      <c r="E65" s="2077"/>
      <c r="F65" s="2077"/>
      <c r="G65" s="2077"/>
      <c r="H65" s="2077"/>
      <c r="I65" s="2077"/>
      <c r="J65" s="2077"/>
      <c r="K65" s="2077"/>
    </row>
    <row r="66" spans="1:11">
      <c r="A66" s="2077"/>
      <c r="B66" s="2077"/>
      <c r="C66" s="2077"/>
      <c r="D66" s="2077"/>
      <c r="E66" s="2077"/>
      <c r="F66" s="2077"/>
      <c r="G66" s="2077"/>
      <c r="H66" s="2077"/>
      <c r="I66" s="2077"/>
      <c r="J66" s="2077"/>
      <c r="K66" s="2077"/>
    </row>
  </sheetData>
  <sheetProtection formatCells="0" formatColumns="0" formatRows="0"/>
  <customSheetViews>
    <customSheetView guid="{CC70D5D3-3A1F-46AA-BDCE-F692C2C36BEE}" hiddenRows="1">
      <selection activeCell="C60" sqref="C60"/>
      <pageMargins left="0.7" right="0.7" top="0.75" bottom="0.75" header="0.3" footer="0.3"/>
    </customSheetView>
    <customSheetView guid="{41E394DC-1FDD-4D1F-8620-137B7012DC10}">
      <pageMargins left="0.7" right="0.7" top="0.75" bottom="0.75" header="0.3" footer="0.3"/>
    </customSheetView>
    <customSheetView guid="{E14211BF-3959-45CF-A937-AD36AACCEFAC}">
      <pageMargins left="0.7" right="0.7" top="0.75" bottom="0.75" header="0.3" footer="0.3"/>
    </customSheetView>
    <customSheetView guid="{F416BD5B-C3AD-4F61-AAB2-55950A9B7E72}">
      <pageMargins left="0.7" right="0.7" top="0.75" bottom="0.75" header="0.3" footer="0.3"/>
    </customSheetView>
  </customSheetViews>
  <mergeCells count="3">
    <mergeCell ref="C3:E3"/>
    <mergeCell ref="D4:E4"/>
    <mergeCell ref="D5:E5"/>
  </mergeCells>
  <hyperlinks>
    <hyperlink ref="I63" location="Index!A1" display="Index" xr:uid="{00000000-0004-0000-6100-000000000000}"/>
  </hyperlinks>
  <pageMargins left="0.7" right="0.7" top="0.75" bottom="0.75" header="0.3" footer="0.3"/>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sheetPr codeName="Sheet96">
    <tabColor theme="8" tint="-0.499984740745262"/>
  </sheetPr>
  <dimension ref="A1:N66"/>
  <sheetViews>
    <sheetView workbookViewId="0"/>
  </sheetViews>
  <sheetFormatPr defaultColWidth="0" defaultRowHeight="15" zeroHeight="1"/>
  <cols>
    <col min="1" max="2" width="9.140625" style="2112" customWidth="1"/>
    <col min="3" max="3" width="42.7109375" style="2112" bestFit="1" customWidth="1"/>
    <col min="4" max="4" width="28" style="2112" customWidth="1"/>
    <col min="5" max="5" width="18.28515625" style="2112" customWidth="1"/>
    <col min="6" max="7" width="14.140625" style="2112" customWidth="1"/>
    <col min="8" max="8" width="17" style="2112" bestFit="1" customWidth="1"/>
    <col min="9" max="9" width="21.42578125" style="2112" bestFit="1" customWidth="1"/>
    <col min="10" max="10" width="16.7109375" style="2112" bestFit="1" customWidth="1"/>
    <col min="11" max="11" width="29.85546875" style="2112" customWidth="1"/>
    <col min="12" max="13" width="9.140625" style="2112" customWidth="1"/>
    <col min="14" max="14" width="9" style="2112" hidden="1" customWidth="1"/>
    <col min="15" max="16384" width="9.140625" style="2112" hidden="1"/>
  </cols>
  <sheetData>
    <row r="1" spans="1:13">
      <c r="A1" s="2077"/>
      <c r="B1" s="2077"/>
      <c r="C1" s="2077"/>
      <c r="D1" s="2077"/>
      <c r="E1" s="2077"/>
      <c r="F1" s="2077"/>
      <c r="G1" s="2077"/>
      <c r="H1" s="2077"/>
      <c r="I1" s="2077"/>
      <c r="J1" s="2077"/>
      <c r="K1" s="2077"/>
      <c r="L1" s="2077"/>
      <c r="M1" s="2077"/>
    </row>
    <row r="2" spans="1:13" ht="15.75" thickBot="1">
      <c r="A2" s="2077"/>
      <c r="B2" s="2076"/>
      <c r="C2" s="2076"/>
      <c r="D2" s="2076"/>
      <c r="E2" s="2076"/>
      <c r="F2" s="2076"/>
      <c r="G2" s="2076"/>
      <c r="H2" s="2076"/>
      <c r="I2" s="2076"/>
      <c r="J2" s="2076"/>
      <c r="K2" s="2076"/>
      <c r="L2" s="2076"/>
      <c r="M2" s="2077"/>
    </row>
    <row r="3" spans="1:13" ht="16.5" thickBot="1">
      <c r="A3" s="2077"/>
      <c r="B3" s="2076"/>
      <c r="C3" s="8374" t="s">
        <v>2901</v>
      </c>
      <c r="D3" s="8375"/>
      <c r="E3" s="8376"/>
      <c r="F3" s="2097"/>
      <c r="G3" s="2097"/>
      <c r="H3" s="2097"/>
      <c r="I3" s="2097"/>
      <c r="J3" s="2097"/>
      <c r="K3" s="62" t="s">
        <v>2894</v>
      </c>
      <c r="L3" s="2076"/>
      <c r="M3" s="2077"/>
    </row>
    <row r="4" spans="1:13" ht="15.75">
      <c r="A4" s="2077"/>
      <c r="B4" s="2076"/>
      <c r="C4" s="2625" t="s">
        <v>57</v>
      </c>
      <c r="D4" s="8358" t="str">
        <f>AV!D4</f>
        <v>ABC Company</v>
      </c>
      <c r="E4" s="8360"/>
      <c r="F4" s="2097"/>
      <c r="G4" s="2097"/>
      <c r="H4" s="2097"/>
      <c r="I4" s="2097"/>
      <c r="J4" s="2097"/>
      <c r="K4" s="2097"/>
      <c r="L4" s="2076"/>
      <c r="M4" s="2077"/>
    </row>
    <row r="5" spans="1:13" ht="16.5" thickBot="1">
      <c r="A5" s="2077"/>
      <c r="B5" s="2076"/>
      <c r="C5" s="2629" t="s">
        <v>2719</v>
      </c>
      <c r="D5" s="8364">
        <f>AV!D5</f>
        <v>44196</v>
      </c>
      <c r="E5" s="8366"/>
      <c r="F5" s="2098"/>
      <c r="G5" s="2098"/>
      <c r="H5" s="2098"/>
      <c r="I5" s="2098"/>
      <c r="J5" s="2098"/>
      <c r="K5" s="2098"/>
      <c r="L5" s="2076"/>
      <c r="M5" s="2077"/>
    </row>
    <row r="6" spans="1:13">
      <c r="A6" s="2077"/>
      <c r="B6" s="2076"/>
      <c r="C6" s="2076"/>
      <c r="D6" s="2076"/>
      <c r="E6" s="2076"/>
      <c r="F6" s="2076"/>
      <c r="G6" s="2076"/>
      <c r="H6" s="2076"/>
      <c r="I6" s="2076"/>
      <c r="J6" s="2076"/>
      <c r="K6" s="2076"/>
      <c r="L6" s="2076"/>
      <c r="M6" s="2077"/>
    </row>
    <row r="7" spans="1:13" ht="15.75" thickBot="1">
      <c r="A7" s="2077"/>
      <c r="B7" s="2076"/>
      <c r="C7" s="2076"/>
      <c r="D7" s="2076"/>
      <c r="E7" s="2076"/>
      <c r="F7" s="2076"/>
      <c r="G7" s="2076"/>
      <c r="H7" s="2076"/>
      <c r="I7" s="2076"/>
      <c r="J7" s="2076"/>
      <c r="K7" s="2076"/>
      <c r="L7" s="2076"/>
      <c r="M7" s="2077"/>
    </row>
    <row r="8" spans="1:13" s="198" customFormat="1" ht="25.5">
      <c r="A8" s="703"/>
      <c r="B8" s="219"/>
      <c r="C8" s="2080" t="s">
        <v>2367</v>
      </c>
      <c r="D8" s="1997" t="s">
        <v>2368</v>
      </c>
      <c r="E8" s="1994" t="s">
        <v>2288</v>
      </c>
      <c r="F8" s="1992" t="s">
        <v>2363</v>
      </c>
      <c r="G8" s="2634" t="s">
        <v>1632</v>
      </c>
      <c r="H8" s="1994" t="s">
        <v>2294</v>
      </c>
      <c r="I8" s="1992" t="s">
        <v>2295</v>
      </c>
      <c r="J8" s="1994" t="s">
        <v>2296</v>
      </c>
      <c r="K8" s="1995" t="s">
        <v>2297</v>
      </c>
      <c r="L8" s="219"/>
      <c r="M8" s="703"/>
    </row>
    <row r="9" spans="1:13" s="198" customFormat="1" ht="12.75">
      <c r="A9" s="703"/>
      <c r="B9" s="219"/>
      <c r="C9" s="2083"/>
      <c r="D9" s="2085"/>
      <c r="E9" s="2086" t="s">
        <v>1418</v>
      </c>
      <c r="F9" s="2085"/>
      <c r="G9" s="2086" t="s">
        <v>1420</v>
      </c>
      <c r="H9" s="2005"/>
      <c r="I9" s="2087"/>
      <c r="J9" s="2005" t="s">
        <v>1641</v>
      </c>
      <c r="K9" s="2053"/>
      <c r="L9" s="219"/>
      <c r="M9" s="703"/>
    </row>
    <row r="10" spans="1:13" s="198" customFormat="1" ht="12.75">
      <c r="A10" s="703"/>
      <c r="B10" s="219"/>
      <c r="C10" s="2128" t="s">
        <v>392</v>
      </c>
      <c r="D10" s="2090" t="s">
        <v>409</v>
      </c>
      <c r="E10" s="2090" t="s">
        <v>410</v>
      </c>
      <c r="F10" s="2090" t="s">
        <v>411</v>
      </c>
      <c r="G10" s="2090"/>
      <c r="H10" s="2090" t="s">
        <v>412</v>
      </c>
      <c r="I10" s="2090" t="s">
        <v>413</v>
      </c>
      <c r="J10" s="2090" t="s">
        <v>414</v>
      </c>
      <c r="K10" s="2091" t="s">
        <v>415</v>
      </c>
      <c r="L10" s="219"/>
      <c r="M10" s="703"/>
    </row>
    <row r="11" spans="1:13" s="198" customFormat="1" ht="12.75">
      <c r="A11" s="703"/>
      <c r="B11" s="219"/>
      <c r="C11" s="2679" t="s">
        <v>2916</v>
      </c>
      <c r="D11" s="2672"/>
      <c r="E11" s="2680" t="b">
        <v>1</v>
      </c>
      <c r="F11" s="2671">
        <v>0</v>
      </c>
      <c r="G11" s="2772"/>
      <c r="H11" s="2773">
        <v>0</v>
      </c>
      <c r="I11" s="2773">
        <v>0</v>
      </c>
      <c r="J11" s="3549">
        <f>H11+I11</f>
        <v>0</v>
      </c>
      <c r="K11" s="2674"/>
      <c r="L11" s="219"/>
      <c r="M11" s="703"/>
    </row>
    <row r="12" spans="1:13" s="198" customFormat="1" ht="12.75">
      <c r="A12" s="703"/>
      <c r="B12" s="219"/>
      <c r="C12" s="2679" t="s">
        <v>2917</v>
      </c>
      <c r="D12" s="2672"/>
      <c r="E12" s="2680" t="b">
        <v>0</v>
      </c>
      <c r="F12" s="2671">
        <v>0</v>
      </c>
      <c r="G12" s="2772"/>
      <c r="H12" s="2773">
        <v>0</v>
      </c>
      <c r="I12" s="2773">
        <v>0</v>
      </c>
      <c r="J12" s="3549">
        <f>H12+I12</f>
        <v>0</v>
      </c>
      <c r="K12" s="2674"/>
      <c r="L12" s="219"/>
      <c r="M12" s="703"/>
    </row>
    <row r="13" spans="1:13" s="198" customFormat="1" ht="12.75">
      <c r="A13" s="703"/>
      <c r="B13" s="219"/>
      <c r="C13" s="2679" t="s">
        <v>2918</v>
      </c>
      <c r="D13" s="2672"/>
      <c r="E13" s="2680" t="b">
        <v>1</v>
      </c>
      <c r="F13" s="2671">
        <v>0</v>
      </c>
      <c r="G13" s="2772"/>
      <c r="H13" s="2773">
        <v>0</v>
      </c>
      <c r="I13" s="2773">
        <v>0</v>
      </c>
      <c r="J13" s="3549">
        <f>H13+I13</f>
        <v>0</v>
      </c>
      <c r="K13" s="2674"/>
      <c r="L13" s="219"/>
      <c r="M13" s="703"/>
    </row>
    <row r="14" spans="1:13" s="198" customFormat="1" ht="12.75" hidden="1">
      <c r="A14" s="703"/>
      <c r="B14" s="219"/>
      <c r="C14" s="3546"/>
      <c r="D14" s="3547"/>
      <c r="E14" s="2680" t="b">
        <v>1</v>
      </c>
      <c r="F14" s="2671">
        <v>0</v>
      </c>
      <c r="G14" s="2772"/>
      <c r="H14" s="2773">
        <v>0</v>
      </c>
      <c r="I14" s="2773">
        <v>0</v>
      </c>
      <c r="J14" s="3549">
        <f t="shared" ref="J14:J55" si="0">H14+I14</f>
        <v>0</v>
      </c>
      <c r="K14" s="2674"/>
      <c r="L14" s="219"/>
      <c r="M14" s="703"/>
    </row>
    <row r="15" spans="1:13" s="198" customFormat="1" ht="12.75" hidden="1">
      <c r="A15" s="703"/>
      <c r="B15" s="219"/>
      <c r="C15" s="3546"/>
      <c r="D15" s="3547"/>
      <c r="E15" s="2680" t="b">
        <v>1</v>
      </c>
      <c r="F15" s="2671">
        <v>0</v>
      </c>
      <c r="G15" s="2772"/>
      <c r="H15" s="2773">
        <v>0</v>
      </c>
      <c r="I15" s="2773">
        <v>0</v>
      </c>
      <c r="J15" s="3549">
        <f t="shared" si="0"/>
        <v>0</v>
      </c>
      <c r="K15" s="2674"/>
      <c r="L15" s="219"/>
      <c r="M15" s="703"/>
    </row>
    <row r="16" spans="1:13" s="198" customFormat="1" ht="12.75" hidden="1">
      <c r="A16" s="703"/>
      <c r="B16" s="219"/>
      <c r="C16" s="3546"/>
      <c r="D16" s="3547"/>
      <c r="E16" s="2680" t="b">
        <v>1</v>
      </c>
      <c r="F16" s="2671">
        <v>0</v>
      </c>
      <c r="G16" s="2772"/>
      <c r="H16" s="2773">
        <v>0</v>
      </c>
      <c r="I16" s="2773">
        <v>0</v>
      </c>
      <c r="J16" s="3549">
        <f t="shared" si="0"/>
        <v>0</v>
      </c>
      <c r="K16" s="2674"/>
      <c r="L16" s="219"/>
      <c r="M16" s="703"/>
    </row>
    <row r="17" spans="1:13" s="198" customFormat="1" ht="12.75" hidden="1">
      <c r="A17" s="703"/>
      <c r="B17" s="219"/>
      <c r="C17" s="3546"/>
      <c r="D17" s="3547"/>
      <c r="E17" s="2680" t="b">
        <v>1</v>
      </c>
      <c r="F17" s="2671">
        <v>0</v>
      </c>
      <c r="G17" s="2772"/>
      <c r="H17" s="2773">
        <v>0</v>
      </c>
      <c r="I17" s="2773">
        <v>0</v>
      </c>
      <c r="J17" s="3549">
        <f t="shared" si="0"/>
        <v>0</v>
      </c>
      <c r="K17" s="2674"/>
      <c r="L17" s="219"/>
      <c r="M17" s="703"/>
    </row>
    <row r="18" spans="1:13" s="198" customFormat="1" ht="12.75" hidden="1">
      <c r="A18" s="703"/>
      <c r="B18" s="219"/>
      <c r="C18" s="3546"/>
      <c r="D18" s="3547"/>
      <c r="E18" s="2680" t="b">
        <v>1</v>
      </c>
      <c r="F18" s="2671">
        <v>0</v>
      </c>
      <c r="G18" s="2772"/>
      <c r="H18" s="2773">
        <v>0</v>
      </c>
      <c r="I18" s="2773">
        <v>0</v>
      </c>
      <c r="J18" s="3549">
        <f t="shared" si="0"/>
        <v>0</v>
      </c>
      <c r="K18" s="2674"/>
      <c r="L18" s="219"/>
      <c r="M18" s="703"/>
    </row>
    <row r="19" spans="1:13" s="198" customFormat="1" ht="12.75" hidden="1">
      <c r="A19" s="703"/>
      <c r="B19" s="219"/>
      <c r="C19" s="3546"/>
      <c r="D19" s="3547"/>
      <c r="E19" s="2680" t="b">
        <v>1</v>
      </c>
      <c r="F19" s="2671">
        <v>0</v>
      </c>
      <c r="G19" s="2772"/>
      <c r="H19" s="2773">
        <v>0</v>
      </c>
      <c r="I19" s="2773">
        <v>0</v>
      </c>
      <c r="J19" s="3549">
        <f t="shared" si="0"/>
        <v>0</v>
      </c>
      <c r="K19" s="2674"/>
      <c r="L19" s="219"/>
      <c r="M19" s="703"/>
    </row>
    <row r="20" spans="1:13" s="198" customFormat="1" ht="12.75" hidden="1">
      <c r="A20" s="703"/>
      <c r="B20" s="219"/>
      <c r="C20" s="3546"/>
      <c r="D20" s="3547"/>
      <c r="E20" s="2680" t="b">
        <v>1</v>
      </c>
      <c r="F20" s="2671">
        <v>0</v>
      </c>
      <c r="G20" s="2772"/>
      <c r="H20" s="2773">
        <v>0</v>
      </c>
      <c r="I20" s="2773">
        <v>0</v>
      </c>
      <c r="J20" s="3549">
        <f t="shared" si="0"/>
        <v>0</v>
      </c>
      <c r="K20" s="2674"/>
      <c r="L20" s="219"/>
      <c r="M20" s="703"/>
    </row>
    <row r="21" spans="1:13" s="198" customFormat="1" ht="12.75" hidden="1">
      <c r="A21" s="703"/>
      <c r="B21" s="219"/>
      <c r="C21" s="3546"/>
      <c r="D21" s="3547"/>
      <c r="E21" s="2680" t="b">
        <v>1</v>
      </c>
      <c r="F21" s="2671">
        <v>0</v>
      </c>
      <c r="G21" s="2772"/>
      <c r="H21" s="2773">
        <v>0</v>
      </c>
      <c r="I21" s="2773">
        <v>0</v>
      </c>
      <c r="J21" s="3549">
        <f t="shared" si="0"/>
        <v>0</v>
      </c>
      <c r="K21" s="2674"/>
      <c r="L21" s="219"/>
      <c r="M21" s="703"/>
    </row>
    <row r="22" spans="1:13" s="198" customFormat="1" ht="12.75" hidden="1">
      <c r="A22" s="703"/>
      <c r="B22" s="219"/>
      <c r="C22" s="3546"/>
      <c r="D22" s="3547"/>
      <c r="E22" s="2680" t="b">
        <v>1</v>
      </c>
      <c r="F22" s="2671">
        <v>0</v>
      </c>
      <c r="G22" s="2772"/>
      <c r="H22" s="2773">
        <v>0</v>
      </c>
      <c r="I22" s="2773">
        <v>0</v>
      </c>
      <c r="J22" s="3549">
        <f t="shared" si="0"/>
        <v>0</v>
      </c>
      <c r="K22" s="2674"/>
      <c r="L22" s="219"/>
      <c r="M22" s="703"/>
    </row>
    <row r="23" spans="1:13" s="198" customFormat="1" ht="12.75" hidden="1">
      <c r="A23" s="703"/>
      <c r="B23" s="219"/>
      <c r="C23" s="3546"/>
      <c r="D23" s="3547"/>
      <c r="E23" s="2680" t="b">
        <v>1</v>
      </c>
      <c r="F23" s="2671">
        <v>0</v>
      </c>
      <c r="G23" s="2772"/>
      <c r="H23" s="2773">
        <v>0</v>
      </c>
      <c r="I23" s="2773">
        <v>0</v>
      </c>
      <c r="J23" s="3549">
        <f t="shared" si="0"/>
        <v>0</v>
      </c>
      <c r="K23" s="2674"/>
      <c r="L23" s="219"/>
      <c r="M23" s="703"/>
    </row>
    <row r="24" spans="1:13" s="198" customFormat="1" ht="12.75" hidden="1">
      <c r="A24" s="703"/>
      <c r="B24" s="219"/>
      <c r="C24" s="3546"/>
      <c r="D24" s="3547"/>
      <c r="E24" s="2680" t="b">
        <v>1</v>
      </c>
      <c r="F24" s="2671">
        <v>0</v>
      </c>
      <c r="G24" s="2772"/>
      <c r="H24" s="2773">
        <v>0</v>
      </c>
      <c r="I24" s="2773">
        <v>0</v>
      </c>
      <c r="J24" s="3549">
        <f t="shared" si="0"/>
        <v>0</v>
      </c>
      <c r="K24" s="2674"/>
      <c r="L24" s="219"/>
      <c r="M24" s="703"/>
    </row>
    <row r="25" spans="1:13" s="198" customFormat="1" ht="12.75" hidden="1">
      <c r="A25" s="703"/>
      <c r="B25" s="219"/>
      <c r="C25" s="3546"/>
      <c r="D25" s="3547"/>
      <c r="E25" s="2680" t="b">
        <v>1</v>
      </c>
      <c r="F25" s="2671">
        <v>0</v>
      </c>
      <c r="G25" s="2772"/>
      <c r="H25" s="2773">
        <v>0</v>
      </c>
      <c r="I25" s="2773">
        <v>0</v>
      </c>
      <c r="J25" s="3549">
        <f t="shared" si="0"/>
        <v>0</v>
      </c>
      <c r="K25" s="2674"/>
      <c r="L25" s="219"/>
      <c r="M25" s="703"/>
    </row>
    <row r="26" spans="1:13" s="198" customFormat="1" ht="12.75" hidden="1">
      <c r="A26" s="703"/>
      <c r="B26" s="219"/>
      <c r="C26" s="3546"/>
      <c r="D26" s="3547"/>
      <c r="E26" s="2680" t="b">
        <v>1</v>
      </c>
      <c r="F26" s="2671">
        <v>0</v>
      </c>
      <c r="G26" s="2772"/>
      <c r="H26" s="2773">
        <v>0</v>
      </c>
      <c r="I26" s="2773">
        <v>0</v>
      </c>
      <c r="J26" s="3549">
        <f t="shared" si="0"/>
        <v>0</v>
      </c>
      <c r="K26" s="2674"/>
      <c r="L26" s="219"/>
      <c r="M26" s="703"/>
    </row>
    <row r="27" spans="1:13" s="198" customFormat="1" ht="12.75" hidden="1">
      <c r="A27" s="703"/>
      <c r="B27" s="219"/>
      <c r="C27" s="3546"/>
      <c r="D27" s="3547"/>
      <c r="E27" s="2680" t="b">
        <v>1</v>
      </c>
      <c r="F27" s="2671">
        <v>0</v>
      </c>
      <c r="G27" s="2772"/>
      <c r="H27" s="2773">
        <v>0</v>
      </c>
      <c r="I27" s="2773">
        <v>0</v>
      </c>
      <c r="J27" s="3549">
        <f t="shared" si="0"/>
        <v>0</v>
      </c>
      <c r="K27" s="2674"/>
      <c r="L27" s="219"/>
      <c r="M27" s="703"/>
    </row>
    <row r="28" spans="1:13" s="198" customFormat="1" ht="12.75" hidden="1">
      <c r="A28" s="703"/>
      <c r="B28" s="219"/>
      <c r="C28" s="3546"/>
      <c r="D28" s="3547"/>
      <c r="E28" s="2680" t="b">
        <v>1</v>
      </c>
      <c r="F28" s="2671">
        <v>0</v>
      </c>
      <c r="G28" s="2772"/>
      <c r="H28" s="2773">
        <v>0</v>
      </c>
      <c r="I28" s="2773">
        <v>0</v>
      </c>
      <c r="J28" s="3549">
        <f t="shared" si="0"/>
        <v>0</v>
      </c>
      <c r="K28" s="2674"/>
      <c r="L28" s="219"/>
      <c r="M28" s="703"/>
    </row>
    <row r="29" spans="1:13" s="198" customFormat="1" ht="12.75" hidden="1">
      <c r="A29" s="703"/>
      <c r="B29" s="219"/>
      <c r="C29" s="3546"/>
      <c r="D29" s="3547"/>
      <c r="E29" s="2680" t="b">
        <v>1</v>
      </c>
      <c r="F29" s="2671">
        <v>0</v>
      </c>
      <c r="G29" s="2772"/>
      <c r="H29" s="2773">
        <v>0</v>
      </c>
      <c r="I29" s="2773">
        <v>0</v>
      </c>
      <c r="J29" s="3549">
        <f t="shared" si="0"/>
        <v>0</v>
      </c>
      <c r="K29" s="2674"/>
      <c r="L29" s="219"/>
      <c r="M29" s="703"/>
    </row>
    <row r="30" spans="1:13" s="198" customFormat="1" ht="12.75" hidden="1">
      <c r="A30" s="703"/>
      <c r="B30" s="219"/>
      <c r="C30" s="3546"/>
      <c r="D30" s="3547"/>
      <c r="E30" s="2680" t="b">
        <v>1</v>
      </c>
      <c r="F30" s="2671">
        <v>0</v>
      </c>
      <c r="G30" s="2772"/>
      <c r="H30" s="2773">
        <v>0</v>
      </c>
      <c r="I30" s="2773">
        <v>0</v>
      </c>
      <c r="J30" s="3549">
        <f t="shared" si="0"/>
        <v>0</v>
      </c>
      <c r="K30" s="2674"/>
      <c r="L30" s="219"/>
      <c r="M30" s="703"/>
    </row>
    <row r="31" spans="1:13" s="198" customFormat="1" ht="12.75" hidden="1">
      <c r="A31" s="703"/>
      <c r="B31" s="219"/>
      <c r="C31" s="3546"/>
      <c r="D31" s="3547"/>
      <c r="E31" s="2680" t="b">
        <v>1</v>
      </c>
      <c r="F31" s="2671">
        <v>0</v>
      </c>
      <c r="G31" s="2772"/>
      <c r="H31" s="2773">
        <v>0</v>
      </c>
      <c r="I31" s="2773">
        <v>0</v>
      </c>
      <c r="J31" s="3549">
        <f t="shared" si="0"/>
        <v>0</v>
      </c>
      <c r="K31" s="2674"/>
      <c r="L31" s="219"/>
      <c r="M31" s="703"/>
    </row>
    <row r="32" spans="1:13" s="198" customFormat="1" ht="12.75" hidden="1">
      <c r="A32" s="703"/>
      <c r="B32" s="219"/>
      <c r="C32" s="3546"/>
      <c r="D32" s="3547"/>
      <c r="E32" s="2680" t="b">
        <v>1</v>
      </c>
      <c r="F32" s="2671">
        <v>0</v>
      </c>
      <c r="G32" s="2772"/>
      <c r="H32" s="2773">
        <v>0</v>
      </c>
      <c r="I32" s="2773">
        <v>0</v>
      </c>
      <c r="J32" s="3549">
        <f t="shared" si="0"/>
        <v>0</v>
      </c>
      <c r="K32" s="2674"/>
      <c r="L32" s="219"/>
      <c r="M32" s="703"/>
    </row>
    <row r="33" spans="1:13" s="198" customFormat="1" ht="12.75" hidden="1">
      <c r="A33" s="703"/>
      <c r="B33" s="219"/>
      <c r="C33" s="3546"/>
      <c r="D33" s="3547"/>
      <c r="E33" s="2680" t="b">
        <v>1</v>
      </c>
      <c r="F33" s="2671">
        <v>0</v>
      </c>
      <c r="G33" s="2772"/>
      <c r="H33" s="2773">
        <v>0</v>
      </c>
      <c r="I33" s="2773">
        <v>0</v>
      </c>
      <c r="J33" s="3549">
        <f t="shared" si="0"/>
        <v>0</v>
      </c>
      <c r="K33" s="2674"/>
      <c r="L33" s="219"/>
      <c r="M33" s="703"/>
    </row>
    <row r="34" spans="1:13" s="198" customFormat="1" ht="12.75" hidden="1">
      <c r="A34" s="703"/>
      <c r="B34" s="219"/>
      <c r="C34" s="3546"/>
      <c r="D34" s="3547"/>
      <c r="E34" s="2680" t="b">
        <v>1</v>
      </c>
      <c r="F34" s="2671">
        <v>0</v>
      </c>
      <c r="G34" s="2772"/>
      <c r="H34" s="2773">
        <v>0</v>
      </c>
      <c r="I34" s="2773">
        <v>0</v>
      </c>
      <c r="J34" s="3549">
        <f t="shared" si="0"/>
        <v>0</v>
      </c>
      <c r="K34" s="2674"/>
      <c r="L34" s="219"/>
      <c r="M34" s="703"/>
    </row>
    <row r="35" spans="1:13" s="198" customFormat="1" ht="12.75" hidden="1">
      <c r="A35" s="703"/>
      <c r="B35" s="219"/>
      <c r="C35" s="3546"/>
      <c r="D35" s="3547"/>
      <c r="E35" s="2680" t="b">
        <v>1</v>
      </c>
      <c r="F35" s="2671">
        <v>0</v>
      </c>
      <c r="G35" s="2772"/>
      <c r="H35" s="2773">
        <v>0</v>
      </c>
      <c r="I35" s="2773">
        <v>0</v>
      </c>
      <c r="J35" s="3549">
        <f t="shared" si="0"/>
        <v>0</v>
      </c>
      <c r="K35" s="2674"/>
      <c r="L35" s="219"/>
      <c r="M35" s="703"/>
    </row>
    <row r="36" spans="1:13" s="198" customFormat="1" ht="12.75" hidden="1">
      <c r="A36" s="703"/>
      <c r="B36" s="219"/>
      <c r="C36" s="3546"/>
      <c r="D36" s="3547"/>
      <c r="E36" s="2680" t="b">
        <v>1</v>
      </c>
      <c r="F36" s="2671">
        <v>0</v>
      </c>
      <c r="G36" s="2772"/>
      <c r="H36" s="2773">
        <v>0</v>
      </c>
      <c r="I36" s="2773">
        <v>0</v>
      </c>
      <c r="J36" s="3549">
        <f t="shared" si="0"/>
        <v>0</v>
      </c>
      <c r="K36" s="2674"/>
      <c r="L36" s="219"/>
      <c r="M36" s="703"/>
    </row>
    <row r="37" spans="1:13" s="198" customFormat="1" ht="12.75" hidden="1">
      <c r="A37" s="703"/>
      <c r="B37" s="219"/>
      <c r="C37" s="3546"/>
      <c r="D37" s="3547"/>
      <c r="E37" s="2680" t="b">
        <v>1</v>
      </c>
      <c r="F37" s="2671">
        <v>0</v>
      </c>
      <c r="G37" s="2772"/>
      <c r="H37" s="2773">
        <v>0</v>
      </c>
      <c r="I37" s="2773">
        <v>0</v>
      </c>
      <c r="J37" s="3549">
        <f t="shared" si="0"/>
        <v>0</v>
      </c>
      <c r="K37" s="2674"/>
      <c r="L37" s="219"/>
      <c r="M37" s="703"/>
    </row>
    <row r="38" spans="1:13" s="198" customFormat="1" ht="12.75" hidden="1">
      <c r="A38" s="703"/>
      <c r="B38" s="219"/>
      <c r="C38" s="3546"/>
      <c r="D38" s="3547"/>
      <c r="E38" s="2680" t="b">
        <v>1</v>
      </c>
      <c r="F38" s="2671">
        <v>0</v>
      </c>
      <c r="G38" s="2772"/>
      <c r="H38" s="2773">
        <v>0</v>
      </c>
      <c r="I38" s="2773">
        <v>0</v>
      </c>
      <c r="J38" s="3549">
        <f t="shared" si="0"/>
        <v>0</v>
      </c>
      <c r="K38" s="2674"/>
      <c r="L38" s="219"/>
      <c r="M38" s="703"/>
    </row>
    <row r="39" spans="1:13" s="198" customFormat="1" ht="12.75" hidden="1">
      <c r="A39" s="703"/>
      <c r="B39" s="219"/>
      <c r="C39" s="3546"/>
      <c r="D39" s="3547"/>
      <c r="E39" s="2680" t="b">
        <v>1</v>
      </c>
      <c r="F39" s="2671">
        <v>0</v>
      </c>
      <c r="G39" s="2772"/>
      <c r="H39" s="2773">
        <v>0</v>
      </c>
      <c r="I39" s="2773">
        <v>0</v>
      </c>
      <c r="J39" s="3549">
        <f t="shared" si="0"/>
        <v>0</v>
      </c>
      <c r="K39" s="2674"/>
      <c r="L39" s="219"/>
      <c r="M39" s="703"/>
    </row>
    <row r="40" spans="1:13" s="198" customFormat="1" ht="12.75" hidden="1">
      <c r="A40" s="703"/>
      <c r="B40" s="219"/>
      <c r="C40" s="3546"/>
      <c r="D40" s="3547"/>
      <c r="E40" s="2680" t="b">
        <v>1</v>
      </c>
      <c r="F40" s="2671">
        <v>0</v>
      </c>
      <c r="G40" s="2772"/>
      <c r="H40" s="2773">
        <v>0</v>
      </c>
      <c r="I40" s="2773">
        <v>0</v>
      </c>
      <c r="J40" s="3549">
        <f t="shared" si="0"/>
        <v>0</v>
      </c>
      <c r="K40" s="2674"/>
      <c r="L40" s="219"/>
      <c r="M40" s="703"/>
    </row>
    <row r="41" spans="1:13" s="198" customFormat="1" ht="12.75" hidden="1">
      <c r="A41" s="703"/>
      <c r="B41" s="219"/>
      <c r="C41" s="3546"/>
      <c r="D41" s="3547"/>
      <c r="E41" s="2680" t="b">
        <v>1</v>
      </c>
      <c r="F41" s="2671">
        <v>0</v>
      </c>
      <c r="G41" s="2772"/>
      <c r="H41" s="2773">
        <v>0</v>
      </c>
      <c r="I41" s="2773">
        <v>0</v>
      </c>
      <c r="J41" s="3549">
        <f t="shared" si="0"/>
        <v>0</v>
      </c>
      <c r="K41" s="2674"/>
      <c r="L41" s="219"/>
      <c r="M41" s="703"/>
    </row>
    <row r="42" spans="1:13" s="198" customFormat="1" ht="12.75" hidden="1">
      <c r="A42" s="703"/>
      <c r="B42" s="219"/>
      <c r="C42" s="3546"/>
      <c r="D42" s="3547"/>
      <c r="E42" s="2680" t="b">
        <v>1</v>
      </c>
      <c r="F42" s="2671">
        <v>0</v>
      </c>
      <c r="G42" s="2772"/>
      <c r="H42" s="2773">
        <v>0</v>
      </c>
      <c r="I42" s="2773">
        <v>0</v>
      </c>
      <c r="J42" s="3549">
        <f t="shared" si="0"/>
        <v>0</v>
      </c>
      <c r="K42" s="2674"/>
      <c r="L42" s="219"/>
      <c r="M42" s="703"/>
    </row>
    <row r="43" spans="1:13" s="198" customFormat="1" ht="12.75" hidden="1">
      <c r="A43" s="703"/>
      <c r="B43" s="219"/>
      <c r="C43" s="3546"/>
      <c r="D43" s="3547"/>
      <c r="E43" s="2680" t="b">
        <v>1</v>
      </c>
      <c r="F43" s="2671">
        <v>0</v>
      </c>
      <c r="G43" s="2772"/>
      <c r="H43" s="2773">
        <v>0</v>
      </c>
      <c r="I43" s="2773">
        <v>0</v>
      </c>
      <c r="J43" s="3549">
        <f t="shared" si="0"/>
        <v>0</v>
      </c>
      <c r="K43" s="2674"/>
      <c r="L43" s="219"/>
      <c r="M43" s="703"/>
    </row>
    <row r="44" spans="1:13" s="198" customFormat="1" ht="12.75" hidden="1">
      <c r="A44" s="703"/>
      <c r="B44" s="219"/>
      <c r="C44" s="3546"/>
      <c r="D44" s="3547"/>
      <c r="E44" s="2680" t="b">
        <v>1</v>
      </c>
      <c r="F44" s="2671">
        <v>0</v>
      </c>
      <c r="G44" s="2772"/>
      <c r="H44" s="2773">
        <v>0</v>
      </c>
      <c r="I44" s="2773">
        <v>0</v>
      </c>
      <c r="J44" s="3549">
        <f t="shared" si="0"/>
        <v>0</v>
      </c>
      <c r="K44" s="2674"/>
      <c r="L44" s="219"/>
      <c r="M44" s="703"/>
    </row>
    <row r="45" spans="1:13" s="198" customFormat="1" ht="12.75" hidden="1">
      <c r="A45" s="703"/>
      <c r="B45" s="219"/>
      <c r="C45" s="3546"/>
      <c r="D45" s="3547"/>
      <c r="E45" s="2680" t="b">
        <v>1</v>
      </c>
      <c r="F45" s="2671">
        <v>0</v>
      </c>
      <c r="G45" s="2772"/>
      <c r="H45" s="2773">
        <v>0</v>
      </c>
      <c r="I45" s="2773">
        <v>0</v>
      </c>
      <c r="J45" s="3549">
        <f t="shared" si="0"/>
        <v>0</v>
      </c>
      <c r="K45" s="2674"/>
      <c r="L45" s="219"/>
      <c r="M45" s="703"/>
    </row>
    <row r="46" spans="1:13" s="198" customFormat="1" ht="12.75" hidden="1">
      <c r="A46" s="703"/>
      <c r="B46" s="219"/>
      <c r="C46" s="3546"/>
      <c r="D46" s="3547"/>
      <c r="E46" s="2680" t="b">
        <v>1</v>
      </c>
      <c r="F46" s="2671">
        <v>0</v>
      </c>
      <c r="G46" s="2772"/>
      <c r="H46" s="2773">
        <v>0</v>
      </c>
      <c r="I46" s="2773">
        <v>0</v>
      </c>
      <c r="J46" s="3549">
        <f t="shared" si="0"/>
        <v>0</v>
      </c>
      <c r="K46" s="2674"/>
      <c r="L46" s="219"/>
      <c r="M46" s="703"/>
    </row>
    <row r="47" spans="1:13" s="198" customFormat="1" ht="12.75" hidden="1">
      <c r="A47" s="703"/>
      <c r="B47" s="219"/>
      <c r="C47" s="3546"/>
      <c r="D47" s="3547"/>
      <c r="E47" s="2680" t="b">
        <v>1</v>
      </c>
      <c r="F47" s="2671">
        <v>0</v>
      </c>
      <c r="G47" s="2772"/>
      <c r="H47" s="2773">
        <v>0</v>
      </c>
      <c r="I47" s="2773">
        <v>0</v>
      </c>
      <c r="J47" s="3549">
        <f t="shared" si="0"/>
        <v>0</v>
      </c>
      <c r="K47" s="2674"/>
      <c r="L47" s="219"/>
      <c r="M47" s="703"/>
    </row>
    <row r="48" spans="1:13" s="198" customFormat="1" ht="12.75" hidden="1">
      <c r="A48" s="703"/>
      <c r="B48" s="219"/>
      <c r="C48" s="3546"/>
      <c r="D48" s="3547"/>
      <c r="E48" s="2680" t="b">
        <v>1</v>
      </c>
      <c r="F48" s="2671">
        <v>0</v>
      </c>
      <c r="G48" s="2772"/>
      <c r="H48" s="2773">
        <v>0</v>
      </c>
      <c r="I48" s="2773">
        <v>0</v>
      </c>
      <c r="J48" s="3549">
        <f t="shared" si="0"/>
        <v>0</v>
      </c>
      <c r="K48" s="2674"/>
      <c r="L48" s="219"/>
      <c r="M48" s="703"/>
    </row>
    <row r="49" spans="1:13" s="198" customFormat="1" ht="12.75" hidden="1">
      <c r="A49" s="703"/>
      <c r="B49" s="219"/>
      <c r="C49" s="3546"/>
      <c r="D49" s="3547"/>
      <c r="E49" s="2680" t="b">
        <v>1</v>
      </c>
      <c r="F49" s="2671">
        <v>0</v>
      </c>
      <c r="G49" s="2772"/>
      <c r="H49" s="2773">
        <v>0</v>
      </c>
      <c r="I49" s="2773">
        <v>0</v>
      </c>
      <c r="J49" s="3549">
        <f t="shared" si="0"/>
        <v>0</v>
      </c>
      <c r="K49" s="2674"/>
      <c r="L49" s="219"/>
      <c r="M49" s="703"/>
    </row>
    <row r="50" spans="1:13" s="198" customFormat="1" ht="12.75" hidden="1">
      <c r="A50" s="703"/>
      <c r="B50" s="219"/>
      <c r="C50" s="3546"/>
      <c r="D50" s="3547"/>
      <c r="E50" s="2680" t="b">
        <v>1</v>
      </c>
      <c r="F50" s="2671">
        <v>0</v>
      </c>
      <c r="G50" s="2772"/>
      <c r="H50" s="2773">
        <v>0</v>
      </c>
      <c r="I50" s="2773">
        <v>0</v>
      </c>
      <c r="J50" s="3549">
        <f t="shared" si="0"/>
        <v>0</v>
      </c>
      <c r="K50" s="2674"/>
      <c r="L50" s="219"/>
      <c r="M50" s="703"/>
    </row>
    <row r="51" spans="1:13" s="198" customFormat="1" ht="12.75" hidden="1">
      <c r="A51" s="703"/>
      <c r="B51" s="219"/>
      <c r="C51" s="3546"/>
      <c r="D51" s="3547"/>
      <c r="E51" s="2680" t="b">
        <v>1</v>
      </c>
      <c r="F51" s="2671">
        <v>0</v>
      </c>
      <c r="G51" s="2772"/>
      <c r="H51" s="2773">
        <v>0</v>
      </c>
      <c r="I51" s="2773">
        <v>0</v>
      </c>
      <c r="J51" s="3549">
        <f t="shared" si="0"/>
        <v>0</v>
      </c>
      <c r="K51" s="2674"/>
      <c r="L51" s="219"/>
      <c r="M51" s="703"/>
    </row>
    <row r="52" spans="1:13" s="198" customFormat="1" ht="12.75" hidden="1">
      <c r="A52" s="703"/>
      <c r="B52" s="219"/>
      <c r="C52" s="3546"/>
      <c r="D52" s="3547"/>
      <c r="E52" s="2680" t="b">
        <v>1</v>
      </c>
      <c r="F52" s="2671">
        <v>0</v>
      </c>
      <c r="G52" s="2772"/>
      <c r="H52" s="2773">
        <v>0</v>
      </c>
      <c r="I52" s="2773">
        <v>0</v>
      </c>
      <c r="J52" s="3549">
        <f t="shared" si="0"/>
        <v>0</v>
      </c>
      <c r="K52" s="2674"/>
      <c r="L52" s="219"/>
      <c r="M52" s="703"/>
    </row>
    <row r="53" spans="1:13" s="198" customFormat="1" ht="12.75" hidden="1">
      <c r="A53" s="703"/>
      <c r="B53" s="219"/>
      <c r="C53" s="3546"/>
      <c r="D53" s="3547"/>
      <c r="E53" s="2680" t="b">
        <v>1</v>
      </c>
      <c r="F53" s="2671">
        <v>0</v>
      </c>
      <c r="G53" s="2772"/>
      <c r="H53" s="2773">
        <v>0</v>
      </c>
      <c r="I53" s="2773">
        <v>0</v>
      </c>
      <c r="J53" s="3549">
        <f t="shared" si="0"/>
        <v>0</v>
      </c>
      <c r="K53" s="2674"/>
      <c r="L53" s="219"/>
      <c r="M53" s="703"/>
    </row>
    <row r="54" spans="1:13" s="198" customFormat="1" ht="12.75" hidden="1">
      <c r="A54" s="703"/>
      <c r="B54" s="219"/>
      <c r="C54" s="3546"/>
      <c r="D54" s="3547"/>
      <c r="E54" s="2680" t="b">
        <v>1</v>
      </c>
      <c r="F54" s="2671">
        <v>0</v>
      </c>
      <c r="G54" s="2772"/>
      <c r="H54" s="2773">
        <v>0</v>
      </c>
      <c r="I54" s="2773">
        <v>0</v>
      </c>
      <c r="J54" s="3549">
        <f t="shared" si="0"/>
        <v>0</v>
      </c>
      <c r="K54" s="2674"/>
      <c r="L54" s="219"/>
      <c r="M54" s="703"/>
    </row>
    <row r="55" spans="1:13" s="198" customFormat="1" ht="12.75">
      <c r="A55" s="703"/>
      <c r="B55" s="219"/>
      <c r="C55" s="2679" t="s">
        <v>4601</v>
      </c>
      <c r="D55" s="3547"/>
      <c r="E55" s="2680" t="b">
        <v>1</v>
      </c>
      <c r="F55" s="2671">
        <v>0</v>
      </c>
      <c r="G55" s="3548">
        <f>IFERROR(H55/$H$57,0)</f>
        <v>0</v>
      </c>
      <c r="H55" s="2773">
        <v>0</v>
      </c>
      <c r="I55" s="2773">
        <v>0</v>
      </c>
      <c r="J55" s="3549">
        <f t="shared" si="0"/>
        <v>0</v>
      </c>
      <c r="K55" s="2674"/>
      <c r="L55" s="219"/>
      <c r="M55" s="703"/>
    </row>
    <row r="56" spans="1:13" s="198" customFormat="1" ht="12.75">
      <c r="A56" s="703"/>
      <c r="B56" s="219"/>
      <c r="C56" s="246" t="s">
        <v>580</v>
      </c>
      <c r="D56" s="2130"/>
      <c r="E56" s="2130"/>
      <c r="F56" s="3205">
        <f>SUMIF($E$11:$E$55,"TRUE",F11:F55)</f>
        <v>0</v>
      </c>
      <c r="G56" s="3207"/>
      <c r="H56" s="3205">
        <f>SUMIF($E$11:$E$55,"TRUE",H11:H55)</f>
        <v>0</v>
      </c>
      <c r="I56" s="3205">
        <f>SUMIF($E$11:$E$55,"TRUE",I11:I55)</f>
        <v>0</v>
      </c>
      <c r="J56" s="3549">
        <f>H56+I56</f>
        <v>0</v>
      </c>
      <c r="K56" s="2674"/>
      <c r="L56" s="219"/>
      <c r="M56" s="703"/>
    </row>
    <row r="57" spans="1:13" s="198" customFormat="1" ht="13.5" thickBot="1">
      <c r="A57" s="703"/>
      <c r="B57" s="219"/>
      <c r="C57" s="700" t="s">
        <v>2369</v>
      </c>
      <c r="D57" s="2115"/>
      <c r="E57" s="2115"/>
      <c r="F57" s="3206">
        <f>SUM(F11:F55)</f>
        <v>0</v>
      </c>
      <c r="G57" s="3206"/>
      <c r="H57" s="3206">
        <f>SUM(H11:H55)</f>
        <v>0</v>
      </c>
      <c r="I57" s="3206">
        <f>SUM(I11:I55)</f>
        <v>0</v>
      </c>
      <c r="J57" s="3550">
        <f>H57+I57</f>
        <v>0</v>
      </c>
      <c r="K57" s="2681"/>
      <c r="L57" s="219"/>
      <c r="M57" s="703"/>
    </row>
    <row r="58" spans="1:13" s="198" customFormat="1" ht="13.5" thickBot="1">
      <c r="A58" s="703"/>
      <c r="B58" s="219"/>
      <c r="C58" s="219"/>
      <c r="D58" s="219"/>
      <c r="E58" s="219"/>
      <c r="F58" s="219"/>
      <c r="G58" s="219"/>
      <c r="H58" s="219"/>
      <c r="I58" s="219"/>
      <c r="J58" s="219"/>
      <c r="K58" s="219"/>
      <c r="L58" s="219"/>
      <c r="M58" s="703"/>
    </row>
    <row r="59" spans="1:13" ht="15.75">
      <c r="A59" s="2077"/>
      <c r="B59" s="2076"/>
      <c r="C59" s="2076"/>
      <c r="D59" s="2076"/>
      <c r="E59" s="2076"/>
      <c r="F59" s="85"/>
      <c r="G59" s="85"/>
      <c r="H59" s="2121" t="s">
        <v>2294</v>
      </c>
      <c r="I59" s="2108" t="s">
        <v>2295</v>
      </c>
      <c r="J59" s="2124" t="s">
        <v>2296</v>
      </c>
      <c r="K59" s="2076"/>
      <c r="L59" s="2076"/>
      <c r="M59" s="2077"/>
    </row>
    <row r="60" spans="1:13" ht="15.75">
      <c r="A60" s="2077"/>
      <c r="B60" s="2076"/>
      <c r="C60" s="2076"/>
      <c r="D60" s="2076"/>
      <c r="E60" s="2076"/>
      <c r="F60" s="2076"/>
      <c r="G60" s="662" t="s">
        <v>580</v>
      </c>
      <c r="H60" s="3209">
        <f t="shared" ref="H60:J61" si="1">H56</f>
        <v>0</v>
      </c>
      <c r="I60" s="3210">
        <f t="shared" si="1"/>
        <v>0</v>
      </c>
      <c r="J60" s="3211">
        <f t="shared" si="1"/>
        <v>0</v>
      </c>
      <c r="K60" s="2076"/>
      <c r="L60" s="2076"/>
      <c r="M60" s="2077"/>
    </row>
    <row r="61" spans="1:13" ht="16.5" thickBot="1">
      <c r="A61" s="2077"/>
      <c r="B61" s="2076"/>
      <c r="C61" s="2076"/>
      <c r="D61" s="2076"/>
      <c r="E61" s="2076"/>
      <c r="F61" s="2076"/>
      <c r="G61" s="662" t="s">
        <v>44</v>
      </c>
      <c r="H61" s="3212">
        <f t="shared" si="1"/>
        <v>0</v>
      </c>
      <c r="I61" s="3213">
        <f t="shared" si="1"/>
        <v>0</v>
      </c>
      <c r="J61" s="3214">
        <f t="shared" si="1"/>
        <v>0</v>
      </c>
      <c r="K61" s="2076"/>
      <c r="L61" s="2076"/>
      <c r="M61" s="2077"/>
    </row>
    <row r="62" spans="1:13">
      <c r="A62" s="2077"/>
      <c r="B62" s="2076"/>
      <c r="C62" s="2076"/>
      <c r="D62" s="2076"/>
      <c r="E62" s="2076"/>
      <c r="F62" s="2076"/>
      <c r="G62" s="2076"/>
      <c r="H62" s="2076"/>
      <c r="I62" s="2076"/>
      <c r="J62" s="2076"/>
      <c r="K62" s="2076"/>
      <c r="L62" s="2076"/>
      <c r="M62" s="2077"/>
    </row>
    <row r="63" spans="1:13">
      <c r="A63" s="2077"/>
      <c r="B63" s="2076"/>
      <c r="C63" s="2076"/>
      <c r="D63" s="2076"/>
      <c r="E63" s="237" t="s">
        <v>56</v>
      </c>
      <c r="F63" s="100" t="s">
        <v>2299</v>
      </c>
      <c r="G63" s="60"/>
      <c r="H63" s="2076"/>
      <c r="I63" s="2076"/>
      <c r="J63" s="2076"/>
      <c r="K63" s="2076"/>
      <c r="L63" s="2076"/>
      <c r="M63" s="2077"/>
    </row>
    <row r="64" spans="1:13">
      <c r="A64" s="2077"/>
      <c r="B64" s="2076"/>
      <c r="C64" s="2076"/>
      <c r="D64" s="2076"/>
      <c r="E64" s="237"/>
      <c r="F64" s="872" t="s">
        <v>4602</v>
      </c>
      <c r="G64" s="60"/>
      <c r="H64" s="2076"/>
      <c r="I64" s="2076"/>
      <c r="J64" s="2076"/>
      <c r="K64" s="3428" t="s">
        <v>1279</v>
      </c>
      <c r="L64" s="2076"/>
      <c r="M64" s="2077"/>
    </row>
    <row r="65" spans="1:13">
      <c r="A65" s="2077"/>
      <c r="B65" s="2076"/>
      <c r="C65" s="2076"/>
      <c r="D65" s="2076"/>
      <c r="E65" s="2076"/>
      <c r="F65" s="2076"/>
      <c r="G65" s="2076"/>
      <c r="H65" s="2076"/>
      <c r="I65" s="2076"/>
      <c r="J65" s="2076"/>
      <c r="K65" s="2076"/>
      <c r="L65" s="2076"/>
      <c r="M65" s="2077"/>
    </row>
    <row r="66" spans="1:13">
      <c r="A66" s="2077"/>
      <c r="B66" s="2077"/>
      <c r="C66" s="2077"/>
      <c r="D66" s="2077"/>
      <c r="E66" s="2077"/>
      <c r="F66" s="2077"/>
      <c r="G66" s="2077"/>
      <c r="H66" s="2077"/>
      <c r="I66" s="2077"/>
      <c r="J66" s="2077"/>
      <c r="K66" s="2077"/>
      <c r="L66" s="2077"/>
      <c r="M66" s="2077"/>
    </row>
  </sheetData>
  <sheetProtection formatCells="0" formatColumns="0" formatRows="0"/>
  <customSheetViews>
    <customSheetView guid="{CC70D5D3-3A1F-46AA-BDCE-F692C2C36BEE}" hiddenRows="1">
      <selection activeCell="D59" sqref="D59"/>
      <pageMargins left="0.7" right="0.7" top="0.75" bottom="0.75" header="0.3" footer="0.3"/>
    </customSheetView>
    <customSheetView guid="{41E394DC-1FDD-4D1F-8620-137B7012DC10}">
      <selection activeCell="H33" sqref="H33"/>
      <pageMargins left="0.7" right="0.7" top="0.75" bottom="0.75" header="0.3" footer="0.3"/>
    </customSheetView>
    <customSheetView guid="{E14211BF-3959-45CF-A937-AD36AACCEFAC}">
      <selection activeCell="H33" sqref="H33"/>
      <pageMargins left="0.7" right="0.7" top="0.75" bottom="0.75" header="0.3" footer="0.3"/>
    </customSheetView>
    <customSheetView guid="{F416BD5B-C3AD-4F61-AAB2-55950A9B7E72}" topLeftCell="A2">
      <selection activeCell="G33" sqref="G33"/>
      <pageMargins left="0.7" right="0.7" top="0.75" bottom="0.75" header="0.3" footer="0.3"/>
    </customSheetView>
  </customSheetViews>
  <mergeCells count="3">
    <mergeCell ref="C3:E3"/>
    <mergeCell ref="D4:E4"/>
    <mergeCell ref="D5:E5"/>
  </mergeCells>
  <hyperlinks>
    <hyperlink ref="K64" location="Index!A1" display="Index" xr:uid="{00000000-0004-0000-6200-000000000000}"/>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123</vt:i4>
      </vt:variant>
      <vt:variant>
        <vt:lpstr>Named Ranges</vt:lpstr>
      </vt:variant>
      <vt:variant>
        <vt:i4>18</vt:i4>
      </vt:variant>
    </vt:vector>
  </HeadingPairs>
  <TitlesOfParts>
    <vt:vector size="141" baseType="lpstr">
      <vt:lpstr>Index</vt:lpstr>
      <vt:lpstr>Page 1</vt:lpstr>
      <vt:lpstr>Page 1 Annex</vt:lpstr>
      <vt:lpstr>Page 2</vt:lpstr>
      <vt:lpstr>Page 3</vt:lpstr>
      <vt:lpstr>Page 4</vt:lpstr>
      <vt:lpstr>Page 19</vt:lpstr>
      <vt:lpstr>Page 20A</vt:lpstr>
      <vt:lpstr>Page 20B</vt:lpstr>
      <vt:lpstr>Page 21</vt:lpstr>
      <vt:lpstr>X1A</vt:lpstr>
      <vt:lpstr>X1B</vt:lpstr>
      <vt:lpstr>X2-4</vt:lpstr>
      <vt:lpstr>X5</vt:lpstr>
      <vt:lpstr>X6-7</vt:lpstr>
      <vt:lpstr>X8</vt:lpstr>
      <vt:lpstr>X8A,9 &amp; 10</vt:lpstr>
      <vt:lpstr>X11</vt:lpstr>
      <vt:lpstr>X12</vt:lpstr>
      <vt:lpstr>X13</vt:lpstr>
      <vt:lpstr>X14</vt:lpstr>
      <vt:lpstr>X15</vt:lpstr>
      <vt:lpstr>X16</vt:lpstr>
      <vt:lpstr>A</vt:lpstr>
      <vt:lpstr>B</vt:lpstr>
      <vt:lpstr>B.1</vt:lpstr>
      <vt:lpstr>C</vt:lpstr>
      <vt:lpstr>C.1</vt:lpstr>
      <vt:lpstr>D</vt:lpstr>
      <vt:lpstr>E</vt:lpstr>
      <vt:lpstr>F</vt:lpstr>
      <vt:lpstr>G</vt:lpstr>
      <vt:lpstr>H</vt:lpstr>
      <vt:lpstr>I</vt:lpstr>
      <vt:lpstr>J</vt:lpstr>
      <vt:lpstr>K</vt:lpstr>
      <vt:lpstr>K.1</vt:lpstr>
      <vt:lpstr>L</vt:lpstr>
      <vt:lpstr>L.1</vt:lpstr>
      <vt:lpstr>M</vt:lpstr>
      <vt:lpstr>N</vt:lpstr>
      <vt:lpstr>O</vt:lpstr>
      <vt:lpstr>P</vt:lpstr>
      <vt:lpstr>P.1</vt:lpstr>
      <vt:lpstr>P.2</vt:lpstr>
      <vt:lpstr>P.3</vt:lpstr>
      <vt:lpstr>P.4</vt:lpstr>
      <vt:lpstr>P.5</vt:lpstr>
      <vt:lpstr>P.6</vt:lpstr>
      <vt:lpstr>P.7</vt:lpstr>
      <vt:lpstr>P.8</vt:lpstr>
      <vt:lpstr>P.9</vt:lpstr>
      <vt:lpstr>P.10</vt:lpstr>
      <vt:lpstr>P.11</vt:lpstr>
      <vt:lpstr>P.12</vt:lpstr>
      <vt:lpstr>P.13</vt:lpstr>
      <vt:lpstr>P.14</vt:lpstr>
      <vt:lpstr>Q</vt:lpstr>
      <vt:lpstr>R</vt:lpstr>
      <vt:lpstr>R.1</vt:lpstr>
      <vt:lpstr>S</vt:lpstr>
      <vt:lpstr>T</vt:lpstr>
      <vt:lpstr>U</vt:lpstr>
      <vt:lpstr>U.1</vt:lpstr>
      <vt:lpstr>U.2</vt:lpstr>
      <vt:lpstr>U.3</vt:lpstr>
      <vt:lpstr>U.4</vt:lpstr>
      <vt:lpstr>V</vt:lpstr>
      <vt:lpstr>V.1</vt:lpstr>
      <vt:lpstr>V.2</vt:lpstr>
      <vt:lpstr>V.3</vt:lpstr>
      <vt:lpstr>V.4</vt:lpstr>
      <vt:lpstr>V.5</vt:lpstr>
      <vt:lpstr>X</vt:lpstr>
      <vt:lpstr>Y</vt:lpstr>
      <vt:lpstr>Z</vt:lpstr>
      <vt:lpstr>AA</vt:lpstr>
      <vt:lpstr>AB</vt:lpstr>
      <vt:lpstr>AC</vt:lpstr>
      <vt:lpstr>AD</vt:lpstr>
      <vt:lpstr>AE</vt:lpstr>
      <vt:lpstr>AF</vt:lpstr>
      <vt:lpstr>AG</vt:lpstr>
      <vt:lpstr>AH</vt:lpstr>
      <vt:lpstr>AI</vt:lpstr>
      <vt:lpstr>AJ</vt:lpstr>
      <vt:lpstr>AK</vt:lpstr>
      <vt:lpstr>AL</vt:lpstr>
      <vt:lpstr>AM</vt:lpstr>
      <vt:lpstr>AN</vt:lpstr>
      <vt:lpstr>AO</vt:lpstr>
      <vt:lpstr>AP</vt:lpstr>
      <vt:lpstr>AQ</vt:lpstr>
      <vt:lpstr>AR</vt:lpstr>
      <vt:lpstr>AS</vt:lpstr>
      <vt:lpstr>AT</vt:lpstr>
      <vt:lpstr>AU</vt:lpstr>
      <vt:lpstr>AV</vt:lpstr>
      <vt:lpstr>AW</vt:lpstr>
      <vt:lpstr>AX</vt:lpstr>
      <vt:lpstr>AY</vt:lpstr>
      <vt:lpstr>AZ</vt:lpstr>
      <vt:lpstr> BA </vt:lpstr>
      <vt:lpstr>BB </vt:lpstr>
      <vt:lpstr>BC</vt:lpstr>
      <vt:lpstr>BD</vt:lpstr>
      <vt:lpstr>CA</vt:lpstr>
      <vt:lpstr>CB</vt:lpstr>
      <vt:lpstr>CC</vt:lpstr>
      <vt:lpstr>CD</vt:lpstr>
      <vt:lpstr>CE</vt:lpstr>
      <vt:lpstr>CF</vt:lpstr>
      <vt:lpstr>CG</vt:lpstr>
      <vt:lpstr>CH</vt:lpstr>
      <vt:lpstr>CI</vt:lpstr>
      <vt:lpstr>CJ</vt:lpstr>
      <vt:lpstr>CK</vt:lpstr>
      <vt:lpstr>CL</vt:lpstr>
      <vt:lpstr>CN</vt:lpstr>
      <vt:lpstr>CN </vt:lpstr>
      <vt:lpstr>CM</vt:lpstr>
      <vt:lpstr>SWORN STATEMENT</vt:lpstr>
      <vt:lpstr>Summary of Changes</vt:lpstr>
      <vt:lpstr>CM!company</vt:lpstr>
      <vt:lpstr>CN!company</vt:lpstr>
      <vt:lpstr>'CN '!company</vt:lpstr>
      <vt:lpstr>company</vt:lpstr>
      <vt:lpstr>A!Print_Area</vt:lpstr>
      <vt:lpstr>AB!Print_Area</vt:lpstr>
      <vt:lpstr>B!Print_Area</vt:lpstr>
      <vt:lpstr>CC!Print_Area</vt:lpstr>
      <vt:lpstr>CD!Print_Area</vt:lpstr>
      <vt:lpstr>CH!Print_Area</vt:lpstr>
      <vt:lpstr>CI!Print_Area</vt:lpstr>
      <vt:lpstr>'CN '!Print_Area</vt:lpstr>
      <vt:lpstr>'Page 2'!Print_Area</vt:lpstr>
      <vt:lpstr>'SWORN STATEMENT'!Print_Area</vt:lpstr>
      <vt:lpstr>CM!Yearended</vt:lpstr>
      <vt:lpstr>CN!Yearended</vt:lpstr>
      <vt:lpstr>'CN '!Yearended</vt:lpstr>
      <vt:lpstr>Yearended</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Bryan Howell Y. Zapanta</dc:creator>
  <cp:lastModifiedBy>icwfh02</cp:lastModifiedBy>
  <cp:lastPrinted>2021-03-03T05:16:17Z</cp:lastPrinted>
  <dcterms:created xsi:type="dcterms:W3CDTF">2018-02-28T03:07:10Z</dcterms:created>
  <dcterms:modified xsi:type="dcterms:W3CDTF">2021-03-22T02:26:55Z</dcterms:modified>
</cp:coreProperties>
</file>